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1D538746-4BFF-42E1-8561-3706318EF51B}" xr6:coauthVersionLast="47" xr6:coauthVersionMax="47" xr10:uidLastSave="{00000000-0000-0000-0000-000000000000}"/>
  <bookViews>
    <workbookView xWindow="28680" yWindow="-120" windowWidth="29040" windowHeight="15720" activeTab="1" xr2:uid="{93AB1D88-6879-46C0-B95C-ECC65FCC3849}"/>
  </bookViews>
  <sheets>
    <sheet name="SubSector Analysis" sheetId="3" r:id="rId1"/>
    <sheet name="Nifty 750 Analysis" sheetId="2" r:id="rId2"/>
    <sheet name="Price_Filter_06_07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U53" i="2" l="1"/>
  <c r="AU70" i="2"/>
  <c r="AU437" i="2"/>
  <c r="AU217" i="2"/>
  <c r="AU539" i="2"/>
  <c r="AU282" i="2"/>
  <c r="AU630" i="2"/>
  <c r="AU680" i="2"/>
  <c r="AQ398" i="2"/>
  <c r="AQ585" i="2"/>
  <c r="AQ682" i="2"/>
  <c r="AQ339" i="2"/>
  <c r="AQ159" i="2"/>
  <c r="AQ254" i="2"/>
  <c r="AQ591" i="2"/>
  <c r="AQ424" i="2"/>
  <c r="AQ686" i="2"/>
  <c r="AQ549" i="2"/>
  <c r="AQ347" i="2"/>
  <c r="AQ685" i="2"/>
  <c r="AQ500" i="2"/>
  <c r="AQ431" i="2"/>
  <c r="AQ444" i="2"/>
  <c r="AQ275" i="2"/>
  <c r="AQ16" i="2"/>
  <c r="AQ666" i="2"/>
  <c r="AQ175" i="2"/>
  <c r="AQ201" i="2"/>
  <c r="AQ203" i="2"/>
  <c r="AQ430" i="2"/>
  <c r="AQ71" i="2"/>
  <c r="AQ409" i="2"/>
  <c r="AQ206" i="2"/>
  <c r="AQ433" i="2"/>
  <c r="AQ171" i="2"/>
  <c r="AQ141" i="2"/>
  <c r="AQ118" i="2"/>
  <c r="AQ572" i="2"/>
  <c r="AQ711" i="2"/>
  <c r="AQ47" i="2"/>
  <c r="AQ531" i="2"/>
  <c r="AQ360" i="2"/>
  <c r="AQ105" i="2"/>
  <c r="AQ152" i="2"/>
  <c r="AQ667" i="2"/>
  <c r="AQ613" i="2"/>
  <c r="AQ17" i="2"/>
  <c r="AQ208" i="2"/>
  <c r="AQ28" i="2"/>
  <c r="AU28" i="2" s="1"/>
  <c r="AQ524" i="2"/>
  <c r="AQ359" i="2"/>
  <c r="AU359" i="2" s="1"/>
  <c r="AQ348" i="2"/>
  <c r="AU348" i="2" s="1"/>
  <c r="AQ127" i="2"/>
  <c r="AQ276" i="2"/>
  <c r="AQ11" i="2"/>
  <c r="AQ266" i="2"/>
  <c r="AQ66" i="2"/>
  <c r="AQ146" i="2"/>
  <c r="AQ73" i="2"/>
  <c r="AQ211" i="2"/>
  <c r="AQ301" i="2"/>
  <c r="AQ192" i="2"/>
  <c r="AQ650" i="2"/>
  <c r="AQ542" i="2"/>
  <c r="AQ336" i="2"/>
  <c r="AQ546" i="2"/>
  <c r="AQ61" i="2"/>
  <c r="AQ117" i="2"/>
  <c r="AQ158" i="2"/>
  <c r="AQ166" i="2"/>
  <c r="AQ467" i="2"/>
  <c r="AQ306" i="2"/>
  <c r="AQ143" i="2"/>
  <c r="AQ505" i="2"/>
  <c r="AQ155" i="2"/>
  <c r="AQ174" i="2"/>
  <c r="AQ553" i="2"/>
  <c r="AQ332" i="2"/>
  <c r="AQ700" i="2"/>
  <c r="AQ368" i="2"/>
  <c r="AQ67" i="2"/>
  <c r="AQ555" i="2"/>
  <c r="AQ412" i="2"/>
  <c r="AQ382" i="2"/>
  <c r="AQ133" i="2"/>
  <c r="AQ293" i="2"/>
  <c r="AQ56" i="2"/>
  <c r="AQ187" i="2"/>
  <c r="AQ325" i="2"/>
  <c r="AQ162" i="2"/>
  <c r="AQ3" i="2"/>
  <c r="AQ29" i="2"/>
  <c r="AQ579" i="2"/>
  <c r="AQ642" i="2"/>
  <c r="AQ228" i="2"/>
  <c r="AQ39" i="2"/>
  <c r="AQ19" i="2"/>
  <c r="AQ556" i="2"/>
  <c r="AQ527" i="2"/>
  <c r="AQ268" i="2"/>
  <c r="AQ317" i="2"/>
  <c r="AQ646" i="2"/>
  <c r="AQ163" i="2"/>
  <c r="AQ148" i="2"/>
  <c r="AQ188" i="2"/>
  <c r="AQ93" i="2"/>
  <c r="AQ261" i="2"/>
  <c r="AQ140" i="2"/>
  <c r="AQ6" i="2"/>
  <c r="AQ189" i="2"/>
  <c r="AQ634" i="2"/>
  <c r="AQ566" i="2"/>
  <c r="AQ318" i="2"/>
  <c r="AQ567" i="2"/>
  <c r="AQ436" i="2"/>
  <c r="AQ144" i="2"/>
  <c r="AQ314" i="2"/>
  <c r="AQ475" i="2"/>
  <c r="AQ311" i="2"/>
  <c r="AQ76" i="2"/>
  <c r="AQ241" i="2"/>
  <c r="AQ393" i="2"/>
  <c r="AQ157" i="2"/>
  <c r="AQ552" i="2"/>
  <c r="AQ410" i="2"/>
  <c r="AQ308" i="2"/>
  <c r="AQ315" i="2"/>
  <c r="AQ285" i="2"/>
  <c r="AQ586" i="2"/>
  <c r="AQ46" i="2"/>
  <c r="AQ379" i="2"/>
  <c r="AQ200" i="2"/>
  <c r="AQ78" i="2"/>
  <c r="AQ164" i="2"/>
  <c r="AQ389" i="2"/>
  <c r="AQ72" i="2"/>
  <c r="AQ65" i="2"/>
  <c r="AQ2" i="2"/>
  <c r="AQ245" i="2"/>
  <c r="AQ58" i="2"/>
  <c r="AQ465" i="2"/>
  <c r="AQ145" i="2"/>
  <c r="AQ191" i="2"/>
  <c r="AQ101" i="2"/>
  <c r="AQ178" i="2"/>
  <c r="AQ587" i="2"/>
  <c r="AQ329" i="2"/>
  <c r="AQ210" i="2"/>
  <c r="AQ707" i="2"/>
  <c r="AQ86" i="2"/>
  <c r="AQ345" i="2"/>
  <c r="AQ57" i="2"/>
  <c r="AQ87" i="2"/>
  <c r="AQ151" i="2"/>
  <c r="AQ8" i="2"/>
  <c r="AQ183" i="2"/>
  <c r="AQ248" i="2"/>
  <c r="AQ396" i="2"/>
  <c r="AQ380" i="2"/>
  <c r="AQ340" i="2"/>
  <c r="AQ14" i="2"/>
  <c r="AQ55" i="2"/>
  <c r="AQ443" i="2"/>
  <c r="AQ328" i="2"/>
  <c r="AQ507" i="2"/>
  <c r="AQ718" i="2"/>
  <c r="AQ477" i="2"/>
  <c r="AQ12" i="2"/>
  <c r="AQ462" i="2"/>
  <c r="AQ194" i="2"/>
  <c r="AQ600" i="2"/>
  <c r="AQ599" i="2"/>
  <c r="AQ41" i="2"/>
  <c r="AQ451" i="2"/>
  <c r="AQ497" i="2"/>
  <c r="AQ535" i="2"/>
  <c r="AQ506" i="2"/>
  <c r="AQ232" i="2"/>
  <c r="AQ638" i="2"/>
  <c r="AQ530" i="2"/>
  <c r="AQ52" i="2"/>
  <c r="AQ374" i="2"/>
  <c r="AQ302" i="2"/>
  <c r="AQ624" i="2"/>
  <c r="AQ296" i="2"/>
  <c r="AQ471" i="2"/>
  <c r="AQ694" i="2"/>
  <c r="AQ561" i="2"/>
  <c r="AQ75" i="2"/>
  <c r="AQ252" i="2"/>
  <c r="AQ375" i="2"/>
  <c r="AQ300" i="2"/>
  <c r="AQ235" i="2"/>
  <c r="AQ331" i="2"/>
  <c r="AQ156" i="2"/>
  <c r="AQ258" i="2"/>
  <c r="AQ124" i="2"/>
  <c r="AQ470" i="2"/>
  <c r="AQ450" i="2"/>
  <c r="AQ621" i="2"/>
  <c r="AQ627" i="2"/>
  <c r="AQ212" i="2"/>
  <c r="AQ429" i="2"/>
  <c r="AQ476" i="2"/>
  <c r="AQ688" i="2"/>
  <c r="AQ327" i="2"/>
  <c r="AQ699" i="2"/>
  <c r="AQ96" i="2"/>
  <c r="AQ197" i="2"/>
  <c r="AQ89" i="2"/>
  <c r="AQ381" i="2"/>
  <c r="AQ578" i="2"/>
  <c r="AQ511" i="2"/>
  <c r="AQ307" i="2"/>
  <c r="AQ88" i="2"/>
  <c r="AQ172" i="2"/>
  <c r="AQ619" i="2"/>
  <c r="AQ529" i="2"/>
  <c r="AQ503" i="2"/>
  <c r="AQ576" i="2"/>
  <c r="AQ121" i="2"/>
  <c r="AQ169" i="2"/>
  <c r="AQ520" i="2"/>
  <c r="AQ37" i="2"/>
  <c r="AQ64" i="2"/>
  <c r="AQ111" i="2"/>
  <c r="AQ418" i="2"/>
  <c r="AQ713" i="2"/>
  <c r="AQ139" i="2"/>
  <c r="AQ603" i="2"/>
  <c r="AQ652" i="2"/>
  <c r="AQ341" i="2"/>
  <c r="AQ35" i="2"/>
  <c r="AQ364" i="2"/>
  <c r="AQ303" i="2"/>
  <c r="AQ63" i="2"/>
  <c r="AQ439" i="2"/>
  <c r="AQ481" i="2"/>
  <c r="AQ104" i="2"/>
  <c r="AQ719" i="2"/>
  <c r="AQ279" i="2"/>
  <c r="AQ521" i="2"/>
  <c r="AQ161" i="2"/>
  <c r="AQ438" i="2"/>
  <c r="AQ225" i="2"/>
  <c r="AQ205" i="2"/>
  <c r="AQ353" i="2"/>
  <c r="AQ373" i="2"/>
  <c r="AQ281" i="2"/>
  <c r="AQ545" i="2"/>
  <c r="AQ79" i="2"/>
  <c r="AQ22" i="2"/>
  <c r="AQ4" i="2"/>
  <c r="AQ92" i="2"/>
  <c r="AQ406" i="2"/>
  <c r="AQ349" i="2"/>
  <c r="AQ584" i="2"/>
  <c r="AQ495" i="2"/>
  <c r="AQ5" i="2"/>
  <c r="AQ405" i="2"/>
  <c r="AQ460" i="2"/>
  <c r="AQ277" i="2"/>
  <c r="AQ466" i="2"/>
  <c r="AQ478" i="2"/>
  <c r="AQ636" i="2"/>
  <c r="AQ675" i="2"/>
  <c r="AQ25" i="2"/>
  <c r="AU499" i="2" s="1"/>
  <c r="AQ455" i="2"/>
  <c r="AQ580" i="2"/>
  <c r="AQ725" i="2"/>
  <c r="AQ227" i="2"/>
  <c r="AQ193" i="2"/>
  <c r="AQ423" i="2"/>
  <c r="AQ226" i="2"/>
  <c r="AQ103" i="2"/>
  <c r="AQ672" i="2"/>
  <c r="AQ448" i="2"/>
  <c r="AQ494" i="2"/>
  <c r="AQ568" i="2"/>
  <c r="AQ432" i="2"/>
  <c r="AQ114" i="2"/>
  <c r="AQ199" i="2"/>
  <c r="AQ426" i="2"/>
  <c r="AQ589" i="2"/>
  <c r="AQ352" i="2"/>
  <c r="AQ83" i="2"/>
  <c r="AQ229" i="2"/>
  <c r="AQ7" i="2"/>
  <c r="AQ74" i="2"/>
  <c r="AQ564" i="2"/>
  <c r="AQ240" i="2"/>
  <c r="AQ574" i="2"/>
  <c r="AQ516" i="2"/>
  <c r="AQ526" i="2"/>
  <c r="AQ540" i="2"/>
  <c r="AQ251" i="2"/>
  <c r="AQ134" i="2"/>
  <c r="AQ356" i="2"/>
  <c r="AQ221" i="2"/>
  <c r="AQ445" i="2"/>
  <c r="AQ50" i="2"/>
  <c r="AQ214" i="2"/>
  <c r="AQ582" i="2"/>
  <c r="AQ15" i="2"/>
  <c r="AQ316" i="2"/>
  <c r="AQ53" i="2"/>
  <c r="AQ722" i="2"/>
  <c r="AQ70" i="2"/>
  <c r="AQ509" i="2"/>
  <c r="AQ605" i="2"/>
  <c r="AQ49" i="2"/>
  <c r="AQ43" i="2"/>
  <c r="AQ676" i="2"/>
  <c r="AQ428" i="2"/>
  <c r="AQ233" i="2"/>
  <c r="AQ220" i="2"/>
  <c r="AQ388" i="2"/>
  <c r="AQ102" i="2"/>
  <c r="AQ165" i="2"/>
  <c r="AQ20" i="2"/>
  <c r="AQ514" i="2"/>
  <c r="AQ154" i="2"/>
  <c r="AQ21" i="2"/>
  <c r="AQ137" i="2"/>
  <c r="AQ337" i="2"/>
  <c r="AQ234" i="2"/>
  <c r="AQ99" i="2"/>
  <c r="AQ641" i="2"/>
  <c r="AQ216" i="2"/>
  <c r="AQ173" i="2"/>
  <c r="AQ692" i="2"/>
  <c r="AQ358" i="2"/>
  <c r="AQ547" i="2"/>
  <c r="AQ557" i="2"/>
  <c r="AQ449" i="2"/>
  <c r="AQ490" i="2"/>
  <c r="AQ702" i="2"/>
  <c r="AQ523" i="2"/>
  <c r="AQ720" i="2"/>
  <c r="AQ98" i="2"/>
  <c r="AQ238" i="2"/>
  <c r="AQ522" i="2"/>
  <c r="AQ153" i="2"/>
  <c r="AQ342" i="2"/>
  <c r="AQ128" i="2"/>
  <c r="AQ693" i="2"/>
  <c r="AQ185" i="2"/>
  <c r="AQ100" i="2"/>
  <c r="AQ421" i="2"/>
  <c r="AQ31" i="2"/>
  <c r="AQ371" i="2"/>
  <c r="AQ491" i="2"/>
  <c r="AQ425" i="2"/>
  <c r="AQ32" i="2"/>
  <c r="AQ661" i="2"/>
  <c r="AQ182" i="2"/>
  <c r="AQ525" i="2"/>
  <c r="AQ343" i="2"/>
  <c r="AQ386" i="2"/>
  <c r="AQ272" i="2"/>
  <c r="AQ94" i="2"/>
  <c r="AQ473" i="2"/>
  <c r="AQ563" i="2"/>
  <c r="AQ532" i="2"/>
  <c r="AQ486" i="2"/>
  <c r="AQ493" i="2"/>
  <c r="AQ323" i="2"/>
  <c r="AQ400" i="2"/>
  <c r="AQ23" i="2"/>
  <c r="AQ223" i="2"/>
  <c r="AQ81" i="2"/>
  <c r="AQ550" i="2"/>
  <c r="AQ437" i="2"/>
  <c r="AQ504" i="2"/>
  <c r="AQ132" i="2"/>
  <c r="AQ239" i="2"/>
  <c r="AQ384" i="2"/>
  <c r="AQ684" i="2"/>
  <c r="AQ217" i="2"/>
  <c r="AQ119" i="2"/>
  <c r="AQ657" i="2"/>
  <c r="AQ136" i="2"/>
  <c r="AQ551" i="2"/>
  <c r="AQ36" i="2"/>
  <c r="AQ26" i="2"/>
  <c r="AQ84" i="2"/>
  <c r="AQ623" i="2"/>
  <c r="AQ202" i="2"/>
  <c r="AQ320" i="2"/>
  <c r="AQ68" i="2"/>
  <c r="AQ350" i="2"/>
  <c r="AQ237" i="2"/>
  <c r="AQ391" i="2"/>
  <c r="AQ126" i="2"/>
  <c r="AQ131" i="2"/>
  <c r="AQ160" i="2"/>
  <c r="AQ594" i="2"/>
  <c r="AQ274" i="2"/>
  <c r="AQ167" i="2"/>
  <c r="AQ457" i="2"/>
  <c r="AQ714" i="2"/>
  <c r="AQ125" i="2"/>
  <c r="AQ669" i="2"/>
  <c r="AQ273" i="2"/>
  <c r="AQ112" i="2"/>
  <c r="AQ597" i="2"/>
  <c r="AQ534" i="2"/>
  <c r="AQ108" i="2"/>
  <c r="AQ502" i="2"/>
  <c r="AQ312" i="2"/>
  <c r="AQ479" i="2"/>
  <c r="AQ209" i="2"/>
  <c r="AQ280" i="2"/>
  <c r="AQ10" i="2"/>
  <c r="AQ184" i="2"/>
  <c r="AQ663" i="2"/>
  <c r="AQ480" i="2"/>
  <c r="AQ249" i="2"/>
  <c r="AQ581" i="2"/>
  <c r="AQ377" i="2"/>
  <c r="AQ602" i="2"/>
  <c r="AQ244" i="2"/>
  <c r="AQ658" i="2"/>
  <c r="AQ195" i="2"/>
  <c r="AQ267" i="2"/>
  <c r="AQ324" i="2"/>
  <c r="AQ215" i="2"/>
  <c r="AQ544" i="2"/>
  <c r="AQ186" i="2"/>
  <c r="AQ97" i="2"/>
  <c r="AQ18" i="2"/>
  <c r="AQ330" i="2"/>
  <c r="AQ571" i="2"/>
  <c r="AQ712" i="2"/>
  <c r="AQ408" i="2"/>
  <c r="AQ513" i="2"/>
  <c r="AQ647" i="2"/>
  <c r="AQ447" i="2"/>
  <c r="AQ45" i="2"/>
  <c r="AQ236" i="2"/>
  <c r="AQ414" i="2"/>
  <c r="AQ355" i="2"/>
  <c r="AQ461" i="2"/>
  <c r="AQ149" i="2"/>
  <c r="AQ13" i="2"/>
  <c r="AQ269" i="2"/>
  <c r="AU269" i="2" s="1"/>
  <c r="AQ54" i="2"/>
  <c r="AQ369" i="2"/>
  <c r="AQ135" i="2"/>
  <c r="AQ190" i="2"/>
  <c r="AQ366" i="2"/>
  <c r="AU366" i="2" s="1"/>
  <c r="AQ90" i="2"/>
  <c r="AQ256" i="2"/>
  <c r="AQ710" i="2"/>
  <c r="AQ543" i="2"/>
  <c r="AQ397" i="2"/>
  <c r="AQ628" i="2"/>
  <c r="AQ338" i="2"/>
  <c r="AQ80" i="2"/>
  <c r="AQ434" i="2"/>
  <c r="AQ723" i="2"/>
  <c r="AQ204" i="2"/>
  <c r="AQ611" i="2"/>
  <c r="AQ9" i="2"/>
  <c r="AQ537" i="2"/>
  <c r="AQ255" i="2"/>
  <c r="AQ299" i="2"/>
  <c r="AQ528" i="2"/>
  <c r="AQ643" i="2"/>
  <c r="AQ501" i="2"/>
  <c r="AQ77" i="2"/>
  <c r="AQ260" i="2"/>
  <c r="AQ554" i="2"/>
  <c r="AQ562" i="2"/>
  <c r="AQ59" i="2"/>
  <c r="AQ346" i="2"/>
  <c r="AQ595" i="2"/>
  <c r="AQ518" i="2"/>
  <c r="AQ351" i="2"/>
  <c r="AQ115" i="2"/>
  <c r="AQ219" i="2"/>
  <c r="AQ402" i="2"/>
  <c r="AQ69" i="2"/>
  <c r="AQ170" i="2"/>
  <c r="AQ463" i="2"/>
  <c r="AQ370" i="2"/>
  <c r="AQ91" i="2"/>
  <c r="AQ38" i="2"/>
  <c r="AQ440" i="2"/>
  <c r="AQ291" i="2"/>
  <c r="AQ588" i="2"/>
  <c r="AQ441" i="2"/>
  <c r="AQ485" i="2"/>
  <c r="AU485" i="2" s="1"/>
  <c r="AQ262" i="2"/>
  <c r="AU262" i="2" s="1"/>
  <c r="AQ453" i="2"/>
  <c r="AQ106" i="2"/>
  <c r="AQ319" i="2"/>
  <c r="AQ51" i="2"/>
  <c r="AQ179" i="2"/>
  <c r="AQ286" i="2"/>
  <c r="AQ665" i="2"/>
  <c r="AQ510" i="2"/>
  <c r="AQ653" i="2"/>
  <c r="AQ644" i="2"/>
  <c r="AQ469" i="2"/>
  <c r="AQ34" i="2"/>
  <c r="AQ496" i="2"/>
  <c r="AQ422" i="2"/>
  <c r="AQ456" i="2"/>
  <c r="AQ569" i="2"/>
  <c r="AQ459" i="2"/>
  <c r="AQ27" i="2"/>
  <c r="AQ335" i="2"/>
  <c r="AQ416" i="2"/>
  <c r="AQ615" i="2"/>
  <c r="AQ372" i="2"/>
  <c r="AQ387" i="2"/>
  <c r="AQ304" i="2"/>
  <c r="AQ590" i="2"/>
  <c r="AQ24" i="2"/>
  <c r="AQ292" i="2"/>
  <c r="AQ362" i="2"/>
  <c r="AU362" i="2" s="1"/>
  <c r="AQ724" i="2"/>
  <c r="AQ570" i="2"/>
  <c r="AQ242" i="2"/>
  <c r="AQ631" i="2"/>
  <c r="AQ231" i="2"/>
  <c r="AQ207" i="2"/>
  <c r="AQ399" i="2"/>
  <c r="AQ614" i="2"/>
  <c r="AQ717" i="2"/>
  <c r="AQ404" i="2"/>
  <c r="AQ30" i="2"/>
  <c r="AQ309" i="2"/>
  <c r="AQ357" i="2"/>
  <c r="AQ42" i="2"/>
  <c r="AQ664" i="2"/>
  <c r="AQ181" i="2"/>
  <c r="AQ176" i="2"/>
  <c r="AQ107" i="2"/>
  <c r="AQ385" i="2"/>
  <c r="AQ290" i="2"/>
  <c r="AQ263" i="2"/>
  <c r="AQ427" i="2"/>
  <c r="AQ716" i="2"/>
  <c r="AQ298" i="2"/>
  <c r="AQ310" i="2"/>
  <c r="AQ458" i="2"/>
  <c r="AQ468" i="2"/>
  <c r="AQ633" i="2"/>
  <c r="AQ40" i="2"/>
  <c r="AQ278" i="2"/>
  <c r="AQ678" i="2"/>
  <c r="AQ640" i="2"/>
  <c r="AQ44" i="2"/>
  <c r="AQ674" i="2"/>
  <c r="AQ604" i="2"/>
  <c r="AQ284" i="2"/>
  <c r="AQ62" i="2"/>
  <c r="AQ659" i="2"/>
  <c r="AQ573" i="2"/>
  <c r="AQ95" i="2"/>
  <c r="AQ598" i="2"/>
  <c r="AQ365" i="2"/>
  <c r="AQ687" i="2"/>
  <c r="AQ334" i="2"/>
  <c r="AQ413" i="2"/>
  <c r="AQ270" i="2"/>
  <c r="AQ129" i="2"/>
  <c r="AQ411" i="2"/>
  <c r="AQ250" i="2"/>
  <c r="AQ378" i="2"/>
  <c r="AQ548" i="2"/>
  <c r="AQ180" i="2"/>
  <c r="AQ417" i="2"/>
  <c r="AQ147" i="2"/>
  <c r="AQ33" i="2"/>
  <c r="AQ415" i="2"/>
  <c r="AQ696" i="2"/>
  <c r="AQ48" i="2"/>
  <c r="AQ697" i="2"/>
  <c r="AQ253" i="2"/>
  <c r="AQ519" i="2"/>
  <c r="AQ218" i="2"/>
  <c r="AQ701" i="2"/>
  <c r="AQ82" i="2"/>
  <c r="AQ213" i="2"/>
  <c r="AQ150" i="2"/>
  <c r="AQ403" i="2"/>
  <c r="AQ464" i="2"/>
  <c r="AQ130" i="2"/>
  <c r="AQ122" i="2"/>
  <c r="AQ142" i="2"/>
  <c r="AQ243" i="2"/>
  <c r="AQ283" i="2"/>
  <c r="AQ601" i="2"/>
  <c r="AQ395" i="2"/>
  <c r="AQ113" i="2"/>
  <c r="AQ610" i="2"/>
  <c r="AQ259" i="2"/>
  <c r="AQ198" i="2"/>
  <c r="AQ558" i="2"/>
  <c r="AQ123" i="2"/>
  <c r="AQ695" i="2"/>
  <c r="AQ593" i="2"/>
  <c r="AQ168" i="2"/>
  <c r="AQ120" i="2"/>
  <c r="AQ367" i="2"/>
  <c r="AQ607" i="2"/>
  <c r="AQ294" i="2"/>
  <c r="AQ109" i="2"/>
  <c r="AQ85" i="2"/>
  <c r="AQ499" i="2"/>
  <c r="AQ333" i="2"/>
  <c r="AQ60" i="2"/>
  <c r="AQ224" i="2"/>
  <c r="AQ577" i="2"/>
  <c r="AQ483" i="2"/>
  <c r="AQ592" i="2"/>
  <c r="AU592" i="2" s="1"/>
  <c r="AQ344" i="2"/>
  <c r="AQ538" i="2"/>
  <c r="AQ673" i="2"/>
  <c r="AQ361" i="2"/>
  <c r="AQ648" i="2"/>
  <c r="AQ629" i="2"/>
  <c r="AQ705" i="2"/>
  <c r="AQ709" i="2"/>
  <c r="AQ289" i="2"/>
  <c r="AQ271" i="2"/>
  <c r="AQ533" i="2"/>
  <c r="AQ612" i="2"/>
  <c r="AQ297" i="2"/>
  <c r="AQ679" i="2"/>
  <c r="AQ487" i="2"/>
  <c r="AQ606" i="2"/>
  <c r="AQ295" i="2"/>
  <c r="AQ177" i="2"/>
  <c r="AQ488" i="2"/>
  <c r="AQ472" i="2"/>
  <c r="AQ596" i="2"/>
  <c r="AQ626" i="2"/>
  <c r="AQ645" i="2"/>
  <c r="AQ116" i="2"/>
  <c r="AQ196" i="2"/>
  <c r="AQ313" i="2"/>
  <c r="AQ287" i="2"/>
  <c r="AQ392" i="2"/>
  <c r="AQ110" i="2"/>
  <c r="AQ222" i="2"/>
  <c r="AQ321" i="2"/>
  <c r="AQ390" i="2"/>
  <c r="AQ305" i="2"/>
  <c r="AQ326" i="2"/>
  <c r="AQ618" i="2"/>
  <c r="AQ681" i="2"/>
  <c r="AQ690" i="2"/>
  <c r="AQ539" i="2"/>
  <c r="AQ541" i="2"/>
  <c r="AQ322" i="2"/>
  <c r="AQ230" i="2"/>
  <c r="AQ354" i="2"/>
  <c r="AQ616" i="2"/>
  <c r="AQ420" i="2"/>
  <c r="AQ622" i="2"/>
  <c r="AQ257" i="2"/>
  <c r="AQ498" i="2"/>
  <c r="AQ660" i="2"/>
  <c r="AQ583" i="2"/>
  <c r="AQ265" i="2"/>
  <c r="AQ474" i="2"/>
  <c r="AQ454" i="2"/>
  <c r="AQ138" i="2"/>
  <c r="AQ282" i="2"/>
  <c r="AQ517" i="2"/>
  <c r="AQ489" i="2"/>
  <c r="AQ482" i="2"/>
  <c r="AQ670" i="2"/>
  <c r="AQ484" i="2"/>
  <c r="AQ536" i="2"/>
  <c r="AU536" i="2" s="1"/>
  <c r="AQ512" i="2"/>
  <c r="AQ247" i="2"/>
  <c r="AQ560" i="2"/>
  <c r="AQ383" i="2"/>
  <c r="AQ608" i="2"/>
  <c r="AQ708" i="2"/>
  <c r="AQ376" i="2"/>
  <c r="AQ508" i="2"/>
  <c r="AQ639" i="2"/>
  <c r="AQ632" i="2"/>
  <c r="AQ246" i="2"/>
  <c r="AQ668" i="2"/>
  <c r="AQ435" i="2"/>
  <c r="AQ446" i="2"/>
  <c r="AQ689" i="2"/>
  <c r="AQ625" i="2"/>
  <c r="AQ419" i="2"/>
  <c r="AQ401" i="2"/>
  <c r="AQ635" i="2"/>
  <c r="AQ715" i="2"/>
  <c r="AQ442" i="2"/>
  <c r="AQ394" i="2"/>
  <c r="AQ565" i="2"/>
  <c r="AQ363" i="2"/>
  <c r="AQ637" i="2"/>
  <c r="AQ264" i="2"/>
  <c r="AQ575" i="2"/>
  <c r="AQ288" i="2"/>
  <c r="AQ698" i="2"/>
  <c r="AQ492" i="2"/>
  <c r="AQ452" i="2"/>
  <c r="AQ677" i="2"/>
  <c r="AU677" i="2" s="1"/>
  <c r="AQ662" i="2"/>
  <c r="AQ656" i="2"/>
  <c r="AQ407" i="2"/>
  <c r="AQ620" i="2"/>
  <c r="AQ630" i="2"/>
  <c r="AQ617" i="2"/>
  <c r="AQ680" i="2"/>
  <c r="AQ706" i="2"/>
  <c r="AQ559" i="2"/>
  <c r="AQ609" i="2"/>
  <c r="AQ515" i="2"/>
  <c r="AQ704" i="2"/>
  <c r="AU704" i="2" s="1"/>
  <c r="AQ683" i="2"/>
  <c r="AQ671" i="2"/>
  <c r="AQ654" i="2"/>
  <c r="AQ651" i="2"/>
  <c r="AQ655" i="2"/>
  <c r="AQ703" i="2"/>
  <c r="AQ649" i="2"/>
  <c r="AQ691" i="2"/>
  <c r="AQ721" i="2"/>
  <c r="AU489" i="2" l="1"/>
  <c r="AU709" i="2"/>
  <c r="AU130" i="2"/>
  <c r="AU44" i="2"/>
  <c r="AU590" i="2"/>
  <c r="AU69" i="2"/>
  <c r="AU408" i="2"/>
  <c r="AU623" i="2"/>
  <c r="AU371" i="2"/>
  <c r="AU233" i="2"/>
  <c r="AU568" i="2"/>
  <c r="AU161" i="2"/>
  <c r="AU699" i="2"/>
  <c r="AU380" i="2"/>
  <c r="AU634" i="2"/>
  <c r="AU56" i="2"/>
  <c r="AU711" i="2"/>
  <c r="AU515" i="2"/>
  <c r="AU635" i="2"/>
  <c r="AU321" i="2"/>
  <c r="AU333" i="2"/>
  <c r="AU415" i="2"/>
  <c r="AU290" i="2"/>
  <c r="AU34" i="2"/>
  <c r="AU338" i="2"/>
  <c r="AU312" i="2"/>
  <c r="AU504" i="2"/>
  <c r="AU31" i="2"/>
  <c r="AU428" i="2"/>
  <c r="AU494" i="2"/>
  <c r="AU327" i="2"/>
  <c r="AU396" i="2"/>
  <c r="AU189" i="2"/>
  <c r="AU505" i="2"/>
  <c r="AU572" i="2"/>
  <c r="AU609" i="2"/>
  <c r="AU708" i="2"/>
  <c r="AU354" i="2"/>
  <c r="AU715" i="2"/>
  <c r="AU420" i="2"/>
  <c r="AU472" i="2"/>
  <c r="AU123" i="2"/>
  <c r="AU413" i="2"/>
  <c r="AU717" i="2"/>
  <c r="AU453" i="2"/>
  <c r="AU80" i="2"/>
  <c r="AU658" i="2"/>
  <c r="AU167" i="2"/>
  <c r="AU563" i="2"/>
  <c r="AU99" i="2"/>
  <c r="AU240" i="2"/>
  <c r="AU406" i="2"/>
  <c r="AU503" i="2"/>
  <c r="AU302" i="2"/>
  <c r="AU329" i="2"/>
  <c r="AU157" i="2"/>
  <c r="AU155" i="2"/>
  <c r="AU591" i="2"/>
  <c r="AU483" i="2"/>
  <c r="AU521" i="2"/>
  <c r="AU452" i="2"/>
  <c r="AU517" i="2"/>
  <c r="AU488" i="2"/>
  <c r="AU558" i="2"/>
  <c r="AU334" i="2"/>
  <c r="AU614" i="2"/>
  <c r="AU501" i="2"/>
  <c r="AU712" i="2"/>
  <c r="AU274" i="2"/>
  <c r="AU473" i="2"/>
  <c r="AU523" i="2"/>
  <c r="AU214" i="2"/>
  <c r="AU675" i="2"/>
  <c r="AU603" i="2"/>
  <c r="AU331" i="2"/>
  <c r="AU194" i="2"/>
  <c r="AU164" i="2"/>
  <c r="AU556" i="2"/>
  <c r="AU192" i="2"/>
  <c r="AU666" i="2"/>
  <c r="AU401" i="2"/>
  <c r="AU222" i="2"/>
  <c r="AU177" i="2"/>
  <c r="AU403" i="2"/>
  <c r="AU687" i="2"/>
  <c r="AU385" i="2"/>
  <c r="AU387" i="2"/>
  <c r="AU219" i="2"/>
  <c r="AU628" i="2"/>
  <c r="AU571" i="2"/>
  <c r="AU602" i="2"/>
  <c r="AU594" i="2"/>
  <c r="AU421" i="2"/>
  <c r="AU337" i="2"/>
  <c r="AU50" i="2"/>
  <c r="AU448" i="2"/>
  <c r="AU561" i="2"/>
  <c r="AU342" i="2"/>
  <c r="AU626" i="2"/>
  <c r="AU83" i="2"/>
  <c r="AU42" i="2"/>
  <c r="AU363" i="2"/>
  <c r="AU197" i="2"/>
  <c r="AU38" i="2"/>
  <c r="AU681" i="2"/>
  <c r="AU542" i="2"/>
  <c r="AU173" i="2"/>
  <c r="AU657" i="2"/>
  <c r="AU512" i="2"/>
  <c r="AU691" i="2"/>
  <c r="AU228" i="2"/>
  <c r="AU477" i="2"/>
  <c r="AU4" i="2"/>
  <c r="AU218" i="2"/>
  <c r="AU247" i="2"/>
  <c r="AU405" i="2"/>
  <c r="AU242" i="2"/>
  <c r="AU383" i="2"/>
  <c r="AU261" i="2"/>
  <c r="AU258" i="2"/>
  <c r="AU460" i="2"/>
  <c r="AU128" i="2"/>
  <c r="AU534" i="2"/>
  <c r="AU351" i="2"/>
  <c r="AU357" i="2"/>
  <c r="AU213" i="2"/>
  <c r="AU682" i="2"/>
  <c r="AU142" i="2"/>
  <c r="AU667" i="2"/>
  <c r="AU243" i="2"/>
  <c r="AU208" i="2"/>
  <c r="AU65" i="2"/>
  <c r="AU578" i="2"/>
  <c r="AU550" i="2"/>
  <c r="AU440" i="2"/>
  <c r="AU62" i="2"/>
  <c r="AU294" i="2"/>
  <c r="AU690" i="2"/>
  <c r="AU429" i="2"/>
  <c r="AU201" i="2"/>
  <c r="AU229" i="2"/>
  <c r="AU581" i="2"/>
  <c r="AU310" i="2"/>
  <c r="AU326" i="2"/>
  <c r="AU637" i="2"/>
  <c r="AU323" i="2"/>
  <c r="AU575" i="2"/>
  <c r="AU139" i="2"/>
  <c r="AU688" i="2"/>
  <c r="AU52" i="2"/>
  <c r="AU248" i="2"/>
  <c r="AU78" i="2"/>
  <c r="AU6" i="2"/>
  <c r="AU133" i="2"/>
  <c r="AU301" i="2"/>
  <c r="AU159" i="2"/>
  <c r="AU573" i="2"/>
  <c r="AU608" i="2"/>
  <c r="AU150" i="2"/>
  <c r="AU108" i="2"/>
  <c r="AU43" i="2"/>
  <c r="AU22" i="2"/>
  <c r="AU12" i="2"/>
  <c r="AU39" i="2"/>
  <c r="AU659" i="2"/>
  <c r="AU560" i="2"/>
  <c r="AU287" i="2"/>
  <c r="AU673" i="2"/>
  <c r="AU82" i="2"/>
  <c r="AU95" i="2"/>
  <c r="AU710" i="2"/>
  <c r="AU597" i="2"/>
  <c r="AU136" i="2"/>
  <c r="AU693" i="2"/>
  <c r="AU557" i="2"/>
  <c r="AU508" i="2"/>
  <c r="AU390" i="2"/>
  <c r="AU60" i="2"/>
  <c r="AU696" i="2"/>
  <c r="AU263" i="2"/>
  <c r="AU496" i="2"/>
  <c r="AU77" i="2"/>
  <c r="AU54" i="2"/>
  <c r="AU479" i="2"/>
  <c r="AU132" i="2"/>
  <c r="AU720" i="2"/>
  <c r="AU582" i="2"/>
  <c r="AU25" i="2"/>
  <c r="AU652" i="2"/>
  <c r="AU156" i="2"/>
  <c r="AU600" i="2"/>
  <c r="AU389" i="2"/>
  <c r="AU527" i="2"/>
  <c r="AU650" i="2"/>
  <c r="AU175" i="2"/>
  <c r="AU376" i="2"/>
  <c r="AU616" i="2"/>
  <c r="AU705" i="2"/>
  <c r="AU464" i="2"/>
  <c r="AU640" i="2"/>
  <c r="AU304" i="2"/>
  <c r="AU402" i="2"/>
  <c r="AU244" i="2"/>
  <c r="AU84" i="2"/>
  <c r="AU234" i="2"/>
  <c r="AU564" i="2"/>
  <c r="AU92" i="2"/>
  <c r="AU529" i="2"/>
  <c r="AU374" i="2"/>
  <c r="AU587" i="2"/>
  <c r="AU393" i="2"/>
  <c r="AU293" i="2"/>
  <c r="AU524" i="2"/>
  <c r="AU254" i="2"/>
  <c r="AU307" i="2"/>
  <c r="AU492" i="2"/>
  <c r="AU629" i="2"/>
  <c r="AU198" i="2"/>
  <c r="AU33" i="2"/>
  <c r="AU678" i="2"/>
  <c r="AU399" i="2"/>
  <c r="AU469" i="2"/>
  <c r="AU643" i="2"/>
  <c r="AU13" i="2"/>
  <c r="AU502" i="2"/>
  <c r="AU26" i="2"/>
  <c r="AU94" i="2"/>
  <c r="AU702" i="2"/>
  <c r="AU676" i="2"/>
  <c r="AU74" i="2"/>
  <c r="AU636" i="2"/>
  <c r="AU279" i="2"/>
  <c r="AU619" i="2"/>
  <c r="AU235" i="2"/>
  <c r="AU462" i="2"/>
  <c r="AU178" i="2"/>
  <c r="AU241" i="2"/>
  <c r="AU19" i="2"/>
  <c r="AU143" i="2"/>
  <c r="AU118" i="2"/>
  <c r="AU16" i="2"/>
  <c r="AU57" i="2"/>
  <c r="AU721" i="2"/>
  <c r="AU648" i="2"/>
  <c r="AU115" i="2"/>
  <c r="AU100" i="2"/>
  <c r="AU7" i="2"/>
  <c r="AU476" i="2"/>
  <c r="AU140" i="2"/>
  <c r="AU58" i="2"/>
  <c r="AU447" i="2"/>
  <c r="AU559" i="2"/>
  <c r="AU419" i="2"/>
  <c r="AU138" i="2"/>
  <c r="AU230" i="2"/>
  <c r="AU110" i="2"/>
  <c r="AU295" i="2"/>
  <c r="AU85" i="2"/>
  <c r="AU147" i="2"/>
  <c r="AU365" i="2"/>
  <c r="AU278" i="2"/>
  <c r="AU107" i="2"/>
  <c r="AU207" i="2"/>
  <c r="AU372" i="2"/>
  <c r="AU441" i="2"/>
  <c r="AU397" i="2"/>
  <c r="AU377" i="2"/>
  <c r="AU36" i="2"/>
  <c r="AU172" i="2"/>
  <c r="AU530" i="2"/>
  <c r="AU101" i="2"/>
  <c r="AU306" i="2"/>
  <c r="AU141" i="2"/>
  <c r="AU474" i="2"/>
  <c r="AU180" i="2"/>
  <c r="AU181" i="2"/>
  <c r="AU510" i="2"/>
  <c r="AU255" i="2"/>
  <c r="AU97" i="2"/>
  <c r="AU126" i="2"/>
  <c r="AU166" i="2"/>
  <c r="AU158" i="2"/>
  <c r="AU651" i="2"/>
  <c r="AU668" i="2"/>
  <c r="AU519" i="2"/>
  <c r="AU724" i="2"/>
  <c r="AU459" i="2"/>
  <c r="AU179" i="2"/>
  <c r="AU91" i="2"/>
  <c r="AU59" i="2"/>
  <c r="AU611" i="2"/>
  <c r="AU45" i="2"/>
  <c r="AU215" i="2"/>
  <c r="AU184" i="2"/>
  <c r="AU669" i="2"/>
  <c r="AU350" i="2"/>
  <c r="AU661" i="2"/>
  <c r="AU153" i="2"/>
  <c r="AU692" i="2"/>
  <c r="AU165" i="2"/>
  <c r="AU722" i="2"/>
  <c r="AU540" i="2"/>
  <c r="AU426" i="2"/>
  <c r="AU227" i="2"/>
  <c r="AU5" i="2"/>
  <c r="AU353" i="2"/>
  <c r="AU303" i="2"/>
  <c r="AU520" i="2"/>
  <c r="AU381" i="2"/>
  <c r="AU450" i="2"/>
  <c r="AU694" i="2"/>
  <c r="AU497" i="2"/>
  <c r="AU443" i="2"/>
  <c r="AU345" i="2"/>
  <c r="AU245" i="2"/>
  <c r="AU315" i="2"/>
  <c r="AU436" i="2"/>
  <c r="AU163" i="2"/>
  <c r="AU3" i="2"/>
  <c r="AU117" i="2"/>
  <c r="AU285" i="2"/>
  <c r="AU68" i="2"/>
  <c r="AU324" i="2"/>
  <c r="AU204" i="2"/>
  <c r="AU379" i="2"/>
  <c r="AU535" i="2"/>
  <c r="AU418" i="2"/>
  <c r="AU20" i="2"/>
  <c r="AU32" i="2"/>
  <c r="AU18" i="2"/>
  <c r="AU537" i="2"/>
  <c r="AU655" i="2"/>
  <c r="AU685" i="2"/>
  <c r="AU114" i="2"/>
  <c r="AU9" i="2"/>
  <c r="AU589" i="2"/>
  <c r="AU642" i="2"/>
  <c r="AU296" i="2"/>
  <c r="AU352" i="2"/>
  <c r="AU21" i="2"/>
  <c r="AU493" i="2"/>
  <c r="AU273" i="2"/>
  <c r="AU27" i="2"/>
  <c r="AU367" i="2"/>
  <c r="AU700" i="2"/>
  <c r="AU61" i="2"/>
  <c r="AU11" i="2"/>
  <c r="AU105" i="2"/>
  <c r="AU71" i="2"/>
  <c r="AU347" i="2"/>
  <c r="AU701" i="2"/>
  <c r="AU112" i="2"/>
  <c r="AU698" i="2"/>
  <c r="AU259" i="2"/>
  <c r="AU644" i="2"/>
  <c r="AU149" i="2"/>
  <c r="AU272" i="2"/>
  <c r="AU490" i="2"/>
  <c r="AU445" i="2"/>
  <c r="AU478" i="2"/>
  <c r="AU713" i="2"/>
  <c r="AU183" i="2"/>
  <c r="AU76" i="2"/>
  <c r="AU382" i="2"/>
  <c r="AU275" i="2"/>
  <c r="AU176" i="2"/>
  <c r="AU88" i="2"/>
  <c r="AU631" i="2"/>
  <c r="AU291" i="2"/>
  <c r="AU249" i="2"/>
  <c r="AU343" i="2"/>
  <c r="AU154" i="2"/>
  <c r="AU111" i="2"/>
  <c r="AU431" i="2"/>
  <c r="AU265" i="2"/>
  <c r="AU391" i="2"/>
  <c r="AU297" i="2"/>
  <c r="AU346" i="2"/>
  <c r="AU620" i="2"/>
  <c r="AU116" i="2"/>
  <c r="AU120" i="2"/>
  <c r="AU250" i="2"/>
  <c r="AU407" i="2"/>
  <c r="AU246" i="2"/>
  <c r="AU498" i="2"/>
  <c r="AU645" i="2"/>
  <c r="AU411" i="2"/>
  <c r="AU298" i="2"/>
  <c r="AU51" i="2"/>
  <c r="AU370" i="2"/>
  <c r="AU671" i="2"/>
  <c r="AU656" i="2"/>
  <c r="AU394" i="2"/>
  <c r="AU632" i="2"/>
  <c r="AU670" i="2"/>
  <c r="AU257" i="2"/>
  <c r="AU271" i="2"/>
  <c r="AU577" i="2"/>
  <c r="AU593" i="2"/>
  <c r="AU697" i="2"/>
  <c r="AU129" i="2"/>
  <c r="AU604" i="2"/>
  <c r="AU716" i="2"/>
  <c r="AU30" i="2"/>
  <c r="AU292" i="2"/>
  <c r="AU456" i="2"/>
  <c r="AU528" i="2"/>
  <c r="AU330" i="2"/>
  <c r="AU160" i="2"/>
  <c r="AU137" i="2"/>
  <c r="AU672" i="2"/>
  <c r="AU719" i="2"/>
  <c r="AU300" i="2"/>
  <c r="AU200" i="2"/>
  <c r="AU211" i="2"/>
  <c r="AU339" i="2"/>
  <c r="AU606" i="2"/>
  <c r="AU412" i="2"/>
  <c r="AU649" i="2"/>
  <c r="AU689" i="2"/>
  <c r="AU541" i="2"/>
  <c r="AU487" i="2"/>
  <c r="AU113" i="2"/>
  <c r="AU633" i="2"/>
  <c r="AU416" i="2"/>
  <c r="AU518" i="2"/>
  <c r="AU355" i="2"/>
  <c r="AU223" i="2"/>
  <c r="AU46" i="2"/>
  <c r="AU146" i="2"/>
  <c r="AU703" i="2"/>
  <c r="AU679" i="2"/>
  <c r="AU514" i="2"/>
  <c r="AU660" i="2"/>
  <c r="AU612" i="2"/>
  <c r="AU283" i="2"/>
  <c r="AU654" i="2"/>
  <c r="AU565" i="2"/>
  <c r="AU484" i="2"/>
  <c r="AU618" i="2"/>
  <c r="AU533" i="2"/>
  <c r="AU168" i="2"/>
  <c r="AU253" i="2"/>
  <c r="AU284" i="2"/>
  <c r="AU309" i="2"/>
  <c r="AU569" i="2"/>
  <c r="AU683" i="2"/>
  <c r="AU662" i="2"/>
  <c r="AU442" i="2"/>
  <c r="AU639" i="2"/>
  <c r="AU482" i="2"/>
  <c r="AU622" i="2"/>
  <c r="AU305" i="2"/>
  <c r="AU596" i="2"/>
  <c r="AU289" i="2"/>
  <c r="AU224" i="2"/>
  <c r="AU695" i="2"/>
  <c r="AU122" i="2"/>
  <c r="AU48" i="2"/>
  <c r="AU270" i="2"/>
  <c r="AU674" i="2"/>
  <c r="AU427" i="2"/>
  <c r="AU404" i="2"/>
  <c r="AU24" i="2"/>
  <c r="AU422" i="2"/>
  <c r="AU106" i="2"/>
  <c r="AU170" i="2"/>
  <c r="AU260" i="2"/>
  <c r="AU434" i="2"/>
  <c r="AU369" i="2"/>
  <c r="AU513" i="2"/>
  <c r="AU195" i="2"/>
  <c r="AU209" i="2"/>
  <c r="AU457" i="2"/>
  <c r="AU202" i="2"/>
  <c r="AU239" i="2"/>
  <c r="AU532" i="2"/>
  <c r="AU491" i="2"/>
  <c r="AU98" i="2"/>
  <c r="AU641" i="2"/>
  <c r="AU220" i="2"/>
  <c r="AU15" i="2"/>
  <c r="AU574" i="2"/>
  <c r="AU432" i="2"/>
  <c r="AU455" i="2"/>
  <c r="AU349" i="2"/>
  <c r="AU438" i="2"/>
  <c r="AU341" i="2"/>
  <c r="AU576" i="2"/>
  <c r="AU96" i="2"/>
  <c r="AU624" i="2"/>
  <c r="AU599" i="2"/>
  <c r="AU340" i="2"/>
  <c r="AU210" i="2"/>
  <c r="AU72" i="2"/>
  <c r="AU552" i="2"/>
  <c r="AU566" i="2"/>
  <c r="AU268" i="2"/>
  <c r="AU187" i="2"/>
  <c r="AU174" i="2"/>
  <c r="AU47" i="2"/>
  <c r="AU424" i="2"/>
  <c r="AU706" i="2"/>
  <c r="AU190" i="2"/>
  <c r="AU119" i="2"/>
  <c r="AU373" i="2"/>
  <c r="AU87" i="2"/>
  <c r="AU288" i="2"/>
  <c r="AU625" i="2"/>
  <c r="AU454" i="2"/>
  <c r="AU322" i="2"/>
  <c r="AU392" i="2"/>
  <c r="AU361" i="2"/>
  <c r="AU109" i="2"/>
  <c r="AU610" i="2"/>
  <c r="AU417" i="2"/>
  <c r="AU598" i="2"/>
  <c r="AU40" i="2"/>
  <c r="AU231" i="2"/>
  <c r="AU615" i="2"/>
  <c r="AU653" i="2"/>
  <c r="AU588" i="2"/>
  <c r="AU299" i="2"/>
  <c r="AU543" i="2"/>
  <c r="AU461" i="2"/>
  <c r="AU131" i="2"/>
  <c r="AU551" i="2"/>
  <c r="AU81" i="2"/>
  <c r="AU386" i="2"/>
  <c r="AU185" i="2"/>
  <c r="AU449" i="2"/>
  <c r="AU49" i="2"/>
  <c r="AU221" i="2"/>
  <c r="AU103" i="2"/>
  <c r="AU466" i="2"/>
  <c r="AU79" i="2"/>
  <c r="AU104" i="2"/>
  <c r="AU375" i="2"/>
  <c r="AU638" i="2"/>
  <c r="AU8" i="2"/>
  <c r="AU191" i="2"/>
  <c r="AU311" i="2"/>
  <c r="AU467" i="2"/>
  <c r="AU73" i="2"/>
  <c r="AU17" i="2"/>
  <c r="AU171" i="2"/>
  <c r="AU444" i="2"/>
  <c r="AU433" i="2"/>
  <c r="AU264" i="2"/>
  <c r="AU607" i="2"/>
  <c r="AU664" i="2"/>
  <c r="AU335" i="2"/>
  <c r="AU414" i="2"/>
  <c r="AU480" i="2"/>
  <c r="AU23" i="2"/>
  <c r="AU134" i="2"/>
  <c r="AU423" i="2"/>
  <c r="AU281" i="2"/>
  <c r="AU64" i="2"/>
  <c r="AU627" i="2"/>
  <c r="AU75" i="2"/>
  <c r="AU506" i="2"/>
  <c r="AU507" i="2"/>
  <c r="AU465" i="2"/>
  <c r="AU586" i="2"/>
  <c r="AU314" i="2"/>
  <c r="AU188" i="2"/>
  <c r="AU579" i="2"/>
  <c r="AU67" i="2"/>
  <c r="AU66" i="2"/>
  <c r="AU206" i="2"/>
  <c r="AU500" i="2"/>
  <c r="AU398" i="2"/>
  <c r="AU605" i="2"/>
  <c r="AU356" i="2"/>
  <c r="AU226" i="2"/>
  <c r="AU277" i="2"/>
  <c r="AU545" i="2"/>
  <c r="AU481" i="2"/>
  <c r="AU212" i="2"/>
  <c r="AU252" i="2"/>
  <c r="AU232" i="2"/>
  <c r="AU718" i="2"/>
  <c r="AU151" i="2"/>
  <c r="AU145" i="2"/>
  <c r="AU475" i="2"/>
  <c r="AU93" i="2"/>
  <c r="AU555" i="2"/>
  <c r="AU613" i="2"/>
  <c r="AU585" i="2"/>
  <c r="AU617" i="2"/>
  <c r="AU446" i="2"/>
  <c r="AU313" i="2"/>
  <c r="AU538" i="2"/>
  <c r="AU395" i="2"/>
  <c r="AU548" i="2"/>
  <c r="AU468" i="2"/>
  <c r="AU665" i="2"/>
  <c r="AU595" i="2"/>
  <c r="AU256" i="2"/>
  <c r="AU186" i="2"/>
  <c r="AU525" i="2"/>
  <c r="AU547" i="2"/>
  <c r="AU509" i="2"/>
  <c r="AU439" i="2"/>
  <c r="AU511" i="2"/>
  <c r="AU435" i="2"/>
  <c r="AU583" i="2"/>
  <c r="AU196" i="2"/>
  <c r="AU344" i="2"/>
  <c r="AU601" i="2"/>
  <c r="AU378" i="2"/>
  <c r="AU458" i="2"/>
  <c r="AU570" i="2"/>
  <c r="AU286" i="2"/>
  <c r="AU90" i="2"/>
  <c r="AU236" i="2"/>
  <c r="AU358" i="2"/>
  <c r="AU152" i="2"/>
  <c r="AU544" i="2"/>
  <c r="AU663" i="2"/>
  <c r="AU237" i="2"/>
  <c r="AU400" i="2"/>
  <c r="AU182" i="2"/>
  <c r="AU251" i="2"/>
  <c r="AU193" i="2"/>
  <c r="AU63" i="2"/>
  <c r="AU37" i="2"/>
  <c r="AU621" i="2"/>
  <c r="AU328" i="2"/>
  <c r="AU144" i="2"/>
  <c r="AU148" i="2"/>
  <c r="AU29" i="2"/>
  <c r="AU368" i="2"/>
  <c r="AU266" i="2"/>
  <c r="AU409" i="2"/>
  <c r="AU562" i="2"/>
  <c r="AU10" i="2"/>
  <c r="AU125" i="2"/>
  <c r="AU684" i="2"/>
  <c r="AU522" i="2"/>
  <c r="AU102" i="2"/>
  <c r="AU526" i="2"/>
  <c r="AU199" i="2"/>
  <c r="AU725" i="2"/>
  <c r="AU495" i="2"/>
  <c r="AU205" i="2"/>
  <c r="AU364" i="2"/>
  <c r="AU169" i="2"/>
  <c r="AU89" i="2"/>
  <c r="AU470" i="2"/>
  <c r="AU471" i="2"/>
  <c r="AU451" i="2"/>
  <c r="AU55" i="2"/>
  <c r="AU86" i="2"/>
  <c r="AU2" i="2"/>
  <c r="AU308" i="2"/>
  <c r="AU567" i="2"/>
  <c r="AU646" i="2"/>
  <c r="AU162" i="2"/>
  <c r="AU332" i="2"/>
  <c r="AU546" i="2"/>
  <c r="AU276" i="2"/>
  <c r="AU360" i="2"/>
  <c r="AU430" i="2"/>
  <c r="AU549" i="2"/>
  <c r="AU319" i="2"/>
  <c r="AU463" i="2"/>
  <c r="AU554" i="2"/>
  <c r="AU723" i="2"/>
  <c r="AU135" i="2"/>
  <c r="AU647" i="2"/>
  <c r="AU267" i="2"/>
  <c r="AU280" i="2"/>
  <c r="AU714" i="2"/>
  <c r="AU320" i="2"/>
  <c r="AU384" i="2"/>
  <c r="AU486" i="2"/>
  <c r="AU425" i="2"/>
  <c r="AU238" i="2"/>
  <c r="AU216" i="2"/>
  <c r="AU388" i="2"/>
  <c r="AU316" i="2"/>
  <c r="AU516" i="2"/>
  <c r="AU580" i="2"/>
  <c r="AU584" i="2"/>
  <c r="AU225" i="2"/>
  <c r="AU35" i="2"/>
  <c r="AU121" i="2"/>
  <c r="AU124" i="2"/>
  <c r="AU41" i="2"/>
  <c r="AU14" i="2"/>
  <c r="AU707" i="2"/>
  <c r="AU410" i="2"/>
  <c r="AU318" i="2"/>
  <c r="AU317" i="2"/>
  <c r="AU325" i="2"/>
  <c r="AU553" i="2"/>
  <c r="AU336" i="2"/>
  <c r="AU127" i="2"/>
  <c r="AU531" i="2"/>
  <c r="AU203" i="2"/>
  <c r="AU686" i="2"/>
  <c r="B57" i="3"/>
  <c r="B88" i="3"/>
  <c r="B114" i="3"/>
  <c r="B89" i="3"/>
  <c r="B92" i="3"/>
  <c r="B94" i="3"/>
  <c r="B83" i="3"/>
  <c r="B84" i="3"/>
  <c r="B37" i="3"/>
  <c r="B109" i="3"/>
  <c r="B48" i="3"/>
  <c r="B46" i="3"/>
  <c r="B9" i="3"/>
  <c r="B61" i="3"/>
  <c r="B35" i="3"/>
  <c r="B66" i="3"/>
  <c r="B86" i="3"/>
  <c r="B2" i="3"/>
  <c r="B59" i="3"/>
  <c r="B60" i="3"/>
  <c r="B18" i="3"/>
  <c r="B95" i="3"/>
  <c r="B82" i="3"/>
  <c r="B118" i="3"/>
  <c r="B107" i="3"/>
  <c r="B80" i="3"/>
  <c r="B75" i="3"/>
  <c r="B96" i="3"/>
  <c r="B42" i="3"/>
  <c r="B11" i="3"/>
  <c r="B62" i="3"/>
  <c r="B74" i="3"/>
  <c r="B78" i="3"/>
  <c r="B31" i="3"/>
  <c r="B10" i="3"/>
  <c r="B58" i="3"/>
  <c r="B8" i="3"/>
  <c r="B19" i="3"/>
  <c r="B116" i="3"/>
  <c r="B40" i="3"/>
  <c r="B64" i="3"/>
  <c r="B106" i="3"/>
  <c r="B39" i="3"/>
  <c r="B76" i="3"/>
  <c r="B115" i="3"/>
  <c r="B44" i="3"/>
  <c r="B6" i="3"/>
  <c r="B51" i="3"/>
  <c r="B93" i="3"/>
  <c r="B30" i="3"/>
  <c r="B102" i="3"/>
  <c r="B25" i="3"/>
  <c r="B3" i="3"/>
  <c r="B77" i="3"/>
  <c r="B91" i="3"/>
  <c r="B41" i="3"/>
  <c r="B33" i="3"/>
  <c r="B110" i="3"/>
  <c r="B28" i="3"/>
  <c r="B29" i="3"/>
  <c r="B47" i="3"/>
  <c r="B71" i="3"/>
  <c r="B121" i="3"/>
  <c r="B38" i="3"/>
  <c r="B90" i="3"/>
  <c r="B103" i="3"/>
  <c r="B63" i="3"/>
  <c r="B101" i="3"/>
  <c r="B105" i="3"/>
  <c r="B119" i="3"/>
  <c r="B112" i="3"/>
  <c r="B50" i="3"/>
  <c r="B7" i="3"/>
  <c r="B65" i="3"/>
  <c r="B15" i="3"/>
  <c r="B81" i="3"/>
  <c r="B97" i="3"/>
  <c r="B14" i="3"/>
  <c r="B23" i="3"/>
  <c r="B104" i="3"/>
  <c r="B87" i="3"/>
  <c r="B52" i="3"/>
  <c r="B120" i="3"/>
  <c r="B54" i="3"/>
  <c r="B79" i="3"/>
  <c r="B99" i="3"/>
  <c r="B49" i="3"/>
  <c r="B5" i="3"/>
  <c r="B45" i="3"/>
  <c r="B34" i="3"/>
  <c r="B21" i="3"/>
  <c r="B69" i="3"/>
  <c r="B56" i="3"/>
  <c r="B67" i="3"/>
  <c r="B27" i="3"/>
  <c r="B43" i="3"/>
  <c r="B26" i="3"/>
  <c r="B36" i="3"/>
  <c r="B32" i="3"/>
  <c r="B13" i="3"/>
  <c r="B55" i="3"/>
  <c r="B72" i="3"/>
  <c r="B117" i="3"/>
  <c r="B108" i="3"/>
  <c r="B70" i="3"/>
  <c r="B16" i="3"/>
  <c r="B22" i="3"/>
  <c r="B4" i="3"/>
  <c r="B85" i="3"/>
  <c r="B68" i="3"/>
  <c r="B17" i="3"/>
  <c r="B12" i="3"/>
  <c r="B53" i="3"/>
  <c r="B100" i="3"/>
  <c r="B73" i="3"/>
  <c r="B24" i="3"/>
  <c r="B113" i="3"/>
  <c r="B20" i="3"/>
  <c r="B111" i="3"/>
  <c r="B98" i="3"/>
  <c r="B122" i="3"/>
  <c r="AH686" i="2"/>
  <c r="AH549" i="2"/>
  <c r="AH347" i="2"/>
  <c r="AH685" i="2"/>
  <c r="AH203" i="2"/>
  <c r="AH430" i="2"/>
  <c r="AH71" i="2"/>
  <c r="AH409" i="2"/>
  <c r="AH141" i="2"/>
  <c r="AH711" i="2"/>
  <c r="AH47" i="2"/>
  <c r="AH531" i="2"/>
  <c r="AH360" i="2"/>
  <c r="AH105" i="2"/>
  <c r="AH152" i="2"/>
  <c r="AH359" i="2"/>
  <c r="AH348" i="2"/>
  <c r="AH127" i="2"/>
  <c r="AH276" i="2"/>
  <c r="AH11" i="2"/>
  <c r="AH266" i="2"/>
  <c r="AH336" i="2"/>
  <c r="AH546" i="2"/>
  <c r="AH61" i="2"/>
  <c r="AH117" i="2"/>
  <c r="AH553" i="2"/>
  <c r="AH332" i="2"/>
  <c r="AH700" i="2"/>
  <c r="AH368" i="2"/>
  <c r="AH382" i="2"/>
  <c r="AH56" i="2"/>
  <c r="AH187" i="2"/>
  <c r="AH325" i="2"/>
  <c r="AH162" i="2"/>
  <c r="AH3" i="2"/>
  <c r="AH29" i="2"/>
  <c r="AH527" i="2"/>
  <c r="AH268" i="2"/>
  <c r="AH317" i="2"/>
  <c r="AH646" i="2"/>
  <c r="AH163" i="2"/>
  <c r="AH148" i="2"/>
  <c r="AH318" i="2"/>
  <c r="AH567" i="2"/>
  <c r="AH436" i="2"/>
  <c r="AH144" i="2"/>
  <c r="AH410" i="2"/>
  <c r="AH308" i="2"/>
  <c r="AH315" i="2"/>
  <c r="AH285" i="2"/>
  <c r="AH200" i="2"/>
  <c r="AH389" i="2"/>
  <c r="AH72" i="2"/>
  <c r="AH65" i="2"/>
  <c r="AH2" i="2"/>
  <c r="AH245" i="2"/>
  <c r="AH58" i="2"/>
  <c r="AH329" i="2"/>
  <c r="AH210" i="2"/>
  <c r="AH707" i="2"/>
  <c r="AH86" i="2"/>
  <c r="AH345" i="2"/>
  <c r="AH57" i="2"/>
  <c r="AH340" i="2"/>
  <c r="AH14" i="2"/>
  <c r="AH55" i="2"/>
  <c r="AH443" i="2"/>
  <c r="AH328" i="2"/>
  <c r="AH41" i="2"/>
  <c r="AH451" i="2"/>
  <c r="AH497" i="2"/>
  <c r="AH535" i="2"/>
  <c r="AH530" i="2"/>
  <c r="AH302" i="2"/>
  <c r="AH624" i="2"/>
  <c r="AH296" i="2"/>
  <c r="AH471" i="2"/>
  <c r="AH694" i="2"/>
  <c r="AH561" i="2"/>
  <c r="AH156" i="2"/>
  <c r="AH258" i="2"/>
  <c r="AH124" i="2"/>
  <c r="AH470" i="2"/>
  <c r="AH450" i="2"/>
  <c r="AH621" i="2"/>
  <c r="AH96" i="2"/>
  <c r="AH197" i="2"/>
  <c r="AH89" i="2"/>
  <c r="AH381" i="2"/>
  <c r="AH578" i="2"/>
  <c r="AH121" i="2"/>
  <c r="AH169" i="2"/>
  <c r="AH520" i="2"/>
  <c r="AH37" i="2"/>
  <c r="AH713" i="2"/>
  <c r="AH652" i="2"/>
  <c r="AH341" i="2"/>
  <c r="AH35" i="2"/>
  <c r="AH364" i="2"/>
  <c r="AH303" i="2"/>
  <c r="AH63" i="2"/>
  <c r="AH161" i="2"/>
  <c r="AH438" i="2"/>
  <c r="AH225" i="2"/>
  <c r="AH205" i="2"/>
  <c r="AH353" i="2"/>
  <c r="AH373" i="2"/>
  <c r="AH349" i="2"/>
  <c r="AH584" i="2"/>
  <c r="AH495" i="2"/>
  <c r="AH5" i="2"/>
  <c r="AH405" i="2"/>
  <c r="AH580" i="2"/>
  <c r="AH725" i="2"/>
  <c r="AH227" i="2"/>
  <c r="AH193" i="2"/>
  <c r="AH672" i="2"/>
  <c r="AH568" i="2"/>
  <c r="AH432" i="2"/>
  <c r="AH114" i="2"/>
  <c r="AH199" i="2"/>
  <c r="AH426" i="2"/>
  <c r="AH589" i="2"/>
  <c r="AH240" i="2"/>
  <c r="AH574" i="2"/>
  <c r="AH516" i="2"/>
  <c r="AH526" i="2"/>
  <c r="AH540" i="2"/>
  <c r="AH251" i="2"/>
  <c r="AH15" i="2"/>
  <c r="AH316" i="2"/>
  <c r="AH53" i="2"/>
  <c r="AH722" i="2"/>
  <c r="AH70" i="2"/>
  <c r="AH388" i="2"/>
  <c r="AH102" i="2"/>
  <c r="AH165" i="2"/>
  <c r="AH20" i="2"/>
  <c r="AH137" i="2"/>
  <c r="AH99" i="2"/>
  <c r="AH641" i="2"/>
  <c r="AH216" i="2"/>
  <c r="AH173" i="2"/>
  <c r="AH692" i="2"/>
  <c r="AH358" i="2"/>
  <c r="AH490" i="2"/>
  <c r="AH720" i="2"/>
  <c r="AH98" i="2"/>
  <c r="AH238" i="2"/>
  <c r="AH522" i="2"/>
  <c r="AH153" i="2"/>
  <c r="AH342" i="2"/>
  <c r="AH371" i="2"/>
  <c r="AH491" i="2"/>
  <c r="AH425" i="2"/>
  <c r="AH32" i="2"/>
  <c r="AH661" i="2"/>
  <c r="AH182" i="2"/>
  <c r="AH532" i="2"/>
  <c r="AH486" i="2"/>
  <c r="AH493" i="2"/>
  <c r="AH323" i="2"/>
  <c r="AH400" i="2"/>
  <c r="AH384" i="2"/>
  <c r="AH684" i="2"/>
  <c r="AH119" i="2"/>
  <c r="AH320" i="2"/>
  <c r="AH68" i="2"/>
  <c r="AH350" i="2"/>
  <c r="AH237" i="2"/>
  <c r="AH160" i="2"/>
  <c r="AH167" i="2"/>
  <c r="AH457" i="2"/>
  <c r="AH714" i="2"/>
  <c r="AH125" i="2"/>
  <c r="AH669" i="2"/>
  <c r="AH273" i="2"/>
  <c r="AH108" i="2"/>
  <c r="AH479" i="2"/>
  <c r="AH209" i="2"/>
  <c r="AH280" i="2"/>
  <c r="AH10" i="2"/>
  <c r="AH184" i="2"/>
  <c r="AH663" i="2"/>
  <c r="AH658" i="2"/>
  <c r="AH195" i="2"/>
  <c r="AH267" i="2"/>
  <c r="AH324" i="2"/>
  <c r="AH215" i="2"/>
  <c r="AH544" i="2"/>
  <c r="AH513" i="2"/>
  <c r="AH647" i="2"/>
  <c r="AH447" i="2"/>
  <c r="AH45" i="2"/>
  <c r="AH236" i="2"/>
  <c r="AH135" i="2"/>
  <c r="AH190" i="2"/>
  <c r="AH90" i="2"/>
  <c r="AH723" i="2"/>
  <c r="AH204" i="2"/>
  <c r="AH611" i="2"/>
  <c r="AH9" i="2"/>
  <c r="AH528" i="2"/>
  <c r="AH77" i="2"/>
  <c r="AH260" i="2"/>
  <c r="AH554" i="2"/>
  <c r="AH562" i="2"/>
  <c r="AH59" i="2"/>
  <c r="AH346" i="2"/>
  <c r="AH115" i="2"/>
  <c r="AH69" i="2"/>
  <c r="AH170" i="2"/>
  <c r="AH463" i="2"/>
  <c r="AH370" i="2"/>
  <c r="AH91" i="2"/>
  <c r="AH38" i="2"/>
  <c r="AH453" i="2"/>
  <c r="AH106" i="2"/>
  <c r="AH319" i="2"/>
  <c r="AH51" i="2"/>
  <c r="AH179" i="2"/>
  <c r="AH286" i="2"/>
  <c r="AH422" i="2"/>
  <c r="AH456" i="2"/>
  <c r="AH569" i="2"/>
  <c r="AH459" i="2"/>
  <c r="AH27" i="2"/>
  <c r="AH372" i="2"/>
  <c r="AH292" i="2"/>
  <c r="AH362" i="2"/>
  <c r="AH570" i="2"/>
  <c r="AH30" i="2"/>
  <c r="AH309" i="2"/>
  <c r="AH357" i="2"/>
  <c r="AH42" i="2"/>
  <c r="AH107" i="2"/>
  <c r="AH263" i="2"/>
  <c r="AH427" i="2"/>
  <c r="AH716" i="2"/>
  <c r="AH298" i="2"/>
  <c r="AH310" i="2"/>
  <c r="AH458" i="2"/>
  <c r="AH278" i="2"/>
  <c r="AH44" i="2"/>
  <c r="AH674" i="2"/>
  <c r="AH604" i="2"/>
  <c r="AH284" i="2"/>
  <c r="AH62" i="2"/>
  <c r="AH659" i="2"/>
  <c r="AH413" i="2"/>
  <c r="AH270" i="2"/>
  <c r="AH129" i="2"/>
  <c r="AH411" i="2"/>
  <c r="AH250" i="2"/>
  <c r="AH378" i="2"/>
  <c r="AH48" i="2"/>
  <c r="AH697" i="2"/>
  <c r="AH253" i="2"/>
  <c r="AH519" i="2"/>
  <c r="AH218" i="2"/>
  <c r="AH142" i="2"/>
  <c r="AH243" i="2"/>
  <c r="AH601" i="2"/>
  <c r="AH593" i="2"/>
  <c r="AH168" i="2"/>
  <c r="AH120" i="2"/>
  <c r="AH367" i="2"/>
  <c r="AH85" i="2"/>
  <c r="AH333" i="2"/>
  <c r="AH60" i="2"/>
  <c r="AH224" i="2"/>
  <c r="AH577" i="2"/>
  <c r="AH483" i="2"/>
  <c r="AH592" i="2"/>
  <c r="AH344" i="2"/>
  <c r="AH648" i="2"/>
  <c r="AH705" i="2"/>
  <c r="AH709" i="2"/>
  <c r="AH289" i="2"/>
  <c r="AH271" i="2"/>
  <c r="AH533" i="2"/>
  <c r="AH612" i="2"/>
  <c r="AH297" i="2"/>
  <c r="AH488" i="2"/>
  <c r="AH472" i="2"/>
  <c r="AH596" i="2"/>
  <c r="AH626" i="2"/>
  <c r="AH645" i="2"/>
  <c r="AH116" i="2"/>
  <c r="AH196" i="2"/>
  <c r="AH305" i="2"/>
  <c r="AH326" i="2"/>
  <c r="AH618" i="2"/>
  <c r="AH681" i="2"/>
  <c r="AH690" i="2"/>
  <c r="AH257" i="2"/>
  <c r="AH498" i="2"/>
  <c r="AH583" i="2"/>
  <c r="AH670" i="2"/>
  <c r="AH484" i="2"/>
  <c r="AH536" i="2"/>
  <c r="AH512" i="2"/>
  <c r="AH608" i="2"/>
  <c r="AH376" i="2"/>
  <c r="AH508" i="2"/>
  <c r="AH639" i="2"/>
  <c r="AH632" i="2"/>
  <c r="AH246" i="2"/>
  <c r="AH668" i="2"/>
  <c r="AH435" i="2"/>
  <c r="AH446" i="2"/>
  <c r="AH635" i="2"/>
  <c r="AH715" i="2"/>
  <c r="AH442" i="2"/>
  <c r="AH394" i="2"/>
  <c r="AH565" i="2"/>
  <c r="AH363" i="2"/>
  <c r="AH637" i="2"/>
  <c r="AH264" i="2"/>
  <c r="AH662" i="2"/>
  <c r="AH656" i="2"/>
  <c r="AH407" i="2"/>
  <c r="AH620" i="2"/>
  <c r="AH630" i="2"/>
  <c r="AH617" i="2"/>
  <c r="AH671" i="2"/>
  <c r="AH654" i="2"/>
  <c r="AH703" i="2"/>
  <c r="AH721" i="2"/>
  <c r="AG686" i="2"/>
  <c r="AG549" i="2"/>
  <c r="AG347" i="2"/>
  <c r="AG685" i="2"/>
  <c r="AG203" i="2"/>
  <c r="AG430" i="2"/>
  <c r="AG71" i="2"/>
  <c r="AG409" i="2"/>
  <c r="AG531" i="2"/>
  <c r="AG360" i="2"/>
  <c r="AG105" i="2"/>
  <c r="AG152" i="2"/>
  <c r="AG127" i="2"/>
  <c r="AG276" i="2"/>
  <c r="AG11" i="2"/>
  <c r="AG266" i="2"/>
  <c r="AG336" i="2"/>
  <c r="AG546" i="2"/>
  <c r="AG61" i="2"/>
  <c r="AG117" i="2"/>
  <c r="AG553" i="2"/>
  <c r="AG332" i="2"/>
  <c r="AG700" i="2"/>
  <c r="AG368" i="2"/>
  <c r="AG325" i="2"/>
  <c r="AG162" i="2"/>
  <c r="AG3" i="2"/>
  <c r="AG29" i="2"/>
  <c r="AG317" i="2"/>
  <c r="AG646" i="2"/>
  <c r="AG163" i="2"/>
  <c r="AG148" i="2"/>
  <c r="AG318" i="2"/>
  <c r="AG567" i="2"/>
  <c r="AG436" i="2"/>
  <c r="AG144" i="2"/>
  <c r="AG410" i="2"/>
  <c r="AG308" i="2"/>
  <c r="AG315" i="2"/>
  <c r="AG285" i="2"/>
  <c r="AG65" i="2"/>
  <c r="AG2" i="2"/>
  <c r="AG245" i="2"/>
  <c r="AG58" i="2"/>
  <c r="AG707" i="2"/>
  <c r="N121" i="3" s="1"/>
  <c r="AG86" i="2"/>
  <c r="AG345" i="2"/>
  <c r="AG57" i="2"/>
  <c r="AG14" i="2"/>
  <c r="AG55" i="2"/>
  <c r="AG443" i="2"/>
  <c r="AG328" i="2"/>
  <c r="AG41" i="2"/>
  <c r="AG451" i="2"/>
  <c r="AG497" i="2"/>
  <c r="AG535" i="2"/>
  <c r="AG296" i="2"/>
  <c r="AG471" i="2"/>
  <c r="AG694" i="2"/>
  <c r="AG561" i="2"/>
  <c r="AG124" i="2"/>
  <c r="AG470" i="2"/>
  <c r="AG450" i="2"/>
  <c r="AG621" i="2"/>
  <c r="AG197" i="2"/>
  <c r="AG89" i="2"/>
  <c r="AG381" i="2"/>
  <c r="AG578" i="2"/>
  <c r="AG121" i="2"/>
  <c r="AG169" i="2"/>
  <c r="AG520" i="2"/>
  <c r="AG37" i="2"/>
  <c r="AG35" i="2"/>
  <c r="AG364" i="2"/>
  <c r="AG303" i="2"/>
  <c r="AG63" i="2"/>
  <c r="AG225" i="2"/>
  <c r="AG205" i="2"/>
  <c r="AG353" i="2"/>
  <c r="AG373" i="2"/>
  <c r="AG584" i="2"/>
  <c r="AG495" i="2"/>
  <c r="AG5" i="2"/>
  <c r="AG405" i="2"/>
  <c r="AG580" i="2"/>
  <c r="AG725" i="2"/>
  <c r="AG227" i="2"/>
  <c r="AG193" i="2"/>
  <c r="AG114" i="2"/>
  <c r="AG199" i="2"/>
  <c r="AG426" i="2"/>
  <c r="AG589" i="2"/>
  <c r="AG516" i="2"/>
  <c r="AG526" i="2"/>
  <c r="AG540" i="2"/>
  <c r="AG251" i="2"/>
  <c r="AG316" i="2"/>
  <c r="AG53" i="2"/>
  <c r="AG722" i="2"/>
  <c r="AG70" i="2"/>
  <c r="AG388" i="2"/>
  <c r="AG102" i="2"/>
  <c r="AG165" i="2"/>
  <c r="AG20" i="2"/>
  <c r="AG216" i="2"/>
  <c r="AG173" i="2"/>
  <c r="AG692" i="2"/>
  <c r="AG358" i="2"/>
  <c r="AG238" i="2"/>
  <c r="AG522" i="2"/>
  <c r="AG153" i="2"/>
  <c r="AG342" i="2"/>
  <c r="AG425" i="2"/>
  <c r="AG32" i="2"/>
  <c r="AG661" i="2"/>
  <c r="AG182" i="2"/>
  <c r="AG486" i="2"/>
  <c r="AG493" i="2"/>
  <c r="AG323" i="2"/>
  <c r="AG400" i="2"/>
  <c r="AG384" i="2"/>
  <c r="AG684" i="2"/>
  <c r="AG217" i="2"/>
  <c r="AG119" i="2"/>
  <c r="AG320" i="2"/>
  <c r="AG68" i="2"/>
  <c r="AG350" i="2"/>
  <c r="AG237" i="2"/>
  <c r="AG714" i="2"/>
  <c r="AG125" i="2"/>
  <c r="AG669" i="2"/>
  <c r="AG273" i="2"/>
  <c r="AG280" i="2"/>
  <c r="AG10" i="2"/>
  <c r="AG184" i="2"/>
  <c r="AG663" i="2"/>
  <c r="AG267" i="2"/>
  <c r="AG324" i="2"/>
  <c r="AG215" i="2"/>
  <c r="AG544" i="2"/>
  <c r="AG647" i="2"/>
  <c r="AG447" i="2"/>
  <c r="AG45" i="2"/>
  <c r="AG236" i="2"/>
  <c r="AG135" i="2"/>
  <c r="AG190" i="2"/>
  <c r="AG366" i="2"/>
  <c r="AG90" i="2"/>
  <c r="AG723" i="2"/>
  <c r="AG204" i="2"/>
  <c r="AG611" i="2"/>
  <c r="AG9" i="2"/>
  <c r="AG554" i="2"/>
  <c r="AG562" i="2"/>
  <c r="AG59" i="2"/>
  <c r="AG346" i="2"/>
  <c r="AG463" i="2"/>
  <c r="AG370" i="2"/>
  <c r="AG91" i="2"/>
  <c r="AG38" i="2"/>
  <c r="AG319" i="2"/>
  <c r="AG51" i="2"/>
  <c r="AG179" i="2"/>
  <c r="AG286" i="2"/>
  <c r="AG456" i="2"/>
  <c r="AG569" i="2"/>
  <c r="AG459" i="2"/>
  <c r="AG27" i="2"/>
  <c r="AG292" i="2"/>
  <c r="AG362" i="2"/>
  <c r="AG724" i="2"/>
  <c r="AG570" i="2"/>
  <c r="AG30" i="2"/>
  <c r="AG309" i="2"/>
  <c r="AG357" i="2"/>
  <c r="AG42" i="2"/>
  <c r="AG716" i="2"/>
  <c r="AG298" i="2"/>
  <c r="AG310" i="2"/>
  <c r="AG458" i="2"/>
  <c r="AG604" i="2"/>
  <c r="AG284" i="2"/>
  <c r="AG62" i="2"/>
  <c r="AG659" i="2"/>
  <c r="AG129" i="2"/>
  <c r="AG411" i="2"/>
  <c r="AG250" i="2"/>
  <c r="AG378" i="2"/>
  <c r="AG697" i="2"/>
  <c r="AG253" i="2"/>
  <c r="AG519" i="2"/>
  <c r="AG218" i="2"/>
  <c r="AG142" i="2"/>
  <c r="AG243" i="2"/>
  <c r="AG283" i="2"/>
  <c r="AG601" i="2"/>
  <c r="AG593" i="2"/>
  <c r="AG168" i="2"/>
  <c r="AG120" i="2"/>
  <c r="AG367" i="2"/>
  <c r="AG577" i="2"/>
  <c r="AG483" i="2"/>
  <c r="AG592" i="2"/>
  <c r="AG344" i="2"/>
  <c r="AG271" i="2"/>
  <c r="AG533" i="2"/>
  <c r="AG612" i="2"/>
  <c r="AG297" i="2"/>
  <c r="AG626" i="2"/>
  <c r="AG645" i="2"/>
  <c r="AG116" i="2"/>
  <c r="AG196" i="2"/>
  <c r="AG326" i="2"/>
  <c r="AG618" i="2"/>
  <c r="AG681" i="2"/>
  <c r="AG690" i="2"/>
  <c r="AG257" i="2"/>
  <c r="AG498" i="2"/>
  <c r="AG660" i="2"/>
  <c r="AG583" i="2"/>
  <c r="AG670" i="2"/>
  <c r="AG484" i="2"/>
  <c r="AG536" i="2"/>
  <c r="AG512" i="2"/>
  <c r="AG632" i="2"/>
  <c r="AG246" i="2"/>
  <c r="AG668" i="2"/>
  <c r="AG435" i="2"/>
  <c r="AG394" i="2"/>
  <c r="AG565" i="2"/>
  <c r="AG363" i="2"/>
  <c r="AG637" i="2"/>
  <c r="AG656" i="2"/>
  <c r="AG407" i="2"/>
  <c r="AG620" i="2"/>
  <c r="AG630" i="2"/>
  <c r="AG671" i="2"/>
  <c r="AG654" i="2"/>
  <c r="AG651" i="2"/>
  <c r="AG655" i="2"/>
  <c r="AF686" i="2"/>
  <c r="AF549" i="2"/>
  <c r="AF347" i="2"/>
  <c r="AF685" i="2"/>
  <c r="AF430" i="2"/>
  <c r="AF71" i="2"/>
  <c r="AF409" i="2"/>
  <c r="AF711" i="2"/>
  <c r="AF47" i="2"/>
  <c r="AF531" i="2"/>
  <c r="AF360" i="2"/>
  <c r="AF105" i="2"/>
  <c r="AF152" i="2"/>
  <c r="AF359" i="2"/>
  <c r="AF348" i="2"/>
  <c r="AF127" i="2"/>
  <c r="AF276" i="2"/>
  <c r="AF11" i="2"/>
  <c r="AF266" i="2"/>
  <c r="AF336" i="2"/>
  <c r="AF546" i="2"/>
  <c r="AF61" i="2"/>
  <c r="AF117" i="2"/>
  <c r="AF332" i="2"/>
  <c r="AF700" i="2"/>
  <c r="AF368" i="2"/>
  <c r="AF56" i="2"/>
  <c r="AF187" i="2"/>
  <c r="AF325" i="2"/>
  <c r="AF162" i="2"/>
  <c r="AF3" i="2"/>
  <c r="AF29" i="2"/>
  <c r="AF527" i="2"/>
  <c r="AF268" i="2"/>
  <c r="AF317" i="2"/>
  <c r="AF646" i="2"/>
  <c r="AF163" i="2"/>
  <c r="AF148" i="2"/>
  <c r="AF318" i="2"/>
  <c r="AF567" i="2"/>
  <c r="AF436" i="2"/>
  <c r="AF144" i="2"/>
  <c r="AF308" i="2"/>
  <c r="AF315" i="2"/>
  <c r="AF285" i="2"/>
  <c r="AF389" i="2"/>
  <c r="AF72" i="2"/>
  <c r="AF65" i="2"/>
  <c r="AF2" i="2"/>
  <c r="AF245" i="2"/>
  <c r="AF58" i="2"/>
  <c r="AF329" i="2"/>
  <c r="AF210" i="2"/>
  <c r="AF707" i="2"/>
  <c r="AF86" i="2"/>
  <c r="AF345" i="2"/>
  <c r="AF57" i="2"/>
  <c r="AF14" i="2"/>
  <c r="AF55" i="2"/>
  <c r="AF443" i="2"/>
  <c r="AF328" i="2"/>
  <c r="AF451" i="2"/>
  <c r="AF497" i="2"/>
  <c r="AF535" i="2"/>
  <c r="AF302" i="2"/>
  <c r="AF624" i="2"/>
  <c r="AF296" i="2"/>
  <c r="AF471" i="2"/>
  <c r="AF694" i="2"/>
  <c r="AF561" i="2"/>
  <c r="AF156" i="2"/>
  <c r="AF258" i="2"/>
  <c r="AF124" i="2"/>
  <c r="AF470" i="2"/>
  <c r="AF450" i="2"/>
  <c r="AF621" i="2"/>
  <c r="AF197" i="2"/>
  <c r="AF89" i="2"/>
  <c r="AF381" i="2"/>
  <c r="AF578" i="2"/>
  <c r="AF169" i="2"/>
  <c r="AF520" i="2"/>
  <c r="AF37" i="2"/>
  <c r="AF652" i="2"/>
  <c r="AF341" i="2"/>
  <c r="AF35" i="2"/>
  <c r="AF364" i="2"/>
  <c r="AF303" i="2"/>
  <c r="AF63" i="2"/>
  <c r="AF161" i="2"/>
  <c r="AF438" i="2"/>
  <c r="AF225" i="2"/>
  <c r="AF205" i="2"/>
  <c r="AF353" i="2"/>
  <c r="AF373" i="2"/>
  <c r="AF584" i="2"/>
  <c r="AF495" i="2"/>
  <c r="AF5" i="2"/>
  <c r="AF405" i="2"/>
  <c r="AF725" i="2"/>
  <c r="AF227" i="2"/>
  <c r="AF193" i="2"/>
  <c r="AF568" i="2"/>
  <c r="AF432" i="2"/>
  <c r="AF114" i="2"/>
  <c r="AF199" i="2"/>
  <c r="AF426" i="2"/>
  <c r="AF589" i="2"/>
  <c r="AF240" i="2"/>
  <c r="AF574" i="2"/>
  <c r="AF516" i="2"/>
  <c r="AF526" i="2"/>
  <c r="AF540" i="2"/>
  <c r="AF251" i="2"/>
  <c r="AF316" i="2"/>
  <c r="AF53" i="2"/>
  <c r="AF722" i="2"/>
  <c r="AF70" i="2"/>
  <c r="AF102" i="2"/>
  <c r="AF165" i="2"/>
  <c r="AF20" i="2"/>
  <c r="AF99" i="2"/>
  <c r="AF641" i="2"/>
  <c r="AF216" i="2"/>
  <c r="AF173" i="2"/>
  <c r="AF692" i="2"/>
  <c r="AF358" i="2"/>
  <c r="AF720" i="2"/>
  <c r="AF98" i="2"/>
  <c r="AF238" i="2"/>
  <c r="AF522" i="2"/>
  <c r="AF153" i="2"/>
  <c r="AF342" i="2"/>
  <c r="AF425" i="2"/>
  <c r="AF32" i="2"/>
  <c r="AF661" i="2"/>
  <c r="AF182" i="2"/>
  <c r="AF493" i="2"/>
  <c r="AF323" i="2"/>
  <c r="AF400" i="2"/>
  <c r="AF132" i="2"/>
  <c r="AF239" i="2"/>
  <c r="AF384" i="2"/>
  <c r="AF684" i="2"/>
  <c r="AF217" i="2"/>
  <c r="AF119" i="2"/>
  <c r="AF623" i="2"/>
  <c r="AF202" i="2"/>
  <c r="AF320" i="2"/>
  <c r="AF68" i="2"/>
  <c r="AF350" i="2"/>
  <c r="AF237" i="2"/>
  <c r="AF714" i="2"/>
  <c r="AF125" i="2"/>
  <c r="AF669" i="2"/>
  <c r="AF273" i="2"/>
  <c r="AF10" i="2"/>
  <c r="AF184" i="2"/>
  <c r="AF663" i="2"/>
  <c r="AF658" i="2"/>
  <c r="AF195" i="2"/>
  <c r="AF267" i="2"/>
  <c r="AF324" i="2"/>
  <c r="AF215" i="2"/>
  <c r="AF544" i="2"/>
  <c r="AF408" i="2"/>
  <c r="AF513" i="2"/>
  <c r="AF647" i="2"/>
  <c r="AF447" i="2"/>
  <c r="AF45" i="2"/>
  <c r="AF236" i="2"/>
  <c r="AF135" i="2"/>
  <c r="AF190" i="2"/>
  <c r="AF366" i="2"/>
  <c r="AF90" i="2"/>
  <c r="AF204" i="2"/>
  <c r="AF611" i="2"/>
  <c r="AF9" i="2"/>
  <c r="AF77" i="2"/>
  <c r="AF260" i="2"/>
  <c r="AF554" i="2"/>
  <c r="AF562" i="2"/>
  <c r="AF59" i="2"/>
  <c r="AF346" i="2"/>
  <c r="AF69" i="2"/>
  <c r="AF170" i="2"/>
  <c r="AF463" i="2"/>
  <c r="AF370" i="2"/>
  <c r="AF91" i="2"/>
  <c r="AF38" i="2"/>
  <c r="AF319" i="2"/>
  <c r="AF51" i="2"/>
  <c r="AF179" i="2"/>
  <c r="AF286" i="2"/>
  <c r="AF569" i="2"/>
  <c r="AF459" i="2"/>
  <c r="AF27" i="2"/>
  <c r="AF335" i="2"/>
  <c r="AF590" i="2"/>
  <c r="AF24" i="2"/>
  <c r="AF292" i="2"/>
  <c r="AF362" i="2"/>
  <c r="AF724" i="2"/>
  <c r="AF570" i="2"/>
  <c r="AF242" i="2"/>
  <c r="AF404" i="2"/>
  <c r="AF30" i="2"/>
  <c r="AF309" i="2"/>
  <c r="AF357" i="2"/>
  <c r="AF42" i="2"/>
  <c r="AF664" i="2"/>
  <c r="AF298" i="2"/>
  <c r="AF310" i="2"/>
  <c r="AF458" i="2"/>
  <c r="AF468" i="2"/>
  <c r="AF44" i="2"/>
  <c r="AF674" i="2"/>
  <c r="AF604" i="2"/>
  <c r="AF284" i="2"/>
  <c r="AF62" i="2"/>
  <c r="AF659" i="2"/>
  <c r="AF573" i="2"/>
  <c r="AF270" i="2"/>
  <c r="AF129" i="2"/>
  <c r="AF411" i="2"/>
  <c r="AF250" i="2"/>
  <c r="AF378" i="2"/>
  <c r="AF548" i="2"/>
  <c r="AF253" i="2"/>
  <c r="AF519" i="2"/>
  <c r="AF218" i="2"/>
  <c r="AF701" i="2"/>
  <c r="AF130" i="2"/>
  <c r="AF122" i="2"/>
  <c r="AF142" i="2"/>
  <c r="AF243" i="2"/>
  <c r="AF283" i="2"/>
  <c r="AF601" i="2"/>
  <c r="AF395" i="2"/>
  <c r="AF123" i="2"/>
  <c r="AF695" i="2"/>
  <c r="AF593" i="2"/>
  <c r="AF168" i="2"/>
  <c r="AF120" i="2"/>
  <c r="AF367" i="2"/>
  <c r="AF607" i="2"/>
  <c r="AF577" i="2"/>
  <c r="AF483" i="2"/>
  <c r="AF592" i="2"/>
  <c r="AF344" i="2"/>
  <c r="AF538" i="2"/>
  <c r="AF533" i="2"/>
  <c r="AF612" i="2"/>
  <c r="AF297" i="2"/>
  <c r="AF679" i="2"/>
  <c r="AF472" i="2"/>
  <c r="AF596" i="2"/>
  <c r="AF626" i="2"/>
  <c r="AF645" i="2"/>
  <c r="AF116" i="2"/>
  <c r="AF196" i="2"/>
  <c r="AF313" i="2"/>
  <c r="AF390" i="2"/>
  <c r="AF305" i="2"/>
  <c r="AF326" i="2"/>
  <c r="AF618" i="2"/>
  <c r="AF681" i="2"/>
  <c r="AF690" i="2"/>
  <c r="AF539" i="2"/>
  <c r="AF257" i="2"/>
  <c r="AF498" i="2"/>
  <c r="AF660" i="2"/>
  <c r="AF583" i="2"/>
  <c r="AF265" i="2"/>
  <c r="AF484" i="2"/>
  <c r="AF536" i="2"/>
  <c r="AF512" i="2"/>
  <c r="AF247" i="2"/>
  <c r="AF508" i="2"/>
  <c r="AF639" i="2"/>
  <c r="AF632" i="2"/>
  <c r="AF246" i="2"/>
  <c r="AF668" i="2"/>
  <c r="AF435" i="2"/>
  <c r="AF446" i="2"/>
  <c r="AF715" i="2"/>
  <c r="AF442" i="2"/>
  <c r="AF394" i="2"/>
  <c r="AF565" i="2"/>
  <c r="AF363" i="2"/>
  <c r="AF637" i="2"/>
  <c r="AF264" i="2"/>
  <c r="AF656" i="2"/>
  <c r="AF407" i="2"/>
  <c r="AF620" i="2"/>
  <c r="AF630" i="2"/>
  <c r="AF617" i="2"/>
  <c r="AF654" i="2"/>
  <c r="AF651" i="2"/>
  <c r="AF655" i="2"/>
  <c r="AF703" i="2"/>
  <c r="AE686" i="2"/>
  <c r="AE549" i="2"/>
  <c r="AE347" i="2"/>
  <c r="AE685" i="2"/>
  <c r="AE203" i="2"/>
  <c r="AE430" i="2"/>
  <c r="AE71" i="2"/>
  <c r="AE409" i="2"/>
  <c r="AE531" i="2"/>
  <c r="AE360" i="2"/>
  <c r="AE105" i="2"/>
  <c r="AE152" i="2"/>
  <c r="AE127" i="2"/>
  <c r="AE276" i="2"/>
  <c r="AE11" i="2"/>
  <c r="AE266" i="2"/>
  <c r="AE336" i="2"/>
  <c r="AE546" i="2"/>
  <c r="AE61" i="2"/>
  <c r="AE117" i="2"/>
  <c r="AE553" i="2"/>
  <c r="AE332" i="2"/>
  <c r="AE700" i="2"/>
  <c r="AE368" i="2"/>
  <c r="AE325" i="2"/>
  <c r="AE162" i="2"/>
  <c r="AE3" i="2"/>
  <c r="AE29" i="2"/>
  <c r="AE317" i="2"/>
  <c r="AE646" i="2"/>
  <c r="AE163" i="2"/>
  <c r="AE148" i="2"/>
  <c r="AE318" i="2"/>
  <c r="AE567" i="2"/>
  <c r="AE436" i="2"/>
  <c r="AE144" i="2"/>
  <c r="AE410" i="2"/>
  <c r="AE308" i="2"/>
  <c r="AE315" i="2"/>
  <c r="AE285" i="2"/>
  <c r="AE65" i="2"/>
  <c r="AE2" i="2"/>
  <c r="AE245" i="2"/>
  <c r="AE58" i="2"/>
  <c r="AE707" i="2"/>
  <c r="AE86" i="2"/>
  <c r="AE345" i="2"/>
  <c r="AE57" i="2"/>
  <c r="AE14" i="2"/>
  <c r="AE55" i="2"/>
  <c r="AE443" i="2"/>
  <c r="AE328" i="2"/>
  <c r="AE41" i="2"/>
  <c r="AE451" i="2"/>
  <c r="AE497" i="2"/>
  <c r="AE535" i="2"/>
  <c r="AE296" i="2"/>
  <c r="AE471" i="2"/>
  <c r="AE694" i="2"/>
  <c r="AE561" i="2"/>
  <c r="AE124" i="2"/>
  <c r="AE470" i="2"/>
  <c r="AE450" i="2"/>
  <c r="AE621" i="2"/>
  <c r="AE197" i="2"/>
  <c r="AE89" i="2"/>
  <c r="AE381" i="2"/>
  <c r="AE578" i="2"/>
  <c r="AE121" i="2"/>
  <c r="AE169" i="2"/>
  <c r="AE520" i="2"/>
  <c r="AE37" i="2"/>
  <c r="AE35" i="2"/>
  <c r="AE364" i="2"/>
  <c r="AE303" i="2"/>
  <c r="AE63" i="2"/>
  <c r="AE225" i="2"/>
  <c r="AE205" i="2"/>
  <c r="AE353" i="2"/>
  <c r="AE373" i="2"/>
  <c r="AE584" i="2"/>
  <c r="AE495" i="2"/>
  <c r="AE5" i="2"/>
  <c r="AE405" i="2"/>
  <c r="AE580" i="2"/>
  <c r="AE725" i="2"/>
  <c r="AE227" i="2"/>
  <c r="AE193" i="2"/>
  <c r="AE114" i="2"/>
  <c r="AE199" i="2"/>
  <c r="AE426" i="2"/>
  <c r="AE589" i="2"/>
  <c r="AE516" i="2"/>
  <c r="AE526" i="2"/>
  <c r="AE540" i="2"/>
  <c r="AE251" i="2"/>
  <c r="AE316" i="2"/>
  <c r="AE53" i="2"/>
  <c r="AE722" i="2"/>
  <c r="AE70" i="2"/>
  <c r="AE388" i="2"/>
  <c r="AE102" i="2"/>
  <c r="AE165" i="2"/>
  <c r="AE20" i="2"/>
  <c r="AE216" i="2"/>
  <c r="AE173" i="2"/>
  <c r="AE692" i="2"/>
  <c r="AE358" i="2"/>
  <c r="AE238" i="2"/>
  <c r="AE522" i="2"/>
  <c r="AE153" i="2"/>
  <c r="AE342" i="2"/>
  <c r="AE425" i="2"/>
  <c r="AE32" i="2"/>
  <c r="AE661" i="2"/>
  <c r="AE182" i="2"/>
  <c r="AE486" i="2"/>
  <c r="AE493" i="2"/>
  <c r="AE323" i="2"/>
  <c r="AE400" i="2"/>
  <c r="AE384" i="2"/>
  <c r="AE684" i="2"/>
  <c r="AE217" i="2"/>
  <c r="AE119" i="2"/>
  <c r="AE320" i="2"/>
  <c r="AE68" i="2"/>
  <c r="AE350" i="2"/>
  <c r="AE237" i="2"/>
  <c r="AE714" i="2"/>
  <c r="AE125" i="2"/>
  <c r="AE669" i="2"/>
  <c r="AE273" i="2"/>
  <c r="AE280" i="2"/>
  <c r="AE10" i="2"/>
  <c r="AE184" i="2"/>
  <c r="AE663" i="2"/>
  <c r="AE267" i="2"/>
  <c r="AE324" i="2"/>
  <c r="AE215" i="2"/>
  <c r="AE544" i="2"/>
  <c r="AE647" i="2"/>
  <c r="AE447" i="2"/>
  <c r="AE45" i="2"/>
  <c r="AE236" i="2"/>
  <c r="AE135" i="2"/>
  <c r="AE190" i="2"/>
  <c r="AE366" i="2"/>
  <c r="AE90" i="2"/>
  <c r="AE723" i="2"/>
  <c r="AE204" i="2"/>
  <c r="AE611" i="2"/>
  <c r="AE9" i="2"/>
  <c r="AE554" i="2"/>
  <c r="AE562" i="2"/>
  <c r="AE59" i="2"/>
  <c r="AE346" i="2"/>
  <c r="AE463" i="2"/>
  <c r="AE370" i="2"/>
  <c r="AE91" i="2"/>
  <c r="AE38" i="2"/>
  <c r="AE319" i="2"/>
  <c r="AE51" i="2"/>
  <c r="AE179" i="2"/>
  <c r="AE286" i="2"/>
  <c r="AE456" i="2"/>
  <c r="AE569" i="2"/>
  <c r="AE459" i="2"/>
  <c r="AE27" i="2"/>
  <c r="AE292" i="2"/>
  <c r="AE362" i="2"/>
  <c r="AE724" i="2"/>
  <c r="AE570" i="2"/>
  <c r="AE30" i="2"/>
  <c r="AE309" i="2"/>
  <c r="AE357" i="2"/>
  <c r="L68" i="3" s="1"/>
  <c r="AE42" i="2"/>
  <c r="AE716" i="2"/>
  <c r="AE298" i="2"/>
  <c r="AE310" i="2"/>
  <c r="AE458" i="2"/>
  <c r="AE604" i="2"/>
  <c r="AE284" i="2"/>
  <c r="AE62" i="2"/>
  <c r="AE659" i="2"/>
  <c r="AE129" i="2"/>
  <c r="AE411" i="2"/>
  <c r="AE250" i="2"/>
  <c r="AE378" i="2"/>
  <c r="AE697" i="2"/>
  <c r="AE253" i="2"/>
  <c r="AE519" i="2"/>
  <c r="AE218" i="2"/>
  <c r="AE142" i="2"/>
  <c r="AE243" i="2"/>
  <c r="AE283" i="2"/>
  <c r="AE601" i="2"/>
  <c r="AE593" i="2"/>
  <c r="AE168" i="2"/>
  <c r="AE120" i="2"/>
  <c r="AE367" i="2"/>
  <c r="AE577" i="2"/>
  <c r="AE483" i="2"/>
  <c r="AE592" i="2"/>
  <c r="AE344" i="2"/>
  <c r="AE271" i="2"/>
  <c r="AE533" i="2"/>
  <c r="AE612" i="2"/>
  <c r="AE297" i="2"/>
  <c r="AE626" i="2"/>
  <c r="AE645" i="2"/>
  <c r="AE116" i="2"/>
  <c r="AE196" i="2"/>
  <c r="AE326" i="2"/>
  <c r="AE618" i="2"/>
  <c r="AE681" i="2"/>
  <c r="AE690" i="2"/>
  <c r="AE257" i="2"/>
  <c r="AE498" i="2"/>
  <c r="AE660" i="2"/>
  <c r="AE583" i="2"/>
  <c r="AE670" i="2"/>
  <c r="AE484" i="2"/>
  <c r="AE536" i="2"/>
  <c r="AE512" i="2"/>
  <c r="AE632" i="2"/>
  <c r="AE246" i="2"/>
  <c r="AE668" i="2"/>
  <c r="AE435" i="2"/>
  <c r="AE394" i="2"/>
  <c r="AE565" i="2"/>
  <c r="AE363" i="2"/>
  <c r="AE637" i="2"/>
  <c r="AE656" i="2"/>
  <c r="AE407" i="2"/>
  <c r="AE620" i="2"/>
  <c r="AE630" i="2"/>
  <c r="AE671" i="2"/>
  <c r="AE654" i="2"/>
  <c r="AE651" i="2"/>
  <c r="AE655" i="2"/>
  <c r="AD686" i="2"/>
  <c r="AD549" i="2"/>
  <c r="AD347" i="2"/>
  <c r="AD685" i="2"/>
  <c r="AD203" i="2"/>
  <c r="AD430" i="2"/>
  <c r="AD71" i="2"/>
  <c r="AD409" i="2"/>
  <c r="AD711" i="2"/>
  <c r="AD47" i="2"/>
  <c r="AD531" i="2"/>
  <c r="AD360" i="2"/>
  <c r="AD105" i="2"/>
  <c r="AD152" i="2"/>
  <c r="AD127" i="2"/>
  <c r="AD276" i="2"/>
  <c r="AD11" i="2"/>
  <c r="AD266" i="2"/>
  <c r="AD336" i="2"/>
  <c r="AD546" i="2"/>
  <c r="AD61" i="2"/>
  <c r="AD117" i="2"/>
  <c r="AD155" i="2"/>
  <c r="AD174" i="2"/>
  <c r="AD553" i="2"/>
  <c r="AD332" i="2"/>
  <c r="AD700" i="2"/>
  <c r="AD368" i="2"/>
  <c r="AD325" i="2"/>
  <c r="AD162" i="2"/>
  <c r="AD3" i="2"/>
  <c r="AD29" i="2"/>
  <c r="AD317" i="2"/>
  <c r="AD646" i="2"/>
  <c r="AD163" i="2"/>
  <c r="AD148" i="2"/>
  <c r="AD634" i="2"/>
  <c r="AD566" i="2"/>
  <c r="AD318" i="2"/>
  <c r="AD567" i="2"/>
  <c r="AD436" i="2"/>
  <c r="AD144" i="2"/>
  <c r="AD410" i="2"/>
  <c r="AD308" i="2"/>
  <c r="AD315" i="2"/>
  <c r="AD285" i="2"/>
  <c r="AD65" i="2"/>
  <c r="AD2" i="2"/>
  <c r="AD245" i="2"/>
  <c r="AD58" i="2"/>
  <c r="AD329" i="2"/>
  <c r="AD210" i="2"/>
  <c r="AD707" i="2"/>
  <c r="AD86" i="2"/>
  <c r="AD345" i="2"/>
  <c r="AD57" i="2"/>
  <c r="AD14" i="2"/>
  <c r="AD55" i="2"/>
  <c r="AD443" i="2"/>
  <c r="AD328" i="2"/>
  <c r="AD41" i="2"/>
  <c r="AD451" i="2"/>
  <c r="AD497" i="2"/>
  <c r="AD535" i="2"/>
  <c r="AD302" i="2"/>
  <c r="AD624" i="2"/>
  <c r="AD296" i="2"/>
  <c r="AD471" i="2"/>
  <c r="AD694" i="2"/>
  <c r="AD561" i="2"/>
  <c r="AD124" i="2"/>
  <c r="AD470" i="2"/>
  <c r="AD450" i="2"/>
  <c r="AD621" i="2"/>
  <c r="AD197" i="2"/>
  <c r="AD89" i="2"/>
  <c r="AD381" i="2"/>
  <c r="AD578" i="2"/>
  <c r="AD503" i="2"/>
  <c r="AD576" i="2"/>
  <c r="AD121" i="2"/>
  <c r="AD169" i="2"/>
  <c r="AD520" i="2"/>
  <c r="AD37" i="2"/>
  <c r="AD35" i="2"/>
  <c r="AD364" i="2"/>
  <c r="AD303" i="2"/>
  <c r="AD63" i="2"/>
  <c r="AD225" i="2"/>
  <c r="AD205" i="2"/>
  <c r="AD353" i="2"/>
  <c r="AD373" i="2"/>
  <c r="AD406" i="2"/>
  <c r="AD349" i="2"/>
  <c r="AD584" i="2"/>
  <c r="AD495" i="2"/>
  <c r="AD5" i="2"/>
  <c r="AD405" i="2"/>
  <c r="AD580" i="2"/>
  <c r="AD725" i="2"/>
  <c r="AD227" i="2"/>
  <c r="AD193" i="2"/>
  <c r="AD114" i="2"/>
  <c r="AD199" i="2"/>
  <c r="AD426" i="2"/>
  <c r="AD589" i="2"/>
  <c r="AD564" i="2"/>
  <c r="AD240" i="2"/>
  <c r="AD574" i="2"/>
  <c r="AD516" i="2"/>
  <c r="AD526" i="2"/>
  <c r="AD540" i="2"/>
  <c r="AD251" i="2"/>
  <c r="AD316" i="2"/>
  <c r="AD53" i="2"/>
  <c r="AD722" i="2"/>
  <c r="AD70" i="2"/>
  <c r="AD388" i="2"/>
  <c r="AD102" i="2"/>
  <c r="AD165" i="2"/>
  <c r="AD20" i="2"/>
  <c r="AD234" i="2"/>
  <c r="AD99" i="2"/>
  <c r="AD641" i="2"/>
  <c r="AD216" i="2"/>
  <c r="AD173" i="2"/>
  <c r="AD692" i="2"/>
  <c r="AD358" i="2"/>
  <c r="AD720" i="2"/>
  <c r="AD98" i="2"/>
  <c r="AD238" i="2"/>
  <c r="AD522" i="2"/>
  <c r="AD153" i="2"/>
  <c r="AD342" i="2"/>
  <c r="AD425" i="2"/>
  <c r="AD661" i="2"/>
  <c r="AD182" i="2"/>
  <c r="AD486" i="2"/>
  <c r="AD493" i="2"/>
  <c r="AD323" i="2"/>
  <c r="AD400" i="2"/>
  <c r="AD504" i="2"/>
  <c r="AD132" i="2"/>
  <c r="AD239" i="2"/>
  <c r="AD384" i="2"/>
  <c r="AD684" i="2"/>
  <c r="AD217" i="2"/>
  <c r="AD119" i="2"/>
  <c r="AD623" i="2"/>
  <c r="AD202" i="2"/>
  <c r="AD320" i="2"/>
  <c r="AD68" i="2"/>
  <c r="AD350" i="2"/>
  <c r="AD237" i="2"/>
  <c r="AD714" i="2"/>
  <c r="AD669" i="2"/>
  <c r="AD273" i="2"/>
  <c r="AD280" i="2"/>
  <c r="AD10" i="2"/>
  <c r="AD184" i="2"/>
  <c r="AD663" i="2"/>
  <c r="AD244" i="2"/>
  <c r="AD658" i="2"/>
  <c r="AD195" i="2"/>
  <c r="AD267" i="2"/>
  <c r="AD324" i="2"/>
  <c r="AD215" i="2"/>
  <c r="AD544" i="2"/>
  <c r="AD408" i="2"/>
  <c r="AD513" i="2"/>
  <c r="AD647" i="2"/>
  <c r="AD447" i="2"/>
  <c r="AD45" i="2"/>
  <c r="AD236" i="2"/>
  <c r="AD135" i="2"/>
  <c r="AD366" i="2"/>
  <c r="AD90" i="2"/>
  <c r="AD723" i="2"/>
  <c r="AD204" i="2"/>
  <c r="AD611" i="2"/>
  <c r="AD9" i="2"/>
  <c r="AD501" i="2"/>
  <c r="AD77" i="2"/>
  <c r="AD260" i="2"/>
  <c r="AD554" i="2"/>
  <c r="AD562" i="2"/>
  <c r="AD59" i="2"/>
  <c r="AD346" i="2"/>
  <c r="AD69" i="2"/>
  <c r="AD170" i="2"/>
  <c r="AD463" i="2"/>
  <c r="AD370" i="2"/>
  <c r="AD91" i="2"/>
  <c r="AD38" i="2"/>
  <c r="AD319" i="2"/>
  <c r="AD179" i="2"/>
  <c r="AD286" i="2"/>
  <c r="AD456" i="2"/>
  <c r="AD569" i="2"/>
  <c r="AD459" i="2"/>
  <c r="AD27" i="2"/>
  <c r="AD304" i="2"/>
  <c r="AD590" i="2"/>
  <c r="AD24" i="2"/>
  <c r="AD292" i="2"/>
  <c r="AD362" i="2"/>
  <c r="AD724" i="2"/>
  <c r="AD570" i="2"/>
  <c r="AD717" i="2"/>
  <c r="AD404" i="2"/>
  <c r="AD30" i="2"/>
  <c r="AD309" i="2"/>
  <c r="AD357" i="2"/>
  <c r="AD42" i="2"/>
  <c r="AD716" i="2"/>
  <c r="AD310" i="2"/>
  <c r="AD458" i="2"/>
  <c r="AD604" i="2"/>
  <c r="AD284" i="2"/>
  <c r="AD62" i="2"/>
  <c r="AD659" i="2"/>
  <c r="AD334" i="2"/>
  <c r="AD413" i="2"/>
  <c r="AD270" i="2"/>
  <c r="AD129" i="2"/>
  <c r="AD411" i="2"/>
  <c r="AD250" i="2"/>
  <c r="AD378" i="2"/>
  <c r="AD696" i="2"/>
  <c r="AD48" i="2"/>
  <c r="AD697" i="2"/>
  <c r="AD253" i="2"/>
  <c r="AD519" i="2"/>
  <c r="AD218" i="2"/>
  <c r="AD142" i="2"/>
  <c r="AD283" i="2"/>
  <c r="AD601" i="2"/>
  <c r="AD593" i="2"/>
  <c r="AD168" i="2"/>
  <c r="AD120" i="2"/>
  <c r="AD367" i="2"/>
  <c r="AD333" i="2"/>
  <c r="AD60" i="2"/>
  <c r="AD224" i="2"/>
  <c r="AD577" i="2"/>
  <c r="AD483" i="2"/>
  <c r="AD592" i="2"/>
  <c r="AD344" i="2"/>
  <c r="AD709" i="2"/>
  <c r="AD289" i="2"/>
  <c r="AD271" i="2"/>
  <c r="AD533" i="2"/>
  <c r="AD612" i="2"/>
  <c r="AD297" i="2"/>
  <c r="AD626" i="2"/>
  <c r="AD116" i="2"/>
  <c r="AD196" i="2"/>
  <c r="AD326" i="2"/>
  <c r="AD618" i="2"/>
  <c r="AD681" i="2"/>
  <c r="AD690" i="2"/>
  <c r="AD616" i="2"/>
  <c r="AD420" i="2"/>
  <c r="AD622" i="2"/>
  <c r="AD257" i="2"/>
  <c r="AD498" i="2"/>
  <c r="AD660" i="2"/>
  <c r="AD583" i="2"/>
  <c r="AD489" i="2"/>
  <c r="AD482" i="2"/>
  <c r="AD670" i="2"/>
  <c r="AD484" i="2"/>
  <c r="AD536" i="2"/>
  <c r="AD512" i="2"/>
  <c r="AD632" i="2"/>
  <c r="AD668" i="2"/>
  <c r="AD435" i="2"/>
  <c r="AD394" i="2"/>
  <c r="AD565" i="2"/>
  <c r="AD363" i="2"/>
  <c r="AD637" i="2"/>
  <c r="AD452" i="2"/>
  <c r="AD677" i="2"/>
  <c r="AD662" i="2"/>
  <c r="AD656" i="2"/>
  <c r="AD407" i="2"/>
  <c r="AD620" i="2"/>
  <c r="AD630" i="2"/>
  <c r="AD704" i="2"/>
  <c r="AD683" i="2"/>
  <c r="AD671" i="2"/>
  <c r="AD654" i="2"/>
  <c r="AD651" i="2"/>
  <c r="AD655" i="2"/>
  <c r="AC686" i="2"/>
  <c r="AC549" i="2"/>
  <c r="AC347" i="2"/>
  <c r="AC685" i="2"/>
  <c r="AC203" i="2"/>
  <c r="AC430" i="2"/>
  <c r="AC71" i="2"/>
  <c r="AC409" i="2"/>
  <c r="AC531" i="2"/>
  <c r="AC360" i="2"/>
  <c r="AC105" i="2"/>
  <c r="AC152" i="2"/>
  <c r="AC127" i="2"/>
  <c r="AC276" i="2"/>
  <c r="AC11" i="2"/>
  <c r="AC266" i="2"/>
  <c r="AC336" i="2"/>
  <c r="AC546" i="2"/>
  <c r="AC61" i="2"/>
  <c r="AC117" i="2"/>
  <c r="AC553" i="2"/>
  <c r="AC332" i="2"/>
  <c r="AC700" i="2"/>
  <c r="AC368" i="2"/>
  <c r="AC325" i="2"/>
  <c r="AC162" i="2"/>
  <c r="AC3" i="2"/>
  <c r="AC29" i="2"/>
  <c r="AC317" i="2"/>
  <c r="AC646" i="2"/>
  <c r="AC163" i="2"/>
  <c r="AC148" i="2"/>
  <c r="AC318" i="2"/>
  <c r="AC567" i="2"/>
  <c r="AC436" i="2"/>
  <c r="AC144" i="2"/>
  <c r="AC410" i="2"/>
  <c r="AC308" i="2"/>
  <c r="AC315" i="2"/>
  <c r="AC285" i="2"/>
  <c r="AC65" i="2"/>
  <c r="AC2" i="2"/>
  <c r="AC245" i="2"/>
  <c r="AC58" i="2"/>
  <c r="AC707" i="2"/>
  <c r="AC86" i="2"/>
  <c r="AC345" i="2"/>
  <c r="AC57" i="2"/>
  <c r="AC14" i="2"/>
  <c r="AC55" i="2"/>
  <c r="AC443" i="2"/>
  <c r="AC328" i="2"/>
  <c r="AC41" i="2"/>
  <c r="AC451" i="2"/>
  <c r="AC497" i="2"/>
  <c r="AC535" i="2"/>
  <c r="AC296" i="2"/>
  <c r="AC471" i="2"/>
  <c r="AC694" i="2"/>
  <c r="AC561" i="2"/>
  <c r="AC124" i="2"/>
  <c r="AC470" i="2"/>
  <c r="AC450" i="2"/>
  <c r="AC621" i="2"/>
  <c r="AC197" i="2"/>
  <c r="AC89" i="2"/>
  <c r="AC381" i="2"/>
  <c r="AC578" i="2"/>
  <c r="AC121" i="2"/>
  <c r="AC169" i="2"/>
  <c r="AC520" i="2"/>
  <c r="AC37" i="2"/>
  <c r="AC35" i="2"/>
  <c r="AC364" i="2"/>
  <c r="AC303" i="2"/>
  <c r="AC63" i="2"/>
  <c r="AC225" i="2"/>
  <c r="AC205" i="2"/>
  <c r="AC353" i="2"/>
  <c r="AC373" i="2"/>
  <c r="AC584" i="2"/>
  <c r="AC495" i="2"/>
  <c r="AC5" i="2"/>
  <c r="AC405" i="2"/>
  <c r="AC580" i="2"/>
  <c r="AC725" i="2"/>
  <c r="AC227" i="2"/>
  <c r="AC193" i="2"/>
  <c r="AC114" i="2"/>
  <c r="AC199" i="2"/>
  <c r="AC426" i="2"/>
  <c r="AC589" i="2"/>
  <c r="AC516" i="2"/>
  <c r="AC526" i="2"/>
  <c r="AC540" i="2"/>
  <c r="AC251" i="2"/>
  <c r="AC316" i="2"/>
  <c r="AC53" i="2"/>
  <c r="AC722" i="2"/>
  <c r="AC70" i="2"/>
  <c r="AC388" i="2"/>
  <c r="AC102" i="2"/>
  <c r="AC165" i="2"/>
  <c r="AC20" i="2"/>
  <c r="AC216" i="2"/>
  <c r="AC173" i="2"/>
  <c r="AC692" i="2"/>
  <c r="AC358" i="2"/>
  <c r="AC238" i="2"/>
  <c r="AC522" i="2"/>
  <c r="AC153" i="2"/>
  <c r="AC342" i="2"/>
  <c r="AC425" i="2"/>
  <c r="AC32" i="2"/>
  <c r="AC661" i="2"/>
  <c r="AC182" i="2"/>
  <c r="AC486" i="2"/>
  <c r="AC493" i="2"/>
  <c r="AC323" i="2"/>
  <c r="AC400" i="2"/>
  <c r="AC384" i="2"/>
  <c r="AC684" i="2"/>
  <c r="AC217" i="2"/>
  <c r="AC119" i="2"/>
  <c r="AC320" i="2"/>
  <c r="AC68" i="2"/>
  <c r="AC350" i="2"/>
  <c r="AC237" i="2"/>
  <c r="AC714" i="2"/>
  <c r="AC125" i="2"/>
  <c r="AC669" i="2"/>
  <c r="AC273" i="2"/>
  <c r="AC280" i="2"/>
  <c r="AC10" i="2"/>
  <c r="AC184" i="2"/>
  <c r="AC663" i="2"/>
  <c r="AC267" i="2"/>
  <c r="AC324" i="2"/>
  <c r="AC215" i="2"/>
  <c r="AC544" i="2"/>
  <c r="AC647" i="2"/>
  <c r="AC447" i="2"/>
  <c r="AC45" i="2"/>
  <c r="AC236" i="2"/>
  <c r="AC135" i="2"/>
  <c r="AC190" i="2"/>
  <c r="AC366" i="2"/>
  <c r="AC90" i="2"/>
  <c r="AC723" i="2"/>
  <c r="AC204" i="2"/>
  <c r="AC611" i="2"/>
  <c r="AC9" i="2"/>
  <c r="AC554" i="2"/>
  <c r="AC562" i="2"/>
  <c r="AC59" i="2"/>
  <c r="AC346" i="2"/>
  <c r="AC463" i="2"/>
  <c r="AC370" i="2"/>
  <c r="AC91" i="2"/>
  <c r="AC38" i="2"/>
  <c r="AC319" i="2"/>
  <c r="AC51" i="2"/>
  <c r="AC179" i="2"/>
  <c r="AC286" i="2"/>
  <c r="AC456" i="2"/>
  <c r="AC569" i="2"/>
  <c r="AC459" i="2"/>
  <c r="AC27" i="2"/>
  <c r="AC292" i="2"/>
  <c r="AC362" i="2"/>
  <c r="AC724" i="2"/>
  <c r="AC570" i="2"/>
  <c r="AC30" i="2"/>
  <c r="AC309" i="2"/>
  <c r="AC357" i="2"/>
  <c r="AC42" i="2"/>
  <c r="AC716" i="2"/>
  <c r="AC298" i="2"/>
  <c r="AC310" i="2"/>
  <c r="AC458" i="2"/>
  <c r="AC604" i="2"/>
  <c r="AC284" i="2"/>
  <c r="AC62" i="2"/>
  <c r="AC659" i="2"/>
  <c r="AC129" i="2"/>
  <c r="AC411" i="2"/>
  <c r="AC250" i="2"/>
  <c r="AC378" i="2"/>
  <c r="AC697" i="2"/>
  <c r="AC253" i="2"/>
  <c r="AC519" i="2"/>
  <c r="AC218" i="2"/>
  <c r="AC142" i="2"/>
  <c r="AC243" i="2"/>
  <c r="AC283" i="2"/>
  <c r="AC601" i="2"/>
  <c r="AC593" i="2"/>
  <c r="AC168" i="2"/>
  <c r="AC120" i="2"/>
  <c r="AC367" i="2"/>
  <c r="AC577" i="2"/>
  <c r="AC483" i="2"/>
  <c r="AC592" i="2"/>
  <c r="AC344" i="2"/>
  <c r="AC271" i="2"/>
  <c r="AC533" i="2"/>
  <c r="AC612" i="2"/>
  <c r="AC297" i="2"/>
  <c r="AC626" i="2"/>
  <c r="AC645" i="2"/>
  <c r="AC116" i="2"/>
  <c r="AC196" i="2"/>
  <c r="AC326" i="2"/>
  <c r="AC618" i="2"/>
  <c r="AC681" i="2"/>
  <c r="AC690" i="2"/>
  <c r="AC257" i="2"/>
  <c r="AC498" i="2"/>
  <c r="AC660" i="2"/>
  <c r="AC583" i="2"/>
  <c r="AC670" i="2"/>
  <c r="AC484" i="2"/>
  <c r="AC536" i="2"/>
  <c r="AC512" i="2"/>
  <c r="AC632" i="2"/>
  <c r="AC246" i="2"/>
  <c r="AC668" i="2"/>
  <c r="AC435" i="2"/>
  <c r="AC394" i="2"/>
  <c r="AC565" i="2"/>
  <c r="AC363" i="2"/>
  <c r="AC637" i="2"/>
  <c r="AC656" i="2"/>
  <c r="AC407" i="2"/>
  <c r="AC620" i="2"/>
  <c r="AC630" i="2"/>
  <c r="AC671" i="2"/>
  <c r="AC654" i="2"/>
  <c r="AC651" i="2"/>
  <c r="AC655" i="2"/>
  <c r="AK398" i="2"/>
  <c r="AK585" i="2"/>
  <c r="AK682" i="2"/>
  <c r="AK339" i="2"/>
  <c r="AK159" i="2"/>
  <c r="AK254" i="2"/>
  <c r="AK591" i="2"/>
  <c r="AK424" i="2"/>
  <c r="AK686" i="2"/>
  <c r="AK549" i="2"/>
  <c r="AK347" i="2"/>
  <c r="AK685" i="2"/>
  <c r="AK500" i="2"/>
  <c r="AK431" i="2"/>
  <c r="AK444" i="2"/>
  <c r="AK275" i="2"/>
  <c r="AK16" i="2"/>
  <c r="AK666" i="2"/>
  <c r="AK175" i="2"/>
  <c r="AK201" i="2"/>
  <c r="AK203" i="2"/>
  <c r="AK430" i="2"/>
  <c r="AK71" i="2"/>
  <c r="AK409" i="2"/>
  <c r="AK206" i="2"/>
  <c r="AK433" i="2"/>
  <c r="AK171" i="2"/>
  <c r="AK141" i="2"/>
  <c r="AK118" i="2"/>
  <c r="AK572" i="2"/>
  <c r="AK711" i="2"/>
  <c r="AK47" i="2"/>
  <c r="AK531" i="2"/>
  <c r="AK360" i="2"/>
  <c r="AK105" i="2"/>
  <c r="AK152" i="2"/>
  <c r="AK667" i="2"/>
  <c r="AK613" i="2"/>
  <c r="AK17" i="2"/>
  <c r="AK208" i="2"/>
  <c r="AK28" i="2"/>
  <c r="AK524" i="2"/>
  <c r="AK359" i="2"/>
  <c r="AK348" i="2"/>
  <c r="AK127" i="2"/>
  <c r="AK276" i="2"/>
  <c r="AK11" i="2"/>
  <c r="AK266" i="2"/>
  <c r="AK66" i="2"/>
  <c r="AK146" i="2"/>
  <c r="AK73" i="2"/>
  <c r="AK211" i="2"/>
  <c r="AK301" i="2"/>
  <c r="AK192" i="2"/>
  <c r="AK650" i="2"/>
  <c r="AK542" i="2"/>
  <c r="AK336" i="2"/>
  <c r="AK546" i="2"/>
  <c r="AK61" i="2"/>
  <c r="AK117" i="2"/>
  <c r="AK158" i="2"/>
  <c r="AK166" i="2"/>
  <c r="AK467" i="2"/>
  <c r="AK306" i="2"/>
  <c r="AK143" i="2"/>
  <c r="AK505" i="2"/>
  <c r="AK155" i="2"/>
  <c r="AK174" i="2"/>
  <c r="AK553" i="2"/>
  <c r="AK332" i="2"/>
  <c r="AK700" i="2"/>
  <c r="AK368" i="2"/>
  <c r="AK67" i="2"/>
  <c r="AK555" i="2"/>
  <c r="AK412" i="2"/>
  <c r="AK382" i="2"/>
  <c r="AK133" i="2"/>
  <c r="AK293" i="2"/>
  <c r="AK56" i="2"/>
  <c r="AK187" i="2"/>
  <c r="AK325" i="2"/>
  <c r="AK162" i="2"/>
  <c r="AK3" i="2"/>
  <c r="AK29" i="2"/>
  <c r="AK579" i="2"/>
  <c r="AK642" i="2"/>
  <c r="AK228" i="2"/>
  <c r="AK39" i="2"/>
  <c r="AK19" i="2"/>
  <c r="AK556" i="2"/>
  <c r="AK527" i="2"/>
  <c r="AK268" i="2"/>
  <c r="AK317" i="2"/>
  <c r="AK646" i="2"/>
  <c r="AK163" i="2"/>
  <c r="AK148" i="2"/>
  <c r="AK188" i="2"/>
  <c r="AK93" i="2"/>
  <c r="AK261" i="2"/>
  <c r="AK140" i="2"/>
  <c r="AK6" i="2"/>
  <c r="AK189" i="2"/>
  <c r="AK634" i="2"/>
  <c r="AK566" i="2"/>
  <c r="AK318" i="2"/>
  <c r="AK567" i="2"/>
  <c r="AK436" i="2"/>
  <c r="AK144" i="2"/>
  <c r="AK314" i="2"/>
  <c r="AK475" i="2"/>
  <c r="AK311" i="2"/>
  <c r="AK76" i="2"/>
  <c r="AK241" i="2"/>
  <c r="AK393" i="2"/>
  <c r="AK157" i="2"/>
  <c r="AK552" i="2"/>
  <c r="AK410" i="2"/>
  <c r="AK308" i="2"/>
  <c r="AK315" i="2"/>
  <c r="AK285" i="2"/>
  <c r="AK586" i="2"/>
  <c r="AK46" i="2"/>
  <c r="AK379" i="2"/>
  <c r="AK200" i="2"/>
  <c r="AK78" i="2"/>
  <c r="AK164" i="2"/>
  <c r="AK389" i="2"/>
  <c r="AK72" i="2"/>
  <c r="AK65" i="2"/>
  <c r="AK2" i="2"/>
  <c r="AK245" i="2"/>
  <c r="AK58" i="2"/>
  <c r="AK465" i="2"/>
  <c r="AK145" i="2"/>
  <c r="AK191" i="2"/>
  <c r="AK101" i="2"/>
  <c r="AK178" i="2"/>
  <c r="AK587" i="2"/>
  <c r="AK329" i="2"/>
  <c r="AK210" i="2"/>
  <c r="AK707" i="2"/>
  <c r="AK86" i="2"/>
  <c r="AK345" i="2"/>
  <c r="AK57" i="2"/>
  <c r="AK87" i="2"/>
  <c r="AK151" i="2"/>
  <c r="AK8" i="2"/>
  <c r="AK183" i="2"/>
  <c r="AK248" i="2"/>
  <c r="AK396" i="2"/>
  <c r="AK380" i="2"/>
  <c r="AK340" i="2"/>
  <c r="AK14" i="2"/>
  <c r="AK55" i="2"/>
  <c r="AK443" i="2"/>
  <c r="AK328" i="2"/>
  <c r="AK507" i="2"/>
  <c r="AK718" i="2"/>
  <c r="AK477" i="2"/>
  <c r="AK12" i="2"/>
  <c r="AK462" i="2"/>
  <c r="AK194" i="2"/>
  <c r="AK600" i="2"/>
  <c r="AK599" i="2"/>
  <c r="AK41" i="2"/>
  <c r="AK451" i="2"/>
  <c r="AK497" i="2"/>
  <c r="AK535" i="2"/>
  <c r="AK506" i="2"/>
  <c r="AK232" i="2"/>
  <c r="AK638" i="2"/>
  <c r="AK530" i="2"/>
  <c r="AK52" i="2"/>
  <c r="AK374" i="2"/>
  <c r="AK302" i="2"/>
  <c r="AK624" i="2"/>
  <c r="AK296" i="2"/>
  <c r="AK471" i="2"/>
  <c r="AK694" i="2"/>
  <c r="AK561" i="2"/>
  <c r="AK75" i="2"/>
  <c r="AK252" i="2"/>
  <c r="AK375" i="2"/>
  <c r="AK300" i="2"/>
  <c r="AK235" i="2"/>
  <c r="AK331" i="2"/>
  <c r="AK156" i="2"/>
  <c r="AK258" i="2"/>
  <c r="AK124" i="2"/>
  <c r="AK470" i="2"/>
  <c r="AK450" i="2"/>
  <c r="AK621" i="2"/>
  <c r="AK627" i="2"/>
  <c r="AK212" i="2"/>
  <c r="AK429" i="2"/>
  <c r="AK476" i="2"/>
  <c r="AK688" i="2"/>
  <c r="AK327" i="2"/>
  <c r="AK699" i="2"/>
  <c r="AK96" i="2"/>
  <c r="AK197" i="2"/>
  <c r="AK89" i="2"/>
  <c r="AK381" i="2"/>
  <c r="AK578" i="2"/>
  <c r="AK511" i="2"/>
  <c r="AK307" i="2"/>
  <c r="AK88" i="2"/>
  <c r="AK172" i="2"/>
  <c r="AK619" i="2"/>
  <c r="AK529" i="2"/>
  <c r="AK503" i="2"/>
  <c r="AK576" i="2"/>
  <c r="AK121" i="2"/>
  <c r="AK169" i="2"/>
  <c r="AK520" i="2"/>
  <c r="AK37" i="2"/>
  <c r="AK64" i="2"/>
  <c r="AK111" i="2"/>
  <c r="AK418" i="2"/>
  <c r="AK713" i="2"/>
  <c r="AK139" i="2"/>
  <c r="AK603" i="2"/>
  <c r="AK652" i="2"/>
  <c r="AK341" i="2"/>
  <c r="AK35" i="2"/>
  <c r="AK364" i="2"/>
  <c r="AK303" i="2"/>
  <c r="AK63" i="2"/>
  <c r="AK439" i="2"/>
  <c r="AK481" i="2"/>
  <c r="AK104" i="2"/>
  <c r="AK719" i="2"/>
  <c r="AK279" i="2"/>
  <c r="AK521" i="2"/>
  <c r="AK161" i="2"/>
  <c r="AK438" i="2"/>
  <c r="AK225" i="2"/>
  <c r="AK205" i="2"/>
  <c r="AK353" i="2"/>
  <c r="AK373" i="2"/>
  <c r="AK281" i="2"/>
  <c r="AK545" i="2"/>
  <c r="AK79" i="2"/>
  <c r="AK22" i="2"/>
  <c r="AK4" i="2"/>
  <c r="AK92" i="2"/>
  <c r="AK406" i="2"/>
  <c r="AK349" i="2"/>
  <c r="AK584" i="2"/>
  <c r="AK495" i="2"/>
  <c r="AK5" i="2"/>
  <c r="AK405" i="2"/>
  <c r="AK460" i="2"/>
  <c r="AK277" i="2"/>
  <c r="AK466" i="2"/>
  <c r="AK478" i="2"/>
  <c r="AK636" i="2"/>
  <c r="AK675" i="2"/>
  <c r="AK25" i="2"/>
  <c r="AK455" i="2"/>
  <c r="AK580" i="2"/>
  <c r="AK725" i="2"/>
  <c r="AK227" i="2"/>
  <c r="AK193" i="2"/>
  <c r="AK423" i="2"/>
  <c r="AK226" i="2"/>
  <c r="AK103" i="2"/>
  <c r="AK672" i="2"/>
  <c r="AK448" i="2"/>
  <c r="AK494" i="2"/>
  <c r="AK568" i="2"/>
  <c r="AK432" i="2"/>
  <c r="AK114" i="2"/>
  <c r="AK199" i="2"/>
  <c r="AK426" i="2"/>
  <c r="AK589" i="2"/>
  <c r="AK352" i="2"/>
  <c r="AK83" i="2"/>
  <c r="AK229" i="2"/>
  <c r="AK7" i="2"/>
  <c r="AK74" i="2"/>
  <c r="AK564" i="2"/>
  <c r="AK240" i="2"/>
  <c r="AK574" i="2"/>
  <c r="AK516" i="2"/>
  <c r="AK526" i="2"/>
  <c r="AK540" i="2"/>
  <c r="AK251" i="2"/>
  <c r="AK134" i="2"/>
  <c r="AK356" i="2"/>
  <c r="AK221" i="2"/>
  <c r="AK445" i="2"/>
  <c r="AK50" i="2"/>
  <c r="AK214" i="2"/>
  <c r="AK582" i="2"/>
  <c r="AK15" i="2"/>
  <c r="AK316" i="2"/>
  <c r="AK53" i="2"/>
  <c r="AK722" i="2"/>
  <c r="AK70" i="2"/>
  <c r="AK509" i="2"/>
  <c r="AK605" i="2"/>
  <c r="AK49" i="2"/>
  <c r="AK43" i="2"/>
  <c r="AK676" i="2"/>
  <c r="AK428" i="2"/>
  <c r="AK233" i="2"/>
  <c r="AK220" i="2"/>
  <c r="AK388" i="2"/>
  <c r="AK102" i="2"/>
  <c r="AK165" i="2"/>
  <c r="AK20" i="2"/>
  <c r="AK514" i="2"/>
  <c r="AK154" i="2"/>
  <c r="AK21" i="2"/>
  <c r="AK137" i="2"/>
  <c r="AK337" i="2"/>
  <c r="AK234" i="2"/>
  <c r="AK99" i="2"/>
  <c r="AK641" i="2"/>
  <c r="AK216" i="2"/>
  <c r="AK173" i="2"/>
  <c r="AK692" i="2"/>
  <c r="AK358" i="2"/>
  <c r="AK547" i="2"/>
  <c r="AK557" i="2"/>
  <c r="AK449" i="2"/>
  <c r="AK490" i="2"/>
  <c r="AK702" i="2"/>
  <c r="AK523" i="2"/>
  <c r="AK720" i="2"/>
  <c r="AK98" i="2"/>
  <c r="AK238" i="2"/>
  <c r="AK522" i="2"/>
  <c r="AK153" i="2"/>
  <c r="AK342" i="2"/>
  <c r="AK128" i="2"/>
  <c r="AK693" i="2"/>
  <c r="AK185" i="2"/>
  <c r="AK100" i="2"/>
  <c r="AK421" i="2"/>
  <c r="AK31" i="2"/>
  <c r="AK371" i="2"/>
  <c r="AK491" i="2"/>
  <c r="AK425" i="2"/>
  <c r="AK32" i="2"/>
  <c r="AK661" i="2"/>
  <c r="AK182" i="2"/>
  <c r="AK525" i="2"/>
  <c r="AK343" i="2"/>
  <c r="AK386" i="2"/>
  <c r="AK272" i="2"/>
  <c r="AK94" i="2"/>
  <c r="AK473" i="2"/>
  <c r="AK563" i="2"/>
  <c r="AK532" i="2"/>
  <c r="AK486" i="2"/>
  <c r="AK493" i="2"/>
  <c r="AK323" i="2"/>
  <c r="AK400" i="2"/>
  <c r="AK23" i="2"/>
  <c r="AK223" i="2"/>
  <c r="AK81" i="2"/>
  <c r="AK550" i="2"/>
  <c r="AK437" i="2"/>
  <c r="AK504" i="2"/>
  <c r="AK132" i="2"/>
  <c r="AK239" i="2"/>
  <c r="AK384" i="2"/>
  <c r="AK684" i="2"/>
  <c r="AK217" i="2"/>
  <c r="AK119" i="2"/>
  <c r="AK657" i="2"/>
  <c r="AK136" i="2"/>
  <c r="AK551" i="2"/>
  <c r="AK36" i="2"/>
  <c r="AK26" i="2"/>
  <c r="AK84" i="2"/>
  <c r="AK623" i="2"/>
  <c r="AK202" i="2"/>
  <c r="AK320" i="2"/>
  <c r="AK68" i="2"/>
  <c r="AK350" i="2"/>
  <c r="AK237" i="2"/>
  <c r="AK391" i="2"/>
  <c r="AK126" i="2"/>
  <c r="AK131" i="2"/>
  <c r="AK160" i="2"/>
  <c r="AK594" i="2"/>
  <c r="AK274" i="2"/>
  <c r="AK167" i="2"/>
  <c r="AK457" i="2"/>
  <c r="AK714" i="2"/>
  <c r="AK125" i="2"/>
  <c r="AK669" i="2"/>
  <c r="AK273" i="2"/>
  <c r="AK112" i="2"/>
  <c r="AK597" i="2"/>
  <c r="AK534" i="2"/>
  <c r="AK108" i="2"/>
  <c r="AK502" i="2"/>
  <c r="AK312" i="2"/>
  <c r="AK479" i="2"/>
  <c r="AK209" i="2"/>
  <c r="AK280" i="2"/>
  <c r="AK10" i="2"/>
  <c r="AK184" i="2"/>
  <c r="AK663" i="2"/>
  <c r="AK480" i="2"/>
  <c r="AK249" i="2"/>
  <c r="AK581" i="2"/>
  <c r="AK377" i="2"/>
  <c r="AK602" i="2"/>
  <c r="AK244" i="2"/>
  <c r="AK658" i="2"/>
  <c r="AK195" i="2"/>
  <c r="AK267" i="2"/>
  <c r="AK324" i="2"/>
  <c r="AK215" i="2"/>
  <c r="AK544" i="2"/>
  <c r="AK186" i="2"/>
  <c r="AK97" i="2"/>
  <c r="AK18" i="2"/>
  <c r="AK330" i="2"/>
  <c r="AK571" i="2"/>
  <c r="AK712" i="2"/>
  <c r="AK408" i="2"/>
  <c r="AK513" i="2"/>
  <c r="AK647" i="2"/>
  <c r="AK447" i="2"/>
  <c r="AK45" i="2"/>
  <c r="AK236" i="2"/>
  <c r="AK414" i="2"/>
  <c r="AK355" i="2"/>
  <c r="AK461" i="2"/>
  <c r="AK149" i="2"/>
  <c r="AK13" i="2"/>
  <c r="AK269" i="2"/>
  <c r="AK54" i="2"/>
  <c r="AK369" i="2"/>
  <c r="AK135" i="2"/>
  <c r="AK190" i="2"/>
  <c r="AK366" i="2"/>
  <c r="AK90" i="2"/>
  <c r="AK256" i="2"/>
  <c r="AK710" i="2"/>
  <c r="AK543" i="2"/>
  <c r="AK397" i="2"/>
  <c r="AK628" i="2"/>
  <c r="AK338" i="2"/>
  <c r="AK80" i="2"/>
  <c r="AK434" i="2"/>
  <c r="AK723" i="2"/>
  <c r="AK204" i="2"/>
  <c r="AK611" i="2"/>
  <c r="AK9" i="2"/>
  <c r="AK537" i="2"/>
  <c r="AK255" i="2"/>
  <c r="AK299" i="2"/>
  <c r="AK528" i="2"/>
  <c r="AK643" i="2"/>
  <c r="AK501" i="2"/>
  <c r="AK77" i="2"/>
  <c r="AK260" i="2"/>
  <c r="AK554" i="2"/>
  <c r="AK562" i="2"/>
  <c r="AK59" i="2"/>
  <c r="AK346" i="2"/>
  <c r="AK595" i="2"/>
  <c r="AK518" i="2"/>
  <c r="AK351" i="2"/>
  <c r="AK115" i="2"/>
  <c r="AK219" i="2"/>
  <c r="AK402" i="2"/>
  <c r="AK69" i="2"/>
  <c r="AK170" i="2"/>
  <c r="AK463" i="2"/>
  <c r="AK370" i="2"/>
  <c r="AK91" i="2"/>
  <c r="AK38" i="2"/>
  <c r="AK440" i="2"/>
  <c r="AK291" i="2"/>
  <c r="AK588" i="2"/>
  <c r="AK441" i="2"/>
  <c r="AK485" i="2"/>
  <c r="AK262" i="2"/>
  <c r="AK453" i="2"/>
  <c r="AK106" i="2"/>
  <c r="AK319" i="2"/>
  <c r="AK51" i="2"/>
  <c r="AK179" i="2"/>
  <c r="AK286" i="2"/>
  <c r="AK665" i="2"/>
  <c r="AK510" i="2"/>
  <c r="AK653" i="2"/>
  <c r="AK644" i="2"/>
  <c r="AK469" i="2"/>
  <c r="AK34" i="2"/>
  <c r="AK496" i="2"/>
  <c r="AK422" i="2"/>
  <c r="AK456" i="2"/>
  <c r="AK569" i="2"/>
  <c r="AK459" i="2"/>
  <c r="AK27" i="2"/>
  <c r="AK335" i="2"/>
  <c r="AK416" i="2"/>
  <c r="AK615" i="2"/>
  <c r="AK372" i="2"/>
  <c r="AK387" i="2"/>
  <c r="AK304" i="2"/>
  <c r="AK590" i="2"/>
  <c r="AK24" i="2"/>
  <c r="AK292" i="2"/>
  <c r="AK362" i="2"/>
  <c r="AK724" i="2"/>
  <c r="AK570" i="2"/>
  <c r="AK242" i="2"/>
  <c r="AK631" i="2"/>
  <c r="AK231" i="2"/>
  <c r="AK207" i="2"/>
  <c r="AK399" i="2"/>
  <c r="AK614" i="2"/>
  <c r="AK717" i="2"/>
  <c r="AK404" i="2"/>
  <c r="AK30" i="2"/>
  <c r="AK309" i="2"/>
  <c r="AK357" i="2"/>
  <c r="AK42" i="2"/>
  <c r="AK664" i="2"/>
  <c r="AK181" i="2"/>
  <c r="AK176" i="2"/>
  <c r="AK107" i="2"/>
  <c r="AK385" i="2"/>
  <c r="AK290" i="2"/>
  <c r="AK263" i="2"/>
  <c r="AK427" i="2"/>
  <c r="AK716" i="2"/>
  <c r="AK298" i="2"/>
  <c r="AK310" i="2"/>
  <c r="AK458" i="2"/>
  <c r="AK468" i="2"/>
  <c r="AK633" i="2"/>
  <c r="AK40" i="2"/>
  <c r="AK278" i="2"/>
  <c r="AK678" i="2"/>
  <c r="AK640" i="2"/>
  <c r="AK44" i="2"/>
  <c r="AK674" i="2"/>
  <c r="AK604" i="2"/>
  <c r="AK284" i="2"/>
  <c r="AK62" i="2"/>
  <c r="AK659" i="2"/>
  <c r="AK573" i="2"/>
  <c r="AK95" i="2"/>
  <c r="AK598" i="2"/>
  <c r="AK365" i="2"/>
  <c r="AK687" i="2"/>
  <c r="AK334" i="2"/>
  <c r="AK413" i="2"/>
  <c r="AK270" i="2"/>
  <c r="AK129" i="2"/>
  <c r="AK411" i="2"/>
  <c r="AK250" i="2"/>
  <c r="AK378" i="2"/>
  <c r="AK548" i="2"/>
  <c r="AK180" i="2"/>
  <c r="AK417" i="2"/>
  <c r="AK147" i="2"/>
  <c r="AK33" i="2"/>
  <c r="AK415" i="2"/>
  <c r="AK696" i="2"/>
  <c r="AK48" i="2"/>
  <c r="AK697" i="2"/>
  <c r="AK253" i="2"/>
  <c r="AK519" i="2"/>
  <c r="AK218" i="2"/>
  <c r="AK701" i="2"/>
  <c r="AK82" i="2"/>
  <c r="AK213" i="2"/>
  <c r="AK150" i="2"/>
  <c r="AK403" i="2"/>
  <c r="AK464" i="2"/>
  <c r="AK130" i="2"/>
  <c r="AK122" i="2"/>
  <c r="AK142" i="2"/>
  <c r="AK243" i="2"/>
  <c r="AK283" i="2"/>
  <c r="AK601" i="2"/>
  <c r="AK395" i="2"/>
  <c r="AK113" i="2"/>
  <c r="AK610" i="2"/>
  <c r="AK259" i="2"/>
  <c r="AK198" i="2"/>
  <c r="AK558" i="2"/>
  <c r="AK123" i="2"/>
  <c r="AK695" i="2"/>
  <c r="AK593" i="2"/>
  <c r="AK168" i="2"/>
  <c r="AK120" i="2"/>
  <c r="AK367" i="2"/>
  <c r="AK607" i="2"/>
  <c r="AK294" i="2"/>
  <c r="AK109" i="2"/>
  <c r="AK85" i="2"/>
  <c r="AK499" i="2"/>
  <c r="AK333" i="2"/>
  <c r="AK60" i="2"/>
  <c r="AK224" i="2"/>
  <c r="AK577" i="2"/>
  <c r="AK483" i="2"/>
  <c r="AK592" i="2"/>
  <c r="AK344" i="2"/>
  <c r="AK538" i="2"/>
  <c r="AK673" i="2"/>
  <c r="AK361" i="2"/>
  <c r="AK648" i="2"/>
  <c r="AK629" i="2"/>
  <c r="AK705" i="2"/>
  <c r="AK709" i="2"/>
  <c r="AK289" i="2"/>
  <c r="AK271" i="2"/>
  <c r="AK533" i="2"/>
  <c r="AK612" i="2"/>
  <c r="AK297" i="2"/>
  <c r="AK679" i="2"/>
  <c r="AK487" i="2"/>
  <c r="AK606" i="2"/>
  <c r="AK295" i="2"/>
  <c r="AK177" i="2"/>
  <c r="AK488" i="2"/>
  <c r="AK472" i="2"/>
  <c r="AK596" i="2"/>
  <c r="AK626" i="2"/>
  <c r="AK645" i="2"/>
  <c r="AK116" i="2"/>
  <c r="AK196" i="2"/>
  <c r="AK313" i="2"/>
  <c r="AK287" i="2"/>
  <c r="AK392" i="2"/>
  <c r="AK110" i="2"/>
  <c r="AK222" i="2"/>
  <c r="AK321" i="2"/>
  <c r="AK390" i="2"/>
  <c r="AK305" i="2"/>
  <c r="AK326" i="2"/>
  <c r="AK618" i="2"/>
  <c r="AK681" i="2"/>
  <c r="AK690" i="2"/>
  <c r="AK539" i="2"/>
  <c r="AK541" i="2"/>
  <c r="AK322" i="2"/>
  <c r="AK230" i="2"/>
  <c r="AK354" i="2"/>
  <c r="AK616" i="2"/>
  <c r="AK420" i="2"/>
  <c r="AK622" i="2"/>
  <c r="AK257" i="2"/>
  <c r="AK498" i="2"/>
  <c r="AK660" i="2"/>
  <c r="AK583" i="2"/>
  <c r="AK265" i="2"/>
  <c r="AK474" i="2"/>
  <c r="AK454" i="2"/>
  <c r="AK138" i="2"/>
  <c r="AK282" i="2"/>
  <c r="AK517" i="2"/>
  <c r="AK489" i="2"/>
  <c r="AK482" i="2"/>
  <c r="AK670" i="2"/>
  <c r="AK484" i="2"/>
  <c r="AK536" i="2"/>
  <c r="AK512" i="2"/>
  <c r="AK247" i="2"/>
  <c r="AK560" i="2"/>
  <c r="AK383" i="2"/>
  <c r="AK608" i="2"/>
  <c r="AK708" i="2"/>
  <c r="AK376" i="2"/>
  <c r="AK508" i="2"/>
  <c r="AK639" i="2"/>
  <c r="AK632" i="2"/>
  <c r="AK246" i="2"/>
  <c r="AK668" i="2"/>
  <c r="AK435" i="2"/>
  <c r="AK446" i="2"/>
  <c r="AK689" i="2"/>
  <c r="AK625" i="2"/>
  <c r="AK419" i="2"/>
  <c r="AK401" i="2"/>
  <c r="AK635" i="2"/>
  <c r="AK715" i="2"/>
  <c r="AK442" i="2"/>
  <c r="AK394" i="2"/>
  <c r="AK565" i="2"/>
  <c r="AK363" i="2"/>
  <c r="AK637" i="2"/>
  <c r="AK264" i="2"/>
  <c r="AK575" i="2"/>
  <c r="AK288" i="2"/>
  <c r="AK698" i="2"/>
  <c r="AK492" i="2"/>
  <c r="AK452" i="2"/>
  <c r="AK677" i="2"/>
  <c r="AK662" i="2"/>
  <c r="AK656" i="2"/>
  <c r="AK407" i="2"/>
  <c r="AK620" i="2"/>
  <c r="AK630" i="2"/>
  <c r="AK617" i="2"/>
  <c r="AK680" i="2"/>
  <c r="AK706" i="2"/>
  <c r="AK559" i="2"/>
  <c r="AK609" i="2"/>
  <c r="AK515" i="2"/>
  <c r="AK704" i="2"/>
  <c r="AK683" i="2"/>
  <c r="AK671" i="2"/>
  <c r="AK654" i="2"/>
  <c r="AK651" i="2"/>
  <c r="AK655" i="2"/>
  <c r="AK703" i="2"/>
  <c r="AK649" i="2"/>
  <c r="AK691" i="2"/>
  <c r="AK721" i="2"/>
  <c r="AH398" i="2"/>
  <c r="AH585" i="2"/>
  <c r="AH682" i="2"/>
  <c r="AH339" i="2"/>
  <c r="AH159" i="2"/>
  <c r="AH254" i="2"/>
  <c r="AH591" i="2"/>
  <c r="AH424" i="2"/>
  <c r="AH500" i="2"/>
  <c r="AH431" i="2"/>
  <c r="AH444" i="2"/>
  <c r="AH275" i="2"/>
  <c r="AH16" i="2"/>
  <c r="AH666" i="2"/>
  <c r="AH175" i="2"/>
  <c r="AH201" i="2"/>
  <c r="AH206" i="2"/>
  <c r="AH433" i="2"/>
  <c r="AH171" i="2"/>
  <c r="AH118" i="2"/>
  <c r="AH572" i="2"/>
  <c r="AH667" i="2"/>
  <c r="AH613" i="2"/>
  <c r="AH17" i="2"/>
  <c r="AH208" i="2"/>
  <c r="AH28" i="2"/>
  <c r="AH524" i="2"/>
  <c r="AH66" i="2"/>
  <c r="AH146" i="2"/>
  <c r="AH73" i="2"/>
  <c r="AH211" i="2"/>
  <c r="AH301" i="2"/>
  <c r="AH192" i="2"/>
  <c r="AH650" i="2"/>
  <c r="AH542" i="2"/>
  <c r="AH158" i="2"/>
  <c r="AH166" i="2"/>
  <c r="AH467" i="2"/>
  <c r="AH306" i="2"/>
  <c r="AH143" i="2"/>
  <c r="AH505" i="2"/>
  <c r="AH155" i="2"/>
  <c r="AH174" i="2"/>
  <c r="AH67" i="2"/>
  <c r="AH555" i="2"/>
  <c r="AH412" i="2"/>
  <c r="AH133" i="2"/>
  <c r="AH293" i="2"/>
  <c r="AH579" i="2"/>
  <c r="AH642" i="2"/>
  <c r="AH228" i="2"/>
  <c r="AH39" i="2"/>
  <c r="AH19" i="2"/>
  <c r="AH556" i="2"/>
  <c r="AH188" i="2"/>
  <c r="AH93" i="2"/>
  <c r="AH261" i="2"/>
  <c r="AH140" i="2"/>
  <c r="AH6" i="2"/>
  <c r="AH189" i="2"/>
  <c r="AH634" i="2"/>
  <c r="AH566" i="2"/>
  <c r="AH314" i="2"/>
  <c r="AH475" i="2"/>
  <c r="AH311" i="2"/>
  <c r="AH76" i="2"/>
  <c r="AH241" i="2"/>
  <c r="AH393" i="2"/>
  <c r="AH157" i="2"/>
  <c r="AH552" i="2"/>
  <c r="AH586" i="2"/>
  <c r="AH46" i="2"/>
  <c r="AH379" i="2"/>
  <c r="AH78" i="2"/>
  <c r="AH164" i="2"/>
  <c r="AH465" i="2"/>
  <c r="AH145" i="2"/>
  <c r="AH191" i="2"/>
  <c r="AH101" i="2"/>
  <c r="AH178" i="2"/>
  <c r="AH587" i="2"/>
  <c r="AH87" i="2"/>
  <c r="AH151" i="2"/>
  <c r="AH8" i="2"/>
  <c r="AH183" i="2"/>
  <c r="AH248" i="2"/>
  <c r="AH396" i="2"/>
  <c r="AH380" i="2"/>
  <c r="AH507" i="2"/>
  <c r="AH718" i="2"/>
  <c r="AH477" i="2"/>
  <c r="AH12" i="2"/>
  <c r="AH462" i="2"/>
  <c r="AH194" i="2"/>
  <c r="AH600" i="2"/>
  <c r="AH599" i="2"/>
  <c r="AH506" i="2"/>
  <c r="AH232" i="2"/>
  <c r="AH638" i="2"/>
  <c r="AH52" i="2"/>
  <c r="AH374" i="2"/>
  <c r="AH75" i="2"/>
  <c r="AH252" i="2"/>
  <c r="AH375" i="2"/>
  <c r="AH300" i="2"/>
  <c r="AH235" i="2"/>
  <c r="AH331" i="2"/>
  <c r="AH627" i="2"/>
  <c r="AH212" i="2"/>
  <c r="AH429" i="2"/>
  <c r="AH476" i="2"/>
  <c r="AH688" i="2"/>
  <c r="AH327" i="2"/>
  <c r="AH699" i="2"/>
  <c r="AH511" i="2"/>
  <c r="AH307" i="2"/>
  <c r="AH88" i="2"/>
  <c r="AH172" i="2"/>
  <c r="AH619" i="2"/>
  <c r="AH529" i="2"/>
  <c r="AH503" i="2"/>
  <c r="AH576" i="2"/>
  <c r="AH64" i="2"/>
  <c r="AH111" i="2"/>
  <c r="AH418" i="2"/>
  <c r="AH139" i="2"/>
  <c r="AH603" i="2"/>
  <c r="AH439" i="2"/>
  <c r="AH481" i="2"/>
  <c r="AH104" i="2"/>
  <c r="AH719" i="2"/>
  <c r="AH279" i="2"/>
  <c r="AH521" i="2"/>
  <c r="AH281" i="2"/>
  <c r="AH545" i="2"/>
  <c r="AH79" i="2"/>
  <c r="AH22" i="2"/>
  <c r="AH4" i="2"/>
  <c r="AH92" i="2"/>
  <c r="AH406" i="2"/>
  <c r="AH460" i="2"/>
  <c r="AH277" i="2"/>
  <c r="AH466" i="2"/>
  <c r="AH478" i="2"/>
  <c r="AH636" i="2"/>
  <c r="AH675" i="2"/>
  <c r="AH25" i="2"/>
  <c r="AH455" i="2"/>
  <c r="AH423" i="2"/>
  <c r="AH226" i="2"/>
  <c r="AH103" i="2"/>
  <c r="AH448" i="2"/>
  <c r="AH494" i="2"/>
  <c r="AH352" i="2"/>
  <c r="AH83" i="2"/>
  <c r="AH229" i="2"/>
  <c r="AH7" i="2"/>
  <c r="AH74" i="2"/>
  <c r="AH564" i="2"/>
  <c r="AH134" i="2"/>
  <c r="AH356" i="2"/>
  <c r="AH221" i="2"/>
  <c r="AH445" i="2"/>
  <c r="AH50" i="2"/>
  <c r="AH214" i="2"/>
  <c r="AH582" i="2"/>
  <c r="AH509" i="2"/>
  <c r="AH605" i="2"/>
  <c r="AH49" i="2"/>
  <c r="AH43" i="2"/>
  <c r="AH676" i="2"/>
  <c r="AH428" i="2"/>
  <c r="AH233" i="2"/>
  <c r="AH220" i="2"/>
  <c r="AH514" i="2"/>
  <c r="AH154" i="2"/>
  <c r="AH21" i="2"/>
  <c r="AH337" i="2"/>
  <c r="AH234" i="2"/>
  <c r="AH547" i="2"/>
  <c r="AH557" i="2"/>
  <c r="AH449" i="2"/>
  <c r="AH702" i="2"/>
  <c r="AH523" i="2"/>
  <c r="AH128" i="2"/>
  <c r="AH693" i="2"/>
  <c r="AH185" i="2"/>
  <c r="AH100" i="2"/>
  <c r="AH421" i="2"/>
  <c r="AH31" i="2"/>
  <c r="AH525" i="2"/>
  <c r="AH343" i="2"/>
  <c r="AH386" i="2"/>
  <c r="AH272" i="2"/>
  <c r="AH94" i="2"/>
  <c r="AH473" i="2"/>
  <c r="AH563" i="2"/>
  <c r="AH23" i="2"/>
  <c r="AH223" i="2"/>
  <c r="AH81" i="2"/>
  <c r="AH550" i="2"/>
  <c r="AH437" i="2"/>
  <c r="AH504" i="2"/>
  <c r="AH132" i="2"/>
  <c r="AH239" i="2"/>
  <c r="AH217" i="2"/>
  <c r="AH657" i="2"/>
  <c r="AH136" i="2"/>
  <c r="AH551" i="2"/>
  <c r="AH36" i="2"/>
  <c r="AH26" i="2"/>
  <c r="AH84" i="2"/>
  <c r="AH623" i="2"/>
  <c r="AH202" i="2"/>
  <c r="AH391" i="2"/>
  <c r="AH126" i="2"/>
  <c r="AH131" i="2"/>
  <c r="AH594" i="2"/>
  <c r="AH274" i="2"/>
  <c r="AH112" i="2"/>
  <c r="AH597" i="2"/>
  <c r="AH534" i="2"/>
  <c r="AH502" i="2"/>
  <c r="AH312" i="2"/>
  <c r="AH480" i="2"/>
  <c r="AH249" i="2"/>
  <c r="AH581" i="2"/>
  <c r="AH377" i="2"/>
  <c r="AH602" i="2"/>
  <c r="AH244" i="2"/>
  <c r="AH186" i="2"/>
  <c r="AH97" i="2"/>
  <c r="AH18" i="2"/>
  <c r="AH330" i="2"/>
  <c r="AH571" i="2"/>
  <c r="AH712" i="2"/>
  <c r="AH408" i="2"/>
  <c r="AH414" i="2"/>
  <c r="AH355" i="2"/>
  <c r="AH461" i="2"/>
  <c r="AH149" i="2"/>
  <c r="AH13" i="2"/>
  <c r="AH269" i="2"/>
  <c r="AH54" i="2"/>
  <c r="AH369" i="2"/>
  <c r="AH366" i="2"/>
  <c r="AH256" i="2"/>
  <c r="AH710" i="2"/>
  <c r="AH543" i="2"/>
  <c r="AH397" i="2"/>
  <c r="AH628" i="2"/>
  <c r="AH338" i="2"/>
  <c r="AH80" i="2"/>
  <c r="AH434" i="2"/>
  <c r="AH537" i="2"/>
  <c r="AH255" i="2"/>
  <c r="AH299" i="2"/>
  <c r="AH643" i="2"/>
  <c r="AH501" i="2"/>
  <c r="AH595" i="2"/>
  <c r="AH518" i="2"/>
  <c r="AH351" i="2"/>
  <c r="AH219" i="2"/>
  <c r="AH402" i="2"/>
  <c r="AH440" i="2"/>
  <c r="AH291" i="2"/>
  <c r="AH588" i="2"/>
  <c r="AH441" i="2"/>
  <c r="AH485" i="2"/>
  <c r="AH262" i="2"/>
  <c r="AH665" i="2"/>
  <c r="AH510" i="2"/>
  <c r="AH653" i="2"/>
  <c r="AH644" i="2"/>
  <c r="AH469" i="2"/>
  <c r="AH34" i="2"/>
  <c r="AH496" i="2"/>
  <c r="AH335" i="2"/>
  <c r="AH416" i="2"/>
  <c r="AH615" i="2"/>
  <c r="AH387" i="2"/>
  <c r="AH304" i="2"/>
  <c r="AH590" i="2"/>
  <c r="AH24" i="2"/>
  <c r="AH724" i="2"/>
  <c r="AH242" i="2"/>
  <c r="AH631" i="2"/>
  <c r="AH231" i="2"/>
  <c r="AH207" i="2"/>
  <c r="AH399" i="2"/>
  <c r="AH614" i="2"/>
  <c r="AH717" i="2"/>
  <c r="AH404" i="2"/>
  <c r="AH664" i="2"/>
  <c r="AH181" i="2"/>
  <c r="AH176" i="2"/>
  <c r="AH385" i="2"/>
  <c r="AH290" i="2"/>
  <c r="AH468" i="2"/>
  <c r="AH633" i="2"/>
  <c r="AH40" i="2"/>
  <c r="AH678" i="2"/>
  <c r="AH640" i="2"/>
  <c r="AH573" i="2"/>
  <c r="AH95" i="2"/>
  <c r="AH598" i="2"/>
  <c r="AH365" i="2"/>
  <c r="AH687" i="2"/>
  <c r="AH334" i="2"/>
  <c r="AH548" i="2"/>
  <c r="AH180" i="2"/>
  <c r="AH417" i="2"/>
  <c r="AH147" i="2"/>
  <c r="AH33" i="2"/>
  <c r="AH415" i="2"/>
  <c r="AH696" i="2"/>
  <c r="AH701" i="2"/>
  <c r="AH82" i="2"/>
  <c r="AH213" i="2"/>
  <c r="AH150" i="2"/>
  <c r="AH403" i="2"/>
  <c r="AH464" i="2"/>
  <c r="AH130" i="2"/>
  <c r="AH122" i="2"/>
  <c r="AH283" i="2"/>
  <c r="AH395" i="2"/>
  <c r="AH113" i="2"/>
  <c r="AH610" i="2"/>
  <c r="AH259" i="2"/>
  <c r="AH198" i="2"/>
  <c r="AH558" i="2"/>
  <c r="AH123" i="2"/>
  <c r="AH695" i="2"/>
  <c r="AH607" i="2"/>
  <c r="AH294" i="2"/>
  <c r="AH109" i="2"/>
  <c r="AH499" i="2"/>
  <c r="AH538" i="2"/>
  <c r="AH673" i="2"/>
  <c r="AH361" i="2"/>
  <c r="AH629" i="2"/>
  <c r="AH679" i="2"/>
  <c r="AH487" i="2"/>
  <c r="AH606" i="2"/>
  <c r="AH295" i="2"/>
  <c r="AH177" i="2"/>
  <c r="AH313" i="2"/>
  <c r="AH287" i="2"/>
  <c r="AH392" i="2"/>
  <c r="AH110" i="2"/>
  <c r="AH222" i="2"/>
  <c r="AH321" i="2"/>
  <c r="AH390" i="2"/>
  <c r="AH539" i="2"/>
  <c r="AH541" i="2"/>
  <c r="AH322" i="2"/>
  <c r="AH230" i="2"/>
  <c r="AH354" i="2"/>
  <c r="AH616" i="2"/>
  <c r="AH420" i="2"/>
  <c r="AH622" i="2"/>
  <c r="AH660" i="2"/>
  <c r="AH265" i="2"/>
  <c r="AH474" i="2"/>
  <c r="AH454" i="2"/>
  <c r="AH138" i="2"/>
  <c r="AH282" i="2"/>
  <c r="AH517" i="2"/>
  <c r="AH489" i="2"/>
  <c r="AH482" i="2"/>
  <c r="AH247" i="2"/>
  <c r="AH560" i="2"/>
  <c r="AH383" i="2"/>
  <c r="AH708" i="2"/>
  <c r="AH689" i="2"/>
  <c r="AH625" i="2"/>
  <c r="AH419" i="2"/>
  <c r="AH401" i="2"/>
  <c r="AH575" i="2"/>
  <c r="AH288" i="2"/>
  <c r="AH698" i="2"/>
  <c r="AH492" i="2"/>
  <c r="AH452" i="2"/>
  <c r="AH677" i="2"/>
  <c r="AH680" i="2"/>
  <c r="AH706" i="2"/>
  <c r="AH559" i="2"/>
  <c r="AH609" i="2"/>
  <c r="AH515" i="2"/>
  <c r="AH704" i="2"/>
  <c r="AH683" i="2"/>
  <c r="AH651" i="2"/>
  <c r="AH655" i="2"/>
  <c r="AH649" i="2"/>
  <c r="AH691" i="2"/>
  <c r="AG398" i="2"/>
  <c r="AG585" i="2"/>
  <c r="AG682" i="2"/>
  <c r="AG339" i="2"/>
  <c r="AG159" i="2"/>
  <c r="AG254" i="2"/>
  <c r="AG591" i="2"/>
  <c r="AG424" i="2"/>
  <c r="AG500" i="2"/>
  <c r="AG431" i="2"/>
  <c r="AG444" i="2"/>
  <c r="AG275" i="2"/>
  <c r="AG16" i="2"/>
  <c r="AG666" i="2"/>
  <c r="AG175" i="2"/>
  <c r="AG201" i="2"/>
  <c r="AG206" i="2"/>
  <c r="AG433" i="2"/>
  <c r="AG171" i="2"/>
  <c r="AG141" i="2"/>
  <c r="AG118" i="2"/>
  <c r="AG572" i="2"/>
  <c r="AG711" i="2"/>
  <c r="AG47" i="2"/>
  <c r="AG667" i="2"/>
  <c r="AG613" i="2"/>
  <c r="AG17" i="2"/>
  <c r="AG208" i="2"/>
  <c r="AG28" i="2"/>
  <c r="AG524" i="2"/>
  <c r="AG359" i="2"/>
  <c r="AG348" i="2"/>
  <c r="AG66" i="2"/>
  <c r="AG146" i="2"/>
  <c r="AG73" i="2"/>
  <c r="AG211" i="2"/>
  <c r="AG301" i="2"/>
  <c r="AG192" i="2"/>
  <c r="AG650" i="2"/>
  <c r="AG542" i="2"/>
  <c r="AG158" i="2"/>
  <c r="AG166" i="2"/>
  <c r="AG467" i="2"/>
  <c r="AG306" i="2"/>
  <c r="AG143" i="2"/>
  <c r="AG505" i="2"/>
  <c r="AG155" i="2"/>
  <c r="AG174" i="2"/>
  <c r="AG67" i="2"/>
  <c r="AG555" i="2"/>
  <c r="AG412" i="2"/>
  <c r="AG382" i="2"/>
  <c r="AG133" i="2"/>
  <c r="AG293" i="2"/>
  <c r="AG56" i="2"/>
  <c r="AG187" i="2"/>
  <c r="AG579" i="2"/>
  <c r="AG642" i="2"/>
  <c r="AG228" i="2"/>
  <c r="AG39" i="2"/>
  <c r="AG19" i="2"/>
  <c r="AG556" i="2"/>
  <c r="AG527" i="2"/>
  <c r="AG268" i="2"/>
  <c r="AG188" i="2"/>
  <c r="AG93" i="2"/>
  <c r="AG261" i="2"/>
  <c r="AG140" i="2"/>
  <c r="AG6" i="2"/>
  <c r="AG189" i="2"/>
  <c r="AG634" i="2"/>
  <c r="AG566" i="2"/>
  <c r="AG314" i="2"/>
  <c r="AG475" i="2"/>
  <c r="AG311" i="2"/>
  <c r="AG76" i="2"/>
  <c r="AG241" i="2"/>
  <c r="AG393" i="2"/>
  <c r="AG157" i="2"/>
  <c r="AG552" i="2"/>
  <c r="AG586" i="2"/>
  <c r="AG46" i="2"/>
  <c r="AG379" i="2"/>
  <c r="AG200" i="2"/>
  <c r="AG78" i="2"/>
  <c r="AG164" i="2"/>
  <c r="AG389" i="2"/>
  <c r="AG72" i="2"/>
  <c r="AG465" i="2"/>
  <c r="AG145" i="2"/>
  <c r="AG191" i="2"/>
  <c r="AG101" i="2"/>
  <c r="AG178" i="2"/>
  <c r="AG587" i="2"/>
  <c r="AG329" i="2"/>
  <c r="AG210" i="2"/>
  <c r="AG87" i="2"/>
  <c r="AG151" i="2"/>
  <c r="AG8" i="2"/>
  <c r="AG183" i="2"/>
  <c r="AG248" i="2"/>
  <c r="AG396" i="2"/>
  <c r="AG380" i="2"/>
  <c r="AG340" i="2"/>
  <c r="AG507" i="2"/>
  <c r="AG718" i="2"/>
  <c r="AG477" i="2"/>
  <c r="AG12" i="2"/>
  <c r="AG462" i="2"/>
  <c r="AG194" i="2"/>
  <c r="AG600" i="2"/>
  <c r="AG599" i="2"/>
  <c r="AG506" i="2"/>
  <c r="AG232" i="2"/>
  <c r="AG638" i="2"/>
  <c r="AG530" i="2"/>
  <c r="AG52" i="2"/>
  <c r="AG374" i="2"/>
  <c r="AG302" i="2"/>
  <c r="AG624" i="2"/>
  <c r="AG75" i="2"/>
  <c r="AG252" i="2"/>
  <c r="AG375" i="2"/>
  <c r="AG300" i="2"/>
  <c r="AG235" i="2"/>
  <c r="AG331" i="2"/>
  <c r="AG156" i="2"/>
  <c r="AG258" i="2"/>
  <c r="AG627" i="2"/>
  <c r="AG212" i="2"/>
  <c r="AG429" i="2"/>
  <c r="AG476" i="2"/>
  <c r="AG688" i="2"/>
  <c r="AG327" i="2"/>
  <c r="AG699" i="2"/>
  <c r="AG96" i="2"/>
  <c r="AG511" i="2"/>
  <c r="AG307" i="2"/>
  <c r="AG88" i="2"/>
  <c r="AG172" i="2"/>
  <c r="AG619" i="2"/>
  <c r="AG529" i="2"/>
  <c r="AG503" i="2"/>
  <c r="AG576" i="2"/>
  <c r="AG64" i="2"/>
  <c r="AG111" i="2"/>
  <c r="AG418" i="2"/>
  <c r="AG713" i="2"/>
  <c r="AG139" i="2"/>
  <c r="AG603" i="2"/>
  <c r="AG652" i="2"/>
  <c r="AG341" i="2"/>
  <c r="AG439" i="2"/>
  <c r="AG481" i="2"/>
  <c r="AG104" i="2"/>
  <c r="AG719" i="2"/>
  <c r="AG279" i="2"/>
  <c r="AG521" i="2"/>
  <c r="AG161" i="2"/>
  <c r="AG438" i="2"/>
  <c r="AG281" i="2"/>
  <c r="AG545" i="2"/>
  <c r="AG79" i="2"/>
  <c r="AG22" i="2"/>
  <c r="AG4" i="2"/>
  <c r="AG92" i="2"/>
  <c r="AG406" i="2"/>
  <c r="AG349" i="2"/>
  <c r="AG460" i="2"/>
  <c r="AG277" i="2"/>
  <c r="AG466" i="2"/>
  <c r="AG478" i="2"/>
  <c r="AG636" i="2"/>
  <c r="AG675" i="2"/>
  <c r="AG25" i="2"/>
  <c r="AG455" i="2"/>
  <c r="AG423" i="2"/>
  <c r="AG226" i="2"/>
  <c r="AG103" i="2"/>
  <c r="AG672" i="2"/>
  <c r="AG448" i="2"/>
  <c r="AG494" i="2"/>
  <c r="AG568" i="2"/>
  <c r="AG432" i="2"/>
  <c r="AG352" i="2"/>
  <c r="AG83" i="2"/>
  <c r="AG229" i="2"/>
  <c r="AG7" i="2"/>
  <c r="AG74" i="2"/>
  <c r="AG564" i="2"/>
  <c r="AG240" i="2"/>
  <c r="AG574" i="2"/>
  <c r="AG134" i="2"/>
  <c r="AG356" i="2"/>
  <c r="AG221" i="2"/>
  <c r="AG445" i="2"/>
  <c r="AG50" i="2"/>
  <c r="AG214" i="2"/>
  <c r="AG582" i="2"/>
  <c r="AG15" i="2"/>
  <c r="AG509" i="2"/>
  <c r="AG605" i="2"/>
  <c r="AG49" i="2"/>
  <c r="AG43" i="2"/>
  <c r="AG676" i="2"/>
  <c r="AG428" i="2"/>
  <c r="AG233" i="2"/>
  <c r="AG220" i="2"/>
  <c r="AG514" i="2"/>
  <c r="AG154" i="2"/>
  <c r="AG21" i="2"/>
  <c r="AG137" i="2"/>
  <c r="AG337" i="2"/>
  <c r="AG234" i="2"/>
  <c r="AG99" i="2"/>
  <c r="AG641" i="2"/>
  <c r="AG547" i="2"/>
  <c r="AG557" i="2"/>
  <c r="AG449" i="2"/>
  <c r="AG490" i="2"/>
  <c r="AG702" i="2"/>
  <c r="AG523" i="2"/>
  <c r="AG720" i="2"/>
  <c r="AG98" i="2"/>
  <c r="AG128" i="2"/>
  <c r="AG693" i="2"/>
  <c r="AG185" i="2"/>
  <c r="AG100" i="2"/>
  <c r="AG421" i="2"/>
  <c r="AG31" i="2"/>
  <c r="AG371" i="2"/>
  <c r="AG491" i="2"/>
  <c r="AG525" i="2"/>
  <c r="AG343" i="2"/>
  <c r="AG386" i="2"/>
  <c r="AG272" i="2"/>
  <c r="AG94" i="2"/>
  <c r="AG473" i="2"/>
  <c r="AG563" i="2"/>
  <c r="AG532" i="2"/>
  <c r="AG23" i="2"/>
  <c r="AG223" i="2"/>
  <c r="AG81" i="2"/>
  <c r="AG550" i="2"/>
  <c r="AG437" i="2"/>
  <c r="AG504" i="2"/>
  <c r="AG132" i="2"/>
  <c r="AG239" i="2"/>
  <c r="AG657" i="2"/>
  <c r="AG136" i="2"/>
  <c r="AG551" i="2"/>
  <c r="AG36" i="2"/>
  <c r="AG26" i="2"/>
  <c r="AG84" i="2"/>
  <c r="AG623" i="2"/>
  <c r="AG202" i="2"/>
  <c r="AG391" i="2"/>
  <c r="AG126" i="2"/>
  <c r="AG131" i="2"/>
  <c r="AG160" i="2"/>
  <c r="AG594" i="2"/>
  <c r="AG274" i="2"/>
  <c r="AG167" i="2"/>
  <c r="AG457" i="2"/>
  <c r="AG112" i="2"/>
  <c r="AG597" i="2"/>
  <c r="AG534" i="2"/>
  <c r="AG108" i="2"/>
  <c r="AG502" i="2"/>
  <c r="AG312" i="2"/>
  <c r="AG479" i="2"/>
  <c r="AG209" i="2"/>
  <c r="AG480" i="2"/>
  <c r="AG249" i="2"/>
  <c r="AG581" i="2"/>
  <c r="AG377" i="2"/>
  <c r="AG602" i="2"/>
  <c r="AG244" i="2"/>
  <c r="AG658" i="2"/>
  <c r="AG195" i="2"/>
  <c r="AG186" i="2"/>
  <c r="AG97" i="2"/>
  <c r="AG18" i="2"/>
  <c r="AG330" i="2"/>
  <c r="AG571" i="2"/>
  <c r="AG712" i="2"/>
  <c r="AG408" i="2"/>
  <c r="AG513" i="2"/>
  <c r="AG414" i="2"/>
  <c r="AG355" i="2"/>
  <c r="AG461" i="2"/>
  <c r="AG149" i="2"/>
  <c r="AG13" i="2"/>
  <c r="AG269" i="2"/>
  <c r="AG54" i="2"/>
  <c r="AG369" i="2"/>
  <c r="AG256" i="2"/>
  <c r="AG710" i="2"/>
  <c r="AG543" i="2"/>
  <c r="AG397" i="2"/>
  <c r="AG628" i="2"/>
  <c r="AG338" i="2"/>
  <c r="AG80" i="2"/>
  <c r="AG434" i="2"/>
  <c r="AG537" i="2"/>
  <c r="AG255" i="2"/>
  <c r="AG299" i="2"/>
  <c r="AG528" i="2"/>
  <c r="AG643" i="2"/>
  <c r="AG501" i="2"/>
  <c r="AG77" i="2"/>
  <c r="AG260" i="2"/>
  <c r="AG595" i="2"/>
  <c r="AG518" i="2"/>
  <c r="AG351" i="2"/>
  <c r="AG115" i="2"/>
  <c r="AG219" i="2"/>
  <c r="AG402" i="2"/>
  <c r="AG69" i="2"/>
  <c r="AG170" i="2"/>
  <c r="AG440" i="2"/>
  <c r="AG291" i="2"/>
  <c r="AG588" i="2"/>
  <c r="AG441" i="2"/>
  <c r="AG485" i="2"/>
  <c r="AG262" i="2"/>
  <c r="AG453" i="2"/>
  <c r="AG106" i="2"/>
  <c r="AG665" i="2"/>
  <c r="AG510" i="2"/>
  <c r="AG653" i="2"/>
  <c r="AG644" i="2"/>
  <c r="AG469" i="2"/>
  <c r="AG34" i="2"/>
  <c r="AG496" i="2"/>
  <c r="AG422" i="2"/>
  <c r="AG335" i="2"/>
  <c r="AG416" i="2"/>
  <c r="AG615" i="2"/>
  <c r="AG372" i="2"/>
  <c r="AG387" i="2"/>
  <c r="AG304" i="2"/>
  <c r="AG590" i="2"/>
  <c r="AG24" i="2"/>
  <c r="AG242" i="2"/>
  <c r="AG631" i="2"/>
  <c r="AG231" i="2"/>
  <c r="AG207" i="2"/>
  <c r="AG399" i="2"/>
  <c r="AG614" i="2"/>
  <c r="AG717" i="2"/>
  <c r="AG404" i="2"/>
  <c r="AG664" i="2"/>
  <c r="AG181" i="2"/>
  <c r="AG176" i="2"/>
  <c r="AG107" i="2"/>
  <c r="AG385" i="2"/>
  <c r="AG290" i="2"/>
  <c r="AG263" i="2"/>
  <c r="AG427" i="2"/>
  <c r="AG468" i="2"/>
  <c r="AG633" i="2"/>
  <c r="AG40" i="2"/>
  <c r="AG278" i="2"/>
  <c r="AG678" i="2"/>
  <c r="AG640" i="2"/>
  <c r="AG44" i="2"/>
  <c r="AG674" i="2"/>
  <c r="AG573" i="2"/>
  <c r="AG95" i="2"/>
  <c r="AG598" i="2"/>
  <c r="AG365" i="2"/>
  <c r="AG687" i="2"/>
  <c r="AG334" i="2"/>
  <c r="AG413" i="2"/>
  <c r="AG270" i="2"/>
  <c r="AG548" i="2"/>
  <c r="AG180" i="2"/>
  <c r="AG417" i="2"/>
  <c r="AG147" i="2"/>
  <c r="AG33" i="2"/>
  <c r="AG415" i="2"/>
  <c r="AG696" i="2"/>
  <c r="AG48" i="2"/>
  <c r="AG701" i="2"/>
  <c r="AG82" i="2"/>
  <c r="AG213" i="2"/>
  <c r="AG150" i="2"/>
  <c r="AG403" i="2"/>
  <c r="AG464" i="2"/>
  <c r="AG130" i="2"/>
  <c r="AG122" i="2"/>
  <c r="AG395" i="2"/>
  <c r="AG113" i="2"/>
  <c r="AG610" i="2"/>
  <c r="AG259" i="2"/>
  <c r="AG198" i="2"/>
  <c r="AG558" i="2"/>
  <c r="AG123" i="2"/>
  <c r="AG695" i="2"/>
  <c r="AG607" i="2"/>
  <c r="AG294" i="2"/>
  <c r="AG109" i="2"/>
  <c r="AG85" i="2"/>
  <c r="AG499" i="2"/>
  <c r="AG333" i="2"/>
  <c r="AG60" i="2"/>
  <c r="AG224" i="2"/>
  <c r="AG538" i="2"/>
  <c r="AG673" i="2"/>
  <c r="AG361" i="2"/>
  <c r="AG648" i="2"/>
  <c r="AG629" i="2"/>
  <c r="AG705" i="2"/>
  <c r="AG709" i="2"/>
  <c r="AG289" i="2"/>
  <c r="AG679" i="2"/>
  <c r="AG487" i="2"/>
  <c r="AG606" i="2"/>
  <c r="AG295" i="2"/>
  <c r="AG177" i="2"/>
  <c r="AG488" i="2"/>
  <c r="AG472" i="2"/>
  <c r="AG596" i="2"/>
  <c r="AG313" i="2"/>
  <c r="AG287" i="2"/>
  <c r="AG392" i="2"/>
  <c r="AG110" i="2"/>
  <c r="AG222" i="2"/>
  <c r="AG321" i="2"/>
  <c r="AG390" i="2"/>
  <c r="AG305" i="2"/>
  <c r="AG539" i="2"/>
  <c r="AG541" i="2"/>
  <c r="AG322" i="2"/>
  <c r="AG230" i="2"/>
  <c r="AG354" i="2"/>
  <c r="AG616" i="2"/>
  <c r="AG420" i="2"/>
  <c r="AG622" i="2"/>
  <c r="AG265" i="2"/>
  <c r="AG474" i="2"/>
  <c r="AG454" i="2"/>
  <c r="AG138" i="2"/>
  <c r="AG282" i="2"/>
  <c r="AG517" i="2"/>
  <c r="AG489" i="2"/>
  <c r="AG482" i="2"/>
  <c r="AG247" i="2"/>
  <c r="AG560" i="2"/>
  <c r="AG383" i="2"/>
  <c r="AG608" i="2"/>
  <c r="AG708" i="2"/>
  <c r="AG376" i="2"/>
  <c r="AG508" i="2"/>
  <c r="AG639" i="2"/>
  <c r="AG446" i="2"/>
  <c r="AG689" i="2"/>
  <c r="AG625" i="2"/>
  <c r="AG419" i="2"/>
  <c r="AG401" i="2"/>
  <c r="AG635" i="2"/>
  <c r="AG715" i="2"/>
  <c r="AG442" i="2"/>
  <c r="AG264" i="2"/>
  <c r="AG575" i="2"/>
  <c r="AG288" i="2"/>
  <c r="AG698" i="2"/>
  <c r="AG492" i="2"/>
  <c r="AG452" i="2"/>
  <c r="AG677" i="2"/>
  <c r="AG662" i="2"/>
  <c r="AG617" i="2"/>
  <c r="AG680" i="2"/>
  <c r="AG706" i="2"/>
  <c r="AG559" i="2"/>
  <c r="AG609" i="2"/>
  <c r="AG515" i="2"/>
  <c r="AG704" i="2"/>
  <c r="AG683" i="2"/>
  <c r="AG703" i="2"/>
  <c r="AG649" i="2"/>
  <c r="AG691" i="2"/>
  <c r="AG721" i="2"/>
  <c r="AF398" i="2"/>
  <c r="AF585" i="2"/>
  <c r="AF682" i="2"/>
  <c r="AF339" i="2"/>
  <c r="AF159" i="2"/>
  <c r="AF254" i="2"/>
  <c r="AF591" i="2"/>
  <c r="AF424" i="2"/>
  <c r="AF500" i="2"/>
  <c r="AF431" i="2"/>
  <c r="AF444" i="2"/>
  <c r="AF275" i="2"/>
  <c r="AF16" i="2"/>
  <c r="AF666" i="2"/>
  <c r="AF175" i="2"/>
  <c r="AF201" i="2"/>
  <c r="AF203" i="2"/>
  <c r="AF206" i="2"/>
  <c r="AF433" i="2"/>
  <c r="AF171" i="2"/>
  <c r="AF141" i="2"/>
  <c r="AF118" i="2"/>
  <c r="AF572" i="2"/>
  <c r="AF667" i="2"/>
  <c r="AF613" i="2"/>
  <c r="AF17" i="2"/>
  <c r="AF208" i="2"/>
  <c r="AF28" i="2"/>
  <c r="AF524" i="2"/>
  <c r="AF66" i="2"/>
  <c r="AF146" i="2"/>
  <c r="AF73" i="2"/>
  <c r="AF211" i="2"/>
  <c r="AF301" i="2"/>
  <c r="AF192" i="2"/>
  <c r="AF650" i="2"/>
  <c r="AF542" i="2"/>
  <c r="AF158" i="2"/>
  <c r="AF166" i="2"/>
  <c r="AF467" i="2"/>
  <c r="AF306" i="2"/>
  <c r="AF143" i="2"/>
  <c r="AF505" i="2"/>
  <c r="AF155" i="2"/>
  <c r="AF174" i="2"/>
  <c r="AF553" i="2"/>
  <c r="AF67" i="2"/>
  <c r="AF555" i="2"/>
  <c r="AF412" i="2"/>
  <c r="AF382" i="2"/>
  <c r="AF133" i="2"/>
  <c r="AF293" i="2"/>
  <c r="AF579" i="2"/>
  <c r="AF642" i="2"/>
  <c r="AF228" i="2"/>
  <c r="AF39" i="2"/>
  <c r="AF19" i="2"/>
  <c r="AF556" i="2"/>
  <c r="AF188" i="2"/>
  <c r="AF93" i="2"/>
  <c r="AF261" i="2"/>
  <c r="AF140" i="2"/>
  <c r="AF6" i="2"/>
  <c r="AF189" i="2"/>
  <c r="AF634" i="2"/>
  <c r="AF566" i="2"/>
  <c r="AF314" i="2"/>
  <c r="AF475" i="2"/>
  <c r="AF311" i="2"/>
  <c r="AF76" i="2"/>
  <c r="AF241" i="2"/>
  <c r="AF393" i="2"/>
  <c r="AF157" i="2"/>
  <c r="AF552" i="2"/>
  <c r="AF410" i="2"/>
  <c r="AF586" i="2"/>
  <c r="AF46" i="2"/>
  <c r="AF379" i="2"/>
  <c r="AF200" i="2"/>
  <c r="AF78" i="2"/>
  <c r="AF164" i="2"/>
  <c r="AF465" i="2"/>
  <c r="AF145" i="2"/>
  <c r="AF191" i="2"/>
  <c r="AF101" i="2"/>
  <c r="AF178" i="2"/>
  <c r="AF587" i="2"/>
  <c r="AF87" i="2"/>
  <c r="AF151" i="2"/>
  <c r="AF8" i="2"/>
  <c r="AF183" i="2"/>
  <c r="AF248" i="2"/>
  <c r="AF396" i="2"/>
  <c r="AF380" i="2"/>
  <c r="AF340" i="2"/>
  <c r="AF507" i="2"/>
  <c r="AF718" i="2"/>
  <c r="AF477" i="2"/>
  <c r="AF12" i="2"/>
  <c r="AF462" i="2"/>
  <c r="AF194" i="2"/>
  <c r="AF600" i="2"/>
  <c r="AF599" i="2"/>
  <c r="AF41" i="2"/>
  <c r="AF506" i="2"/>
  <c r="AF232" i="2"/>
  <c r="AF638" i="2"/>
  <c r="AF530" i="2"/>
  <c r="AF52" i="2"/>
  <c r="AF374" i="2"/>
  <c r="AF75" i="2"/>
  <c r="AF252" i="2"/>
  <c r="AF375" i="2"/>
  <c r="AF300" i="2"/>
  <c r="AF235" i="2"/>
  <c r="AF331" i="2"/>
  <c r="AF627" i="2"/>
  <c r="AF212" i="2"/>
  <c r="AF429" i="2"/>
  <c r="AF476" i="2"/>
  <c r="AF688" i="2"/>
  <c r="AF327" i="2"/>
  <c r="AF699" i="2"/>
  <c r="AF96" i="2"/>
  <c r="AF511" i="2"/>
  <c r="AF307" i="2"/>
  <c r="AF88" i="2"/>
  <c r="AF172" i="2"/>
  <c r="AF619" i="2"/>
  <c r="AF529" i="2"/>
  <c r="AF503" i="2"/>
  <c r="AF576" i="2"/>
  <c r="AF121" i="2"/>
  <c r="AF64" i="2"/>
  <c r="AF111" i="2"/>
  <c r="AF418" i="2"/>
  <c r="AF713" i="2"/>
  <c r="AF139" i="2"/>
  <c r="AF603" i="2"/>
  <c r="AF439" i="2"/>
  <c r="AF481" i="2"/>
  <c r="AF104" i="2"/>
  <c r="AF719" i="2"/>
  <c r="AF279" i="2"/>
  <c r="AF521" i="2"/>
  <c r="AF281" i="2"/>
  <c r="AF545" i="2"/>
  <c r="AF79" i="2"/>
  <c r="AF22" i="2"/>
  <c r="AF4" i="2"/>
  <c r="AF92" i="2"/>
  <c r="AF406" i="2"/>
  <c r="AF349" i="2"/>
  <c r="AF460" i="2"/>
  <c r="AF277" i="2"/>
  <c r="AF466" i="2"/>
  <c r="AF478" i="2"/>
  <c r="AF636" i="2"/>
  <c r="AF675" i="2"/>
  <c r="AF25" i="2"/>
  <c r="AF455" i="2"/>
  <c r="AF580" i="2"/>
  <c r="AF423" i="2"/>
  <c r="AF226" i="2"/>
  <c r="AF103" i="2"/>
  <c r="AF672" i="2"/>
  <c r="AF448" i="2"/>
  <c r="AF494" i="2"/>
  <c r="AF352" i="2"/>
  <c r="AF83" i="2"/>
  <c r="AF229" i="2"/>
  <c r="AF7" i="2"/>
  <c r="AF74" i="2"/>
  <c r="AF564" i="2"/>
  <c r="AF134" i="2"/>
  <c r="AF356" i="2"/>
  <c r="AF221" i="2"/>
  <c r="AF445" i="2"/>
  <c r="AF50" i="2"/>
  <c r="AF214" i="2"/>
  <c r="AF582" i="2"/>
  <c r="AF15" i="2"/>
  <c r="AF509" i="2"/>
  <c r="AF605" i="2"/>
  <c r="AF49" i="2"/>
  <c r="AF43" i="2"/>
  <c r="AF676" i="2"/>
  <c r="AF428" i="2"/>
  <c r="AF233" i="2"/>
  <c r="AF220" i="2"/>
  <c r="AF388" i="2"/>
  <c r="AF514" i="2"/>
  <c r="AF154" i="2"/>
  <c r="AF21" i="2"/>
  <c r="AF137" i="2"/>
  <c r="AF337" i="2"/>
  <c r="AF234" i="2"/>
  <c r="AF547" i="2"/>
  <c r="AF557" i="2"/>
  <c r="AF449" i="2"/>
  <c r="AF490" i="2"/>
  <c r="AF702" i="2"/>
  <c r="AF523" i="2"/>
  <c r="AF128" i="2"/>
  <c r="AF693" i="2"/>
  <c r="AF185" i="2"/>
  <c r="AF100" i="2"/>
  <c r="AF421" i="2"/>
  <c r="AF31" i="2"/>
  <c r="AF371" i="2"/>
  <c r="AF491" i="2"/>
  <c r="AF525" i="2"/>
  <c r="AF343" i="2"/>
  <c r="AF386" i="2"/>
  <c r="AF272" i="2"/>
  <c r="AF94" i="2"/>
  <c r="AF473" i="2"/>
  <c r="AF563" i="2"/>
  <c r="AF532" i="2"/>
  <c r="AF486" i="2"/>
  <c r="AF23" i="2"/>
  <c r="AF223" i="2"/>
  <c r="AF81" i="2"/>
  <c r="AF550" i="2"/>
  <c r="AF437" i="2"/>
  <c r="AF504" i="2"/>
  <c r="AF657" i="2"/>
  <c r="AF136" i="2"/>
  <c r="AF551" i="2"/>
  <c r="AF36" i="2"/>
  <c r="AF26" i="2"/>
  <c r="AF84" i="2"/>
  <c r="AF391" i="2"/>
  <c r="AF126" i="2"/>
  <c r="AF131" i="2"/>
  <c r="AF160" i="2"/>
  <c r="AF594" i="2"/>
  <c r="AF274" i="2"/>
  <c r="AF167" i="2"/>
  <c r="AF457" i="2"/>
  <c r="AF112" i="2"/>
  <c r="AF597" i="2"/>
  <c r="AF534" i="2"/>
  <c r="AF108" i="2"/>
  <c r="AF502" i="2"/>
  <c r="AF312" i="2"/>
  <c r="AF479" i="2"/>
  <c r="AF209" i="2"/>
  <c r="AF280" i="2"/>
  <c r="AF480" i="2"/>
  <c r="AF249" i="2"/>
  <c r="AF581" i="2"/>
  <c r="AF377" i="2"/>
  <c r="AF602" i="2"/>
  <c r="AF244" i="2"/>
  <c r="AF186" i="2"/>
  <c r="AF97" i="2"/>
  <c r="AF18" i="2"/>
  <c r="AF330" i="2"/>
  <c r="AF571" i="2"/>
  <c r="AF712" i="2"/>
  <c r="AF414" i="2"/>
  <c r="AF355" i="2"/>
  <c r="AF461" i="2"/>
  <c r="AF149" i="2"/>
  <c r="AF13" i="2"/>
  <c r="AF269" i="2"/>
  <c r="AF54" i="2"/>
  <c r="AF369" i="2"/>
  <c r="AF256" i="2"/>
  <c r="AF710" i="2"/>
  <c r="AF543" i="2"/>
  <c r="AF397" i="2"/>
  <c r="AF628" i="2"/>
  <c r="AF338" i="2"/>
  <c r="AF80" i="2"/>
  <c r="AF434" i="2"/>
  <c r="AF723" i="2"/>
  <c r="AF537" i="2"/>
  <c r="AF255" i="2"/>
  <c r="AF299" i="2"/>
  <c r="AF528" i="2"/>
  <c r="AF643" i="2"/>
  <c r="AF501" i="2"/>
  <c r="AF595" i="2"/>
  <c r="AF518" i="2"/>
  <c r="AF351" i="2"/>
  <c r="AF115" i="2"/>
  <c r="AF219" i="2"/>
  <c r="AF402" i="2"/>
  <c r="AF440" i="2"/>
  <c r="AF291" i="2"/>
  <c r="AF588" i="2"/>
  <c r="AF441" i="2"/>
  <c r="AF485" i="2"/>
  <c r="AF262" i="2"/>
  <c r="AF453" i="2"/>
  <c r="AF106" i="2"/>
  <c r="AF665" i="2"/>
  <c r="AF510" i="2"/>
  <c r="AF653" i="2"/>
  <c r="AF644" i="2"/>
  <c r="AF469" i="2"/>
  <c r="AF34" i="2"/>
  <c r="AF496" i="2"/>
  <c r="AF422" i="2"/>
  <c r="AF456" i="2"/>
  <c r="AF416" i="2"/>
  <c r="AF615" i="2"/>
  <c r="AF372" i="2"/>
  <c r="AF387" i="2"/>
  <c r="AF304" i="2"/>
  <c r="AF631" i="2"/>
  <c r="AF231" i="2"/>
  <c r="AF207" i="2"/>
  <c r="AF399" i="2"/>
  <c r="AF614" i="2"/>
  <c r="AF717" i="2"/>
  <c r="AF181" i="2"/>
  <c r="AF176" i="2"/>
  <c r="AF107" i="2"/>
  <c r="AF385" i="2"/>
  <c r="AF290" i="2"/>
  <c r="AF263" i="2"/>
  <c r="AF427" i="2"/>
  <c r="AF716" i="2"/>
  <c r="AF633" i="2"/>
  <c r="AF40" i="2"/>
  <c r="AF278" i="2"/>
  <c r="AF678" i="2"/>
  <c r="AF640" i="2"/>
  <c r="AF95" i="2"/>
  <c r="AF598" i="2"/>
  <c r="AF365" i="2"/>
  <c r="AF687" i="2"/>
  <c r="AF334" i="2"/>
  <c r="AF413" i="2"/>
  <c r="AF180" i="2"/>
  <c r="AF417" i="2"/>
  <c r="AF147" i="2"/>
  <c r="AF33" i="2"/>
  <c r="AF415" i="2"/>
  <c r="AF696" i="2"/>
  <c r="AF48" i="2"/>
  <c r="AF697" i="2"/>
  <c r="AF82" i="2"/>
  <c r="AF213" i="2"/>
  <c r="AF150" i="2"/>
  <c r="AF403" i="2"/>
  <c r="AF464" i="2"/>
  <c r="AF113" i="2"/>
  <c r="AF610" i="2"/>
  <c r="AF259" i="2"/>
  <c r="AF198" i="2"/>
  <c r="AF558" i="2"/>
  <c r="AF294" i="2"/>
  <c r="AF109" i="2"/>
  <c r="AF85" i="2"/>
  <c r="AF499" i="2"/>
  <c r="AF333" i="2"/>
  <c r="AF60" i="2"/>
  <c r="AF224" i="2"/>
  <c r="AF673" i="2"/>
  <c r="AF361" i="2"/>
  <c r="AF648" i="2"/>
  <c r="AF629" i="2"/>
  <c r="AF705" i="2"/>
  <c r="AF709" i="2"/>
  <c r="AF289" i="2"/>
  <c r="AF271" i="2"/>
  <c r="AF487" i="2"/>
  <c r="AF606" i="2"/>
  <c r="AF295" i="2"/>
  <c r="AF177" i="2"/>
  <c r="AF488" i="2"/>
  <c r="AF287" i="2"/>
  <c r="AF392" i="2"/>
  <c r="AF110" i="2"/>
  <c r="AF222" i="2"/>
  <c r="AF321" i="2"/>
  <c r="AF541" i="2"/>
  <c r="AF322" i="2"/>
  <c r="AF230" i="2"/>
  <c r="AF354" i="2"/>
  <c r="AF616" i="2"/>
  <c r="AF420" i="2"/>
  <c r="AF622" i="2"/>
  <c r="AF474" i="2"/>
  <c r="AF454" i="2"/>
  <c r="AF138" i="2"/>
  <c r="AF282" i="2"/>
  <c r="AF517" i="2"/>
  <c r="AF489" i="2"/>
  <c r="AF482" i="2"/>
  <c r="AF670" i="2"/>
  <c r="AF560" i="2"/>
  <c r="AF383" i="2"/>
  <c r="AF608" i="2"/>
  <c r="AF708" i="2"/>
  <c r="AF376" i="2"/>
  <c r="AF689" i="2"/>
  <c r="AF625" i="2"/>
  <c r="AF419" i="2"/>
  <c r="AF401" i="2"/>
  <c r="AF635" i="2"/>
  <c r="AF575" i="2"/>
  <c r="AF288" i="2"/>
  <c r="AF698" i="2"/>
  <c r="AF492" i="2"/>
  <c r="AF452" i="2"/>
  <c r="AF677" i="2"/>
  <c r="AF662" i="2"/>
  <c r="AF680" i="2"/>
  <c r="AF706" i="2"/>
  <c r="AF559" i="2"/>
  <c r="AF609" i="2"/>
  <c r="AF515" i="2"/>
  <c r="AF704" i="2"/>
  <c r="AF683" i="2"/>
  <c r="AF671" i="2"/>
  <c r="AF649" i="2"/>
  <c r="AF691" i="2"/>
  <c r="AF721" i="2"/>
  <c r="AE398" i="2"/>
  <c r="AE585" i="2"/>
  <c r="AE682" i="2"/>
  <c r="AE339" i="2"/>
  <c r="AE159" i="2"/>
  <c r="AE254" i="2"/>
  <c r="AE591" i="2"/>
  <c r="AE424" i="2"/>
  <c r="AE500" i="2"/>
  <c r="AE431" i="2"/>
  <c r="AE444" i="2"/>
  <c r="AE275" i="2"/>
  <c r="AE16" i="2"/>
  <c r="AE666" i="2"/>
  <c r="AE175" i="2"/>
  <c r="AE201" i="2"/>
  <c r="AE206" i="2"/>
  <c r="AE433" i="2"/>
  <c r="AE171" i="2"/>
  <c r="AE141" i="2"/>
  <c r="AE118" i="2"/>
  <c r="AE572" i="2"/>
  <c r="AE711" i="2"/>
  <c r="AE47" i="2"/>
  <c r="AE667" i="2"/>
  <c r="AE613" i="2"/>
  <c r="AE17" i="2"/>
  <c r="AE208" i="2"/>
  <c r="AE28" i="2"/>
  <c r="AE524" i="2"/>
  <c r="AE359" i="2"/>
  <c r="AE348" i="2"/>
  <c r="AE66" i="2"/>
  <c r="AE146" i="2"/>
  <c r="AE73" i="2"/>
  <c r="AE211" i="2"/>
  <c r="AE301" i="2"/>
  <c r="AE192" i="2"/>
  <c r="AE650" i="2"/>
  <c r="AE542" i="2"/>
  <c r="AE158" i="2"/>
  <c r="AE166" i="2"/>
  <c r="AE467" i="2"/>
  <c r="AE306" i="2"/>
  <c r="AE143" i="2"/>
  <c r="AE505" i="2"/>
  <c r="AE155" i="2"/>
  <c r="AE174" i="2"/>
  <c r="AE67" i="2"/>
  <c r="AE555" i="2"/>
  <c r="AE412" i="2"/>
  <c r="AE382" i="2"/>
  <c r="AE133" i="2"/>
  <c r="AE293" i="2"/>
  <c r="AE56" i="2"/>
  <c r="AE187" i="2"/>
  <c r="AE579" i="2"/>
  <c r="AE642" i="2"/>
  <c r="AE228" i="2"/>
  <c r="AE39" i="2"/>
  <c r="AE19" i="2"/>
  <c r="AE556" i="2"/>
  <c r="AE527" i="2"/>
  <c r="AE268" i="2"/>
  <c r="AE188" i="2"/>
  <c r="AE93" i="2"/>
  <c r="AE261" i="2"/>
  <c r="AE140" i="2"/>
  <c r="AE6" i="2"/>
  <c r="AE189" i="2"/>
  <c r="AE634" i="2"/>
  <c r="AE566" i="2"/>
  <c r="AE314" i="2"/>
  <c r="AE475" i="2"/>
  <c r="AE311" i="2"/>
  <c r="AE76" i="2"/>
  <c r="AE241" i="2"/>
  <c r="AE393" i="2"/>
  <c r="AE157" i="2"/>
  <c r="AE552" i="2"/>
  <c r="AE586" i="2"/>
  <c r="AE46" i="2"/>
  <c r="AE379" i="2"/>
  <c r="AE200" i="2"/>
  <c r="AE78" i="2"/>
  <c r="AE164" i="2"/>
  <c r="AE389" i="2"/>
  <c r="AE72" i="2"/>
  <c r="AE465" i="2"/>
  <c r="AE145" i="2"/>
  <c r="AE191" i="2"/>
  <c r="AE101" i="2"/>
  <c r="AE178" i="2"/>
  <c r="AE587" i="2"/>
  <c r="AE329" i="2"/>
  <c r="AE210" i="2"/>
  <c r="AE87" i="2"/>
  <c r="AE151" i="2"/>
  <c r="AE8" i="2"/>
  <c r="AE183" i="2"/>
  <c r="AE248" i="2"/>
  <c r="AE396" i="2"/>
  <c r="AE380" i="2"/>
  <c r="AE340" i="2"/>
  <c r="AE507" i="2"/>
  <c r="AE718" i="2"/>
  <c r="AE477" i="2"/>
  <c r="AE12" i="2"/>
  <c r="AE462" i="2"/>
  <c r="AE194" i="2"/>
  <c r="AE600" i="2"/>
  <c r="AE599" i="2"/>
  <c r="AE506" i="2"/>
  <c r="AE232" i="2"/>
  <c r="AE638" i="2"/>
  <c r="AE530" i="2"/>
  <c r="AE52" i="2"/>
  <c r="AE374" i="2"/>
  <c r="AE302" i="2"/>
  <c r="AE624" i="2"/>
  <c r="AE75" i="2"/>
  <c r="AE252" i="2"/>
  <c r="AE375" i="2"/>
  <c r="AE300" i="2"/>
  <c r="AE235" i="2"/>
  <c r="AE331" i="2"/>
  <c r="AE156" i="2"/>
  <c r="AE258" i="2"/>
  <c r="AE627" i="2"/>
  <c r="AE212" i="2"/>
  <c r="AE429" i="2"/>
  <c r="AE476" i="2"/>
  <c r="AE688" i="2"/>
  <c r="AE327" i="2"/>
  <c r="AE699" i="2"/>
  <c r="AE96" i="2"/>
  <c r="AE511" i="2"/>
  <c r="AE307" i="2"/>
  <c r="AE88" i="2"/>
  <c r="AE172" i="2"/>
  <c r="AE619" i="2"/>
  <c r="AE529" i="2"/>
  <c r="AE503" i="2"/>
  <c r="AE576" i="2"/>
  <c r="AE64" i="2"/>
  <c r="AE111" i="2"/>
  <c r="AE418" i="2"/>
  <c r="AE713" i="2"/>
  <c r="AE139" i="2"/>
  <c r="AE603" i="2"/>
  <c r="AE652" i="2"/>
  <c r="AE341" i="2"/>
  <c r="AE439" i="2"/>
  <c r="AE481" i="2"/>
  <c r="AE104" i="2"/>
  <c r="AE719" i="2"/>
  <c r="AE279" i="2"/>
  <c r="AE521" i="2"/>
  <c r="AE161" i="2"/>
  <c r="AE438" i="2"/>
  <c r="AE281" i="2"/>
  <c r="AE545" i="2"/>
  <c r="AE79" i="2"/>
  <c r="AE22" i="2"/>
  <c r="AE4" i="2"/>
  <c r="AE92" i="2"/>
  <c r="AE406" i="2"/>
  <c r="AE349" i="2"/>
  <c r="AE460" i="2"/>
  <c r="AE277" i="2"/>
  <c r="AE466" i="2"/>
  <c r="AE478" i="2"/>
  <c r="AE636" i="2"/>
  <c r="AE675" i="2"/>
  <c r="AE25" i="2"/>
  <c r="AE455" i="2"/>
  <c r="AE423" i="2"/>
  <c r="AE226" i="2"/>
  <c r="AE103" i="2"/>
  <c r="AE672" i="2"/>
  <c r="AE448" i="2"/>
  <c r="AE494" i="2"/>
  <c r="AE568" i="2"/>
  <c r="AE432" i="2"/>
  <c r="AE352" i="2"/>
  <c r="AE83" i="2"/>
  <c r="AE229" i="2"/>
  <c r="AE7" i="2"/>
  <c r="AE74" i="2"/>
  <c r="AE564" i="2"/>
  <c r="AE240" i="2"/>
  <c r="AE574" i="2"/>
  <c r="AE134" i="2"/>
  <c r="AE356" i="2"/>
  <c r="AE221" i="2"/>
  <c r="AE445" i="2"/>
  <c r="AE50" i="2"/>
  <c r="AE214" i="2"/>
  <c r="AE582" i="2"/>
  <c r="AE15" i="2"/>
  <c r="AE509" i="2"/>
  <c r="AE605" i="2"/>
  <c r="AE49" i="2"/>
  <c r="AE43" i="2"/>
  <c r="AE676" i="2"/>
  <c r="AE428" i="2"/>
  <c r="AE233" i="2"/>
  <c r="AE220" i="2"/>
  <c r="AE514" i="2"/>
  <c r="AE154" i="2"/>
  <c r="AE21" i="2"/>
  <c r="AE137" i="2"/>
  <c r="AE337" i="2"/>
  <c r="AE234" i="2"/>
  <c r="AE99" i="2"/>
  <c r="AE641" i="2"/>
  <c r="AE547" i="2"/>
  <c r="AE557" i="2"/>
  <c r="AE449" i="2"/>
  <c r="AE490" i="2"/>
  <c r="AE702" i="2"/>
  <c r="AE523" i="2"/>
  <c r="AE720" i="2"/>
  <c r="AE98" i="2"/>
  <c r="AE128" i="2"/>
  <c r="AE693" i="2"/>
  <c r="AE185" i="2"/>
  <c r="AE100" i="2"/>
  <c r="AE421" i="2"/>
  <c r="AE31" i="2"/>
  <c r="AE371" i="2"/>
  <c r="AE491" i="2"/>
  <c r="AE525" i="2"/>
  <c r="AE343" i="2"/>
  <c r="AE386" i="2"/>
  <c r="AE272" i="2"/>
  <c r="AE94" i="2"/>
  <c r="AE473" i="2"/>
  <c r="AE563" i="2"/>
  <c r="AE532" i="2"/>
  <c r="AE23" i="2"/>
  <c r="AE223" i="2"/>
  <c r="AE81" i="2"/>
  <c r="AE550" i="2"/>
  <c r="AE437" i="2"/>
  <c r="AE504" i="2"/>
  <c r="AE132" i="2"/>
  <c r="AE239" i="2"/>
  <c r="AE657" i="2"/>
  <c r="AE136" i="2"/>
  <c r="AE551" i="2"/>
  <c r="AE36" i="2"/>
  <c r="AE26" i="2"/>
  <c r="AE84" i="2"/>
  <c r="AE623" i="2"/>
  <c r="AE202" i="2"/>
  <c r="AE391" i="2"/>
  <c r="AE126" i="2"/>
  <c r="AE131" i="2"/>
  <c r="AE160" i="2"/>
  <c r="AE594" i="2"/>
  <c r="AE274" i="2"/>
  <c r="AE167" i="2"/>
  <c r="AE457" i="2"/>
  <c r="AE112" i="2"/>
  <c r="AE597" i="2"/>
  <c r="AE534" i="2"/>
  <c r="AE108" i="2"/>
  <c r="AE502" i="2"/>
  <c r="AE312" i="2"/>
  <c r="AE479" i="2"/>
  <c r="AE209" i="2"/>
  <c r="AE480" i="2"/>
  <c r="AE249" i="2"/>
  <c r="AE581" i="2"/>
  <c r="AE377" i="2"/>
  <c r="AE602" i="2"/>
  <c r="AE244" i="2"/>
  <c r="AE658" i="2"/>
  <c r="AE195" i="2"/>
  <c r="AE186" i="2"/>
  <c r="AE97" i="2"/>
  <c r="AE18" i="2"/>
  <c r="AE330" i="2"/>
  <c r="AE571" i="2"/>
  <c r="AE712" i="2"/>
  <c r="AE408" i="2"/>
  <c r="AE513" i="2"/>
  <c r="AE414" i="2"/>
  <c r="AE355" i="2"/>
  <c r="AE461" i="2"/>
  <c r="AE149" i="2"/>
  <c r="AE13" i="2"/>
  <c r="AE269" i="2"/>
  <c r="AE54" i="2"/>
  <c r="AE369" i="2"/>
  <c r="AE256" i="2"/>
  <c r="AE710" i="2"/>
  <c r="AE543" i="2"/>
  <c r="AE397" i="2"/>
  <c r="AE628" i="2"/>
  <c r="AE338" i="2"/>
  <c r="AE80" i="2"/>
  <c r="AE434" i="2"/>
  <c r="AE537" i="2"/>
  <c r="AE255" i="2"/>
  <c r="AE299" i="2"/>
  <c r="AE528" i="2"/>
  <c r="AE643" i="2"/>
  <c r="AE501" i="2"/>
  <c r="AE77" i="2"/>
  <c r="AE260" i="2"/>
  <c r="AE595" i="2"/>
  <c r="AE518" i="2"/>
  <c r="AE351" i="2"/>
  <c r="AE115" i="2"/>
  <c r="AE219" i="2"/>
  <c r="AE402" i="2"/>
  <c r="AE69" i="2"/>
  <c r="AE170" i="2"/>
  <c r="AE440" i="2"/>
  <c r="AE291" i="2"/>
  <c r="AE588" i="2"/>
  <c r="AE441" i="2"/>
  <c r="AE485" i="2"/>
  <c r="AE262" i="2"/>
  <c r="AE453" i="2"/>
  <c r="AE106" i="2"/>
  <c r="AE665" i="2"/>
  <c r="AE510" i="2"/>
  <c r="AE653" i="2"/>
  <c r="AE644" i="2"/>
  <c r="AE469" i="2"/>
  <c r="AE34" i="2"/>
  <c r="AE496" i="2"/>
  <c r="AE422" i="2"/>
  <c r="AE335" i="2"/>
  <c r="AE416" i="2"/>
  <c r="AE615" i="2"/>
  <c r="AE372" i="2"/>
  <c r="AE387" i="2"/>
  <c r="AE304" i="2"/>
  <c r="AE590" i="2"/>
  <c r="AE24" i="2"/>
  <c r="AE242" i="2"/>
  <c r="AE631" i="2"/>
  <c r="AE231" i="2"/>
  <c r="AE207" i="2"/>
  <c r="AE399" i="2"/>
  <c r="AE614" i="2"/>
  <c r="AE717" i="2"/>
  <c r="AE404" i="2"/>
  <c r="AE664" i="2"/>
  <c r="AE181" i="2"/>
  <c r="AE176" i="2"/>
  <c r="AE107" i="2"/>
  <c r="AE385" i="2"/>
  <c r="AE290" i="2"/>
  <c r="AE263" i="2"/>
  <c r="AE427" i="2"/>
  <c r="AE468" i="2"/>
  <c r="AE633" i="2"/>
  <c r="AE40" i="2"/>
  <c r="AE278" i="2"/>
  <c r="AE678" i="2"/>
  <c r="AE640" i="2"/>
  <c r="AE44" i="2"/>
  <c r="AE674" i="2"/>
  <c r="AE573" i="2"/>
  <c r="AE95" i="2"/>
  <c r="AE598" i="2"/>
  <c r="AE365" i="2"/>
  <c r="AE687" i="2"/>
  <c r="AE334" i="2"/>
  <c r="AE413" i="2"/>
  <c r="AE270" i="2"/>
  <c r="AE548" i="2"/>
  <c r="AE180" i="2"/>
  <c r="AE417" i="2"/>
  <c r="AE147" i="2"/>
  <c r="AE33" i="2"/>
  <c r="AE415" i="2"/>
  <c r="AE696" i="2"/>
  <c r="AE48" i="2"/>
  <c r="AE701" i="2"/>
  <c r="AE82" i="2"/>
  <c r="AE213" i="2"/>
  <c r="AE150" i="2"/>
  <c r="AE403" i="2"/>
  <c r="AE464" i="2"/>
  <c r="AE130" i="2"/>
  <c r="AE122" i="2"/>
  <c r="AE395" i="2"/>
  <c r="AE113" i="2"/>
  <c r="AE610" i="2"/>
  <c r="AE259" i="2"/>
  <c r="AE198" i="2"/>
  <c r="AE558" i="2"/>
  <c r="AE123" i="2"/>
  <c r="AE695" i="2"/>
  <c r="AE607" i="2"/>
  <c r="AE294" i="2"/>
  <c r="AE109" i="2"/>
  <c r="AE85" i="2"/>
  <c r="AE499" i="2"/>
  <c r="AE333" i="2"/>
  <c r="AE60" i="2"/>
  <c r="AE224" i="2"/>
  <c r="AE538" i="2"/>
  <c r="AE673" i="2"/>
  <c r="AE361" i="2"/>
  <c r="AE648" i="2"/>
  <c r="AE629" i="2"/>
  <c r="AE705" i="2"/>
  <c r="AE709" i="2"/>
  <c r="AE289" i="2"/>
  <c r="AE679" i="2"/>
  <c r="AE487" i="2"/>
  <c r="AE606" i="2"/>
  <c r="AE295" i="2"/>
  <c r="AE177" i="2"/>
  <c r="AE488" i="2"/>
  <c r="AE472" i="2"/>
  <c r="AE596" i="2"/>
  <c r="AE313" i="2"/>
  <c r="AE287" i="2"/>
  <c r="AE392" i="2"/>
  <c r="AE110" i="2"/>
  <c r="AE222" i="2"/>
  <c r="AE321" i="2"/>
  <c r="AE390" i="2"/>
  <c r="AE305" i="2"/>
  <c r="AE539" i="2"/>
  <c r="AE541" i="2"/>
  <c r="AE322" i="2"/>
  <c r="AE230" i="2"/>
  <c r="AE354" i="2"/>
  <c r="AE616" i="2"/>
  <c r="AE420" i="2"/>
  <c r="AE622" i="2"/>
  <c r="AE265" i="2"/>
  <c r="AE474" i="2"/>
  <c r="AE454" i="2"/>
  <c r="AE138" i="2"/>
  <c r="AE282" i="2"/>
  <c r="AE517" i="2"/>
  <c r="AE489" i="2"/>
  <c r="AE482" i="2"/>
  <c r="AE247" i="2"/>
  <c r="AE560" i="2"/>
  <c r="AE383" i="2"/>
  <c r="AE608" i="2"/>
  <c r="AE708" i="2"/>
  <c r="AE376" i="2"/>
  <c r="AE508" i="2"/>
  <c r="AE639" i="2"/>
  <c r="AE446" i="2"/>
  <c r="AE689" i="2"/>
  <c r="AE625" i="2"/>
  <c r="AE419" i="2"/>
  <c r="AE401" i="2"/>
  <c r="AE635" i="2"/>
  <c r="AE715" i="2"/>
  <c r="AE442" i="2"/>
  <c r="AE264" i="2"/>
  <c r="AE575" i="2"/>
  <c r="AE288" i="2"/>
  <c r="AE698" i="2"/>
  <c r="AE492" i="2"/>
  <c r="AE452" i="2"/>
  <c r="AE677" i="2"/>
  <c r="AE662" i="2"/>
  <c r="AE617" i="2"/>
  <c r="AE680" i="2"/>
  <c r="AE706" i="2"/>
  <c r="AE559" i="2"/>
  <c r="AE609" i="2"/>
  <c r="AE515" i="2"/>
  <c r="AE704" i="2"/>
  <c r="AE683" i="2"/>
  <c r="AE703" i="2"/>
  <c r="AE649" i="2"/>
  <c r="AE691" i="2"/>
  <c r="AE721" i="2"/>
  <c r="AD398" i="2"/>
  <c r="AD585" i="2"/>
  <c r="AD682" i="2"/>
  <c r="AD339" i="2"/>
  <c r="AD159" i="2"/>
  <c r="AD254" i="2"/>
  <c r="AD591" i="2"/>
  <c r="AD424" i="2"/>
  <c r="AD500" i="2"/>
  <c r="AD431" i="2"/>
  <c r="AD444" i="2"/>
  <c r="AD275" i="2"/>
  <c r="AD16" i="2"/>
  <c r="AD666" i="2"/>
  <c r="AD175" i="2"/>
  <c r="AD201" i="2"/>
  <c r="AD206" i="2"/>
  <c r="AD433" i="2"/>
  <c r="AD171" i="2"/>
  <c r="AD141" i="2"/>
  <c r="AD118" i="2"/>
  <c r="AD572" i="2"/>
  <c r="AD667" i="2"/>
  <c r="AD613" i="2"/>
  <c r="AD17" i="2"/>
  <c r="AD208" i="2"/>
  <c r="AD28" i="2"/>
  <c r="AD524" i="2"/>
  <c r="AD359" i="2"/>
  <c r="AD348" i="2"/>
  <c r="AD66" i="2"/>
  <c r="AD146" i="2"/>
  <c r="AD73" i="2"/>
  <c r="AD211" i="2"/>
  <c r="AD301" i="2"/>
  <c r="AD192" i="2"/>
  <c r="AD650" i="2"/>
  <c r="AD542" i="2"/>
  <c r="AD158" i="2"/>
  <c r="AD166" i="2"/>
  <c r="AD467" i="2"/>
  <c r="AD306" i="2"/>
  <c r="AD143" i="2"/>
  <c r="AD505" i="2"/>
  <c r="AD67" i="2"/>
  <c r="AD555" i="2"/>
  <c r="AD412" i="2"/>
  <c r="AD382" i="2"/>
  <c r="AD133" i="2"/>
  <c r="AD293" i="2"/>
  <c r="AD56" i="2"/>
  <c r="AD187" i="2"/>
  <c r="AD579" i="2"/>
  <c r="AD642" i="2"/>
  <c r="AD228" i="2"/>
  <c r="AD39" i="2"/>
  <c r="AD19" i="2"/>
  <c r="AD556" i="2"/>
  <c r="AD527" i="2"/>
  <c r="AD268" i="2"/>
  <c r="AD188" i="2"/>
  <c r="AD93" i="2"/>
  <c r="AD261" i="2"/>
  <c r="AD140" i="2"/>
  <c r="AD6" i="2"/>
  <c r="AD189" i="2"/>
  <c r="AD314" i="2"/>
  <c r="AD475" i="2"/>
  <c r="AD311" i="2"/>
  <c r="AD76" i="2"/>
  <c r="AD241" i="2"/>
  <c r="AD393" i="2"/>
  <c r="AD157" i="2"/>
  <c r="AD552" i="2"/>
  <c r="AD586" i="2"/>
  <c r="AD46" i="2"/>
  <c r="AD379" i="2"/>
  <c r="AD200" i="2"/>
  <c r="AD78" i="2"/>
  <c r="AD164" i="2"/>
  <c r="AD389" i="2"/>
  <c r="AD72" i="2"/>
  <c r="AD465" i="2"/>
  <c r="AD145" i="2"/>
  <c r="AD191" i="2"/>
  <c r="AD101" i="2"/>
  <c r="AD178" i="2"/>
  <c r="AD587" i="2"/>
  <c r="AD87" i="2"/>
  <c r="AD151" i="2"/>
  <c r="AD8" i="2"/>
  <c r="AD183" i="2"/>
  <c r="AD248" i="2"/>
  <c r="AD396" i="2"/>
  <c r="AD380" i="2"/>
  <c r="AD340" i="2"/>
  <c r="AD507" i="2"/>
  <c r="AD718" i="2"/>
  <c r="AD477" i="2"/>
  <c r="AD12" i="2"/>
  <c r="AD462" i="2"/>
  <c r="AD194" i="2"/>
  <c r="AD600" i="2"/>
  <c r="AD599" i="2"/>
  <c r="AD506" i="2"/>
  <c r="AD232" i="2"/>
  <c r="AD638" i="2"/>
  <c r="AD530" i="2"/>
  <c r="AD52" i="2"/>
  <c r="AD374" i="2"/>
  <c r="AD75" i="2"/>
  <c r="AD252" i="2"/>
  <c r="AD375" i="2"/>
  <c r="AD300" i="2"/>
  <c r="AD235" i="2"/>
  <c r="AD331" i="2"/>
  <c r="AD156" i="2"/>
  <c r="AD258" i="2"/>
  <c r="AD627" i="2"/>
  <c r="AD212" i="2"/>
  <c r="AD429" i="2"/>
  <c r="AD476" i="2"/>
  <c r="AD688" i="2"/>
  <c r="AD327" i="2"/>
  <c r="AD699" i="2"/>
  <c r="AD96" i="2"/>
  <c r="AD511" i="2"/>
  <c r="AD307" i="2"/>
  <c r="AD88" i="2"/>
  <c r="AD172" i="2"/>
  <c r="AD619" i="2"/>
  <c r="AD529" i="2"/>
  <c r="AD64" i="2"/>
  <c r="AD111" i="2"/>
  <c r="AD418" i="2"/>
  <c r="AD713" i="2"/>
  <c r="AD139" i="2"/>
  <c r="AD603" i="2"/>
  <c r="AD652" i="2"/>
  <c r="AD341" i="2"/>
  <c r="AD439" i="2"/>
  <c r="AD481" i="2"/>
  <c r="AD104" i="2"/>
  <c r="AD719" i="2"/>
  <c r="AD279" i="2"/>
  <c r="AD521" i="2"/>
  <c r="AD161" i="2"/>
  <c r="AD438" i="2"/>
  <c r="AD281" i="2"/>
  <c r="AD545" i="2"/>
  <c r="AD79" i="2"/>
  <c r="AD22" i="2"/>
  <c r="AD4" i="2"/>
  <c r="AD92" i="2"/>
  <c r="AD460" i="2"/>
  <c r="AD277" i="2"/>
  <c r="AD466" i="2"/>
  <c r="AD478" i="2"/>
  <c r="AD636" i="2"/>
  <c r="AD675" i="2"/>
  <c r="AD25" i="2"/>
  <c r="AD455" i="2"/>
  <c r="AD423" i="2"/>
  <c r="AD226" i="2"/>
  <c r="AD103" i="2"/>
  <c r="AD672" i="2"/>
  <c r="AD448" i="2"/>
  <c r="AD494" i="2"/>
  <c r="AD568" i="2"/>
  <c r="AD432" i="2"/>
  <c r="AD352" i="2"/>
  <c r="AD83" i="2"/>
  <c r="AD229" i="2"/>
  <c r="AD7" i="2"/>
  <c r="AD74" i="2"/>
  <c r="AD134" i="2"/>
  <c r="AD356" i="2"/>
  <c r="AD221" i="2"/>
  <c r="AD445" i="2"/>
  <c r="AD50" i="2"/>
  <c r="AD214" i="2"/>
  <c r="AD582" i="2"/>
  <c r="AD15" i="2"/>
  <c r="AD509" i="2"/>
  <c r="AD605" i="2"/>
  <c r="AD49" i="2"/>
  <c r="AD43" i="2"/>
  <c r="AD676" i="2"/>
  <c r="AD428" i="2"/>
  <c r="AD233" i="2"/>
  <c r="AD220" i="2"/>
  <c r="AD514" i="2"/>
  <c r="AD154" i="2"/>
  <c r="AD21" i="2"/>
  <c r="AD137" i="2"/>
  <c r="AD337" i="2"/>
  <c r="AD547" i="2"/>
  <c r="AD557" i="2"/>
  <c r="AD449" i="2"/>
  <c r="AD490" i="2"/>
  <c r="AD702" i="2"/>
  <c r="AD523" i="2"/>
  <c r="AD128" i="2"/>
  <c r="AD693" i="2"/>
  <c r="AD185" i="2"/>
  <c r="AD100" i="2"/>
  <c r="AD421" i="2"/>
  <c r="AD31" i="2"/>
  <c r="AD371" i="2"/>
  <c r="AD491" i="2"/>
  <c r="AD32" i="2"/>
  <c r="AD525" i="2"/>
  <c r="AD343" i="2"/>
  <c r="AD386" i="2"/>
  <c r="AD272" i="2"/>
  <c r="AD94" i="2"/>
  <c r="AD473" i="2"/>
  <c r="AD563" i="2"/>
  <c r="AD532" i="2"/>
  <c r="AD23" i="2"/>
  <c r="AD223" i="2"/>
  <c r="AD81" i="2"/>
  <c r="AD550" i="2"/>
  <c r="AD437" i="2"/>
  <c r="AD657" i="2"/>
  <c r="AD136" i="2"/>
  <c r="AD551" i="2"/>
  <c r="AD36" i="2"/>
  <c r="AD26" i="2"/>
  <c r="AD84" i="2"/>
  <c r="AD391" i="2"/>
  <c r="AD126" i="2"/>
  <c r="AD131" i="2"/>
  <c r="AD160" i="2"/>
  <c r="AD594" i="2"/>
  <c r="AD274" i="2"/>
  <c r="AD167" i="2"/>
  <c r="AD457" i="2"/>
  <c r="AD125" i="2"/>
  <c r="AD112" i="2"/>
  <c r="AD597" i="2"/>
  <c r="AD534" i="2"/>
  <c r="AD108" i="2"/>
  <c r="AD502" i="2"/>
  <c r="AD312" i="2"/>
  <c r="AD479" i="2"/>
  <c r="AD209" i="2"/>
  <c r="AD480" i="2"/>
  <c r="AD249" i="2"/>
  <c r="AD581" i="2"/>
  <c r="AD377" i="2"/>
  <c r="AD602" i="2"/>
  <c r="AD186" i="2"/>
  <c r="AD97" i="2"/>
  <c r="AD18" i="2"/>
  <c r="AD330" i="2"/>
  <c r="AD571" i="2"/>
  <c r="AD712" i="2"/>
  <c r="AD414" i="2"/>
  <c r="AD355" i="2"/>
  <c r="AD461" i="2"/>
  <c r="AD149" i="2"/>
  <c r="AD13" i="2"/>
  <c r="AD269" i="2"/>
  <c r="AD54" i="2"/>
  <c r="AD369" i="2"/>
  <c r="AD190" i="2"/>
  <c r="AD256" i="2"/>
  <c r="AD710" i="2"/>
  <c r="AD543" i="2"/>
  <c r="AD397" i="2"/>
  <c r="AD628" i="2"/>
  <c r="AD338" i="2"/>
  <c r="AD80" i="2"/>
  <c r="AD434" i="2"/>
  <c r="AD537" i="2"/>
  <c r="AD255" i="2"/>
  <c r="AD299" i="2"/>
  <c r="AD528" i="2"/>
  <c r="AD643" i="2"/>
  <c r="AD595" i="2"/>
  <c r="AD518" i="2"/>
  <c r="AD351" i="2"/>
  <c r="AD115" i="2"/>
  <c r="AD219" i="2"/>
  <c r="AD402" i="2"/>
  <c r="AD440" i="2"/>
  <c r="AD291" i="2"/>
  <c r="AD588" i="2"/>
  <c r="AD441" i="2"/>
  <c r="AD485" i="2"/>
  <c r="AD262" i="2"/>
  <c r="AD453" i="2"/>
  <c r="AD106" i="2"/>
  <c r="AD51" i="2"/>
  <c r="AD665" i="2"/>
  <c r="AD510" i="2"/>
  <c r="AD653" i="2"/>
  <c r="AD644" i="2"/>
  <c r="AD469" i="2"/>
  <c r="AD34" i="2"/>
  <c r="AD496" i="2"/>
  <c r="AD422" i="2"/>
  <c r="AD335" i="2"/>
  <c r="AD416" i="2"/>
  <c r="AD615" i="2"/>
  <c r="AD372" i="2"/>
  <c r="AD387" i="2"/>
  <c r="AD242" i="2"/>
  <c r="AD631" i="2"/>
  <c r="AD231" i="2"/>
  <c r="AD207" i="2"/>
  <c r="AD399" i="2"/>
  <c r="AD614" i="2"/>
  <c r="AD664" i="2"/>
  <c r="AD181" i="2"/>
  <c r="AD176" i="2"/>
  <c r="AD107" i="2"/>
  <c r="AD385" i="2"/>
  <c r="AD290" i="2"/>
  <c r="AD263" i="2"/>
  <c r="AD427" i="2"/>
  <c r="AD298" i="2"/>
  <c r="AD468" i="2"/>
  <c r="AD633" i="2"/>
  <c r="AD40" i="2"/>
  <c r="AD278" i="2"/>
  <c r="AD678" i="2"/>
  <c r="AD640" i="2"/>
  <c r="AD44" i="2"/>
  <c r="AD674" i="2"/>
  <c r="AD573" i="2"/>
  <c r="AD95" i="2"/>
  <c r="AD598" i="2"/>
  <c r="AD365" i="2"/>
  <c r="AD687" i="2"/>
  <c r="AD548" i="2"/>
  <c r="AD180" i="2"/>
  <c r="AD417" i="2"/>
  <c r="AD147" i="2"/>
  <c r="AD33" i="2"/>
  <c r="AD415" i="2"/>
  <c r="AD701" i="2"/>
  <c r="AD82" i="2"/>
  <c r="AD213" i="2"/>
  <c r="AD150" i="2"/>
  <c r="AD403" i="2"/>
  <c r="AD464" i="2"/>
  <c r="AD130" i="2"/>
  <c r="AD122" i="2"/>
  <c r="AD243" i="2"/>
  <c r="AD395" i="2"/>
  <c r="AD113" i="2"/>
  <c r="AD610" i="2"/>
  <c r="AD259" i="2"/>
  <c r="AD198" i="2"/>
  <c r="AD558" i="2"/>
  <c r="AD123" i="2"/>
  <c r="AD695" i="2"/>
  <c r="AD607" i="2"/>
  <c r="AD294" i="2"/>
  <c r="AD109" i="2"/>
  <c r="AD85" i="2"/>
  <c r="AD499" i="2"/>
  <c r="AD538" i="2"/>
  <c r="AD673" i="2"/>
  <c r="AD361" i="2"/>
  <c r="AD648" i="2"/>
  <c r="AD629" i="2"/>
  <c r="AD705" i="2"/>
  <c r="AD679" i="2"/>
  <c r="AD487" i="2"/>
  <c r="AD606" i="2"/>
  <c r="AD295" i="2"/>
  <c r="AD177" i="2"/>
  <c r="AD488" i="2"/>
  <c r="AD472" i="2"/>
  <c r="AD596" i="2"/>
  <c r="AD645" i="2"/>
  <c r="AD313" i="2"/>
  <c r="AD287" i="2"/>
  <c r="AD392" i="2"/>
  <c r="AD110" i="2"/>
  <c r="AD222" i="2"/>
  <c r="AD321" i="2"/>
  <c r="AD390" i="2"/>
  <c r="AD305" i="2"/>
  <c r="AD539" i="2"/>
  <c r="AD541" i="2"/>
  <c r="AD322" i="2"/>
  <c r="AD230" i="2"/>
  <c r="AD354" i="2"/>
  <c r="AD265" i="2"/>
  <c r="AD474" i="2"/>
  <c r="AD454" i="2"/>
  <c r="AD138" i="2"/>
  <c r="AD282" i="2"/>
  <c r="AD517" i="2"/>
  <c r="AD247" i="2"/>
  <c r="AD560" i="2"/>
  <c r="AD383" i="2"/>
  <c r="AD608" i="2"/>
  <c r="AD708" i="2"/>
  <c r="AD376" i="2"/>
  <c r="AD508" i="2"/>
  <c r="AD639" i="2"/>
  <c r="AD246" i="2"/>
  <c r="AD446" i="2"/>
  <c r="AD689" i="2"/>
  <c r="AD625" i="2"/>
  <c r="AD419" i="2"/>
  <c r="AD401" i="2"/>
  <c r="AD635" i="2"/>
  <c r="AD715" i="2"/>
  <c r="AD442" i="2"/>
  <c r="AD264" i="2"/>
  <c r="AD575" i="2"/>
  <c r="AD288" i="2"/>
  <c r="AD698" i="2"/>
  <c r="AD492" i="2"/>
  <c r="AD617" i="2"/>
  <c r="AD680" i="2"/>
  <c r="AD706" i="2"/>
  <c r="AD559" i="2"/>
  <c r="AD609" i="2"/>
  <c r="AD515" i="2"/>
  <c r="AD703" i="2"/>
  <c r="AD649" i="2"/>
  <c r="AD691" i="2"/>
  <c r="AD721" i="2"/>
  <c r="AC398" i="2"/>
  <c r="AC585" i="2"/>
  <c r="AC682" i="2"/>
  <c r="AC339" i="2"/>
  <c r="AC159" i="2"/>
  <c r="AC254" i="2"/>
  <c r="AC591" i="2"/>
  <c r="AC424" i="2"/>
  <c r="AC500" i="2"/>
  <c r="AC431" i="2"/>
  <c r="AC444" i="2"/>
  <c r="AC275" i="2"/>
  <c r="AC16" i="2"/>
  <c r="AC666" i="2"/>
  <c r="AC175" i="2"/>
  <c r="AC201" i="2"/>
  <c r="AC206" i="2"/>
  <c r="AC433" i="2"/>
  <c r="AC171" i="2"/>
  <c r="AC141" i="2"/>
  <c r="AC118" i="2"/>
  <c r="AC572" i="2"/>
  <c r="AC711" i="2"/>
  <c r="AC47" i="2"/>
  <c r="AC667" i="2"/>
  <c r="AC613" i="2"/>
  <c r="AC17" i="2"/>
  <c r="AC208" i="2"/>
  <c r="AC28" i="2"/>
  <c r="AC524" i="2"/>
  <c r="AC359" i="2"/>
  <c r="AC348" i="2"/>
  <c r="AC66" i="2"/>
  <c r="AC146" i="2"/>
  <c r="AC73" i="2"/>
  <c r="AC211" i="2"/>
  <c r="AC301" i="2"/>
  <c r="AC192" i="2"/>
  <c r="AC650" i="2"/>
  <c r="AC542" i="2"/>
  <c r="AC158" i="2"/>
  <c r="AC166" i="2"/>
  <c r="AC467" i="2"/>
  <c r="AC306" i="2"/>
  <c r="AC143" i="2"/>
  <c r="AC505" i="2"/>
  <c r="AC155" i="2"/>
  <c r="AC174" i="2"/>
  <c r="AC67" i="2"/>
  <c r="AC555" i="2"/>
  <c r="AC412" i="2"/>
  <c r="AC382" i="2"/>
  <c r="AC133" i="2"/>
  <c r="AC293" i="2"/>
  <c r="AC56" i="2"/>
  <c r="AC187" i="2"/>
  <c r="AC579" i="2"/>
  <c r="AC642" i="2"/>
  <c r="AC228" i="2"/>
  <c r="AC39" i="2"/>
  <c r="AC19" i="2"/>
  <c r="AC556" i="2"/>
  <c r="AC527" i="2"/>
  <c r="AC268" i="2"/>
  <c r="AC188" i="2"/>
  <c r="AC93" i="2"/>
  <c r="AC261" i="2"/>
  <c r="AC140" i="2"/>
  <c r="AC6" i="2"/>
  <c r="AC189" i="2"/>
  <c r="AC634" i="2"/>
  <c r="AC566" i="2"/>
  <c r="AC314" i="2"/>
  <c r="AC475" i="2"/>
  <c r="AC311" i="2"/>
  <c r="AC76" i="2"/>
  <c r="AC241" i="2"/>
  <c r="AC393" i="2"/>
  <c r="AC157" i="2"/>
  <c r="AC552" i="2"/>
  <c r="AC586" i="2"/>
  <c r="AC46" i="2"/>
  <c r="AC379" i="2"/>
  <c r="AC200" i="2"/>
  <c r="AC78" i="2"/>
  <c r="AC164" i="2"/>
  <c r="AC389" i="2"/>
  <c r="AC72" i="2"/>
  <c r="AC465" i="2"/>
  <c r="AC145" i="2"/>
  <c r="AC191" i="2"/>
  <c r="AC101" i="2"/>
  <c r="AC178" i="2"/>
  <c r="AC587" i="2"/>
  <c r="AC329" i="2"/>
  <c r="AC210" i="2"/>
  <c r="AC87" i="2"/>
  <c r="AC151" i="2"/>
  <c r="AC8" i="2"/>
  <c r="AC183" i="2"/>
  <c r="AC248" i="2"/>
  <c r="AC396" i="2"/>
  <c r="AC380" i="2"/>
  <c r="AC340" i="2"/>
  <c r="AC507" i="2"/>
  <c r="AC718" i="2"/>
  <c r="AC477" i="2"/>
  <c r="AC12" i="2"/>
  <c r="AC462" i="2"/>
  <c r="AC194" i="2"/>
  <c r="AC600" i="2"/>
  <c r="AC599" i="2"/>
  <c r="AC506" i="2"/>
  <c r="AC232" i="2"/>
  <c r="AC638" i="2"/>
  <c r="AC530" i="2"/>
  <c r="AC52" i="2"/>
  <c r="AC374" i="2"/>
  <c r="AC302" i="2"/>
  <c r="AC624" i="2"/>
  <c r="AC75" i="2"/>
  <c r="AC252" i="2"/>
  <c r="AC375" i="2"/>
  <c r="AC300" i="2"/>
  <c r="AC235" i="2"/>
  <c r="AC331" i="2"/>
  <c r="AC156" i="2"/>
  <c r="AC258" i="2"/>
  <c r="AC627" i="2"/>
  <c r="AC212" i="2"/>
  <c r="AC429" i="2"/>
  <c r="AC476" i="2"/>
  <c r="AC688" i="2"/>
  <c r="AC327" i="2"/>
  <c r="AC699" i="2"/>
  <c r="AC96" i="2"/>
  <c r="AC511" i="2"/>
  <c r="AC307" i="2"/>
  <c r="AC88" i="2"/>
  <c r="AC172" i="2"/>
  <c r="AC619" i="2"/>
  <c r="AC529" i="2"/>
  <c r="AC503" i="2"/>
  <c r="AC576" i="2"/>
  <c r="AC64" i="2"/>
  <c r="AC111" i="2"/>
  <c r="AC418" i="2"/>
  <c r="AC713" i="2"/>
  <c r="AC139" i="2"/>
  <c r="AC603" i="2"/>
  <c r="AC652" i="2"/>
  <c r="AC341" i="2"/>
  <c r="AC439" i="2"/>
  <c r="AC481" i="2"/>
  <c r="AC104" i="2"/>
  <c r="AC719" i="2"/>
  <c r="AC279" i="2"/>
  <c r="AC521" i="2"/>
  <c r="AC161" i="2"/>
  <c r="AC438" i="2"/>
  <c r="AC281" i="2"/>
  <c r="AC545" i="2"/>
  <c r="AC79" i="2"/>
  <c r="AC22" i="2"/>
  <c r="AC4" i="2"/>
  <c r="AC92" i="2"/>
  <c r="AC406" i="2"/>
  <c r="AC349" i="2"/>
  <c r="AC460" i="2"/>
  <c r="AC277" i="2"/>
  <c r="AC466" i="2"/>
  <c r="AC478" i="2"/>
  <c r="AC636" i="2"/>
  <c r="AC675" i="2"/>
  <c r="AC25" i="2"/>
  <c r="AC455" i="2"/>
  <c r="AC423" i="2"/>
  <c r="AC226" i="2"/>
  <c r="AC103" i="2"/>
  <c r="AC672" i="2"/>
  <c r="AC448" i="2"/>
  <c r="AC494" i="2"/>
  <c r="AC568" i="2"/>
  <c r="AC432" i="2"/>
  <c r="AC352" i="2"/>
  <c r="AC83" i="2"/>
  <c r="AC229" i="2"/>
  <c r="AC7" i="2"/>
  <c r="AC74" i="2"/>
  <c r="AC564" i="2"/>
  <c r="AC240" i="2"/>
  <c r="AC574" i="2"/>
  <c r="AC134" i="2"/>
  <c r="AC356" i="2"/>
  <c r="AC221" i="2"/>
  <c r="AC445" i="2"/>
  <c r="AC50" i="2"/>
  <c r="AC214" i="2"/>
  <c r="AC582" i="2"/>
  <c r="AC15" i="2"/>
  <c r="AC509" i="2"/>
  <c r="AC605" i="2"/>
  <c r="AC49" i="2"/>
  <c r="AC43" i="2"/>
  <c r="AC676" i="2"/>
  <c r="AC428" i="2"/>
  <c r="AC233" i="2"/>
  <c r="AC220" i="2"/>
  <c r="AC514" i="2"/>
  <c r="AC154" i="2"/>
  <c r="AC21" i="2"/>
  <c r="AC137" i="2"/>
  <c r="AC337" i="2"/>
  <c r="AC234" i="2"/>
  <c r="AC99" i="2"/>
  <c r="AC641" i="2"/>
  <c r="AC547" i="2"/>
  <c r="AC557" i="2"/>
  <c r="AC449" i="2"/>
  <c r="AC490" i="2"/>
  <c r="AC702" i="2"/>
  <c r="AC523" i="2"/>
  <c r="AC720" i="2"/>
  <c r="AC98" i="2"/>
  <c r="AC128" i="2"/>
  <c r="AC693" i="2"/>
  <c r="AC185" i="2"/>
  <c r="AC100" i="2"/>
  <c r="AC421" i="2"/>
  <c r="AC31" i="2"/>
  <c r="AC371" i="2"/>
  <c r="AC491" i="2"/>
  <c r="AC525" i="2"/>
  <c r="AC343" i="2"/>
  <c r="AC386" i="2"/>
  <c r="AC272" i="2"/>
  <c r="AC94" i="2"/>
  <c r="AC473" i="2"/>
  <c r="AC563" i="2"/>
  <c r="AC532" i="2"/>
  <c r="AC23" i="2"/>
  <c r="AC223" i="2"/>
  <c r="AC81" i="2"/>
  <c r="AC550" i="2"/>
  <c r="AC437" i="2"/>
  <c r="AC504" i="2"/>
  <c r="AC132" i="2"/>
  <c r="AC239" i="2"/>
  <c r="AC657" i="2"/>
  <c r="AC136" i="2"/>
  <c r="AC551" i="2"/>
  <c r="AC36" i="2"/>
  <c r="AC26" i="2"/>
  <c r="AC84" i="2"/>
  <c r="AC623" i="2"/>
  <c r="AC202" i="2"/>
  <c r="AC391" i="2"/>
  <c r="AC126" i="2"/>
  <c r="AC131" i="2"/>
  <c r="AC160" i="2"/>
  <c r="AC594" i="2"/>
  <c r="AC274" i="2"/>
  <c r="AC167" i="2"/>
  <c r="AC457" i="2"/>
  <c r="AC112" i="2"/>
  <c r="AC597" i="2"/>
  <c r="AC534" i="2"/>
  <c r="AC108" i="2"/>
  <c r="AC502" i="2"/>
  <c r="AC312" i="2"/>
  <c r="AC479" i="2"/>
  <c r="AC209" i="2"/>
  <c r="AC480" i="2"/>
  <c r="AC249" i="2"/>
  <c r="AC581" i="2"/>
  <c r="AC377" i="2"/>
  <c r="AC602" i="2"/>
  <c r="AC244" i="2"/>
  <c r="AC658" i="2"/>
  <c r="AC195" i="2"/>
  <c r="AC186" i="2"/>
  <c r="AC97" i="2"/>
  <c r="AC18" i="2"/>
  <c r="AC330" i="2"/>
  <c r="AC571" i="2"/>
  <c r="AC712" i="2"/>
  <c r="AC408" i="2"/>
  <c r="AC513" i="2"/>
  <c r="AC414" i="2"/>
  <c r="AC355" i="2"/>
  <c r="AC461" i="2"/>
  <c r="AC149" i="2"/>
  <c r="AC13" i="2"/>
  <c r="AC269" i="2"/>
  <c r="AC54" i="2"/>
  <c r="AC369" i="2"/>
  <c r="AC256" i="2"/>
  <c r="AC710" i="2"/>
  <c r="AC543" i="2"/>
  <c r="AC397" i="2"/>
  <c r="AC628" i="2"/>
  <c r="AC338" i="2"/>
  <c r="AC80" i="2"/>
  <c r="AC434" i="2"/>
  <c r="AC537" i="2"/>
  <c r="AC255" i="2"/>
  <c r="AC299" i="2"/>
  <c r="AC528" i="2"/>
  <c r="AC643" i="2"/>
  <c r="AC501" i="2"/>
  <c r="AC77" i="2"/>
  <c r="AC260" i="2"/>
  <c r="AC595" i="2"/>
  <c r="AC518" i="2"/>
  <c r="AC351" i="2"/>
  <c r="AC115" i="2"/>
  <c r="AC219" i="2"/>
  <c r="AC402" i="2"/>
  <c r="AC69" i="2"/>
  <c r="AC170" i="2"/>
  <c r="AC440" i="2"/>
  <c r="AC291" i="2"/>
  <c r="AC588" i="2"/>
  <c r="AC441" i="2"/>
  <c r="AC485" i="2"/>
  <c r="AC262" i="2"/>
  <c r="AC453" i="2"/>
  <c r="AC106" i="2"/>
  <c r="AC665" i="2"/>
  <c r="AC510" i="2"/>
  <c r="AC653" i="2"/>
  <c r="AC644" i="2"/>
  <c r="AC469" i="2"/>
  <c r="AC34" i="2"/>
  <c r="AC496" i="2"/>
  <c r="AC422" i="2"/>
  <c r="AC335" i="2"/>
  <c r="AC416" i="2"/>
  <c r="AC615" i="2"/>
  <c r="AC372" i="2"/>
  <c r="AC387" i="2"/>
  <c r="AC304" i="2"/>
  <c r="AC590" i="2"/>
  <c r="AC24" i="2"/>
  <c r="AC242" i="2"/>
  <c r="AC631" i="2"/>
  <c r="AC231" i="2"/>
  <c r="AC207" i="2"/>
  <c r="AC399" i="2"/>
  <c r="AC614" i="2"/>
  <c r="AC717" i="2"/>
  <c r="AC404" i="2"/>
  <c r="AC664" i="2"/>
  <c r="AC181" i="2"/>
  <c r="AC176" i="2"/>
  <c r="AC107" i="2"/>
  <c r="AC385" i="2"/>
  <c r="AC290" i="2"/>
  <c r="AC263" i="2"/>
  <c r="AC427" i="2"/>
  <c r="AC468" i="2"/>
  <c r="AC633" i="2"/>
  <c r="AC40" i="2"/>
  <c r="AC278" i="2"/>
  <c r="AC678" i="2"/>
  <c r="AC640" i="2"/>
  <c r="AC44" i="2"/>
  <c r="AC674" i="2"/>
  <c r="AC573" i="2"/>
  <c r="AC95" i="2"/>
  <c r="AC598" i="2"/>
  <c r="AC365" i="2"/>
  <c r="AC687" i="2"/>
  <c r="AC334" i="2"/>
  <c r="AC413" i="2"/>
  <c r="AC270" i="2"/>
  <c r="AC548" i="2"/>
  <c r="AC180" i="2"/>
  <c r="AC417" i="2"/>
  <c r="AC147" i="2"/>
  <c r="AC33" i="2"/>
  <c r="AC415" i="2"/>
  <c r="AC696" i="2"/>
  <c r="AC48" i="2"/>
  <c r="AC701" i="2"/>
  <c r="AC82" i="2"/>
  <c r="AC213" i="2"/>
  <c r="AC150" i="2"/>
  <c r="AC403" i="2"/>
  <c r="AC464" i="2"/>
  <c r="AC130" i="2"/>
  <c r="AC122" i="2"/>
  <c r="AC395" i="2"/>
  <c r="AC113" i="2"/>
  <c r="AC610" i="2"/>
  <c r="AC259" i="2"/>
  <c r="AC198" i="2"/>
  <c r="AC558" i="2"/>
  <c r="AC123" i="2"/>
  <c r="AC695" i="2"/>
  <c r="AC607" i="2"/>
  <c r="AC294" i="2"/>
  <c r="AC109" i="2"/>
  <c r="AC85" i="2"/>
  <c r="AC499" i="2"/>
  <c r="AC333" i="2"/>
  <c r="AC60" i="2"/>
  <c r="AC224" i="2"/>
  <c r="AC538" i="2"/>
  <c r="AC673" i="2"/>
  <c r="AC361" i="2"/>
  <c r="AC648" i="2"/>
  <c r="AC629" i="2"/>
  <c r="AC705" i="2"/>
  <c r="AC709" i="2"/>
  <c r="AC289" i="2"/>
  <c r="AC679" i="2"/>
  <c r="AC487" i="2"/>
  <c r="AC606" i="2"/>
  <c r="AC295" i="2"/>
  <c r="AC177" i="2"/>
  <c r="AC488" i="2"/>
  <c r="AC472" i="2"/>
  <c r="AC596" i="2"/>
  <c r="AC313" i="2"/>
  <c r="AC287" i="2"/>
  <c r="AC392" i="2"/>
  <c r="AC110" i="2"/>
  <c r="AC222" i="2"/>
  <c r="AC321" i="2"/>
  <c r="AC390" i="2"/>
  <c r="AC305" i="2"/>
  <c r="AC539" i="2"/>
  <c r="AC541" i="2"/>
  <c r="AC322" i="2"/>
  <c r="AC230" i="2"/>
  <c r="AC354" i="2"/>
  <c r="AC616" i="2"/>
  <c r="AC420" i="2"/>
  <c r="AC622" i="2"/>
  <c r="AC265" i="2"/>
  <c r="AC474" i="2"/>
  <c r="AC454" i="2"/>
  <c r="AC138" i="2"/>
  <c r="AC282" i="2"/>
  <c r="AC517" i="2"/>
  <c r="AC489" i="2"/>
  <c r="AC482" i="2"/>
  <c r="AC247" i="2"/>
  <c r="AC560" i="2"/>
  <c r="AC383" i="2"/>
  <c r="AC608" i="2"/>
  <c r="AC708" i="2"/>
  <c r="AC376" i="2"/>
  <c r="AC508" i="2"/>
  <c r="AC639" i="2"/>
  <c r="AC446" i="2"/>
  <c r="AC689" i="2"/>
  <c r="AC625" i="2"/>
  <c r="AC419" i="2"/>
  <c r="AC401" i="2"/>
  <c r="AC635" i="2"/>
  <c r="AC715" i="2"/>
  <c r="AC442" i="2"/>
  <c r="AC264" i="2"/>
  <c r="AC575" i="2"/>
  <c r="AC288" i="2"/>
  <c r="AC698" i="2"/>
  <c r="AC492" i="2"/>
  <c r="AC452" i="2"/>
  <c r="AC677" i="2"/>
  <c r="AC662" i="2"/>
  <c r="AC617" i="2"/>
  <c r="AC680" i="2"/>
  <c r="AC706" i="2"/>
  <c r="AC559" i="2"/>
  <c r="AC609" i="2"/>
  <c r="AC515" i="2"/>
  <c r="AC704" i="2"/>
  <c r="AC683" i="2"/>
  <c r="AC703" i="2"/>
  <c r="AC649" i="2"/>
  <c r="AC691" i="2"/>
  <c r="AC721" i="2"/>
  <c r="U398" i="2"/>
  <c r="U585" i="2"/>
  <c r="U682" i="2"/>
  <c r="U339" i="2"/>
  <c r="U159" i="2"/>
  <c r="U254" i="2"/>
  <c r="U591" i="2"/>
  <c r="U424" i="2"/>
  <c r="U686" i="2"/>
  <c r="U549" i="2"/>
  <c r="U347" i="2"/>
  <c r="U685" i="2"/>
  <c r="U500" i="2"/>
  <c r="U431" i="2"/>
  <c r="U444" i="2"/>
  <c r="U275" i="2"/>
  <c r="U16" i="2"/>
  <c r="U666" i="2"/>
  <c r="U175" i="2"/>
  <c r="U201" i="2"/>
  <c r="U203" i="2"/>
  <c r="U430" i="2"/>
  <c r="U71" i="2"/>
  <c r="U409" i="2"/>
  <c r="U206" i="2"/>
  <c r="U433" i="2"/>
  <c r="U171" i="2"/>
  <c r="U141" i="2"/>
  <c r="U118" i="2"/>
  <c r="U572" i="2"/>
  <c r="U711" i="2"/>
  <c r="U47" i="2"/>
  <c r="U531" i="2"/>
  <c r="U360" i="2"/>
  <c r="U105" i="2"/>
  <c r="U152" i="2"/>
  <c r="U667" i="2"/>
  <c r="U613" i="2"/>
  <c r="U17" i="2"/>
  <c r="U208" i="2"/>
  <c r="U28" i="2"/>
  <c r="U524" i="2"/>
  <c r="U359" i="2"/>
  <c r="U348" i="2"/>
  <c r="U127" i="2"/>
  <c r="U276" i="2"/>
  <c r="U11" i="2"/>
  <c r="U266" i="2"/>
  <c r="U66" i="2"/>
  <c r="U146" i="2"/>
  <c r="U73" i="2"/>
  <c r="U211" i="2"/>
  <c r="U301" i="2"/>
  <c r="U192" i="2"/>
  <c r="U650" i="2"/>
  <c r="U542" i="2"/>
  <c r="U336" i="2"/>
  <c r="U546" i="2"/>
  <c r="U61" i="2"/>
  <c r="U117" i="2"/>
  <c r="U158" i="2"/>
  <c r="U166" i="2"/>
  <c r="U467" i="2"/>
  <c r="U306" i="2"/>
  <c r="U143" i="2"/>
  <c r="U505" i="2"/>
  <c r="U155" i="2"/>
  <c r="U174" i="2"/>
  <c r="U553" i="2"/>
  <c r="U332" i="2"/>
  <c r="U700" i="2"/>
  <c r="U368" i="2"/>
  <c r="U67" i="2"/>
  <c r="U555" i="2"/>
  <c r="U412" i="2"/>
  <c r="U382" i="2"/>
  <c r="U133" i="2"/>
  <c r="U293" i="2"/>
  <c r="U56" i="2"/>
  <c r="U187" i="2"/>
  <c r="U325" i="2"/>
  <c r="U162" i="2"/>
  <c r="U3" i="2"/>
  <c r="U29" i="2"/>
  <c r="U579" i="2"/>
  <c r="U642" i="2"/>
  <c r="U228" i="2"/>
  <c r="U39" i="2"/>
  <c r="U19" i="2"/>
  <c r="U556" i="2"/>
  <c r="U527" i="2"/>
  <c r="U268" i="2"/>
  <c r="U317" i="2"/>
  <c r="U646" i="2"/>
  <c r="U163" i="2"/>
  <c r="U148" i="2"/>
  <c r="U188" i="2"/>
  <c r="U93" i="2"/>
  <c r="U261" i="2"/>
  <c r="U140" i="2"/>
  <c r="U6" i="2"/>
  <c r="U189" i="2"/>
  <c r="U634" i="2"/>
  <c r="U566" i="2"/>
  <c r="U318" i="2"/>
  <c r="U567" i="2"/>
  <c r="U436" i="2"/>
  <c r="U144" i="2"/>
  <c r="U314" i="2"/>
  <c r="U475" i="2"/>
  <c r="U311" i="2"/>
  <c r="U76" i="2"/>
  <c r="U241" i="2"/>
  <c r="U393" i="2"/>
  <c r="U157" i="2"/>
  <c r="U552" i="2"/>
  <c r="U410" i="2"/>
  <c r="U308" i="2"/>
  <c r="U315" i="2"/>
  <c r="U285" i="2"/>
  <c r="U586" i="2"/>
  <c r="U46" i="2"/>
  <c r="U379" i="2"/>
  <c r="U200" i="2"/>
  <c r="U78" i="2"/>
  <c r="U164" i="2"/>
  <c r="U389" i="2"/>
  <c r="U72" i="2"/>
  <c r="U65" i="2"/>
  <c r="U2" i="2"/>
  <c r="U245" i="2"/>
  <c r="U58" i="2"/>
  <c r="U465" i="2"/>
  <c r="U145" i="2"/>
  <c r="U191" i="2"/>
  <c r="U101" i="2"/>
  <c r="U178" i="2"/>
  <c r="U587" i="2"/>
  <c r="U329" i="2"/>
  <c r="U210" i="2"/>
  <c r="U707" i="2"/>
  <c r="U86" i="2"/>
  <c r="U345" i="2"/>
  <c r="U57" i="2"/>
  <c r="U87" i="2"/>
  <c r="U151" i="2"/>
  <c r="U8" i="2"/>
  <c r="U183" i="2"/>
  <c r="U248" i="2"/>
  <c r="U396" i="2"/>
  <c r="U380" i="2"/>
  <c r="U340" i="2"/>
  <c r="U14" i="2"/>
  <c r="U55" i="2"/>
  <c r="U443" i="2"/>
  <c r="U328" i="2"/>
  <c r="U507" i="2"/>
  <c r="U718" i="2"/>
  <c r="U477" i="2"/>
  <c r="U12" i="2"/>
  <c r="U462" i="2"/>
  <c r="U194" i="2"/>
  <c r="U600" i="2"/>
  <c r="U599" i="2"/>
  <c r="U41" i="2"/>
  <c r="U451" i="2"/>
  <c r="U497" i="2"/>
  <c r="U535" i="2"/>
  <c r="U506" i="2"/>
  <c r="U232" i="2"/>
  <c r="U638" i="2"/>
  <c r="U530" i="2"/>
  <c r="U52" i="2"/>
  <c r="U374" i="2"/>
  <c r="U302" i="2"/>
  <c r="U624" i="2"/>
  <c r="U296" i="2"/>
  <c r="U471" i="2"/>
  <c r="U694" i="2"/>
  <c r="U561" i="2"/>
  <c r="U75" i="2"/>
  <c r="U252" i="2"/>
  <c r="U375" i="2"/>
  <c r="U300" i="2"/>
  <c r="U235" i="2"/>
  <c r="U331" i="2"/>
  <c r="U156" i="2"/>
  <c r="U258" i="2"/>
  <c r="U124" i="2"/>
  <c r="U470" i="2"/>
  <c r="U450" i="2"/>
  <c r="U621" i="2"/>
  <c r="U627" i="2"/>
  <c r="U212" i="2"/>
  <c r="U429" i="2"/>
  <c r="U476" i="2"/>
  <c r="U688" i="2"/>
  <c r="U327" i="2"/>
  <c r="U699" i="2"/>
  <c r="U96" i="2"/>
  <c r="U197" i="2"/>
  <c r="U89" i="2"/>
  <c r="U381" i="2"/>
  <c r="U578" i="2"/>
  <c r="U511" i="2"/>
  <c r="U307" i="2"/>
  <c r="U88" i="2"/>
  <c r="U172" i="2"/>
  <c r="U619" i="2"/>
  <c r="U529" i="2"/>
  <c r="U503" i="2"/>
  <c r="U576" i="2"/>
  <c r="U121" i="2"/>
  <c r="U169" i="2"/>
  <c r="U520" i="2"/>
  <c r="U37" i="2"/>
  <c r="U64" i="2"/>
  <c r="U111" i="2"/>
  <c r="U418" i="2"/>
  <c r="U713" i="2"/>
  <c r="U139" i="2"/>
  <c r="U603" i="2"/>
  <c r="U652" i="2"/>
  <c r="U341" i="2"/>
  <c r="U35" i="2"/>
  <c r="U364" i="2"/>
  <c r="U303" i="2"/>
  <c r="U63" i="2"/>
  <c r="U439" i="2"/>
  <c r="U481" i="2"/>
  <c r="U104" i="2"/>
  <c r="U719" i="2"/>
  <c r="U279" i="2"/>
  <c r="U521" i="2"/>
  <c r="U161" i="2"/>
  <c r="U438" i="2"/>
  <c r="U225" i="2"/>
  <c r="U205" i="2"/>
  <c r="U353" i="2"/>
  <c r="U373" i="2"/>
  <c r="U281" i="2"/>
  <c r="U545" i="2"/>
  <c r="U79" i="2"/>
  <c r="U22" i="2"/>
  <c r="U4" i="2"/>
  <c r="U92" i="2"/>
  <c r="U406" i="2"/>
  <c r="U349" i="2"/>
  <c r="U584" i="2"/>
  <c r="U495" i="2"/>
  <c r="U5" i="2"/>
  <c r="U405" i="2"/>
  <c r="U460" i="2"/>
  <c r="U277" i="2"/>
  <c r="U466" i="2"/>
  <c r="U478" i="2"/>
  <c r="U636" i="2"/>
  <c r="U675" i="2"/>
  <c r="U25" i="2"/>
  <c r="U455" i="2"/>
  <c r="U580" i="2"/>
  <c r="U725" i="2"/>
  <c r="U227" i="2"/>
  <c r="U193" i="2"/>
  <c r="U423" i="2"/>
  <c r="U226" i="2"/>
  <c r="U103" i="2"/>
  <c r="U672" i="2"/>
  <c r="U448" i="2"/>
  <c r="U494" i="2"/>
  <c r="U568" i="2"/>
  <c r="U432" i="2"/>
  <c r="U114" i="2"/>
  <c r="U199" i="2"/>
  <c r="U426" i="2"/>
  <c r="U589" i="2"/>
  <c r="U352" i="2"/>
  <c r="U83" i="2"/>
  <c r="U229" i="2"/>
  <c r="U7" i="2"/>
  <c r="U74" i="2"/>
  <c r="U564" i="2"/>
  <c r="U240" i="2"/>
  <c r="U574" i="2"/>
  <c r="U516" i="2"/>
  <c r="U526" i="2"/>
  <c r="U540" i="2"/>
  <c r="U251" i="2"/>
  <c r="U134" i="2"/>
  <c r="U356" i="2"/>
  <c r="U221" i="2"/>
  <c r="U445" i="2"/>
  <c r="U50" i="2"/>
  <c r="U214" i="2"/>
  <c r="U582" i="2"/>
  <c r="U15" i="2"/>
  <c r="U316" i="2"/>
  <c r="U53" i="2"/>
  <c r="U722" i="2"/>
  <c r="U70" i="2"/>
  <c r="U509" i="2"/>
  <c r="U605" i="2"/>
  <c r="U49" i="2"/>
  <c r="U43" i="2"/>
  <c r="U676" i="2"/>
  <c r="U428" i="2"/>
  <c r="U233" i="2"/>
  <c r="U220" i="2"/>
  <c r="U388" i="2"/>
  <c r="U102" i="2"/>
  <c r="U165" i="2"/>
  <c r="U20" i="2"/>
  <c r="U514" i="2"/>
  <c r="U154" i="2"/>
  <c r="U21" i="2"/>
  <c r="U137" i="2"/>
  <c r="U337" i="2"/>
  <c r="U234" i="2"/>
  <c r="U99" i="2"/>
  <c r="U641" i="2"/>
  <c r="U216" i="2"/>
  <c r="U173" i="2"/>
  <c r="U692" i="2"/>
  <c r="U358" i="2"/>
  <c r="U547" i="2"/>
  <c r="U557" i="2"/>
  <c r="U449" i="2"/>
  <c r="U490" i="2"/>
  <c r="U702" i="2"/>
  <c r="U523" i="2"/>
  <c r="U720" i="2"/>
  <c r="U98" i="2"/>
  <c r="U238" i="2"/>
  <c r="U522" i="2"/>
  <c r="U153" i="2"/>
  <c r="U342" i="2"/>
  <c r="U128" i="2"/>
  <c r="U693" i="2"/>
  <c r="U185" i="2"/>
  <c r="U100" i="2"/>
  <c r="U421" i="2"/>
  <c r="U31" i="2"/>
  <c r="U371" i="2"/>
  <c r="U491" i="2"/>
  <c r="U425" i="2"/>
  <c r="U32" i="2"/>
  <c r="U661" i="2"/>
  <c r="U182" i="2"/>
  <c r="U525" i="2"/>
  <c r="U343" i="2"/>
  <c r="U386" i="2"/>
  <c r="U272" i="2"/>
  <c r="U94" i="2"/>
  <c r="U473" i="2"/>
  <c r="U563" i="2"/>
  <c r="U532" i="2"/>
  <c r="U486" i="2"/>
  <c r="U493" i="2"/>
  <c r="U323" i="2"/>
  <c r="U400" i="2"/>
  <c r="U23" i="2"/>
  <c r="U223" i="2"/>
  <c r="U81" i="2"/>
  <c r="U550" i="2"/>
  <c r="U437" i="2"/>
  <c r="U504" i="2"/>
  <c r="U132" i="2"/>
  <c r="U239" i="2"/>
  <c r="U384" i="2"/>
  <c r="U684" i="2"/>
  <c r="U217" i="2"/>
  <c r="U119" i="2"/>
  <c r="U657" i="2"/>
  <c r="U136" i="2"/>
  <c r="U551" i="2"/>
  <c r="U36" i="2"/>
  <c r="U26" i="2"/>
  <c r="U84" i="2"/>
  <c r="U623" i="2"/>
  <c r="U202" i="2"/>
  <c r="U320" i="2"/>
  <c r="U68" i="2"/>
  <c r="U350" i="2"/>
  <c r="U237" i="2"/>
  <c r="U391" i="2"/>
  <c r="U126" i="2"/>
  <c r="U131" i="2"/>
  <c r="U160" i="2"/>
  <c r="U594" i="2"/>
  <c r="U274" i="2"/>
  <c r="U167" i="2"/>
  <c r="U457" i="2"/>
  <c r="U714" i="2"/>
  <c r="U125" i="2"/>
  <c r="U669" i="2"/>
  <c r="U273" i="2"/>
  <c r="U112" i="2"/>
  <c r="U597" i="2"/>
  <c r="U534" i="2"/>
  <c r="U108" i="2"/>
  <c r="U502" i="2"/>
  <c r="U312" i="2"/>
  <c r="U479" i="2"/>
  <c r="U209" i="2"/>
  <c r="U280" i="2"/>
  <c r="U10" i="2"/>
  <c r="U184" i="2"/>
  <c r="U663" i="2"/>
  <c r="U480" i="2"/>
  <c r="U249" i="2"/>
  <c r="U581" i="2"/>
  <c r="U377" i="2"/>
  <c r="U602" i="2"/>
  <c r="U244" i="2"/>
  <c r="U658" i="2"/>
  <c r="U195" i="2"/>
  <c r="U267" i="2"/>
  <c r="U324" i="2"/>
  <c r="U215" i="2"/>
  <c r="U544" i="2"/>
  <c r="U186" i="2"/>
  <c r="U97" i="2"/>
  <c r="U18" i="2"/>
  <c r="U330" i="2"/>
  <c r="U571" i="2"/>
  <c r="U712" i="2"/>
  <c r="U408" i="2"/>
  <c r="U513" i="2"/>
  <c r="U647" i="2"/>
  <c r="U447" i="2"/>
  <c r="U45" i="2"/>
  <c r="U236" i="2"/>
  <c r="U414" i="2"/>
  <c r="U355" i="2"/>
  <c r="U461" i="2"/>
  <c r="U149" i="2"/>
  <c r="U13" i="2"/>
  <c r="U269" i="2"/>
  <c r="U54" i="2"/>
  <c r="U369" i="2"/>
  <c r="U135" i="2"/>
  <c r="U190" i="2"/>
  <c r="U366" i="2"/>
  <c r="U90" i="2"/>
  <c r="U256" i="2"/>
  <c r="U710" i="2"/>
  <c r="U543" i="2"/>
  <c r="U397" i="2"/>
  <c r="U628" i="2"/>
  <c r="U338" i="2"/>
  <c r="U80" i="2"/>
  <c r="U434" i="2"/>
  <c r="U723" i="2"/>
  <c r="U204" i="2"/>
  <c r="U611" i="2"/>
  <c r="U9" i="2"/>
  <c r="U537" i="2"/>
  <c r="U255" i="2"/>
  <c r="U299" i="2"/>
  <c r="U528" i="2"/>
  <c r="U643" i="2"/>
  <c r="U501" i="2"/>
  <c r="U77" i="2"/>
  <c r="U260" i="2"/>
  <c r="U554" i="2"/>
  <c r="U562" i="2"/>
  <c r="U59" i="2"/>
  <c r="U346" i="2"/>
  <c r="U595" i="2"/>
  <c r="U518" i="2"/>
  <c r="U351" i="2"/>
  <c r="U115" i="2"/>
  <c r="U219" i="2"/>
  <c r="U402" i="2"/>
  <c r="U69" i="2"/>
  <c r="U170" i="2"/>
  <c r="U463" i="2"/>
  <c r="U370" i="2"/>
  <c r="U91" i="2"/>
  <c r="U38" i="2"/>
  <c r="U440" i="2"/>
  <c r="U291" i="2"/>
  <c r="U588" i="2"/>
  <c r="U441" i="2"/>
  <c r="U485" i="2"/>
  <c r="U262" i="2"/>
  <c r="U453" i="2"/>
  <c r="U106" i="2"/>
  <c r="U319" i="2"/>
  <c r="U51" i="2"/>
  <c r="U179" i="2"/>
  <c r="U286" i="2"/>
  <c r="U665" i="2"/>
  <c r="U510" i="2"/>
  <c r="U653" i="2"/>
  <c r="U644" i="2"/>
  <c r="U469" i="2"/>
  <c r="U34" i="2"/>
  <c r="U496" i="2"/>
  <c r="U422" i="2"/>
  <c r="U456" i="2"/>
  <c r="U569" i="2"/>
  <c r="U459" i="2"/>
  <c r="U27" i="2"/>
  <c r="U335" i="2"/>
  <c r="U416" i="2"/>
  <c r="U615" i="2"/>
  <c r="U372" i="2"/>
  <c r="U387" i="2"/>
  <c r="U304" i="2"/>
  <c r="U590" i="2"/>
  <c r="U24" i="2"/>
  <c r="U292" i="2"/>
  <c r="U362" i="2"/>
  <c r="U724" i="2"/>
  <c r="U570" i="2"/>
  <c r="U242" i="2"/>
  <c r="U631" i="2"/>
  <c r="U231" i="2"/>
  <c r="U207" i="2"/>
  <c r="U399" i="2"/>
  <c r="U614" i="2"/>
  <c r="U717" i="2"/>
  <c r="U404" i="2"/>
  <c r="U30" i="2"/>
  <c r="U309" i="2"/>
  <c r="U357" i="2"/>
  <c r="U42" i="2"/>
  <c r="U664" i="2"/>
  <c r="U181" i="2"/>
  <c r="U176" i="2"/>
  <c r="U107" i="2"/>
  <c r="U385" i="2"/>
  <c r="U290" i="2"/>
  <c r="U263" i="2"/>
  <c r="U427" i="2"/>
  <c r="U716" i="2"/>
  <c r="U298" i="2"/>
  <c r="U310" i="2"/>
  <c r="U458" i="2"/>
  <c r="U468" i="2"/>
  <c r="U633" i="2"/>
  <c r="U40" i="2"/>
  <c r="U278" i="2"/>
  <c r="U678" i="2"/>
  <c r="U640" i="2"/>
  <c r="U44" i="2"/>
  <c r="U674" i="2"/>
  <c r="U604" i="2"/>
  <c r="U284" i="2"/>
  <c r="U62" i="2"/>
  <c r="U659" i="2"/>
  <c r="U573" i="2"/>
  <c r="U95" i="2"/>
  <c r="U598" i="2"/>
  <c r="U365" i="2"/>
  <c r="U687" i="2"/>
  <c r="U334" i="2"/>
  <c r="U413" i="2"/>
  <c r="U270" i="2"/>
  <c r="U129" i="2"/>
  <c r="U411" i="2"/>
  <c r="U250" i="2"/>
  <c r="U378" i="2"/>
  <c r="U548" i="2"/>
  <c r="U180" i="2"/>
  <c r="U417" i="2"/>
  <c r="U147" i="2"/>
  <c r="U33" i="2"/>
  <c r="U415" i="2"/>
  <c r="U696" i="2"/>
  <c r="U48" i="2"/>
  <c r="U697" i="2"/>
  <c r="U253" i="2"/>
  <c r="U519" i="2"/>
  <c r="U218" i="2"/>
  <c r="U701" i="2"/>
  <c r="U82" i="2"/>
  <c r="U213" i="2"/>
  <c r="U150" i="2"/>
  <c r="U403" i="2"/>
  <c r="U464" i="2"/>
  <c r="U130" i="2"/>
  <c r="U122" i="2"/>
  <c r="U142" i="2"/>
  <c r="U243" i="2"/>
  <c r="U283" i="2"/>
  <c r="U601" i="2"/>
  <c r="U395" i="2"/>
  <c r="U113" i="2"/>
  <c r="U610" i="2"/>
  <c r="U259" i="2"/>
  <c r="U198" i="2"/>
  <c r="U558" i="2"/>
  <c r="U123" i="2"/>
  <c r="U695" i="2"/>
  <c r="U593" i="2"/>
  <c r="U168" i="2"/>
  <c r="U120" i="2"/>
  <c r="U367" i="2"/>
  <c r="U607" i="2"/>
  <c r="U294" i="2"/>
  <c r="U109" i="2"/>
  <c r="U85" i="2"/>
  <c r="U499" i="2"/>
  <c r="U333" i="2"/>
  <c r="U60" i="2"/>
  <c r="U224" i="2"/>
  <c r="U577" i="2"/>
  <c r="U483" i="2"/>
  <c r="U592" i="2"/>
  <c r="U344" i="2"/>
  <c r="U538" i="2"/>
  <c r="U673" i="2"/>
  <c r="U361" i="2"/>
  <c r="U648" i="2"/>
  <c r="U629" i="2"/>
  <c r="U705" i="2"/>
  <c r="U709" i="2"/>
  <c r="U289" i="2"/>
  <c r="U271" i="2"/>
  <c r="U533" i="2"/>
  <c r="U612" i="2"/>
  <c r="U297" i="2"/>
  <c r="U679" i="2"/>
  <c r="U487" i="2"/>
  <c r="U606" i="2"/>
  <c r="U295" i="2"/>
  <c r="U177" i="2"/>
  <c r="U488" i="2"/>
  <c r="U472" i="2"/>
  <c r="U596" i="2"/>
  <c r="U626" i="2"/>
  <c r="U645" i="2"/>
  <c r="U116" i="2"/>
  <c r="U196" i="2"/>
  <c r="U313" i="2"/>
  <c r="U287" i="2"/>
  <c r="U392" i="2"/>
  <c r="U110" i="2"/>
  <c r="U222" i="2"/>
  <c r="U321" i="2"/>
  <c r="U390" i="2"/>
  <c r="U305" i="2"/>
  <c r="U326" i="2"/>
  <c r="U618" i="2"/>
  <c r="U681" i="2"/>
  <c r="U690" i="2"/>
  <c r="U539" i="2"/>
  <c r="U541" i="2"/>
  <c r="U322" i="2"/>
  <c r="U230" i="2"/>
  <c r="U354" i="2"/>
  <c r="U616" i="2"/>
  <c r="U420" i="2"/>
  <c r="U622" i="2"/>
  <c r="U257" i="2"/>
  <c r="U498" i="2"/>
  <c r="U660" i="2"/>
  <c r="U583" i="2"/>
  <c r="U265" i="2"/>
  <c r="U474" i="2"/>
  <c r="U454" i="2"/>
  <c r="U138" i="2"/>
  <c r="U282" i="2"/>
  <c r="U517" i="2"/>
  <c r="U489" i="2"/>
  <c r="U482" i="2"/>
  <c r="U670" i="2"/>
  <c r="U484" i="2"/>
  <c r="U536" i="2"/>
  <c r="U512" i="2"/>
  <c r="U247" i="2"/>
  <c r="U560" i="2"/>
  <c r="U383" i="2"/>
  <c r="U608" i="2"/>
  <c r="U708" i="2"/>
  <c r="U376" i="2"/>
  <c r="U508" i="2"/>
  <c r="U639" i="2"/>
  <c r="U632" i="2"/>
  <c r="U246" i="2"/>
  <c r="U668" i="2"/>
  <c r="U435" i="2"/>
  <c r="U446" i="2"/>
  <c r="U689" i="2"/>
  <c r="U625" i="2"/>
  <c r="U419" i="2"/>
  <c r="U401" i="2"/>
  <c r="U635" i="2"/>
  <c r="U715" i="2"/>
  <c r="U442" i="2"/>
  <c r="U394" i="2"/>
  <c r="U565" i="2"/>
  <c r="U363" i="2"/>
  <c r="U637" i="2"/>
  <c r="U264" i="2"/>
  <c r="U575" i="2"/>
  <c r="U288" i="2"/>
  <c r="U698" i="2"/>
  <c r="U492" i="2"/>
  <c r="U452" i="2"/>
  <c r="U677" i="2"/>
  <c r="U662" i="2"/>
  <c r="U656" i="2"/>
  <c r="U407" i="2"/>
  <c r="U620" i="2"/>
  <c r="U630" i="2"/>
  <c r="U617" i="2"/>
  <c r="U680" i="2"/>
  <c r="U706" i="2"/>
  <c r="U559" i="2"/>
  <c r="U609" i="2"/>
  <c r="U515" i="2"/>
  <c r="U704" i="2"/>
  <c r="U683" i="2"/>
  <c r="U671" i="2"/>
  <c r="U654" i="2"/>
  <c r="U651" i="2"/>
  <c r="U655" i="2"/>
  <c r="U703" i="2"/>
  <c r="U649" i="2"/>
  <c r="U691" i="2"/>
  <c r="U721" i="2"/>
  <c r="T398" i="2"/>
  <c r="T585" i="2"/>
  <c r="T682" i="2"/>
  <c r="T339" i="2"/>
  <c r="T159" i="2"/>
  <c r="T254" i="2"/>
  <c r="T591" i="2"/>
  <c r="T424" i="2"/>
  <c r="T686" i="2"/>
  <c r="T549" i="2"/>
  <c r="T347" i="2"/>
  <c r="T685" i="2"/>
  <c r="T500" i="2"/>
  <c r="T431" i="2"/>
  <c r="T444" i="2"/>
  <c r="T275" i="2"/>
  <c r="T16" i="2"/>
  <c r="T666" i="2"/>
  <c r="T175" i="2"/>
  <c r="T201" i="2"/>
  <c r="T203" i="2"/>
  <c r="T430" i="2"/>
  <c r="T71" i="2"/>
  <c r="T409" i="2"/>
  <c r="T206" i="2"/>
  <c r="T433" i="2"/>
  <c r="T171" i="2"/>
  <c r="T141" i="2"/>
  <c r="T118" i="2"/>
  <c r="T572" i="2"/>
  <c r="T711" i="2"/>
  <c r="T47" i="2"/>
  <c r="T531" i="2"/>
  <c r="T360" i="2"/>
  <c r="T105" i="2"/>
  <c r="T152" i="2"/>
  <c r="T667" i="2"/>
  <c r="T613" i="2"/>
  <c r="T17" i="2"/>
  <c r="T208" i="2"/>
  <c r="T28" i="2"/>
  <c r="T524" i="2"/>
  <c r="T359" i="2"/>
  <c r="T348" i="2"/>
  <c r="T127" i="2"/>
  <c r="T276" i="2"/>
  <c r="T11" i="2"/>
  <c r="T266" i="2"/>
  <c r="T66" i="2"/>
  <c r="T146" i="2"/>
  <c r="T73" i="2"/>
  <c r="T211" i="2"/>
  <c r="T301" i="2"/>
  <c r="T192" i="2"/>
  <c r="T650" i="2"/>
  <c r="T542" i="2"/>
  <c r="T336" i="2"/>
  <c r="T546" i="2"/>
  <c r="T61" i="2"/>
  <c r="T117" i="2"/>
  <c r="T158" i="2"/>
  <c r="T166" i="2"/>
  <c r="T467" i="2"/>
  <c r="T306" i="2"/>
  <c r="T143" i="2"/>
  <c r="T505" i="2"/>
  <c r="T155" i="2"/>
  <c r="T174" i="2"/>
  <c r="T553" i="2"/>
  <c r="T332" i="2"/>
  <c r="T700" i="2"/>
  <c r="T368" i="2"/>
  <c r="T67" i="2"/>
  <c r="T555" i="2"/>
  <c r="T412" i="2"/>
  <c r="T382" i="2"/>
  <c r="T133" i="2"/>
  <c r="T293" i="2"/>
  <c r="T56" i="2"/>
  <c r="T187" i="2"/>
  <c r="T325" i="2"/>
  <c r="T162" i="2"/>
  <c r="T3" i="2"/>
  <c r="T29" i="2"/>
  <c r="T579" i="2"/>
  <c r="T642" i="2"/>
  <c r="T228" i="2"/>
  <c r="T39" i="2"/>
  <c r="T19" i="2"/>
  <c r="T556" i="2"/>
  <c r="T527" i="2"/>
  <c r="T268" i="2"/>
  <c r="T317" i="2"/>
  <c r="T646" i="2"/>
  <c r="T163" i="2"/>
  <c r="T148" i="2"/>
  <c r="T188" i="2"/>
  <c r="T93" i="2"/>
  <c r="T261" i="2"/>
  <c r="T140" i="2"/>
  <c r="T6" i="2"/>
  <c r="T189" i="2"/>
  <c r="T634" i="2"/>
  <c r="T566" i="2"/>
  <c r="T318" i="2"/>
  <c r="T567" i="2"/>
  <c r="T436" i="2"/>
  <c r="T144" i="2"/>
  <c r="T314" i="2"/>
  <c r="T475" i="2"/>
  <c r="T311" i="2"/>
  <c r="T76" i="2"/>
  <c r="T241" i="2"/>
  <c r="T393" i="2"/>
  <c r="T157" i="2"/>
  <c r="T552" i="2"/>
  <c r="T410" i="2"/>
  <c r="T308" i="2"/>
  <c r="T315" i="2"/>
  <c r="T285" i="2"/>
  <c r="T586" i="2"/>
  <c r="T46" i="2"/>
  <c r="T379" i="2"/>
  <c r="T200" i="2"/>
  <c r="T78" i="2"/>
  <c r="T164" i="2"/>
  <c r="T389" i="2"/>
  <c r="T72" i="2"/>
  <c r="T65" i="2"/>
  <c r="T2" i="2"/>
  <c r="T245" i="2"/>
  <c r="T58" i="2"/>
  <c r="T465" i="2"/>
  <c r="T145" i="2"/>
  <c r="T191" i="2"/>
  <c r="T101" i="2"/>
  <c r="T178" i="2"/>
  <c r="T587" i="2"/>
  <c r="T329" i="2"/>
  <c r="T210" i="2"/>
  <c r="T707" i="2"/>
  <c r="T86" i="2"/>
  <c r="T345" i="2"/>
  <c r="T57" i="2"/>
  <c r="T87" i="2"/>
  <c r="T151" i="2"/>
  <c r="T8" i="2"/>
  <c r="T183" i="2"/>
  <c r="T248" i="2"/>
  <c r="T396" i="2"/>
  <c r="T380" i="2"/>
  <c r="T340" i="2"/>
  <c r="T14" i="2"/>
  <c r="T55" i="2"/>
  <c r="T443" i="2"/>
  <c r="T328" i="2"/>
  <c r="T507" i="2"/>
  <c r="T718" i="2"/>
  <c r="T477" i="2"/>
  <c r="T12" i="2"/>
  <c r="T462" i="2"/>
  <c r="T194" i="2"/>
  <c r="T600" i="2"/>
  <c r="T599" i="2"/>
  <c r="T41" i="2"/>
  <c r="T451" i="2"/>
  <c r="T497" i="2"/>
  <c r="T535" i="2"/>
  <c r="T506" i="2"/>
  <c r="T232" i="2"/>
  <c r="T638" i="2"/>
  <c r="T530" i="2"/>
  <c r="T52" i="2"/>
  <c r="T374" i="2"/>
  <c r="T302" i="2"/>
  <c r="T624" i="2"/>
  <c r="T296" i="2"/>
  <c r="T471" i="2"/>
  <c r="T694" i="2"/>
  <c r="T561" i="2"/>
  <c r="T75" i="2"/>
  <c r="T252" i="2"/>
  <c r="T375" i="2"/>
  <c r="T300" i="2"/>
  <c r="T235" i="2"/>
  <c r="T331" i="2"/>
  <c r="T156" i="2"/>
  <c r="T258" i="2"/>
  <c r="T124" i="2"/>
  <c r="T470" i="2"/>
  <c r="T450" i="2"/>
  <c r="T621" i="2"/>
  <c r="T627" i="2"/>
  <c r="T212" i="2"/>
  <c r="T429" i="2"/>
  <c r="T476" i="2"/>
  <c r="T688" i="2"/>
  <c r="T327" i="2"/>
  <c r="T699" i="2"/>
  <c r="T96" i="2"/>
  <c r="T197" i="2"/>
  <c r="T89" i="2"/>
  <c r="T381" i="2"/>
  <c r="T578" i="2"/>
  <c r="T511" i="2"/>
  <c r="T307" i="2"/>
  <c r="T88" i="2"/>
  <c r="T172" i="2"/>
  <c r="T619" i="2"/>
  <c r="T529" i="2"/>
  <c r="T503" i="2"/>
  <c r="T576" i="2"/>
  <c r="T121" i="2"/>
  <c r="T169" i="2"/>
  <c r="T520" i="2"/>
  <c r="T37" i="2"/>
  <c r="T64" i="2"/>
  <c r="T111" i="2"/>
  <c r="T418" i="2"/>
  <c r="T713" i="2"/>
  <c r="T139" i="2"/>
  <c r="T603" i="2"/>
  <c r="T652" i="2"/>
  <c r="T341" i="2"/>
  <c r="T35" i="2"/>
  <c r="T364" i="2"/>
  <c r="T303" i="2"/>
  <c r="T63" i="2"/>
  <c r="T439" i="2"/>
  <c r="T481" i="2"/>
  <c r="T104" i="2"/>
  <c r="T719" i="2"/>
  <c r="T279" i="2"/>
  <c r="T521" i="2"/>
  <c r="T161" i="2"/>
  <c r="T438" i="2"/>
  <c r="T225" i="2"/>
  <c r="T205" i="2"/>
  <c r="T353" i="2"/>
  <c r="T373" i="2"/>
  <c r="T281" i="2"/>
  <c r="T545" i="2"/>
  <c r="T79" i="2"/>
  <c r="T22" i="2"/>
  <c r="T4" i="2"/>
  <c r="T92" i="2"/>
  <c r="T406" i="2"/>
  <c r="T349" i="2"/>
  <c r="T584" i="2"/>
  <c r="T495" i="2"/>
  <c r="T5" i="2"/>
  <c r="T405" i="2"/>
  <c r="T460" i="2"/>
  <c r="T277" i="2"/>
  <c r="T466" i="2"/>
  <c r="T478" i="2"/>
  <c r="T636" i="2"/>
  <c r="T675" i="2"/>
  <c r="T25" i="2"/>
  <c r="T455" i="2"/>
  <c r="T580" i="2"/>
  <c r="T725" i="2"/>
  <c r="T227" i="2"/>
  <c r="T193" i="2"/>
  <c r="T423" i="2"/>
  <c r="T226" i="2"/>
  <c r="T103" i="2"/>
  <c r="T672" i="2"/>
  <c r="T448" i="2"/>
  <c r="T494" i="2"/>
  <c r="T568" i="2"/>
  <c r="T432" i="2"/>
  <c r="T114" i="2"/>
  <c r="T199" i="2"/>
  <c r="T426" i="2"/>
  <c r="T589" i="2"/>
  <c r="T352" i="2"/>
  <c r="T83" i="2"/>
  <c r="T229" i="2"/>
  <c r="T7" i="2"/>
  <c r="T74" i="2"/>
  <c r="T564" i="2"/>
  <c r="T240" i="2"/>
  <c r="T574" i="2"/>
  <c r="T516" i="2"/>
  <c r="T526" i="2"/>
  <c r="T540" i="2"/>
  <c r="T251" i="2"/>
  <c r="T134" i="2"/>
  <c r="T356" i="2"/>
  <c r="T221" i="2"/>
  <c r="T445" i="2"/>
  <c r="T50" i="2"/>
  <c r="T214" i="2"/>
  <c r="T582" i="2"/>
  <c r="T15" i="2"/>
  <c r="T316" i="2"/>
  <c r="T53" i="2"/>
  <c r="T722" i="2"/>
  <c r="T70" i="2"/>
  <c r="T509" i="2"/>
  <c r="T605" i="2"/>
  <c r="T49" i="2"/>
  <c r="T43" i="2"/>
  <c r="T676" i="2"/>
  <c r="T428" i="2"/>
  <c r="T233" i="2"/>
  <c r="T220" i="2"/>
  <c r="T388" i="2"/>
  <c r="T102" i="2"/>
  <c r="T165" i="2"/>
  <c r="T20" i="2"/>
  <c r="T514" i="2"/>
  <c r="T154" i="2"/>
  <c r="T21" i="2"/>
  <c r="T137" i="2"/>
  <c r="T337" i="2"/>
  <c r="T234" i="2"/>
  <c r="T99" i="2"/>
  <c r="T641" i="2"/>
  <c r="T216" i="2"/>
  <c r="T173" i="2"/>
  <c r="T692" i="2"/>
  <c r="T358" i="2"/>
  <c r="T547" i="2"/>
  <c r="T557" i="2"/>
  <c r="T449" i="2"/>
  <c r="T490" i="2"/>
  <c r="T702" i="2"/>
  <c r="T523" i="2"/>
  <c r="T720" i="2"/>
  <c r="T98" i="2"/>
  <c r="T238" i="2"/>
  <c r="T522" i="2"/>
  <c r="T153" i="2"/>
  <c r="T342" i="2"/>
  <c r="T128" i="2"/>
  <c r="T693" i="2"/>
  <c r="T185" i="2"/>
  <c r="T100" i="2"/>
  <c r="T421" i="2"/>
  <c r="T31" i="2"/>
  <c r="T371" i="2"/>
  <c r="T491" i="2"/>
  <c r="T425" i="2"/>
  <c r="T32" i="2"/>
  <c r="T661" i="2"/>
  <c r="T182" i="2"/>
  <c r="T525" i="2"/>
  <c r="T343" i="2"/>
  <c r="T386" i="2"/>
  <c r="T272" i="2"/>
  <c r="T94" i="2"/>
  <c r="T473" i="2"/>
  <c r="T563" i="2"/>
  <c r="T532" i="2"/>
  <c r="T486" i="2"/>
  <c r="T493" i="2"/>
  <c r="T323" i="2"/>
  <c r="T400" i="2"/>
  <c r="T23" i="2"/>
  <c r="T223" i="2"/>
  <c r="T81" i="2"/>
  <c r="T550" i="2"/>
  <c r="T437" i="2"/>
  <c r="T504" i="2"/>
  <c r="T132" i="2"/>
  <c r="T239" i="2"/>
  <c r="T384" i="2"/>
  <c r="T684" i="2"/>
  <c r="T217" i="2"/>
  <c r="T119" i="2"/>
  <c r="T657" i="2"/>
  <c r="T136" i="2"/>
  <c r="T551" i="2"/>
  <c r="T36" i="2"/>
  <c r="T26" i="2"/>
  <c r="T84" i="2"/>
  <c r="T623" i="2"/>
  <c r="T202" i="2"/>
  <c r="T320" i="2"/>
  <c r="T68" i="2"/>
  <c r="T350" i="2"/>
  <c r="T237" i="2"/>
  <c r="T391" i="2"/>
  <c r="T126" i="2"/>
  <c r="T131" i="2"/>
  <c r="T160" i="2"/>
  <c r="T594" i="2"/>
  <c r="T274" i="2"/>
  <c r="T167" i="2"/>
  <c r="T457" i="2"/>
  <c r="T714" i="2"/>
  <c r="T125" i="2"/>
  <c r="T669" i="2"/>
  <c r="T273" i="2"/>
  <c r="T112" i="2"/>
  <c r="T597" i="2"/>
  <c r="T534" i="2"/>
  <c r="T108" i="2"/>
  <c r="T502" i="2"/>
  <c r="T312" i="2"/>
  <c r="T479" i="2"/>
  <c r="T209" i="2"/>
  <c r="T280" i="2"/>
  <c r="T10" i="2"/>
  <c r="T184" i="2"/>
  <c r="T663" i="2"/>
  <c r="T480" i="2"/>
  <c r="T249" i="2"/>
  <c r="T581" i="2"/>
  <c r="T377" i="2"/>
  <c r="T602" i="2"/>
  <c r="T244" i="2"/>
  <c r="T658" i="2"/>
  <c r="T195" i="2"/>
  <c r="T267" i="2"/>
  <c r="T324" i="2"/>
  <c r="T215" i="2"/>
  <c r="T544" i="2"/>
  <c r="T186" i="2"/>
  <c r="T97" i="2"/>
  <c r="T18" i="2"/>
  <c r="T330" i="2"/>
  <c r="T571" i="2"/>
  <c r="T712" i="2"/>
  <c r="T408" i="2"/>
  <c r="T513" i="2"/>
  <c r="T647" i="2"/>
  <c r="T447" i="2"/>
  <c r="T45" i="2"/>
  <c r="T236" i="2"/>
  <c r="T414" i="2"/>
  <c r="T355" i="2"/>
  <c r="T461" i="2"/>
  <c r="T149" i="2"/>
  <c r="T13" i="2"/>
  <c r="T269" i="2"/>
  <c r="T54" i="2"/>
  <c r="T369" i="2"/>
  <c r="T135" i="2"/>
  <c r="T190" i="2"/>
  <c r="T366" i="2"/>
  <c r="T90" i="2"/>
  <c r="T256" i="2"/>
  <c r="T710" i="2"/>
  <c r="T543" i="2"/>
  <c r="T397" i="2"/>
  <c r="T628" i="2"/>
  <c r="T338" i="2"/>
  <c r="T80" i="2"/>
  <c r="T434" i="2"/>
  <c r="T723" i="2"/>
  <c r="T204" i="2"/>
  <c r="T611" i="2"/>
  <c r="T9" i="2"/>
  <c r="T537" i="2"/>
  <c r="T255" i="2"/>
  <c r="T299" i="2"/>
  <c r="T528" i="2"/>
  <c r="T643" i="2"/>
  <c r="T501" i="2"/>
  <c r="T77" i="2"/>
  <c r="T260" i="2"/>
  <c r="T554" i="2"/>
  <c r="T562" i="2"/>
  <c r="T59" i="2"/>
  <c r="T346" i="2"/>
  <c r="T595" i="2"/>
  <c r="T518" i="2"/>
  <c r="T351" i="2"/>
  <c r="T115" i="2"/>
  <c r="T219" i="2"/>
  <c r="T402" i="2"/>
  <c r="T69" i="2"/>
  <c r="T170" i="2"/>
  <c r="T463" i="2"/>
  <c r="T370" i="2"/>
  <c r="T91" i="2"/>
  <c r="T38" i="2"/>
  <c r="T440" i="2"/>
  <c r="T291" i="2"/>
  <c r="T588" i="2"/>
  <c r="T441" i="2"/>
  <c r="T485" i="2"/>
  <c r="T262" i="2"/>
  <c r="T453" i="2"/>
  <c r="T106" i="2"/>
  <c r="T319" i="2"/>
  <c r="T51" i="2"/>
  <c r="T179" i="2"/>
  <c r="T286" i="2"/>
  <c r="T665" i="2"/>
  <c r="T510" i="2"/>
  <c r="T653" i="2"/>
  <c r="T644" i="2"/>
  <c r="T469" i="2"/>
  <c r="T34" i="2"/>
  <c r="T496" i="2"/>
  <c r="T422" i="2"/>
  <c r="T456" i="2"/>
  <c r="T569" i="2"/>
  <c r="T459" i="2"/>
  <c r="T27" i="2"/>
  <c r="T335" i="2"/>
  <c r="T416" i="2"/>
  <c r="T615" i="2"/>
  <c r="T372" i="2"/>
  <c r="T387" i="2"/>
  <c r="T304" i="2"/>
  <c r="T590" i="2"/>
  <c r="T24" i="2"/>
  <c r="T292" i="2"/>
  <c r="T362" i="2"/>
  <c r="T724" i="2"/>
  <c r="T570" i="2"/>
  <c r="T242" i="2"/>
  <c r="T631" i="2"/>
  <c r="T231" i="2"/>
  <c r="T207" i="2"/>
  <c r="T399" i="2"/>
  <c r="T614" i="2"/>
  <c r="T717" i="2"/>
  <c r="T404" i="2"/>
  <c r="T30" i="2"/>
  <c r="T309" i="2"/>
  <c r="T357" i="2"/>
  <c r="T42" i="2"/>
  <c r="T664" i="2"/>
  <c r="T181" i="2"/>
  <c r="T176" i="2"/>
  <c r="T107" i="2"/>
  <c r="T385" i="2"/>
  <c r="T290" i="2"/>
  <c r="T263" i="2"/>
  <c r="T427" i="2"/>
  <c r="T716" i="2"/>
  <c r="T298" i="2"/>
  <c r="T310" i="2"/>
  <c r="T458" i="2"/>
  <c r="T468" i="2"/>
  <c r="T633" i="2"/>
  <c r="T40" i="2"/>
  <c r="T278" i="2"/>
  <c r="T678" i="2"/>
  <c r="T640" i="2"/>
  <c r="T44" i="2"/>
  <c r="T674" i="2"/>
  <c r="T604" i="2"/>
  <c r="T284" i="2"/>
  <c r="T62" i="2"/>
  <c r="T659" i="2"/>
  <c r="T573" i="2"/>
  <c r="T95" i="2"/>
  <c r="T598" i="2"/>
  <c r="T365" i="2"/>
  <c r="T687" i="2"/>
  <c r="T334" i="2"/>
  <c r="T413" i="2"/>
  <c r="T270" i="2"/>
  <c r="T129" i="2"/>
  <c r="T411" i="2"/>
  <c r="T250" i="2"/>
  <c r="T378" i="2"/>
  <c r="T548" i="2"/>
  <c r="T180" i="2"/>
  <c r="T417" i="2"/>
  <c r="T147" i="2"/>
  <c r="T33" i="2"/>
  <c r="T415" i="2"/>
  <c r="T696" i="2"/>
  <c r="T48" i="2"/>
  <c r="T697" i="2"/>
  <c r="T253" i="2"/>
  <c r="T519" i="2"/>
  <c r="T218" i="2"/>
  <c r="T701" i="2"/>
  <c r="T82" i="2"/>
  <c r="T213" i="2"/>
  <c r="T150" i="2"/>
  <c r="T403" i="2"/>
  <c r="T464" i="2"/>
  <c r="T130" i="2"/>
  <c r="T122" i="2"/>
  <c r="T142" i="2"/>
  <c r="T243" i="2"/>
  <c r="T283" i="2"/>
  <c r="T601" i="2"/>
  <c r="T395" i="2"/>
  <c r="T113" i="2"/>
  <c r="T610" i="2"/>
  <c r="T259" i="2"/>
  <c r="T198" i="2"/>
  <c r="T558" i="2"/>
  <c r="T123" i="2"/>
  <c r="T695" i="2"/>
  <c r="T593" i="2"/>
  <c r="T168" i="2"/>
  <c r="T120" i="2"/>
  <c r="T367" i="2"/>
  <c r="T607" i="2"/>
  <c r="T294" i="2"/>
  <c r="T109" i="2"/>
  <c r="T85" i="2"/>
  <c r="T499" i="2"/>
  <c r="T333" i="2"/>
  <c r="T60" i="2"/>
  <c r="T224" i="2"/>
  <c r="T577" i="2"/>
  <c r="T483" i="2"/>
  <c r="T592" i="2"/>
  <c r="T344" i="2"/>
  <c r="T538" i="2"/>
  <c r="T673" i="2"/>
  <c r="T361" i="2"/>
  <c r="T648" i="2"/>
  <c r="T629" i="2"/>
  <c r="T705" i="2"/>
  <c r="T709" i="2"/>
  <c r="T289" i="2"/>
  <c r="T271" i="2"/>
  <c r="T533" i="2"/>
  <c r="T612" i="2"/>
  <c r="T297" i="2"/>
  <c r="T679" i="2"/>
  <c r="T487" i="2"/>
  <c r="T606" i="2"/>
  <c r="T295" i="2"/>
  <c r="T177" i="2"/>
  <c r="T488" i="2"/>
  <c r="T472" i="2"/>
  <c r="T596" i="2"/>
  <c r="T626" i="2"/>
  <c r="T645" i="2"/>
  <c r="T116" i="2"/>
  <c r="T196" i="2"/>
  <c r="T313" i="2"/>
  <c r="T287" i="2"/>
  <c r="T392" i="2"/>
  <c r="T110" i="2"/>
  <c r="T222" i="2"/>
  <c r="T321" i="2"/>
  <c r="T390" i="2"/>
  <c r="T305" i="2"/>
  <c r="T326" i="2"/>
  <c r="T618" i="2"/>
  <c r="T681" i="2"/>
  <c r="T690" i="2"/>
  <c r="T539" i="2"/>
  <c r="T541" i="2"/>
  <c r="T322" i="2"/>
  <c r="T230" i="2"/>
  <c r="T354" i="2"/>
  <c r="T616" i="2"/>
  <c r="T420" i="2"/>
  <c r="T622" i="2"/>
  <c r="T257" i="2"/>
  <c r="T498" i="2"/>
  <c r="T660" i="2"/>
  <c r="T583" i="2"/>
  <c r="T265" i="2"/>
  <c r="T474" i="2"/>
  <c r="T454" i="2"/>
  <c r="T138" i="2"/>
  <c r="T282" i="2"/>
  <c r="T517" i="2"/>
  <c r="T489" i="2"/>
  <c r="T482" i="2"/>
  <c r="T670" i="2"/>
  <c r="T484" i="2"/>
  <c r="T536" i="2"/>
  <c r="T512" i="2"/>
  <c r="T247" i="2"/>
  <c r="T560" i="2"/>
  <c r="T383" i="2"/>
  <c r="T608" i="2"/>
  <c r="T708" i="2"/>
  <c r="T376" i="2"/>
  <c r="T508" i="2"/>
  <c r="T639" i="2"/>
  <c r="T632" i="2"/>
  <c r="T246" i="2"/>
  <c r="T668" i="2"/>
  <c r="T435" i="2"/>
  <c r="T446" i="2"/>
  <c r="T689" i="2"/>
  <c r="T625" i="2"/>
  <c r="T419" i="2"/>
  <c r="T401" i="2"/>
  <c r="T635" i="2"/>
  <c r="T715" i="2"/>
  <c r="T442" i="2"/>
  <c r="T394" i="2"/>
  <c r="T565" i="2"/>
  <c r="T363" i="2"/>
  <c r="T637" i="2"/>
  <c r="T264" i="2"/>
  <c r="T575" i="2"/>
  <c r="T288" i="2"/>
  <c r="T698" i="2"/>
  <c r="T492" i="2"/>
  <c r="T452" i="2"/>
  <c r="T677" i="2"/>
  <c r="T662" i="2"/>
  <c r="T656" i="2"/>
  <c r="T407" i="2"/>
  <c r="T620" i="2"/>
  <c r="T630" i="2"/>
  <c r="T617" i="2"/>
  <c r="T680" i="2"/>
  <c r="T706" i="2"/>
  <c r="T559" i="2"/>
  <c r="T609" i="2"/>
  <c r="T515" i="2"/>
  <c r="T704" i="2"/>
  <c r="T683" i="2"/>
  <c r="T671" i="2"/>
  <c r="T654" i="2"/>
  <c r="T651" i="2"/>
  <c r="T655" i="2"/>
  <c r="T703" i="2"/>
  <c r="T649" i="2"/>
  <c r="T691" i="2"/>
  <c r="T721" i="2"/>
  <c r="S398" i="2"/>
  <c r="S585" i="2"/>
  <c r="S682" i="2"/>
  <c r="S339" i="2"/>
  <c r="S159" i="2"/>
  <c r="S254" i="2"/>
  <c r="S591" i="2"/>
  <c r="S424" i="2"/>
  <c r="S686" i="2"/>
  <c r="S549" i="2"/>
  <c r="S347" i="2"/>
  <c r="S685" i="2"/>
  <c r="S500" i="2"/>
  <c r="S431" i="2"/>
  <c r="S444" i="2"/>
  <c r="S275" i="2"/>
  <c r="S16" i="2"/>
  <c r="S666" i="2"/>
  <c r="S175" i="2"/>
  <c r="S201" i="2"/>
  <c r="S203" i="2"/>
  <c r="S430" i="2"/>
  <c r="S71" i="2"/>
  <c r="S409" i="2"/>
  <c r="S206" i="2"/>
  <c r="S433" i="2"/>
  <c r="S171" i="2"/>
  <c r="S141" i="2"/>
  <c r="S118" i="2"/>
  <c r="S572" i="2"/>
  <c r="S711" i="2"/>
  <c r="S47" i="2"/>
  <c r="S531" i="2"/>
  <c r="S360" i="2"/>
  <c r="S105" i="2"/>
  <c r="S152" i="2"/>
  <c r="S667" i="2"/>
  <c r="S613" i="2"/>
  <c r="S17" i="2"/>
  <c r="S208" i="2"/>
  <c r="S28" i="2"/>
  <c r="S524" i="2"/>
  <c r="S359" i="2"/>
  <c r="S348" i="2"/>
  <c r="S127" i="2"/>
  <c r="S276" i="2"/>
  <c r="S11" i="2"/>
  <c r="S266" i="2"/>
  <c r="S66" i="2"/>
  <c r="S146" i="2"/>
  <c r="S73" i="2"/>
  <c r="S211" i="2"/>
  <c r="S301" i="2"/>
  <c r="S192" i="2"/>
  <c r="S650" i="2"/>
  <c r="S542" i="2"/>
  <c r="S336" i="2"/>
  <c r="S546" i="2"/>
  <c r="S61" i="2"/>
  <c r="S117" i="2"/>
  <c r="S158" i="2"/>
  <c r="S166" i="2"/>
  <c r="S467" i="2"/>
  <c r="S306" i="2"/>
  <c r="S143" i="2"/>
  <c r="S505" i="2"/>
  <c r="S155" i="2"/>
  <c r="S174" i="2"/>
  <c r="S553" i="2"/>
  <c r="S332" i="2"/>
  <c r="S700" i="2"/>
  <c r="S368" i="2"/>
  <c r="S67" i="2"/>
  <c r="S555" i="2"/>
  <c r="S412" i="2"/>
  <c r="S382" i="2"/>
  <c r="S133" i="2"/>
  <c r="S293" i="2"/>
  <c r="S56" i="2"/>
  <c r="S187" i="2"/>
  <c r="S325" i="2"/>
  <c r="S162" i="2"/>
  <c r="S3" i="2"/>
  <c r="S29" i="2"/>
  <c r="S579" i="2"/>
  <c r="S642" i="2"/>
  <c r="S228" i="2"/>
  <c r="S39" i="2"/>
  <c r="S19" i="2"/>
  <c r="S556" i="2"/>
  <c r="S527" i="2"/>
  <c r="S268" i="2"/>
  <c r="S317" i="2"/>
  <c r="S646" i="2"/>
  <c r="S163" i="2"/>
  <c r="S148" i="2"/>
  <c r="S188" i="2"/>
  <c r="S93" i="2"/>
  <c r="S261" i="2"/>
  <c r="S140" i="2"/>
  <c r="S6" i="2"/>
  <c r="S189" i="2"/>
  <c r="S634" i="2"/>
  <c r="S566" i="2"/>
  <c r="S318" i="2"/>
  <c r="S567" i="2"/>
  <c r="S436" i="2"/>
  <c r="S144" i="2"/>
  <c r="S314" i="2"/>
  <c r="S475" i="2"/>
  <c r="S311" i="2"/>
  <c r="S76" i="2"/>
  <c r="S241" i="2"/>
  <c r="S393" i="2"/>
  <c r="S157" i="2"/>
  <c r="S552" i="2"/>
  <c r="S410" i="2"/>
  <c r="S308" i="2"/>
  <c r="S315" i="2"/>
  <c r="S285" i="2"/>
  <c r="S586" i="2"/>
  <c r="S46" i="2"/>
  <c r="S379" i="2"/>
  <c r="S200" i="2"/>
  <c r="S78" i="2"/>
  <c r="S164" i="2"/>
  <c r="S389" i="2"/>
  <c r="S72" i="2"/>
  <c r="S65" i="2"/>
  <c r="S2" i="2"/>
  <c r="S245" i="2"/>
  <c r="S58" i="2"/>
  <c r="S465" i="2"/>
  <c r="S145" i="2"/>
  <c r="S191" i="2"/>
  <c r="S101" i="2"/>
  <c r="S178" i="2"/>
  <c r="S587" i="2"/>
  <c r="S329" i="2"/>
  <c r="S210" i="2"/>
  <c r="S707" i="2"/>
  <c r="S86" i="2"/>
  <c r="S345" i="2"/>
  <c r="S57" i="2"/>
  <c r="S87" i="2"/>
  <c r="S151" i="2"/>
  <c r="S8" i="2"/>
  <c r="S183" i="2"/>
  <c r="S248" i="2"/>
  <c r="S396" i="2"/>
  <c r="S380" i="2"/>
  <c r="S340" i="2"/>
  <c r="S14" i="2"/>
  <c r="S55" i="2"/>
  <c r="S443" i="2"/>
  <c r="S328" i="2"/>
  <c r="S507" i="2"/>
  <c r="S718" i="2"/>
  <c r="S477" i="2"/>
  <c r="S12" i="2"/>
  <c r="S462" i="2"/>
  <c r="S194" i="2"/>
  <c r="S600" i="2"/>
  <c r="S599" i="2"/>
  <c r="S41" i="2"/>
  <c r="S451" i="2"/>
  <c r="S497" i="2"/>
  <c r="S535" i="2"/>
  <c r="S506" i="2"/>
  <c r="S232" i="2"/>
  <c r="S638" i="2"/>
  <c r="S530" i="2"/>
  <c r="S52" i="2"/>
  <c r="S374" i="2"/>
  <c r="S302" i="2"/>
  <c r="S624" i="2"/>
  <c r="S296" i="2"/>
  <c r="S471" i="2"/>
  <c r="S694" i="2"/>
  <c r="S561" i="2"/>
  <c r="S75" i="2"/>
  <c r="S252" i="2"/>
  <c r="S375" i="2"/>
  <c r="S300" i="2"/>
  <c r="S235" i="2"/>
  <c r="S331" i="2"/>
  <c r="S156" i="2"/>
  <c r="S258" i="2"/>
  <c r="S124" i="2"/>
  <c r="S470" i="2"/>
  <c r="S450" i="2"/>
  <c r="S621" i="2"/>
  <c r="S627" i="2"/>
  <c r="S212" i="2"/>
  <c r="S429" i="2"/>
  <c r="S476" i="2"/>
  <c r="S688" i="2"/>
  <c r="S327" i="2"/>
  <c r="S699" i="2"/>
  <c r="S96" i="2"/>
  <c r="S197" i="2"/>
  <c r="S89" i="2"/>
  <c r="S381" i="2"/>
  <c r="S578" i="2"/>
  <c r="S511" i="2"/>
  <c r="S307" i="2"/>
  <c r="S88" i="2"/>
  <c r="S172" i="2"/>
  <c r="S619" i="2"/>
  <c r="S529" i="2"/>
  <c r="S503" i="2"/>
  <c r="S576" i="2"/>
  <c r="S121" i="2"/>
  <c r="S169" i="2"/>
  <c r="S520" i="2"/>
  <c r="S37" i="2"/>
  <c r="S64" i="2"/>
  <c r="S111" i="2"/>
  <c r="S418" i="2"/>
  <c r="S713" i="2"/>
  <c r="S139" i="2"/>
  <c r="S603" i="2"/>
  <c r="S652" i="2"/>
  <c r="S341" i="2"/>
  <c r="S35" i="2"/>
  <c r="S364" i="2"/>
  <c r="S303" i="2"/>
  <c r="S63" i="2"/>
  <c r="S439" i="2"/>
  <c r="S481" i="2"/>
  <c r="S104" i="2"/>
  <c r="S719" i="2"/>
  <c r="S279" i="2"/>
  <c r="S521" i="2"/>
  <c r="S161" i="2"/>
  <c r="S438" i="2"/>
  <c r="S225" i="2"/>
  <c r="S205" i="2"/>
  <c r="S353" i="2"/>
  <c r="S373" i="2"/>
  <c r="S281" i="2"/>
  <c r="S545" i="2"/>
  <c r="S79" i="2"/>
  <c r="S22" i="2"/>
  <c r="S4" i="2"/>
  <c r="S92" i="2"/>
  <c r="S406" i="2"/>
  <c r="S349" i="2"/>
  <c r="S584" i="2"/>
  <c r="S495" i="2"/>
  <c r="S5" i="2"/>
  <c r="S405" i="2"/>
  <c r="S460" i="2"/>
  <c r="S277" i="2"/>
  <c r="S466" i="2"/>
  <c r="S478" i="2"/>
  <c r="S636" i="2"/>
  <c r="S675" i="2"/>
  <c r="S25" i="2"/>
  <c r="S455" i="2"/>
  <c r="S580" i="2"/>
  <c r="S725" i="2"/>
  <c r="S227" i="2"/>
  <c r="S193" i="2"/>
  <c r="S423" i="2"/>
  <c r="S226" i="2"/>
  <c r="S103" i="2"/>
  <c r="S672" i="2"/>
  <c r="S448" i="2"/>
  <c r="S494" i="2"/>
  <c r="S568" i="2"/>
  <c r="S432" i="2"/>
  <c r="S114" i="2"/>
  <c r="S199" i="2"/>
  <c r="S426" i="2"/>
  <c r="S589" i="2"/>
  <c r="S352" i="2"/>
  <c r="S83" i="2"/>
  <c r="S229" i="2"/>
  <c r="S7" i="2"/>
  <c r="S74" i="2"/>
  <c r="S564" i="2"/>
  <c r="S240" i="2"/>
  <c r="S574" i="2"/>
  <c r="S516" i="2"/>
  <c r="S526" i="2"/>
  <c r="S540" i="2"/>
  <c r="S251" i="2"/>
  <c r="S134" i="2"/>
  <c r="S356" i="2"/>
  <c r="S221" i="2"/>
  <c r="S445" i="2"/>
  <c r="S50" i="2"/>
  <c r="S214" i="2"/>
  <c r="S582" i="2"/>
  <c r="S15" i="2"/>
  <c r="S316" i="2"/>
  <c r="S53" i="2"/>
  <c r="S722" i="2"/>
  <c r="S70" i="2"/>
  <c r="S509" i="2"/>
  <c r="S605" i="2"/>
  <c r="S49" i="2"/>
  <c r="S43" i="2"/>
  <c r="S676" i="2"/>
  <c r="S428" i="2"/>
  <c r="S233" i="2"/>
  <c r="S220" i="2"/>
  <c r="S388" i="2"/>
  <c r="S102" i="2"/>
  <c r="S165" i="2"/>
  <c r="S20" i="2"/>
  <c r="S514" i="2"/>
  <c r="S154" i="2"/>
  <c r="S21" i="2"/>
  <c r="S137" i="2"/>
  <c r="S337" i="2"/>
  <c r="S234" i="2"/>
  <c r="S99" i="2"/>
  <c r="S641" i="2"/>
  <c r="S216" i="2"/>
  <c r="S173" i="2"/>
  <c r="S692" i="2"/>
  <c r="S358" i="2"/>
  <c r="S547" i="2"/>
  <c r="S557" i="2"/>
  <c r="S449" i="2"/>
  <c r="S490" i="2"/>
  <c r="S702" i="2"/>
  <c r="S523" i="2"/>
  <c r="S720" i="2"/>
  <c r="S98" i="2"/>
  <c r="S238" i="2"/>
  <c r="S522" i="2"/>
  <c r="S153" i="2"/>
  <c r="S342" i="2"/>
  <c r="S128" i="2"/>
  <c r="S693" i="2"/>
  <c r="S185" i="2"/>
  <c r="S100" i="2"/>
  <c r="S421" i="2"/>
  <c r="S31" i="2"/>
  <c r="S371" i="2"/>
  <c r="S491" i="2"/>
  <c r="S425" i="2"/>
  <c r="S32" i="2"/>
  <c r="S661" i="2"/>
  <c r="S182" i="2"/>
  <c r="S525" i="2"/>
  <c r="S343" i="2"/>
  <c r="S386" i="2"/>
  <c r="S272" i="2"/>
  <c r="S94" i="2"/>
  <c r="S473" i="2"/>
  <c r="S563" i="2"/>
  <c r="S532" i="2"/>
  <c r="S486" i="2"/>
  <c r="S493" i="2"/>
  <c r="S323" i="2"/>
  <c r="S400" i="2"/>
  <c r="S23" i="2"/>
  <c r="S223" i="2"/>
  <c r="S81" i="2"/>
  <c r="S550" i="2"/>
  <c r="S437" i="2"/>
  <c r="S504" i="2"/>
  <c r="S132" i="2"/>
  <c r="S239" i="2"/>
  <c r="S384" i="2"/>
  <c r="S684" i="2"/>
  <c r="S217" i="2"/>
  <c r="S119" i="2"/>
  <c r="S657" i="2"/>
  <c r="S136" i="2"/>
  <c r="S551" i="2"/>
  <c r="S36" i="2"/>
  <c r="S26" i="2"/>
  <c r="S84" i="2"/>
  <c r="S623" i="2"/>
  <c r="S202" i="2"/>
  <c r="S320" i="2"/>
  <c r="S68" i="2"/>
  <c r="S350" i="2"/>
  <c r="S237" i="2"/>
  <c r="S391" i="2"/>
  <c r="S126" i="2"/>
  <c r="S131" i="2"/>
  <c r="S160" i="2"/>
  <c r="S594" i="2"/>
  <c r="S274" i="2"/>
  <c r="S167" i="2"/>
  <c r="S457" i="2"/>
  <c r="S714" i="2"/>
  <c r="S125" i="2"/>
  <c r="S669" i="2"/>
  <c r="S273" i="2"/>
  <c r="S112" i="2"/>
  <c r="S597" i="2"/>
  <c r="S534" i="2"/>
  <c r="S108" i="2"/>
  <c r="S502" i="2"/>
  <c r="S312" i="2"/>
  <c r="S479" i="2"/>
  <c r="S209" i="2"/>
  <c r="S280" i="2"/>
  <c r="S10" i="2"/>
  <c r="S184" i="2"/>
  <c r="S663" i="2"/>
  <c r="S480" i="2"/>
  <c r="S249" i="2"/>
  <c r="S581" i="2"/>
  <c r="S377" i="2"/>
  <c r="S602" i="2"/>
  <c r="S244" i="2"/>
  <c r="S658" i="2"/>
  <c r="S195" i="2"/>
  <c r="S267" i="2"/>
  <c r="S324" i="2"/>
  <c r="S215" i="2"/>
  <c r="S544" i="2"/>
  <c r="S186" i="2"/>
  <c r="S97" i="2"/>
  <c r="S18" i="2"/>
  <c r="S330" i="2"/>
  <c r="S571" i="2"/>
  <c r="S712" i="2"/>
  <c r="S408" i="2"/>
  <c r="S513" i="2"/>
  <c r="S647" i="2"/>
  <c r="S447" i="2"/>
  <c r="S45" i="2"/>
  <c r="S236" i="2"/>
  <c r="S414" i="2"/>
  <c r="S355" i="2"/>
  <c r="S461" i="2"/>
  <c r="S149" i="2"/>
  <c r="S13" i="2"/>
  <c r="S269" i="2"/>
  <c r="S54" i="2"/>
  <c r="S369" i="2"/>
  <c r="S135" i="2"/>
  <c r="S190" i="2"/>
  <c r="S366" i="2"/>
  <c r="S90" i="2"/>
  <c r="S256" i="2"/>
  <c r="S710" i="2"/>
  <c r="S543" i="2"/>
  <c r="S397" i="2"/>
  <c r="S628" i="2"/>
  <c r="S338" i="2"/>
  <c r="S80" i="2"/>
  <c r="S434" i="2"/>
  <c r="S723" i="2"/>
  <c r="S204" i="2"/>
  <c r="S611" i="2"/>
  <c r="S9" i="2"/>
  <c r="S537" i="2"/>
  <c r="S255" i="2"/>
  <c r="S299" i="2"/>
  <c r="S528" i="2"/>
  <c r="S643" i="2"/>
  <c r="S501" i="2"/>
  <c r="S77" i="2"/>
  <c r="S260" i="2"/>
  <c r="S554" i="2"/>
  <c r="S562" i="2"/>
  <c r="S59" i="2"/>
  <c r="S346" i="2"/>
  <c r="S595" i="2"/>
  <c r="S518" i="2"/>
  <c r="S351" i="2"/>
  <c r="S115" i="2"/>
  <c r="S219" i="2"/>
  <c r="S402" i="2"/>
  <c r="S69" i="2"/>
  <c r="S170" i="2"/>
  <c r="S463" i="2"/>
  <c r="S370" i="2"/>
  <c r="S91" i="2"/>
  <c r="S38" i="2"/>
  <c r="S440" i="2"/>
  <c r="S291" i="2"/>
  <c r="S588" i="2"/>
  <c r="S441" i="2"/>
  <c r="S485" i="2"/>
  <c r="S262" i="2"/>
  <c r="S453" i="2"/>
  <c r="S106" i="2"/>
  <c r="S319" i="2"/>
  <c r="S51" i="2"/>
  <c r="S179" i="2"/>
  <c r="S286" i="2"/>
  <c r="S665" i="2"/>
  <c r="S510" i="2"/>
  <c r="S653" i="2"/>
  <c r="S644" i="2"/>
  <c r="S469" i="2"/>
  <c r="S34" i="2"/>
  <c r="S496" i="2"/>
  <c r="S422" i="2"/>
  <c r="S456" i="2"/>
  <c r="S569" i="2"/>
  <c r="S459" i="2"/>
  <c r="S27" i="2"/>
  <c r="S335" i="2"/>
  <c r="S416" i="2"/>
  <c r="S615" i="2"/>
  <c r="S372" i="2"/>
  <c r="S387" i="2"/>
  <c r="S304" i="2"/>
  <c r="S590" i="2"/>
  <c r="S24" i="2"/>
  <c r="S292" i="2"/>
  <c r="S362" i="2"/>
  <c r="S724" i="2"/>
  <c r="S570" i="2"/>
  <c r="S242" i="2"/>
  <c r="S631" i="2"/>
  <c r="S231" i="2"/>
  <c r="S207" i="2"/>
  <c r="S399" i="2"/>
  <c r="S614" i="2"/>
  <c r="S717" i="2"/>
  <c r="S404" i="2"/>
  <c r="S30" i="2"/>
  <c r="S309" i="2"/>
  <c r="S357" i="2"/>
  <c r="S42" i="2"/>
  <c r="S664" i="2"/>
  <c r="S181" i="2"/>
  <c r="S176" i="2"/>
  <c r="S107" i="2"/>
  <c r="S385" i="2"/>
  <c r="S290" i="2"/>
  <c r="S263" i="2"/>
  <c r="S427" i="2"/>
  <c r="S716" i="2"/>
  <c r="S298" i="2"/>
  <c r="S310" i="2"/>
  <c r="S458" i="2"/>
  <c r="S468" i="2"/>
  <c r="S633" i="2"/>
  <c r="S40" i="2"/>
  <c r="S278" i="2"/>
  <c r="S678" i="2"/>
  <c r="S640" i="2"/>
  <c r="S44" i="2"/>
  <c r="S674" i="2"/>
  <c r="S604" i="2"/>
  <c r="S284" i="2"/>
  <c r="S62" i="2"/>
  <c r="S659" i="2"/>
  <c r="S573" i="2"/>
  <c r="S95" i="2"/>
  <c r="S598" i="2"/>
  <c r="S365" i="2"/>
  <c r="S687" i="2"/>
  <c r="S334" i="2"/>
  <c r="S413" i="2"/>
  <c r="S270" i="2"/>
  <c r="S129" i="2"/>
  <c r="S411" i="2"/>
  <c r="S250" i="2"/>
  <c r="S378" i="2"/>
  <c r="S548" i="2"/>
  <c r="S180" i="2"/>
  <c r="S417" i="2"/>
  <c r="S147" i="2"/>
  <c r="S33" i="2"/>
  <c r="S415" i="2"/>
  <c r="S696" i="2"/>
  <c r="S48" i="2"/>
  <c r="S697" i="2"/>
  <c r="S253" i="2"/>
  <c r="S519" i="2"/>
  <c r="S218" i="2"/>
  <c r="S701" i="2"/>
  <c r="S82" i="2"/>
  <c r="S213" i="2"/>
  <c r="S150" i="2"/>
  <c r="S403" i="2"/>
  <c r="S464" i="2"/>
  <c r="S130" i="2"/>
  <c r="S122" i="2"/>
  <c r="S142" i="2"/>
  <c r="S243" i="2"/>
  <c r="S283" i="2"/>
  <c r="S601" i="2"/>
  <c r="S395" i="2"/>
  <c r="S113" i="2"/>
  <c r="S610" i="2"/>
  <c r="S259" i="2"/>
  <c r="S198" i="2"/>
  <c r="S558" i="2"/>
  <c r="S123" i="2"/>
  <c r="S695" i="2"/>
  <c r="S593" i="2"/>
  <c r="S168" i="2"/>
  <c r="S120" i="2"/>
  <c r="S367" i="2"/>
  <c r="S607" i="2"/>
  <c r="S294" i="2"/>
  <c r="S109" i="2"/>
  <c r="S85" i="2"/>
  <c r="S499" i="2"/>
  <c r="S333" i="2"/>
  <c r="S60" i="2"/>
  <c r="S224" i="2"/>
  <c r="S577" i="2"/>
  <c r="S483" i="2"/>
  <c r="S592" i="2"/>
  <c r="S344" i="2"/>
  <c r="S538" i="2"/>
  <c r="S673" i="2"/>
  <c r="S361" i="2"/>
  <c r="S648" i="2"/>
  <c r="S629" i="2"/>
  <c r="S705" i="2"/>
  <c r="S709" i="2"/>
  <c r="S289" i="2"/>
  <c r="S271" i="2"/>
  <c r="S533" i="2"/>
  <c r="S612" i="2"/>
  <c r="S297" i="2"/>
  <c r="S679" i="2"/>
  <c r="S487" i="2"/>
  <c r="S606" i="2"/>
  <c r="S295" i="2"/>
  <c r="S177" i="2"/>
  <c r="S488" i="2"/>
  <c r="S472" i="2"/>
  <c r="S596" i="2"/>
  <c r="S626" i="2"/>
  <c r="S645" i="2"/>
  <c r="S116" i="2"/>
  <c r="S196" i="2"/>
  <c r="S313" i="2"/>
  <c r="S287" i="2"/>
  <c r="S392" i="2"/>
  <c r="S110" i="2"/>
  <c r="S222" i="2"/>
  <c r="S321" i="2"/>
  <c r="S390" i="2"/>
  <c r="S305" i="2"/>
  <c r="S326" i="2"/>
  <c r="S618" i="2"/>
  <c r="S681" i="2"/>
  <c r="S690" i="2"/>
  <c r="S539" i="2"/>
  <c r="S541" i="2"/>
  <c r="S322" i="2"/>
  <c r="S230" i="2"/>
  <c r="S354" i="2"/>
  <c r="S616" i="2"/>
  <c r="S420" i="2"/>
  <c r="S622" i="2"/>
  <c r="S257" i="2"/>
  <c r="S498" i="2"/>
  <c r="S660" i="2"/>
  <c r="S583" i="2"/>
  <c r="S265" i="2"/>
  <c r="S474" i="2"/>
  <c r="S454" i="2"/>
  <c r="S138" i="2"/>
  <c r="S282" i="2"/>
  <c r="S517" i="2"/>
  <c r="S489" i="2"/>
  <c r="S482" i="2"/>
  <c r="S670" i="2"/>
  <c r="S484" i="2"/>
  <c r="S536" i="2"/>
  <c r="S512" i="2"/>
  <c r="S247" i="2"/>
  <c r="S560" i="2"/>
  <c r="S383" i="2"/>
  <c r="S608" i="2"/>
  <c r="S708" i="2"/>
  <c r="S376" i="2"/>
  <c r="S508" i="2"/>
  <c r="S639" i="2"/>
  <c r="S632" i="2"/>
  <c r="S246" i="2"/>
  <c r="S668" i="2"/>
  <c r="S435" i="2"/>
  <c r="S446" i="2"/>
  <c r="S689" i="2"/>
  <c r="S625" i="2"/>
  <c r="S419" i="2"/>
  <c r="S401" i="2"/>
  <c r="S635" i="2"/>
  <c r="S715" i="2"/>
  <c r="S442" i="2"/>
  <c r="S394" i="2"/>
  <c r="S565" i="2"/>
  <c r="S363" i="2"/>
  <c r="S637" i="2"/>
  <c r="S264" i="2"/>
  <c r="S575" i="2"/>
  <c r="S288" i="2"/>
  <c r="S698" i="2"/>
  <c r="S492" i="2"/>
  <c r="S452" i="2"/>
  <c r="S677" i="2"/>
  <c r="S662" i="2"/>
  <c r="S656" i="2"/>
  <c r="S407" i="2"/>
  <c r="S620" i="2"/>
  <c r="S630" i="2"/>
  <c r="S617" i="2"/>
  <c r="S680" i="2"/>
  <c r="S706" i="2"/>
  <c r="S559" i="2"/>
  <c r="S609" i="2"/>
  <c r="S515" i="2"/>
  <c r="S704" i="2"/>
  <c r="S683" i="2"/>
  <c r="S671" i="2"/>
  <c r="S654" i="2"/>
  <c r="S651" i="2"/>
  <c r="S655" i="2"/>
  <c r="S703" i="2"/>
  <c r="S649" i="2"/>
  <c r="S691" i="2"/>
  <c r="S721" i="2"/>
  <c r="H13" i="3" l="1"/>
  <c r="I13" i="3"/>
  <c r="H15" i="3"/>
  <c r="I15" i="3"/>
  <c r="H26" i="3"/>
  <c r="I26" i="3"/>
  <c r="H54" i="3"/>
  <c r="I54" i="3"/>
  <c r="H16" i="3"/>
  <c r="I16" i="3"/>
  <c r="H67" i="3"/>
  <c r="I67" i="3"/>
  <c r="H52" i="3"/>
  <c r="I52" i="3"/>
  <c r="H119" i="3"/>
  <c r="I119" i="3"/>
  <c r="H110" i="3"/>
  <c r="I110" i="3"/>
  <c r="H44" i="3"/>
  <c r="I44" i="3"/>
  <c r="H31" i="3"/>
  <c r="I31" i="3"/>
  <c r="H95" i="3"/>
  <c r="I95" i="3"/>
  <c r="H109" i="3"/>
  <c r="I109" i="3"/>
  <c r="H113" i="3"/>
  <c r="I113" i="3"/>
  <c r="H70" i="3"/>
  <c r="I70" i="3"/>
  <c r="H56" i="3"/>
  <c r="I56" i="3"/>
  <c r="H87" i="3"/>
  <c r="I87" i="3"/>
  <c r="H105" i="3"/>
  <c r="I105" i="3"/>
  <c r="H33" i="3"/>
  <c r="I33" i="3"/>
  <c r="H115" i="3"/>
  <c r="I115" i="3"/>
  <c r="H78" i="3"/>
  <c r="I78" i="3"/>
  <c r="H18" i="3"/>
  <c r="I18" i="3"/>
  <c r="H37" i="3"/>
  <c r="I37" i="3"/>
  <c r="H55" i="3"/>
  <c r="I55" i="3"/>
  <c r="H45" i="3"/>
  <c r="I45" i="3"/>
  <c r="H3" i="3"/>
  <c r="I3" i="3"/>
  <c r="H64" i="3"/>
  <c r="I64" i="3"/>
  <c r="H86" i="3"/>
  <c r="I86" i="3"/>
  <c r="H12" i="3"/>
  <c r="I12" i="3"/>
  <c r="H5" i="3"/>
  <c r="I5" i="3"/>
  <c r="H38" i="3"/>
  <c r="I38" i="3"/>
  <c r="H96" i="3"/>
  <c r="I96" i="3"/>
  <c r="H89" i="3"/>
  <c r="I89" i="3"/>
  <c r="H17" i="3"/>
  <c r="I17" i="3"/>
  <c r="H49" i="3"/>
  <c r="I49" i="3"/>
  <c r="H102" i="3"/>
  <c r="I102" i="3"/>
  <c r="H75" i="3"/>
  <c r="I75" i="3"/>
  <c r="H35" i="3"/>
  <c r="I35" i="3"/>
  <c r="H36" i="3"/>
  <c r="I36" i="3"/>
  <c r="H65" i="3"/>
  <c r="I65" i="3"/>
  <c r="H71" i="3"/>
  <c r="I71" i="3"/>
  <c r="H80" i="3"/>
  <c r="I80" i="3"/>
  <c r="H88" i="3"/>
  <c r="I88" i="3"/>
  <c r="H122" i="3"/>
  <c r="I122" i="3"/>
  <c r="H79" i="3"/>
  <c r="I79" i="3"/>
  <c r="H47" i="3"/>
  <c r="I47" i="3"/>
  <c r="H107" i="3"/>
  <c r="I107" i="3"/>
  <c r="H9" i="3"/>
  <c r="I9" i="3"/>
  <c r="H98" i="3"/>
  <c r="I98" i="3"/>
  <c r="H43" i="3"/>
  <c r="I43" i="3"/>
  <c r="H50" i="3"/>
  <c r="I50" i="3"/>
  <c r="H51" i="3"/>
  <c r="I51" i="3"/>
  <c r="H46" i="3"/>
  <c r="I46" i="3"/>
  <c r="H111" i="3"/>
  <c r="I111" i="3"/>
  <c r="H27" i="3"/>
  <c r="I27" i="3"/>
  <c r="H112" i="3"/>
  <c r="I112" i="3"/>
  <c r="H10" i="3"/>
  <c r="I10" i="3"/>
  <c r="H82" i="3"/>
  <c r="I82" i="3"/>
  <c r="H20" i="3"/>
  <c r="I20" i="3"/>
  <c r="H69" i="3"/>
  <c r="I69" i="3"/>
  <c r="H104" i="3"/>
  <c r="I104" i="3"/>
  <c r="H76" i="3"/>
  <c r="I76" i="3"/>
  <c r="H60" i="3"/>
  <c r="I60" i="3"/>
  <c r="H73" i="3"/>
  <c r="I73" i="3"/>
  <c r="H117" i="3"/>
  <c r="I117" i="3"/>
  <c r="H21" i="3"/>
  <c r="I21" i="3"/>
  <c r="H23" i="3"/>
  <c r="I23" i="3"/>
  <c r="H63" i="3"/>
  <c r="I63" i="3"/>
  <c r="H91" i="3"/>
  <c r="I91" i="3"/>
  <c r="H39" i="3"/>
  <c r="I39" i="3"/>
  <c r="H62" i="3"/>
  <c r="I62" i="3"/>
  <c r="H59" i="3"/>
  <c r="I59" i="3"/>
  <c r="H83" i="3"/>
  <c r="I83" i="3"/>
  <c r="H53" i="3"/>
  <c r="I53" i="3"/>
  <c r="H97" i="3"/>
  <c r="I97" i="3"/>
  <c r="H90" i="3"/>
  <c r="I90" i="3"/>
  <c r="H42" i="3"/>
  <c r="I42" i="3"/>
  <c r="H92" i="3"/>
  <c r="I92" i="3"/>
  <c r="H81" i="3"/>
  <c r="I81" i="3"/>
  <c r="H25" i="3"/>
  <c r="I25" i="3"/>
  <c r="H40" i="3"/>
  <c r="I40" i="3"/>
  <c r="H66" i="3"/>
  <c r="I66" i="3"/>
  <c r="H32" i="3"/>
  <c r="I32" i="3"/>
  <c r="H121" i="3"/>
  <c r="I121" i="3"/>
  <c r="H116" i="3"/>
  <c r="I116" i="3"/>
  <c r="H114" i="3"/>
  <c r="I114" i="3"/>
  <c r="H68" i="3"/>
  <c r="I68" i="3"/>
  <c r="H99" i="3"/>
  <c r="I99" i="3"/>
  <c r="H30" i="3"/>
  <c r="I30" i="3"/>
  <c r="H19" i="3"/>
  <c r="I19" i="3"/>
  <c r="H61" i="3"/>
  <c r="I61" i="3"/>
  <c r="H85" i="3"/>
  <c r="I85" i="3"/>
  <c r="H7" i="3"/>
  <c r="I7" i="3"/>
  <c r="H93" i="3"/>
  <c r="I93" i="3"/>
  <c r="H8" i="3"/>
  <c r="I8" i="3"/>
  <c r="H57" i="3"/>
  <c r="I57" i="3"/>
  <c r="H4" i="3"/>
  <c r="I4" i="3"/>
  <c r="H29" i="3"/>
  <c r="I29" i="3"/>
  <c r="H58" i="3"/>
  <c r="I58" i="3"/>
  <c r="H118" i="3"/>
  <c r="I118" i="3"/>
  <c r="H22" i="3"/>
  <c r="I22" i="3"/>
  <c r="H120" i="3"/>
  <c r="I120" i="3"/>
  <c r="H28" i="3"/>
  <c r="I28" i="3"/>
  <c r="H6" i="3"/>
  <c r="I6" i="3"/>
  <c r="H48" i="3"/>
  <c r="I48" i="3"/>
  <c r="H24" i="3"/>
  <c r="I24" i="3"/>
  <c r="H108" i="3"/>
  <c r="I108" i="3"/>
  <c r="H101" i="3"/>
  <c r="I101" i="3"/>
  <c r="H41" i="3"/>
  <c r="I41" i="3"/>
  <c r="H74" i="3"/>
  <c r="I74" i="3"/>
  <c r="H84" i="3"/>
  <c r="I84" i="3"/>
  <c r="H100" i="3"/>
  <c r="I100" i="3"/>
  <c r="H72" i="3"/>
  <c r="I72" i="3"/>
  <c r="H34" i="3"/>
  <c r="I34" i="3"/>
  <c r="H14" i="3"/>
  <c r="I14" i="3"/>
  <c r="H103" i="3"/>
  <c r="I103" i="3"/>
  <c r="H77" i="3"/>
  <c r="I77" i="3"/>
  <c r="H106" i="3"/>
  <c r="I106" i="3"/>
  <c r="H11" i="3"/>
  <c r="I11" i="3"/>
  <c r="H2" i="3"/>
  <c r="I2" i="3"/>
  <c r="H94" i="3"/>
  <c r="I94" i="3"/>
  <c r="AR668" i="2"/>
  <c r="AR493" i="2"/>
  <c r="AR670" i="2"/>
  <c r="AR593" i="2"/>
  <c r="AR723" i="2"/>
  <c r="AR686" i="2"/>
  <c r="AR639" i="2"/>
  <c r="AR677" i="2"/>
  <c r="AR696" i="2"/>
  <c r="AR658" i="2"/>
  <c r="AR720" i="2"/>
  <c r="AR582" i="2"/>
  <c r="AR652" i="2"/>
  <c r="AR699" i="2"/>
  <c r="AR650" i="2"/>
  <c r="AR711" i="2"/>
  <c r="AR515" i="2"/>
  <c r="AR517" i="2"/>
  <c r="AR705" i="2"/>
  <c r="AR558" i="2"/>
  <c r="AR640" i="2"/>
  <c r="AR712" i="2"/>
  <c r="AR523" i="2"/>
  <c r="AR675" i="2"/>
  <c r="AR572" i="2"/>
  <c r="AR666" i="2"/>
  <c r="AR669" i="2"/>
  <c r="AR692" i="2"/>
  <c r="AR694" i="2"/>
  <c r="AR671" i="2"/>
  <c r="AR647" i="2"/>
  <c r="AR707" i="2"/>
  <c r="AR662" i="2"/>
  <c r="AR422" i="2"/>
  <c r="AR532" i="2"/>
  <c r="AR552" i="2"/>
  <c r="AR489" i="2"/>
  <c r="AR629" i="2"/>
  <c r="AR676" i="2"/>
  <c r="AR721" i="2"/>
  <c r="AR698" i="2"/>
  <c r="AR648" i="2"/>
  <c r="AR644" i="2"/>
  <c r="AR377" i="2"/>
  <c r="AR672" i="2"/>
  <c r="AR719" i="2"/>
  <c r="AR713" i="2"/>
  <c r="AR654" i="2"/>
  <c r="AR684" i="2"/>
  <c r="AR549" i="2"/>
  <c r="AR626" i="2"/>
  <c r="AR604" i="2"/>
  <c r="AR714" i="2"/>
  <c r="AR641" i="2"/>
  <c r="AR609" i="2"/>
  <c r="AR602" i="2"/>
  <c r="AR702" i="2"/>
  <c r="AR691" i="2"/>
  <c r="AR706" i="2"/>
  <c r="AR625" i="2"/>
  <c r="AR615" i="2"/>
  <c r="AR653" i="2"/>
  <c r="AR444" i="2"/>
  <c r="AR660" i="2"/>
  <c r="AR724" i="2"/>
  <c r="AR722" i="2"/>
  <c r="AR451" i="2"/>
  <c r="AR695" i="2"/>
  <c r="AR704" i="2"/>
  <c r="AR708" i="2"/>
  <c r="AR649" i="2"/>
  <c r="AR680" i="2"/>
  <c r="AR575" i="2"/>
  <c r="AR689" i="2"/>
  <c r="AR673" i="2"/>
  <c r="AR633" i="2"/>
  <c r="AR631" i="2"/>
  <c r="AR710" i="2"/>
  <c r="AR693" i="2"/>
  <c r="AR605" i="2"/>
  <c r="AR545" i="2"/>
  <c r="AR481" i="2"/>
  <c r="AR718" i="2"/>
  <c r="AR642" i="2"/>
  <c r="AR620" i="2"/>
  <c r="AR661" i="2"/>
  <c r="AR520" i="2"/>
  <c r="AR700" i="2"/>
  <c r="AR533" i="2"/>
  <c r="AR725" i="2"/>
  <c r="AR577" i="2"/>
  <c r="AR716" i="2"/>
  <c r="AR622" i="2"/>
  <c r="AR715" i="2"/>
  <c r="AR643" i="2"/>
  <c r="AR594" i="2"/>
  <c r="AR703" i="2"/>
  <c r="AR617" i="2"/>
  <c r="AR679" i="2"/>
  <c r="AR607" i="2"/>
  <c r="AR701" i="2"/>
  <c r="AR573" i="2"/>
  <c r="AR468" i="2"/>
  <c r="AR664" i="2"/>
  <c r="AR665" i="2"/>
  <c r="AR657" i="2"/>
  <c r="AR525" i="2"/>
  <c r="AR547" i="2"/>
  <c r="AR509" i="2"/>
  <c r="AR627" i="2"/>
  <c r="AR507" i="2"/>
  <c r="AR579" i="2"/>
  <c r="AR667" i="2"/>
  <c r="AR651" i="2"/>
  <c r="AR426" i="2"/>
  <c r="AR645" i="2"/>
  <c r="AR562" i="2"/>
  <c r="AR697" i="2"/>
  <c r="AR683" i="2"/>
  <c r="AR566" i="2"/>
  <c r="AR709" i="2"/>
  <c r="AR717" i="2"/>
  <c r="AR600" i="2"/>
  <c r="AR499" i="2"/>
  <c r="AR687" i="2"/>
  <c r="AR636" i="2"/>
  <c r="AR688" i="2"/>
  <c r="AR655" i="2"/>
  <c r="AR630" i="2"/>
  <c r="AR690" i="2"/>
  <c r="AR601" i="2"/>
  <c r="AR659" i="2"/>
  <c r="AR458" i="2"/>
  <c r="AR663" i="2"/>
  <c r="AR578" i="2"/>
  <c r="AR535" i="2"/>
  <c r="AR335" i="2"/>
  <c r="AR344" i="2"/>
  <c r="AR378" i="2"/>
  <c r="AR314" i="2"/>
  <c r="AR333" i="2"/>
  <c r="AR608" i="2"/>
  <c r="AR110" i="2"/>
  <c r="AR295" i="2"/>
  <c r="AR149" i="2"/>
  <c r="AR334" i="2"/>
  <c r="AR402" i="2"/>
  <c r="AR588" i="2"/>
  <c r="AR543" i="2"/>
  <c r="AR449" i="2"/>
  <c r="AR103" i="2"/>
  <c r="AR88" i="2"/>
  <c r="AR261" i="2"/>
  <c r="AR401" i="2"/>
  <c r="AR133" i="2"/>
  <c r="AR510" i="2"/>
  <c r="AR232" i="2"/>
  <c r="AR283" i="2"/>
  <c r="AR484" i="2"/>
  <c r="AR309" i="2"/>
  <c r="AR362" i="2"/>
  <c r="AR495" i="2"/>
  <c r="AR205" i="2"/>
  <c r="AR308" i="2"/>
  <c r="AR276" i="2"/>
  <c r="AR360" i="2"/>
  <c r="AR120" i="2"/>
  <c r="AR267" i="2"/>
  <c r="AR491" i="2"/>
  <c r="AR455" i="2"/>
  <c r="AR341" i="2"/>
  <c r="AR340" i="2"/>
  <c r="AR174" i="2"/>
  <c r="AR420" i="2"/>
  <c r="AR472" i="2"/>
  <c r="AR408" i="2"/>
  <c r="AR132" i="2"/>
  <c r="AR161" i="2"/>
  <c r="AR156" i="2"/>
  <c r="AR329" i="2"/>
  <c r="L17" i="3"/>
  <c r="T113" i="3"/>
  <c r="E46" i="3"/>
  <c r="F27" i="3"/>
  <c r="D28" i="3"/>
  <c r="E48" i="3"/>
  <c r="D16" i="3"/>
  <c r="E119" i="3"/>
  <c r="G109" i="3"/>
  <c r="G56" i="3"/>
  <c r="F76" i="3"/>
  <c r="F73" i="3"/>
  <c r="F83" i="3"/>
  <c r="Q94" i="3"/>
  <c r="G53" i="3"/>
  <c r="U55" i="3"/>
  <c r="F45" i="3"/>
  <c r="P90" i="3"/>
  <c r="F3" i="3"/>
  <c r="G64" i="3"/>
  <c r="F86" i="3"/>
  <c r="G92" i="3"/>
  <c r="F12" i="3"/>
  <c r="Q13" i="3"/>
  <c r="Q81" i="3"/>
  <c r="P38" i="3"/>
  <c r="G40" i="3"/>
  <c r="G96" i="3"/>
  <c r="P66" i="3"/>
  <c r="F67" i="3"/>
  <c r="F31" i="3"/>
  <c r="F78" i="3"/>
  <c r="F103" i="3"/>
  <c r="P2" i="3"/>
  <c r="G17" i="3"/>
  <c r="G32" i="3"/>
  <c r="P49" i="3"/>
  <c r="F121" i="3"/>
  <c r="F75" i="3"/>
  <c r="G35" i="3"/>
  <c r="F68" i="3"/>
  <c r="U99" i="3"/>
  <c r="G80" i="3"/>
  <c r="G61" i="3"/>
  <c r="G82" i="3"/>
  <c r="E20" i="3"/>
  <c r="D52" i="3"/>
  <c r="G113" i="3"/>
  <c r="U105" i="3"/>
  <c r="F115" i="3"/>
  <c r="G24" i="3"/>
  <c r="F108" i="3"/>
  <c r="F104" i="3"/>
  <c r="F41" i="3"/>
  <c r="G23" i="3"/>
  <c r="F63" i="3"/>
  <c r="G100" i="3"/>
  <c r="U26" i="3"/>
  <c r="G7" i="3"/>
  <c r="F47" i="3"/>
  <c r="L72" i="3"/>
  <c r="J19" i="3"/>
  <c r="O12" i="3"/>
  <c r="E109" i="3"/>
  <c r="Q48" i="3"/>
  <c r="S2" i="3"/>
  <c r="O16" i="3"/>
  <c r="J40" i="3"/>
  <c r="U27" i="3"/>
  <c r="J110" i="3"/>
  <c r="J113" i="3"/>
  <c r="L36" i="3"/>
  <c r="J65" i="3"/>
  <c r="F64" i="3"/>
  <c r="N64" i="3"/>
  <c r="F96" i="3"/>
  <c r="F52" i="3"/>
  <c r="F116" i="3"/>
  <c r="L62" i="3"/>
  <c r="N102" i="3"/>
  <c r="K66" i="3"/>
  <c r="M6" i="3"/>
  <c r="M75" i="3"/>
  <c r="N83" i="3"/>
  <c r="M21" i="3"/>
  <c r="T96" i="3"/>
  <c r="J59" i="3"/>
  <c r="J32" i="3"/>
  <c r="J35" i="3"/>
  <c r="K88" i="3"/>
  <c r="L108" i="3"/>
  <c r="O35" i="3"/>
  <c r="L14" i="3"/>
  <c r="T121" i="3"/>
  <c r="V121" i="3"/>
  <c r="S84" i="3"/>
  <c r="K114" i="3"/>
  <c r="T17" i="3"/>
  <c r="R92" i="3"/>
  <c r="J90" i="3"/>
  <c r="T68" i="3"/>
  <c r="J102" i="3"/>
  <c r="O75" i="3"/>
  <c r="R96" i="3"/>
  <c r="J45" i="3"/>
  <c r="M106" i="3"/>
  <c r="G20" i="3"/>
  <c r="J77" i="3"/>
  <c r="K36" i="3"/>
  <c r="G110" i="3"/>
  <c r="L66" i="3"/>
  <c r="G27" i="3"/>
  <c r="J81" i="3"/>
  <c r="G102" i="3"/>
  <c r="G75" i="3"/>
  <c r="R24" i="3"/>
  <c r="P27" i="3"/>
  <c r="G52" i="3"/>
  <c r="P52" i="3"/>
  <c r="M25" i="3"/>
  <c r="J96" i="3"/>
  <c r="J117" i="3"/>
  <c r="F88" i="3"/>
  <c r="M89" i="3"/>
  <c r="Q14" i="3"/>
  <c r="T12" i="3"/>
  <c r="J53" i="3"/>
  <c r="L40" i="3"/>
  <c r="N50" i="3"/>
  <c r="F32" i="3"/>
  <c r="G38" i="3"/>
  <c r="Q121" i="3"/>
  <c r="R80" i="3"/>
  <c r="J58" i="3"/>
  <c r="K91" i="3"/>
  <c r="J80" i="3"/>
  <c r="F36" i="3"/>
  <c r="G19" i="3"/>
  <c r="Q53" i="3"/>
  <c r="M101" i="3"/>
  <c r="L90" i="3"/>
  <c r="K106" i="3"/>
  <c r="J2" i="3"/>
  <c r="M103" i="3"/>
  <c r="K97" i="3"/>
  <c r="N105" i="3"/>
  <c r="N40" i="3"/>
  <c r="F15" i="3"/>
  <c r="L55" i="3"/>
  <c r="K56" i="3"/>
  <c r="S120" i="3"/>
  <c r="L15" i="3"/>
  <c r="F99" i="3"/>
  <c r="R49" i="3"/>
  <c r="J34" i="3"/>
  <c r="K92" i="3"/>
  <c r="L97" i="3"/>
  <c r="L82" i="3"/>
  <c r="L114" i="3"/>
  <c r="M52" i="3"/>
  <c r="N2" i="3"/>
  <c r="O90" i="3"/>
  <c r="O116" i="3"/>
  <c r="J17" i="3"/>
  <c r="J3" i="3"/>
  <c r="J78" i="3"/>
  <c r="J86" i="3"/>
  <c r="K75" i="3"/>
  <c r="L34" i="3"/>
  <c r="N15" i="3"/>
  <c r="O2" i="3"/>
  <c r="O72" i="3"/>
  <c r="O31" i="3"/>
  <c r="K33" i="3"/>
  <c r="K18" i="3"/>
  <c r="N94" i="3"/>
  <c r="J101" i="3"/>
  <c r="S39" i="3"/>
  <c r="K42" i="3"/>
  <c r="L11" i="3"/>
  <c r="K25" i="3"/>
  <c r="M59" i="3"/>
  <c r="O100" i="3"/>
  <c r="M102" i="3"/>
  <c r="O23" i="3"/>
  <c r="J83" i="3"/>
  <c r="G90" i="3"/>
  <c r="P116" i="3"/>
  <c r="G81" i="3"/>
  <c r="J12" i="3"/>
  <c r="C31" i="3"/>
  <c r="K121" i="3"/>
  <c r="N43" i="3"/>
  <c r="K77" i="3"/>
  <c r="L63" i="3"/>
  <c r="D110" i="3"/>
  <c r="G43" i="3"/>
  <c r="K95" i="3"/>
  <c r="R81" i="3"/>
  <c r="T106" i="3"/>
  <c r="T60" i="3"/>
  <c r="T114" i="3"/>
  <c r="J33" i="3"/>
  <c r="J88" i="3"/>
  <c r="K99" i="3"/>
  <c r="K2" i="3"/>
  <c r="L59" i="3"/>
  <c r="L6" i="3"/>
  <c r="L60" i="3"/>
  <c r="L88" i="3"/>
  <c r="M46" i="3"/>
  <c r="N61" i="3"/>
  <c r="C52" i="3"/>
  <c r="J49" i="3"/>
  <c r="J119" i="3"/>
  <c r="K13" i="3"/>
  <c r="K5" i="3"/>
  <c r="K15" i="3"/>
  <c r="K71" i="3"/>
  <c r="K86" i="3"/>
  <c r="L117" i="3"/>
  <c r="L37" i="3"/>
  <c r="M3" i="3"/>
  <c r="T69" i="3"/>
  <c r="R60" i="3"/>
  <c r="G65" i="3"/>
  <c r="K87" i="3"/>
  <c r="J63" i="3"/>
  <c r="L83" i="3"/>
  <c r="Q74" i="3"/>
  <c r="F11" i="3"/>
  <c r="G59" i="3"/>
  <c r="J74" i="3"/>
  <c r="P69" i="3"/>
  <c r="M54" i="3"/>
  <c r="O29" i="3"/>
  <c r="L46" i="3"/>
  <c r="F72" i="3"/>
  <c r="F5" i="3"/>
  <c r="G104" i="3"/>
  <c r="L28" i="3"/>
  <c r="T6" i="3"/>
  <c r="N10" i="3"/>
  <c r="C82" i="3"/>
  <c r="F40" i="3"/>
  <c r="F117" i="3"/>
  <c r="F38" i="3"/>
  <c r="G77" i="3"/>
  <c r="G58" i="3"/>
  <c r="P81" i="3"/>
  <c r="P56" i="3"/>
  <c r="M86" i="3"/>
  <c r="G41" i="3"/>
  <c r="F81" i="3"/>
  <c r="G13" i="3"/>
  <c r="R74" i="3"/>
  <c r="K20" i="3"/>
  <c r="C67" i="3"/>
  <c r="C95" i="3"/>
  <c r="D22" i="3"/>
  <c r="F14" i="3"/>
  <c r="F2" i="3"/>
  <c r="G3" i="3"/>
  <c r="G21" i="3"/>
  <c r="F87" i="3"/>
  <c r="M76" i="3"/>
  <c r="F24" i="3"/>
  <c r="M77" i="3"/>
  <c r="O89" i="3"/>
  <c r="F34" i="3"/>
  <c r="J76" i="3"/>
  <c r="Q89" i="3"/>
  <c r="N49" i="3"/>
  <c r="M121" i="3"/>
  <c r="L116" i="3"/>
  <c r="K35" i="3"/>
  <c r="F55" i="3"/>
  <c r="F90" i="3"/>
  <c r="G114" i="3"/>
  <c r="P33" i="3"/>
  <c r="Q117" i="3"/>
  <c r="O70" i="3"/>
  <c r="M78" i="3"/>
  <c r="F105" i="3"/>
  <c r="K101" i="3"/>
  <c r="K62" i="3"/>
  <c r="G60" i="3"/>
  <c r="S42" i="3"/>
  <c r="F70" i="3"/>
  <c r="G69" i="3"/>
  <c r="M99" i="3"/>
  <c r="N65" i="3"/>
  <c r="M71" i="3"/>
  <c r="M30" i="3"/>
  <c r="M80" i="3"/>
  <c r="F29" i="3"/>
  <c r="G68" i="3"/>
  <c r="G88" i="3"/>
  <c r="Q103" i="3"/>
  <c r="L107" i="3"/>
  <c r="J9" i="3"/>
  <c r="F28" i="3"/>
  <c r="F89" i="3"/>
  <c r="G121" i="3"/>
  <c r="G117" i="3"/>
  <c r="G30" i="3"/>
  <c r="V66" i="3"/>
  <c r="E85" i="3"/>
  <c r="U85" i="3"/>
  <c r="T85" i="3"/>
  <c r="S85" i="3"/>
  <c r="Q85" i="3"/>
  <c r="R85" i="3"/>
  <c r="P85" i="3"/>
  <c r="M85" i="3"/>
  <c r="N85" i="3"/>
  <c r="J85" i="3"/>
  <c r="O85" i="3"/>
  <c r="K85" i="3"/>
  <c r="G85" i="3"/>
  <c r="E93" i="3"/>
  <c r="P93" i="3"/>
  <c r="O93" i="3"/>
  <c r="T93" i="3"/>
  <c r="N93" i="3"/>
  <c r="M93" i="3"/>
  <c r="V93" i="3"/>
  <c r="L93" i="3"/>
  <c r="S93" i="3"/>
  <c r="U93" i="3"/>
  <c r="Q93" i="3"/>
  <c r="K107" i="3"/>
  <c r="C4" i="3"/>
  <c r="V4" i="3"/>
  <c r="S4" i="3"/>
  <c r="N4" i="3"/>
  <c r="U4" i="3"/>
  <c r="T4" i="3"/>
  <c r="R4" i="3"/>
  <c r="M4" i="3"/>
  <c r="D118" i="3"/>
  <c r="U118" i="3"/>
  <c r="T118" i="3"/>
  <c r="P118" i="3"/>
  <c r="M118" i="3"/>
  <c r="L118" i="3"/>
  <c r="R118" i="3"/>
  <c r="O118" i="3"/>
  <c r="K118" i="3"/>
  <c r="V118" i="3"/>
  <c r="N118" i="3"/>
  <c r="J118" i="3"/>
  <c r="S29" i="3"/>
  <c r="E79" i="3"/>
  <c r="V79" i="3"/>
  <c r="U79" i="3"/>
  <c r="S79" i="3"/>
  <c r="T79" i="3"/>
  <c r="Q79" i="3"/>
  <c r="M79" i="3"/>
  <c r="L79" i="3"/>
  <c r="E8" i="3"/>
  <c r="V8" i="3"/>
  <c r="U8" i="3"/>
  <c r="P8" i="3"/>
  <c r="R8" i="3"/>
  <c r="N8" i="3"/>
  <c r="M8" i="3"/>
  <c r="S8" i="3"/>
  <c r="O8" i="3"/>
  <c r="Q8" i="3"/>
  <c r="E57" i="3"/>
  <c r="S57" i="3"/>
  <c r="R57" i="3"/>
  <c r="O57" i="3"/>
  <c r="P57" i="3"/>
  <c r="Q57" i="3"/>
  <c r="M57" i="3"/>
  <c r="T57" i="3"/>
  <c r="J57" i="3"/>
  <c r="G57" i="3"/>
  <c r="L57" i="3"/>
  <c r="K26" i="3"/>
  <c r="C98" i="3"/>
  <c r="O98" i="3"/>
  <c r="P98" i="3"/>
  <c r="V98" i="3"/>
  <c r="S98" i="3"/>
  <c r="Q98" i="3"/>
  <c r="N98" i="3"/>
  <c r="T98" i="3"/>
  <c r="R98" i="3"/>
  <c r="J98" i="3"/>
  <c r="M98" i="3"/>
  <c r="D51" i="3"/>
  <c r="U51" i="3"/>
  <c r="V51" i="3"/>
  <c r="S51" i="3"/>
  <c r="P51" i="3"/>
  <c r="M51" i="3"/>
  <c r="T51" i="3"/>
  <c r="L51" i="3"/>
  <c r="O51" i="3"/>
  <c r="K51" i="3"/>
  <c r="R51" i="3"/>
  <c r="N51" i="3"/>
  <c r="C107" i="3"/>
  <c r="F79" i="3"/>
  <c r="O4" i="3"/>
  <c r="U98" i="3"/>
  <c r="U111" i="3"/>
  <c r="T111" i="3"/>
  <c r="S111" i="3"/>
  <c r="Q111" i="3"/>
  <c r="M111" i="3"/>
  <c r="R111" i="3"/>
  <c r="J111" i="3"/>
  <c r="V111" i="3"/>
  <c r="O111" i="3"/>
  <c r="N111" i="3"/>
  <c r="L111" i="3"/>
  <c r="G111" i="3"/>
  <c r="T112" i="3"/>
  <c r="S112" i="3"/>
  <c r="R112" i="3"/>
  <c r="P112" i="3"/>
  <c r="Q112" i="3"/>
  <c r="O112" i="3"/>
  <c r="U112" i="3"/>
  <c r="V112" i="3"/>
  <c r="V48" i="3"/>
  <c r="U48" i="3"/>
  <c r="S48" i="3"/>
  <c r="T48" i="3"/>
  <c r="P48" i="3"/>
  <c r="R48" i="3"/>
  <c r="M48" i="3"/>
  <c r="N48" i="3"/>
  <c r="L48" i="3"/>
  <c r="D43" i="3"/>
  <c r="E22" i="3"/>
  <c r="F85" i="3"/>
  <c r="G9" i="3"/>
  <c r="J8" i="3"/>
  <c r="K112" i="3"/>
  <c r="K48" i="3"/>
  <c r="L4" i="3"/>
  <c r="V16" i="3"/>
  <c r="R16" i="3"/>
  <c r="P16" i="3"/>
  <c r="N16" i="3"/>
  <c r="M16" i="3"/>
  <c r="U16" i="3"/>
  <c r="T16" i="3"/>
  <c r="L16" i="3"/>
  <c r="K16" i="3"/>
  <c r="S16" i="3"/>
  <c r="V44" i="3"/>
  <c r="U44" i="3"/>
  <c r="T44" i="3"/>
  <c r="R44" i="3"/>
  <c r="Q44" i="3"/>
  <c r="O44" i="3"/>
  <c r="N44" i="3"/>
  <c r="S44" i="3"/>
  <c r="K44" i="3"/>
  <c r="L44" i="3"/>
  <c r="T109" i="3"/>
  <c r="S109" i="3"/>
  <c r="R109" i="3"/>
  <c r="P109" i="3"/>
  <c r="L109" i="3"/>
  <c r="Q109" i="3"/>
  <c r="V109" i="3"/>
  <c r="U109" i="3"/>
  <c r="M109" i="3"/>
  <c r="O109" i="3"/>
  <c r="K109" i="3"/>
  <c r="F109" i="3"/>
  <c r="D27" i="3"/>
  <c r="E110" i="3"/>
  <c r="F93" i="3"/>
  <c r="J82" i="3"/>
  <c r="P44" i="3"/>
  <c r="U54" i="3"/>
  <c r="E56" i="3"/>
  <c r="V56" i="3"/>
  <c r="T56" i="3"/>
  <c r="N56" i="3"/>
  <c r="U56" i="3"/>
  <c r="M56" i="3"/>
  <c r="S56" i="3"/>
  <c r="Q56" i="3"/>
  <c r="L56" i="3"/>
  <c r="E115" i="3"/>
  <c r="O115" i="3"/>
  <c r="S115" i="3"/>
  <c r="N115" i="3"/>
  <c r="P115" i="3"/>
  <c r="Q115" i="3"/>
  <c r="L115" i="3"/>
  <c r="U115" i="3"/>
  <c r="T115" i="3"/>
  <c r="K115" i="3"/>
  <c r="C85" i="3"/>
  <c r="E51" i="3"/>
  <c r="K6" i="3"/>
  <c r="L67" i="3"/>
  <c r="N57" i="3"/>
  <c r="C104" i="3"/>
  <c r="U104" i="3"/>
  <c r="V104" i="3"/>
  <c r="Q104" i="3"/>
  <c r="S104" i="3"/>
  <c r="O104" i="3"/>
  <c r="N104" i="3"/>
  <c r="M104" i="3"/>
  <c r="T104" i="3"/>
  <c r="L104" i="3"/>
  <c r="K104" i="3"/>
  <c r="P104" i="3"/>
  <c r="R104" i="3"/>
  <c r="D74" i="3"/>
  <c r="U74" i="3"/>
  <c r="V74" i="3"/>
  <c r="P74" i="3"/>
  <c r="M74" i="3"/>
  <c r="O74" i="3"/>
  <c r="S74" i="3"/>
  <c r="K74" i="3"/>
  <c r="T74" i="3"/>
  <c r="E84" i="3"/>
  <c r="Q84" i="3"/>
  <c r="P84" i="3"/>
  <c r="U84" i="3"/>
  <c r="O84" i="3"/>
  <c r="N84" i="3"/>
  <c r="V84" i="3"/>
  <c r="F84" i="3"/>
  <c r="R84" i="3"/>
  <c r="M84" i="3"/>
  <c r="J84" i="3"/>
  <c r="D54" i="3"/>
  <c r="F20" i="3"/>
  <c r="G4" i="3"/>
  <c r="G115" i="3"/>
  <c r="K28" i="3"/>
  <c r="L58" i="3"/>
  <c r="M95" i="3"/>
  <c r="U61" i="3"/>
  <c r="C23" i="3"/>
  <c r="Q23" i="3"/>
  <c r="P23" i="3"/>
  <c r="S23" i="3"/>
  <c r="T23" i="3"/>
  <c r="U23" i="3"/>
  <c r="M23" i="3"/>
  <c r="F23" i="3"/>
  <c r="N23" i="3"/>
  <c r="D39" i="3"/>
  <c r="V39" i="3"/>
  <c r="T39" i="3"/>
  <c r="L39" i="3"/>
  <c r="O39" i="3"/>
  <c r="N39" i="3"/>
  <c r="R39" i="3"/>
  <c r="J39" i="3"/>
  <c r="U39" i="3"/>
  <c r="P39" i="3"/>
  <c r="C109" i="3"/>
  <c r="E44" i="3"/>
  <c r="F43" i="3"/>
  <c r="G29" i="3"/>
  <c r="G63" i="3"/>
  <c r="J104" i="3"/>
  <c r="N60" i="3"/>
  <c r="O95" i="3"/>
  <c r="R91" i="3"/>
  <c r="V23" i="3"/>
  <c r="E100" i="3"/>
  <c r="V100" i="3"/>
  <c r="R100" i="3"/>
  <c r="Q100" i="3"/>
  <c r="N100" i="3"/>
  <c r="M100" i="3"/>
  <c r="T100" i="3"/>
  <c r="P100" i="3"/>
  <c r="U100" i="3"/>
  <c r="J100" i="3"/>
  <c r="S100" i="3"/>
  <c r="D72" i="3"/>
  <c r="U72" i="3"/>
  <c r="V72" i="3"/>
  <c r="S72" i="3"/>
  <c r="M72" i="3"/>
  <c r="T72" i="3"/>
  <c r="Q72" i="3"/>
  <c r="K72" i="3"/>
  <c r="R72" i="3"/>
  <c r="N72" i="3"/>
  <c r="C34" i="3"/>
  <c r="S34" i="3"/>
  <c r="R34" i="3"/>
  <c r="O34" i="3"/>
  <c r="V34" i="3"/>
  <c r="Q34" i="3"/>
  <c r="U34" i="3"/>
  <c r="G34" i="3"/>
  <c r="M34" i="3"/>
  <c r="T34" i="3"/>
  <c r="D14" i="3"/>
  <c r="V14" i="3"/>
  <c r="U14" i="3"/>
  <c r="T14" i="3"/>
  <c r="R14" i="3"/>
  <c r="S14" i="3"/>
  <c r="N14" i="3"/>
  <c r="K14" i="3"/>
  <c r="P14" i="3"/>
  <c r="O14" i="3"/>
  <c r="J14" i="3"/>
  <c r="C103" i="3"/>
  <c r="S103" i="3"/>
  <c r="R103" i="3"/>
  <c r="O103" i="3"/>
  <c r="V103" i="3"/>
  <c r="P103" i="3"/>
  <c r="N103" i="3"/>
  <c r="T103" i="3"/>
  <c r="G103" i="3"/>
  <c r="J103" i="3"/>
  <c r="E77" i="3"/>
  <c r="P77" i="3"/>
  <c r="O77" i="3"/>
  <c r="T77" i="3"/>
  <c r="Q77" i="3"/>
  <c r="V77" i="3"/>
  <c r="U77" i="3"/>
  <c r="R77" i="3"/>
  <c r="N77" i="3"/>
  <c r="L77" i="3"/>
  <c r="E106" i="3"/>
  <c r="O106" i="3"/>
  <c r="P106" i="3"/>
  <c r="U106" i="3"/>
  <c r="V106" i="3"/>
  <c r="R106" i="3"/>
  <c r="Q106" i="3"/>
  <c r="L106" i="3"/>
  <c r="N106" i="3"/>
  <c r="C11" i="3"/>
  <c r="U11" i="3"/>
  <c r="T11" i="3"/>
  <c r="S11" i="3"/>
  <c r="Q11" i="3"/>
  <c r="N11" i="3"/>
  <c r="M11" i="3"/>
  <c r="V11" i="3"/>
  <c r="J11" i="3"/>
  <c r="O11" i="3"/>
  <c r="R11" i="3"/>
  <c r="P11" i="3"/>
  <c r="G11" i="3"/>
  <c r="C2" i="3"/>
  <c r="R2" i="3"/>
  <c r="Q2" i="3"/>
  <c r="U2" i="3"/>
  <c r="V2" i="3"/>
  <c r="T2" i="3"/>
  <c r="G2" i="3"/>
  <c r="C94" i="3"/>
  <c r="P94" i="3"/>
  <c r="O94" i="3"/>
  <c r="T94" i="3"/>
  <c r="R94" i="3"/>
  <c r="V94" i="3"/>
  <c r="S94" i="3"/>
  <c r="J94" i="3"/>
  <c r="M94" i="3"/>
  <c r="U94" i="3"/>
  <c r="C26" i="3"/>
  <c r="C93" i="3"/>
  <c r="C57" i="3"/>
  <c r="D95" i="3"/>
  <c r="E54" i="3"/>
  <c r="E58" i="3"/>
  <c r="F77" i="3"/>
  <c r="F100" i="3"/>
  <c r="F57" i="3"/>
  <c r="F94" i="3"/>
  <c r="F62" i="3"/>
  <c r="G72" i="3"/>
  <c r="G76" i="3"/>
  <c r="G93" i="3"/>
  <c r="G118" i="3"/>
  <c r="G94" i="3"/>
  <c r="G51" i="3"/>
  <c r="J4" i="3"/>
  <c r="J70" i="3"/>
  <c r="J13" i="3"/>
  <c r="J23" i="3"/>
  <c r="J92" i="3"/>
  <c r="K3" i="3"/>
  <c r="K84" i="3"/>
  <c r="K60" i="3"/>
  <c r="K80" i="3"/>
  <c r="K103" i="3"/>
  <c r="L112" i="3"/>
  <c r="L2" i="3"/>
  <c r="L23" i="3"/>
  <c r="M14" i="3"/>
  <c r="N74" i="3"/>
  <c r="N35" i="3"/>
  <c r="N81" i="3"/>
  <c r="O48" i="3"/>
  <c r="P111" i="3"/>
  <c r="R93" i="3"/>
  <c r="R114" i="3"/>
  <c r="S89" i="3"/>
  <c r="T84" i="3"/>
  <c r="T30" i="3"/>
  <c r="U42" i="3"/>
  <c r="V7" i="3"/>
  <c r="E122" i="3"/>
  <c r="V122" i="3"/>
  <c r="U122" i="3"/>
  <c r="T122" i="3"/>
  <c r="R122" i="3"/>
  <c r="Q122" i="3"/>
  <c r="N122" i="3"/>
  <c r="O122" i="3"/>
  <c r="K122" i="3"/>
  <c r="S122" i="3"/>
  <c r="J122" i="3"/>
  <c r="E47" i="3"/>
  <c r="R47" i="3"/>
  <c r="Q47" i="3"/>
  <c r="N47" i="3"/>
  <c r="V47" i="3"/>
  <c r="P47" i="3"/>
  <c r="L47" i="3"/>
  <c r="U47" i="3"/>
  <c r="G47" i="3"/>
  <c r="S47" i="3"/>
  <c r="M47" i="3"/>
  <c r="G122" i="3"/>
  <c r="K79" i="3"/>
  <c r="C54" i="3"/>
  <c r="T54" i="3"/>
  <c r="S54" i="3"/>
  <c r="R54" i="3"/>
  <c r="P54" i="3"/>
  <c r="L54" i="3"/>
  <c r="Q54" i="3"/>
  <c r="N54" i="3"/>
  <c r="J54" i="3"/>
  <c r="O54" i="3"/>
  <c r="F54" i="3"/>
  <c r="C7" i="3"/>
  <c r="J29" i="3"/>
  <c r="N79" i="3"/>
  <c r="O27" i="3"/>
  <c r="S27" i="3"/>
  <c r="Q27" i="3"/>
  <c r="N27" i="3"/>
  <c r="T27" i="3"/>
  <c r="Q10" i="3"/>
  <c r="P10" i="3"/>
  <c r="S10" i="3"/>
  <c r="T10" i="3"/>
  <c r="R10" i="3"/>
  <c r="U10" i="3"/>
  <c r="V10" i="3"/>
  <c r="F10" i="3"/>
  <c r="J10" i="3"/>
  <c r="M10" i="3"/>
  <c r="E28" i="3"/>
  <c r="K27" i="3"/>
  <c r="L8" i="3"/>
  <c r="V52" i="3"/>
  <c r="T52" i="3"/>
  <c r="U52" i="3"/>
  <c r="R52" i="3"/>
  <c r="Q52" i="3"/>
  <c r="O52" i="3"/>
  <c r="N52" i="3"/>
  <c r="L52" i="3"/>
  <c r="S52" i="3"/>
  <c r="J52" i="3"/>
  <c r="U31" i="3"/>
  <c r="V31" i="3"/>
  <c r="M31" i="3"/>
  <c r="L31" i="3"/>
  <c r="S31" i="3"/>
  <c r="Q31" i="3"/>
  <c r="K31" i="3"/>
  <c r="P31" i="3"/>
  <c r="E31" i="3"/>
  <c r="J31" i="3"/>
  <c r="F107" i="3"/>
  <c r="J51" i="3"/>
  <c r="M44" i="3"/>
  <c r="O10" i="3"/>
  <c r="D113" i="3"/>
  <c r="S113" i="3"/>
  <c r="R113" i="3"/>
  <c r="O113" i="3"/>
  <c r="U113" i="3"/>
  <c r="V113" i="3"/>
  <c r="P113" i="3"/>
  <c r="L113" i="3"/>
  <c r="N113" i="3"/>
  <c r="M113" i="3"/>
  <c r="C33" i="3"/>
  <c r="R33" i="3"/>
  <c r="Q33" i="3"/>
  <c r="N33" i="3"/>
  <c r="U33" i="3"/>
  <c r="V33" i="3"/>
  <c r="O33" i="3"/>
  <c r="T33" i="3"/>
  <c r="S33" i="3"/>
  <c r="G33" i="3"/>
  <c r="D37" i="3"/>
  <c r="V37" i="3"/>
  <c r="U37" i="3"/>
  <c r="S37" i="3"/>
  <c r="P37" i="3"/>
  <c r="M37" i="3"/>
  <c r="T37" i="3"/>
  <c r="N37" i="3"/>
  <c r="R37" i="3"/>
  <c r="Q37" i="3"/>
  <c r="D67" i="3"/>
  <c r="F111" i="3"/>
  <c r="F118" i="3"/>
  <c r="J37" i="3"/>
  <c r="K54" i="3"/>
  <c r="L27" i="3"/>
  <c r="M115" i="3"/>
  <c r="Q29" i="3"/>
  <c r="D108" i="3"/>
  <c r="S108" i="3"/>
  <c r="R108" i="3"/>
  <c r="O108" i="3"/>
  <c r="V108" i="3"/>
  <c r="Q108" i="3"/>
  <c r="M108" i="3"/>
  <c r="P108" i="3"/>
  <c r="T108" i="3"/>
  <c r="N108" i="3"/>
  <c r="J108" i="3"/>
  <c r="E41" i="3"/>
  <c r="V41" i="3"/>
  <c r="U41" i="3"/>
  <c r="T41" i="3"/>
  <c r="R41" i="3"/>
  <c r="O41" i="3"/>
  <c r="K41" i="3"/>
  <c r="S41" i="3"/>
  <c r="P41" i="3"/>
  <c r="M41" i="3"/>
  <c r="L41" i="3"/>
  <c r="C28" i="3"/>
  <c r="E27" i="3"/>
  <c r="G74" i="3"/>
  <c r="G101" i="3"/>
  <c r="K110" i="3"/>
  <c r="K52" i="3"/>
  <c r="O79" i="3"/>
  <c r="P22" i="3"/>
  <c r="E117" i="3"/>
  <c r="V117" i="3"/>
  <c r="R117" i="3"/>
  <c r="N117" i="3"/>
  <c r="M117" i="3"/>
  <c r="U117" i="3"/>
  <c r="T117" i="3"/>
  <c r="O117" i="3"/>
  <c r="K117" i="3"/>
  <c r="P117" i="3"/>
  <c r="C62" i="3"/>
  <c r="V62" i="3"/>
  <c r="R62" i="3"/>
  <c r="O62" i="3"/>
  <c r="P62" i="3"/>
  <c r="M62" i="3"/>
  <c r="Q62" i="3"/>
  <c r="J62" i="3"/>
  <c r="U62" i="3"/>
  <c r="N62" i="3"/>
  <c r="T62" i="3"/>
  <c r="C110" i="3"/>
  <c r="G18" i="3"/>
  <c r="K113" i="3"/>
  <c r="K83" i="3"/>
  <c r="K9" i="3"/>
  <c r="K47" i="3"/>
  <c r="K39" i="3"/>
  <c r="L71" i="3"/>
  <c r="L84" i="3"/>
  <c r="L103" i="3"/>
  <c r="M112" i="3"/>
  <c r="M2" i="3"/>
  <c r="M33" i="3"/>
  <c r="M114" i="3"/>
  <c r="N34" i="3"/>
  <c r="N92" i="3"/>
  <c r="O56" i="3"/>
  <c r="P4" i="3"/>
  <c r="P34" i="3"/>
  <c r="Q113" i="3"/>
  <c r="Q21" i="3"/>
  <c r="Q92" i="3"/>
  <c r="R31" i="3"/>
  <c r="R30" i="3"/>
  <c r="S117" i="3"/>
  <c r="T99" i="3"/>
  <c r="U108" i="3"/>
  <c r="U101" i="3"/>
  <c r="V115" i="3"/>
  <c r="E7" i="3"/>
  <c r="P7" i="3"/>
  <c r="O7" i="3"/>
  <c r="Q7" i="3"/>
  <c r="T7" i="3"/>
  <c r="R7" i="3"/>
  <c r="U7" i="3"/>
  <c r="S7" i="3"/>
  <c r="M7" i="3"/>
  <c r="K7" i="3"/>
  <c r="N7" i="3"/>
  <c r="L7" i="3"/>
  <c r="E107" i="3"/>
  <c r="V107" i="3"/>
  <c r="O107" i="3"/>
  <c r="T107" i="3"/>
  <c r="N107" i="3"/>
  <c r="U107" i="3"/>
  <c r="P107" i="3"/>
  <c r="M107" i="3"/>
  <c r="Q107" i="3"/>
  <c r="R107" i="3"/>
  <c r="K57" i="3"/>
  <c r="L85" i="3"/>
  <c r="N9" i="3"/>
  <c r="R79" i="3"/>
  <c r="C43" i="3"/>
  <c r="P43" i="3"/>
  <c r="O43" i="3"/>
  <c r="T43" i="3"/>
  <c r="S43" i="3"/>
  <c r="Q43" i="3"/>
  <c r="J43" i="3"/>
  <c r="L43" i="3"/>
  <c r="D58" i="3"/>
  <c r="V58" i="3"/>
  <c r="U58" i="3"/>
  <c r="R58" i="3"/>
  <c r="Q58" i="3"/>
  <c r="M58" i="3"/>
  <c r="P58" i="3"/>
  <c r="N58" i="3"/>
  <c r="S58" i="3"/>
  <c r="K58" i="3"/>
  <c r="V120" i="3"/>
  <c r="T120" i="3"/>
  <c r="N120" i="3"/>
  <c r="U120" i="3"/>
  <c r="R120" i="3"/>
  <c r="P120" i="3"/>
  <c r="J120" i="3"/>
  <c r="L120" i="3"/>
  <c r="P82" i="3"/>
  <c r="O82" i="3"/>
  <c r="V82" i="3"/>
  <c r="R82" i="3"/>
  <c r="S82" i="3"/>
  <c r="T82" i="3"/>
  <c r="N82" i="3"/>
  <c r="U82" i="3"/>
  <c r="K82" i="3"/>
  <c r="C112" i="3"/>
  <c r="F50" i="3"/>
  <c r="M43" i="3"/>
  <c r="T58" i="3"/>
  <c r="T20" i="3"/>
  <c r="S20" i="3"/>
  <c r="P20" i="3"/>
  <c r="O20" i="3"/>
  <c r="R20" i="3"/>
  <c r="N20" i="3"/>
  <c r="Q20" i="3"/>
  <c r="J20" i="3"/>
  <c r="U20" i="3"/>
  <c r="S119" i="3"/>
  <c r="R119" i="3"/>
  <c r="O119" i="3"/>
  <c r="U119" i="3"/>
  <c r="Q119" i="3"/>
  <c r="V119" i="3"/>
  <c r="M119" i="3"/>
  <c r="G119" i="3"/>
  <c r="T119" i="3"/>
  <c r="V95" i="3"/>
  <c r="T95" i="3"/>
  <c r="N95" i="3"/>
  <c r="U95" i="3"/>
  <c r="L95" i="3"/>
  <c r="R95" i="3"/>
  <c r="J95" i="3"/>
  <c r="C119" i="3"/>
  <c r="E16" i="3"/>
  <c r="L26" i="3"/>
  <c r="M27" i="3"/>
  <c r="Q120" i="3"/>
  <c r="R26" i="3"/>
  <c r="C70" i="3"/>
  <c r="T70" i="3"/>
  <c r="S70" i="3"/>
  <c r="R70" i="3"/>
  <c r="P70" i="3"/>
  <c r="L70" i="3"/>
  <c r="V70" i="3"/>
  <c r="Q70" i="3"/>
  <c r="U70" i="3"/>
  <c r="M70" i="3"/>
  <c r="N70" i="3"/>
  <c r="D105" i="3"/>
  <c r="V105" i="3"/>
  <c r="T105" i="3"/>
  <c r="L105" i="3"/>
  <c r="S105" i="3"/>
  <c r="P105" i="3"/>
  <c r="J105" i="3"/>
  <c r="O105" i="3"/>
  <c r="K105" i="3"/>
  <c r="R105" i="3"/>
  <c r="M105" i="3"/>
  <c r="E18" i="3"/>
  <c r="V18" i="3"/>
  <c r="T18" i="3"/>
  <c r="U18" i="3"/>
  <c r="R18" i="3"/>
  <c r="N18" i="3"/>
  <c r="S18" i="3"/>
  <c r="J18" i="3"/>
  <c r="P18" i="3"/>
  <c r="O18" i="3"/>
  <c r="Q18" i="3"/>
  <c r="M18" i="3"/>
  <c r="C9" i="3"/>
  <c r="E43" i="3"/>
  <c r="G120" i="3"/>
  <c r="G44" i="3"/>
  <c r="O67" i="3"/>
  <c r="R43" i="3"/>
  <c r="T47" i="3"/>
  <c r="D69" i="3"/>
  <c r="U69" i="3"/>
  <c r="Q69" i="3"/>
  <c r="O69" i="3"/>
  <c r="M69" i="3"/>
  <c r="S69" i="3"/>
  <c r="L69" i="3"/>
  <c r="K69" i="3"/>
  <c r="V69" i="3"/>
  <c r="R69" i="3"/>
  <c r="C76" i="3"/>
  <c r="T76" i="3"/>
  <c r="S76" i="3"/>
  <c r="R76" i="3"/>
  <c r="P76" i="3"/>
  <c r="L76" i="3"/>
  <c r="N76" i="3"/>
  <c r="V76" i="3"/>
  <c r="U76" i="3"/>
  <c r="K76" i="3"/>
  <c r="C22" i="3"/>
  <c r="D31" i="3"/>
  <c r="F95" i="3"/>
  <c r="G105" i="3"/>
  <c r="J47" i="3"/>
  <c r="K8" i="3"/>
  <c r="M122" i="3"/>
  <c r="N71" i="3"/>
  <c r="Q76" i="3"/>
  <c r="R27" i="3"/>
  <c r="E73" i="3"/>
  <c r="V73" i="3"/>
  <c r="U73" i="3"/>
  <c r="T73" i="3"/>
  <c r="R73" i="3"/>
  <c r="N73" i="3"/>
  <c r="S73" i="3"/>
  <c r="K73" i="3"/>
  <c r="P73" i="3"/>
  <c r="O73" i="3"/>
  <c r="Q73" i="3"/>
  <c r="M73" i="3"/>
  <c r="E63" i="3"/>
  <c r="V63" i="3"/>
  <c r="U63" i="3"/>
  <c r="S63" i="3"/>
  <c r="O63" i="3"/>
  <c r="N63" i="3"/>
  <c r="T63" i="3"/>
  <c r="P63" i="3"/>
  <c r="Q63" i="3"/>
  <c r="R63" i="3"/>
  <c r="M63" i="3"/>
  <c r="C59" i="3"/>
  <c r="V59" i="3"/>
  <c r="U59" i="3"/>
  <c r="T59" i="3"/>
  <c r="R59" i="3"/>
  <c r="N59" i="3"/>
  <c r="S59" i="3"/>
  <c r="O59" i="3"/>
  <c r="K59" i="3"/>
  <c r="P59" i="3"/>
  <c r="Q59" i="3"/>
  <c r="C16" i="3"/>
  <c r="D82" i="3"/>
  <c r="F113" i="3"/>
  <c r="F98" i="3"/>
  <c r="G16" i="3"/>
  <c r="G107" i="3"/>
  <c r="G62" i="3"/>
  <c r="J73" i="3"/>
  <c r="M20" i="3"/>
  <c r="P122" i="3"/>
  <c r="R56" i="3"/>
  <c r="T88" i="3"/>
  <c r="C53" i="3"/>
  <c r="U53" i="3"/>
  <c r="V53" i="3"/>
  <c r="S53" i="3"/>
  <c r="M53" i="3"/>
  <c r="T53" i="3"/>
  <c r="O53" i="3"/>
  <c r="L53" i="3"/>
  <c r="P53" i="3"/>
  <c r="R53" i="3"/>
  <c r="K53" i="3"/>
  <c r="N53" i="3"/>
  <c r="D45" i="3"/>
  <c r="R45" i="3"/>
  <c r="Q45" i="3"/>
  <c r="V45" i="3"/>
  <c r="O45" i="3"/>
  <c r="P45" i="3"/>
  <c r="L45" i="3"/>
  <c r="T45" i="3"/>
  <c r="U45" i="3"/>
  <c r="S45" i="3"/>
  <c r="G45" i="3"/>
  <c r="M45" i="3"/>
  <c r="K45" i="3"/>
  <c r="D90" i="3"/>
  <c r="V90" i="3"/>
  <c r="U90" i="3"/>
  <c r="S90" i="3"/>
  <c r="M90" i="3"/>
  <c r="R90" i="3"/>
  <c r="T90" i="3"/>
  <c r="Q90" i="3"/>
  <c r="N90" i="3"/>
  <c r="K90" i="3"/>
  <c r="D64" i="3"/>
  <c r="V64" i="3"/>
  <c r="U64" i="3"/>
  <c r="T64" i="3"/>
  <c r="R64" i="3"/>
  <c r="S64" i="3"/>
  <c r="P64" i="3"/>
  <c r="L64" i="3"/>
  <c r="K64" i="3"/>
  <c r="O64" i="3"/>
  <c r="M64" i="3"/>
  <c r="Q64" i="3"/>
  <c r="J64" i="3"/>
  <c r="D86" i="3"/>
  <c r="R86" i="3"/>
  <c r="Q86" i="3"/>
  <c r="N86" i="3"/>
  <c r="U86" i="3"/>
  <c r="O86" i="3"/>
  <c r="V86" i="3"/>
  <c r="T86" i="3"/>
  <c r="S86" i="3"/>
  <c r="P86" i="3"/>
  <c r="L86" i="3"/>
  <c r="G86" i="3"/>
  <c r="C27" i="3"/>
  <c r="D98" i="3"/>
  <c r="D48" i="3"/>
  <c r="E10" i="3"/>
  <c r="F53" i="3"/>
  <c r="G67" i="3"/>
  <c r="G95" i="3"/>
  <c r="J55" i="3"/>
  <c r="J61" i="3"/>
  <c r="C12" i="3"/>
  <c r="R12" i="3"/>
  <c r="Q12" i="3"/>
  <c r="U12" i="3"/>
  <c r="V12" i="3"/>
  <c r="P12" i="3"/>
  <c r="S12" i="3"/>
  <c r="L12" i="3"/>
  <c r="G12" i="3"/>
  <c r="N12" i="3"/>
  <c r="M12" i="3"/>
  <c r="C13" i="3"/>
  <c r="V13" i="3"/>
  <c r="U13" i="3"/>
  <c r="S13" i="3"/>
  <c r="T13" i="3"/>
  <c r="M13" i="3"/>
  <c r="R13" i="3"/>
  <c r="N13" i="3"/>
  <c r="P13" i="3"/>
  <c r="O13" i="3"/>
  <c r="L13" i="3"/>
  <c r="E5" i="3"/>
  <c r="U5" i="3"/>
  <c r="T5" i="3"/>
  <c r="S5" i="3"/>
  <c r="Q5" i="3"/>
  <c r="P5" i="3"/>
  <c r="M5" i="3"/>
  <c r="R5" i="3"/>
  <c r="J5" i="3"/>
  <c r="V5" i="3"/>
  <c r="N5" i="3"/>
  <c r="L5" i="3"/>
  <c r="O5" i="3"/>
  <c r="G5" i="3"/>
  <c r="E81" i="3"/>
  <c r="O81" i="3"/>
  <c r="S81" i="3"/>
  <c r="U81" i="3"/>
  <c r="T81" i="3"/>
  <c r="V81" i="3"/>
  <c r="M81" i="3"/>
  <c r="C38" i="3"/>
  <c r="V38" i="3"/>
  <c r="U38" i="3"/>
  <c r="S38" i="3"/>
  <c r="T38" i="3"/>
  <c r="M38" i="3"/>
  <c r="Q38" i="3"/>
  <c r="N38" i="3"/>
  <c r="R38" i="3"/>
  <c r="O38" i="3"/>
  <c r="L38" i="3"/>
  <c r="K38" i="3"/>
  <c r="C25" i="3"/>
  <c r="Q25" i="3"/>
  <c r="P25" i="3"/>
  <c r="T25" i="3"/>
  <c r="U25" i="3"/>
  <c r="S25" i="3"/>
  <c r="O25" i="3"/>
  <c r="R25" i="3"/>
  <c r="F25" i="3"/>
  <c r="L25" i="3"/>
  <c r="V25" i="3"/>
  <c r="N25" i="3"/>
  <c r="E40" i="3"/>
  <c r="S40" i="3"/>
  <c r="R40" i="3"/>
  <c r="O40" i="3"/>
  <c r="U40" i="3"/>
  <c r="P40" i="3"/>
  <c r="V40" i="3"/>
  <c r="Q40" i="3"/>
  <c r="M40" i="3"/>
  <c r="T40" i="3"/>
  <c r="K40" i="3"/>
  <c r="E96" i="3"/>
  <c r="U96" i="3"/>
  <c r="V96" i="3"/>
  <c r="M96" i="3"/>
  <c r="O96" i="3"/>
  <c r="N96" i="3"/>
  <c r="L96" i="3"/>
  <c r="P96" i="3"/>
  <c r="K96" i="3"/>
  <c r="Q96" i="3"/>
  <c r="S96" i="3"/>
  <c r="C66" i="3"/>
  <c r="U66" i="3"/>
  <c r="T66" i="3"/>
  <c r="S66" i="3"/>
  <c r="Q66" i="3"/>
  <c r="R66" i="3"/>
  <c r="M66" i="3"/>
  <c r="O66" i="3"/>
  <c r="N66" i="3"/>
  <c r="J66" i="3"/>
  <c r="G66" i="3"/>
  <c r="C89" i="3"/>
  <c r="V89" i="3"/>
  <c r="U89" i="3"/>
  <c r="T89" i="3"/>
  <c r="R89" i="3"/>
  <c r="N89" i="3"/>
  <c r="K89" i="3"/>
  <c r="L89" i="3"/>
  <c r="J89" i="3"/>
  <c r="C44" i="3"/>
  <c r="D111" i="3"/>
  <c r="D112" i="3"/>
  <c r="D109" i="3"/>
  <c r="E52" i="3"/>
  <c r="E118" i="3"/>
  <c r="F4" i="3"/>
  <c r="F19" i="3"/>
  <c r="F69" i="3"/>
  <c r="F22" i="3"/>
  <c r="F59" i="3"/>
  <c r="F119" i="3"/>
  <c r="F42" i="3"/>
  <c r="F92" i="3"/>
  <c r="F39" i="3"/>
  <c r="G79" i="3"/>
  <c r="G70" i="3"/>
  <c r="G84" i="3"/>
  <c r="G8" i="3"/>
  <c r="G48" i="3"/>
  <c r="G25" i="3"/>
  <c r="G37" i="3"/>
  <c r="J72" i="3"/>
  <c r="J27" i="3"/>
  <c r="J21" i="3"/>
  <c r="J115" i="3"/>
  <c r="J25" i="3"/>
  <c r="J38" i="3"/>
  <c r="K12" i="3"/>
  <c r="K70" i="3"/>
  <c r="K98" i="3"/>
  <c r="K63" i="3"/>
  <c r="K10" i="3"/>
  <c r="K37" i="3"/>
  <c r="L74" i="3"/>
  <c r="L119" i="3"/>
  <c r="L10" i="3"/>
  <c r="M88" i="3"/>
  <c r="N69" i="3"/>
  <c r="N45" i="3"/>
  <c r="O120" i="3"/>
  <c r="O61" i="3"/>
  <c r="P72" i="3"/>
  <c r="P95" i="3"/>
  <c r="Q68" i="3"/>
  <c r="Q99" i="3"/>
  <c r="Q41" i="3"/>
  <c r="S77" i="3"/>
  <c r="U103" i="3"/>
  <c r="V54" i="3"/>
  <c r="C50" i="3"/>
  <c r="R50" i="3"/>
  <c r="Q50" i="3"/>
  <c r="T50" i="3"/>
  <c r="P50" i="3"/>
  <c r="U50" i="3"/>
  <c r="V50" i="3"/>
  <c r="L50" i="3"/>
  <c r="S50" i="3"/>
  <c r="G50" i="3"/>
  <c r="O50" i="3"/>
  <c r="K50" i="3"/>
  <c r="D46" i="3"/>
  <c r="V46" i="3"/>
  <c r="U46" i="3"/>
  <c r="T46" i="3"/>
  <c r="R46" i="3"/>
  <c r="S46" i="3"/>
  <c r="N46" i="3"/>
  <c r="K46" i="3"/>
  <c r="P46" i="3"/>
  <c r="Q46" i="3"/>
  <c r="E4" i="3"/>
  <c r="J93" i="3"/>
  <c r="K43" i="3"/>
  <c r="V85" i="3"/>
  <c r="V22" i="3"/>
  <c r="T22" i="3"/>
  <c r="Q22" i="3"/>
  <c r="N22" i="3"/>
  <c r="O22" i="3"/>
  <c r="L22" i="3"/>
  <c r="R22" i="3"/>
  <c r="U22" i="3"/>
  <c r="J22" i="3"/>
  <c r="M22" i="3"/>
  <c r="S22" i="3"/>
  <c r="O6" i="3"/>
  <c r="U6" i="3"/>
  <c r="V6" i="3"/>
  <c r="R6" i="3"/>
  <c r="N6" i="3"/>
  <c r="S6" i="3"/>
  <c r="P6" i="3"/>
  <c r="Q6" i="3"/>
  <c r="J6" i="3"/>
  <c r="C111" i="3"/>
  <c r="D6" i="3"/>
  <c r="G22" i="3"/>
  <c r="O47" i="3"/>
  <c r="Q82" i="3"/>
  <c r="V26" i="3"/>
  <c r="V67" i="3"/>
  <c r="T67" i="3"/>
  <c r="P67" i="3"/>
  <c r="N67" i="3"/>
  <c r="Q67" i="3"/>
  <c r="R67" i="3"/>
  <c r="J67" i="3"/>
  <c r="M67" i="3"/>
  <c r="U67" i="3"/>
  <c r="K67" i="3"/>
  <c r="S67" i="3"/>
  <c r="Q110" i="3"/>
  <c r="P110" i="3"/>
  <c r="O110" i="3"/>
  <c r="U110" i="3"/>
  <c r="V110" i="3"/>
  <c r="R110" i="3"/>
  <c r="T110" i="3"/>
  <c r="S110" i="3"/>
  <c r="F110" i="3"/>
  <c r="L110" i="3"/>
  <c r="C20" i="3"/>
  <c r="D44" i="3"/>
  <c r="F122" i="3"/>
  <c r="F44" i="3"/>
  <c r="J44" i="3"/>
  <c r="K93" i="3"/>
  <c r="N112" i="3"/>
  <c r="P28" i="3"/>
  <c r="V43" i="3"/>
  <c r="E87" i="3"/>
  <c r="U87" i="3"/>
  <c r="T87" i="3"/>
  <c r="S87" i="3"/>
  <c r="Q87" i="3"/>
  <c r="M87" i="3"/>
  <c r="N87" i="3"/>
  <c r="R87" i="3"/>
  <c r="O87" i="3"/>
  <c r="J87" i="3"/>
  <c r="V87" i="3"/>
  <c r="L87" i="3"/>
  <c r="P87" i="3"/>
  <c r="G87" i="3"/>
  <c r="C78" i="3"/>
  <c r="S78" i="3"/>
  <c r="R78" i="3"/>
  <c r="O78" i="3"/>
  <c r="N78" i="3"/>
  <c r="U78" i="3"/>
  <c r="V78" i="3"/>
  <c r="T78" i="3"/>
  <c r="Q78" i="3"/>
  <c r="L78" i="3"/>
  <c r="K78" i="3"/>
  <c r="G78" i="3"/>
  <c r="P78" i="3"/>
  <c r="C47" i="3"/>
  <c r="D10" i="3"/>
  <c r="F112" i="3"/>
  <c r="F6" i="3"/>
  <c r="K120" i="3"/>
  <c r="M120" i="3"/>
  <c r="O37" i="3"/>
  <c r="Q105" i="3"/>
  <c r="S107" i="3"/>
  <c r="V27" i="3"/>
  <c r="C24" i="3"/>
  <c r="V24" i="3"/>
  <c r="U24" i="3"/>
  <c r="S24" i="3"/>
  <c r="P24" i="3"/>
  <c r="L24" i="3"/>
  <c r="M24" i="3"/>
  <c r="O24" i="3"/>
  <c r="K24" i="3"/>
  <c r="T24" i="3"/>
  <c r="Q24" i="3"/>
  <c r="N24" i="3"/>
  <c r="E101" i="3"/>
  <c r="T101" i="3"/>
  <c r="S101" i="3"/>
  <c r="R101" i="3"/>
  <c r="P101" i="3"/>
  <c r="O101" i="3"/>
  <c r="N101" i="3"/>
  <c r="L101" i="3"/>
  <c r="V101" i="3"/>
  <c r="Q101" i="3"/>
  <c r="F101" i="3"/>
  <c r="E60" i="3"/>
  <c r="V60" i="3"/>
  <c r="U60" i="3"/>
  <c r="S60" i="3"/>
  <c r="Q60" i="3"/>
  <c r="M60" i="3"/>
  <c r="O60" i="3"/>
  <c r="J60" i="3"/>
  <c r="C48" i="3"/>
  <c r="E6" i="3"/>
  <c r="F8" i="3"/>
  <c r="J24" i="3"/>
  <c r="J46" i="3"/>
  <c r="K119" i="3"/>
  <c r="M65" i="3"/>
  <c r="N31" i="3"/>
  <c r="O46" i="3"/>
  <c r="S118" i="3"/>
  <c r="D21" i="3"/>
  <c r="T21" i="3"/>
  <c r="S21" i="3"/>
  <c r="R21" i="3"/>
  <c r="P21" i="3"/>
  <c r="O21" i="3"/>
  <c r="L21" i="3"/>
  <c r="U21" i="3"/>
  <c r="V21" i="3"/>
  <c r="N21" i="3"/>
  <c r="K21" i="3"/>
  <c r="F21" i="3"/>
  <c r="D91" i="3"/>
  <c r="V91" i="3"/>
  <c r="T91" i="3"/>
  <c r="P91" i="3"/>
  <c r="U91" i="3"/>
  <c r="L91" i="3"/>
  <c r="Q91" i="3"/>
  <c r="N91" i="3"/>
  <c r="J91" i="3"/>
  <c r="S91" i="3"/>
  <c r="M91" i="3"/>
  <c r="O91" i="3"/>
  <c r="D83" i="3"/>
  <c r="P83" i="3"/>
  <c r="O83" i="3"/>
  <c r="V83" i="3"/>
  <c r="R83" i="3"/>
  <c r="S83" i="3"/>
  <c r="Q83" i="3"/>
  <c r="M83" i="3"/>
  <c r="T83" i="3"/>
  <c r="U83" i="3"/>
  <c r="D120" i="3"/>
  <c r="E67" i="3"/>
  <c r="F71" i="3"/>
  <c r="F48" i="3"/>
  <c r="F30" i="3"/>
  <c r="G10" i="3"/>
  <c r="J68" i="3"/>
  <c r="K111" i="3"/>
  <c r="K30" i="3"/>
  <c r="M29" i="3"/>
  <c r="N110" i="3"/>
  <c r="O71" i="3"/>
  <c r="P60" i="3"/>
  <c r="S95" i="3"/>
  <c r="U57" i="3"/>
  <c r="C55" i="3"/>
  <c r="R55" i="3"/>
  <c r="Q55" i="3"/>
  <c r="V55" i="3"/>
  <c r="O55" i="3"/>
  <c r="T55" i="3"/>
  <c r="N55" i="3"/>
  <c r="M55" i="3"/>
  <c r="G55" i="3"/>
  <c r="D97" i="3"/>
  <c r="R97" i="3"/>
  <c r="Q97" i="3"/>
  <c r="N97" i="3"/>
  <c r="T97" i="3"/>
  <c r="U97" i="3"/>
  <c r="S97" i="3"/>
  <c r="P97" i="3"/>
  <c r="J97" i="3"/>
  <c r="G97" i="3"/>
  <c r="C3" i="3"/>
  <c r="U3" i="3"/>
  <c r="V3" i="3"/>
  <c r="R3" i="3"/>
  <c r="N3" i="3"/>
  <c r="P3" i="3"/>
  <c r="T3" i="3"/>
  <c r="Q3" i="3"/>
  <c r="L3" i="3"/>
  <c r="O3" i="3"/>
  <c r="D42" i="3"/>
  <c r="P42" i="3"/>
  <c r="O42" i="3"/>
  <c r="T42" i="3"/>
  <c r="Q42" i="3"/>
  <c r="M42" i="3"/>
  <c r="R42" i="3"/>
  <c r="L42" i="3"/>
  <c r="V42" i="3"/>
  <c r="N42" i="3"/>
  <c r="C92" i="3"/>
  <c r="V92" i="3"/>
  <c r="T92" i="3"/>
  <c r="P92" i="3"/>
  <c r="U92" i="3"/>
  <c r="M92" i="3"/>
  <c r="S92" i="3"/>
  <c r="O92" i="3"/>
  <c r="L92" i="3"/>
  <c r="C6" i="3"/>
  <c r="D50" i="3"/>
  <c r="E120" i="3"/>
  <c r="F56" i="3"/>
  <c r="F60" i="3"/>
  <c r="F97" i="3"/>
  <c r="F51" i="3"/>
  <c r="G73" i="3"/>
  <c r="G6" i="3"/>
  <c r="G39" i="3"/>
  <c r="J16" i="3"/>
  <c r="J7" i="3"/>
  <c r="E17" i="3"/>
  <c r="Q17" i="3"/>
  <c r="P17" i="3"/>
  <c r="U17" i="3"/>
  <c r="O17" i="3"/>
  <c r="S17" i="3"/>
  <c r="N17" i="3"/>
  <c r="F17" i="3"/>
  <c r="R17" i="3"/>
  <c r="M17" i="3"/>
  <c r="E32" i="3"/>
  <c r="V32" i="3"/>
  <c r="U32" i="3"/>
  <c r="T32" i="3"/>
  <c r="R32" i="3"/>
  <c r="S32" i="3"/>
  <c r="Q32" i="3"/>
  <c r="N32" i="3"/>
  <c r="O32" i="3"/>
  <c r="K32" i="3"/>
  <c r="L32" i="3"/>
  <c r="M32" i="3"/>
  <c r="P32" i="3"/>
  <c r="E49" i="3"/>
  <c r="U49" i="3"/>
  <c r="T49" i="3"/>
  <c r="M49" i="3"/>
  <c r="L49" i="3"/>
  <c r="S49" i="3"/>
  <c r="Q49" i="3"/>
  <c r="K49" i="3"/>
  <c r="V49" i="3"/>
  <c r="O49" i="3"/>
  <c r="E15" i="3"/>
  <c r="U15" i="3"/>
  <c r="T15" i="3"/>
  <c r="S15" i="3"/>
  <c r="Q15" i="3"/>
  <c r="M15" i="3"/>
  <c r="O15" i="3"/>
  <c r="J15" i="3"/>
  <c r="R15" i="3"/>
  <c r="V15" i="3"/>
  <c r="P15" i="3"/>
  <c r="G15" i="3"/>
  <c r="E121" i="3"/>
  <c r="S121" i="3"/>
  <c r="R121" i="3"/>
  <c r="O121" i="3"/>
  <c r="U121" i="3"/>
  <c r="J121" i="3"/>
  <c r="P121" i="3"/>
  <c r="L121" i="3"/>
  <c r="E102" i="3"/>
  <c r="Q102" i="3"/>
  <c r="P102" i="3"/>
  <c r="T102" i="3"/>
  <c r="U102" i="3"/>
  <c r="S102" i="3"/>
  <c r="R102" i="3"/>
  <c r="V102" i="3"/>
  <c r="O102" i="3"/>
  <c r="L102" i="3"/>
  <c r="K102" i="3"/>
  <c r="F102" i="3"/>
  <c r="E116" i="3"/>
  <c r="U116" i="3"/>
  <c r="T116" i="3"/>
  <c r="S116" i="3"/>
  <c r="Q116" i="3"/>
  <c r="R116" i="3"/>
  <c r="M116" i="3"/>
  <c r="J116" i="3"/>
  <c r="N116" i="3"/>
  <c r="K116" i="3"/>
  <c r="V116" i="3"/>
  <c r="G116" i="3"/>
  <c r="E75" i="3"/>
  <c r="V75" i="3"/>
  <c r="T75" i="3"/>
  <c r="U75" i="3"/>
  <c r="P75" i="3"/>
  <c r="R75" i="3"/>
  <c r="N75" i="3"/>
  <c r="L75" i="3"/>
  <c r="S75" i="3"/>
  <c r="Q75" i="3"/>
  <c r="J75" i="3"/>
  <c r="E35" i="3"/>
  <c r="T35" i="3"/>
  <c r="S35" i="3"/>
  <c r="R35" i="3"/>
  <c r="P35" i="3"/>
  <c r="L35" i="3"/>
  <c r="V35" i="3"/>
  <c r="Q35" i="3"/>
  <c r="U35" i="3"/>
  <c r="M35" i="3"/>
  <c r="F35" i="3"/>
  <c r="E114" i="3"/>
  <c r="Q114" i="3"/>
  <c r="P114" i="3"/>
  <c r="U114" i="3"/>
  <c r="V114" i="3"/>
  <c r="S114" i="3"/>
  <c r="O114" i="3"/>
  <c r="F114" i="3"/>
  <c r="N114" i="3"/>
  <c r="J114" i="3"/>
  <c r="C79" i="3"/>
  <c r="C8" i="3"/>
  <c r="D20" i="3"/>
  <c r="D119" i="3"/>
  <c r="E98" i="3"/>
  <c r="E50" i="3"/>
  <c r="E82" i="3"/>
  <c r="F16" i="3"/>
  <c r="F74" i="3"/>
  <c r="F120" i="3"/>
  <c r="F13" i="3"/>
  <c r="F66" i="3"/>
  <c r="F33" i="3"/>
  <c r="F106" i="3"/>
  <c r="F49" i="3"/>
  <c r="F37" i="3"/>
  <c r="G14" i="3"/>
  <c r="G108" i="3"/>
  <c r="G83" i="3"/>
  <c r="G31" i="3"/>
  <c r="G89" i="3"/>
  <c r="G42" i="3"/>
  <c r="G49" i="3"/>
  <c r="G46" i="3"/>
  <c r="J79" i="3"/>
  <c r="J56" i="3"/>
  <c r="J99" i="3"/>
  <c r="J107" i="3"/>
  <c r="J42" i="3"/>
  <c r="J41" i="3"/>
  <c r="K17" i="3"/>
  <c r="K108" i="3"/>
  <c r="K100" i="3"/>
  <c r="K34" i="3"/>
  <c r="K11" i="3"/>
  <c r="K94" i="3"/>
  <c r="L122" i="3"/>
  <c r="L18" i="3"/>
  <c r="L98" i="3"/>
  <c r="L33" i="3"/>
  <c r="L94" i="3"/>
  <c r="M82" i="3"/>
  <c r="N119" i="3"/>
  <c r="N41" i="3"/>
  <c r="O97" i="3"/>
  <c r="P79" i="3"/>
  <c r="P89" i="3"/>
  <c r="Q4" i="3"/>
  <c r="Q118" i="3"/>
  <c r="Q51" i="3"/>
  <c r="R23" i="3"/>
  <c r="S3" i="3"/>
  <c r="S106" i="3"/>
  <c r="T8" i="3"/>
  <c r="V20" i="3"/>
  <c r="V57" i="3"/>
  <c r="E26" i="3"/>
  <c r="Q26" i="3"/>
  <c r="P26" i="3"/>
  <c r="S26" i="3"/>
  <c r="O26" i="3"/>
  <c r="T26" i="3"/>
  <c r="N26" i="3"/>
  <c r="M26" i="3"/>
  <c r="F26" i="3"/>
  <c r="J26" i="3"/>
  <c r="E9" i="3"/>
  <c r="O9" i="3"/>
  <c r="V9" i="3"/>
  <c r="Q9" i="3"/>
  <c r="S9" i="3"/>
  <c r="U9" i="3"/>
  <c r="L9" i="3"/>
  <c r="T9" i="3"/>
  <c r="P9" i="3"/>
  <c r="M9" i="3"/>
  <c r="F9" i="3"/>
  <c r="C29" i="3"/>
  <c r="V29" i="3"/>
  <c r="U29" i="3"/>
  <c r="T29" i="3"/>
  <c r="R29" i="3"/>
  <c r="N29" i="3"/>
  <c r="P29" i="3"/>
  <c r="L29" i="3"/>
  <c r="K29" i="3"/>
  <c r="C122" i="3"/>
  <c r="E29" i="3"/>
  <c r="F7" i="3"/>
  <c r="R9" i="3"/>
  <c r="U28" i="3"/>
  <c r="T28" i="3"/>
  <c r="S28" i="3"/>
  <c r="Q28" i="3"/>
  <c r="M28" i="3"/>
  <c r="R28" i="3"/>
  <c r="J28" i="3"/>
  <c r="O28" i="3"/>
  <c r="V28" i="3"/>
  <c r="G28" i="3"/>
  <c r="E68" i="3"/>
  <c r="P68" i="3"/>
  <c r="O68" i="3"/>
  <c r="V68" i="3"/>
  <c r="R68" i="3"/>
  <c r="S68" i="3"/>
  <c r="M68" i="3"/>
  <c r="N68" i="3"/>
  <c r="U68" i="3"/>
  <c r="K68" i="3"/>
  <c r="E36" i="3"/>
  <c r="U36" i="3"/>
  <c r="T36" i="3"/>
  <c r="S36" i="3"/>
  <c r="Q36" i="3"/>
  <c r="M36" i="3"/>
  <c r="J36" i="3"/>
  <c r="R36" i="3"/>
  <c r="V36" i="3"/>
  <c r="P36" i="3"/>
  <c r="N36" i="3"/>
  <c r="O36" i="3"/>
  <c r="G36" i="3"/>
  <c r="E99" i="3"/>
  <c r="S99" i="3"/>
  <c r="R99" i="3"/>
  <c r="O99" i="3"/>
  <c r="P99" i="3"/>
  <c r="V99" i="3"/>
  <c r="N99" i="3"/>
  <c r="L99" i="3"/>
  <c r="G99" i="3"/>
  <c r="E65" i="3"/>
  <c r="V65" i="3"/>
  <c r="U65" i="3"/>
  <c r="S65" i="3"/>
  <c r="T65" i="3"/>
  <c r="O65" i="3"/>
  <c r="R65" i="3"/>
  <c r="P65" i="3"/>
  <c r="Q65" i="3"/>
  <c r="L65" i="3"/>
  <c r="K65" i="3"/>
  <c r="E71" i="3"/>
  <c r="R71" i="3"/>
  <c r="Q71" i="3"/>
  <c r="T71" i="3"/>
  <c r="U71" i="3"/>
  <c r="P71" i="3"/>
  <c r="V71" i="3"/>
  <c r="S71" i="3"/>
  <c r="J71" i="3"/>
  <c r="G71" i="3"/>
  <c r="E30" i="3"/>
  <c r="O30" i="3"/>
  <c r="N30" i="3"/>
  <c r="V30" i="3"/>
  <c r="S30" i="3"/>
  <c r="P30" i="3"/>
  <c r="Q30" i="3"/>
  <c r="L30" i="3"/>
  <c r="J30" i="3"/>
  <c r="U30" i="3"/>
  <c r="E19" i="3"/>
  <c r="V19" i="3"/>
  <c r="O19" i="3"/>
  <c r="U19" i="3"/>
  <c r="R19" i="3"/>
  <c r="N19" i="3"/>
  <c r="P19" i="3"/>
  <c r="M19" i="3"/>
  <c r="T19" i="3"/>
  <c r="Q19" i="3"/>
  <c r="L19" i="3"/>
  <c r="S19" i="3"/>
  <c r="K19" i="3"/>
  <c r="E80" i="3"/>
  <c r="Q80" i="3"/>
  <c r="P80" i="3"/>
  <c r="U80" i="3"/>
  <c r="O80" i="3"/>
  <c r="T80" i="3"/>
  <c r="V80" i="3"/>
  <c r="S80" i="3"/>
  <c r="F80" i="3"/>
  <c r="E61" i="3"/>
  <c r="T61" i="3"/>
  <c r="S61" i="3"/>
  <c r="R61" i="3"/>
  <c r="P61" i="3"/>
  <c r="L61" i="3"/>
  <c r="V61" i="3"/>
  <c r="M61" i="3"/>
  <c r="Q61" i="3"/>
  <c r="F61" i="3"/>
  <c r="E88" i="3"/>
  <c r="P88" i="3"/>
  <c r="O88" i="3"/>
  <c r="Q88" i="3"/>
  <c r="V88" i="3"/>
  <c r="R88" i="3"/>
  <c r="S88" i="3"/>
  <c r="U88" i="3"/>
  <c r="N88" i="3"/>
  <c r="C120" i="3"/>
  <c r="C10" i="3"/>
  <c r="D4" i="3"/>
  <c r="D29" i="3"/>
  <c r="E111" i="3"/>
  <c r="E112" i="3"/>
  <c r="E95" i="3"/>
  <c r="F18" i="3"/>
  <c r="F65" i="3"/>
  <c r="F82" i="3"/>
  <c r="F58" i="3"/>
  <c r="F91" i="3"/>
  <c r="F46" i="3"/>
  <c r="G112" i="3"/>
  <c r="G26" i="3"/>
  <c r="G98" i="3"/>
  <c r="G54" i="3"/>
  <c r="G106" i="3"/>
  <c r="G91" i="3"/>
  <c r="J112" i="3"/>
  <c r="J69" i="3"/>
  <c r="J50" i="3"/>
  <c r="J48" i="3"/>
  <c r="J106" i="3"/>
  <c r="J109" i="3"/>
  <c r="K4" i="3"/>
  <c r="K55" i="3"/>
  <c r="K22" i="3"/>
  <c r="K23" i="3"/>
  <c r="K61" i="3"/>
  <c r="K81" i="3"/>
  <c r="L20" i="3"/>
  <c r="L73" i="3"/>
  <c r="L100" i="3"/>
  <c r="L80" i="3"/>
  <c r="L81" i="3"/>
  <c r="M110" i="3"/>
  <c r="M50" i="3"/>
  <c r="M97" i="3"/>
  <c r="M39" i="3"/>
  <c r="N28" i="3"/>
  <c r="N80" i="3"/>
  <c r="N109" i="3"/>
  <c r="O76" i="3"/>
  <c r="O58" i="3"/>
  <c r="P55" i="3"/>
  <c r="P119" i="3"/>
  <c r="Q16" i="3"/>
  <c r="Q95" i="3"/>
  <c r="Q39" i="3"/>
  <c r="R115" i="3"/>
  <c r="S55" i="3"/>
  <c r="S62" i="3"/>
  <c r="T31" i="3"/>
  <c r="U43" i="3"/>
  <c r="V17" i="3"/>
  <c r="V97" i="3"/>
  <c r="C87" i="3"/>
  <c r="C18" i="3"/>
  <c r="C69" i="3"/>
  <c r="C60" i="3"/>
  <c r="D56" i="3"/>
  <c r="D115" i="3"/>
  <c r="C39" i="3"/>
  <c r="D41" i="3"/>
  <c r="E113" i="3"/>
  <c r="E33" i="3"/>
  <c r="C100" i="3"/>
  <c r="C77" i="3"/>
  <c r="D73" i="3"/>
  <c r="D62" i="3"/>
  <c r="E108" i="3"/>
  <c r="E76" i="3"/>
  <c r="C45" i="3"/>
  <c r="C64" i="3"/>
  <c r="D100" i="3"/>
  <c r="D103" i="3"/>
  <c r="D2" i="3"/>
  <c r="E21" i="3"/>
  <c r="E59" i="3"/>
  <c r="C5" i="3"/>
  <c r="C40" i="3"/>
  <c r="D53" i="3"/>
  <c r="D3" i="3"/>
  <c r="D92" i="3"/>
  <c r="E34" i="3"/>
  <c r="E103" i="3"/>
  <c r="E94" i="3"/>
  <c r="C17" i="3"/>
  <c r="C32" i="3"/>
  <c r="C49" i="3"/>
  <c r="C15" i="3"/>
  <c r="C121" i="3"/>
  <c r="C102" i="3"/>
  <c r="C116" i="3"/>
  <c r="C75" i="3"/>
  <c r="C35" i="3"/>
  <c r="C114" i="3"/>
  <c r="D12" i="3"/>
  <c r="D13" i="3"/>
  <c r="D5" i="3"/>
  <c r="D81" i="3"/>
  <c r="D38" i="3"/>
  <c r="D25" i="3"/>
  <c r="D40" i="3"/>
  <c r="D96" i="3"/>
  <c r="D66" i="3"/>
  <c r="D89" i="3"/>
  <c r="E53" i="3"/>
  <c r="E55" i="3"/>
  <c r="E45" i="3"/>
  <c r="E97" i="3"/>
  <c r="E90" i="3"/>
  <c r="E3" i="3"/>
  <c r="E64" i="3"/>
  <c r="E42" i="3"/>
  <c r="E86" i="3"/>
  <c r="E92" i="3"/>
  <c r="C105" i="3"/>
  <c r="C37" i="3"/>
  <c r="C108" i="3"/>
  <c r="C41" i="3"/>
  <c r="C84" i="3"/>
  <c r="D70" i="3"/>
  <c r="D33" i="3"/>
  <c r="D18" i="3"/>
  <c r="C73" i="3"/>
  <c r="C91" i="3"/>
  <c r="D24" i="3"/>
  <c r="D101" i="3"/>
  <c r="D84" i="3"/>
  <c r="E105" i="3"/>
  <c r="C72" i="3"/>
  <c r="C106" i="3"/>
  <c r="D117" i="3"/>
  <c r="D63" i="3"/>
  <c r="E24" i="3"/>
  <c r="E104" i="3"/>
  <c r="E74" i="3"/>
  <c r="C90" i="3"/>
  <c r="C42" i="3"/>
  <c r="D34" i="3"/>
  <c r="D77" i="3"/>
  <c r="D94" i="3"/>
  <c r="E23" i="3"/>
  <c r="E62" i="3"/>
  <c r="C81" i="3"/>
  <c r="C96" i="3"/>
  <c r="D55" i="3"/>
  <c r="E72" i="3"/>
  <c r="E14" i="3"/>
  <c r="E2" i="3"/>
  <c r="C68" i="3"/>
  <c r="C36" i="3"/>
  <c r="C99" i="3"/>
  <c r="C65" i="3"/>
  <c r="C71" i="3"/>
  <c r="C30" i="3"/>
  <c r="C19" i="3"/>
  <c r="C80" i="3"/>
  <c r="C61" i="3"/>
  <c r="C88" i="3"/>
  <c r="D17" i="3"/>
  <c r="D32" i="3"/>
  <c r="D49" i="3"/>
  <c r="D15" i="3"/>
  <c r="D121" i="3"/>
  <c r="D102" i="3"/>
  <c r="D116" i="3"/>
  <c r="D75" i="3"/>
  <c r="D35" i="3"/>
  <c r="D114" i="3"/>
  <c r="E12" i="3"/>
  <c r="E13" i="3"/>
  <c r="E38" i="3"/>
  <c r="E25" i="3"/>
  <c r="E66" i="3"/>
  <c r="E89" i="3"/>
  <c r="C56" i="3"/>
  <c r="C115" i="3"/>
  <c r="C101" i="3"/>
  <c r="C74" i="3"/>
  <c r="D87" i="3"/>
  <c r="D78" i="3"/>
  <c r="C117" i="3"/>
  <c r="C63" i="3"/>
  <c r="C83" i="3"/>
  <c r="D104" i="3"/>
  <c r="D60" i="3"/>
  <c r="E78" i="3"/>
  <c r="C14" i="3"/>
  <c r="D23" i="3"/>
  <c r="D59" i="3"/>
  <c r="E69" i="3"/>
  <c r="D11" i="3"/>
  <c r="E91" i="3"/>
  <c r="E83" i="3"/>
  <c r="E11" i="3"/>
  <c r="D68" i="3"/>
  <c r="D36" i="3"/>
  <c r="D99" i="3"/>
  <c r="D65" i="3"/>
  <c r="D71" i="3"/>
  <c r="D30" i="3"/>
  <c r="D19" i="3"/>
  <c r="D80" i="3"/>
  <c r="D61" i="3"/>
  <c r="D88" i="3"/>
  <c r="C113" i="3"/>
  <c r="D76" i="3"/>
  <c r="E70" i="3"/>
  <c r="E37" i="3"/>
  <c r="C97" i="3"/>
  <c r="C86" i="3"/>
  <c r="D106" i="3"/>
  <c r="E39" i="3"/>
  <c r="C51" i="3"/>
  <c r="C58" i="3"/>
  <c r="C118" i="3"/>
  <c r="C46" i="3"/>
  <c r="D122" i="3"/>
  <c r="D85" i="3"/>
  <c r="D26" i="3"/>
  <c r="D79" i="3"/>
  <c r="D7" i="3"/>
  <c r="D47" i="3"/>
  <c r="D93" i="3"/>
  <c r="D8" i="3"/>
  <c r="D107" i="3"/>
  <c r="D9" i="3"/>
  <c r="D57" i="3"/>
  <c r="C21" i="3"/>
  <c r="Y2" i="3" l="1"/>
  <c r="Y47" i="3"/>
  <c r="Y115" i="3"/>
  <c r="Y68" i="3"/>
  <c r="Y76" i="3"/>
  <c r="Y17" i="3"/>
  <c r="Y30" i="3"/>
  <c r="Y59" i="3"/>
  <c r="Y93" i="3"/>
  <c r="Y70" i="3"/>
  <c r="Y34" i="3"/>
  <c r="Y14" i="3"/>
  <c r="Y78" i="3"/>
  <c r="Y86" i="3"/>
  <c r="Y80" i="3"/>
  <c r="Y22" i="3"/>
  <c r="Y95" i="3"/>
  <c r="Y31" i="3"/>
  <c r="Y37" i="3"/>
  <c r="Y8" i="3"/>
  <c r="Y49" i="3"/>
  <c r="Y102" i="3"/>
  <c r="Y71" i="3"/>
  <c r="Y110" i="3"/>
  <c r="Y69" i="3"/>
  <c r="Y84" i="3"/>
  <c r="Y90" i="3"/>
  <c r="Y5" i="3"/>
  <c r="Y15" i="3"/>
  <c r="Y36" i="3"/>
  <c r="Y67" i="3"/>
  <c r="Y3" i="3"/>
  <c r="Y119" i="3"/>
  <c r="Y10" i="3"/>
  <c r="Y48" i="3"/>
  <c r="Y101" i="3"/>
  <c r="Y106" i="3"/>
  <c r="Y35" i="3"/>
  <c r="Y51" i="3"/>
  <c r="Y19" i="3"/>
  <c r="Y98" i="3"/>
  <c r="Y62" i="3"/>
  <c r="Y43" i="3"/>
  <c r="Y109" i="3"/>
  <c r="Y55" i="3"/>
  <c r="Y72" i="3"/>
  <c r="Y75" i="3"/>
  <c r="Y61" i="3"/>
  <c r="Y46" i="3"/>
  <c r="Y33" i="3"/>
  <c r="Y97" i="3"/>
  <c r="Y21" i="3"/>
  <c r="Y4" i="3"/>
  <c r="Y113" i="3"/>
  <c r="Y54" i="3"/>
  <c r="Y94" i="3"/>
  <c r="Y24" i="3"/>
  <c r="Y45" i="3"/>
  <c r="Y91" i="3"/>
  <c r="Y7" i="3"/>
  <c r="Y9" i="3"/>
  <c r="Y66" i="3"/>
  <c r="Y60" i="3"/>
  <c r="Y57" i="3"/>
  <c r="Y29" i="3"/>
  <c r="Y38" i="3"/>
  <c r="Y88" i="3"/>
  <c r="Y116" i="3"/>
  <c r="Y63" i="3"/>
  <c r="Y121" i="3"/>
  <c r="Y56" i="3"/>
  <c r="Y118" i="3"/>
  <c r="Y100" i="3"/>
  <c r="Y23" i="3"/>
  <c r="Y85" i="3"/>
  <c r="Y105" i="3"/>
  <c r="Y87" i="3"/>
  <c r="Y117" i="3"/>
  <c r="Y52" i="3"/>
  <c r="Y58" i="3"/>
  <c r="Y26" i="3"/>
  <c r="Y82" i="3"/>
  <c r="Y114" i="3"/>
  <c r="Y50" i="3"/>
  <c r="Y111" i="3"/>
  <c r="Y77" i="3"/>
  <c r="Y89" i="3"/>
  <c r="Y40" i="3"/>
  <c r="Y99" i="3"/>
  <c r="Y96" i="3"/>
  <c r="Y41" i="3"/>
  <c r="Y27" i="3"/>
  <c r="Y13" i="3"/>
  <c r="Y120" i="3"/>
  <c r="Y65" i="3"/>
  <c r="Y74" i="3"/>
  <c r="Y39" i="3"/>
  <c r="Y107" i="3"/>
  <c r="Y79" i="3"/>
  <c r="Y28" i="3"/>
  <c r="Y81" i="3"/>
  <c r="Y104" i="3"/>
  <c r="Y83" i="3"/>
  <c r="Y18" i="3"/>
  <c r="Y6" i="3"/>
  <c r="Y44" i="3"/>
  <c r="Y92" i="3"/>
  <c r="Y20" i="3"/>
  <c r="Y64" i="3"/>
  <c r="Y108" i="3"/>
  <c r="Y12" i="3"/>
  <c r="Y16" i="3"/>
  <c r="Y112" i="3"/>
  <c r="Y122" i="3"/>
  <c r="Y42" i="3"/>
  <c r="Y25" i="3"/>
  <c r="Y53" i="3"/>
  <c r="Y11" i="3"/>
  <c r="Y32" i="3"/>
  <c r="Y103" i="3"/>
  <c r="Y73" i="3"/>
  <c r="W51" i="3"/>
  <c r="W6" i="3"/>
  <c r="W47" i="3"/>
  <c r="W20" i="3"/>
  <c r="W28" i="3"/>
  <c r="W93" i="3"/>
  <c r="W103" i="3"/>
  <c r="W85" i="3"/>
  <c r="W4" i="3"/>
  <c r="W14" i="3"/>
  <c r="W87" i="3"/>
  <c r="W97" i="3"/>
  <c r="W68" i="3"/>
  <c r="W42" i="3"/>
  <c r="W121" i="3"/>
  <c r="W5" i="3"/>
  <c r="W77" i="3"/>
  <c r="W24" i="3"/>
  <c r="W78" i="3"/>
  <c r="W26" i="3"/>
  <c r="W108" i="3"/>
  <c r="W90" i="3"/>
  <c r="W91" i="3"/>
  <c r="W15" i="3"/>
  <c r="W100" i="3"/>
  <c r="W50" i="3"/>
  <c r="W27" i="3"/>
  <c r="W76" i="3"/>
  <c r="W119" i="3"/>
  <c r="W23" i="3"/>
  <c r="W95" i="3"/>
  <c r="W60" i="3"/>
  <c r="W56" i="3"/>
  <c r="W18" i="3"/>
  <c r="W10" i="3"/>
  <c r="W8" i="3"/>
  <c r="W48" i="3"/>
  <c r="W12" i="3"/>
  <c r="W22" i="3"/>
  <c r="W7" i="3"/>
  <c r="W54" i="3"/>
  <c r="W67" i="3"/>
  <c r="W31" i="3"/>
  <c r="W101" i="3"/>
  <c r="W99" i="3"/>
  <c r="W36" i="3"/>
  <c r="W40" i="3"/>
  <c r="W83" i="3"/>
  <c r="W73" i="3"/>
  <c r="W49" i="3"/>
  <c r="W63" i="3"/>
  <c r="W88" i="3"/>
  <c r="W120" i="3"/>
  <c r="W29" i="3"/>
  <c r="W79" i="3"/>
  <c r="W3" i="3"/>
  <c r="W111" i="3"/>
  <c r="W13" i="3"/>
  <c r="W53" i="3"/>
  <c r="W62" i="3"/>
  <c r="W52" i="3"/>
  <c r="W72" i="3"/>
  <c r="W116" i="3"/>
  <c r="W55" i="3"/>
  <c r="W94" i="3"/>
  <c r="W32" i="3"/>
  <c r="W113" i="3"/>
  <c r="W117" i="3"/>
  <c r="W61" i="3"/>
  <c r="W17" i="3"/>
  <c r="W59" i="3"/>
  <c r="W110" i="3"/>
  <c r="W109" i="3"/>
  <c r="W35" i="3"/>
  <c r="W57" i="3"/>
  <c r="W86" i="3"/>
  <c r="W102" i="3"/>
  <c r="W21" i="3"/>
  <c r="W96" i="3"/>
  <c r="W39" i="3"/>
  <c r="W25" i="3"/>
  <c r="W16" i="3"/>
  <c r="W33" i="3"/>
  <c r="W2" i="3"/>
  <c r="W71" i="3"/>
  <c r="W105" i="3"/>
  <c r="W19" i="3"/>
  <c r="W89" i="3"/>
  <c r="W66" i="3"/>
  <c r="W38" i="3"/>
  <c r="W70" i="3"/>
  <c r="W11" i="3"/>
  <c r="W104" i="3"/>
  <c r="W46" i="3"/>
  <c r="W80" i="3"/>
  <c r="W118" i="3"/>
  <c r="W81" i="3"/>
  <c r="W84" i="3"/>
  <c r="W64" i="3"/>
  <c r="W122" i="3"/>
  <c r="W92" i="3"/>
  <c r="W58" i="3"/>
  <c r="W74" i="3"/>
  <c r="W30" i="3"/>
  <c r="W106" i="3"/>
  <c r="W41" i="3"/>
  <c r="W114" i="3"/>
  <c r="W45" i="3"/>
  <c r="W9" i="3"/>
  <c r="W112" i="3"/>
  <c r="W98" i="3"/>
  <c r="W82" i="3"/>
  <c r="W34" i="3"/>
  <c r="W107" i="3"/>
  <c r="W115" i="3"/>
  <c r="W65" i="3"/>
  <c r="W37" i="3"/>
  <c r="W75" i="3"/>
  <c r="W69" i="3"/>
  <c r="W44" i="3"/>
  <c r="W43" i="3"/>
  <c r="N398" i="2"/>
  <c r="N585" i="2"/>
  <c r="N682" i="2"/>
  <c r="N339" i="2"/>
  <c r="N159" i="2"/>
  <c r="N254" i="2"/>
  <c r="N591" i="2"/>
  <c r="N424" i="2"/>
  <c r="N686" i="2"/>
  <c r="N549" i="2"/>
  <c r="N347" i="2"/>
  <c r="N685" i="2"/>
  <c r="N500" i="2"/>
  <c r="N431" i="2"/>
  <c r="N444" i="2"/>
  <c r="N275" i="2"/>
  <c r="N16" i="2"/>
  <c r="N666" i="2"/>
  <c r="N175" i="2"/>
  <c r="N201" i="2"/>
  <c r="N203" i="2"/>
  <c r="N430" i="2"/>
  <c r="N71" i="2"/>
  <c r="N409" i="2"/>
  <c r="N206" i="2"/>
  <c r="N433" i="2"/>
  <c r="N171" i="2"/>
  <c r="N141" i="2"/>
  <c r="N118" i="2"/>
  <c r="N572" i="2"/>
  <c r="N711" i="2"/>
  <c r="N47" i="2"/>
  <c r="N531" i="2"/>
  <c r="N360" i="2"/>
  <c r="N105" i="2"/>
  <c r="N152" i="2"/>
  <c r="N667" i="2"/>
  <c r="N613" i="2"/>
  <c r="N17" i="2"/>
  <c r="N208" i="2"/>
  <c r="N28" i="2"/>
  <c r="N524" i="2"/>
  <c r="N359" i="2"/>
  <c r="N348" i="2"/>
  <c r="N127" i="2"/>
  <c r="N276" i="2"/>
  <c r="N11" i="2"/>
  <c r="N266" i="2"/>
  <c r="N66" i="2"/>
  <c r="N146" i="2"/>
  <c r="N73" i="2"/>
  <c r="N211" i="2"/>
  <c r="N301" i="2"/>
  <c r="N192" i="2"/>
  <c r="N650" i="2"/>
  <c r="N542" i="2"/>
  <c r="N336" i="2"/>
  <c r="N546" i="2"/>
  <c r="N61" i="2"/>
  <c r="N117" i="2"/>
  <c r="N158" i="2"/>
  <c r="N166" i="2"/>
  <c r="N467" i="2"/>
  <c r="N306" i="2"/>
  <c r="N143" i="2"/>
  <c r="N505" i="2"/>
  <c r="N155" i="2"/>
  <c r="N174" i="2"/>
  <c r="N553" i="2"/>
  <c r="N332" i="2"/>
  <c r="N700" i="2"/>
  <c r="N368" i="2"/>
  <c r="N67" i="2"/>
  <c r="N555" i="2"/>
  <c r="N412" i="2"/>
  <c r="N382" i="2"/>
  <c r="N133" i="2"/>
  <c r="N293" i="2"/>
  <c r="N56" i="2"/>
  <c r="N187" i="2"/>
  <c r="N325" i="2"/>
  <c r="N162" i="2"/>
  <c r="N3" i="2"/>
  <c r="N29" i="2"/>
  <c r="N579" i="2"/>
  <c r="N642" i="2"/>
  <c r="N228" i="2"/>
  <c r="N39" i="2"/>
  <c r="N19" i="2"/>
  <c r="N556" i="2"/>
  <c r="N527" i="2"/>
  <c r="N268" i="2"/>
  <c r="N317" i="2"/>
  <c r="N646" i="2"/>
  <c r="N163" i="2"/>
  <c r="N148" i="2"/>
  <c r="N188" i="2"/>
  <c r="N93" i="2"/>
  <c r="N261" i="2"/>
  <c r="N140" i="2"/>
  <c r="N6" i="2"/>
  <c r="N189" i="2"/>
  <c r="N634" i="2"/>
  <c r="N566" i="2"/>
  <c r="N318" i="2"/>
  <c r="N567" i="2"/>
  <c r="N436" i="2"/>
  <c r="N144" i="2"/>
  <c r="N314" i="2"/>
  <c r="N475" i="2"/>
  <c r="N311" i="2"/>
  <c r="N76" i="2"/>
  <c r="N241" i="2"/>
  <c r="N393" i="2"/>
  <c r="N157" i="2"/>
  <c r="N552" i="2"/>
  <c r="N410" i="2"/>
  <c r="N308" i="2"/>
  <c r="N315" i="2"/>
  <c r="N285" i="2"/>
  <c r="N586" i="2"/>
  <c r="N46" i="2"/>
  <c r="N379" i="2"/>
  <c r="N200" i="2"/>
  <c r="N78" i="2"/>
  <c r="N164" i="2"/>
  <c r="N389" i="2"/>
  <c r="N72" i="2"/>
  <c r="N65" i="2"/>
  <c r="N2" i="2"/>
  <c r="N245" i="2"/>
  <c r="N58" i="2"/>
  <c r="N465" i="2"/>
  <c r="N145" i="2"/>
  <c r="N191" i="2"/>
  <c r="N101" i="2"/>
  <c r="N178" i="2"/>
  <c r="N587" i="2"/>
  <c r="N329" i="2"/>
  <c r="N210" i="2"/>
  <c r="N707" i="2"/>
  <c r="N86" i="2"/>
  <c r="N345" i="2"/>
  <c r="N57" i="2"/>
  <c r="N87" i="2"/>
  <c r="N151" i="2"/>
  <c r="N8" i="2"/>
  <c r="N183" i="2"/>
  <c r="N248" i="2"/>
  <c r="N396" i="2"/>
  <c r="N380" i="2"/>
  <c r="N340" i="2"/>
  <c r="N14" i="2"/>
  <c r="N55" i="2"/>
  <c r="N443" i="2"/>
  <c r="N328" i="2"/>
  <c r="N507" i="2"/>
  <c r="N718" i="2"/>
  <c r="N477" i="2"/>
  <c r="N12" i="2"/>
  <c r="N462" i="2"/>
  <c r="N194" i="2"/>
  <c r="N600" i="2"/>
  <c r="N599" i="2"/>
  <c r="N41" i="2"/>
  <c r="N451" i="2"/>
  <c r="N497" i="2"/>
  <c r="N535" i="2"/>
  <c r="N506" i="2"/>
  <c r="N232" i="2"/>
  <c r="N638" i="2"/>
  <c r="N530" i="2"/>
  <c r="N52" i="2"/>
  <c r="N374" i="2"/>
  <c r="N302" i="2"/>
  <c r="N624" i="2"/>
  <c r="N296" i="2"/>
  <c r="N471" i="2"/>
  <c r="N694" i="2"/>
  <c r="N561" i="2"/>
  <c r="N75" i="2"/>
  <c r="N252" i="2"/>
  <c r="N375" i="2"/>
  <c r="N300" i="2"/>
  <c r="N235" i="2"/>
  <c r="N331" i="2"/>
  <c r="N156" i="2"/>
  <c r="N258" i="2"/>
  <c r="N124" i="2"/>
  <c r="N470" i="2"/>
  <c r="N450" i="2"/>
  <c r="N621" i="2"/>
  <c r="N627" i="2"/>
  <c r="N212" i="2"/>
  <c r="N429" i="2"/>
  <c r="N476" i="2"/>
  <c r="N688" i="2"/>
  <c r="N327" i="2"/>
  <c r="N699" i="2"/>
  <c r="N96" i="2"/>
  <c r="N197" i="2"/>
  <c r="N89" i="2"/>
  <c r="N381" i="2"/>
  <c r="N578" i="2"/>
  <c r="N511" i="2"/>
  <c r="N307" i="2"/>
  <c r="N88" i="2"/>
  <c r="N172" i="2"/>
  <c r="N619" i="2"/>
  <c r="N529" i="2"/>
  <c r="N503" i="2"/>
  <c r="N576" i="2"/>
  <c r="N121" i="2"/>
  <c r="N169" i="2"/>
  <c r="N520" i="2"/>
  <c r="N37" i="2"/>
  <c r="N64" i="2"/>
  <c r="N111" i="2"/>
  <c r="N418" i="2"/>
  <c r="N713" i="2"/>
  <c r="N139" i="2"/>
  <c r="N603" i="2"/>
  <c r="N652" i="2"/>
  <c r="N341" i="2"/>
  <c r="N35" i="2"/>
  <c r="N364" i="2"/>
  <c r="N303" i="2"/>
  <c r="N63" i="2"/>
  <c r="N439" i="2"/>
  <c r="N481" i="2"/>
  <c r="N104" i="2"/>
  <c r="N719" i="2"/>
  <c r="N279" i="2"/>
  <c r="N521" i="2"/>
  <c r="N161" i="2"/>
  <c r="N438" i="2"/>
  <c r="N225" i="2"/>
  <c r="N205" i="2"/>
  <c r="N353" i="2"/>
  <c r="N373" i="2"/>
  <c r="N281" i="2"/>
  <c r="N545" i="2"/>
  <c r="N79" i="2"/>
  <c r="N22" i="2"/>
  <c r="N4" i="2"/>
  <c r="N92" i="2"/>
  <c r="N406" i="2"/>
  <c r="N349" i="2"/>
  <c r="N584" i="2"/>
  <c r="N495" i="2"/>
  <c r="N5" i="2"/>
  <c r="N405" i="2"/>
  <c r="N460" i="2"/>
  <c r="N277" i="2"/>
  <c r="N466" i="2"/>
  <c r="N478" i="2"/>
  <c r="N636" i="2"/>
  <c r="N675" i="2"/>
  <c r="N25" i="2"/>
  <c r="N455" i="2"/>
  <c r="N580" i="2"/>
  <c r="N725" i="2"/>
  <c r="N227" i="2"/>
  <c r="N193" i="2"/>
  <c r="N423" i="2"/>
  <c r="N226" i="2"/>
  <c r="N103" i="2"/>
  <c r="N672" i="2"/>
  <c r="N448" i="2"/>
  <c r="N494" i="2"/>
  <c r="N568" i="2"/>
  <c r="N432" i="2"/>
  <c r="N114" i="2"/>
  <c r="N199" i="2"/>
  <c r="N426" i="2"/>
  <c r="N589" i="2"/>
  <c r="N352" i="2"/>
  <c r="N83" i="2"/>
  <c r="N229" i="2"/>
  <c r="N7" i="2"/>
  <c r="N74" i="2"/>
  <c r="N564" i="2"/>
  <c r="N240" i="2"/>
  <c r="N574" i="2"/>
  <c r="N516" i="2"/>
  <c r="N526" i="2"/>
  <c r="N540" i="2"/>
  <c r="N251" i="2"/>
  <c r="N134" i="2"/>
  <c r="N356" i="2"/>
  <c r="N221" i="2"/>
  <c r="N445" i="2"/>
  <c r="N50" i="2"/>
  <c r="N214" i="2"/>
  <c r="N582" i="2"/>
  <c r="N15" i="2"/>
  <c r="N316" i="2"/>
  <c r="N53" i="2"/>
  <c r="N722" i="2"/>
  <c r="N70" i="2"/>
  <c r="N509" i="2"/>
  <c r="N605" i="2"/>
  <c r="N49" i="2"/>
  <c r="N43" i="2"/>
  <c r="N676" i="2"/>
  <c r="N428" i="2"/>
  <c r="N233" i="2"/>
  <c r="N220" i="2"/>
  <c r="N388" i="2"/>
  <c r="N102" i="2"/>
  <c r="N165" i="2"/>
  <c r="N20" i="2"/>
  <c r="N514" i="2"/>
  <c r="N154" i="2"/>
  <c r="N21" i="2"/>
  <c r="N137" i="2"/>
  <c r="N337" i="2"/>
  <c r="N234" i="2"/>
  <c r="N99" i="2"/>
  <c r="N641" i="2"/>
  <c r="N216" i="2"/>
  <c r="N173" i="2"/>
  <c r="N692" i="2"/>
  <c r="N358" i="2"/>
  <c r="N547" i="2"/>
  <c r="N557" i="2"/>
  <c r="N449" i="2"/>
  <c r="N490" i="2"/>
  <c r="N702" i="2"/>
  <c r="N523" i="2"/>
  <c r="N720" i="2"/>
  <c r="N98" i="2"/>
  <c r="N238" i="2"/>
  <c r="N522" i="2"/>
  <c r="N153" i="2"/>
  <c r="N342" i="2"/>
  <c r="N128" i="2"/>
  <c r="N693" i="2"/>
  <c r="N185" i="2"/>
  <c r="N100" i="2"/>
  <c r="N421" i="2"/>
  <c r="N31" i="2"/>
  <c r="N371" i="2"/>
  <c r="N491" i="2"/>
  <c r="N425" i="2"/>
  <c r="N32" i="2"/>
  <c r="N661" i="2"/>
  <c r="N182" i="2"/>
  <c r="N525" i="2"/>
  <c r="N343" i="2"/>
  <c r="N386" i="2"/>
  <c r="N272" i="2"/>
  <c r="N94" i="2"/>
  <c r="N473" i="2"/>
  <c r="N563" i="2"/>
  <c r="N532" i="2"/>
  <c r="N486" i="2"/>
  <c r="N493" i="2"/>
  <c r="N323" i="2"/>
  <c r="N400" i="2"/>
  <c r="N23" i="2"/>
  <c r="N223" i="2"/>
  <c r="N81" i="2"/>
  <c r="N550" i="2"/>
  <c r="N437" i="2"/>
  <c r="N504" i="2"/>
  <c r="N132" i="2"/>
  <c r="N239" i="2"/>
  <c r="N384" i="2"/>
  <c r="N684" i="2"/>
  <c r="N217" i="2"/>
  <c r="N119" i="2"/>
  <c r="N657" i="2"/>
  <c r="N136" i="2"/>
  <c r="N551" i="2"/>
  <c r="N36" i="2"/>
  <c r="N26" i="2"/>
  <c r="N84" i="2"/>
  <c r="N623" i="2"/>
  <c r="N202" i="2"/>
  <c r="N320" i="2"/>
  <c r="N68" i="2"/>
  <c r="N350" i="2"/>
  <c r="N237" i="2"/>
  <c r="N391" i="2"/>
  <c r="N126" i="2"/>
  <c r="N131" i="2"/>
  <c r="N160" i="2"/>
  <c r="N594" i="2"/>
  <c r="N274" i="2"/>
  <c r="N167" i="2"/>
  <c r="N457" i="2"/>
  <c r="N714" i="2"/>
  <c r="N125" i="2"/>
  <c r="N669" i="2"/>
  <c r="N273" i="2"/>
  <c r="N112" i="2"/>
  <c r="N597" i="2"/>
  <c r="N534" i="2"/>
  <c r="N108" i="2"/>
  <c r="N502" i="2"/>
  <c r="N312" i="2"/>
  <c r="N479" i="2"/>
  <c r="N209" i="2"/>
  <c r="N280" i="2"/>
  <c r="N10" i="2"/>
  <c r="N184" i="2"/>
  <c r="N663" i="2"/>
  <c r="N480" i="2"/>
  <c r="N249" i="2"/>
  <c r="N581" i="2"/>
  <c r="N377" i="2"/>
  <c r="N602" i="2"/>
  <c r="N244" i="2"/>
  <c r="N658" i="2"/>
  <c r="N195" i="2"/>
  <c r="N267" i="2"/>
  <c r="N324" i="2"/>
  <c r="N215" i="2"/>
  <c r="N544" i="2"/>
  <c r="N186" i="2"/>
  <c r="N97" i="2"/>
  <c r="N18" i="2"/>
  <c r="N330" i="2"/>
  <c r="N571" i="2"/>
  <c r="N712" i="2"/>
  <c r="N408" i="2"/>
  <c r="N513" i="2"/>
  <c r="N647" i="2"/>
  <c r="N447" i="2"/>
  <c r="N45" i="2"/>
  <c r="N236" i="2"/>
  <c r="N414" i="2"/>
  <c r="N355" i="2"/>
  <c r="N461" i="2"/>
  <c r="N149" i="2"/>
  <c r="N13" i="2"/>
  <c r="N269" i="2"/>
  <c r="N54" i="2"/>
  <c r="N369" i="2"/>
  <c r="N135" i="2"/>
  <c r="N190" i="2"/>
  <c r="N366" i="2"/>
  <c r="N90" i="2"/>
  <c r="N256" i="2"/>
  <c r="N710" i="2"/>
  <c r="N543" i="2"/>
  <c r="N397" i="2"/>
  <c r="N628" i="2"/>
  <c r="N338" i="2"/>
  <c r="N80" i="2"/>
  <c r="N434" i="2"/>
  <c r="N723" i="2"/>
  <c r="N204" i="2"/>
  <c r="N611" i="2"/>
  <c r="N9" i="2"/>
  <c r="N537" i="2"/>
  <c r="N255" i="2"/>
  <c r="N299" i="2"/>
  <c r="N528" i="2"/>
  <c r="N643" i="2"/>
  <c r="N501" i="2"/>
  <c r="N77" i="2"/>
  <c r="N260" i="2"/>
  <c r="N554" i="2"/>
  <c r="N562" i="2"/>
  <c r="N59" i="2"/>
  <c r="N346" i="2"/>
  <c r="N595" i="2"/>
  <c r="N518" i="2"/>
  <c r="N351" i="2"/>
  <c r="N115" i="2"/>
  <c r="N219" i="2"/>
  <c r="N402" i="2"/>
  <c r="N69" i="2"/>
  <c r="N170" i="2"/>
  <c r="N463" i="2"/>
  <c r="N370" i="2"/>
  <c r="N91" i="2"/>
  <c r="N38" i="2"/>
  <c r="N440" i="2"/>
  <c r="N291" i="2"/>
  <c r="N588" i="2"/>
  <c r="N441" i="2"/>
  <c r="N485" i="2"/>
  <c r="N262" i="2"/>
  <c r="N453" i="2"/>
  <c r="N106" i="2"/>
  <c r="N319" i="2"/>
  <c r="N51" i="2"/>
  <c r="N179" i="2"/>
  <c r="N286" i="2"/>
  <c r="N665" i="2"/>
  <c r="N510" i="2"/>
  <c r="N653" i="2"/>
  <c r="N644" i="2"/>
  <c r="N469" i="2"/>
  <c r="N34" i="2"/>
  <c r="N496" i="2"/>
  <c r="N422" i="2"/>
  <c r="N456" i="2"/>
  <c r="N569" i="2"/>
  <c r="N459" i="2"/>
  <c r="N27" i="2"/>
  <c r="N335" i="2"/>
  <c r="N416" i="2"/>
  <c r="N615" i="2"/>
  <c r="N372" i="2"/>
  <c r="N387" i="2"/>
  <c r="N304" i="2"/>
  <c r="N590" i="2"/>
  <c r="N24" i="2"/>
  <c r="N292" i="2"/>
  <c r="N362" i="2"/>
  <c r="N724" i="2"/>
  <c r="N570" i="2"/>
  <c r="N242" i="2"/>
  <c r="N631" i="2"/>
  <c r="N231" i="2"/>
  <c r="N207" i="2"/>
  <c r="N399" i="2"/>
  <c r="N614" i="2"/>
  <c r="N717" i="2"/>
  <c r="N404" i="2"/>
  <c r="N30" i="2"/>
  <c r="N309" i="2"/>
  <c r="N357" i="2"/>
  <c r="N42" i="2"/>
  <c r="N664" i="2"/>
  <c r="N181" i="2"/>
  <c r="N176" i="2"/>
  <c r="N107" i="2"/>
  <c r="N385" i="2"/>
  <c r="N290" i="2"/>
  <c r="N263" i="2"/>
  <c r="N427" i="2"/>
  <c r="N716" i="2"/>
  <c r="N298" i="2"/>
  <c r="N310" i="2"/>
  <c r="N458" i="2"/>
  <c r="N468" i="2"/>
  <c r="N633" i="2"/>
  <c r="N40" i="2"/>
  <c r="N278" i="2"/>
  <c r="N678" i="2"/>
  <c r="N640" i="2"/>
  <c r="N44" i="2"/>
  <c r="N674" i="2"/>
  <c r="N604" i="2"/>
  <c r="N284" i="2"/>
  <c r="N62" i="2"/>
  <c r="N659" i="2"/>
  <c r="N573" i="2"/>
  <c r="N95" i="2"/>
  <c r="N598" i="2"/>
  <c r="N365" i="2"/>
  <c r="N687" i="2"/>
  <c r="N334" i="2"/>
  <c r="N413" i="2"/>
  <c r="N270" i="2"/>
  <c r="N129" i="2"/>
  <c r="N411" i="2"/>
  <c r="N250" i="2"/>
  <c r="N378" i="2"/>
  <c r="N548" i="2"/>
  <c r="N180" i="2"/>
  <c r="N417" i="2"/>
  <c r="N147" i="2"/>
  <c r="N33" i="2"/>
  <c r="N415" i="2"/>
  <c r="N696" i="2"/>
  <c r="N48" i="2"/>
  <c r="N697" i="2"/>
  <c r="N253" i="2"/>
  <c r="N519" i="2"/>
  <c r="N218" i="2"/>
  <c r="N701" i="2"/>
  <c r="N82" i="2"/>
  <c r="N213" i="2"/>
  <c r="N150" i="2"/>
  <c r="N403" i="2"/>
  <c r="N464" i="2"/>
  <c r="N130" i="2"/>
  <c r="N122" i="2"/>
  <c r="N142" i="2"/>
  <c r="N243" i="2"/>
  <c r="N283" i="2"/>
  <c r="N601" i="2"/>
  <c r="N395" i="2"/>
  <c r="N113" i="2"/>
  <c r="N610" i="2"/>
  <c r="N259" i="2"/>
  <c r="N198" i="2"/>
  <c r="N558" i="2"/>
  <c r="N123" i="2"/>
  <c r="N695" i="2"/>
  <c r="N593" i="2"/>
  <c r="N168" i="2"/>
  <c r="N120" i="2"/>
  <c r="N367" i="2"/>
  <c r="N607" i="2"/>
  <c r="N294" i="2"/>
  <c r="N109" i="2"/>
  <c r="N85" i="2"/>
  <c r="N499" i="2"/>
  <c r="N333" i="2"/>
  <c r="N60" i="2"/>
  <c r="N224" i="2"/>
  <c r="N577" i="2"/>
  <c r="N483" i="2"/>
  <c r="N592" i="2"/>
  <c r="N344" i="2"/>
  <c r="N538" i="2"/>
  <c r="N673" i="2"/>
  <c r="N361" i="2"/>
  <c r="N648" i="2"/>
  <c r="N629" i="2"/>
  <c r="N705" i="2"/>
  <c r="N709" i="2"/>
  <c r="N289" i="2"/>
  <c r="N271" i="2"/>
  <c r="N533" i="2"/>
  <c r="N612" i="2"/>
  <c r="N297" i="2"/>
  <c r="N679" i="2"/>
  <c r="N487" i="2"/>
  <c r="N606" i="2"/>
  <c r="N295" i="2"/>
  <c r="N177" i="2"/>
  <c r="N488" i="2"/>
  <c r="N472" i="2"/>
  <c r="N596" i="2"/>
  <c r="N626" i="2"/>
  <c r="N645" i="2"/>
  <c r="N116" i="2"/>
  <c r="N196" i="2"/>
  <c r="N313" i="2"/>
  <c r="N287" i="2"/>
  <c r="N392" i="2"/>
  <c r="N110" i="2"/>
  <c r="N222" i="2"/>
  <c r="N321" i="2"/>
  <c r="N390" i="2"/>
  <c r="N305" i="2"/>
  <c r="N326" i="2"/>
  <c r="N618" i="2"/>
  <c r="N681" i="2"/>
  <c r="N690" i="2"/>
  <c r="N539" i="2"/>
  <c r="N541" i="2"/>
  <c r="N322" i="2"/>
  <c r="N230" i="2"/>
  <c r="N354" i="2"/>
  <c r="N616" i="2"/>
  <c r="N420" i="2"/>
  <c r="N622" i="2"/>
  <c r="N257" i="2"/>
  <c r="N498" i="2"/>
  <c r="N660" i="2"/>
  <c r="N583" i="2"/>
  <c r="N265" i="2"/>
  <c r="N474" i="2"/>
  <c r="N454" i="2"/>
  <c r="N138" i="2"/>
  <c r="N282" i="2"/>
  <c r="N517" i="2"/>
  <c r="N489" i="2"/>
  <c r="N482" i="2"/>
  <c r="N670" i="2"/>
  <c r="N484" i="2"/>
  <c r="N536" i="2"/>
  <c r="N512" i="2"/>
  <c r="N247" i="2"/>
  <c r="N560" i="2"/>
  <c r="N383" i="2"/>
  <c r="N608" i="2"/>
  <c r="N708" i="2"/>
  <c r="N376" i="2"/>
  <c r="N508" i="2"/>
  <c r="N639" i="2"/>
  <c r="N632" i="2"/>
  <c r="N246" i="2"/>
  <c r="N668" i="2"/>
  <c r="N435" i="2"/>
  <c r="N446" i="2"/>
  <c r="N689" i="2"/>
  <c r="N625" i="2"/>
  <c r="N419" i="2"/>
  <c r="N401" i="2"/>
  <c r="N635" i="2"/>
  <c r="N715" i="2"/>
  <c r="N442" i="2"/>
  <c r="N394" i="2"/>
  <c r="N565" i="2"/>
  <c r="N363" i="2"/>
  <c r="N637" i="2"/>
  <c r="N264" i="2"/>
  <c r="N575" i="2"/>
  <c r="N288" i="2"/>
  <c r="N698" i="2"/>
  <c r="N492" i="2"/>
  <c r="N452" i="2"/>
  <c r="N677" i="2"/>
  <c r="N662" i="2"/>
  <c r="N656" i="2"/>
  <c r="N407" i="2"/>
  <c r="N620" i="2"/>
  <c r="N630" i="2"/>
  <c r="N617" i="2"/>
  <c r="N680" i="2"/>
  <c r="N706" i="2"/>
  <c r="N559" i="2"/>
  <c r="N609" i="2"/>
  <c r="N515" i="2"/>
  <c r="N704" i="2"/>
  <c r="N683" i="2"/>
  <c r="N671" i="2"/>
  <c r="N654" i="2"/>
  <c r="N651" i="2"/>
  <c r="N655" i="2"/>
  <c r="N703" i="2"/>
  <c r="N649" i="2"/>
  <c r="N691" i="2"/>
  <c r="N721" i="2"/>
  <c r="L398" i="2"/>
  <c r="L585" i="2"/>
  <c r="L682" i="2"/>
  <c r="L339" i="2"/>
  <c r="L159" i="2"/>
  <c r="L254" i="2"/>
  <c r="L591" i="2"/>
  <c r="L424" i="2"/>
  <c r="L686" i="2"/>
  <c r="L549" i="2"/>
  <c r="L347" i="2"/>
  <c r="L685" i="2"/>
  <c r="L500" i="2"/>
  <c r="L431" i="2"/>
  <c r="L444" i="2"/>
  <c r="L275" i="2"/>
  <c r="L16" i="2"/>
  <c r="L666" i="2"/>
  <c r="L175" i="2"/>
  <c r="L201" i="2"/>
  <c r="L203" i="2"/>
  <c r="L430" i="2"/>
  <c r="L71" i="2"/>
  <c r="L409" i="2"/>
  <c r="L206" i="2"/>
  <c r="L433" i="2"/>
  <c r="L171" i="2"/>
  <c r="L141" i="2"/>
  <c r="L118" i="2"/>
  <c r="L572" i="2"/>
  <c r="L711" i="2"/>
  <c r="L47" i="2"/>
  <c r="L531" i="2"/>
  <c r="L360" i="2"/>
  <c r="L105" i="2"/>
  <c r="L152" i="2"/>
  <c r="L667" i="2"/>
  <c r="L613" i="2"/>
  <c r="L17" i="2"/>
  <c r="L208" i="2"/>
  <c r="L28" i="2"/>
  <c r="L524" i="2"/>
  <c r="L359" i="2"/>
  <c r="L348" i="2"/>
  <c r="L127" i="2"/>
  <c r="L276" i="2"/>
  <c r="L11" i="2"/>
  <c r="L266" i="2"/>
  <c r="L66" i="2"/>
  <c r="L146" i="2"/>
  <c r="L73" i="2"/>
  <c r="L211" i="2"/>
  <c r="L301" i="2"/>
  <c r="L192" i="2"/>
  <c r="L650" i="2"/>
  <c r="L542" i="2"/>
  <c r="L336" i="2"/>
  <c r="L546" i="2"/>
  <c r="L61" i="2"/>
  <c r="L117" i="2"/>
  <c r="L158" i="2"/>
  <c r="L166" i="2"/>
  <c r="L467" i="2"/>
  <c r="L306" i="2"/>
  <c r="L143" i="2"/>
  <c r="L505" i="2"/>
  <c r="L155" i="2"/>
  <c r="L174" i="2"/>
  <c r="L553" i="2"/>
  <c r="L332" i="2"/>
  <c r="L700" i="2"/>
  <c r="L368" i="2"/>
  <c r="L67" i="2"/>
  <c r="L555" i="2"/>
  <c r="L412" i="2"/>
  <c r="L382" i="2"/>
  <c r="L133" i="2"/>
  <c r="L293" i="2"/>
  <c r="L56" i="2"/>
  <c r="L187" i="2"/>
  <c r="L325" i="2"/>
  <c r="L162" i="2"/>
  <c r="L3" i="2"/>
  <c r="L29" i="2"/>
  <c r="L579" i="2"/>
  <c r="L642" i="2"/>
  <c r="L228" i="2"/>
  <c r="L39" i="2"/>
  <c r="L19" i="2"/>
  <c r="L556" i="2"/>
  <c r="L527" i="2"/>
  <c r="L268" i="2"/>
  <c r="L317" i="2"/>
  <c r="L646" i="2"/>
  <c r="L163" i="2"/>
  <c r="L148" i="2"/>
  <c r="L188" i="2"/>
  <c r="L93" i="2"/>
  <c r="L261" i="2"/>
  <c r="L140" i="2"/>
  <c r="L6" i="2"/>
  <c r="L189" i="2"/>
  <c r="L634" i="2"/>
  <c r="L566" i="2"/>
  <c r="L318" i="2"/>
  <c r="L567" i="2"/>
  <c r="L436" i="2"/>
  <c r="L144" i="2"/>
  <c r="L314" i="2"/>
  <c r="L475" i="2"/>
  <c r="L311" i="2"/>
  <c r="L76" i="2"/>
  <c r="L241" i="2"/>
  <c r="L393" i="2"/>
  <c r="L157" i="2"/>
  <c r="L552" i="2"/>
  <c r="L410" i="2"/>
  <c r="L308" i="2"/>
  <c r="L315" i="2"/>
  <c r="L285" i="2"/>
  <c r="L586" i="2"/>
  <c r="L46" i="2"/>
  <c r="L379" i="2"/>
  <c r="L200" i="2"/>
  <c r="L78" i="2"/>
  <c r="L164" i="2"/>
  <c r="L389" i="2"/>
  <c r="L72" i="2"/>
  <c r="L65" i="2"/>
  <c r="L2" i="2"/>
  <c r="L245" i="2"/>
  <c r="L58" i="2"/>
  <c r="L465" i="2"/>
  <c r="L145" i="2"/>
  <c r="L191" i="2"/>
  <c r="L101" i="2"/>
  <c r="L178" i="2"/>
  <c r="L587" i="2"/>
  <c r="L329" i="2"/>
  <c r="L210" i="2"/>
  <c r="L707" i="2"/>
  <c r="L86" i="2"/>
  <c r="L345" i="2"/>
  <c r="L57" i="2"/>
  <c r="L87" i="2"/>
  <c r="L151" i="2"/>
  <c r="L8" i="2"/>
  <c r="L183" i="2"/>
  <c r="L248" i="2"/>
  <c r="L396" i="2"/>
  <c r="L380" i="2"/>
  <c r="L340" i="2"/>
  <c r="L14" i="2"/>
  <c r="L55" i="2"/>
  <c r="L443" i="2"/>
  <c r="L328" i="2"/>
  <c r="L507" i="2"/>
  <c r="L718" i="2"/>
  <c r="L477" i="2"/>
  <c r="L12" i="2"/>
  <c r="L462" i="2"/>
  <c r="L194" i="2"/>
  <c r="L600" i="2"/>
  <c r="L599" i="2"/>
  <c r="L41" i="2"/>
  <c r="L451" i="2"/>
  <c r="L497" i="2"/>
  <c r="L535" i="2"/>
  <c r="L506" i="2"/>
  <c r="L232" i="2"/>
  <c r="L638" i="2"/>
  <c r="L530" i="2"/>
  <c r="L52" i="2"/>
  <c r="L374" i="2"/>
  <c r="L302" i="2"/>
  <c r="L624" i="2"/>
  <c r="L296" i="2"/>
  <c r="L471" i="2"/>
  <c r="L694" i="2"/>
  <c r="L561" i="2"/>
  <c r="L75" i="2"/>
  <c r="L252" i="2"/>
  <c r="L375" i="2"/>
  <c r="L300" i="2"/>
  <c r="L235" i="2"/>
  <c r="L331" i="2"/>
  <c r="L156" i="2"/>
  <c r="L258" i="2"/>
  <c r="L124" i="2"/>
  <c r="L470" i="2"/>
  <c r="L450" i="2"/>
  <c r="L621" i="2"/>
  <c r="L627" i="2"/>
  <c r="L212" i="2"/>
  <c r="L429" i="2"/>
  <c r="L476" i="2"/>
  <c r="L688" i="2"/>
  <c r="L327" i="2"/>
  <c r="L699" i="2"/>
  <c r="L96" i="2"/>
  <c r="L197" i="2"/>
  <c r="L89" i="2"/>
  <c r="L381" i="2"/>
  <c r="L578" i="2"/>
  <c r="L511" i="2"/>
  <c r="L307" i="2"/>
  <c r="L88" i="2"/>
  <c r="L172" i="2"/>
  <c r="L619" i="2"/>
  <c r="L529" i="2"/>
  <c r="L503" i="2"/>
  <c r="L576" i="2"/>
  <c r="L121" i="2"/>
  <c r="L169" i="2"/>
  <c r="L520" i="2"/>
  <c r="L37" i="2"/>
  <c r="L64" i="2"/>
  <c r="L111" i="2"/>
  <c r="L418" i="2"/>
  <c r="L713" i="2"/>
  <c r="L139" i="2"/>
  <c r="L603" i="2"/>
  <c r="L652" i="2"/>
  <c r="L341" i="2"/>
  <c r="L35" i="2"/>
  <c r="L364" i="2"/>
  <c r="L303" i="2"/>
  <c r="L63" i="2"/>
  <c r="L439" i="2"/>
  <c r="L481" i="2"/>
  <c r="L104" i="2"/>
  <c r="L719" i="2"/>
  <c r="L279" i="2"/>
  <c r="L521" i="2"/>
  <c r="L161" i="2"/>
  <c r="L438" i="2"/>
  <c r="L225" i="2"/>
  <c r="L205" i="2"/>
  <c r="L353" i="2"/>
  <c r="L373" i="2"/>
  <c r="L281" i="2"/>
  <c r="L545" i="2"/>
  <c r="L79" i="2"/>
  <c r="L22" i="2"/>
  <c r="L4" i="2"/>
  <c r="L92" i="2"/>
  <c r="L406" i="2"/>
  <c r="L349" i="2"/>
  <c r="L584" i="2"/>
  <c r="L495" i="2"/>
  <c r="L5" i="2"/>
  <c r="L405" i="2"/>
  <c r="L460" i="2"/>
  <c r="L277" i="2"/>
  <c r="L466" i="2"/>
  <c r="L478" i="2"/>
  <c r="L636" i="2"/>
  <c r="L675" i="2"/>
  <c r="L25" i="2"/>
  <c r="L455" i="2"/>
  <c r="L580" i="2"/>
  <c r="L725" i="2"/>
  <c r="L227" i="2"/>
  <c r="L193" i="2"/>
  <c r="L423" i="2"/>
  <c r="L226" i="2"/>
  <c r="L103" i="2"/>
  <c r="L672" i="2"/>
  <c r="L448" i="2"/>
  <c r="L494" i="2"/>
  <c r="L568" i="2"/>
  <c r="L432" i="2"/>
  <c r="L114" i="2"/>
  <c r="L199" i="2"/>
  <c r="L426" i="2"/>
  <c r="L589" i="2"/>
  <c r="L352" i="2"/>
  <c r="L83" i="2"/>
  <c r="L229" i="2"/>
  <c r="L7" i="2"/>
  <c r="L74" i="2"/>
  <c r="L564" i="2"/>
  <c r="L240" i="2"/>
  <c r="L574" i="2"/>
  <c r="L516" i="2"/>
  <c r="L526" i="2"/>
  <c r="L540" i="2"/>
  <c r="L251" i="2"/>
  <c r="L134" i="2"/>
  <c r="L356" i="2"/>
  <c r="L221" i="2"/>
  <c r="L445" i="2"/>
  <c r="L50" i="2"/>
  <c r="L214" i="2"/>
  <c r="L582" i="2"/>
  <c r="L15" i="2"/>
  <c r="L316" i="2"/>
  <c r="L53" i="2"/>
  <c r="L722" i="2"/>
  <c r="L70" i="2"/>
  <c r="L509" i="2"/>
  <c r="L605" i="2"/>
  <c r="L49" i="2"/>
  <c r="L43" i="2"/>
  <c r="L676" i="2"/>
  <c r="L428" i="2"/>
  <c r="L233" i="2"/>
  <c r="L220" i="2"/>
  <c r="L388" i="2"/>
  <c r="L102" i="2"/>
  <c r="L165" i="2"/>
  <c r="L20" i="2"/>
  <c r="L514" i="2"/>
  <c r="L154" i="2"/>
  <c r="L21" i="2"/>
  <c r="L137" i="2"/>
  <c r="L337" i="2"/>
  <c r="L234" i="2"/>
  <c r="L99" i="2"/>
  <c r="L641" i="2"/>
  <c r="L216" i="2"/>
  <c r="L173" i="2"/>
  <c r="L692" i="2"/>
  <c r="L358" i="2"/>
  <c r="L547" i="2"/>
  <c r="L557" i="2"/>
  <c r="L449" i="2"/>
  <c r="L490" i="2"/>
  <c r="L702" i="2"/>
  <c r="L523" i="2"/>
  <c r="L720" i="2"/>
  <c r="L98" i="2"/>
  <c r="L238" i="2"/>
  <c r="L522" i="2"/>
  <c r="L153" i="2"/>
  <c r="L342" i="2"/>
  <c r="L128" i="2"/>
  <c r="L693" i="2"/>
  <c r="L185" i="2"/>
  <c r="L100" i="2"/>
  <c r="L421" i="2"/>
  <c r="L31" i="2"/>
  <c r="L371" i="2"/>
  <c r="L491" i="2"/>
  <c r="L425" i="2"/>
  <c r="L32" i="2"/>
  <c r="L661" i="2"/>
  <c r="L182" i="2"/>
  <c r="L525" i="2"/>
  <c r="L343" i="2"/>
  <c r="L386" i="2"/>
  <c r="L272" i="2"/>
  <c r="L94" i="2"/>
  <c r="L473" i="2"/>
  <c r="L563" i="2"/>
  <c r="L532" i="2"/>
  <c r="L486" i="2"/>
  <c r="L493" i="2"/>
  <c r="L323" i="2"/>
  <c r="L400" i="2"/>
  <c r="L23" i="2"/>
  <c r="L223" i="2"/>
  <c r="L81" i="2"/>
  <c r="L550" i="2"/>
  <c r="L437" i="2"/>
  <c r="L504" i="2"/>
  <c r="L132" i="2"/>
  <c r="L239" i="2"/>
  <c r="L384" i="2"/>
  <c r="L684" i="2"/>
  <c r="L217" i="2"/>
  <c r="L119" i="2"/>
  <c r="L657" i="2"/>
  <c r="L136" i="2"/>
  <c r="L551" i="2"/>
  <c r="L36" i="2"/>
  <c r="L26" i="2"/>
  <c r="L84" i="2"/>
  <c r="L623" i="2"/>
  <c r="L202" i="2"/>
  <c r="L320" i="2"/>
  <c r="L68" i="2"/>
  <c r="L350" i="2"/>
  <c r="L237" i="2"/>
  <c r="L391" i="2"/>
  <c r="L126" i="2"/>
  <c r="L131" i="2"/>
  <c r="L160" i="2"/>
  <c r="L594" i="2"/>
  <c r="L274" i="2"/>
  <c r="L167" i="2"/>
  <c r="L457" i="2"/>
  <c r="L714" i="2"/>
  <c r="L125" i="2"/>
  <c r="L669" i="2"/>
  <c r="L273" i="2"/>
  <c r="L112" i="2"/>
  <c r="L597" i="2"/>
  <c r="L534" i="2"/>
  <c r="L108" i="2"/>
  <c r="L502" i="2"/>
  <c r="L312" i="2"/>
  <c r="L479" i="2"/>
  <c r="L209" i="2"/>
  <c r="L280" i="2"/>
  <c r="L10" i="2"/>
  <c r="L184" i="2"/>
  <c r="L663" i="2"/>
  <c r="L480" i="2"/>
  <c r="L249" i="2"/>
  <c r="L581" i="2"/>
  <c r="L377" i="2"/>
  <c r="L602" i="2"/>
  <c r="L244" i="2"/>
  <c r="L658" i="2"/>
  <c r="L195" i="2"/>
  <c r="L267" i="2"/>
  <c r="L324" i="2"/>
  <c r="L215" i="2"/>
  <c r="L544" i="2"/>
  <c r="L186" i="2"/>
  <c r="L97" i="2"/>
  <c r="L18" i="2"/>
  <c r="L330" i="2"/>
  <c r="L571" i="2"/>
  <c r="L712" i="2"/>
  <c r="L408" i="2"/>
  <c r="L513" i="2"/>
  <c r="L647" i="2"/>
  <c r="L447" i="2"/>
  <c r="L45" i="2"/>
  <c r="L236" i="2"/>
  <c r="L414" i="2"/>
  <c r="L355" i="2"/>
  <c r="L461" i="2"/>
  <c r="L149" i="2"/>
  <c r="L13" i="2"/>
  <c r="L269" i="2"/>
  <c r="L54" i="2"/>
  <c r="L369" i="2"/>
  <c r="L135" i="2"/>
  <c r="L190" i="2"/>
  <c r="L366" i="2"/>
  <c r="L90" i="2"/>
  <c r="L256" i="2"/>
  <c r="L710" i="2"/>
  <c r="L543" i="2"/>
  <c r="L397" i="2"/>
  <c r="L628" i="2"/>
  <c r="L338" i="2"/>
  <c r="L80" i="2"/>
  <c r="L434" i="2"/>
  <c r="L723" i="2"/>
  <c r="L204" i="2"/>
  <c r="L611" i="2"/>
  <c r="L9" i="2"/>
  <c r="L537" i="2"/>
  <c r="L255" i="2"/>
  <c r="L299" i="2"/>
  <c r="L528" i="2"/>
  <c r="L643" i="2"/>
  <c r="L501" i="2"/>
  <c r="L77" i="2"/>
  <c r="L260" i="2"/>
  <c r="L554" i="2"/>
  <c r="L562" i="2"/>
  <c r="L59" i="2"/>
  <c r="L346" i="2"/>
  <c r="L595" i="2"/>
  <c r="L518" i="2"/>
  <c r="L351" i="2"/>
  <c r="L115" i="2"/>
  <c r="L219" i="2"/>
  <c r="L402" i="2"/>
  <c r="L69" i="2"/>
  <c r="L170" i="2"/>
  <c r="L463" i="2"/>
  <c r="L370" i="2"/>
  <c r="L91" i="2"/>
  <c r="L38" i="2"/>
  <c r="L440" i="2"/>
  <c r="L291" i="2"/>
  <c r="L588" i="2"/>
  <c r="L441" i="2"/>
  <c r="L485" i="2"/>
  <c r="L262" i="2"/>
  <c r="L453" i="2"/>
  <c r="L106" i="2"/>
  <c r="L319" i="2"/>
  <c r="L51" i="2"/>
  <c r="L179" i="2"/>
  <c r="L286" i="2"/>
  <c r="L665" i="2"/>
  <c r="L510" i="2"/>
  <c r="L653" i="2"/>
  <c r="L644" i="2"/>
  <c r="L469" i="2"/>
  <c r="L34" i="2"/>
  <c r="L496" i="2"/>
  <c r="L422" i="2"/>
  <c r="L456" i="2"/>
  <c r="L569" i="2"/>
  <c r="L459" i="2"/>
  <c r="L27" i="2"/>
  <c r="L335" i="2"/>
  <c r="L416" i="2"/>
  <c r="L615" i="2"/>
  <c r="L372" i="2"/>
  <c r="L387" i="2"/>
  <c r="L304" i="2"/>
  <c r="L590" i="2"/>
  <c r="L24" i="2"/>
  <c r="L292" i="2"/>
  <c r="L362" i="2"/>
  <c r="L724" i="2"/>
  <c r="L570" i="2"/>
  <c r="L242" i="2"/>
  <c r="L631" i="2"/>
  <c r="L231" i="2"/>
  <c r="L207" i="2"/>
  <c r="L399" i="2"/>
  <c r="L614" i="2"/>
  <c r="L717" i="2"/>
  <c r="L404" i="2"/>
  <c r="L30" i="2"/>
  <c r="L309" i="2"/>
  <c r="L357" i="2"/>
  <c r="L42" i="2"/>
  <c r="L664" i="2"/>
  <c r="L181" i="2"/>
  <c r="L176" i="2"/>
  <c r="L107" i="2"/>
  <c r="L385" i="2"/>
  <c r="L290" i="2"/>
  <c r="L263" i="2"/>
  <c r="L427" i="2"/>
  <c r="L716" i="2"/>
  <c r="L298" i="2"/>
  <c r="L310" i="2"/>
  <c r="L458" i="2"/>
  <c r="L468" i="2"/>
  <c r="L633" i="2"/>
  <c r="L40" i="2"/>
  <c r="L278" i="2"/>
  <c r="L678" i="2"/>
  <c r="L640" i="2"/>
  <c r="L44" i="2"/>
  <c r="L674" i="2"/>
  <c r="L604" i="2"/>
  <c r="L284" i="2"/>
  <c r="L62" i="2"/>
  <c r="L659" i="2"/>
  <c r="L573" i="2"/>
  <c r="L95" i="2"/>
  <c r="L598" i="2"/>
  <c r="L365" i="2"/>
  <c r="L687" i="2"/>
  <c r="L334" i="2"/>
  <c r="L413" i="2"/>
  <c r="L270" i="2"/>
  <c r="L129" i="2"/>
  <c r="L411" i="2"/>
  <c r="L250" i="2"/>
  <c r="L378" i="2"/>
  <c r="L548" i="2"/>
  <c r="L180" i="2"/>
  <c r="L417" i="2"/>
  <c r="L147" i="2"/>
  <c r="L33" i="2"/>
  <c r="L415" i="2"/>
  <c r="L696" i="2"/>
  <c r="L48" i="2"/>
  <c r="L697" i="2"/>
  <c r="L253" i="2"/>
  <c r="L519" i="2"/>
  <c r="L218" i="2"/>
  <c r="L701" i="2"/>
  <c r="L82" i="2"/>
  <c r="L213" i="2"/>
  <c r="L150" i="2"/>
  <c r="L403" i="2"/>
  <c r="L464" i="2"/>
  <c r="L130" i="2"/>
  <c r="L122" i="2"/>
  <c r="L142" i="2"/>
  <c r="L243" i="2"/>
  <c r="L283" i="2"/>
  <c r="L601" i="2"/>
  <c r="L395" i="2"/>
  <c r="L113" i="2"/>
  <c r="L610" i="2"/>
  <c r="L259" i="2"/>
  <c r="L198" i="2"/>
  <c r="L558" i="2"/>
  <c r="L123" i="2"/>
  <c r="L695" i="2"/>
  <c r="L593" i="2"/>
  <c r="L168" i="2"/>
  <c r="L120" i="2"/>
  <c r="L367" i="2"/>
  <c r="L607" i="2"/>
  <c r="L294" i="2"/>
  <c r="L109" i="2"/>
  <c r="L85" i="2"/>
  <c r="L499" i="2"/>
  <c r="L333" i="2"/>
  <c r="L60" i="2"/>
  <c r="L224" i="2"/>
  <c r="L577" i="2"/>
  <c r="L483" i="2"/>
  <c r="L592" i="2"/>
  <c r="L344" i="2"/>
  <c r="L538" i="2"/>
  <c r="L673" i="2"/>
  <c r="L361" i="2"/>
  <c r="L648" i="2"/>
  <c r="L629" i="2"/>
  <c r="L705" i="2"/>
  <c r="L709" i="2"/>
  <c r="L289" i="2"/>
  <c r="L271" i="2"/>
  <c r="L533" i="2"/>
  <c r="L612" i="2"/>
  <c r="L297" i="2"/>
  <c r="L679" i="2"/>
  <c r="L487" i="2"/>
  <c r="L606" i="2"/>
  <c r="L295" i="2"/>
  <c r="L177" i="2"/>
  <c r="L488" i="2"/>
  <c r="L472" i="2"/>
  <c r="L596" i="2"/>
  <c r="L626" i="2"/>
  <c r="L645" i="2"/>
  <c r="L116" i="2"/>
  <c r="L196" i="2"/>
  <c r="L313" i="2"/>
  <c r="L287" i="2"/>
  <c r="L392" i="2"/>
  <c r="L110" i="2"/>
  <c r="L222" i="2"/>
  <c r="L321" i="2"/>
  <c r="L390" i="2"/>
  <c r="L305" i="2"/>
  <c r="L326" i="2"/>
  <c r="L618" i="2"/>
  <c r="L681" i="2"/>
  <c r="L690" i="2"/>
  <c r="L539" i="2"/>
  <c r="L541" i="2"/>
  <c r="L322" i="2"/>
  <c r="L230" i="2"/>
  <c r="L354" i="2"/>
  <c r="L616" i="2"/>
  <c r="L420" i="2"/>
  <c r="L622" i="2"/>
  <c r="L257" i="2"/>
  <c r="L498" i="2"/>
  <c r="L660" i="2"/>
  <c r="L583" i="2"/>
  <c r="L265" i="2"/>
  <c r="L474" i="2"/>
  <c r="L454" i="2"/>
  <c r="L138" i="2"/>
  <c r="L282" i="2"/>
  <c r="L517" i="2"/>
  <c r="L489" i="2"/>
  <c r="L482" i="2"/>
  <c r="L670" i="2"/>
  <c r="L484" i="2"/>
  <c r="L536" i="2"/>
  <c r="L512" i="2"/>
  <c r="L247" i="2"/>
  <c r="L560" i="2"/>
  <c r="L383" i="2"/>
  <c r="L608" i="2"/>
  <c r="L708" i="2"/>
  <c r="L376" i="2"/>
  <c r="L508" i="2"/>
  <c r="L639" i="2"/>
  <c r="L632" i="2"/>
  <c r="L246" i="2"/>
  <c r="L668" i="2"/>
  <c r="L435" i="2"/>
  <c r="L446" i="2"/>
  <c r="L689" i="2"/>
  <c r="L625" i="2"/>
  <c r="L419" i="2"/>
  <c r="L401" i="2"/>
  <c r="L635" i="2"/>
  <c r="L715" i="2"/>
  <c r="L442" i="2"/>
  <c r="L394" i="2"/>
  <c r="L565" i="2"/>
  <c r="L363" i="2"/>
  <c r="L637" i="2"/>
  <c r="L264" i="2"/>
  <c r="L575" i="2"/>
  <c r="L288" i="2"/>
  <c r="L698" i="2"/>
  <c r="L492" i="2"/>
  <c r="L452" i="2"/>
  <c r="L677" i="2"/>
  <c r="L662" i="2"/>
  <c r="AT662" i="2" s="1"/>
  <c r="L656" i="2"/>
  <c r="L407" i="2"/>
  <c r="L620" i="2"/>
  <c r="L630" i="2"/>
  <c r="L617" i="2"/>
  <c r="L680" i="2"/>
  <c r="L706" i="2"/>
  <c r="L559" i="2"/>
  <c r="L609" i="2"/>
  <c r="L515" i="2"/>
  <c r="L704" i="2"/>
  <c r="L683" i="2"/>
  <c r="AT683" i="2" s="1"/>
  <c r="L671" i="2"/>
  <c r="L654" i="2"/>
  <c r="L651" i="2"/>
  <c r="L655" i="2"/>
  <c r="L703" i="2"/>
  <c r="L649" i="2"/>
  <c r="L691" i="2"/>
  <c r="L721" i="2"/>
  <c r="J398" i="2"/>
  <c r="J585" i="2"/>
  <c r="J682" i="2"/>
  <c r="J339" i="2"/>
  <c r="J159" i="2"/>
  <c r="J254" i="2"/>
  <c r="J591" i="2"/>
  <c r="J424" i="2"/>
  <c r="J686" i="2"/>
  <c r="J549" i="2"/>
  <c r="J347" i="2"/>
  <c r="J685" i="2"/>
  <c r="J500" i="2"/>
  <c r="J431" i="2"/>
  <c r="J444" i="2"/>
  <c r="J275" i="2"/>
  <c r="J16" i="2"/>
  <c r="J666" i="2"/>
  <c r="J175" i="2"/>
  <c r="J201" i="2"/>
  <c r="J203" i="2"/>
  <c r="J430" i="2"/>
  <c r="J71" i="2"/>
  <c r="J409" i="2"/>
  <c r="J206" i="2"/>
  <c r="J433" i="2"/>
  <c r="J171" i="2"/>
  <c r="J141" i="2"/>
  <c r="J118" i="2"/>
  <c r="J572" i="2"/>
  <c r="J711" i="2"/>
  <c r="J47" i="2"/>
  <c r="J531" i="2"/>
  <c r="J360" i="2"/>
  <c r="J105" i="2"/>
  <c r="J152" i="2"/>
  <c r="J667" i="2"/>
  <c r="J613" i="2"/>
  <c r="J17" i="2"/>
  <c r="J208" i="2"/>
  <c r="J28" i="2"/>
  <c r="J524" i="2"/>
  <c r="J359" i="2"/>
  <c r="J348" i="2"/>
  <c r="J127" i="2"/>
  <c r="J276" i="2"/>
  <c r="J11" i="2"/>
  <c r="J266" i="2"/>
  <c r="J66" i="2"/>
  <c r="J146" i="2"/>
  <c r="J73" i="2"/>
  <c r="J211" i="2"/>
  <c r="J301" i="2"/>
  <c r="J192" i="2"/>
  <c r="J650" i="2"/>
  <c r="J542" i="2"/>
  <c r="J336" i="2"/>
  <c r="J546" i="2"/>
  <c r="J61" i="2"/>
  <c r="J117" i="2"/>
  <c r="J158" i="2"/>
  <c r="J166" i="2"/>
  <c r="J467" i="2"/>
  <c r="J306" i="2"/>
  <c r="J143" i="2"/>
  <c r="J505" i="2"/>
  <c r="J155" i="2"/>
  <c r="J174" i="2"/>
  <c r="J553" i="2"/>
  <c r="J332" i="2"/>
  <c r="J700" i="2"/>
  <c r="J368" i="2"/>
  <c r="J67" i="2"/>
  <c r="J555" i="2"/>
  <c r="J412" i="2"/>
  <c r="J382" i="2"/>
  <c r="J133" i="2"/>
  <c r="J293" i="2"/>
  <c r="J56" i="2"/>
  <c r="J187" i="2"/>
  <c r="J325" i="2"/>
  <c r="J162" i="2"/>
  <c r="J3" i="2"/>
  <c r="J29" i="2"/>
  <c r="J579" i="2"/>
  <c r="J642" i="2"/>
  <c r="J228" i="2"/>
  <c r="J39" i="2"/>
  <c r="J19" i="2"/>
  <c r="J556" i="2"/>
  <c r="J527" i="2"/>
  <c r="J268" i="2"/>
  <c r="J317" i="2"/>
  <c r="J646" i="2"/>
  <c r="J163" i="2"/>
  <c r="J148" i="2"/>
  <c r="J188" i="2"/>
  <c r="J93" i="2"/>
  <c r="J261" i="2"/>
  <c r="J140" i="2"/>
  <c r="J6" i="2"/>
  <c r="J189" i="2"/>
  <c r="J634" i="2"/>
  <c r="J566" i="2"/>
  <c r="J318" i="2"/>
  <c r="J567" i="2"/>
  <c r="J436" i="2"/>
  <c r="J144" i="2"/>
  <c r="J314" i="2"/>
  <c r="J475" i="2"/>
  <c r="J311" i="2"/>
  <c r="J76" i="2"/>
  <c r="J241" i="2"/>
  <c r="J393" i="2"/>
  <c r="J157" i="2"/>
  <c r="J552" i="2"/>
  <c r="J410" i="2"/>
  <c r="J308" i="2"/>
  <c r="J315" i="2"/>
  <c r="J285" i="2"/>
  <c r="J586" i="2"/>
  <c r="J46" i="2"/>
  <c r="J379" i="2"/>
  <c r="J200" i="2"/>
  <c r="J78" i="2"/>
  <c r="J164" i="2"/>
  <c r="J389" i="2"/>
  <c r="J72" i="2"/>
  <c r="J65" i="2"/>
  <c r="J2" i="2"/>
  <c r="J245" i="2"/>
  <c r="J58" i="2"/>
  <c r="J465" i="2"/>
  <c r="J145" i="2"/>
  <c r="J191" i="2"/>
  <c r="J101" i="2"/>
  <c r="J178" i="2"/>
  <c r="J587" i="2"/>
  <c r="J329" i="2"/>
  <c r="J210" i="2"/>
  <c r="J707" i="2"/>
  <c r="J86" i="2"/>
  <c r="J345" i="2"/>
  <c r="J57" i="2"/>
  <c r="J87" i="2"/>
  <c r="J151" i="2"/>
  <c r="J8" i="2"/>
  <c r="J183" i="2"/>
  <c r="J248" i="2"/>
  <c r="J396" i="2"/>
  <c r="J380" i="2"/>
  <c r="J340" i="2"/>
  <c r="J14" i="2"/>
  <c r="J55" i="2"/>
  <c r="J443" i="2"/>
  <c r="J328" i="2"/>
  <c r="J507" i="2"/>
  <c r="J718" i="2"/>
  <c r="J477" i="2"/>
  <c r="J12" i="2"/>
  <c r="J462" i="2"/>
  <c r="J194" i="2"/>
  <c r="J600" i="2"/>
  <c r="J599" i="2"/>
  <c r="J41" i="2"/>
  <c r="J451" i="2"/>
  <c r="J497" i="2"/>
  <c r="J535" i="2"/>
  <c r="J506" i="2"/>
  <c r="J232" i="2"/>
  <c r="J638" i="2"/>
  <c r="J530" i="2"/>
  <c r="J52" i="2"/>
  <c r="J374" i="2"/>
  <c r="J302" i="2"/>
  <c r="J624" i="2"/>
  <c r="J296" i="2"/>
  <c r="J471" i="2"/>
  <c r="J694" i="2"/>
  <c r="J561" i="2"/>
  <c r="J75" i="2"/>
  <c r="J252" i="2"/>
  <c r="J375" i="2"/>
  <c r="J300" i="2"/>
  <c r="J235" i="2"/>
  <c r="J331" i="2"/>
  <c r="J156" i="2"/>
  <c r="J258" i="2"/>
  <c r="J124" i="2"/>
  <c r="J470" i="2"/>
  <c r="J450" i="2"/>
  <c r="J621" i="2"/>
  <c r="J627" i="2"/>
  <c r="J212" i="2"/>
  <c r="J429" i="2"/>
  <c r="J476" i="2"/>
  <c r="J688" i="2"/>
  <c r="J327" i="2"/>
  <c r="J699" i="2"/>
  <c r="J96" i="2"/>
  <c r="J197" i="2"/>
  <c r="J89" i="2"/>
  <c r="J381" i="2"/>
  <c r="J578" i="2"/>
  <c r="J511" i="2"/>
  <c r="J307" i="2"/>
  <c r="J88" i="2"/>
  <c r="J172" i="2"/>
  <c r="J619" i="2"/>
  <c r="J529" i="2"/>
  <c r="J503" i="2"/>
  <c r="J576" i="2"/>
  <c r="J121" i="2"/>
  <c r="J169" i="2"/>
  <c r="J520" i="2"/>
  <c r="J37" i="2"/>
  <c r="J64" i="2"/>
  <c r="J111" i="2"/>
  <c r="J418" i="2"/>
  <c r="J713" i="2"/>
  <c r="J139" i="2"/>
  <c r="J603" i="2"/>
  <c r="J652" i="2"/>
  <c r="J341" i="2"/>
  <c r="J35" i="2"/>
  <c r="J364" i="2"/>
  <c r="J303" i="2"/>
  <c r="J63" i="2"/>
  <c r="J439" i="2"/>
  <c r="J481" i="2"/>
  <c r="J104" i="2"/>
  <c r="J719" i="2"/>
  <c r="J279" i="2"/>
  <c r="J521" i="2"/>
  <c r="J161" i="2"/>
  <c r="J438" i="2"/>
  <c r="J225" i="2"/>
  <c r="J205" i="2"/>
  <c r="J353" i="2"/>
  <c r="J373" i="2"/>
  <c r="J281" i="2"/>
  <c r="J545" i="2"/>
  <c r="J79" i="2"/>
  <c r="J22" i="2"/>
  <c r="J4" i="2"/>
  <c r="J92" i="2"/>
  <c r="J406" i="2"/>
  <c r="J349" i="2"/>
  <c r="J584" i="2"/>
  <c r="J495" i="2"/>
  <c r="J5" i="2"/>
  <c r="J405" i="2"/>
  <c r="J460" i="2"/>
  <c r="J277" i="2"/>
  <c r="J466" i="2"/>
  <c r="J478" i="2"/>
  <c r="J636" i="2"/>
  <c r="J675" i="2"/>
  <c r="J25" i="2"/>
  <c r="J455" i="2"/>
  <c r="J580" i="2"/>
  <c r="J725" i="2"/>
  <c r="J227" i="2"/>
  <c r="J193" i="2"/>
  <c r="J423" i="2"/>
  <c r="J226" i="2"/>
  <c r="J103" i="2"/>
  <c r="J672" i="2"/>
  <c r="J448" i="2"/>
  <c r="J494" i="2"/>
  <c r="J568" i="2"/>
  <c r="J432" i="2"/>
  <c r="J114" i="2"/>
  <c r="J199" i="2"/>
  <c r="J426" i="2"/>
  <c r="J589" i="2"/>
  <c r="J352" i="2"/>
  <c r="J83" i="2"/>
  <c r="J229" i="2"/>
  <c r="J7" i="2"/>
  <c r="J74" i="2"/>
  <c r="J564" i="2"/>
  <c r="J240" i="2"/>
  <c r="J574" i="2"/>
  <c r="J516" i="2"/>
  <c r="J526" i="2"/>
  <c r="J540" i="2"/>
  <c r="J251" i="2"/>
  <c r="J134" i="2"/>
  <c r="J356" i="2"/>
  <c r="J221" i="2"/>
  <c r="J445" i="2"/>
  <c r="J50" i="2"/>
  <c r="J214" i="2"/>
  <c r="J582" i="2"/>
  <c r="J15" i="2"/>
  <c r="J316" i="2"/>
  <c r="J53" i="2"/>
  <c r="J722" i="2"/>
  <c r="J70" i="2"/>
  <c r="J509" i="2"/>
  <c r="J605" i="2"/>
  <c r="J49" i="2"/>
  <c r="J43" i="2"/>
  <c r="J676" i="2"/>
  <c r="J428" i="2"/>
  <c r="J233" i="2"/>
  <c r="J220" i="2"/>
  <c r="J388" i="2"/>
  <c r="J102" i="2"/>
  <c r="J165" i="2"/>
  <c r="J20" i="2"/>
  <c r="J514" i="2"/>
  <c r="J154" i="2"/>
  <c r="J21" i="2"/>
  <c r="J137" i="2"/>
  <c r="J337" i="2"/>
  <c r="J234" i="2"/>
  <c r="J99" i="2"/>
  <c r="J641" i="2"/>
  <c r="J216" i="2"/>
  <c r="J173" i="2"/>
  <c r="J692" i="2"/>
  <c r="J358" i="2"/>
  <c r="J547" i="2"/>
  <c r="J557" i="2"/>
  <c r="J449" i="2"/>
  <c r="J490" i="2"/>
  <c r="J702" i="2"/>
  <c r="J523" i="2"/>
  <c r="J720" i="2"/>
  <c r="J98" i="2"/>
  <c r="J238" i="2"/>
  <c r="J522" i="2"/>
  <c r="J153" i="2"/>
  <c r="J342" i="2"/>
  <c r="J128" i="2"/>
  <c r="J693" i="2"/>
  <c r="J185" i="2"/>
  <c r="J100" i="2"/>
  <c r="J421" i="2"/>
  <c r="J31" i="2"/>
  <c r="J371" i="2"/>
  <c r="J491" i="2"/>
  <c r="J425" i="2"/>
  <c r="J32" i="2"/>
  <c r="J661" i="2"/>
  <c r="J182" i="2"/>
  <c r="J525" i="2"/>
  <c r="J343" i="2"/>
  <c r="J386" i="2"/>
  <c r="J272" i="2"/>
  <c r="J94" i="2"/>
  <c r="J473" i="2"/>
  <c r="J563" i="2"/>
  <c r="J532" i="2"/>
  <c r="J486" i="2"/>
  <c r="J493" i="2"/>
  <c r="J323" i="2"/>
  <c r="J400" i="2"/>
  <c r="J23" i="2"/>
  <c r="J223" i="2"/>
  <c r="J81" i="2"/>
  <c r="J550" i="2"/>
  <c r="J437" i="2"/>
  <c r="J504" i="2"/>
  <c r="J132" i="2"/>
  <c r="J239" i="2"/>
  <c r="J384" i="2"/>
  <c r="J684" i="2"/>
  <c r="J217" i="2"/>
  <c r="J119" i="2"/>
  <c r="J657" i="2"/>
  <c r="J136" i="2"/>
  <c r="J551" i="2"/>
  <c r="J36" i="2"/>
  <c r="J26" i="2"/>
  <c r="J84" i="2"/>
  <c r="J623" i="2"/>
  <c r="J202" i="2"/>
  <c r="J320" i="2"/>
  <c r="J68" i="2"/>
  <c r="J350" i="2"/>
  <c r="J237" i="2"/>
  <c r="J391" i="2"/>
  <c r="J126" i="2"/>
  <c r="J131" i="2"/>
  <c r="J160" i="2"/>
  <c r="J594" i="2"/>
  <c r="J274" i="2"/>
  <c r="J167" i="2"/>
  <c r="J457" i="2"/>
  <c r="J714" i="2"/>
  <c r="J125" i="2"/>
  <c r="J669" i="2"/>
  <c r="J273" i="2"/>
  <c r="J112" i="2"/>
  <c r="J597" i="2"/>
  <c r="J534" i="2"/>
  <c r="J108" i="2"/>
  <c r="J502" i="2"/>
  <c r="J312" i="2"/>
  <c r="J479" i="2"/>
  <c r="J209" i="2"/>
  <c r="J280" i="2"/>
  <c r="J10" i="2"/>
  <c r="J184" i="2"/>
  <c r="J663" i="2"/>
  <c r="J480" i="2"/>
  <c r="J249" i="2"/>
  <c r="J581" i="2"/>
  <c r="J377" i="2"/>
  <c r="J602" i="2"/>
  <c r="J244" i="2"/>
  <c r="J658" i="2"/>
  <c r="J195" i="2"/>
  <c r="J267" i="2"/>
  <c r="J324" i="2"/>
  <c r="J215" i="2"/>
  <c r="J544" i="2"/>
  <c r="J186" i="2"/>
  <c r="J97" i="2"/>
  <c r="J18" i="2"/>
  <c r="J330" i="2"/>
  <c r="J571" i="2"/>
  <c r="J712" i="2"/>
  <c r="J408" i="2"/>
  <c r="J513" i="2"/>
  <c r="J647" i="2"/>
  <c r="J447" i="2"/>
  <c r="J45" i="2"/>
  <c r="J236" i="2"/>
  <c r="J414" i="2"/>
  <c r="J355" i="2"/>
  <c r="J461" i="2"/>
  <c r="J149" i="2"/>
  <c r="J13" i="2"/>
  <c r="J269" i="2"/>
  <c r="J54" i="2"/>
  <c r="J369" i="2"/>
  <c r="J135" i="2"/>
  <c r="J190" i="2"/>
  <c r="J366" i="2"/>
  <c r="J90" i="2"/>
  <c r="J256" i="2"/>
  <c r="J710" i="2"/>
  <c r="J543" i="2"/>
  <c r="J397" i="2"/>
  <c r="J628" i="2"/>
  <c r="J338" i="2"/>
  <c r="J80" i="2"/>
  <c r="J434" i="2"/>
  <c r="J723" i="2"/>
  <c r="J204" i="2"/>
  <c r="J611" i="2"/>
  <c r="J9" i="2"/>
  <c r="J537" i="2"/>
  <c r="J255" i="2"/>
  <c r="J299" i="2"/>
  <c r="J528" i="2"/>
  <c r="J643" i="2"/>
  <c r="J501" i="2"/>
  <c r="J77" i="2"/>
  <c r="J260" i="2"/>
  <c r="J554" i="2"/>
  <c r="J562" i="2"/>
  <c r="J59" i="2"/>
  <c r="J346" i="2"/>
  <c r="J595" i="2"/>
  <c r="J518" i="2"/>
  <c r="J351" i="2"/>
  <c r="J115" i="2"/>
  <c r="J219" i="2"/>
  <c r="J402" i="2"/>
  <c r="J69" i="2"/>
  <c r="J170" i="2"/>
  <c r="J463" i="2"/>
  <c r="J370" i="2"/>
  <c r="J91" i="2"/>
  <c r="J38" i="2"/>
  <c r="J440" i="2"/>
  <c r="J291" i="2"/>
  <c r="J588" i="2"/>
  <c r="J441" i="2"/>
  <c r="J485" i="2"/>
  <c r="J262" i="2"/>
  <c r="J453" i="2"/>
  <c r="J106" i="2"/>
  <c r="J319" i="2"/>
  <c r="J51" i="2"/>
  <c r="J179" i="2"/>
  <c r="J286" i="2"/>
  <c r="J665" i="2"/>
  <c r="J510" i="2"/>
  <c r="J653" i="2"/>
  <c r="J644" i="2"/>
  <c r="J469" i="2"/>
  <c r="J34" i="2"/>
  <c r="J496" i="2"/>
  <c r="J422" i="2"/>
  <c r="J456" i="2"/>
  <c r="J569" i="2"/>
  <c r="J459" i="2"/>
  <c r="J27" i="2"/>
  <c r="J335" i="2"/>
  <c r="J416" i="2"/>
  <c r="J615" i="2"/>
  <c r="J372" i="2"/>
  <c r="J387" i="2"/>
  <c r="J304" i="2"/>
  <c r="J590" i="2"/>
  <c r="J24" i="2"/>
  <c r="J292" i="2"/>
  <c r="J362" i="2"/>
  <c r="J724" i="2"/>
  <c r="J570" i="2"/>
  <c r="J242" i="2"/>
  <c r="J631" i="2"/>
  <c r="J231" i="2"/>
  <c r="J207" i="2"/>
  <c r="J399" i="2"/>
  <c r="J614" i="2"/>
  <c r="J717" i="2"/>
  <c r="J404" i="2"/>
  <c r="J30" i="2"/>
  <c r="J309" i="2"/>
  <c r="J357" i="2"/>
  <c r="J42" i="2"/>
  <c r="J664" i="2"/>
  <c r="J181" i="2"/>
  <c r="J176" i="2"/>
  <c r="J107" i="2"/>
  <c r="J385" i="2"/>
  <c r="J290" i="2"/>
  <c r="J263" i="2"/>
  <c r="J427" i="2"/>
  <c r="J716" i="2"/>
  <c r="J298" i="2"/>
  <c r="J310" i="2"/>
  <c r="J458" i="2"/>
  <c r="J468" i="2"/>
  <c r="J633" i="2"/>
  <c r="J40" i="2"/>
  <c r="J278" i="2"/>
  <c r="J678" i="2"/>
  <c r="J640" i="2"/>
  <c r="J44" i="2"/>
  <c r="J674" i="2"/>
  <c r="J604" i="2"/>
  <c r="J284" i="2"/>
  <c r="J62" i="2"/>
  <c r="J659" i="2"/>
  <c r="J573" i="2"/>
  <c r="J95" i="2"/>
  <c r="J598" i="2"/>
  <c r="J365" i="2"/>
  <c r="J687" i="2"/>
  <c r="J334" i="2"/>
  <c r="J413" i="2"/>
  <c r="J270" i="2"/>
  <c r="J129" i="2"/>
  <c r="J411" i="2"/>
  <c r="J250" i="2"/>
  <c r="J378" i="2"/>
  <c r="J548" i="2"/>
  <c r="J180" i="2"/>
  <c r="J417" i="2"/>
  <c r="J147" i="2"/>
  <c r="J33" i="2"/>
  <c r="J415" i="2"/>
  <c r="J696" i="2"/>
  <c r="J48" i="2"/>
  <c r="J697" i="2"/>
  <c r="J253" i="2"/>
  <c r="J519" i="2"/>
  <c r="J218" i="2"/>
  <c r="J701" i="2"/>
  <c r="J82" i="2"/>
  <c r="J213" i="2"/>
  <c r="J150" i="2"/>
  <c r="J403" i="2"/>
  <c r="J464" i="2"/>
  <c r="J130" i="2"/>
  <c r="J122" i="2"/>
  <c r="J142" i="2"/>
  <c r="J243" i="2"/>
  <c r="J283" i="2"/>
  <c r="J601" i="2"/>
  <c r="J395" i="2"/>
  <c r="J113" i="2"/>
  <c r="J610" i="2"/>
  <c r="J259" i="2"/>
  <c r="J198" i="2"/>
  <c r="J558" i="2"/>
  <c r="J123" i="2"/>
  <c r="J695" i="2"/>
  <c r="J593" i="2"/>
  <c r="J168" i="2"/>
  <c r="J120" i="2"/>
  <c r="J367" i="2"/>
  <c r="J607" i="2"/>
  <c r="J294" i="2"/>
  <c r="J109" i="2"/>
  <c r="J85" i="2"/>
  <c r="J499" i="2"/>
  <c r="J333" i="2"/>
  <c r="J60" i="2"/>
  <c r="J224" i="2"/>
  <c r="J577" i="2"/>
  <c r="J483" i="2"/>
  <c r="J592" i="2"/>
  <c r="J344" i="2"/>
  <c r="J538" i="2"/>
  <c r="J673" i="2"/>
  <c r="J361" i="2"/>
  <c r="J648" i="2"/>
  <c r="J629" i="2"/>
  <c r="J705" i="2"/>
  <c r="J709" i="2"/>
  <c r="J289" i="2"/>
  <c r="J271" i="2"/>
  <c r="J533" i="2"/>
  <c r="J612" i="2"/>
  <c r="J297" i="2"/>
  <c r="J679" i="2"/>
  <c r="J487" i="2"/>
  <c r="J606" i="2"/>
  <c r="J295" i="2"/>
  <c r="J177" i="2"/>
  <c r="J488" i="2"/>
  <c r="J472" i="2"/>
  <c r="J596" i="2"/>
  <c r="J626" i="2"/>
  <c r="J645" i="2"/>
  <c r="J116" i="2"/>
  <c r="J196" i="2"/>
  <c r="J313" i="2"/>
  <c r="J287" i="2"/>
  <c r="J392" i="2"/>
  <c r="J110" i="2"/>
  <c r="J222" i="2"/>
  <c r="J321" i="2"/>
  <c r="J390" i="2"/>
  <c r="J305" i="2"/>
  <c r="J326" i="2"/>
  <c r="J618" i="2"/>
  <c r="J681" i="2"/>
  <c r="J690" i="2"/>
  <c r="J539" i="2"/>
  <c r="J541" i="2"/>
  <c r="J322" i="2"/>
  <c r="J230" i="2"/>
  <c r="J354" i="2"/>
  <c r="J616" i="2"/>
  <c r="J420" i="2"/>
  <c r="J622" i="2"/>
  <c r="J257" i="2"/>
  <c r="J498" i="2"/>
  <c r="J660" i="2"/>
  <c r="J583" i="2"/>
  <c r="J265" i="2"/>
  <c r="J474" i="2"/>
  <c r="J454" i="2"/>
  <c r="J138" i="2"/>
  <c r="J282" i="2"/>
  <c r="J517" i="2"/>
  <c r="J489" i="2"/>
  <c r="J482" i="2"/>
  <c r="J670" i="2"/>
  <c r="J484" i="2"/>
  <c r="J536" i="2"/>
  <c r="J512" i="2"/>
  <c r="J247" i="2"/>
  <c r="J560" i="2"/>
  <c r="J383" i="2"/>
  <c r="J608" i="2"/>
  <c r="J708" i="2"/>
  <c r="J376" i="2"/>
  <c r="J508" i="2"/>
  <c r="J639" i="2"/>
  <c r="J632" i="2"/>
  <c r="J246" i="2"/>
  <c r="J668" i="2"/>
  <c r="J435" i="2"/>
  <c r="J446" i="2"/>
  <c r="J689" i="2"/>
  <c r="J625" i="2"/>
  <c r="J419" i="2"/>
  <c r="J401" i="2"/>
  <c r="J635" i="2"/>
  <c r="J715" i="2"/>
  <c r="J442" i="2"/>
  <c r="J394" i="2"/>
  <c r="J565" i="2"/>
  <c r="J363" i="2"/>
  <c r="J637" i="2"/>
  <c r="J264" i="2"/>
  <c r="J575" i="2"/>
  <c r="J288" i="2"/>
  <c r="J698" i="2"/>
  <c r="J492" i="2"/>
  <c r="J452" i="2"/>
  <c r="J677" i="2"/>
  <c r="J662" i="2"/>
  <c r="J656" i="2"/>
  <c r="J407" i="2"/>
  <c r="J620" i="2"/>
  <c r="J630" i="2"/>
  <c r="J617" i="2"/>
  <c r="J680" i="2"/>
  <c r="J706" i="2"/>
  <c r="J559" i="2"/>
  <c r="J609" i="2"/>
  <c r="J515" i="2"/>
  <c r="J704" i="2"/>
  <c r="J683" i="2"/>
  <c r="J671" i="2"/>
  <c r="J654" i="2"/>
  <c r="J651" i="2"/>
  <c r="J655" i="2"/>
  <c r="J703" i="2"/>
  <c r="J649" i="2"/>
  <c r="J691" i="2"/>
  <c r="J721" i="2"/>
  <c r="H398" i="2"/>
  <c r="H585" i="2"/>
  <c r="H682" i="2"/>
  <c r="H339" i="2"/>
  <c r="H159" i="2"/>
  <c r="H254" i="2"/>
  <c r="H591" i="2"/>
  <c r="H424" i="2"/>
  <c r="H686" i="2"/>
  <c r="H549" i="2"/>
  <c r="H347" i="2"/>
  <c r="H685" i="2"/>
  <c r="H500" i="2"/>
  <c r="H431" i="2"/>
  <c r="H444" i="2"/>
  <c r="H275" i="2"/>
  <c r="H16" i="2"/>
  <c r="H666" i="2"/>
  <c r="H175" i="2"/>
  <c r="H201" i="2"/>
  <c r="H203" i="2"/>
  <c r="H430" i="2"/>
  <c r="H71" i="2"/>
  <c r="H409" i="2"/>
  <c r="H206" i="2"/>
  <c r="H433" i="2"/>
  <c r="H171" i="2"/>
  <c r="H141" i="2"/>
  <c r="H118" i="2"/>
  <c r="H572" i="2"/>
  <c r="H711" i="2"/>
  <c r="H47" i="2"/>
  <c r="H531" i="2"/>
  <c r="H360" i="2"/>
  <c r="H105" i="2"/>
  <c r="H152" i="2"/>
  <c r="H667" i="2"/>
  <c r="H613" i="2"/>
  <c r="H17" i="2"/>
  <c r="H208" i="2"/>
  <c r="H28" i="2"/>
  <c r="H524" i="2"/>
  <c r="H359" i="2"/>
  <c r="H348" i="2"/>
  <c r="H127" i="2"/>
  <c r="H276" i="2"/>
  <c r="H11" i="2"/>
  <c r="H266" i="2"/>
  <c r="H66" i="2"/>
  <c r="H146" i="2"/>
  <c r="H73" i="2"/>
  <c r="H211" i="2"/>
  <c r="H301" i="2"/>
  <c r="H192" i="2"/>
  <c r="H650" i="2"/>
  <c r="H542" i="2"/>
  <c r="H336" i="2"/>
  <c r="H546" i="2"/>
  <c r="H61" i="2"/>
  <c r="H117" i="2"/>
  <c r="H158" i="2"/>
  <c r="H166" i="2"/>
  <c r="H467" i="2"/>
  <c r="H306" i="2"/>
  <c r="H143" i="2"/>
  <c r="H505" i="2"/>
  <c r="H155" i="2"/>
  <c r="H174" i="2"/>
  <c r="H553" i="2"/>
  <c r="H332" i="2"/>
  <c r="H700" i="2"/>
  <c r="H368" i="2"/>
  <c r="H67" i="2"/>
  <c r="H555" i="2"/>
  <c r="H412" i="2"/>
  <c r="H382" i="2"/>
  <c r="H133" i="2"/>
  <c r="H293" i="2"/>
  <c r="H56" i="2"/>
  <c r="H187" i="2"/>
  <c r="H325" i="2"/>
  <c r="H162" i="2"/>
  <c r="H3" i="2"/>
  <c r="H29" i="2"/>
  <c r="H579" i="2"/>
  <c r="H642" i="2"/>
  <c r="H228" i="2"/>
  <c r="H39" i="2"/>
  <c r="H19" i="2"/>
  <c r="H556" i="2"/>
  <c r="H527" i="2"/>
  <c r="H268" i="2"/>
  <c r="H317" i="2"/>
  <c r="H646" i="2"/>
  <c r="H163" i="2"/>
  <c r="H148" i="2"/>
  <c r="H188" i="2"/>
  <c r="H93" i="2"/>
  <c r="H261" i="2"/>
  <c r="H140" i="2"/>
  <c r="H6" i="2"/>
  <c r="H189" i="2"/>
  <c r="H634" i="2"/>
  <c r="H566" i="2"/>
  <c r="H318" i="2"/>
  <c r="H567" i="2"/>
  <c r="H436" i="2"/>
  <c r="H144" i="2"/>
  <c r="H314" i="2"/>
  <c r="H475" i="2"/>
  <c r="H311" i="2"/>
  <c r="H76" i="2"/>
  <c r="H241" i="2"/>
  <c r="H393" i="2"/>
  <c r="H157" i="2"/>
  <c r="H552" i="2"/>
  <c r="H410" i="2"/>
  <c r="H308" i="2"/>
  <c r="H315" i="2"/>
  <c r="H285" i="2"/>
  <c r="H586" i="2"/>
  <c r="H46" i="2"/>
  <c r="H379" i="2"/>
  <c r="H200" i="2"/>
  <c r="H78" i="2"/>
  <c r="H164" i="2"/>
  <c r="H389" i="2"/>
  <c r="H72" i="2"/>
  <c r="H65" i="2"/>
  <c r="H2" i="2"/>
  <c r="H245" i="2"/>
  <c r="H58" i="2"/>
  <c r="H465" i="2"/>
  <c r="H145" i="2"/>
  <c r="H191" i="2"/>
  <c r="H101" i="2"/>
  <c r="H178" i="2"/>
  <c r="H587" i="2"/>
  <c r="H329" i="2"/>
  <c r="H210" i="2"/>
  <c r="H707" i="2"/>
  <c r="H86" i="2"/>
  <c r="H345" i="2"/>
  <c r="H57" i="2"/>
  <c r="H87" i="2"/>
  <c r="H151" i="2"/>
  <c r="H8" i="2"/>
  <c r="H183" i="2"/>
  <c r="H248" i="2"/>
  <c r="H396" i="2"/>
  <c r="H380" i="2"/>
  <c r="H340" i="2"/>
  <c r="H14" i="2"/>
  <c r="H55" i="2"/>
  <c r="H443" i="2"/>
  <c r="H328" i="2"/>
  <c r="H507" i="2"/>
  <c r="H718" i="2"/>
  <c r="H477" i="2"/>
  <c r="H12" i="2"/>
  <c r="H462" i="2"/>
  <c r="H194" i="2"/>
  <c r="H600" i="2"/>
  <c r="H599" i="2"/>
  <c r="H41" i="2"/>
  <c r="H451" i="2"/>
  <c r="H497" i="2"/>
  <c r="H535" i="2"/>
  <c r="H506" i="2"/>
  <c r="H232" i="2"/>
  <c r="H638" i="2"/>
  <c r="H530" i="2"/>
  <c r="H52" i="2"/>
  <c r="H374" i="2"/>
  <c r="H302" i="2"/>
  <c r="H624" i="2"/>
  <c r="H296" i="2"/>
  <c r="H471" i="2"/>
  <c r="H694" i="2"/>
  <c r="H561" i="2"/>
  <c r="H75" i="2"/>
  <c r="H252" i="2"/>
  <c r="H375" i="2"/>
  <c r="H300" i="2"/>
  <c r="H235" i="2"/>
  <c r="H331" i="2"/>
  <c r="H156" i="2"/>
  <c r="H258" i="2"/>
  <c r="H124" i="2"/>
  <c r="H470" i="2"/>
  <c r="H450" i="2"/>
  <c r="H621" i="2"/>
  <c r="H627" i="2"/>
  <c r="H212" i="2"/>
  <c r="H429" i="2"/>
  <c r="H476" i="2"/>
  <c r="H688" i="2"/>
  <c r="H327" i="2"/>
  <c r="H699" i="2"/>
  <c r="H96" i="2"/>
  <c r="H197" i="2"/>
  <c r="H89" i="2"/>
  <c r="H381" i="2"/>
  <c r="H578" i="2"/>
  <c r="H511" i="2"/>
  <c r="H307" i="2"/>
  <c r="H88" i="2"/>
  <c r="H172" i="2"/>
  <c r="H619" i="2"/>
  <c r="H529" i="2"/>
  <c r="H503" i="2"/>
  <c r="H576" i="2"/>
  <c r="H121" i="2"/>
  <c r="H169" i="2"/>
  <c r="H520" i="2"/>
  <c r="H37" i="2"/>
  <c r="H64" i="2"/>
  <c r="H111" i="2"/>
  <c r="H418" i="2"/>
  <c r="H713" i="2"/>
  <c r="H139" i="2"/>
  <c r="H603" i="2"/>
  <c r="H652" i="2"/>
  <c r="H341" i="2"/>
  <c r="H35" i="2"/>
  <c r="H364" i="2"/>
  <c r="H303" i="2"/>
  <c r="H63" i="2"/>
  <c r="H439" i="2"/>
  <c r="H481" i="2"/>
  <c r="H104" i="2"/>
  <c r="H719" i="2"/>
  <c r="H279" i="2"/>
  <c r="H521" i="2"/>
  <c r="H161" i="2"/>
  <c r="H438" i="2"/>
  <c r="H225" i="2"/>
  <c r="H205" i="2"/>
  <c r="H353" i="2"/>
  <c r="H373" i="2"/>
  <c r="H281" i="2"/>
  <c r="H545" i="2"/>
  <c r="H79" i="2"/>
  <c r="H22" i="2"/>
  <c r="H4" i="2"/>
  <c r="H92" i="2"/>
  <c r="H406" i="2"/>
  <c r="H349" i="2"/>
  <c r="H584" i="2"/>
  <c r="H495" i="2"/>
  <c r="H5" i="2"/>
  <c r="H405" i="2"/>
  <c r="H460" i="2"/>
  <c r="H277" i="2"/>
  <c r="H466" i="2"/>
  <c r="H478" i="2"/>
  <c r="H636" i="2"/>
  <c r="H675" i="2"/>
  <c r="H25" i="2"/>
  <c r="H455" i="2"/>
  <c r="H580" i="2"/>
  <c r="H725" i="2"/>
  <c r="H227" i="2"/>
  <c r="H193" i="2"/>
  <c r="H423" i="2"/>
  <c r="H226" i="2"/>
  <c r="H103" i="2"/>
  <c r="H672" i="2"/>
  <c r="H448" i="2"/>
  <c r="H494" i="2"/>
  <c r="H568" i="2"/>
  <c r="H432" i="2"/>
  <c r="H114" i="2"/>
  <c r="H199" i="2"/>
  <c r="H426" i="2"/>
  <c r="H589" i="2"/>
  <c r="H352" i="2"/>
  <c r="H83" i="2"/>
  <c r="H229" i="2"/>
  <c r="H7" i="2"/>
  <c r="H74" i="2"/>
  <c r="H564" i="2"/>
  <c r="H240" i="2"/>
  <c r="H574" i="2"/>
  <c r="H516" i="2"/>
  <c r="H526" i="2"/>
  <c r="H540" i="2"/>
  <c r="H251" i="2"/>
  <c r="H134" i="2"/>
  <c r="H356" i="2"/>
  <c r="H221" i="2"/>
  <c r="H445" i="2"/>
  <c r="H50" i="2"/>
  <c r="H214" i="2"/>
  <c r="H582" i="2"/>
  <c r="H15" i="2"/>
  <c r="H316" i="2"/>
  <c r="H53" i="2"/>
  <c r="H722" i="2"/>
  <c r="H70" i="2"/>
  <c r="H509" i="2"/>
  <c r="H605" i="2"/>
  <c r="H49" i="2"/>
  <c r="H43" i="2"/>
  <c r="H676" i="2"/>
  <c r="H428" i="2"/>
  <c r="H233" i="2"/>
  <c r="H220" i="2"/>
  <c r="H388" i="2"/>
  <c r="AS388" i="2" s="1"/>
  <c r="H102" i="2"/>
  <c r="H165" i="2"/>
  <c r="H20" i="2"/>
  <c r="H514" i="2"/>
  <c r="H154" i="2"/>
  <c r="H21" i="2"/>
  <c r="H137" i="2"/>
  <c r="H337" i="2"/>
  <c r="H234" i="2"/>
  <c r="H99" i="2"/>
  <c r="H641" i="2"/>
  <c r="H216" i="2"/>
  <c r="H173" i="2"/>
  <c r="H692" i="2"/>
  <c r="H358" i="2"/>
  <c r="H547" i="2"/>
  <c r="H557" i="2"/>
  <c r="H449" i="2"/>
  <c r="H490" i="2"/>
  <c r="H702" i="2"/>
  <c r="H523" i="2"/>
  <c r="H720" i="2"/>
  <c r="H98" i="2"/>
  <c r="H238" i="2"/>
  <c r="H522" i="2"/>
  <c r="H153" i="2"/>
  <c r="H342" i="2"/>
  <c r="H128" i="2"/>
  <c r="H693" i="2"/>
  <c r="H185" i="2"/>
  <c r="H100" i="2"/>
  <c r="H421" i="2"/>
  <c r="H31" i="2"/>
  <c r="H371" i="2"/>
  <c r="H491" i="2"/>
  <c r="H425" i="2"/>
  <c r="H32" i="2"/>
  <c r="H661" i="2"/>
  <c r="H182" i="2"/>
  <c r="H525" i="2"/>
  <c r="H343" i="2"/>
  <c r="H386" i="2"/>
  <c r="H272" i="2"/>
  <c r="H94" i="2"/>
  <c r="H473" i="2"/>
  <c r="H563" i="2"/>
  <c r="H532" i="2"/>
  <c r="H486" i="2"/>
  <c r="H493" i="2"/>
  <c r="H323" i="2"/>
  <c r="H400" i="2"/>
  <c r="H23" i="2"/>
  <c r="H223" i="2"/>
  <c r="H81" i="2"/>
  <c r="H550" i="2"/>
  <c r="H437" i="2"/>
  <c r="H504" i="2"/>
  <c r="H132" i="2"/>
  <c r="H239" i="2"/>
  <c r="H384" i="2"/>
  <c r="H684" i="2"/>
  <c r="H217" i="2"/>
  <c r="H119" i="2"/>
  <c r="H657" i="2"/>
  <c r="H136" i="2"/>
  <c r="H551" i="2"/>
  <c r="H36" i="2"/>
  <c r="H26" i="2"/>
  <c r="H84" i="2"/>
  <c r="H623" i="2"/>
  <c r="H202" i="2"/>
  <c r="H320" i="2"/>
  <c r="H68" i="2"/>
  <c r="H350" i="2"/>
  <c r="H237" i="2"/>
  <c r="H391" i="2"/>
  <c r="H126" i="2"/>
  <c r="H131" i="2"/>
  <c r="H160" i="2"/>
  <c r="H594" i="2"/>
  <c r="H274" i="2"/>
  <c r="H167" i="2"/>
  <c r="H457" i="2"/>
  <c r="H714" i="2"/>
  <c r="H125" i="2"/>
  <c r="H669" i="2"/>
  <c r="H273" i="2"/>
  <c r="H112" i="2"/>
  <c r="H597" i="2"/>
  <c r="H534" i="2"/>
  <c r="H108" i="2"/>
  <c r="H502" i="2"/>
  <c r="H312" i="2"/>
  <c r="H479" i="2"/>
  <c r="H209" i="2"/>
  <c r="H280" i="2"/>
  <c r="H10" i="2"/>
  <c r="H184" i="2"/>
  <c r="H663" i="2"/>
  <c r="H480" i="2"/>
  <c r="H249" i="2"/>
  <c r="H581" i="2"/>
  <c r="H377" i="2"/>
  <c r="H602" i="2"/>
  <c r="H244" i="2"/>
  <c r="H658" i="2"/>
  <c r="H195" i="2"/>
  <c r="H267" i="2"/>
  <c r="H324" i="2"/>
  <c r="H215" i="2"/>
  <c r="H544" i="2"/>
  <c r="H186" i="2"/>
  <c r="H97" i="2"/>
  <c r="H18" i="2"/>
  <c r="H330" i="2"/>
  <c r="H571" i="2"/>
  <c r="H712" i="2"/>
  <c r="H408" i="2"/>
  <c r="H513" i="2"/>
  <c r="H647" i="2"/>
  <c r="H447" i="2"/>
  <c r="H45" i="2"/>
  <c r="H236" i="2"/>
  <c r="H414" i="2"/>
  <c r="H355" i="2"/>
  <c r="H461" i="2"/>
  <c r="H149" i="2"/>
  <c r="H13" i="2"/>
  <c r="H269" i="2"/>
  <c r="H54" i="2"/>
  <c r="H369" i="2"/>
  <c r="H135" i="2"/>
  <c r="H190" i="2"/>
  <c r="H366" i="2"/>
  <c r="H90" i="2"/>
  <c r="H256" i="2"/>
  <c r="H710" i="2"/>
  <c r="H543" i="2"/>
  <c r="H397" i="2"/>
  <c r="H628" i="2"/>
  <c r="H338" i="2"/>
  <c r="H80" i="2"/>
  <c r="H434" i="2"/>
  <c r="H723" i="2"/>
  <c r="H204" i="2"/>
  <c r="H611" i="2"/>
  <c r="H9" i="2"/>
  <c r="H537" i="2"/>
  <c r="H255" i="2"/>
  <c r="H299" i="2"/>
  <c r="H528" i="2"/>
  <c r="H643" i="2"/>
  <c r="H501" i="2"/>
  <c r="H77" i="2"/>
  <c r="H260" i="2"/>
  <c r="H554" i="2"/>
  <c r="H562" i="2"/>
  <c r="H59" i="2"/>
  <c r="H346" i="2"/>
  <c r="H595" i="2"/>
  <c r="H518" i="2"/>
  <c r="H351" i="2"/>
  <c r="H115" i="2"/>
  <c r="H219" i="2"/>
  <c r="H402" i="2"/>
  <c r="H69" i="2"/>
  <c r="H170" i="2"/>
  <c r="H463" i="2"/>
  <c r="H370" i="2"/>
  <c r="H91" i="2"/>
  <c r="H38" i="2"/>
  <c r="H440" i="2"/>
  <c r="H291" i="2"/>
  <c r="H588" i="2"/>
  <c r="H441" i="2"/>
  <c r="H485" i="2"/>
  <c r="H262" i="2"/>
  <c r="H453" i="2"/>
  <c r="H106" i="2"/>
  <c r="H319" i="2"/>
  <c r="H51" i="2"/>
  <c r="H179" i="2"/>
  <c r="H286" i="2"/>
  <c r="H665" i="2"/>
  <c r="H510" i="2"/>
  <c r="H653" i="2"/>
  <c r="H644" i="2"/>
  <c r="H469" i="2"/>
  <c r="H34" i="2"/>
  <c r="H496" i="2"/>
  <c r="H422" i="2"/>
  <c r="H456" i="2"/>
  <c r="H569" i="2"/>
  <c r="H459" i="2"/>
  <c r="H27" i="2"/>
  <c r="H335" i="2"/>
  <c r="H416" i="2"/>
  <c r="H615" i="2"/>
  <c r="H372" i="2"/>
  <c r="H387" i="2"/>
  <c r="H304" i="2"/>
  <c r="H590" i="2"/>
  <c r="H24" i="2"/>
  <c r="H292" i="2"/>
  <c r="H362" i="2"/>
  <c r="H724" i="2"/>
  <c r="H570" i="2"/>
  <c r="H242" i="2"/>
  <c r="H631" i="2"/>
  <c r="H231" i="2"/>
  <c r="H207" i="2"/>
  <c r="H399" i="2"/>
  <c r="H614" i="2"/>
  <c r="H717" i="2"/>
  <c r="H404" i="2"/>
  <c r="H30" i="2"/>
  <c r="H309" i="2"/>
  <c r="H357" i="2"/>
  <c r="H42" i="2"/>
  <c r="H664" i="2"/>
  <c r="H181" i="2"/>
  <c r="H176" i="2"/>
  <c r="H107" i="2"/>
  <c r="H385" i="2"/>
  <c r="H290" i="2"/>
  <c r="H263" i="2"/>
  <c r="H427" i="2"/>
  <c r="H716" i="2"/>
  <c r="H298" i="2"/>
  <c r="H310" i="2"/>
  <c r="H458" i="2"/>
  <c r="H468" i="2"/>
  <c r="H633" i="2"/>
  <c r="H40" i="2"/>
  <c r="H278" i="2"/>
  <c r="H678" i="2"/>
  <c r="H640" i="2"/>
  <c r="H44" i="2"/>
  <c r="H674" i="2"/>
  <c r="H604" i="2"/>
  <c r="H284" i="2"/>
  <c r="H62" i="2"/>
  <c r="H659" i="2"/>
  <c r="H573" i="2"/>
  <c r="H95" i="2"/>
  <c r="H598" i="2"/>
  <c r="H365" i="2"/>
  <c r="H687" i="2"/>
  <c r="H334" i="2"/>
  <c r="H413" i="2"/>
  <c r="H270" i="2"/>
  <c r="H129" i="2"/>
  <c r="H411" i="2"/>
  <c r="H250" i="2"/>
  <c r="H378" i="2"/>
  <c r="H548" i="2"/>
  <c r="H180" i="2"/>
  <c r="H417" i="2"/>
  <c r="H147" i="2"/>
  <c r="H33" i="2"/>
  <c r="H415" i="2"/>
  <c r="H696" i="2"/>
  <c r="H48" i="2"/>
  <c r="H697" i="2"/>
  <c r="H253" i="2"/>
  <c r="H519" i="2"/>
  <c r="H218" i="2"/>
  <c r="H701" i="2"/>
  <c r="H82" i="2"/>
  <c r="H213" i="2"/>
  <c r="H150" i="2"/>
  <c r="H403" i="2"/>
  <c r="H464" i="2"/>
  <c r="H130" i="2"/>
  <c r="H122" i="2"/>
  <c r="H142" i="2"/>
  <c r="H243" i="2"/>
  <c r="H283" i="2"/>
  <c r="H601" i="2"/>
  <c r="H395" i="2"/>
  <c r="H113" i="2"/>
  <c r="H610" i="2"/>
  <c r="H259" i="2"/>
  <c r="H198" i="2"/>
  <c r="H558" i="2"/>
  <c r="H123" i="2"/>
  <c r="H695" i="2"/>
  <c r="H593" i="2"/>
  <c r="H168" i="2"/>
  <c r="H120" i="2"/>
  <c r="H367" i="2"/>
  <c r="H607" i="2"/>
  <c r="H294" i="2"/>
  <c r="H109" i="2"/>
  <c r="H85" i="2"/>
  <c r="H499" i="2"/>
  <c r="H333" i="2"/>
  <c r="H60" i="2"/>
  <c r="H224" i="2"/>
  <c r="H577" i="2"/>
  <c r="H483" i="2"/>
  <c r="H592" i="2"/>
  <c r="H344" i="2"/>
  <c r="H538" i="2"/>
  <c r="H673" i="2"/>
  <c r="H361" i="2"/>
  <c r="H648" i="2"/>
  <c r="H629" i="2"/>
  <c r="H705" i="2"/>
  <c r="H709" i="2"/>
  <c r="H289" i="2"/>
  <c r="H271" i="2"/>
  <c r="H533" i="2"/>
  <c r="H612" i="2"/>
  <c r="H297" i="2"/>
  <c r="H679" i="2"/>
  <c r="H487" i="2"/>
  <c r="H606" i="2"/>
  <c r="H295" i="2"/>
  <c r="H177" i="2"/>
  <c r="H488" i="2"/>
  <c r="H472" i="2"/>
  <c r="H596" i="2"/>
  <c r="H626" i="2"/>
  <c r="H645" i="2"/>
  <c r="H116" i="2"/>
  <c r="H196" i="2"/>
  <c r="H313" i="2"/>
  <c r="H287" i="2"/>
  <c r="H392" i="2"/>
  <c r="H110" i="2"/>
  <c r="H222" i="2"/>
  <c r="H321" i="2"/>
  <c r="H390" i="2"/>
  <c r="H305" i="2"/>
  <c r="H326" i="2"/>
  <c r="H618" i="2"/>
  <c r="H681" i="2"/>
  <c r="H690" i="2"/>
  <c r="H539" i="2"/>
  <c r="H541" i="2"/>
  <c r="H322" i="2"/>
  <c r="H230" i="2"/>
  <c r="H354" i="2"/>
  <c r="H616" i="2"/>
  <c r="H420" i="2"/>
  <c r="H622" i="2"/>
  <c r="H257" i="2"/>
  <c r="H498" i="2"/>
  <c r="H660" i="2"/>
  <c r="H583" i="2"/>
  <c r="H265" i="2"/>
  <c r="H474" i="2"/>
  <c r="H454" i="2"/>
  <c r="H138" i="2"/>
  <c r="H282" i="2"/>
  <c r="H517" i="2"/>
  <c r="H489" i="2"/>
  <c r="H482" i="2"/>
  <c r="H670" i="2"/>
  <c r="H484" i="2"/>
  <c r="H536" i="2"/>
  <c r="H512" i="2"/>
  <c r="H247" i="2"/>
  <c r="H560" i="2"/>
  <c r="H383" i="2"/>
  <c r="H608" i="2"/>
  <c r="H708" i="2"/>
  <c r="H376" i="2"/>
  <c r="H508" i="2"/>
  <c r="H639" i="2"/>
  <c r="H632" i="2"/>
  <c r="H246" i="2"/>
  <c r="H668" i="2"/>
  <c r="H435" i="2"/>
  <c r="H446" i="2"/>
  <c r="H689" i="2"/>
  <c r="H625" i="2"/>
  <c r="H419" i="2"/>
  <c r="H401" i="2"/>
  <c r="H635" i="2"/>
  <c r="H715" i="2"/>
  <c r="H442" i="2"/>
  <c r="H394" i="2"/>
  <c r="H565" i="2"/>
  <c r="H363" i="2"/>
  <c r="H637" i="2"/>
  <c r="H264" i="2"/>
  <c r="H575" i="2"/>
  <c r="H288" i="2"/>
  <c r="H698" i="2"/>
  <c r="H492" i="2"/>
  <c r="H452" i="2"/>
  <c r="H677" i="2"/>
  <c r="H662" i="2"/>
  <c r="H656" i="2"/>
  <c r="H407" i="2"/>
  <c r="H620" i="2"/>
  <c r="H630" i="2"/>
  <c r="H617" i="2"/>
  <c r="H680" i="2"/>
  <c r="H706" i="2"/>
  <c r="H559" i="2"/>
  <c r="H609" i="2"/>
  <c r="H515" i="2"/>
  <c r="H704" i="2"/>
  <c r="H683" i="2"/>
  <c r="H671" i="2"/>
  <c r="H654" i="2"/>
  <c r="H651" i="2"/>
  <c r="H655" i="2"/>
  <c r="H703" i="2"/>
  <c r="H649" i="2"/>
  <c r="H691" i="2"/>
  <c r="H721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Z7" i="3" l="1"/>
  <c r="Z20" i="3"/>
  <c r="Z118" i="3"/>
  <c r="Z103" i="3"/>
  <c r="Z74" i="3"/>
  <c r="Z61" i="3"/>
  <c r="Z50" i="3"/>
  <c r="Z14" i="3"/>
  <c r="Z32" i="3"/>
  <c r="Z92" i="3"/>
  <c r="Z65" i="3"/>
  <c r="Z114" i="3"/>
  <c r="Z56" i="3"/>
  <c r="Z91" i="3"/>
  <c r="Z75" i="3"/>
  <c r="Z48" i="3"/>
  <c r="Z71" i="3"/>
  <c r="Z34" i="3"/>
  <c r="Z11" i="3"/>
  <c r="Z44" i="3"/>
  <c r="Z120" i="3"/>
  <c r="Z82" i="3"/>
  <c r="Z121" i="3"/>
  <c r="Z45" i="3"/>
  <c r="Z72" i="3"/>
  <c r="Z10" i="3"/>
  <c r="Z102" i="3"/>
  <c r="Z70" i="3"/>
  <c r="Z53" i="3"/>
  <c r="Z6" i="3"/>
  <c r="Z13" i="3"/>
  <c r="Z26" i="3"/>
  <c r="Z63" i="3"/>
  <c r="Z24" i="3"/>
  <c r="Z55" i="3"/>
  <c r="Z119" i="3"/>
  <c r="Z49" i="3"/>
  <c r="Z93" i="3"/>
  <c r="Z101" i="3"/>
  <c r="Z25" i="3"/>
  <c r="Z18" i="3"/>
  <c r="Z27" i="3"/>
  <c r="Z58" i="3"/>
  <c r="Z116" i="3"/>
  <c r="Z94" i="3"/>
  <c r="Z109" i="3"/>
  <c r="Z3" i="3"/>
  <c r="Z8" i="3"/>
  <c r="Z59" i="3"/>
  <c r="Z42" i="3"/>
  <c r="Z83" i="3"/>
  <c r="Z41" i="3"/>
  <c r="Z52" i="3"/>
  <c r="Z88" i="3"/>
  <c r="Z54" i="3"/>
  <c r="Z43" i="3"/>
  <c r="Z67" i="3"/>
  <c r="Z37" i="3"/>
  <c r="Z30" i="3"/>
  <c r="Z122" i="3"/>
  <c r="Z104" i="3"/>
  <c r="Z96" i="3"/>
  <c r="Z117" i="3"/>
  <c r="Z38" i="3"/>
  <c r="Z113" i="3"/>
  <c r="Z62" i="3"/>
  <c r="Z36" i="3"/>
  <c r="Z31" i="3"/>
  <c r="Z17" i="3"/>
  <c r="Z112" i="3"/>
  <c r="Z81" i="3"/>
  <c r="Z99" i="3"/>
  <c r="Z87" i="3"/>
  <c r="Z29" i="3"/>
  <c r="Z4" i="3"/>
  <c r="Z98" i="3"/>
  <c r="Z15" i="3"/>
  <c r="Z95" i="3"/>
  <c r="Z76" i="3"/>
  <c r="Z16" i="3"/>
  <c r="Z28" i="3"/>
  <c r="Z40" i="3"/>
  <c r="Z105" i="3"/>
  <c r="Z57" i="3"/>
  <c r="Z21" i="3"/>
  <c r="Z19" i="3"/>
  <c r="Z5" i="3"/>
  <c r="Z22" i="3"/>
  <c r="Z68" i="3"/>
  <c r="Z12" i="3"/>
  <c r="Z79" i="3"/>
  <c r="Z89" i="3"/>
  <c r="Z85" i="3"/>
  <c r="Z60" i="3"/>
  <c r="Z97" i="3"/>
  <c r="Z51" i="3"/>
  <c r="Z90" i="3"/>
  <c r="Z80" i="3"/>
  <c r="Z115" i="3"/>
  <c r="Z110" i="3"/>
  <c r="Z108" i="3"/>
  <c r="Z107" i="3"/>
  <c r="Z77" i="3"/>
  <c r="Z23" i="3"/>
  <c r="Z66" i="3"/>
  <c r="Z33" i="3"/>
  <c r="Z35" i="3"/>
  <c r="Z84" i="3"/>
  <c r="Z86" i="3"/>
  <c r="Z47" i="3"/>
  <c r="Z73" i="3"/>
  <c r="Z64" i="3"/>
  <c r="Z39" i="3"/>
  <c r="Z111" i="3"/>
  <c r="Z100" i="3"/>
  <c r="Z9" i="3"/>
  <c r="Z46" i="3"/>
  <c r="Z106" i="3"/>
  <c r="Z69" i="3"/>
  <c r="Z78" i="3"/>
  <c r="Z2" i="3"/>
  <c r="X51" i="3"/>
  <c r="X43" i="3"/>
  <c r="X42" i="3"/>
  <c r="X44" i="3"/>
  <c r="X68" i="3"/>
  <c r="X80" i="3"/>
  <c r="X71" i="3"/>
  <c r="X100" i="3"/>
  <c r="X97" i="3"/>
  <c r="X75" i="3"/>
  <c r="X41" i="3"/>
  <c r="X46" i="3"/>
  <c r="X16" i="3"/>
  <c r="X59" i="3"/>
  <c r="X53" i="3"/>
  <c r="X40" i="3"/>
  <c r="X10" i="3"/>
  <c r="X91" i="3"/>
  <c r="X87" i="3"/>
  <c r="X109" i="3"/>
  <c r="X15" i="3"/>
  <c r="X37" i="3"/>
  <c r="X106" i="3"/>
  <c r="X104" i="3"/>
  <c r="X25" i="3"/>
  <c r="X17" i="3"/>
  <c r="X13" i="3"/>
  <c r="X36" i="3"/>
  <c r="X18" i="3"/>
  <c r="X90" i="3"/>
  <c r="X14" i="3"/>
  <c r="X110" i="3"/>
  <c r="X65" i="3"/>
  <c r="X30" i="3"/>
  <c r="X11" i="3"/>
  <c r="X39" i="3"/>
  <c r="X61" i="3"/>
  <c r="X111" i="3"/>
  <c r="X99" i="3"/>
  <c r="X56" i="3"/>
  <c r="X108" i="3"/>
  <c r="X4" i="3"/>
  <c r="X12" i="3"/>
  <c r="X52" i="3"/>
  <c r="X83" i="3"/>
  <c r="X115" i="3"/>
  <c r="X74" i="3"/>
  <c r="X70" i="3"/>
  <c r="X96" i="3"/>
  <c r="X117" i="3"/>
  <c r="X3" i="3"/>
  <c r="X101" i="3"/>
  <c r="X60" i="3"/>
  <c r="X26" i="3"/>
  <c r="X85" i="3"/>
  <c r="X81" i="3"/>
  <c r="X118" i="3"/>
  <c r="X8" i="3"/>
  <c r="X107" i="3"/>
  <c r="X58" i="3"/>
  <c r="X38" i="3"/>
  <c r="X21" i="3"/>
  <c r="X113" i="3"/>
  <c r="X79" i="3"/>
  <c r="X31" i="3"/>
  <c r="X95" i="3"/>
  <c r="X78" i="3"/>
  <c r="X103" i="3"/>
  <c r="X9" i="3"/>
  <c r="X45" i="3"/>
  <c r="X33" i="3"/>
  <c r="X34" i="3"/>
  <c r="X92" i="3"/>
  <c r="X66" i="3"/>
  <c r="X102" i="3"/>
  <c r="X32" i="3"/>
  <c r="X29" i="3"/>
  <c r="X67" i="3"/>
  <c r="X23" i="3"/>
  <c r="X24" i="3"/>
  <c r="X93" i="3"/>
  <c r="X49" i="3"/>
  <c r="X48" i="3"/>
  <c r="X114" i="3"/>
  <c r="X82" i="3"/>
  <c r="X122" i="3"/>
  <c r="X89" i="3"/>
  <c r="X86" i="3"/>
  <c r="X94" i="3"/>
  <c r="X120" i="3"/>
  <c r="X54" i="3"/>
  <c r="X119" i="3"/>
  <c r="X77" i="3"/>
  <c r="X28" i="3"/>
  <c r="X72" i="3"/>
  <c r="X2" i="3"/>
  <c r="X62" i="3"/>
  <c r="X98" i="3"/>
  <c r="X64" i="3"/>
  <c r="X19" i="3"/>
  <c r="X57" i="3"/>
  <c r="X55" i="3"/>
  <c r="X88" i="3"/>
  <c r="X7" i="3"/>
  <c r="X76" i="3"/>
  <c r="X5" i="3"/>
  <c r="X20" i="3"/>
  <c r="X50" i="3"/>
  <c r="X73" i="3"/>
  <c r="X69" i="3"/>
  <c r="X112" i="3"/>
  <c r="X84" i="3"/>
  <c r="X105" i="3"/>
  <c r="X35" i="3"/>
  <c r="X116" i="3"/>
  <c r="X63" i="3"/>
  <c r="X22" i="3"/>
  <c r="X27" i="3"/>
  <c r="X121" i="3"/>
  <c r="X47" i="3"/>
  <c r="X6" i="3"/>
  <c r="AS348" i="2"/>
  <c r="AS670" i="2"/>
  <c r="AS271" i="2"/>
  <c r="AS604" i="2"/>
  <c r="AS554" i="2"/>
  <c r="AS187" i="2"/>
  <c r="AS268" i="2"/>
  <c r="AV268" i="2" s="1"/>
  <c r="AS655" i="2"/>
  <c r="AV655" i="2" s="1"/>
  <c r="AS583" i="2"/>
  <c r="AV583" i="2" s="1"/>
  <c r="AS344" i="2"/>
  <c r="AS659" i="2"/>
  <c r="AV659" i="2" s="1"/>
  <c r="AS286" i="2"/>
  <c r="AS236" i="2"/>
  <c r="AS119" i="2"/>
  <c r="AS20" i="2"/>
  <c r="AS405" i="2"/>
  <c r="AS621" i="2"/>
  <c r="AS58" i="2"/>
  <c r="AV58" i="2" s="1"/>
  <c r="AS29" i="2"/>
  <c r="AV29" i="2" s="1"/>
  <c r="AS409" i="2"/>
  <c r="AT482" i="2"/>
  <c r="AT224" i="2"/>
  <c r="AT674" i="2"/>
  <c r="AT106" i="2"/>
  <c r="AT513" i="2"/>
  <c r="AT239" i="2"/>
  <c r="AT641" i="2"/>
  <c r="AT455" i="2"/>
  <c r="AT96" i="2"/>
  <c r="AT210" i="2"/>
  <c r="AT187" i="2"/>
  <c r="AT201" i="2"/>
  <c r="AS536" i="2"/>
  <c r="AV536" i="2" s="1"/>
  <c r="AS592" i="2"/>
  <c r="AS62" i="2"/>
  <c r="AV62" i="2" s="1"/>
  <c r="AS179" i="2"/>
  <c r="AS45" i="2"/>
  <c r="AS217" i="2"/>
  <c r="AS165" i="2"/>
  <c r="AS5" i="2"/>
  <c r="AS450" i="2"/>
  <c r="AV450" i="2" s="1"/>
  <c r="AS245" i="2"/>
  <c r="AV245" i="2" s="1"/>
  <c r="AS700" i="2"/>
  <c r="AS347" i="2"/>
  <c r="AV347" i="2" s="1"/>
  <c r="AT715" i="2"/>
  <c r="AT472" i="2"/>
  <c r="AT696" i="2"/>
  <c r="AT590" i="2"/>
  <c r="AT80" i="2"/>
  <c r="AT167" i="2"/>
  <c r="AT371" i="2"/>
  <c r="AT240" i="2"/>
  <c r="AT652" i="2"/>
  <c r="AT600" i="2"/>
  <c r="AT634" i="2"/>
  <c r="AT711" i="2"/>
  <c r="AS484" i="2"/>
  <c r="AS483" i="2"/>
  <c r="AV483" i="2" s="1"/>
  <c r="AS284" i="2"/>
  <c r="AV284" i="2" s="1"/>
  <c r="AS51" i="2"/>
  <c r="AS447" i="2"/>
  <c r="AS684" i="2"/>
  <c r="AS102" i="2"/>
  <c r="AS495" i="2"/>
  <c r="AS470" i="2"/>
  <c r="AS2" i="2"/>
  <c r="AS332" i="2"/>
  <c r="AV332" i="2" s="1"/>
  <c r="AS549" i="2"/>
  <c r="AV549" i="2" s="1"/>
  <c r="AT376" i="2"/>
  <c r="AT705" i="2"/>
  <c r="AT334" i="2"/>
  <c r="AT34" i="2"/>
  <c r="AT269" i="2"/>
  <c r="AT84" i="2"/>
  <c r="AT234" i="2"/>
  <c r="AT675" i="2"/>
  <c r="AT327" i="2"/>
  <c r="AT587" i="2"/>
  <c r="AT293" i="2"/>
  <c r="AT572" i="2"/>
  <c r="AS257" i="2"/>
  <c r="AS142" i="2"/>
  <c r="AV142" i="2" s="1"/>
  <c r="AS716" i="2"/>
  <c r="AV716" i="2" s="1"/>
  <c r="AS463" i="2"/>
  <c r="AS280" i="2"/>
  <c r="AS486" i="2"/>
  <c r="AS683" i="2"/>
  <c r="AV683" i="2" s="1"/>
  <c r="AS482" i="2"/>
  <c r="AS305" i="2"/>
  <c r="AS695" i="2"/>
  <c r="AS674" i="2"/>
  <c r="AS422" i="2"/>
  <c r="AV422" i="2" s="1"/>
  <c r="AS369" i="2"/>
  <c r="AV369" i="2" s="1"/>
  <c r="AS457" i="2"/>
  <c r="AV457" i="2" s="1"/>
  <c r="AS532" i="2"/>
  <c r="AS220" i="2"/>
  <c r="AS455" i="2"/>
  <c r="AV455" i="2" s="1"/>
  <c r="AS576" i="2"/>
  <c r="AS340" i="2"/>
  <c r="AV340" i="2" s="1"/>
  <c r="AS552" i="2"/>
  <c r="AS47" i="2"/>
  <c r="AV47" i="2" s="1"/>
  <c r="AS630" i="2"/>
  <c r="AV630" i="2" s="1"/>
  <c r="AS690" i="2"/>
  <c r="AS601" i="2"/>
  <c r="AV601" i="2" s="1"/>
  <c r="AS42" i="2"/>
  <c r="AV42" i="2" s="1"/>
  <c r="AS346" i="2"/>
  <c r="AS663" i="2"/>
  <c r="AV663" i="2" s="1"/>
  <c r="AS182" i="2"/>
  <c r="AS251" i="2"/>
  <c r="AS373" i="2"/>
  <c r="AS561" i="2"/>
  <c r="AS285" i="2"/>
  <c r="AS117" i="2"/>
  <c r="AT442" i="2"/>
  <c r="AT596" i="2"/>
  <c r="AT48" i="2"/>
  <c r="AT24" i="2"/>
  <c r="AT434" i="2"/>
  <c r="AT209" i="2"/>
  <c r="AT491" i="2"/>
  <c r="AT574" i="2"/>
  <c r="AT341" i="2"/>
  <c r="AT599" i="2"/>
  <c r="AT566" i="2"/>
  <c r="AT348" i="2"/>
  <c r="AS668" i="2"/>
  <c r="AS612" i="2"/>
  <c r="AV612" i="2" s="1"/>
  <c r="AS250" i="2"/>
  <c r="AV250" i="2" s="1"/>
  <c r="AS459" i="2"/>
  <c r="AS366" i="2"/>
  <c r="AV366" i="2" s="1"/>
  <c r="AS350" i="2"/>
  <c r="AV350" i="2" s="1"/>
  <c r="AS692" i="2"/>
  <c r="AS227" i="2"/>
  <c r="AS381" i="2"/>
  <c r="AS345" i="2"/>
  <c r="AV345" i="2" s="1"/>
  <c r="AS3" i="2"/>
  <c r="AS71" i="2"/>
  <c r="AV71" i="2" s="1"/>
  <c r="AT677" i="2"/>
  <c r="AT390" i="2"/>
  <c r="AT130" i="2"/>
  <c r="AT717" i="2"/>
  <c r="AT69" i="2"/>
  <c r="AT658" i="2"/>
  <c r="AT563" i="2"/>
  <c r="AT582" i="2"/>
  <c r="AT161" i="2"/>
  <c r="AT302" i="2"/>
  <c r="AT157" i="2"/>
  <c r="AT650" i="2"/>
  <c r="AS407" i="2"/>
  <c r="AS618" i="2"/>
  <c r="AV618" i="2" s="1"/>
  <c r="AS243" i="2"/>
  <c r="AV243" i="2" s="1"/>
  <c r="AS309" i="2"/>
  <c r="AS562" i="2"/>
  <c r="AV562" i="2" s="1"/>
  <c r="AS10" i="2"/>
  <c r="AV10" i="2" s="1"/>
  <c r="AS32" i="2"/>
  <c r="AS526" i="2"/>
  <c r="AS364" i="2"/>
  <c r="AS451" i="2"/>
  <c r="AS567" i="2"/>
  <c r="AS276" i="2"/>
  <c r="AT517" i="2"/>
  <c r="AT333" i="2"/>
  <c r="AT640" i="2"/>
  <c r="AT262" i="2"/>
  <c r="AT712" i="2"/>
  <c r="AT504" i="2"/>
  <c r="AT428" i="2"/>
  <c r="AT92" i="2"/>
  <c r="AT331" i="2"/>
  <c r="AT164" i="2"/>
  <c r="AT505" i="2"/>
  <c r="AT254" i="2"/>
  <c r="AS632" i="2"/>
  <c r="AS593" i="2"/>
  <c r="AV593" i="2" s="1"/>
  <c r="AS292" i="2"/>
  <c r="AS135" i="2"/>
  <c r="AV135" i="2" s="1"/>
  <c r="AS320" i="2"/>
  <c r="AS238" i="2"/>
  <c r="AV238" i="2" s="1"/>
  <c r="AS442" i="2"/>
  <c r="AS596" i="2"/>
  <c r="AS122" i="2"/>
  <c r="AS404" i="2"/>
  <c r="AV404" i="2" s="1"/>
  <c r="AS170" i="2"/>
  <c r="AS195" i="2"/>
  <c r="AS491" i="2"/>
  <c r="AV491" i="2" s="1"/>
  <c r="AS574" i="2"/>
  <c r="AV574" i="2" s="1"/>
  <c r="AS438" i="2"/>
  <c r="AV438" i="2" s="1"/>
  <c r="AS624" i="2"/>
  <c r="AV624" i="2" s="1"/>
  <c r="AS72" i="2"/>
  <c r="AV72" i="2" s="1"/>
  <c r="AS201" i="2"/>
  <c r="AV201" i="2" s="1"/>
  <c r="AS512" i="2"/>
  <c r="AS367" i="2"/>
  <c r="AS458" i="2"/>
  <c r="AS38" i="2"/>
  <c r="AS544" i="2"/>
  <c r="AS400" i="2"/>
  <c r="AS70" i="2"/>
  <c r="AV70" i="2" s="1"/>
  <c r="AS37" i="2"/>
  <c r="AS57" i="2"/>
  <c r="AV57" i="2" s="1"/>
  <c r="AS368" i="2"/>
  <c r="AV368" i="2" s="1"/>
  <c r="AS685" i="2"/>
  <c r="AV685" i="2" s="1"/>
  <c r="AT305" i="2"/>
  <c r="AT122" i="2"/>
  <c r="AT404" i="2"/>
  <c r="AT260" i="2"/>
  <c r="AT202" i="2"/>
  <c r="AT220" i="2"/>
  <c r="AT438" i="2"/>
  <c r="AT624" i="2"/>
  <c r="AT552" i="2"/>
  <c r="AT542" i="2"/>
  <c r="AS620" i="2"/>
  <c r="AV620" i="2" s="1"/>
  <c r="AS681" i="2"/>
  <c r="AV681" i="2" s="1"/>
  <c r="AS283" i="2"/>
  <c r="AS357" i="2"/>
  <c r="AS59" i="2"/>
  <c r="AS184" i="2"/>
  <c r="AS661" i="2"/>
  <c r="AS540" i="2"/>
  <c r="AS303" i="2"/>
  <c r="AS497" i="2"/>
  <c r="AV497" i="2" s="1"/>
  <c r="AS436" i="2"/>
  <c r="AS11" i="2"/>
  <c r="AV11" i="2" s="1"/>
  <c r="AT489" i="2"/>
  <c r="AT60" i="2"/>
  <c r="AT263" i="2"/>
  <c r="AT77" i="2"/>
  <c r="AT479" i="2"/>
  <c r="AT99" i="2"/>
  <c r="AT25" i="2"/>
  <c r="AT699" i="2"/>
  <c r="AT329" i="2"/>
  <c r="AT56" i="2"/>
  <c r="AT175" i="2"/>
  <c r="AS654" i="2"/>
  <c r="AV654" i="2" s="1"/>
  <c r="AS498" i="2"/>
  <c r="AV498" i="2" s="1"/>
  <c r="AS168" i="2"/>
  <c r="AV168" i="2" s="1"/>
  <c r="AS298" i="2"/>
  <c r="AV298" i="2" s="1"/>
  <c r="AS370" i="2"/>
  <c r="AS324" i="2"/>
  <c r="AS493" i="2"/>
  <c r="AS53" i="2"/>
  <c r="AS205" i="2"/>
  <c r="AS471" i="2"/>
  <c r="AV471" i="2" s="1"/>
  <c r="AS308" i="2"/>
  <c r="AS546" i="2"/>
  <c r="AV546" i="2" s="1"/>
  <c r="AT515" i="2"/>
  <c r="AT321" i="2"/>
  <c r="AT464" i="2"/>
  <c r="AT614" i="2"/>
  <c r="AT501" i="2"/>
  <c r="AT312" i="2"/>
  <c r="AT31" i="2"/>
  <c r="AT564" i="2"/>
  <c r="AT603" i="2"/>
  <c r="AT194" i="2"/>
  <c r="AT556" i="2"/>
  <c r="AT666" i="2"/>
  <c r="AS671" i="2"/>
  <c r="AV671" i="2" s="1"/>
  <c r="AS326" i="2"/>
  <c r="AV326" i="2" s="1"/>
  <c r="AS697" i="2"/>
  <c r="AV697" i="2" s="1"/>
  <c r="AS456" i="2"/>
  <c r="AV456" i="2" s="1"/>
  <c r="AS267" i="2"/>
  <c r="AS434" i="2"/>
  <c r="AS202" i="2"/>
  <c r="AS258" i="2"/>
  <c r="AV258" i="2" s="1"/>
  <c r="AS566" i="2"/>
  <c r="AV566" i="2" s="1"/>
  <c r="AS424" i="2"/>
  <c r="AS637" i="2"/>
  <c r="AV637" i="2" s="1"/>
  <c r="AS196" i="2"/>
  <c r="AS218" i="2"/>
  <c r="AV218" i="2" s="1"/>
  <c r="AS570" i="2"/>
  <c r="AV570" i="2" s="1"/>
  <c r="AS9" i="2"/>
  <c r="AS273" i="2"/>
  <c r="AV273" i="2" s="1"/>
  <c r="AS342" i="2"/>
  <c r="AS589" i="2"/>
  <c r="AS63" i="2"/>
  <c r="AS535" i="2"/>
  <c r="AS144" i="2"/>
  <c r="AS266" i="2"/>
  <c r="AT622" i="2"/>
  <c r="AT695" i="2"/>
  <c r="AT427" i="2"/>
  <c r="AT170" i="2"/>
  <c r="AT195" i="2"/>
  <c r="AT532" i="2"/>
  <c r="AT15" i="2"/>
  <c r="AT349" i="2"/>
  <c r="AT258" i="2"/>
  <c r="AT72" i="2"/>
  <c r="AT174" i="2"/>
  <c r="AT424" i="2"/>
  <c r="AS651" i="2"/>
  <c r="AV651" i="2" s="1"/>
  <c r="AS660" i="2"/>
  <c r="AS120" i="2"/>
  <c r="AV120" i="2" s="1"/>
  <c r="AS310" i="2"/>
  <c r="AV310" i="2" s="1"/>
  <c r="AS91" i="2"/>
  <c r="AV91" i="2" s="1"/>
  <c r="AS215" i="2"/>
  <c r="AV215" i="2" s="1"/>
  <c r="AS323" i="2"/>
  <c r="AS722" i="2"/>
  <c r="AS353" i="2"/>
  <c r="AS694" i="2"/>
  <c r="AS315" i="2"/>
  <c r="AS61" i="2"/>
  <c r="AT508" i="2"/>
  <c r="AT709" i="2"/>
  <c r="AT413" i="2"/>
  <c r="AT496" i="2"/>
  <c r="AT54" i="2"/>
  <c r="AT623" i="2"/>
  <c r="AT720" i="2"/>
  <c r="AT568" i="2"/>
  <c r="AT503" i="2"/>
  <c r="AT380" i="2"/>
  <c r="AT527" i="2"/>
  <c r="AT359" i="2"/>
  <c r="AS246" i="2"/>
  <c r="AS533" i="2"/>
  <c r="AV533" i="2" s="1"/>
  <c r="AS411" i="2"/>
  <c r="AS569" i="2"/>
  <c r="AV569" i="2" s="1"/>
  <c r="AS190" i="2"/>
  <c r="AV190" i="2" s="1"/>
  <c r="AS68" i="2"/>
  <c r="AS173" i="2"/>
  <c r="AS725" i="2"/>
  <c r="AS89" i="2"/>
  <c r="AS86" i="2"/>
  <c r="AS162" i="2"/>
  <c r="AS430" i="2"/>
  <c r="AT635" i="2"/>
  <c r="AT488" i="2"/>
  <c r="AT415" i="2"/>
  <c r="AT304" i="2"/>
  <c r="AT338" i="2"/>
  <c r="AT274" i="2"/>
  <c r="AT523" i="2"/>
  <c r="AT494" i="2"/>
  <c r="AT529" i="2"/>
  <c r="AT396" i="2"/>
  <c r="AT189" i="2"/>
  <c r="AT524" i="2"/>
  <c r="AS656" i="2"/>
  <c r="AS626" i="2"/>
  <c r="AV626" i="2" s="1"/>
  <c r="AS129" i="2"/>
  <c r="AV129" i="2" s="1"/>
  <c r="AS319" i="2"/>
  <c r="AV319" i="2" s="1"/>
  <c r="AS647" i="2"/>
  <c r="AV647" i="2" s="1"/>
  <c r="AS384" i="2"/>
  <c r="AS425" i="2"/>
  <c r="AS662" i="2"/>
  <c r="AV662" i="2" s="1"/>
  <c r="AS622" i="2"/>
  <c r="AS224" i="2"/>
  <c r="AS48" i="2"/>
  <c r="AS427" i="2"/>
  <c r="AS106" i="2"/>
  <c r="AV106" i="2" s="1"/>
  <c r="AS513" i="2"/>
  <c r="AV513" i="2" s="1"/>
  <c r="AS239" i="2"/>
  <c r="AV239" i="2" s="1"/>
  <c r="AS641" i="2"/>
  <c r="AV641" i="2" s="1"/>
  <c r="AS15" i="2"/>
  <c r="AV15" i="2" s="1"/>
  <c r="AS349" i="2"/>
  <c r="AV349" i="2" s="1"/>
  <c r="AS96" i="2"/>
  <c r="AS210" i="2"/>
  <c r="AS174" i="2"/>
  <c r="AV174" i="2" s="1"/>
  <c r="AS435" i="2"/>
  <c r="AV435" i="2" s="1"/>
  <c r="AS297" i="2"/>
  <c r="AS378" i="2"/>
  <c r="AV378" i="2" s="1"/>
  <c r="AS27" i="2"/>
  <c r="AS90" i="2"/>
  <c r="AV90" i="2" s="1"/>
  <c r="AS237" i="2"/>
  <c r="AV237" i="2" s="1"/>
  <c r="AS358" i="2"/>
  <c r="AS193" i="2"/>
  <c r="AV193" i="2" s="1"/>
  <c r="AS578" i="2"/>
  <c r="AV578" i="2" s="1"/>
  <c r="AS328" i="2"/>
  <c r="AS148" i="2"/>
  <c r="AS152" i="2"/>
  <c r="AT639" i="2"/>
  <c r="AT289" i="2"/>
  <c r="AT270" i="2"/>
  <c r="AT422" i="2"/>
  <c r="AT369" i="2"/>
  <c r="AT457" i="2"/>
  <c r="AT98" i="2"/>
  <c r="AT432" i="2"/>
  <c r="AT576" i="2"/>
  <c r="AT340" i="2"/>
  <c r="AT268" i="2"/>
  <c r="AT47" i="2"/>
  <c r="AS363" i="2"/>
  <c r="AS116" i="2"/>
  <c r="AS519" i="2"/>
  <c r="AS724" i="2"/>
  <c r="AV724" i="2" s="1"/>
  <c r="AS611" i="2"/>
  <c r="AV611" i="2" s="1"/>
  <c r="AS669" i="2"/>
  <c r="AV669" i="2" s="1"/>
  <c r="AS153" i="2"/>
  <c r="AV153" i="2" s="1"/>
  <c r="AS426" i="2"/>
  <c r="AV426" i="2" s="1"/>
  <c r="AS520" i="2"/>
  <c r="AV520" i="2" s="1"/>
  <c r="AS443" i="2"/>
  <c r="AS163" i="2"/>
  <c r="AS105" i="2"/>
  <c r="AT704" i="2"/>
  <c r="AT420" i="2"/>
  <c r="AT123" i="2"/>
  <c r="AT44" i="2"/>
  <c r="AT453" i="2"/>
  <c r="AT408" i="2"/>
  <c r="AT132" i="2"/>
  <c r="AT233" i="2"/>
  <c r="AT406" i="2"/>
  <c r="AT156" i="2"/>
  <c r="AT389" i="2"/>
  <c r="AT155" i="2"/>
  <c r="AT591" i="2"/>
  <c r="AS565" i="2"/>
  <c r="AS645" i="2"/>
  <c r="AV645" i="2" s="1"/>
  <c r="AS253" i="2"/>
  <c r="AS362" i="2"/>
  <c r="AV362" i="2" s="1"/>
  <c r="AS204" i="2"/>
  <c r="AV204" i="2" s="1"/>
  <c r="AS125" i="2"/>
  <c r="AS522" i="2"/>
  <c r="AV522" i="2" s="1"/>
  <c r="AS199" i="2"/>
  <c r="AV199" i="2" s="1"/>
  <c r="AS169" i="2"/>
  <c r="AS55" i="2"/>
  <c r="AS646" i="2"/>
  <c r="AS360" i="2"/>
  <c r="AV360" i="2" s="1"/>
  <c r="AT452" i="2"/>
  <c r="AT616" i="2"/>
  <c r="AT558" i="2"/>
  <c r="AT290" i="2"/>
  <c r="AT402" i="2"/>
  <c r="AT244" i="2"/>
  <c r="AT473" i="2"/>
  <c r="AT214" i="2"/>
  <c r="AT521" i="2"/>
  <c r="AT374" i="2"/>
  <c r="AT393" i="2"/>
  <c r="AT192" i="2"/>
  <c r="AS394" i="2"/>
  <c r="AS577" i="2"/>
  <c r="AS30" i="2"/>
  <c r="AS723" i="2"/>
  <c r="AV723" i="2" s="1"/>
  <c r="AS714" i="2"/>
  <c r="AS216" i="2"/>
  <c r="AV216" i="2" s="1"/>
  <c r="AS639" i="2"/>
  <c r="AV639" i="2" s="1"/>
  <c r="AS289" i="2"/>
  <c r="AV289" i="2" s="1"/>
  <c r="AS270" i="2"/>
  <c r="AS24" i="2"/>
  <c r="AS260" i="2"/>
  <c r="AV260" i="2" s="1"/>
  <c r="AS209" i="2"/>
  <c r="AS98" i="2"/>
  <c r="AS432" i="2"/>
  <c r="AS341" i="2"/>
  <c r="AV341" i="2" s="1"/>
  <c r="AS599" i="2"/>
  <c r="AV599" i="2" s="1"/>
  <c r="AS542" i="2"/>
  <c r="AV542" i="2" s="1"/>
  <c r="AS316" i="2"/>
  <c r="AV316" i="2" s="1"/>
  <c r="AS516" i="2"/>
  <c r="AV516" i="2" s="1"/>
  <c r="AS114" i="2"/>
  <c r="AV114" i="2" s="1"/>
  <c r="AS580" i="2"/>
  <c r="AS584" i="2"/>
  <c r="AS225" i="2"/>
  <c r="AS35" i="2"/>
  <c r="AS121" i="2"/>
  <c r="AS197" i="2"/>
  <c r="AV197" i="2" s="1"/>
  <c r="AS124" i="2"/>
  <c r="AV124" i="2" s="1"/>
  <c r="AS296" i="2"/>
  <c r="AV296" i="2" s="1"/>
  <c r="AS41" i="2"/>
  <c r="AV41" i="2" s="1"/>
  <c r="AS14" i="2"/>
  <c r="AV14" i="2" s="1"/>
  <c r="AS707" i="2"/>
  <c r="AV707" i="2" s="1"/>
  <c r="AS65" i="2"/>
  <c r="AV65" i="2" s="1"/>
  <c r="AS410" i="2"/>
  <c r="AS318" i="2"/>
  <c r="AS317" i="2"/>
  <c r="AS325" i="2"/>
  <c r="AS553" i="2"/>
  <c r="AS336" i="2"/>
  <c r="AV336" i="2" s="1"/>
  <c r="AS127" i="2"/>
  <c r="AV127" i="2" s="1"/>
  <c r="AS531" i="2"/>
  <c r="AV531" i="2" s="1"/>
  <c r="AS203" i="2"/>
  <c r="AV203" i="2" s="1"/>
  <c r="AS686" i="2"/>
  <c r="AV686" i="2" s="1"/>
  <c r="AT609" i="2"/>
  <c r="AT492" i="2"/>
  <c r="AT401" i="2"/>
  <c r="AT708" i="2"/>
  <c r="AT282" i="2"/>
  <c r="AT354" i="2"/>
  <c r="AT222" i="2"/>
  <c r="AT177" i="2"/>
  <c r="AT629" i="2"/>
  <c r="AT499" i="2"/>
  <c r="AT198" i="2"/>
  <c r="AT403" i="2"/>
  <c r="AT33" i="2"/>
  <c r="AT687" i="2"/>
  <c r="AT678" i="2"/>
  <c r="AT385" i="2"/>
  <c r="AT399" i="2"/>
  <c r="AT387" i="2"/>
  <c r="AT469" i="2"/>
  <c r="AT485" i="2"/>
  <c r="AT219" i="2"/>
  <c r="AT643" i="2"/>
  <c r="AT628" i="2"/>
  <c r="AT13" i="2"/>
  <c r="AT571" i="2"/>
  <c r="AT602" i="2"/>
  <c r="AT502" i="2"/>
  <c r="AT594" i="2"/>
  <c r="AT26" i="2"/>
  <c r="AT437" i="2"/>
  <c r="AT94" i="2"/>
  <c r="AT421" i="2"/>
  <c r="AT702" i="2"/>
  <c r="AT337" i="2"/>
  <c r="AT676" i="2"/>
  <c r="AT50" i="2"/>
  <c r="AT74" i="2"/>
  <c r="AT448" i="2"/>
  <c r="AT636" i="2"/>
  <c r="AT4" i="2"/>
  <c r="AT279" i="2"/>
  <c r="AT139" i="2"/>
  <c r="AT619" i="2"/>
  <c r="AT688" i="2"/>
  <c r="AT235" i="2"/>
  <c r="AT52" i="2"/>
  <c r="AT462" i="2"/>
  <c r="AT248" i="2"/>
  <c r="AT178" i="2"/>
  <c r="AT78" i="2"/>
  <c r="AT241" i="2"/>
  <c r="AT6" i="2"/>
  <c r="AT19" i="2"/>
  <c r="AT133" i="2"/>
  <c r="AT143" i="2"/>
  <c r="AT301" i="2"/>
  <c r="AT28" i="2"/>
  <c r="AT118" i="2"/>
  <c r="AT16" i="2"/>
  <c r="AT159" i="2"/>
  <c r="AT721" i="2"/>
  <c r="AT559" i="2"/>
  <c r="AT698" i="2"/>
  <c r="AT419" i="2"/>
  <c r="AT608" i="2"/>
  <c r="AT138" i="2"/>
  <c r="AT230" i="2"/>
  <c r="AT110" i="2"/>
  <c r="AT295" i="2"/>
  <c r="AT648" i="2"/>
  <c r="AT85" i="2"/>
  <c r="AT259" i="2"/>
  <c r="AT150" i="2"/>
  <c r="AT147" i="2"/>
  <c r="AT365" i="2"/>
  <c r="AT278" i="2"/>
  <c r="AT107" i="2"/>
  <c r="AT207" i="2"/>
  <c r="AT372" i="2"/>
  <c r="AT644" i="2"/>
  <c r="AT441" i="2"/>
  <c r="AT115" i="2"/>
  <c r="AT528" i="2"/>
  <c r="AT397" i="2"/>
  <c r="AT149" i="2"/>
  <c r="AT330" i="2"/>
  <c r="AT377" i="2"/>
  <c r="AT108" i="2"/>
  <c r="AT160" i="2"/>
  <c r="AT36" i="2"/>
  <c r="AT550" i="2"/>
  <c r="AT272" i="2"/>
  <c r="AT100" i="2"/>
  <c r="AT490" i="2"/>
  <c r="AT137" i="2"/>
  <c r="AT43" i="2"/>
  <c r="AT445" i="2"/>
  <c r="AT7" i="2"/>
  <c r="AT672" i="2"/>
  <c r="AT478" i="2"/>
  <c r="AT22" i="2"/>
  <c r="AT719" i="2"/>
  <c r="AT713" i="2"/>
  <c r="AT172" i="2"/>
  <c r="AT476" i="2"/>
  <c r="AT300" i="2"/>
  <c r="AT530" i="2"/>
  <c r="AT12" i="2"/>
  <c r="AT183" i="2"/>
  <c r="AT101" i="2"/>
  <c r="AT200" i="2"/>
  <c r="AT76" i="2"/>
  <c r="AT140" i="2"/>
  <c r="AT39" i="2"/>
  <c r="AT382" i="2"/>
  <c r="AT306" i="2"/>
  <c r="AT211" i="2"/>
  <c r="AT208" i="2"/>
  <c r="AT141" i="2"/>
  <c r="AT275" i="2"/>
  <c r="AT339" i="2"/>
  <c r="AS715" i="2"/>
  <c r="AV715" i="2" s="1"/>
  <c r="AS390" i="2"/>
  <c r="AS123" i="2"/>
  <c r="AS44" i="2"/>
  <c r="AS496" i="2"/>
  <c r="AS80" i="2"/>
  <c r="AV80" i="2" s="1"/>
  <c r="AS479" i="2"/>
  <c r="AV479" i="2" s="1"/>
  <c r="AS563" i="2"/>
  <c r="AV563" i="2" s="1"/>
  <c r="AS233" i="2"/>
  <c r="AS25" i="2"/>
  <c r="AV25" i="2" s="1"/>
  <c r="AS503" i="2"/>
  <c r="AV503" i="2" s="1"/>
  <c r="AS600" i="2"/>
  <c r="AV600" i="2" s="1"/>
  <c r="AS157" i="2"/>
  <c r="AV157" i="2" s="1"/>
  <c r="AS155" i="2"/>
  <c r="AV155" i="2" s="1"/>
  <c r="AS175" i="2"/>
  <c r="AT625" i="2"/>
  <c r="AT392" i="2"/>
  <c r="AT610" i="2"/>
  <c r="AT40" i="2"/>
  <c r="AT653" i="2"/>
  <c r="AT543" i="2"/>
  <c r="AT581" i="2"/>
  <c r="AT81" i="2"/>
  <c r="AT21" i="2"/>
  <c r="AT103" i="2"/>
  <c r="AT418" i="2"/>
  <c r="AT638" i="2"/>
  <c r="AT379" i="2"/>
  <c r="AT412" i="2"/>
  <c r="AT171" i="2"/>
  <c r="AS515" i="2"/>
  <c r="AS635" i="2"/>
  <c r="AV635" i="2" s="1"/>
  <c r="AS517" i="2"/>
  <c r="AV517" i="2" s="1"/>
  <c r="AS321" i="2"/>
  <c r="AS705" i="2"/>
  <c r="AS558" i="2"/>
  <c r="AV558" i="2" s="1"/>
  <c r="AS415" i="2"/>
  <c r="AV415" i="2" s="1"/>
  <c r="AS640" i="2"/>
  <c r="AS614" i="2"/>
  <c r="AS34" i="2"/>
  <c r="AV34" i="2" s="1"/>
  <c r="AS402" i="2"/>
  <c r="AS338" i="2"/>
  <c r="AS712" i="2"/>
  <c r="AS312" i="2"/>
  <c r="AV312" i="2" s="1"/>
  <c r="AS84" i="2"/>
  <c r="AV84" i="2" s="1"/>
  <c r="AS473" i="2"/>
  <c r="AS523" i="2"/>
  <c r="AV523" i="2" s="1"/>
  <c r="AS428" i="2"/>
  <c r="AV428" i="2" s="1"/>
  <c r="AS564" i="2"/>
  <c r="AV564" i="2" s="1"/>
  <c r="AS675" i="2"/>
  <c r="AV675" i="2" s="1"/>
  <c r="AS603" i="2"/>
  <c r="AV603" i="2" s="1"/>
  <c r="AS327" i="2"/>
  <c r="AS374" i="2"/>
  <c r="AV374" i="2" s="1"/>
  <c r="AS396" i="2"/>
  <c r="AS164" i="2"/>
  <c r="AV164" i="2" s="1"/>
  <c r="AS189" i="2"/>
  <c r="AV189" i="2" s="1"/>
  <c r="AS293" i="2"/>
  <c r="AV293" i="2" s="1"/>
  <c r="AS192" i="2"/>
  <c r="AV192" i="2" s="1"/>
  <c r="AS572" i="2"/>
  <c r="AV572" i="2" s="1"/>
  <c r="AS254" i="2"/>
  <c r="AV254" i="2" s="1"/>
  <c r="AT680" i="2"/>
  <c r="AT689" i="2"/>
  <c r="AT474" i="2"/>
  <c r="AT287" i="2"/>
  <c r="AT673" i="2"/>
  <c r="AT113" i="2"/>
  <c r="AT180" i="2"/>
  <c r="AT633" i="2"/>
  <c r="AT631" i="2"/>
  <c r="AT510" i="2"/>
  <c r="AT518" i="2"/>
  <c r="AT710" i="2"/>
  <c r="AT97" i="2"/>
  <c r="AT597" i="2"/>
  <c r="AT136" i="2"/>
  <c r="AT343" i="2"/>
  <c r="AT557" i="2"/>
  <c r="AT605" i="2"/>
  <c r="AT83" i="2"/>
  <c r="AT277" i="2"/>
  <c r="AT481" i="2"/>
  <c r="AT307" i="2"/>
  <c r="AT252" i="2"/>
  <c r="AT718" i="2"/>
  <c r="AT145" i="2"/>
  <c r="AT475" i="2"/>
  <c r="AT642" i="2"/>
  <c r="AT166" i="2"/>
  <c r="AT613" i="2"/>
  <c r="AT431" i="2"/>
  <c r="AS492" i="2"/>
  <c r="AS401" i="2"/>
  <c r="AV401" i="2" s="1"/>
  <c r="AS282" i="2"/>
  <c r="AV282" i="2" s="1"/>
  <c r="AS222" i="2"/>
  <c r="AV222" i="2" s="1"/>
  <c r="AS629" i="2"/>
  <c r="AV629" i="2" s="1"/>
  <c r="AS499" i="2"/>
  <c r="AV499" i="2" s="1"/>
  <c r="AS198" i="2"/>
  <c r="AV198" i="2" s="1"/>
  <c r="AS403" i="2"/>
  <c r="AS33" i="2"/>
  <c r="AS687" i="2"/>
  <c r="AS678" i="2"/>
  <c r="AV678" i="2" s="1"/>
  <c r="AS385" i="2"/>
  <c r="AS399" i="2"/>
  <c r="AV399" i="2" s="1"/>
  <c r="AS387" i="2"/>
  <c r="AV387" i="2" s="1"/>
  <c r="AS469" i="2"/>
  <c r="AV469" i="2" s="1"/>
  <c r="AS485" i="2"/>
  <c r="AV485" i="2" s="1"/>
  <c r="AS219" i="2"/>
  <c r="AV219" i="2" s="1"/>
  <c r="AS643" i="2"/>
  <c r="AV643" i="2" s="1"/>
  <c r="AS628" i="2"/>
  <c r="AV628" i="2" s="1"/>
  <c r="AS13" i="2"/>
  <c r="AS571" i="2"/>
  <c r="AS602" i="2"/>
  <c r="AS502" i="2"/>
  <c r="AV502" i="2" s="1"/>
  <c r="AS594" i="2"/>
  <c r="AS26" i="2"/>
  <c r="AV26" i="2" s="1"/>
  <c r="AS437" i="2"/>
  <c r="AV437" i="2" s="1"/>
  <c r="AS94" i="2"/>
  <c r="AV94" i="2" s="1"/>
  <c r="AS421" i="2"/>
  <c r="AV421" i="2" s="1"/>
  <c r="AS702" i="2"/>
  <c r="AV702" i="2" s="1"/>
  <c r="AS337" i="2"/>
  <c r="AV337" i="2" s="1"/>
  <c r="AS676" i="2"/>
  <c r="AV676" i="2" s="1"/>
  <c r="AS50" i="2"/>
  <c r="AS704" i="2"/>
  <c r="AS489" i="2"/>
  <c r="AS709" i="2"/>
  <c r="AS696" i="2"/>
  <c r="AS717" i="2"/>
  <c r="AS69" i="2"/>
  <c r="AS408" i="2"/>
  <c r="AS623" i="2"/>
  <c r="AS720" i="2"/>
  <c r="AV720" i="2" s="1"/>
  <c r="AS240" i="2"/>
  <c r="AV240" i="2" s="1"/>
  <c r="AS161" i="2"/>
  <c r="AV161" i="2" s="1"/>
  <c r="AS156" i="2"/>
  <c r="AV156" i="2" s="1"/>
  <c r="AS329" i="2"/>
  <c r="AS527" i="2"/>
  <c r="AV527" i="2" s="1"/>
  <c r="AS359" i="2"/>
  <c r="AT691" i="2"/>
  <c r="AT383" i="2"/>
  <c r="AT606" i="2"/>
  <c r="AT213" i="2"/>
  <c r="AT176" i="2"/>
  <c r="AT588" i="2"/>
  <c r="AT461" i="2"/>
  <c r="AT131" i="2"/>
  <c r="AT185" i="2"/>
  <c r="AT221" i="2"/>
  <c r="AT79" i="2"/>
  <c r="AT429" i="2"/>
  <c r="AT8" i="2"/>
  <c r="AT261" i="2"/>
  <c r="AT73" i="2"/>
  <c r="AT682" i="2"/>
  <c r="AS452" i="2"/>
  <c r="AV452" i="2" s="1"/>
  <c r="AS376" i="2"/>
  <c r="AV376" i="2" s="1"/>
  <c r="AS616" i="2"/>
  <c r="AV616" i="2" s="1"/>
  <c r="AS488" i="2"/>
  <c r="AV488" i="2" s="1"/>
  <c r="AS333" i="2"/>
  <c r="AS464" i="2"/>
  <c r="AS334" i="2"/>
  <c r="AS290" i="2"/>
  <c r="AS304" i="2"/>
  <c r="AS262" i="2"/>
  <c r="AS501" i="2"/>
  <c r="AV501" i="2" s="1"/>
  <c r="AS269" i="2"/>
  <c r="AV269" i="2" s="1"/>
  <c r="AS244" i="2"/>
  <c r="AS274" i="2"/>
  <c r="AS504" i="2"/>
  <c r="AS31" i="2"/>
  <c r="AV31" i="2" s="1"/>
  <c r="AS234" i="2"/>
  <c r="AS214" i="2"/>
  <c r="AS494" i="2"/>
  <c r="AV494" i="2" s="1"/>
  <c r="AS92" i="2"/>
  <c r="AV92" i="2" s="1"/>
  <c r="AS521" i="2"/>
  <c r="AV521" i="2" s="1"/>
  <c r="AS529" i="2"/>
  <c r="AV529" i="2" s="1"/>
  <c r="AS331" i="2"/>
  <c r="AV331" i="2" s="1"/>
  <c r="AS194" i="2"/>
  <c r="AV194" i="2" s="1"/>
  <c r="AS587" i="2"/>
  <c r="AV587" i="2" s="1"/>
  <c r="AS393" i="2"/>
  <c r="AV393" i="2" s="1"/>
  <c r="AS556" i="2"/>
  <c r="AV556" i="2" s="1"/>
  <c r="AS505" i="2"/>
  <c r="AV505" i="2" s="1"/>
  <c r="AS524" i="2"/>
  <c r="AS666" i="2"/>
  <c r="AT649" i="2"/>
  <c r="AT575" i="2"/>
  <c r="AT560" i="2"/>
  <c r="AT541" i="2"/>
  <c r="AT487" i="2"/>
  <c r="AT294" i="2"/>
  <c r="AT82" i="2"/>
  <c r="AT95" i="2"/>
  <c r="AT181" i="2"/>
  <c r="AT416" i="2"/>
  <c r="AT291" i="2"/>
  <c r="AT255" i="2"/>
  <c r="AT355" i="2"/>
  <c r="AT249" i="2"/>
  <c r="AT126" i="2"/>
  <c r="AT223" i="2"/>
  <c r="AT693" i="2"/>
  <c r="AT154" i="2"/>
  <c r="AT356" i="2"/>
  <c r="AT226" i="2"/>
  <c r="AT545" i="2"/>
  <c r="AT111" i="2"/>
  <c r="AT212" i="2"/>
  <c r="AT232" i="2"/>
  <c r="AT151" i="2"/>
  <c r="AT46" i="2"/>
  <c r="AT93" i="2"/>
  <c r="AT555" i="2"/>
  <c r="AT146" i="2"/>
  <c r="AT433" i="2"/>
  <c r="AT585" i="2"/>
  <c r="AS609" i="2"/>
  <c r="AS708" i="2"/>
  <c r="AV708" i="2" s="1"/>
  <c r="AS354" i="2"/>
  <c r="AV354" i="2" s="1"/>
  <c r="AS177" i="2"/>
  <c r="AS721" i="2"/>
  <c r="AS559" i="2"/>
  <c r="AS698" i="2"/>
  <c r="AV698" i="2" s="1"/>
  <c r="AS419" i="2"/>
  <c r="AS608" i="2"/>
  <c r="AV608" i="2" s="1"/>
  <c r="AS138" i="2"/>
  <c r="AV138" i="2" s="1"/>
  <c r="AS230" i="2"/>
  <c r="AV230" i="2" s="1"/>
  <c r="AS110" i="2"/>
  <c r="AV110" i="2" s="1"/>
  <c r="AS295" i="2"/>
  <c r="AV295" i="2" s="1"/>
  <c r="AS648" i="2"/>
  <c r="AV648" i="2" s="1"/>
  <c r="AS85" i="2"/>
  <c r="AV85" i="2" s="1"/>
  <c r="AS259" i="2"/>
  <c r="AS150" i="2"/>
  <c r="AS147" i="2"/>
  <c r="AS365" i="2"/>
  <c r="AV365" i="2" s="1"/>
  <c r="AS278" i="2"/>
  <c r="AS107" i="2"/>
  <c r="AV107" i="2" s="1"/>
  <c r="AS207" i="2"/>
  <c r="AV207" i="2" s="1"/>
  <c r="AS372" i="2"/>
  <c r="AV372" i="2" s="1"/>
  <c r="AS644" i="2"/>
  <c r="AV644" i="2" s="1"/>
  <c r="AS441" i="2"/>
  <c r="AV441" i="2" s="1"/>
  <c r="AS115" i="2"/>
  <c r="AV115" i="2" s="1"/>
  <c r="AS528" i="2"/>
  <c r="AV528" i="2" s="1"/>
  <c r="AS397" i="2"/>
  <c r="AS149" i="2"/>
  <c r="AS330" i="2"/>
  <c r="AS377" i="2"/>
  <c r="AV377" i="2" s="1"/>
  <c r="AS108" i="2"/>
  <c r="AS160" i="2"/>
  <c r="AV160" i="2" s="1"/>
  <c r="AS36" i="2"/>
  <c r="AV36" i="2" s="1"/>
  <c r="AS550" i="2"/>
  <c r="AV550" i="2" s="1"/>
  <c r="AS272" i="2"/>
  <c r="AV272" i="2" s="1"/>
  <c r="AS100" i="2"/>
  <c r="AV100" i="2" s="1"/>
  <c r="AS490" i="2"/>
  <c r="AV490" i="2" s="1"/>
  <c r="AS137" i="2"/>
  <c r="AV137" i="2" s="1"/>
  <c r="AS43" i="2"/>
  <c r="AS445" i="2"/>
  <c r="AS508" i="2"/>
  <c r="AS472" i="2"/>
  <c r="AS130" i="2"/>
  <c r="AS263" i="2"/>
  <c r="AS453" i="2"/>
  <c r="AS54" i="2"/>
  <c r="AS167" i="2"/>
  <c r="AV167" i="2" s="1"/>
  <c r="AS371" i="2"/>
  <c r="AV371" i="2" s="1"/>
  <c r="AS582" i="2"/>
  <c r="AV582" i="2" s="1"/>
  <c r="AS406" i="2"/>
  <c r="AV406" i="2" s="1"/>
  <c r="AS699" i="2"/>
  <c r="AV699" i="2" s="1"/>
  <c r="AS380" i="2"/>
  <c r="AV380" i="2" s="1"/>
  <c r="AS634" i="2"/>
  <c r="AS650" i="2"/>
  <c r="AV650" i="2" s="1"/>
  <c r="AS591" i="2"/>
  <c r="AT288" i="2"/>
  <c r="AT322" i="2"/>
  <c r="AT109" i="2"/>
  <c r="AT598" i="2"/>
  <c r="AT615" i="2"/>
  <c r="AT299" i="2"/>
  <c r="AT534" i="2"/>
  <c r="AT386" i="2"/>
  <c r="AT49" i="2"/>
  <c r="AT466" i="2"/>
  <c r="AT88" i="2"/>
  <c r="AT477" i="2"/>
  <c r="AT311" i="2"/>
  <c r="AT467" i="2"/>
  <c r="AT444" i="2"/>
  <c r="AS706" i="2"/>
  <c r="AS625" i="2"/>
  <c r="AV625" i="2" s="1"/>
  <c r="AS454" i="2"/>
  <c r="AV454" i="2" s="1"/>
  <c r="AS392" i="2"/>
  <c r="AV392" i="2" s="1"/>
  <c r="AS361" i="2"/>
  <c r="AS610" i="2"/>
  <c r="AV610" i="2" s="1"/>
  <c r="AS417" i="2"/>
  <c r="AS40" i="2"/>
  <c r="AS231" i="2"/>
  <c r="AS653" i="2"/>
  <c r="AS351" i="2"/>
  <c r="AV351" i="2" s="1"/>
  <c r="AS543" i="2"/>
  <c r="AV543" i="2" s="1"/>
  <c r="AS18" i="2"/>
  <c r="AV18" i="2" s="1"/>
  <c r="AS534" i="2"/>
  <c r="AS551" i="2"/>
  <c r="AV551" i="2" s="1"/>
  <c r="AS386" i="2"/>
  <c r="AV386" i="2" s="1"/>
  <c r="AS449" i="2"/>
  <c r="AV449" i="2" s="1"/>
  <c r="AS49" i="2"/>
  <c r="AV49" i="2" s="1"/>
  <c r="AS229" i="2"/>
  <c r="AS466" i="2"/>
  <c r="AV466" i="2" s="1"/>
  <c r="AS104" i="2"/>
  <c r="AS88" i="2"/>
  <c r="AV88" i="2" s="1"/>
  <c r="AS375" i="2"/>
  <c r="AS477" i="2"/>
  <c r="AV477" i="2" s="1"/>
  <c r="AS191" i="2"/>
  <c r="AS311" i="2"/>
  <c r="AV311" i="2" s="1"/>
  <c r="AS228" i="2"/>
  <c r="AV228" i="2" s="1"/>
  <c r="AS467" i="2"/>
  <c r="AV467" i="2" s="1"/>
  <c r="AS17" i="2"/>
  <c r="AS444" i="2"/>
  <c r="AT651" i="2"/>
  <c r="AT363" i="2"/>
  <c r="AT536" i="2"/>
  <c r="AT681" i="2"/>
  <c r="AT612" i="2"/>
  <c r="AT120" i="2"/>
  <c r="AT519" i="2"/>
  <c r="AT62" i="2"/>
  <c r="AT357" i="2"/>
  <c r="AT459" i="2"/>
  <c r="AT179" i="2"/>
  <c r="AT59" i="2"/>
  <c r="AT611" i="2"/>
  <c r="AT366" i="2"/>
  <c r="AT45" i="2"/>
  <c r="AT215" i="2"/>
  <c r="AT184" i="2"/>
  <c r="AT669" i="2"/>
  <c r="AT350" i="2"/>
  <c r="AT217" i="2"/>
  <c r="AT323" i="2"/>
  <c r="AT661" i="2"/>
  <c r="AT153" i="2"/>
  <c r="AT692" i="2"/>
  <c r="AT165" i="2"/>
  <c r="AT722" i="2"/>
  <c r="AT540" i="2"/>
  <c r="AT426" i="2"/>
  <c r="AT227" i="2"/>
  <c r="AT5" i="2"/>
  <c r="AT353" i="2"/>
  <c r="AT303" i="2"/>
  <c r="AT520" i="2"/>
  <c r="AT381" i="2"/>
  <c r="AT450" i="2"/>
  <c r="AT694" i="2"/>
  <c r="AT497" i="2"/>
  <c r="AT443" i="2"/>
  <c r="AT345" i="2"/>
  <c r="AT245" i="2"/>
  <c r="AT315" i="2"/>
  <c r="AT436" i="2"/>
  <c r="AT163" i="2"/>
  <c r="AT3" i="2"/>
  <c r="AT700" i="2"/>
  <c r="AT61" i="2"/>
  <c r="AT11" i="2"/>
  <c r="AT105" i="2"/>
  <c r="AT71" i="2"/>
  <c r="AT347" i="2"/>
  <c r="AS111" i="2"/>
  <c r="AS677" i="2"/>
  <c r="AS420" i="2"/>
  <c r="AV420" i="2" s="1"/>
  <c r="AS60" i="2"/>
  <c r="AS413" i="2"/>
  <c r="AV413" i="2" s="1"/>
  <c r="AS590" i="2"/>
  <c r="AV590" i="2" s="1"/>
  <c r="AS77" i="2"/>
  <c r="AV77" i="2" s="1"/>
  <c r="AS658" i="2"/>
  <c r="AV658" i="2" s="1"/>
  <c r="AS132" i="2"/>
  <c r="AS99" i="2"/>
  <c r="AV99" i="2" s="1"/>
  <c r="AS568" i="2"/>
  <c r="AV568" i="2" s="1"/>
  <c r="AS652" i="2"/>
  <c r="AV652" i="2" s="1"/>
  <c r="AS302" i="2"/>
  <c r="AS389" i="2"/>
  <c r="AV389" i="2" s="1"/>
  <c r="AS56" i="2"/>
  <c r="AV56" i="2" s="1"/>
  <c r="AS711" i="2"/>
  <c r="AT706" i="2"/>
  <c r="AT454" i="2"/>
  <c r="AT361" i="2"/>
  <c r="AT417" i="2"/>
  <c r="AT231" i="2"/>
  <c r="AT351" i="2"/>
  <c r="AT18" i="2"/>
  <c r="AT551" i="2"/>
  <c r="AT449" i="2"/>
  <c r="AT229" i="2"/>
  <c r="AT104" i="2"/>
  <c r="AT375" i="2"/>
  <c r="AT191" i="2"/>
  <c r="AT228" i="2"/>
  <c r="AT17" i="2"/>
  <c r="AS691" i="2"/>
  <c r="AV691" i="2" s="1"/>
  <c r="AS288" i="2"/>
  <c r="AS383" i="2"/>
  <c r="AS322" i="2"/>
  <c r="AS606" i="2"/>
  <c r="AS109" i="2"/>
  <c r="AS213" i="2"/>
  <c r="AS598" i="2"/>
  <c r="AS176" i="2"/>
  <c r="AS615" i="2"/>
  <c r="AS588" i="2"/>
  <c r="AV588" i="2" s="1"/>
  <c r="AS299" i="2"/>
  <c r="AV299" i="2" s="1"/>
  <c r="AS461" i="2"/>
  <c r="AV461" i="2" s="1"/>
  <c r="AS581" i="2"/>
  <c r="AS131" i="2"/>
  <c r="AS81" i="2"/>
  <c r="AS185" i="2"/>
  <c r="AV185" i="2" s="1"/>
  <c r="AS21" i="2"/>
  <c r="AS221" i="2"/>
  <c r="AV221" i="2" s="1"/>
  <c r="AS103" i="2"/>
  <c r="AS79" i="2"/>
  <c r="AV79" i="2" s="1"/>
  <c r="AS418" i="2"/>
  <c r="AV418" i="2" s="1"/>
  <c r="AS429" i="2"/>
  <c r="AV429" i="2" s="1"/>
  <c r="AS638" i="2"/>
  <c r="AV638" i="2" s="1"/>
  <c r="AS8" i="2"/>
  <c r="AV8" i="2" s="1"/>
  <c r="AS379" i="2"/>
  <c r="AV379" i="2" s="1"/>
  <c r="AS261" i="2"/>
  <c r="AS412" i="2"/>
  <c r="AS73" i="2"/>
  <c r="AS171" i="2"/>
  <c r="AV171" i="2" s="1"/>
  <c r="AS682" i="2"/>
  <c r="AT620" i="2"/>
  <c r="AT668" i="2"/>
  <c r="AT660" i="2"/>
  <c r="AT116" i="2"/>
  <c r="AT592" i="2"/>
  <c r="AT283" i="2"/>
  <c r="AT250" i="2"/>
  <c r="AT310" i="2"/>
  <c r="AT724" i="2"/>
  <c r="AT91" i="2"/>
  <c r="AS649" i="2"/>
  <c r="AV649" i="2" s="1"/>
  <c r="AS680" i="2"/>
  <c r="AS575" i="2"/>
  <c r="AV575" i="2" s="1"/>
  <c r="AS689" i="2"/>
  <c r="AV689" i="2" s="1"/>
  <c r="AS560" i="2"/>
  <c r="AV560" i="2" s="1"/>
  <c r="AS474" i="2"/>
  <c r="AV474" i="2" s="1"/>
  <c r="AS541" i="2"/>
  <c r="AV541" i="2" s="1"/>
  <c r="AS287" i="2"/>
  <c r="AV287" i="2" s="1"/>
  <c r="AS487" i="2"/>
  <c r="AS673" i="2"/>
  <c r="AS294" i="2"/>
  <c r="AS113" i="2"/>
  <c r="AV113" i="2" s="1"/>
  <c r="AS82" i="2"/>
  <c r="AS180" i="2"/>
  <c r="AV180" i="2" s="1"/>
  <c r="AS95" i="2"/>
  <c r="AS633" i="2"/>
  <c r="AV633" i="2" s="1"/>
  <c r="AS181" i="2"/>
  <c r="AS631" i="2"/>
  <c r="AV631" i="2" s="1"/>
  <c r="AS416" i="2"/>
  <c r="AS510" i="2"/>
  <c r="AV510" i="2" s="1"/>
  <c r="AS291" i="2"/>
  <c r="AV291" i="2" s="1"/>
  <c r="AS518" i="2"/>
  <c r="AS255" i="2"/>
  <c r="AS710" i="2"/>
  <c r="AS355" i="2"/>
  <c r="AV355" i="2" s="1"/>
  <c r="AS97" i="2"/>
  <c r="AS249" i="2"/>
  <c r="AV249" i="2" s="1"/>
  <c r="AS597" i="2"/>
  <c r="AV597" i="2" s="1"/>
  <c r="AS126" i="2"/>
  <c r="AV126" i="2" s="1"/>
  <c r="AS136" i="2"/>
  <c r="AV136" i="2" s="1"/>
  <c r="AS223" i="2"/>
  <c r="AV223" i="2" s="1"/>
  <c r="AS343" i="2"/>
  <c r="AV343" i="2" s="1"/>
  <c r="AS693" i="2"/>
  <c r="AS557" i="2"/>
  <c r="AS154" i="2"/>
  <c r="AS605" i="2"/>
  <c r="AV605" i="2" s="1"/>
  <c r="AS356" i="2"/>
  <c r="AS83" i="2"/>
  <c r="AV83" i="2" s="1"/>
  <c r="AS226" i="2"/>
  <c r="AS277" i="2"/>
  <c r="AV277" i="2" s="1"/>
  <c r="AS545" i="2"/>
  <c r="AS481" i="2"/>
  <c r="AV481" i="2" s="1"/>
  <c r="AS703" i="2"/>
  <c r="AV703" i="2" s="1"/>
  <c r="AS617" i="2"/>
  <c r="AV617" i="2" s="1"/>
  <c r="AS264" i="2"/>
  <c r="AS446" i="2"/>
  <c r="AS247" i="2"/>
  <c r="AV247" i="2" s="1"/>
  <c r="AS265" i="2"/>
  <c r="AS539" i="2"/>
  <c r="AS313" i="2"/>
  <c r="AS679" i="2"/>
  <c r="AS538" i="2"/>
  <c r="AS607" i="2"/>
  <c r="AS395" i="2"/>
  <c r="AS701" i="2"/>
  <c r="AV701" i="2" s="1"/>
  <c r="AS548" i="2"/>
  <c r="AV548" i="2" s="1"/>
  <c r="AS573" i="2"/>
  <c r="AS468" i="2"/>
  <c r="AS664" i="2"/>
  <c r="AV664" i="2" s="1"/>
  <c r="AS242" i="2"/>
  <c r="AS335" i="2"/>
  <c r="AS665" i="2"/>
  <c r="AS440" i="2"/>
  <c r="AS595" i="2"/>
  <c r="AS537" i="2"/>
  <c r="AS256" i="2"/>
  <c r="AS414" i="2"/>
  <c r="AV414" i="2" s="1"/>
  <c r="AS186" i="2"/>
  <c r="AV186" i="2" s="1"/>
  <c r="AS480" i="2"/>
  <c r="AS112" i="2"/>
  <c r="AS391" i="2"/>
  <c r="AV391" i="2" s="1"/>
  <c r="AS657" i="2"/>
  <c r="AS23" i="2"/>
  <c r="AS525" i="2"/>
  <c r="AS128" i="2"/>
  <c r="AS547" i="2"/>
  <c r="AS514" i="2"/>
  <c r="AS509" i="2"/>
  <c r="AS134" i="2"/>
  <c r="AV134" i="2" s="1"/>
  <c r="AS352" i="2"/>
  <c r="AV352" i="2" s="1"/>
  <c r="AS74" i="2"/>
  <c r="AS448" i="2"/>
  <c r="AS636" i="2"/>
  <c r="AV636" i="2" s="1"/>
  <c r="AS4" i="2"/>
  <c r="AV4" i="2" s="1"/>
  <c r="AS279" i="2"/>
  <c r="AV279" i="2" s="1"/>
  <c r="AS139" i="2"/>
  <c r="AV139" i="2" s="1"/>
  <c r="AS619" i="2"/>
  <c r="AV619" i="2" s="1"/>
  <c r="AS688" i="2"/>
  <c r="AV688" i="2" s="1"/>
  <c r="AS235" i="2"/>
  <c r="AV235" i="2" s="1"/>
  <c r="AS52" i="2"/>
  <c r="AV52" i="2" s="1"/>
  <c r="AS462" i="2"/>
  <c r="AV462" i="2" s="1"/>
  <c r="AS248" i="2"/>
  <c r="AV248" i="2" s="1"/>
  <c r="AS178" i="2"/>
  <c r="AS78" i="2"/>
  <c r="AS241" i="2"/>
  <c r="AV241" i="2" s="1"/>
  <c r="AS6" i="2"/>
  <c r="AV6" i="2" s="1"/>
  <c r="AS19" i="2"/>
  <c r="AV19" i="2" s="1"/>
  <c r="AS133" i="2"/>
  <c r="AV133" i="2" s="1"/>
  <c r="AS143" i="2"/>
  <c r="AV143" i="2" s="1"/>
  <c r="AS301" i="2"/>
  <c r="AV301" i="2" s="1"/>
  <c r="AS28" i="2"/>
  <c r="AV28" i="2" s="1"/>
  <c r="AS118" i="2"/>
  <c r="AV118" i="2" s="1"/>
  <c r="AS16" i="2"/>
  <c r="AV16" i="2" s="1"/>
  <c r="AS159" i="2"/>
  <c r="AV159" i="2" s="1"/>
  <c r="AT703" i="2"/>
  <c r="AT617" i="2"/>
  <c r="AT264" i="2"/>
  <c r="AT446" i="2"/>
  <c r="AT247" i="2"/>
  <c r="AT265" i="2"/>
  <c r="AT539" i="2"/>
  <c r="AT313" i="2"/>
  <c r="AT679" i="2"/>
  <c r="AT538" i="2"/>
  <c r="AT607" i="2"/>
  <c r="AT395" i="2"/>
  <c r="AT701" i="2"/>
  <c r="AT548" i="2"/>
  <c r="AT573" i="2"/>
  <c r="AT468" i="2"/>
  <c r="AT664" i="2"/>
  <c r="AT242" i="2"/>
  <c r="AT335" i="2"/>
  <c r="AT665" i="2"/>
  <c r="AT440" i="2"/>
  <c r="AT595" i="2"/>
  <c r="AT537" i="2"/>
  <c r="AT256" i="2"/>
  <c r="AT414" i="2"/>
  <c r="AT186" i="2"/>
  <c r="AT480" i="2"/>
  <c r="AT112" i="2"/>
  <c r="AT391" i="2"/>
  <c r="AT657" i="2"/>
  <c r="AT23" i="2"/>
  <c r="AT525" i="2"/>
  <c r="AT128" i="2"/>
  <c r="AT547" i="2"/>
  <c r="AT514" i="2"/>
  <c r="AT509" i="2"/>
  <c r="AT134" i="2"/>
  <c r="AT352" i="2"/>
  <c r="AT423" i="2"/>
  <c r="AT460" i="2"/>
  <c r="AT281" i="2"/>
  <c r="AT439" i="2"/>
  <c r="AT64" i="2"/>
  <c r="AT511" i="2"/>
  <c r="AT627" i="2"/>
  <c r="AT75" i="2"/>
  <c r="AT506" i="2"/>
  <c r="AT507" i="2"/>
  <c r="AT87" i="2"/>
  <c r="AT465" i="2"/>
  <c r="AT586" i="2"/>
  <c r="AT314" i="2"/>
  <c r="AT188" i="2"/>
  <c r="AT579" i="2"/>
  <c r="AT67" i="2"/>
  <c r="AT158" i="2"/>
  <c r="AT66" i="2"/>
  <c r="AT667" i="2"/>
  <c r="AT206" i="2"/>
  <c r="AT500" i="2"/>
  <c r="AT398" i="2"/>
  <c r="AS7" i="2"/>
  <c r="AS672" i="2"/>
  <c r="AV672" i="2" s="1"/>
  <c r="AS478" i="2"/>
  <c r="AV478" i="2" s="1"/>
  <c r="AS22" i="2"/>
  <c r="AV22" i="2" s="1"/>
  <c r="AS719" i="2"/>
  <c r="AV719" i="2" s="1"/>
  <c r="AS713" i="2"/>
  <c r="AV713" i="2" s="1"/>
  <c r="AS172" i="2"/>
  <c r="AV172" i="2" s="1"/>
  <c r="AS476" i="2"/>
  <c r="AV476" i="2" s="1"/>
  <c r="AS300" i="2"/>
  <c r="AV300" i="2" s="1"/>
  <c r="AS530" i="2"/>
  <c r="AV530" i="2" s="1"/>
  <c r="AS12" i="2"/>
  <c r="AV12" i="2" s="1"/>
  <c r="AS183" i="2"/>
  <c r="AS101" i="2"/>
  <c r="AS200" i="2"/>
  <c r="AV200" i="2" s="1"/>
  <c r="AS76" i="2"/>
  <c r="AV76" i="2" s="1"/>
  <c r="AS140" i="2"/>
  <c r="AV140" i="2" s="1"/>
  <c r="AS39" i="2"/>
  <c r="AV39" i="2" s="1"/>
  <c r="AS382" i="2"/>
  <c r="AV382" i="2" s="1"/>
  <c r="AS306" i="2"/>
  <c r="AV306" i="2" s="1"/>
  <c r="AS211" i="2"/>
  <c r="AV211" i="2" s="1"/>
  <c r="AS208" i="2"/>
  <c r="AV208" i="2" s="1"/>
  <c r="AS141" i="2"/>
  <c r="AV141" i="2" s="1"/>
  <c r="AS275" i="2"/>
  <c r="AV275" i="2" s="1"/>
  <c r="AS339" i="2"/>
  <c r="AT655" i="2"/>
  <c r="AT630" i="2"/>
  <c r="AT637" i="2"/>
  <c r="AT435" i="2"/>
  <c r="AT512" i="2"/>
  <c r="AT583" i="2"/>
  <c r="AT690" i="2"/>
  <c r="AT196" i="2"/>
  <c r="AT297" i="2"/>
  <c r="AT344" i="2"/>
  <c r="AT367" i="2"/>
  <c r="AT601" i="2"/>
  <c r="AT218" i="2"/>
  <c r="AT378" i="2"/>
  <c r="AT659" i="2"/>
  <c r="AT458" i="2"/>
  <c r="AT42" i="2"/>
  <c r="AT570" i="2"/>
  <c r="AT27" i="2"/>
  <c r="AT286" i="2"/>
  <c r="AT38" i="2"/>
  <c r="AT346" i="2"/>
  <c r="AT9" i="2"/>
  <c r="AT90" i="2"/>
  <c r="AT236" i="2"/>
  <c r="AT544" i="2"/>
  <c r="AT663" i="2"/>
  <c r="AT273" i="2"/>
  <c r="AT237" i="2"/>
  <c r="AT119" i="2"/>
  <c r="AT400" i="2"/>
  <c r="AT182" i="2"/>
  <c r="AT342" i="2"/>
  <c r="AT358" i="2"/>
  <c r="AT20" i="2"/>
  <c r="AT70" i="2"/>
  <c r="AT251" i="2"/>
  <c r="AT589" i="2"/>
  <c r="AT193" i="2"/>
  <c r="AT405" i="2"/>
  <c r="AT373" i="2"/>
  <c r="AT63" i="2"/>
  <c r="AT37" i="2"/>
  <c r="AT578" i="2"/>
  <c r="AT621" i="2"/>
  <c r="AT561" i="2"/>
  <c r="AT535" i="2"/>
  <c r="AT328" i="2"/>
  <c r="AT57" i="2"/>
  <c r="AT58" i="2"/>
  <c r="AT285" i="2"/>
  <c r="AT144" i="2"/>
  <c r="AT148" i="2"/>
  <c r="AT29" i="2"/>
  <c r="AT368" i="2"/>
  <c r="AT117" i="2"/>
  <c r="AT266" i="2"/>
  <c r="AT152" i="2"/>
  <c r="AT409" i="2"/>
  <c r="AT685" i="2"/>
  <c r="AS307" i="2"/>
  <c r="AS212" i="2"/>
  <c r="AV212" i="2" s="1"/>
  <c r="AS252" i="2"/>
  <c r="AS232" i="2"/>
  <c r="AS718" i="2"/>
  <c r="AS151" i="2"/>
  <c r="AV151" i="2" s="1"/>
  <c r="AS145" i="2"/>
  <c r="AS46" i="2"/>
  <c r="AV46" i="2" s="1"/>
  <c r="AS475" i="2"/>
  <c r="AV475" i="2" s="1"/>
  <c r="AS93" i="2"/>
  <c r="AV93" i="2" s="1"/>
  <c r="AS642" i="2"/>
  <c r="AV642" i="2" s="1"/>
  <c r="AS555" i="2"/>
  <c r="AS166" i="2"/>
  <c r="AV166" i="2" s="1"/>
  <c r="AS146" i="2"/>
  <c r="AS613" i="2"/>
  <c r="AV613" i="2" s="1"/>
  <c r="AS433" i="2"/>
  <c r="AS431" i="2"/>
  <c r="AV431" i="2" s="1"/>
  <c r="AS585" i="2"/>
  <c r="AT654" i="2"/>
  <c r="AT407" i="2"/>
  <c r="AT565" i="2"/>
  <c r="AT246" i="2"/>
  <c r="AT484" i="2"/>
  <c r="AT498" i="2"/>
  <c r="AT618" i="2"/>
  <c r="AT645" i="2"/>
  <c r="AT533" i="2"/>
  <c r="AT483" i="2"/>
  <c r="AT168" i="2"/>
  <c r="AT243" i="2"/>
  <c r="AT253" i="2"/>
  <c r="AT411" i="2"/>
  <c r="AT284" i="2"/>
  <c r="AT298" i="2"/>
  <c r="AT309" i="2"/>
  <c r="AT362" i="2"/>
  <c r="AT569" i="2"/>
  <c r="AT51" i="2"/>
  <c r="AT370" i="2"/>
  <c r="AT562" i="2"/>
  <c r="AT204" i="2"/>
  <c r="AT190" i="2"/>
  <c r="AT447" i="2"/>
  <c r="AT324" i="2"/>
  <c r="AT10" i="2"/>
  <c r="AT125" i="2"/>
  <c r="AT68" i="2"/>
  <c r="AT684" i="2"/>
  <c r="AT493" i="2"/>
  <c r="AT32" i="2"/>
  <c r="AT522" i="2"/>
  <c r="AT173" i="2"/>
  <c r="AT102" i="2"/>
  <c r="AT53" i="2"/>
  <c r="AT526" i="2"/>
  <c r="AT199" i="2"/>
  <c r="AT725" i="2"/>
  <c r="AT495" i="2"/>
  <c r="AT205" i="2"/>
  <c r="AT364" i="2"/>
  <c r="AT169" i="2"/>
  <c r="AT89" i="2"/>
  <c r="AT470" i="2"/>
  <c r="AT471" i="2"/>
  <c r="AT451" i="2"/>
  <c r="AT55" i="2"/>
  <c r="AT86" i="2"/>
  <c r="AT2" i="2"/>
  <c r="AT308" i="2"/>
  <c r="AT567" i="2"/>
  <c r="AT646" i="2"/>
  <c r="AT162" i="2"/>
  <c r="AT332" i="2"/>
  <c r="AT546" i="2"/>
  <c r="AT276" i="2"/>
  <c r="AT360" i="2"/>
  <c r="AT430" i="2"/>
  <c r="AT549" i="2"/>
  <c r="AS423" i="2"/>
  <c r="AV423" i="2" s="1"/>
  <c r="AS460" i="2"/>
  <c r="AV460" i="2" s="1"/>
  <c r="AS281" i="2"/>
  <c r="AV281" i="2" s="1"/>
  <c r="AS439" i="2"/>
  <c r="AV439" i="2" s="1"/>
  <c r="AS64" i="2"/>
  <c r="AV64" i="2" s="1"/>
  <c r="AS511" i="2"/>
  <c r="AS627" i="2"/>
  <c r="AS75" i="2"/>
  <c r="AS506" i="2"/>
  <c r="AS507" i="2"/>
  <c r="AS87" i="2"/>
  <c r="AV87" i="2" s="1"/>
  <c r="AS465" i="2"/>
  <c r="AV465" i="2" s="1"/>
  <c r="AS586" i="2"/>
  <c r="AV586" i="2" s="1"/>
  <c r="AS314" i="2"/>
  <c r="AV314" i="2" s="1"/>
  <c r="AS188" i="2"/>
  <c r="AV188" i="2" s="1"/>
  <c r="AS579" i="2"/>
  <c r="AV579" i="2" s="1"/>
  <c r="AS67" i="2"/>
  <c r="AV67" i="2" s="1"/>
  <c r="AS158" i="2"/>
  <c r="AS66" i="2"/>
  <c r="AS667" i="2"/>
  <c r="AS206" i="2"/>
  <c r="AS500" i="2"/>
  <c r="AS398" i="2"/>
  <c r="AV398" i="2" s="1"/>
  <c r="AT671" i="2"/>
  <c r="AT656" i="2"/>
  <c r="AT394" i="2"/>
  <c r="AT632" i="2"/>
  <c r="AT670" i="2"/>
  <c r="AT257" i="2"/>
  <c r="AT326" i="2"/>
  <c r="AT626" i="2"/>
  <c r="AT271" i="2"/>
  <c r="AT577" i="2"/>
  <c r="AT593" i="2"/>
  <c r="AT142" i="2"/>
  <c r="AT697" i="2"/>
  <c r="AT129" i="2"/>
  <c r="AT604" i="2"/>
  <c r="AT716" i="2"/>
  <c r="AT30" i="2"/>
  <c r="AT292" i="2"/>
  <c r="AT456" i="2"/>
  <c r="AT319" i="2"/>
  <c r="AT463" i="2"/>
  <c r="AT554" i="2"/>
  <c r="AT723" i="2"/>
  <c r="AT135" i="2"/>
  <c r="AT647" i="2"/>
  <c r="AT267" i="2"/>
  <c r="AT280" i="2"/>
  <c r="AT714" i="2"/>
  <c r="AT320" i="2"/>
  <c r="AT384" i="2"/>
  <c r="AT486" i="2"/>
  <c r="AT425" i="2"/>
  <c r="AT238" i="2"/>
  <c r="AT216" i="2"/>
  <c r="AT388" i="2"/>
  <c r="AV388" i="2" s="1"/>
  <c r="AT316" i="2"/>
  <c r="AT516" i="2"/>
  <c r="AT114" i="2"/>
  <c r="AT580" i="2"/>
  <c r="AT584" i="2"/>
  <c r="AT225" i="2"/>
  <c r="AT35" i="2"/>
  <c r="AT121" i="2"/>
  <c r="AT197" i="2"/>
  <c r="AT124" i="2"/>
  <c r="AT296" i="2"/>
  <c r="AT41" i="2"/>
  <c r="AT14" i="2"/>
  <c r="AT707" i="2"/>
  <c r="AT65" i="2"/>
  <c r="AT410" i="2"/>
  <c r="AT318" i="2"/>
  <c r="AT317" i="2"/>
  <c r="AT325" i="2"/>
  <c r="AT553" i="2"/>
  <c r="AT336" i="2"/>
  <c r="AT127" i="2"/>
  <c r="AT531" i="2"/>
  <c r="AT203" i="2"/>
  <c r="AT686" i="2"/>
  <c r="AR512" i="2"/>
  <c r="AR570" i="2"/>
  <c r="AR236" i="2"/>
  <c r="AR544" i="2"/>
  <c r="AR273" i="2"/>
  <c r="AR237" i="2"/>
  <c r="AR119" i="2"/>
  <c r="AR400" i="2"/>
  <c r="AR182" i="2"/>
  <c r="AR342" i="2"/>
  <c r="AR358" i="2"/>
  <c r="AR20" i="2"/>
  <c r="AR70" i="2"/>
  <c r="AR251" i="2"/>
  <c r="AR589" i="2"/>
  <c r="AR193" i="2"/>
  <c r="AR405" i="2"/>
  <c r="AR373" i="2"/>
  <c r="AR63" i="2"/>
  <c r="AR37" i="2"/>
  <c r="AR621" i="2"/>
  <c r="AR561" i="2"/>
  <c r="AR328" i="2"/>
  <c r="AR57" i="2"/>
  <c r="AR58" i="2"/>
  <c r="AR285" i="2"/>
  <c r="AR144" i="2"/>
  <c r="AR148" i="2"/>
  <c r="AR29" i="2"/>
  <c r="AR368" i="2"/>
  <c r="AR117" i="2"/>
  <c r="AR266" i="2"/>
  <c r="AR152" i="2"/>
  <c r="AR409" i="2"/>
  <c r="AR685" i="2"/>
  <c r="AR218" i="2"/>
  <c r="AR38" i="2"/>
  <c r="AR363" i="2"/>
  <c r="AR612" i="2"/>
  <c r="AR250" i="2"/>
  <c r="AR179" i="2"/>
  <c r="AR215" i="2"/>
  <c r="AR381" i="2"/>
  <c r="AR245" i="2"/>
  <c r="AR61" i="2"/>
  <c r="AR407" i="2"/>
  <c r="AR411" i="2"/>
  <c r="AR51" i="2"/>
  <c r="AR324" i="2"/>
  <c r="AR522" i="2"/>
  <c r="AR470" i="2"/>
  <c r="AR2" i="2"/>
  <c r="AR546" i="2"/>
  <c r="AR583" i="2"/>
  <c r="AR286" i="2"/>
  <c r="AR681" i="2"/>
  <c r="AR519" i="2"/>
  <c r="AR459" i="2"/>
  <c r="AR45" i="2"/>
  <c r="AR323" i="2"/>
  <c r="AR540" i="2"/>
  <c r="AR345" i="2"/>
  <c r="AR3" i="2"/>
  <c r="AR347" i="2"/>
  <c r="AR565" i="2"/>
  <c r="AR284" i="2"/>
  <c r="AR370" i="2"/>
  <c r="AR10" i="2"/>
  <c r="AR32" i="2"/>
  <c r="AR199" i="2"/>
  <c r="AR169" i="2"/>
  <c r="AR86" i="2"/>
  <c r="AR332" i="2"/>
  <c r="AR656" i="2"/>
  <c r="AR394" i="2"/>
  <c r="AR632" i="2"/>
  <c r="AR257" i="2"/>
  <c r="AR326" i="2"/>
  <c r="AR271" i="2"/>
  <c r="AR142" i="2"/>
  <c r="AR129" i="2"/>
  <c r="AR30" i="2"/>
  <c r="AR292" i="2"/>
  <c r="AR456" i="2"/>
  <c r="AR319" i="2"/>
  <c r="AR463" i="2"/>
  <c r="AR554" i="2"/>
  <c r="AR135" i="2"/>
  <c r="AR280" i="2"/>
  <c r="AR320" i="2"/>
  <c r="AR384" i="2"/>
  <c r="AR486" i="2"/>
  <c r="AR425" i="2"/>
  <c r="AR238" i="2"/>
  <c r="AR216" i="2"/>
  <c r="AR388" i="2"/>
  <c r="AR316" i="2"/>
  <c r="AR516" i="2"/>
  <c r="AR114" i="2"/>
  <c r="AR580" i="2"/>
  <c r="AR584" i="2"/>
  <c r="AR225" i="2"/>
  <c r="AR35" i="2"/>
  <c r="AR121" i="2"/>
  <c r="AR197" i="2"/>
  <c r="AR124" i="2"/>
  <c r="AR296" i="2"/>
  <c r="AR41" i="2"/>
  <c r="AR14" i="2"/>
  <c r="AR65" i="2"/>
  <c r="AR410" i="2"/>
  <c r="AR318" i="2"/>
  <c r="AR317" i="2"/>
  <c r="AR325" i="2"/>
  <c r="AR553" i="2"/>
  <c r="AR336" i="2"/>
  <c r="AR127" i="2"/>
  <c r="AR531" i="2"/>
  <c r="AR203" i="2"/>
  <c r="AR367" i="2"/>
  <c r="AR27" i="2"/>
  <c r="AR116" i="2"/>
  <c r="AR62" i="2"/>
  <c r="AR91" i="2"/>
  <c r="AR184" i="2"/>
  <c r="AR153" i="2"/>
  <c r="AR5" i="2"/>
  <c r="AR443" i="2"/>
  <c r="AR246" i="2"/>
  <c r="AR483" i="2"/>
  <c r="AR298" i="2"/>
  <c r="AR204" i="2"/>
  <c r="AR526" i="2"/>
  <c r="AR89" i="2"/>
  <c r="AR567" i="2"/>
  <c r="AR196" i="2"/>
  <c r="AR346" i="2"/>
  <c r="AR592" i="2"/>
  <c r="AR310" i="2"/>
  <c r="AR59" i="2"/>
  <c r="AR227" i="2"/>
  <c r="AR450" i="2"/>
  <c r="AR315" i="2"/>
  <c r="AR11" i="2"/>
  <c r="AR618" i="2"/>
  <c r="AR253" i="2"/>
  <c r="AR569" i="2"/>
  <c r="AR447" i="2"/>
  <c r="AR53" i="2"/>
  <c r="AR364" i="2"/>
  <c r="AR55" i="2"/>
  <c r="AR162" i="2"/>
  <c r="AR430" i="2"/>
  <c r="AR435" i="2"/>
  <c r="AR42" i="2"/>
  <c r="AR9" i="2"/>
  <c r="AR366" i="2"/>
  <c r="AR217" i="2"/>
  <c r="AR165" i="2"/>
  <c r="AR353" i="2"/>
  <c r="AR436" i="2"/>
  <c r="AR105" i="2"/>
  <c r="AR498" i="2"/>
  <c r="AR243" i="2"/>
  <c r="AR190" i="2"/>
  <c r="AR68" i="2"/>
  <c r="AR102" i="2"/>
  <c r="AR646" i="2"/>
  <c r="AR637" i="2"/>
  <c r="AR297" i="2"/>
  <c r="AR90" i="2"/>
  <c r="AR536" i="2"/>
  <c r="AR357" i="2"/>
  <c r="AR611" i="2"/>
  <c r="AR350" i="2"/>
  <c r="AR303" i="2"/>
  <c r="AR497" i="2"/>
  <c r="AR163" i="2"/>
  <c r="AR71" i="2"/>
  <c r="AR168" i="2"/>
  <c r="AR125" i="2"/>
  <c r="AR173" i="2"/>
  <c r="AR471" i="2"/>
  <c r="AR442" i="2"/>
  <c r="AR482" i="2"/>
  <c r="AR305" i="2"/>
  <c r="AR596" i="2"/>
  <c r="AR289" i="2"/>
  <c r="AR224" i="2"/>
  <c r="AR122" i="2"/>
  <c r="AR48" i="2"/>
  <c r="AR270" i="2"/>
  <c r="AR674" i="2"/>
  <c r="AR427" i="2"/>
  <c r="AR404" i="2"/>
  <c r="AR24" i="2"/>
  <c r="AR106" i="2"/>
  <c r="AR170" i="2"/>
  <c r="AR260" i="2"/>
  <c r="AR434" i="2"/>
  <c r="AR369" i="2"/>
  <c r="AR513" i="2"/>
  <c r="AR195" i="2"/>
  <c r="AR209" i="2"/>
  <c r="AR457" i="2"/>
  <c r="AR202" i="2"/>
  <c r="AR239" i="2"/>
  <c r="AR98" i="2"/>
  <c r="AR220" i="2"/>
  <c r="AR15" i="2"/>
  <c r="AR574" i="2"/>
  <c r="AR432" i="2"/>
  <c r="AR349" i="2"/>
  <c r="AR438" i="2"/>
  <c r="AR576" i="2"/>
  <c r="AR96" i="2"/>
  <c r="AR258" i="2"/>
  <c r="AR624" i="2"/>
  <c r="AR599" i="2"/>
  <c r="AR210" i="2"/>
  <c r="AR72" i="2"/>
  <c r="AR268" i="2"/>
  <c r="AR187" i="2"/>
  <c r="AR542" i="2"/>
  <c r="AR348" i="2"/>
  <c r="AR47" i="2"/>
  <c r="AR201" i="2"/>
  <c r="AR424" i="2"/>
  <c r="AR390" i="2"/>
  <c r="AR44" i="2"/>
  <c r="AR590" i="2"/>
  <c r="AR453" i="2"/>
  <c r="AR69" i="2"/>
  <c r="AR77" i="2"/>
  <c r="AR80" i="2"/>
  <c r="AR54" i="2"/>
  <c r="AR479" i="2"/>
  <c r="AR167" i="2"/>
  <c r="AR623" i="2"/>
  <c r="AR563" i="2"/>
  <c r="AR371" i="2"/>
  <c r="AR99" i="2"/>
  <c r="AR233" i="2"/>
  <c r="AR240" i="2"/>
  <c r="AR568" i="2"/>
  <c r="AR25" i="2"/>
  <c r="AR406" i="2"/>
  <c r="AR503" i="2"/>
  <c r="AR302" i="2"/>
  <c r="AR380" i="2"/>
  <c r="AR389" i="2"/>
  <c r="AR157" i="2"/>
  <c r="AR634" i="2"/>
  <c r="AR527" i="2"/>
  <c r="AR56" i="2"/>
  <c r="AR155" i="2"/>
  <c r="AR359" i="2"/>
  <c r="AR175" i="2"/>
  <c r="AR591" i="2"/>
  <c r="AR496" i="2"/>
  <c r="AR452" i="2"/>
  <c r="AR635" i="2"/>
  <c r="AR376" i="2"/>
  <c r="AR616" i="2"/>
  <c r="AR321" i="2"/>
  <c r="AR488" i="2"/>
  <c r="AR464" i="2"/>
  <c r="AR415" i="2"/>
  <c r="AR290" i="2"/>
  <c r="AR614" i="2"/>
  <c r="AR304" i="2"/>
  <c r="AR34" i="2"/>
  <c r="AR262" i="2"/>
  <c r="AR501" i="2"/>
  <c r="AR338" i="2"/>
  <c r="AR269" i="2"/>
  <c r="AR244" i="2"/>
  <c r="AR312" i="2"/>
  <c r="AR274" i="2"/>
  <c r="AR84" i="2"/>
  <c r="AR504" i="2"/>
  <c r="AR473" i="2"/>
  <c r="AR31" i="2"/>
  <c r="AR234" i="2"/>
  <c r="AR428" i="2"/>
  <c r="AR214" i="2"/>
  <c r="AR564" i="2"/>
  <c r="AR494" i="2"/>
  <c r="AR92" i="2"/>
  <c r="AR521" i="2"/>
  <c r="AR603" i="2"/>
  <c r="AR529" i="2"/>
  <c r="AR327" i="2"/>
  <c r="AR331" i="2"/>
  <c r="AR374" i="2"/>
  <c r="AR194" i="2"/>
  <c r="AR396" i="2"/>
  <c r="AR587" i="2"/>
  <c r="AR164" i="2"/>
  <c r="AR393" i="2"/>
  <c r="AR189" i="2"/>
  <c r="AR556" i="2"/>
  <c r="AR293" i="2"/>
  <c r="AR505" i="2"/>
  <c r="AR192" i="2"/>
  <c r="AR524" i="2"/>
  <c r="AR254" i="2"/>
  <c r="AR413" i="2"/>
  <c r="AR492" i="2"/>
  <c r="AR282" i="2"/>
  <c r="AR354" i="2"/>
  <c r="AR222" i="2"/>
  <c r="AR177" i="2"/>
  <c r="AR198" i="2"/>
  <c r="AR403" i="2"/>
  <c r="AR33" i="2"/>
  <c r="AR678" i="2"/>
  <c r="AR385" i="2"/>
  <c r="AR399" i="2"/>
  <c r="AR387" i="2"/>
  <c r="AR469" i="2"/>
  <c r="AR485" i="2"/>
  <c r="AR219" i="2"/>
  <c r="AR628" i="2"/>
  <c r="AR13" i="2"/>
  <c r="AR571" i="2"/>
  <c r="AR502" i="2"/>
  <c r="AR26" i="2"/>
  <c r="AR437" i="2"/>
  <c r="AR94" i="2"/>
  <c r="AR421" i="2"/>
  <c r="AR337" i="2"/>
  <c r="AR50" i="2"/>
  <c r="AR74" i="2"/>
  <c r="AR448" i="2"/>
  <c r="AR4" i="2"/>
  <c r="AR279" i="2"/>
  <c r="AR139" i="2"/>
  <c r="AR619" i="2"/>
  <c r="AR235" i="2"/>
  <c r="AR52" i="2"/>
  <c r="AR462" i="2"/>
  <c r="AR248" i="2"/>
  <c r="AR178" i="2"/>
  <c r="AR78" i="2"/>
  <c r="AR241" i="2"/>
  <c r="AR6" i="2"/>
  <c r="AR19" i="2"/>
  <c r="AR143" i="2"/>
  <c r="AR301" i="2"/>
  <c r="AR28" i="2"/>
  <c r="AR118" i="2"/>
  <c r="AR16" i="2"/>
  <c r="AR159" i="2"/>
  <c r="AR263" i="2"/>
  <c r="AR559" i="2"/>
  <c r="AR419" i="2"/>
  <c r="AR138" i="2"/>
  <c r="AR230" i="2"/>
  <c r="AR85" i="2"/>
  <c r="AR259" i="2"/>
  <c r="AR150" i="2"/>
  <c r="AR147" i="2"/>
  <c r="AR365" i="2"/>
  <c r="AR278" i="2"/>
  <c r="AR107" i="2"/>
  <c r="AR207" i="2"/>
  <c r="AR372" i="2"/>
  <c r="AR441" i="2"/>
  <c r="AR115" i="2"/>
  <c r="AR528" i="2"/>
  <c r="AR397" i="2"/>
  <c r="AR330" i="2"/>
  <c r="AR108" i="2"/>
  <c r="AR160" i="2"/>
  <c r="AR36" i="2"/>
  <c r="AR550" i="2"/>
  <c r="AR272" i="2"/>
  <c r="AR100" i="2"/>
  <c r="AR490" i="2"/>
  <c r="AR137" i="2"/>
  <c r="AR43" i="2"/>
  <c r="AR445" i="2"/>
  <c r="AR7" i="2"/>
  <c r="AR478" i="2"/>
  <c r="AR22" i="2"/>
  <c r="AR172" i="2"/>
  <c r="AR476" i="2"/>
  <c r="AR300" i="2"/>
  <c r="AR530" i="2"/>
  <c r="AR12" i="2"/>
  <c r="AR183" i="2"/>
  <c r="AR101" i="2"/>
  <c r="AR200" i="2"/>
  <c r="AR76" i="2"/>
  <c r="AR140" i="2"/>
  <c r="AR39" i="2"/>
  <c r="AR382" i="2"/>
  <c r="AR306" i="2"/>
  <c r="AR211" i="2"/>
  <c r="AR208" i="2"/>
  <c r="AR141" i="2"/>
  <c r="AR275" i="2"/>
  <c r="AR339" i="2"/>
  <c r="AR60" i="2"/>
  <c r="AR288" i="2"/>
  <c r="AR383" i="2"/>
  <c r="AR454" i="2"/>
  <c r="AR322" i="2"/>
  <c r="AR392" i="2"/>
  <c r="AR606" i="2"/>
  <c r="AR361" i="2"/>
  <c r="AR109" i="2"/>
  <c r="AR610" i="2"/>
  <c r="AR213" i="2"/>
  <c r="AR417" i="2"/>
  <c r="AR598" i="2"/>
  <c r="AR40" i="2"/>
  <c r="AR176" i="2"/>
  <c r="AR231" i="2"/>
  <c r="AR351" i="2"/>
  <c r="AR299" i="2"/>
  <c r="AR461" i="2"/>
  <c r="AR18" i="2"/>
  <c r="AR581" i="2"/>
  <c r="AR534" i="2"/>
  <c r="AR131" i="2"/>
  <c r="AR551" i="2"/>
  <c r="AR81" i="2"/>
  <c r="AR386" i="2"/>
  <c r="AR185" i="2"/>
  <c r="AR21" i="2"/>
  <c r="AR49" i="2"/>
  <c r="AR221" i="2"/>
  <c r="AR229" i="2"/>
  <c r="AR466" i="2"/>
  <c r="AR79" i="2"/>
  <c r="AR104" i="2"/>
  <c r="AR418" i="2"/>
  <c r="AR429" i="2"/>
  <c r="AR375" i="2"/>
  <c r="AR638" i="2"/>
  <c r="AR477" i="2"/>
  <c r="AR8" i="2"/>
  <c r="AR191" i="2"/>
  <c r="AR379" i="2"/>
  <c r="AR311" i="2"/>
  <c r="AR228" i="2"/>
  <c r="AR412" i="2"/>
  <c r="AR467" i="2"/>
  <c r="AR73" i="2"/>
  <c r="AR17" i="2"/>
  <c r="AR171" i="2"/>
  <c r="AR682" i="2"/>
  <c r="AR508" i="2"/>
  <c r="AR123" i="2"/>
  <c r="AR560" i="2"/>
  <c r="AR474" i="2"/>
  <c r="AR541" i="2"/>
  <c r="AR287" i="2"/>
  <c r="AR487" i="2"/>
  <c r="AR294" i="2"/>
  <c r="AR113" i="2"/>
  <c r="AR82" i="2"/>
  <c r="AR180" i="2"/>
  <c r="AR95" i="2"/>
  <c r="AR181" i="2"/>
  <c r="AR416" i="2"/>
  <c r="AR291" i="2"/>
  <c r="AR518" i="2"/>
  <c r="AR255" i="2"/>
  <c r="AR355" i="2"/>
  <c r="AR97" i="2"/>
  <c r="AR249" i="2"/>
  <c r="AR597" i="2"/>
  <c r="AR126" i="2"/>
  <c r="AR136" i="2"/>
  <c r="AR223" i="2"/>
  <c r="AR343" i="2"/>
  <c r="AR557" i="2"/>
  <c r="AR154" i="2"/>
  <c r="AR356" i="2"/>
  <c r="AR83" i="2"/>
  <c r="AR226" i="2"/>
  <c r="AR277" i="2"/>
  <c r="AR111" i="2"/>
  <c r="AR307" i="2"/>
  <c r="AR212" i="2"/>
  <c r="AR252" i="2"/>
  <c r="AR151" i="2"/>
  <c r="AR145" i="2"/>
  <c r="AR46" i="2"/>
  <c r="AR475" i="2"/>
  <c r="AR93" i="2"/>
  <c r="AR555" i="2"/>
  <c r="AR166" i="2"/>
  <c r="AR146" i="2"/>
  <c r="AR613" i="2"/>
  <c r="AR433" i="2"/>
  <c r="AR431" i="2"/>
  <c r="AR585" i="2"/>
  <c r="AR130" i="2"/>
  <c r="AR264" i="2"/>
  <c r="AR446" i="2"/>
  <c r="AR247" i="2"/>
  <c r="AR265" i="2"/>
  <c r="AR539" i="2"/>
  <c r="AR313" i="2"/>
  <c r="AR538" i="2"/>
  <c r="AR395" i="2"/>
  <c r="AR548" i="2"/>
  <c r="AR242" i="2"/>
  <c r="AR440" i="2"/>
  <c r="AR595" i="2"/>
  <c r="AR537" i="2"/>
  <c r="AR256" i="2"/>
  <c r="AR414" i="2"/>
  <c r="AR186" i="2"/>
  <c r="AR480" i="2"/>
  <c r="AR112" i="2"/>
  <c r="AR391" i="2"/>
  <c r="AR23" i="2"/>
  <c r="AR128" i="2"/>
  <c r="AR514" i="2"/>
  <c r="AR134" i="2"/>
  <c r="AR352" i="2"/>
  <c r="AR423" i="2"/>
  <c r="AR460" i="2"/>
  <c r="AR281" i="2"/>
  <c r="AR439" i="2"/>
  <c r="AR64" i="2"/>
  <c r="AR511" i="2"/>
  <c r="AR75" i="2"/>
  <c r="AR506" i="2"/>
  <c r="AR87" i="2"/>
  <c r="AR465" i="2"/>
  <c r="AR586" i="2"/>
  <c r="AR188" i="2"/>
  <c r="AR67" i="2"/>
  <c r="AR158" i="2"/>
  <c r="AR66" i="2"/>
  <c r="AR206" i="2"/>
  <c r="AR500" i="2"/>
  <c r="AR398" i="2"/>
  <c r="AV68" i="2" l="1"/>
  <c r="AV256" i="2"/>
  <c r="AV459" i="2"/>
  <c r="AV532" i="2"/>
  <c r="AV504" i="2"/>
  <c r="AV346" i="2"/>
  <c r="AV395" i="2"/>
  <c r="AV358" i="2"/>
  <c r="AV309" i="2"/>
  <c r="AV537" i="2"/>
  <c r="AV473" i="2"/>
  <c r="AV292" i="2"/>
  <c r="AV595" i="2"/>
  <c r="AV711" i="2"/>
  <c r="AV408" i="2"/>
  <c r="AV233" i="2"/>
  <c r="AV128" i="2"/>
  <c r="AV27" i="2"/>
  <c r="AV308" i="2"/>
  <c r="AV525" i="2"/>
  <c r="AV97" i="2"/>
  <c r="AV677" i="2"/>
  <c r="AV432" i="2"/>
  <c r="AV577" i="2"/>
  <c r="AV519" i="2"/>
  <c r="AV427" i="2"/>
  <c r="AV430" i="2"/>
  <c r="AV61" i="2"/>
  <c r="AV266" i="2"/>
  <c r="AV424" i="2"/>
  <c r="AV303" i="2"/>
  <c r="AV400" i="2"/>
  <c r="AV195" i="2"/>
  <c r="AV276" i="2"/>
  <c r="AV117" i="2"/>
  <c r="AV305" i="2"/>
  <c r="AV470" i="2"/>
  <c r="AV621" i="2"/>
  <c r="AV554" i="2"/>
  <c r="AV500" i="2"/>
  <c r="AV507" i="2"/>
  <c r="AV433" i="2"/>
  <c r="AV232" i="2"/>
  <c r="AV23" i="2"/>
  <c r="AV335" i="2"/>
  <c r="AV539" i="2"/>
  <c r="AV356" i="2"/>
  <c r="AV82" i="2"/>
  <c r="AV21" i="2"/>
  <c r="AV109" i="2"/>
  <c r="AV302" i="2"/>
  <c r="AV111" i="2"/>
  <c r="AV104" i="2"/>
  <c r="AV231" i="2"/>
  <c r="AV591" i="2"/>
  <c r="AV130" i="2"/>
  <c r="AV108" i="2"/>
  <c r="AV278" i="2"/>
  <c r="AV419" i="2"/>
  <c r="AV304" i="2"/>
  <c r="AV696" i="2"/>
  <c r="AV594" i="2"/>
  <c r="AV385" i="2"/>
  <c r="AV396" i="2"/>
  <c r="AV338" i="2"/>
  <c r="AV553" i="2"/>
  <c r="AV121" i="2"/>
  <c r="AV98" i="2"/>
  <c r="AV394" i="2"/>
  <c r="AV565" i="2"/>
  <c r="AV116" i="2"/>
  <c r="AV297" i="2"/>
  <c r="AV48" i="2"/>
  <c r="AV162" i="2"/>
  <c r="AV315" i="2"/>
  <c r="AV144" i="2"/>
  <c r="AV205" i="2"/>
  <c r="AV540" i="2"/>
  <c r="AV544" i="2"/>
  <c r="AV170" i="2"/>
  <c r="AV567" i="2"/>
  <c r="AV3" i="2"/>
  <c r="AV285" i="2"/>
  <c r="AV552" i="2"/>
  <c r="AV482" i="2"/>
  <c r="AV495" i="2"/>
  <c r="AV5" i="2"/>
  <c r="AV405" i="2"/>
  <c r="AV604" i="2"/>
  <c r="AV384" i="2"/>
  <c r="AV9" i="2"/>
  <c r="AV534" i="2"/>
  <c r="AV125" i="2"/>
  <c r="AV484" i="2"/>
  <c r="AV514" i="2"/>
  <c r="AV181" i="2"/>
  <c r="AV714" i="2"/>
  <c r="AV547" i="2"/>
  <c r="AV54" i="2"/>
  <c r="AV674" i="2"/>
  <c r="AV700" i="2"/>
  <c r="AV585" i="2"/>
  <c r="AV598" i="2"/>
  <c r="AV665" i="2"/>
  <c r="AV492" i="2"/>
  <c r="AV657" i="2"/>
  <c r="AV710" i="2"/>
  <c r="AV40" i="2"/>
  <c r="AV709" i="2"/>
  <c r="AV402" i="2"/>
  <c r="AV496" i="2"/>
  <c r="AV325" i="2"/>
  <c r="AV35" i="2"/>
  <c r="AV209" i="2"/>
  <c r="AV363" i="2"/>
  <c r="AV224" i="2"/>
  <c r="AV86" i="2"/>
  <c r="AV694" i="2"/>
  <c r="AV535" i="2"/>
  <c r="AV53" i="2"/>
  <c r="AV661" i="2"/>
  <c r="AV38" i="2"/>
  <c r="AV451" i="2"/>
  <c r="AV561" i="2"/>
  <c r="AV102" i="2"/>
  <c r="AV165" i="2"/>
  <c r="AV20" i="2"/>
  <c r="AV271" i="2"/>
  <c r="AV416" i="2"/>
  <c r="AV344" i="2"/>
  <c r="AV274" i="2"/>
  <c r="AV705" i="2"/>
  <c r="AV257" i="2"/>
  <c r="AV623" i="2"/>
  <c r="AV436" i="2"/>
  <c r="AV226" i="2"/>
  <c r="AV375" i="2"/>
  <c r="AV69" i="2"/>
  <c r="AV253" i="2"/>
  <c r="AV656" i="2"/>
  <c r="AV632" i="2"/>
  <c r="AV313" i="2"/>
  <c r="AV680" i="2"/>
  <c r="AV262" i="2"/>
  <c r="AV712" i="2"/>
  <c r="AV606" i="2"/>
  <c r="AV472" i="2"/>
  <c r="AV290" i="2"/>
  <c r="AV359" i="2"/>
  <c r="AV667" i="2"/>
  <c r="AV75" i="2"/>
  <c r="AV146" i="2"/>
  <c r="AV154" i="2"/>
  <c r="AV255" i="2"/>
  <c r="AV294" i="2"/>
  <c r="AV412" i="2"/>
  <c r="AV81" i="2"/>
  <c r="AV322" i="2"/>
  <c r="AV229" i="2"/>
  <c r="AV417" i="2"/>
  <c r="AV634" i="2"/>
  <c r="AV508" i="2"/>
  <c r="AV330" i="2"/>
  <c r="AV147" i="2"/>
  <c r="AV559" i="2"/>
  <c r="AV334" i="2"/>
  <c r="AV489" i="2"/>
  <c r="AV602" i="2"/>
  <c r="AV687" i="2"/>
  <c r="AV327" i="2"/>
  <c r="AV44" i="2"/>
  <c r="AV317" i="2"/>
  <c r="AV225" i="2"/>
  <c r="AV646" i="2"/>
  <c r="AV105" i="2"/>
  <c r="AV152" i="2"/>
  <c r="AV622" i="2"/>
  <c r="AV89" i="2"/>
  <c r="AV353" i="2"/>
  <c r="AV63" i="2"/>
  <c r="AV202" i="2"/>
  <c r="AV493" i="2"/>
  <c r="AV184" i="2"/>
  <c r="AV458" i="2"/>
  <c r="AV122" i="2"/>
  <c r="AV364" i="2"/>
  <c r="AV381" i="2"/>
  <c r="AV373" i="2"/>
  <c r="AV576" i="2"/>
  <c r="AV486" i="2"/>
  <c r="AV684" i="2"/>
  <c r="AV217" i="2"/>
  <c r="AV119" i="2"/>
  <c r="AV670" i="2"/>
  <c r="AV283" i="2"/>
  <c r="AV320" i="2"/>
  <c r="AV592" i="2"/>
  <c r="AV509" i="2"/>
  <c r="AV609" i="2"/>
  <c r="AV545" i="2"/>
  <c r="AV615" i="2"/>
  <c r="AV706" i="2"/>
  <c r="AV244" i="2"/>
  <c r="AV321" i="2"/>
  <c r="AV409" i="2"/>
  <c r="AV145" i="2"/>
  <c r="AV176" i="2"/>
  <c r="AV196" i="2"/>
  <c r="AV37" i="2"/>
  <c r="AV690" i="2"/>
  <c r="AV440" i="2"/>
  <c r="AV95" i="2"/>
  <c r="AV453" i="2"/>
  <c r="AV30" i="2"/>
  <c r="AV246" i="2"/>
  <c r="AV407" i="2"/>
  <c r="AV695" i="2"/>
  <c r="AV718" i="2"/>
  <c r="AV213" i="2"/>
  <c r="AV653" i="2"/>
  <c r="AV515" i="2"/>
  <c r="AV206" i="2"/>
  <c r="AV252" i="2"/>
  <c r="AV242" i="2"/>
  <c r="AV66" i="2"/>
  <c r="AV307" i="2"/>
  <c r="AV101" i="2"/>
  <c r="AV78" i="2"/>
  <c r="AV448" i="2"/>
  <c r="AV112" i="2"/>
  <c r="AV468" i="2"/>
  <c r="AV446" i="2"/>
  <c r="AV557" i="2"/>
  <c r="AV518" i="2"/>
  <c r="AV673" i="2"/>
  <c r="AV261" i="2"/>
  <c r="AV131" i="2"/>
  <c r="AV383" i="2"/>
  <c r="AV444" i="2"/>
  <c r="AV445" i="2"/>
  <c r="AV149" i="2"/>
  <c r="AV150" i="2"/>
  <c r="AV721" i="2"/>
  <c r="AV666" i="2"/>
  <c r="AV214" i="2"/>
  <c r="AV464" i="2"/>
  <c r="AV329" i="2"/>
  <c r="AV704" i="2"/>
  <c r="AV571" i="2"/>
  <c r="AV33" i="2"/>
  <c r="AV614" i="2"/>
  <c r="AV175" i="2"/>
  <c r="AV123" i="2"/>
  <c r="AV318" i="2"/>
  <c r="AV584" i="2"/>
  <c r="AV24" i="2"/>
  <c r="AV55" i="2"/>
  <c r="AV163" i="2"/>
  <c r="AV148" i="2"/>
  <c r="AV210" i="2"/>
  <c r="AV725" i="2"/>
  <c r="AV722" i="2"/>
  <c r="AV589" i="2"/>
  <c r="AV434" i="2"/>
  <c r="AV324" i="2"/>
  <c r="AV59" i="2"/>
  <c r="AV367" i="2"/>
  <c r="AV596" i="2"/>
  <c r="AV526" i="2"/>
  <c r="AV227" i="2"/>
  <c r="AV251" i="2"/>
  <c r="AV280" i="2"/>
  <c r="AV447" i="2"/>
  <c r="AV45" i="2"/>
  <c r="AV236" i="2"/>
  <c r="AV348" i="2"/>
  <c r="AV607" i="2"/>
  <c r="AV191" i="2"/>
  <c r="AV411" i="2"/>
  <c r="AV538" i="2"/>
  <c r="AV60" i="2"/>
  <c r="AV660" i="2"/>
  <c r="AV679" i="2"/>
  <c r="AV103" i="2"/>
  <c r="AV668" i="2"/>
  <c r="AV2" i="2"/>
  <c r="AV187" i="2"/>
  <c r="AV682" i="2"/>
  <c r="AV263" i="2"/>
  <c r="AV717" i="2"/>
  <c r="AV506" i="2"/>
  <c r="AV265" i="2"/>
  <c r="AV73" i="2"/>
  <c r="AV627" i="2"/>
  <c r="AV7" i="2"/>
  <c r="AV158" i="2"/>
  <c r="AV511" i="2"/>
  <c r="AV555" i="2"/>
  <c r="AV339" i="2"/>
  <c r="AV183" i="2"/>
  <c r="AV178" i="2"/>
  <c r="AV74" i="2"/>
  <c r="AV480" i="2"/>
  <c r="AV573" i="2"/>
  <c r="AV264" i="2"/>
  <c r="AV693" i="2"/>
  <c r="AV487" i="2"/>
  <c r="AV581" i="2"/>
  <c r="AV288" i="2"/>
  <c r="AV132" i="2"/>
  <c r="AV17" i="2"/>
  <c r="AV361" i="2"/>
  <c r="AV43" i="2"/>
  <c r="AV397" i="2"/>
  <c r="AV259" i="2"/>
  <c r="AV177" i="2"/>
  <c r="AV524" i="2"/>
  <c r="AV234" i="2"/>
  <c r="AV333" i="2"/>
  <c r="AV50" i="2"/>
  <c r="AV13" i="2"/>
  <c r="AV403" i="2"/>
  <c r="AV640" i="2"/>
  <c r="AV390" i="2"/>
  <c r="AV410" i="2"/>
  <c r="AV580" i="2"/>
  <c r="AV270" i="2"/>
  <c r="AV169" i="2"/>
  <c r="AV443" i="2"/>
  <c r="AV328" i="2"/>
  <c r="AV96" i="2"/>
  <c r="AV425" i="2"/>
  <c r="AV173" i="2"/>
  <c r="AV323" i="2"/>
  <c r="AV342" i="2"/>
  <c r="AV267" i="2"/>
  <c r="AV370" i="2"/>
  <c r="AV357" i="2"/>
  <c r="AV512" i="2"/>
  <c r="AV442" i="2"/>
  <c r="AV32" i="2"/>
  <c r="AV692" i="2"/>
  <c r="AV182" i="2"/>
  <c r="AV220" i="2"/>
  <c r="AV463" i="2"/>
  <c r="AV51" i="2"/>
  <c r="AV179" i="2"/>
  <c r="AV286" i="2"/>
</calcChain>
</file>

<file path=xl/sharedStrings.xml><?xml version="1.0" encoding="utf-8"?>
<sst xmlns="http://schemas.openxmlformats.org/spreadsheetml/2006/main" count="19161" uniqueCount="10490">
  <si>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</si>
  <si>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</si>
  <si>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</si>
  <si>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</si>
  <si>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</si>
  <si>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</si>
  <si>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</si>
  <si>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</si>
  <si>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</si>
  <si>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</si>
  <si>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</si>
  <si>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</si>
  <si>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</si>
  <si>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</si>
  <si>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</si>
  <si>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</si>
  <si>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</si>
  <si>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</si>
  <si>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</si>
  <si>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</si>
  <si>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</si>
  <si>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</si>
  <si>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</si>
  <si>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</si>
  <si>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</si>
  <si>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ICICI Bank Ltd</t>
  </si>
  <si>
    <t>ICICIBANK</t>
  </si>
  <si>
    <t>Bharti Airtel Ltd</t>
  </si>
  <si>
    <t>BHARTIARTL</t>
  </si>
  <si>
    <t>Telecom Services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</si>
  <si>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</si>
  <si>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</si>
  <si>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</si>
  <si>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</si>
  <si>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</si>
  <si>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</si>
  <si>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</si>
  <si>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</si>
  <si>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</si>
  <si>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</si>
  <si>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</si>
  <si>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</si>
  <si>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</si>
  <si>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</si>
  <si>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</si>
  <si>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</si>
  <si>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</si>
  <si>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</si>
  <si>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</si>
  <si>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</si>
  <si>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</si>
  <si>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</si>
  <si>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</si>
  <si>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</si>
  <si>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</si>
  <si>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</si>
  <si>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</si>
  <si>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Sun Pharmaceutical Industries Ltd</t>
  </si>
  <si>
    <t>SUNPHARMA</t>
  </si>
  <si>
    <t>Pharmaceuticals</t>
  </si>
  <si>
    <t>Hindustan Aeronautics Ltd</t>
  </si>
  <si>
    <t>HAL</t>
  </si>
  <si>
    <t>Aerospace &amp; Defense Equipments</t>
  </si>
  <si>
    <t>Kotak Mahindra Bank Ltd</t>
  </si>
  <si>
    <t>KOTAKBANK</t>
  </si>
  <si>
    <t>NTPC Ltd</t>
  </si>
  <si>
    <t>NTPC</t>
  </si>
  <si>
    <t>Power Generation</t>
  </si>
  <si>
    <t>Tata Motors Ltd</t>
  </si>
  <si>
    <t>TATAMOTORS</t>
  </si>
  <si>
    <t>Oil and Natural Gas Corporation Ltd</t>
  </si>
  <si>
    <t>ONGC</t>
  </si>
  <si>
    <t>Oil &amp; Gas - Exploration &amp; Production</t>
  </si>
  <si>
    <t>Adani Enterprises Ltd</t>
  </si>
  <si>
    <t>ADANIENT</t>
  </si>
  <si>
    <t>Commodities Trading</t>
  </si>
  <si>
    <t>Mahindra and Mahindra Ltd</t>
  </si>
  <si>
    <t>M&amp;M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</si>
  <si>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</si>
  <si>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</si>
  <si>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</si>
  <si>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</si>
  <si>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</si>
  <si>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</si>
  <si>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Avenue Supermarts Ltd</t>
  </si>
  <si>
    <t>DMART</t>
  </si>
  <si>
    <t>Retail - Department Stores</t>
  </si>
  <si>
    <t>Power Grid Corporation of India Ltd</t>
  </si>
  <si>
    <t>POWERGRID</t>
  </si>
  <si>
    <t>Power Transmission &amp; Distribution</t>
  </si>
  <si>
    <t>Coal India Ltd</t>
  </si>
  <si>
    <t>COALINDIA</t>
  </si>
  <si>
    <t>Mining - Coal</t>
  </si>
  <si>
    <t>Hindustan Zinc Ltd</t>
  </si>
  <si>
    <t>HINDZINC</t>
  </si>
  <si>
    <t>Mining - Diversified</t>
  </si>
  <si>
    <t>Titan Company Ltd</t>
  </si>
  <si>
    <t>TITAN</t>
  </si>
  <si>
    <t>Precious Metals, Jewellery &amp; Watches</t>
  </si>
  <si>
    <t>Asian Paints Ltd</t>
  </si>
  <si>
    <t>ASIANPAINT</t>
  </si>
  <si>
    <t>Paints</t>
  </si>
  <si>
    <t>Siemens Ltd</t>
  </si>
  <si>
    <t>SIEMENS</t>
  </si>
  <si>
    <t>Conglomerates</t>
  </si>
  <si>
    <t>Wipro Ltd</t>
  </si>
  <si>
    <t>WIPRO</t>
  </si>
  <si>
    <t>Adani Green Energy Ltd</t>
  </si>
  <si>
    <t>ADANIGREEN</t>
  </si>
  <si>
    <t>Renewable Energy</t>
  </si>
  <si>
    <t>Adani Power Ltd</t>
  </si>
  <si>
    <t>ADANIPOWER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</si>
  <si>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</si>
  <si>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</si>
  <si>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</si>
  <si>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</si>
  <si>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</si>
  <si>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</si>
  <si>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</si>
  <si>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</si>
  <si>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Indian Railway Finance Corp Ltd</t>
  </si>
  <si>
    <t>IRFC</t>
  </si>
  <si>
    <t>Specialized Finance</t>
  </si>
  <si>
    <t>Indian Oil Corporation Ltd</t>
  </si>
  <si>
    <t>IOC</t>
  </si>
  <si>
    <t>Bharat Electronics Ltd</t>
  </si>
  <si>
    <t>BEL</t>
  </si>
  <si>
    <t>Electronic Equipments</t>
  </si>
  <si>
    <t>JSW Steel Ltd</t>
  </si>
  <si>
    <t>JSWSTEEL</t>
  </si>
  <si>
    <t>Iron &amp; Steel</t>
  </si>
  <si>
    <t>Jio Financial Services Ltd</t>
  </si>
  <si>
    <t>JIOFIN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</si>
  <si>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</si>
  <si>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</si>
  <si>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</si>
  <si>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</si>
  <si>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</si>
  <si>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</si>
  <si>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</si>
  <si>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</si>
  <si>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</si>
  <si>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</si>
  <si>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</si>
  <si>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</si>
  <si>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</si>
  <si>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ABB India Ltd</t>
  </si>
  <si>
    <t>ABB</t>
  </si>
  <si>
    <t>Heavy Electrical Equipments</t>
  </si>
  <si>
    <t>Zomato Ltd</t>
  </si>
  <si>
    <t>ZOMATO</t>
  </si>
  <si>
    <t>Online Services</t>
  </si>
  <si>
    <t>Power Finance Corporation Ltd</t>
  </si>
  <si>
    <t>PFC</t>
  </si>
  <si>
    <t>Vedanta Ltd</t>
  </si>
  <si>
    <t>VEDL</t>
  </si>
  <si>
    <t>Metals - Diversified</t>
  </si>
  <si>
    <t>Ambuja Cements Ltd</t>
  </si>
  <si>
    <t>AMBUJACEM</t>
  </si>
  <si>
    <t>Interglobe Aviation Ltd</t>
  </si>
  <si>
    <t>INDIGO</t>
  </si>
  <si>
    <t>Airlines</t>
  </si>
  <si>
    <t>LTIMindtree Ltd</t>
  </si>
  <si>
    <t>LTIM</t>
  </si>
  <si>
    <t>Pidilite Industries Ltd</t>
  </si>
  <si>
    <t>PIDILITIND</t>
  </si>
  <si>
    <t>Diversified Chemicals</t>
  </si>
  <si>
    <t>Hindalco Industries Ltd</t>
  </si>
  <si>
    <t>HINDALCO</t>
  </si>
  <si>
    <t>Metals - Aluminium</t>
  </si>
  <si>
    <t>SBI Life Insurance Company Ltd</t>
  </si>
  <si>
    <t>SBILIFE</t>
  </si>
  <si>
    <t>REC Limited</t>
  </si>
  <si>
    <t>RECLTD</t>
  </si>
  <si>
    <t>Macrotech Developers Ltd</t>
  </si>
  <si>
    <t>LODHA</t>
  </si>
  <si>
    <t>TATAMTRDVR</t>
  </si>
  <si>
    <t>Gail (India) Ltd</t>
  </si>
  <si>
    <t>GAIL</t>
  </si>
  <si>
    <t>Gas Distribution</t>
  </si>
  <si>
    <t>Tech Mahindra Ltd</t>
  </si>
  <si>
    <t>TECHM</t>
  </si>
  <si>
    <t>Bank of Baroda Ltd</t>
  </si>
  <si>
    <t>BANKBARODA</t>
  </si>
  <si>
    <t>Tata Power Company Ltd</t>
  </si>
  <si>
    <t>TATAPOWER</t>
  </si>
  <si>
    <t>Godrej Consumer Products Ltd</t>
  </si>
  <si>
    <t>GODREJCP</t>
  </si>
  <si>
    <t>FMCG - Personal Products</t>
  </si>
  <si>
    <t>Samvardhana Motherson International Ltd</t>
  </si>
  <si>
    <t>MOTHERSON</t>
  </si>
  <si>
    <t>Auto Parts</t>
  </si>
  <si>
    <t>Punjab National Bank</t>
  </si>
  <si>
    <t>PNB</t>
  </si>
  <si>
    <t>Britannia Industries Ltd</t>
  </si>
  <si>
    <t>BRITANNIA</t>
  </si>
  <si>
    <t>Bharat Petroleum Corporation Ltd</t>
  </si>
  <si>
    <t>BPCL</t>
  </si>
  <si>
    <t>HDFC Life Insurance Company Ltd</t>
  </si>
  <si>
    <t>HDFCLIFE</t>
  </si>
  <si>
    <t>Eicher Motors Ltd</t>
  </si>
  <si>
    <t>EICHERMOT</t>
  </si>
  <si>
    <t>Trucks &amp; Buses</t>
  </si>
  <si>
    <t>JSW Energy Ltd</t>
  </si>
  <si>
    <t>JSWENERGY</t>
  </si>
  <si>
    <t>Divi's Laboratories Ltd</t>
  </si>
  <si>
    <t>DIVISLAB</t>
  </si>
  <si>
    <t>Labs &amp; Life Sciences Services</t>
  </si>
  <si>
    <t>Cipla Ltd</t>
  </si>
  <si>
    <t>CIPLA</t>
  </si>
  <si>
    <t>Cholamandalam Investment and Finance Company Ltd</t>
  </si>
  <si>
    <t>CHOLAFIN</t>
  </si>
  <si>
    <t>Indian Overseas Bank</t>
  </si>
  <si>
    <t>IOB</t>
  </si>
  <si>
    <t>Havells India Ltd</t>
  </si>
  <si>
    <t>HAVELLS</t>
  </si>
  <si>
    <t>Electrical Components &amp; Equipments</t>
  </si>
  <si>
    <t>CG Power and Industrial Solutions Ltd</t>
  </si>
  <si>
    <t>CGPOWER</t>
  </si>
  <si>
    <t>Zydus Lifesciences Ltd</t>
  </si>
  <si>
    <t>ZYDUSLIFE</t>
  </si>
  <si>
    <t>Vodafone Idea Ltd</t>
  </si>
  <si>
    <t>IDEA</t>
  </si>
  <si>
    <t>TVS Motor Company Ltd</t>
  </si>
  <si>
    <t>TVSMOTOR</t>
  </si>
  <si>
    <t>Mazagon Dock Shipbuilders Ltd</t>
  </si>
  <si>
    <t>MAZDOCK</t>
  </si>
  <si>
    <t>Shipbuilding</t>
  </si>
  <si>
    <t>Cummins India Ltd</t>
  </si>
  <si>
    <t>CUMMINSIND</t>
  </si>
  <si>
    <t>Industrial Machinery</t>
  </si>
  <si>
    <t>Adani Energy Solutions Ltd</t>
  </si>
  <si>
    <t>ADANIENSOL</t>
  </si>
  <si>
    <t>Power Infrastructure</t>
  </si>
  <si>
    <t>Indusind Bank Ltd</t>
  </si>
  <si>
    <t>INDUSINDBK</t>
  </si>
  <si>
    <t>Hero MotoCorp Ltd</t>
  </si>
  <si>
    <t>HEROMOTOCO</t>
  </si>
  <si>
    <t>Bharat Heavy Electricals Ltd</t>
  </si>
  <si>
    <t>BHEL</t>
  </si>
  <si>
    <t>Solar Industries India Ltd</t>
  </si>
  <si>
    <t>SOLARINDS</t>
  </si>
  <si>
    <t>Commodity Chemicals</t>
  </si>
  <si>
    <t>Dr Reddy's Laboratories Ltd</t>
  </si>
  <si>
    <t>DRREDDY</t>
  </si>
  <si>
    <t>Tata Consumer Products Ltd</t>
  </si>
  <si>
    <t>TATACONSUM</t>
  </si>
  <si>
    <t>Tea &amp; Coffee</t>
  </si>
  <si>
    <t>Shriram Finance Ltd</t>
  </si>
  <si>
    <t>SHRIRAMFIN</t>
  </si>
  <si>
    <t>Bajaj Holdings and Investment Ltd</t>
  </si>
  <si>
    <t>BAJAJHLDNG</t>
  </si>
  <si>
    <t>Asset Management</t>
  </si>
  <si>
    <t>Dabur India Ltd</t>
  </si>
  <si>
    <t>DABUR</t>
  </si>
  <si>
    <t>Canara Bank Ltd</t>
  </si>
  <si>
    <t>CANBK</t>
  </si>
  <si>
    <t>Indus Towers Ltd</t>
  </si>
  <si>
    <t>INDUSTOWER</t>
  </si>
  <si>
    <t>Telecom Infrastructure</t>
  </si>
  <si>
    <t>Jindal Steel And Power Ltd</t>
  </si>
  <si>
    <t>JINDALSTEL</t>
  </si>
  <si>
    <t>NHPC Ltd</t>
  </si>
  <si>
    <t>NHPC</t>
  </si>
  <si>
    <t>Union Bank of India Ltd</t>
  </si>
  <si>
    <t>UNIONBANK</t>
  </si>
  <si>
    <t>Bosch Ltd</t>
  </si>
  <si>
    <t>BOSCHLTD</t>
  </si>
  <si>
    <t>Rail Vikas Nigam Ltd</t>
  </si>
  <si>
    <t>RVNL</t>
  </si>
  <si>
    <t>Polycab India Ltd</t>
  </si>
  <si>
    <t>POLYCAB</t>
  </si>
  <si>
    <t>Shree Cement Ltd</t>
  </si>
  <si>
    <t>SHREECEM</t>
  </si>
  <si>
    <t>Adani Total Gas Ltd</t>
  </si>
  <si>
    <t>ATGL</t>
  </si>
  <si>
    <t>Torrent Pharmaceuticals Ltd</t>
  </si>
  <si>
    <t>TORNTPHARM</t>
  </si>
  <si>
    <t>ICICI Prudential Life Insurance Company Ltd</t>
  </si>
  <si>
    <t>ICICIPRULI</t>
  </si>
  <si>
    <t>ICICI Lombard General Insurance Company Ltd</t>
  </si>
  <si>
    <t>ICICIGI</t>
  </si>
  <si>
    <t>Godrej Properties Ltd</t>
  </si>
  <si>
    <t>GODREJPROP</t>
  </si>
  <si>
    <t>United Spirits Ltd</t>
  </si>
  <si>
    <t>UNITDSPR</t>
  </si>
  <si>
    <t>Alcoholic Beverages</t>
  </si>
  <si>
    <t>IDBI Bank Ltd</t>
  </si>
  <si>
    <t>IDBI</t>
  </si>
  <si>
    <t>Private Bank</t>
  </si>
  <si>
    <t>Apollo Hospitals Enterprise Ltd</t>
  </si>
  <si>
    <t>APOLLOHOSP</t>
  </si>
  <si>
    <t>Hospitals &amp; Diagnostic Centres</t>
  </si>
  <si>
    <t>HDFC Asset Management Company Ltd</t>
  </si>
  <si>
    <t>HDFCAMC</t>
  </si>
  <si>
    <t>Oracle Financial Services Software Ltd</t>
  </si>
  <si>
    <t>OFSS</t>
  </si>
  <si>
    <t>Software Services</t>
  </si>
  <si>
    <t>Max Healthcare Institute Ltd</t>
  </si>
  <si>
    <t>MAXHEALTH</t>
  </si>
  <si>
    <t>Info Edge (India) Ltd</t>
  </si>
  <si>
    <t>NAUKRI</t>
  </si>
  <si>
    <t>Indian Hotels Company Ltd</t>
  </si>
  <si>
    <t>INDHOTEL</t>
  </si>
  <si>
    <t>Hotels, Resorts &amp; Cruise Lines</t>
  </si>
  <si>
    <t>Mankind Pharma Ltd</t>
  </si>
  <si>
    <t>MANKIND</t>
  </si>
  <si>
    <t>Yes Bank Ltd</t>
  </si>
  <si>
    <t>YESBANK</t>
  </si>
  <si>
    <t>Indian Railway Catering and Tourism Corporation Ltd</t>
  </si>
  <si>
    <t>IRCTC</t>
  </si>
  <si>
    <t>Tube Investments of India Ltd</t>
  </si>
  <si>
    <t>TIINDIA</t>
  </si>
  <si>
    <t>Cycles</t>
  </si>
  <si>
    <t>Lupin Ltd</t>
  </si>
  <si>
    <t>LUPIN</t>
  </si>
  <si>
    <t>Marico Ltd</t>
  </si>
  <si>
    <t>MARICO</t>
  </si>
  <si>
    <t>Oil India Ltd</t>
  </si>
  <si>
    <t>OIL</t>
  </si>
  <si>
    <t>Colgate-Palmolive (India) Ltd</t>
  </si>
  <si>
    <t>COLPAL</t>
  </si>
  <si>
    <t>Bharat Forge Ltd</t>
  </si>
  <si>
    <t>BHARATFORG</t>
  </si>
  <si>
    <t>Linde India Ltd</t>
  </si>
  <si>
    <t>LINDEINDIA</t>
  </si>
  <si>
    <t>Supreme Industries Ltd</t>
  </si>
  <si>
    <t>SUPREMEIND</t>
  </si>
  <si>
    <t>Plastic Products</t>
  </si>
  <si>
    <t>Aurobindo Pharma Ltd</t>
  </si>
  <si>
    <t>AUROPHARMA</t>
  </si>
  <si>
    <t>Suzlon Energy Ltd</t>
  </si>
  <si>
    <t>SUZLON</t>
  </si>
  <si>
    <t>Renewable Energy Equipment &amp; Services</t>
  </si>
  <si>
    <t>Dixon Technologies (India) Ltd</t>
  </si>
  <si>
    <t>DIXON</t>
  </si>
  <si>
    <t>Home Electronics &amp; Appliances</t>
  </si>
  <si>
    <t>Cochin Shipyard Ltd</t>
  </si>
  <si>
    <t>COCHINSHIP</t>
  </si>
  <si>
    <t>NMDC Ltd</t>
  </si>
  <si>
    <t>NMDC</t>
  </si>
  <si>
    <t>Mining - Iron Ore</t>
  </si>
  <si>
    <t>JSW Infrastructure Ltd</t>
  </si>
  <si>
    <t>JSWINFRA</t>
  </si>
  <si>
    <t>Prestige Estates Projects Ltd</t>
  </si>
  <si>
    <t>PRESTIGE</t>
  </si>
  <si>
    <t>Muthoot Finance Ltd</t>
  </si>
  <si>
    <t>MUTHOOTFIN</t>
  </si>
  <si>
    <t>Persistent Systems Ltd</t>
  </si>
  <si>
    <t>PERSISTENT</t>
  </si>
  <si>
    <t>Indian Bank</t>
  </si>
  <si>
    <t>INDIANB</t>
  </si>
  <si>
    <t>Torrent Power Ltd</t>
  </si>
  <si>
    <t>TORNTPOWER</t>
  </si>
  <si>
    <t>Schaeffler India Ltd</t>
  </si>
  <si>
    <t>SCHAEFFLER</t>
  </si>
  <si>
    <t>SRF Ltd</t>
  </si>
  <si>
    <t>SRF</t>
  </si>
  <si>
    <t>Hindustan Petroleum Corp Ltd</t>
  </si>
  <si>
    <t>HINDPETRO</t>
  </si>
  <si>
    <t>General Insurance Corporation of India</t>
  </si>
  <si>
    <t>GICRE</t>
  </si>
  <si>
    <t>SBI Cards and Payment Services Ltd</t>
  </si>
  <si>
    <t>SBICARD</t>
  </si>
  <si>
    <t>Payment Infrastructure</t>
  </si>
  <si>
    <t>Jindal Stainless Ltd</t>
  </si>
  <si>
    <t>JSL</t>
  </si>
  <si>
    <t>Ashok Leyland Ltd</t>
  </si>
  <si>
    <t>ASHOKLEY</t>
  </si>
  <si>
    <t>Phoenix Mills Ltd</t>
  </si>
  <si>
    <t>PHOENIXLTD</t>
  </si>
  <si>
    <t>UNO Minda Ltd</t>
  </si>
  <si>
    <t>UNOMINDA</t>
  </si>
  <si>
    <t>Fertilisers And Chemicals Travancore Ltd</t>
  </si>
  <si>
    <t>FACT</t>
  </si>
  <si>
    <t>Fertilizers &amp; Agro Chemicals</t>
  </si>
  <si>
    <t>Housing and Urban Development Corporation Ltd</t>
  </si>
  <si>
    <t>HUDCO</t>
  </si>
  <si>
    <t>UCO Bank</t>
  </si>
  <si>
    <t>UCOBANK</t>
  </si>
  <si>
    <t>Oberoi Realty Ltd</t>
  </si>
  <si>
    <t>OBEROIRLTY</t>
  </si>
  <si>
    <t>Astral Ltd</t>
  </si>
  <si>
    <t>ASTRAL</t>
  </si>
  <si>
    <t>Building Products - Pipes</t>
  </si>
  <si>
    <t>Container Corporation of India Ltd</t>
  </si>
  <si>
    <t>CONCOR</t>
  </si>
  <si>
    <t>Logistics</t>
  </si>
  <si>
    <t>Steel Authority of India Ltd</t>
  </si>
  <si>
    <t>SAIL</t>
  </si>
  <si>
    <t>Bharat Dynamics Ltd</t>
  </si>
  <si>
    <t>BDL</t>
  </si>
  <si>
    <t>Thermax Limited</t>
  </si>
  <si>
    <t>THERMAX</t>
  </si>
  <si>
    <t>Indian Renewable Energy Development Agency Ltd</t>
  </si>
  <si>
    <t>IREDA</t>
  </si>
  <si>
    <t>Balkrishna Industries Ltd</t>
  </si>
  <si>
    <t>BALKRISIND</t>
  </si>
  <si>
    <t>Tires &amp; Rubber</t>
  </si>
  <si>
    <t>Aditya Birla Capital Ltd</t>
  </si>
  <si>
    <t>ABCAPITAL</t>
  </si>
  <si>
    <t>Diversified Financials</t>
  </si>
  <si>
    <t>Alkem Laboratories Ltd</t>
  </si>
  <si>
    <t>ALKEM</t>
  </si>
  <si>
    <t>Berger Paints India Ltd</t>
  </si>
  <si>
    <t>BERGEPAINT</t>
  </si>
  <si>
    <t>Patanjali Foods Ltd</t>
  </si>
  <si>
    <t>PATANJALI</t>
  </si>
  <si>
    <t>Packaged Foods &amp; Meats</t>
  </si>
  <si>
    <t>Hitachi Energy India Ltd</t>
  </si>
  <si>
    <t>POWERINDIA</t>
  </si>
  <si>
    <t>Abbott India Ltd</t>
  </si>
  <si>
    <t>ABBOTINDIA</t>
  </si>
  <si>
    <t>GMR Airports Infrastructure Ltd</t>
  </si>
  <si>
    <t>GMRINFRA</t>
  </si>
  <si>
    <t>IDFC First Bank Ltd</t>
  </si>
  <si>
    <t>IDFCFIRSTB</t>
  </si>
  <si>
    <t>PI Industries Ltd</t>
  </si>
  <si>
    <t>PIIND</t>
  </si>
  <si>
    <t>SJVN Ltd</t>
  </si>
  <si>
    <t>SJVN</t>
  </si>
  <si>
    <t>Bank of India Ltd</t>
  </si>
  <si>
    <t>BANKINDIA</t>
  </si>
  <si>
    <t>United Breweries Ltd</t>
  </si>
  <si>
    <t>UBL</t>
  </si>
  <si>
    <t>Bharti Hexacom Ltd</t>
  </si>
  <si>
    <t>BHARTIHEXA</t>
  </si>
  <si>
    <t>MRF Ltd</t>
  </si>
  <si>
    <t>MRF</t>
  </si>
  <si>
    <t>L&amp;T Technology Services Ltd</t>
  </si>
  <si>
    <t>LTTS</t>
  </si>
  <si>
    <t>Central Bank of India Ltd</t>
  </si>
  <si>
    <t>CENTRALBK</t>
  </si>
  <si>
    <t>Procter &amp; Gamble Hygiene and Health Care Ltd</t>
  </si>
  <si>
    <t>PGHH</t>
  </si>
  <si>
    <t>Tata Communications Ltd</t>
  </si>
  <si>
    <t>TATACOMM</t>
  </si>
  <si>
    <t>Kalyan Jewellers India Ltd</t>
  </si>
  <si>
    <t>KALYANKJIL</t>
  </si>
  <si>
    <t>Honeywell Automation India Ltd</t>
  </si>
  <si>
    <t>HONAUT</t>
  </si>
  <si>
    <t>Sundaram Finance Ltd</t>
  </si>
  <si>
    <t>SUNDARMFIN</t>
  </si>
  <si>
    <t>Fsn E-Commerce Ventures Ltd</t>
  </si>
  <si>
    <t>NYKAA</t>
  </si>
  <si>
    <t>Wellness Services</t>
  </si>
  <si>
    <t>Petronet LNG Ltd</t>
  </si>
  <si>
    <t>PETRONET</t>
  </si>
  <si>
    <t>Oil &amp; Gas - Storage &amp; Transportation</t>
  </si>
  <si>
    <t>ACC Ltd</t>
  </si>
  <si>
    <t>ACC</t>
  </si>
  <si>
    <t>AU Small Finance Bank Ltd</t>
  </si>
  <si>
    <t>AUBANK</t>
  </si>
  <si>
    <t>Mphasis Ltd</t>
  </si>
  <si>
    <t>MPHASIS</t>
  </si>
  <si>
    <t>Exide Industries Ltd</t>
  </si>
  <si>
    <t>EXIDEIND</t>
  </si>
  <si>
    <t>Batteries</t>
  </si>
  <si>
    <t>Voltas Ltd</t>
  </si>
  <si>
    <t>VOLTAS</t>
  </si>
  <si>
    <t>L&amp;T Finance Ltd</t>
  </si>
  <si>
    <t>LTF</t>
  </si>
  <si>
    <t>Coromandel International Ltd</t>
  </si>
  <si>
    <t>COROMANDEL</t>
  </si>
  <si>
    <t>KPIT Technologies Ltd</t>
  </si>
  <si>
    <t>KPITTECH</t>
  </si>
  <si>
    <t>Federal Bank Ltd</t>
  </si>
  <si>
    <t>FEDERALBNK</t>
  </si>
  <si>
    <t>Bank of Maharashtra Ltd</t>
  </si>
  <si>
    <t>MAHABANK</t>
  </si>
  <si>
    <t>New India Assurance Company Ltd</t>
  </si>
  <si>
    <t>NIACL</t>
  </si>
  <si>
    <t>Escorts Kubota Ltd</t>
  </si>
  <si>
    <t>ESCORTS</t>
  </si>
  <si>
    <t>Tractors</t>
  </si>
  <si>
    <t>Gujarat Gas Ltd</t>
  </si>
  <si>
    <t>GUJGASLTD</t>
  </si>
  <si>
    <t>Biocon Ltd</t>
  </si>
  <si>
    <t>BIOCON</t>
  </si>
  <si>
    <t>Biotechnology</t>
  </si>
  <si>
    <t>Page Industries Ltd</t>
  </si>
  <si>
    <t>PAGEIND</t>
  </si>
  <si>
    <t>Apparel &amp; Accessories</t>
  </si>
  <si>
    <t>Tata Elxsi Ltd</t>
  </si>
  <si>
    <t>TATAELXSI</t>
  </si>
  <si>
    <t>LIC Housing Finance Ltd</t>
  </si>
  <si>
    <t>LICHSGFIN</t>
  </si>
  <si>
    <t>Home Financing</t>
  </si>
  <si>
    <t>3M India Ltd</t>
  </si>
  <si>
    <t>3MINDIA</t>
  </si>
  <si>
    <t>Stationery</t>
  </si>
  <si>
    <t>APL Apollo Tubes Ltd</t>
  </si>
  <si>
    <t>APLAPOLLO</t>
  </si>
  <si>
    <t>Ge T&amp;D India Ltd</t>
  </si>
  <si>
    <t>GET&amp;D</t>
  </si>
  <si>
    <t>Adani Wilmar Ltd</t>
  </si>
  <si>
    <t>AWL</t>
  </si>
  <si>
    <t>GlaxoSmithKline Pharmaceuticals Ltd</t>
  </si>
  <si>
    <t>GLAXO</t>
  </si>
  <si>
    <t>UPL Ltd</t>
  </si>
  <si>
    <t>UPL</t>
  </si>
  <si>
    <t>KEI Industries Ltd</t>
  </si>
  <si>
    <t>KEI</t>
  </si>
  <si>
    <t>Cables</t>
  </si>
  <si>
    <t>Nippon Life India Asset Management Ltd</t>
  </si>
  <si>
    <t>NAM-INDIA</t>
  </si>
  <si>
    <t>Tata Technologies Ltd</t>
  </si>
  <si>
    <t>TATATECH</t>
  </si>
  <si>
    <t>IRB Infrastructure Developers Ltd</t>
  </si>
  <si>
    <t>IRB</t>
  </si>
  <si>
    <t>AIA Engineering Ltd</t>
  </si>
  <si>
    <t>AIAENG</t>
  </si>
  <si>
    <t>Punjab &amp; Sind Bank</t>
  </si>
  <si>
    <t>PSB</t>
  </si>
  <si>
    <t>Coforge Ltd</t>
  </si>
  <si>
    <t>COFORGE</t>
  </si>
  <si>
    <t>Sona BLW Precision Forgings Ltd</t>
  </si>
  <si>
    <t>SONACOMS</t>
  </si>
  <si>
    <t>Endurance Technologies Ltd</t>
  </si>
  <si>
    <t>ENDURANCE</t>
  </si>
  <si>
    <t>Mangalore Refinery and Petrochemicals Ltd</t>
  </si>
  <si>
    <t>MRPL</t>
  </si>
  <si>
    <t>Glenmark Pharmaceuticals Ltd</t>
  </si>
  <si>
    <t>GLENMARK</t>
  </si>
  <si>
    <t>Jubilant Foodworks Ltd</t>
  </si>
  <si>
    <t>JUBLFOOD</t>
  </si>
  <si>
    <t>Restaurants &amp; Cafes</t>
  </si>
  <si>
    <t>Mahindra and Mahindra Financial Services Ltd</t>
  </si>
  <si>
    <t>M&amp;MFIN</t>
  </si>
  <si>
    <t>Deepak Nitrite Ltd</t>
  </si>
  <si>
    <t>DEEPAKNTR</t>
  </si>
  <si>
    <t>Indraprastha Gas Ltd</t>
  </si>
  <si>
    <t>IGL</t>
  </si>
  <si>
    <t>National Aluminium Co Ltd</t>
  </si>
  <si>
    <t>NATIONALUM</t>
  </si>
  <si>
    <t>NLC India Ltd</t>
  </si>
  <si>
    <t>NLCINDIA</t>
  </si>
  <si>
    <t>Gujarat Fluorochemicals Ltd</t>
  </si>
  <si>
    <t>FLUOROCHEM</t>
  </si>
  <si>
    <t>Specialty Chemicals</t>
  </si>
  <si>
    <t>Apar Industries Ltd</t>
  </si>
  <si>
    <t>APARINDS</t>
  </si>
  <si>
    <t>Blue Star Ltd</t>
  </si>
  <si>
    <t>BLUESTARCO</t>
  </si>
  <si>
    <t>360 One Wam Ltd</t>
  </si>
  <si>
    <t>360ONE</t>
  </si>
  <si>
    <t>Investment Banking &amp; Brokerage</t>
  </si>
  <si>
    <t>Fortis Healthcare Ltd</t>
  </si>
  <si>
    <t>FORTIS</t>
  </si>
  <si>
    <t>Dalmia Bharat Ltd</t>
  </si>
  <si>
    <t>DALBHARAT</t>
  </si>
  <si>
    <t>Lloyds Metals And Energy Ltd</t>
  </si>
  <si>
    <t>LLOYDSME</t>
  </si>
  <si>
    <t>Max Financial Services Ltd</t>
  </si>
  <si>
    <t>MFSL</t>
  </si>
  <si>
    <t>Star Health and Allied Insurance Company Ltd</t>
  </si>
  <si>
    <t>STARHEALTH</t>
  </si>
  <si>
    <t>Global Health Ltd</t>
  </si>
  <si>
    <t>MEDANTA</t>
  </si>
  <si>
    <t>NBCC (India) Ltd</t>
  </si>
  <si>
    <t>NBCC</t>
  </si>
  <si>
    <t>Apollo Tyres Ltd</t>
  </si>
  <si>
    <t>APOLLOTYRE</t>
  </si>
  <si>
    <t>Aditya Birla Fashion and Retail Ltd</t>
  </si>
  <si>
    <t>ABFRL</t>
  </si>
  <si>
    <t>Tata Investment Corporation Ltd</t>
  </si>
  <si>
    <t>TATAINVEST</t>
  </si>
  <si>
    <t>Metro Brands Ltd</t>
  </si>
  <si>
    <t>METROBRAND</t>
  </si>
  <si>
    <t>Footwear</t>
  </si>
  <si>
    <t>Poonawalla Fincorp Ltd</t>
  </si>
  <si>
    <t>POONAWALLA</t>
  </si>
  <si>
    <t>Motilal Oswal Financial Services Ltd</t>
  </si>
  <si>
    <t>MOTILALOFS</t>
  </si>
  <si>
    <t>Bandhan Bank Ltd</t>
  </si>
  <si>
    <t>BANDHANBNK</t>
  </si>
  <si>
    <t>Timken India Ltd</t>
  </si>
  <si>
    <t>TIMKEN</t>
  </si>
  <si>
    <t>J K Cement Ltd</t>
  </si>
  <si>
    <t>JKCEMENT</t>
  </si>
  <si>
    <t>BSE Ltd</t>
  </si>
  <si>
    <t>BSE</t>
  </si>
  <si>
    <t>Stock Exchanges &amp; Ratings</t>
  </si>
  <si>
    <t>Motherson Sumi Wiring India Ltd</t>
  </si>
  <si>
    <t>MSUMI</t>
  </si>
  <si>
    <t>Aegis Logistics Ltd</t>
  </si>
  <si>
    <t>AEGISLOG</t>
  </si>
  <si>
    <t>Embassy Office Parks REIT</t>
  </si>
  <si>
    <t>EMBASSY</t>
  </si>
  <si>
    <t>Carborundum Universal Ltd</t>
  </si>
  <si>
    <t>CARBORUNIV</t>
  </si>
  <si>
    <t>Hindustan Copper Ltd</t>
  </si>
  <si>
    <t>HINDCOPPER</t>
  </si>
  <si>
    <t>Mining - Copper</t>
  </si>
  <si>
    <t>Go Digit General Insurance Ltd</t>
  </si>
  <si>
    <t>GODIGIT</t>
  </si>
  <si>
    <t>Grindwell Norton Ltd</t>
  </si>
  <si>
    <t>GRINDWELL</t>
  </si>
  <si>
    <t>Emami Ltd</t>
  </si>
  <si>
    <t>EMAMILTD</t>
  </si>
  <si>
    <t>SKF India Ltd</t>
  </si>
  <si>
    <t>SKFINDIA</t>
  </si>
  <si>
    <t>CRISIL Ltd</t>
  </si>
  <si>
    <t>CRISIL</t>
  </si>
  <si>
    <t>Brigade Enterprises Ltd</t>
  </si>
  <si>
    <t>BRIGADE</t>
  </si>
  <si>
    <t>TVS Holdings Ltd</t>
  </si>
  <si>
    <t>TVSHLTD</t>
  </si>
  <si>
    <t>Garden Reach Shipbuilders &amp; Engineers Ltd</t>
  </si>
  <si>
    <t>GRSE</t>
  </si>
  <si>
    <t>Amara Raja Energy &amp; Mobility Ltd</t>
  </si>
  <si>
    <t>ARE&amp;M</t>
  </si>
  <si>
    <t>Sun Tv Network Ltd</t>
  </si>
  <si>
    <t>SUNTV</t>
  </si>
  <si>
    <t>TV Channels &amp; Broadcasters</t>
  </si>
  <si>
    <t>KPR Mill Ltd</t>
  </si>
  <si>
    <t>KPRMILL</t>
  </si>
  <si>
    <t>Textiles</t>
  </si>
  <si>
    <t>Gland Pharma Ltd</t>
  </si>
  <si>
    <t>GLAND</t>
  </si>
  <si>
    <t>IPCA Laboratories Ltd</t>
  </si>
  <si>
    <t>IPCALAB</t>
  </si>
  <si>
    <t>Jupiter Wagons Ltd</t>
  </si>
  <si>
    <t>JWL</t>
  </si>
  <si>
    <t>Rail</t>
  </si>
  <si>
    <t>Godrej Industries Ltd</t>
  </si>
  <si>
    <t>GODREJIND</t>
  </si>
  <si>
    <t>ZF Commercial Vehicle Control Systems India Ltd</t>
  </si>
  <si>
    <t>ZFCVINDIA</t>
  </si>
  <si>
    <t>ITI Ltd</t>
  </si>
  <si>
    <t>ITI</t>
  </si>
  <si>
    <t>Telecom Equipments</t>
  </si>
  <si>
    <t>Sundram Fasteners Ltd</t>
  </si>
  <si>
    <t>SUNDRMFAST</t>
  </si>
  <si>
    <t>Bayer Cropscience Ltd</t>
  </si>
  <si>
    <t>BAYERCROP</t>
  </si>
  <si>
    <t>Jyoti CNC Automation Ltd</t>
  </si>
  <si>
    <t>JYOTICNC</t>
  </si>
  <si>
    <t>Computer Hardware</t>
  </si>
  <si>
    <t>Syngene International Ltd</t>
  </si>
  <si>
    <t>SYNGENE</t>
  </si>
  <si>
    <t>Delhivery Ltd</t>
  </si>
  <si>
    <t>DELHIVERY</t>
  </si>
  <si>
    <t>Ircon International Ltd</t>
  </si>
  <si>
    <t>IRCON</t>
  </si>
  <si>
    <t>KIOCL Ltd</t>
  </si>
  <si>
    <t>KIOCL</t>
  </si>
  <si>
    <t>Ajanta Pharma Ltd</t>
  </si>
  <si>
    <t>AJANTPHARM</t>
  </si>
  <si>
    <t>Tata Chemicals Ltd</t>
  </si>
  <si>
    <t>TATACHEM</t>
  </si>
  <si>
    <t>One 97 Communications Ltd</t>
  </si>
  <si>
    <t>PAYTM</t>
  </si>
  <si>
    <t>Business Support Services</t>
  </si>
  <si>
    <t>Cholamandalam Financial Holdings Ltd</t>
  </si>
  <si>
    <t>CHOLAHLDNG</t>
  </si>
  <si>
    <t>Kaynes Technology India Ltd</t>
  </si>
  <si>
    <t>KAYNES</t>
  </si>
  <si>
    <t>J B Chemicals and Pharmaceuticals Ltd</t>
  </si>
  <si>
    <t>JBCHEPHARM</t>
  </si>
  <si>
    <t>PB Fintech Ltd</t>
  </si>
  <si>
    <t>POLICYBZR</t>
  </si>
  <si>
    <t>EIH Ltd</t>
  </si>
  <si>
    <t>EIHOTEL</t>
  </si>
  <si>
    <t>Vedant Fashions Ltd</t>
  </si>
  <si>
    <t>MANYAVAR</t>
  </si>
  <si>
    <t>Crompton Greaves Consumer Electricals Ltd</t>
  </si>
  <si>
    <t>CROMPTON</t>
  </si>
  <si>
    <t>Aarti Industries Ltd</t>
  </si>
  <si>
    <t>AARTIIND</t>
  </si>
  <si>
    <t>Laurus Labs Ltd</t>
  </si>
  <si>
    <t>LAURUSLABS</t>
  </si>
  <si>
    <t>Whirlpool of India Ltd</t>
  </si>
  <si>
    <t>WHIRLPOOL</t>
  </si>
  <si>
    <t>Finolex Cables Ltd</t>
  </si>
  <si>
    <t>FINCABLES</t>
  </si>
  <si>
    <t>JBM Auto Ltd</t>
  </si>
  <si>
    <t>JBMA</t>
  </si>
  <si>
    <t>Narayana Hrudayalaya Ltd</t>
  </si>
  <si>
    <t>NH</t>
  </si>
  <si>
    <t>ICICI Securities Ltd</t>
  </si>
  <si>
    <t>ISEC</t>
  </si>
  <si>
    <t>Ratnamani Metals and Tubes Ltd</t>
  </si>
  <si>
    <t>RATNAMANI</t>
  </si>
  <si>
    <t>Century Textiles and Industries Ltd</t>
  </si>
  <si>
    <t>CENTURYTEX</t>
  </si>
  <si>
    <t>Paper Products</t>
  </si>
  <si>
    <t>Castrol India Ltd</t>
  </si>
  <si>
    <t>CASTROLIND</t>
  </si>
  <si>
    <t>Titagarh Rail Systems Ltd</t>
  </si>
  <si>
    <t>TITAGARH</t>
  </si>
  <si>
    <t>Tejas Networks Ltd</t>
  </si>
  <si>
    <t>TEJASNET</t>
  </si>
  <si>
    <t>Hatsun Agro Product Ltd</t>
  </si>
  <si>
    <t>HATSUN</t>
  </si>
  <si>
    <t>Sumitomo Chemical India Ltd</t>
  </si>
  <si>
    <t>SUMICHEM</t>
  </si>
  <si>
    <t>Central Depository Services (India) Ltd</t>
  </si>
  <si>
    <t>CDSL</t>
  </si>
  <si>
    <t>Dr. Lal PathLabs Ltd</t>
  </si>
  <si>
    <t>LALPATHLAB</t>
  </si>
  <si>
    <t>Kajaria Ceramics Ltd</t>
  </si>
  <si>
    <t>KAJARIACER</t>
  </si>
  <si>
    <t>Building Products - Ceramics</t>
  </si>
  <si>
    <t>Gillette India Ltd</t>
  </si>
  <si>
    <t>GILLETTE</t>
  </si>
  <si>
    <t>Five-Star Business Finance Ltd</t>
  </si>
  <si>
    <t>FIVESTAR</t>
  </si>
  <si>
    <t>Elgi Equipments Ltd</t>
  </si>
  <si>
    <t>ELGIEQUIP</t>
  </si>
  <si>
    <t>BASF India Ltd</t>
  </si>
  <si>
    <t>BASF</t>
  </si>
  <si>
    <t>CIE Automotive India Ltd</t>
  </si>
  <si>
    <t>CIEINDIA</t>
  </si>
  <si>
    <t>KEC International Ltd</t>
  </si>
  <si>
    <t>KEC</t>
  </si>
  <si>
    <t>CPSE ETF</t>
  </si>
  <si>
    <t>CPSEETF</t>
  </si>
  <si>
    <t>Equity</t>
  </si>
  <si>
    <t>Radico Khaitan Ltd</t>
  </si>
  <si>
    <t>RADICO</t>
  </si>
  <si>
    <t>Godfrey Phillips India Ltd</t>
  </si>
  <si>
    <t>GODFRYPHLP</t>
  </si>
  <si>
    <t>CESC Ltd</t>
  </si>
  <si>
    <t>CESC</t>
  </si>
  <si>
    <t>IIFL Finance Ltd</t>
  </si>
  <si>
    <t>IIFL</t>
  </si>
  <si>
    <t>Schneider Electric Infrastructure Ltd</t>
  </si>
  <si>
    <t>SCHNEIDER</t>
  </si>
  <si>
    <t>Natco Pharma Ltd</t>
  </si>
  <si>
    <t>NATCOPHARM</t>
  </si>
  <si>
    <t>Sobha Ltd</t>
  </si>
  <si>
    <t>SOBHA</t>
  </si>
  <si>
    <t>Kansai Nerolac Paints Ltd</t>
  </si>
  <si>
    <t>KANSAINER</t>
  </si>
  <si>
    <t>Raymond Ltd</t>
  </si>
  <si>
    <t>RAYMOND</t>
  </si>
  <si>
    <t>PTC Industries Ltd</t>
  </si>
  <si>
    <t>PTCIL</t>
  </si>
  <si>
    <t>Angel One Ltd</t>
  </si>
  <si>
    <t>ANGELONE</t>
  </si>
  <si>
    <t>CreditAccess Grameen Ltd</t>
  </si>
  <si>
    <t>CREDITACC</t>
  </si>
  <si>
    <t>Pfizer Ltd</t>
  </si>
  <si>
    <t>PFIZER</t>
  </si>
  <si>
    <t>NCC Ltd</t>
  </si>
  <si>
    <t>NCC</t>
  </si>
  <si>
    <t>BEML Ltd</t>
  </si>
  <si>
    <t>BEML</t>
  </si>
  <si>
    <t>Signatureglobal (India) Ltd</t>
  </si>
  <si>
    <t>SIGNATURE</t>
  </si>
  <si>
    <t>Piramal Enterprises Ltd</t>
  </si>
  <si>
    <t>PEL</t>
  </si>
  <si>
    <t>Piramal Pharma Ltd</t>
  </si>
  <si>
    <t>PPLPHARMA</t>
  </si>
  <si>
    <t>Chambal Fertilisers and Chemicals Ltd</t>
  </si>
  <si>
    <t>CHAMBLFERT</t>
  </si>
  <si>
    <t>V Guard Industries Ltd</t>
  </si>
  <si>
    <t>VGUARD</t>
  </si>
  <si>
    <t>Suven Pharmaceuticals Ltd</t>
  </si>
  <si>
    <t>SUVENPHAR</t>
  </si>
  <si>
    <t>Inox Wind Ltd</t>
  </si>
  <si>
    <t>INOXWIND</t>
  </si>
  <si>
    <t>Swan Energy Ltd</t>
  </si>
  <si>
    <t>SWANENERGY</t>
  </si>
  <si>
    <t>Kirloskar Brothers Ltd</t>
  </si>
  <si>
    <t>KIRLOSBROS</t>
  </si>
  <si>
    <t>Relaxo Footwears Ltd</t>
  </si>
  <si>
    <t>RELAXO</t>
  </si>
  <si>
    <t>PNB Housing Finance Ltd</t>
  </si>
  <si>
    <t>PNBHOUSING</t>
  </si>
  <si>
    <t>Cello World Ltd</t>
  </si>
  <si>
    <t>CELLO</t>
  </si>
  <si>
    <t>R R Kabel Ltd</t>
  </si>
  <si>
    <t>RRKABEL</t>
  </si>
  <si>
    <t>Multi Commodity Exchange of India Ltd</t>
  </si>
  <si>
    <t>MCX</t>
  </si>
  <si>
    <t>Kirloskar Oil Engines Ltd</t>
  </si>
  <si>
    <t>KIRLOSENG</t>
  </si>
  <si>
    <t>Triveni Turbine Ltd</t>
  </si>
  <si>
    <t>TRITURBINE</t>
  </si>
  <si>
    <t>Nexus Select Trust</t>
  </si>
  <si>
    <t>NXST</t>
  </si>
  <si>
    <t>Vinati Organics Ltd</t>
  </si>
  <si>
    <t>VINATIORGA</t>
  </si>
  <si>
    <t>Mindspace Business Parks REIT</t>
  </si>
  <si>
    <t>MINDSPACE</t>
  </si>
  <si>
    <t>Shyam Metalics and Energy Ltd</t>
  </si>
  <si>
    <t>SHYAMMETL</t>
  </si>
  <si>
    <t>Tbo Tek Ltd</t>
  </si>
  <si>
    <t>TBOTEK</t>
  </si>
  <si>
    <t>Tour &amp; Travel Services</t>
  </si>
  <si>
    <t>Waaree Renewable Technologies Ltd</t>
  </si>
  <si>
    <t>WAAREERTL</t>
  </si>
  <si>
    <t>Finolex Industries Ltd</t>
  </si>
  <si>
    <t>FINPIPE</t>
  </si>
  <si>
    <t>Kalpataru Projects International Ltd</t>
  </si>
  <si>
    <t>KPIL</t>
  </si>
  <si>
    <t>Devyani International Ltd</t>
  </si>
  <si>
    <t>DEVYANI</t>
  </si>
  <si>
    <t>Poly Medicure Ltd</t>
  </si>
  <si>
    <t>POLYMED</t>
  </si>
  <si>
    <t>Health Care Equipment &amp; Supplies</t>
  </si>
  <si>
    <t>Himadri Speciality Chemical Ltd</t>
  </si>
  <si>
    <t>HSCL</t>
  </si>
  <si>
    <t>Atul Ltd</t>
  </si>
  <si>
    <t>ATUL</t>
  </si>
  <si>
    <t>Birlasoft Ltd</t>
  </si>
  <si>
    <t>BSOFT</t>
  </si>
  <si>
    <t>Cyient Ltd</t>
  </si>
  <si>
    <t>CYIENT</t>
  </si>
  <si>
    <t>Blue Dart Express Ltd</t>
  </si>
  <si>
    <t>BLUEDART</t>
  </si>
  <si>
    <t>Alembic Pharmaceuticals Ltd</t>
  </si>
  <si>
    <t>APLLTD</t>
  </si>
  <si>
    <t>IDFC Ltd</t>
  </si>
  <si>
    <t>IDFC</t>
  </si>
  <si>
    <t>Bata India Ltd</t>
  </si>
  <si>
    <t>BATAINDIA</t>
  </si>
  <si>
    <t>Trident Ltd</t>
  </si>
  <si>
    <t>TRIDENT</t>
  </si>
  <si>
    <t>Authum Investment &amp; Infrastructure Ltd</t>
  </si>
  <si>
    <t>AIIL</t>
  </si>
  <si>
    <t>Ramco Cements Limited</t>
  </si>
  <si>
    <t>RAMCOCEM</t>
  </si>
  <si>
    <t>Aditya Birla Sun Life Amc Ltd</t>
  </si>
  <si>
    <t>ABSLAMC</t>
  </si>
  <si>
    <t>Data Patterns (India) Ltd</t>
  </si>
  <si>
    <t>DATAPATTNS</t>
  </si>
  <si>
    <t>HFCL Ltd</t>
  </si>
  <si>
    <t>HFCL</t>
  </si>
  <si>
    <t>Affle (India) Ltd</t>
  </si>
  <si>
    <t>AFFLE</t>
  </si>
  <si>
    <t>Advertising</t>
  </si>
  <si>
    <t>Aadhar Housing Finance Ltd</t>
  </si>
  <si>
    <t>AADHARHFC</t>
  </si>
  <si>
    <t>Chalet Hotels Ltd</t>
  </si>
  <si>
    <t>CHALET</t>
  </si>
  <si>
    <t>Computer Age Management Services Ltd</t>
  </si>
  <si>
    <t>CAMS</t>
  </si>
  <si>
    <t>RITES Ltd</t>
  </si>
  <si>
    <t>RITES</t>
  </si>
  <si>
    <t>Navin Fluorine International Ltd</t>
  </si>
  <si>
    <t>NAVINFLUOR</t>
  </si>
  <si>
    <t>Great Eastern Shipping Company Ltd</t>
  </si>
  <si>
    <t>GESHIP</t>
  </si>
  <si>
    <t>Ramkrishna Forgings Ltd</t>
  </si>
  <si>
    <t>RKFORGE</t>
  </si>
  <si>
    <t>Manappuram Finance Ltd</t>
  </si>
  <si>
    <t>MANAPPURAM</t>
  </si>
  <si>
    <t>Action Construction Equipment Ltd</t>
  </si>
  <si>
    <t>ACE</t>
  </si>
  <si>
    <t>Heavy Machinery</t>
  </si>
  <si>
    <t>Bikaji Foods International Ltd</t>
  </si>
  <si>
    <t>BIKAJI</t>
  </si>
  <si>
    <t>Sonata Software Ltd</t>
  </si>
  <si>
    <t>SONATSOFTW</t>
  </si>
  <si>
    <t>Concord Biotech Ltd</t>
  </si>
  <si>
    <t>CONCORDBIO</t>
  </si>
  <si>
    <t>Anant Raj Ltd</t>
  </si>
  <si>
    <t>ANANTRAJ</t>
  </si>
  <si>
    <t>Lakshmi Machine Works Ltd</t>
  </si>
  <si>
    <t>LAXMIMACH</t>
  </si>
  <si>
    <t>Gujarat State Petronet Ltd</t>
  </si>
  <si>
    <t>GSPL</t>
  </si>
  <si>
    <t>Jindal SAW Ltd</t>
  </si>
  <si>
    <t>JINDALSAW</t>
  </si>
  <si>
    <t>Capri Global Capital Ltd</t>
  </si>
  <si>
    <t>CGCL</t>
  </si>
  <si>
    <t>Jyothy Labs Ltd</t>
  </si>
  <si>
    <t>JYOTHYLAB</t>
  </si>
  <si>
    <t>G R Infraprojects Ltd</t>
  </si>
  <si>
    <t>GRINFRA</t>
  </si>
  <si>
    <t>Astrazeneca Pharma India Ltd</t>
  </si>
  <si>
    <t>ASTRAZEN</t>
  </si>
  <si>
    <t>KSB Ltd</t>
  </si>
  <si>
    <t>KSB</t>
  </si>
  <si>
    <t>Krishna Institute of Medical Sciences Ltd</t>
  </si>
  <si>
    <t>KIMS</t>
  </si>
  <si>
    <t>Aptus Value Housing Finance India Ltd</t>
  </si>
  <si>
    <t>APTUS</t>
  </si>
  <si>
    <t>Aster DM Healthcare Ltd</t>
  </si>
  <si>
    <t>ASTERDM</t>
  </si>
  <si>
    <t>Nuvama Wealth Management Ltd</t>
  </si>
  <si>
    <t>NUVAMA</t>
  </si>
  <si>
    <t>Redington Ltd</t>
  </si>
  <si>
    <t>REDINGTON</t>
  </si>
  <si>
    <t>Technology Hardware</t>
  </si>
  <si>
    <t>NMDC Steel Ltd</t>
  </si>
  <si>
    <t>NSLNISP</t>
  </si>
  <si>
    <t>Mahanagar Gas Ltd</t>
  </si>
  <si>
    <t>MGL</t>
  </si>
  <si>
    <t>Asahi India Glass Ltd</t>
  </si>
  <si>
    <t>ASAHIINDIA</t>
  </si>
  <si>
    <t>Anand Rathi Wealth Ltd</t>
  </si>
  <si>
    <t>ANANDRATHI</t>
  </si>
  <si>
    <t>Zensar Technologies Ltd</t>
  </si>
  <si>
    <t>ZENSARTECH</t>
  </si>
  <si>
    <t>Railtel Corporation of India Ltd</t>
  </si>
  <si>
    <t>RAILTEL</t>
  </si>
  <si>
    <t>Communication &amp; Networking</t>
  </si>
  <si>
    <t>Century Plyboards (India) Ltd</t>
  </si>
  <si>
    <t>CENTURYPLY</t>
  </si>
  <si>
    <t>Wood Products</t>
  </si>
  <si>
    <t>Indian Energy Exchange Ltd</t>
  </si>
  <si>
    <t>IEX</t>
  </si>
  <si>
    <t>Power Trading &amp; Consultancy</t>
  </si>
  <si>
    <t>Fine Organic Industries Ltd</t>
  </si>
  <si>
    <t>FINEORG</t>
  </si>
  <si>
    <t>Jai Balaji Industries Ltd</t>
  </si>
  <si>
    <t>JAIBALAJI</t>
  </si>
  <si>
    <t>Karur Vysya Bank Ltd</t>
  </si>
  <si>
    <t>KARURVYSYA</t>
  </si>
  <si>
    <t>Firstsource Solutions Ltd</t>
  </si>
  <si>
    <t>FSL</t>
  </si>
  <si>
    <t>Outsourced services</t>
  </si>
  <si>
    <t>Indiamart Intermesh Ltd</t>
  </si>
  <si>
    <t>INDIAMART</t>
  </si>
  <si>
    <t>Welspun Corp Ltd</t>
  </si>
  <si>
    <t>WELCORP</t>
  </si>
  <si>
    <t>Sterling and Wilson Renewable Energy Ltd</t>
  </si>
  <si>
    <t>SWSOLAR</t>
  </si>
  <si>
    <t>Clean Science and Technology Ltd</t>
  </si>
  <si>
    <t>CLEAN</t>
  </si>
  <si>
    <t>Supreme Petrochem Ltd</t>
  </si>
  <si>
    <t>SPLPETRO</t>
  </si>
  <si>
    <t>RBL Bank Ltd</t>
  </si>
  <si>
    <t>RBLBANK</t>
  </si>
  <si>
    <t>IFCI Ltd</t>
  </si>
  <si>
    <t>IFCI</t>
  </si>
  <si>
    <t>Techno Electric &amp; Engineering Company Ltd</t>
  </si>
  <si>
    <t>TECHNOE</t>
  </si>
  <si>
    <t>HBL Power Systems Ltd</t>
  </si>
  <si>
    <t>HBLPOWER</t>
  </si>
  <si>
    <t>DCM Shriram Ltd</t>
  </si>
  <si>
    <t>DCMSHRIRAM</t>
  </si>
  <si>
    <t>Honasa Consumer Ltd</t>
  </si>
  <si>
    <t>HONASA</t>
  </si>
  <si>
    <t>Bls International Services Ltd</t>
  </si>
  <si>
    <t>BLS</t>
  </si>
  <si>
    <t>UTI S&amp;P BSE Sensex ETF</t>
  </si>
  <si>
    <t>UTISENSETF</t>
  </si>
  <si>
    <t>Vardhman Textiles Ltd</t>
  </si>
  <si>
    <t>VTL</t>
  </si>
  <si>
    <t>Elecon Engineering Company Ltd</t>
  </si>
  <si>
    <t>ELECON</t>
  </si>
  <si>
    <t>Godrej Agrovet Ltd</t>
  </si>
  <si>
    <t>GODREJAGRO</t>
  </si>
  <si>
    <t>Agro Products</t>
  </si>
  <si>
    <t>Amber Enterprises India Ltd</t>
  </si>
  <si>
    <t>AMBER</t>
  </si>
  <si>
    <t>Sanofi India Ltd</t>
  </si>
  <si>
    <t>SANOFI</t>
  </si>
  <si>
    <t>Engineers India Ltd</t>
  </si>
  <si>
    <t>ENGINERSIN</t>
  </si>
  <si>
    <t>Godawari Power and Ispat Ltd</t>
  </si>
  <si>
    <t>GPIL</t>
  </si>
  <si>
    <t>Olectra Greentech Ltd</t>
  </si>
  <si>
    <t>OLECTRA</t>
  </si>
  <si>
    <t>Tata Teleservices (Maharashtra) Ltd</t>
  </si>
  <si>
    <t>TTML</t>
  </si>
  <si>
    <t>Intellect Design Arena Ltd</t>
  </si>
  <si>
    <t>INTELLECT</t>
  </si>
  <si>
    <t>Netweb Technologies India Ltd</t>
  </si>
  <si>
    <t>NETWEB</t>
  </si>
  <si>
    <t>Welspun Living Ltd</t>
  </si>
  <si>
    <t>WELSPUNLIV</t>
  </si>
  <si>
    <t>Zee Entertainment Enterprises Ltd</t>
  </si>
  <si>
    <t>ZEEL</t>
  </si>
  <si>
    <t>Ingersoll-Rand (India) Ltd</t>
  </si>
  <si>
    <t>INGERRAND</t>
  </si>
  <si>
    <t>PVR INOX Ltd</t>
  </si>
  <si>
    <t>PVRINOX</t>
  </si>
  <si>
    <t>Theatres</t>
  </si>
  <si>
    <t>Bombay Burmah Trading Corporation Ltd</t>
  </si>
  <si>
    <t>BBTC</t>
  </si>
  <si>
    <t>Chennai Petroleum Corporation Ltd</t>
  </si>
  <si>
    <t>CHENNPETRO</t>
  </si>
  <si>
    <t>Aavas Financiers Ltd</t>
  </si>
  <si>
    <t>AAVAS</t>
  </si>
  <si>
    <t>Alok Industries Ltd</t>
  </si>
  <si>
    <t>ALOKINDS</t>
  </si>
  <si>
    <t>Wockhardt Ltd</t>
  </si>
  <si>
    <t>WOCKPHARMA</t>
  </si>
  <si>
    <t>Eris Lifesciences Ltd</t>
  </si>
  <si>
    <t>ERIS</t>
  </si>
  <si>
    <t>Doms Industries Ltd</t>
  </si>
  <si>
    <t>DOMS</t>
  </si>
  <si>
    <t>Office Supplies</t>
  </si>
  <si>
    <t>Craftsman Automation Ltd</t>
  </si>
  <si>
    <t>CRAFTSMAN</t>
  </si>
  <si>
    <t>Zydus Wellness Ltd</t>
  </si>
  <si>
    <t>ZYDUSWELL</t>
  </si>
  <si>
    <t>Praj Industries Ltd</t>
  </si>
  <si>
    <t>PRAJIND</t>
  </si>
  <si>
    <t>E I D-Parry (India) Ltd</t>
  </si>
  <si>
    <t>EIDPARRY</t>
  </si>
  <si>
    <t>Sugar</t>
  </si>
  <si>
    <t>Akzo Nobel India Ltd</t>
  </si>
  <si>
    <t>AKZOINDIA</t>
  </si>
  <si>
    <t>Indegene Ltd</t>
  </si>
  <si>
    <t>INDGN</t>
  </si>
  <si>
    <t>Voltamp Transformers Ltd</t>
  </si>
  <si>
    <t>VOLTAMP</t>
  </si>
  <si>
    <t>Newgen Software Technologies Ltd</t>
  </si>
  <si>
    <t>NEWGEN</t>
  </si>
  <si>
    <t>Nuvoco Vistas Corporation Ltd</t>
  </si>
  <si>
    <t>NUVOCO</t>
  </si>
  <si>
    <t>UTI Asset Management Company Ltd</t>
  </si>
  <si>
    <t>UTIAMC</t>
  </si>
  <si>
    <t>CE Info Systems Ltd</t>
  </si>
  <si>
    <t>MAPMYINDIA</t>
  </si>
  <si>
    <t>Westlife Foodworld Ltd</t>
  </si>
  <si>
    <t>WESTLIFE</t>
  </si>
  <si>
    <t>Rainbow Children's Medicare Ltd</t>
  </si>
  <si>
    <t>RAINBOW</t>
  </si>
  <si>
    <t>Inox India Ltd</t>
  </si>
  <si>
    <t>INOXINDIA</t>
  </si>
  <si>
    <t>Sea-Borne Tankers</t>
  </si>
  <si>
    <t>RHI Magnesita India Ltd</t>
  </si>
  <si>
    <t>RHIM</t>
  </si>
  <si>
    <t>Cube Highways Trust</t>
  </si>
  <si>
    <t>CUBEINVIT</t>
  </si>
  <si>
    <t>Roads</t>
  </si>
  <si>
    <t>Kfin Technologies Ltd</t>
  </si>
  <si>
    <t>KFINTECH</t>
  </si>
  <si>
    <t>Tanla Platforms Ltd</t>
  </si>
  <si>
    <t>TANLA</t>
  </si>
  <si>
    <t>MMTC Ltd</t>
  </si>
  <si>
    <t>MMTC</t>
  </si>
  <si>
    <t>Gujarat Mineral Development Corporation Ltd</t>
  </si>
  <si>
    <t>GMDCLTD</t>
  </si>
  <si>
    <t>Granules India Ltd</t>
  </si>
  <si>
    <t>GRANULES</t>
  </si>
  <si>
    <t>Jaiprakash Power Ventures Ltd</t>
  </si>
  <si>
    <t>JPPOWER</t>
  </si>
  <si>
    <t>Bajaj Electricals Ltd</t>
  </si>
  <si>
    <t>BAJAJELEC</t>
  </si>
  <si>
    <t>City Union Bank Ltd</t>
  </si>
  <si>
    <t>CUB</t>
  </si>
  <si>
    <t>Usha Martin Ltd</t>
  </si>
  <si>
    <t>USHAMART</t>
  </si>
  <si>
    <t>shipping corporation of India Ltd</t>
  </si>
  <si>
    <t>SCI</t>
  </si>
  <si>
    <t>Puravankara Ltd</t>
  </si>
  <si>
    <t>PURVA</t>
  </si>
  <si>
    <t>PNC Infratech Ltd</t>
  </si>
  <si>
    <t>PNCINFRA</t>
  </si>
  <si>
    <t>TTK Prestige Ltd</t>
  </si>
  <si>
    <t>TTKPRESTIG</t>
  </si>
  <si>
    <t>Happiest Minds Technologies Ltd</t>
  </si>
  <si>
    <t>HAPPSTMNDS</t>
  </si>
  <si>
    <t>Jammu and Kashmir Bank Ltd</t>
  </si>
  <si>
    <t>J&amp;KBANK</t>
  </si>
  <si>
    <t>Birla Corporation Ltd</t>
  </si>
  <si>
    <t>BIRLACORPN</t>
  </si>
  <si>
    <t>Aether Industries Ltd</t>
  </si>
  <si>
    <t>AETHER</t>
  </si>
  <si>
    <t>Eclerx Services Ltd</t>
  </si>
  <si>
    <t>ECLERX</t>
  </si>
  <si>
    <t>Thomas Cook (India) Ltd</t>
  </si>
  <si>
    <t>THOMASCOOK</t>
  </si>
  <si>
    <t>JK Tyre &amp; Industries Ltd</t>
  </si>
  <si>
    <t>JKTYRE</t>
  </si>
  <si>
    <t>Cera Sanitaryware Ltd</t>
  </si>
  <si>
    <t>CERA</t>
  </si>
  <si>
    <t>Jubilant Pharmova Ltd</t>
  </si>
  <si>
    <t>JUBLPHARMA</t>
  </si>
  <si>
    <t>Happy Forgings Ltd</t>
  </si>
  <si>
    <t>HAPPYFORGE</t>
  </si>
  <si>
    <t>Auto, Truck &amp; Motorcycle Parts</t>
  </si>
  <si>
    <t>Transformers and Rectifiers (India) Ltd</t>
  </si>
  <si>
    <t>TRIL</t>
  </si>
  <si>
    <t>Can Fin Homes Ltd</t>
  </si>
  <si>
    <t>CANFINHOME</t>
  </si>
  <si>
    <t>Valor Estate Ltd</t>
  </si>
  <si>
    <t>DBREALTY</t>
  </si>
  <si>
    <t>Zen Technologies Ltd</t>
  </si>
  <si>
    <t>ZENTEC</t>
  </si>
  <si>
    <t>Lemon Tree Hotels Ltd</t>
  </si>
  <si>
    <t>LEMONTREE</t>
  </si>
  <si>
    <t>Electrosteel Castings Ltd</t>
  </si>
  <si>
    <t>ELECTCAST</t>
  </si>
  <si>
    <t>Reliance Power Ltd</t>
  </si>
  <si>
    <t>RPOWER</t>
  </si>
  <si>
    <t>Tega Industries Ltd</t>
  </si>
  <si>
    <t>TEGA</t>
  </si>
  <si>
    <t>Minda Corporation Ltd</t>
  </si>
  <si>
    <t>MINDACORP</t>
  </si>
  <si>
    <t>Powergrid Infrastructure Investment Trust</t>
  </si>
  <si>
    <t>PGINVIT</t>
  </si>
  <si>
    <t>Rattanindia Enterprises Ltd</t>
  </si>
  <si>
    <t>RTNINDIA</t>
  </si>
  <si>
    <t>HG Infra Engineering Ltd</t>
  </si>
  <si>
    <t>HGINFRA</t>
  </si>
  <si>
    <t>Rashtriya Chemicals and Fertilizers Ltd</t>
  </si>
  <si>
    <t>RCF</t>
  </si>
  <si>
    <t>Sheela Foam Ltd</t>
  </si>
  <si>
    <t>SFL</t>
  </si>
  <si>
    <t>Home Furnishing</t>
  </si>
  <si>
    <t>Force Motors Ltd</t>
  </si>
  <si>
    <t>FORCEMOT</t>
  </si>
  <si>
    <t>Graphite India Ltd</t>
  </si>
  <si>
    <t>GRAPHITE</t>
  </si>
  <si>
    <t>Glenmark Life Sciences Ltd</t>
  </si>
  <si>
    <t>GLS</t>
  </si>
  <si>
    <t>Route Mobile Ltd</t>
  </si>
  <si>
    <t>ROUTE</t>
  </si>
  <si>
    <t>Caplin Point Laboratories Ltd</t>
  </si>
  <si>
    <t>CAPLIPOINT</t>
  </si>
  <si>
    <t>Moil Ltd</t>
  </si>
  <si>
    <t>MOIL</t>
  </si>
  <si>
    <t>Mining - Manganese</t>
  </si>
  <si>
    <t>CEAT Ltd</t>
  </si>
  <si>
    <t>CEATLTD</t>
  </si>
  <si>
    <t>Alkyl Amines Chemicals Ltd</t>
  </si>
  <si>
    <t>ALKYLAMINE</t>
  </si>
  <si>
    <t>Azad Engineering Ltd</t>
  </si>
  <si>
    <t>AZAD</t>
  </si>
  <si>
    <t>Kirloskar Ferrous Industries Ltd</t>
  </si>
  <si>
    <t>KIRLFER</t>
  </si>
  <si>
    <t>Gujarat Pipavav Port Ltd</t>
  </si>
  <si>
    <t>GPPL</t>
  </si>
  <si>
    <t>Galaxy Surfactants Ltd</t>
  </si>
  <si>
    <t>GALAXYSURF</t>
  </si>
  <si>
    <t>KPI Green Energy Ltd</t>
  </si>
  <si>
    <t>KPIGREEN</t>
  </si>
  <si>
    <t>Bharat 22 ETF</t>
  </si>
  <si>
    <t>ICICIB22</t>
  </si>
  <si>
    <t>Latent View Analytics Ltd</t>
  </si>
  <si>
    <t>LATENTVIEW</t>
  </si>
  <si>
    <t>Maharashtra Scooters Ltd</t>
  </si>
  <si>
    <t>MAHSCOOTER</t>
  </si>
  <si>
    <t>Vesuvius India Ltd</t>
  </si>
  <si>
    <t>VESUVIUS</t>
  </si>
  <si>
    <t>Nippon India ETF Nifty Bank BeES</t>
  </si>
  <si>
    <t>BANKBEES</t>
  </si>
  <si>
    <t>Safari Industries (India) Ltd</t>
  </si>
  <si>
    <t>SAFARI</t>
  </si>
  <si>
    <t>Saregama India Ltd</t>
  </si>
  <si>
    <t>SAREGAMA</t>
  </si>
  <si>
    <t>Movies &amp; TV Serials</t>
  </si>
  <si>
    <t>Genus Power Infrastructures Ltd</t>
  </si>
  <si>
    <t>GENUSPOWER</t>
  </si>
  <si>
    <t>Gujarat Narmada Valley Fertilizers &amp; Chemicals Ltd</t>
  </si>
  <si>
    <t>GNFC</t>
  </si>
  <si>
    <t>Equitas Small Finance Bank Ltd</t>
  </si>
  <si>
    <t>EQUITASBNK</t>
  </si>
  <si>
    <t>Metropolis Healthcare Ltd</t>
  </si>
  <si>
    <t>METROPOLIS</t>
  </si>
  <si>
    <t>Nava Limited</t>
  </si>
  <si>
    <t>NAVA</t>
  </si>
  <si>
    <t>Juniper Hotels Ltd</t>
  </si>
  <si>
    <t>JUNIPER</t>
  </si>
  <si>
    <t>Varroc Engineering Ltd</t>
  </si>
  <si>
    <t>VARROC</t>
  </si>
  <si>
    <t>JK Lakshmi Cement Ltd</t>
  </si>
  <si>
    <t>JKLAKSHMI</t>
  </si>
  <si>
    <t>Shree Renuka Sugars Ltd</t>
  </si>
  <si>
    <t>RENUKA</t>
  </si>
  <si>
    <t>Arvind Ltd</t>
  </si>
  <si>
    <t>ARVIND</t>
  </si>
  <si>
    <t>RedTape</t>
  </si>
  <si>
    <t>REDTAPE</t>
  </si>
  <si>
    <t>Sammaan Capital Ltd</t>
  </si>
  <si>
    <t>IBULHSGFIN</t>
  </si>
  <si>
    <t>Sapphire Foods India Ltd</t>
  </si>
  <si>
    <t>SAPPHIRE</t>
  </si>
  <si>
    <t>Bengal &amp; Assam Company Ltd</t>
  </si>
  <si>
    <t>BENGALASM</t>
  </si>
  <si>
    <t>KNR Constructions Ltd</t>
  </si>
  <si>
    <t>KNRCON</t>
  </si>
  <si>
    <t>Neuland Laboratories Ltd</t>
  </si>
  <si>
    <t>NEULANDLAB</t>
  </si>
  <si>
    <t>Isgec Heavy Engineering Ltd</t>
  </si>
  <si>
    <t>ISGEC</t>
  </si>
  <si>
    <t>PCBL Ltd</t>
  </si>
  <si>
    <t>PCBL</t>
  </si>
  <si>
    <t>Ahluwalia Contracts (India) Ltd</t>
  </si>
  <si>
    <t>AHLUCONT</t>
  </si>
  <si>
    <t>JK Paper Ltd</t>
  </si>
  <si>
    <t>JKPAPER</t>
  </si>
  <si>
    <t>Brookfield India Real Estate Trust</t>
  </si>
  <si>
    <t>BIRET</t>
  </si>
  <si>
    <t>Gujarat State Fertilizers &amp; Chemicals Ltd</t>
  </si>
  <si>
    <t>GSFC</t>
  </si>
  <si>
    <t>Mahindra Lifespace Developers Ltd</t>
  </si>
  <si>
    <t>MAHLIFE</t>
  </si>
  <si>
    <t>Gravita India Ltd</t>
  </si>
  <si>
    <t>GRAVITA</t>
  </si>
  <si>
    <t>Metals - Lead</t>
  </si>
  <si>
    <t>PG Electroplast Ltd</t>
  </si>
  <si>
    <t>PGEL</t>
  </si>
  <si>
    <t>Allied Blenders and Distillers Ltd</t>
  </si>
  <si>
    <t>ABDL</t>
  </si>
  <si>
    <t>India Grid Trust</t>
  </si>
  <si>
    <t>INDIGRID</t>
  </si>
  <si>
    <t>Deepak Fertilisers and Petrochemicals Corp Ltd</t>
  </si>
  <si>
    <t>DEEPAKFERT</t>
  </si>
  <si>
    <t>Inox Wind Energy Ltd</t>
  </si>
  <si>
    <t>IWEL</t>
  </si>
  <si>
    <t>Equinox India Developments Ltd</t>
  </si>
  <si>
    <t>EMBDL</t>
  </si>
  <si>
    <t>Eureka Forbes Ltd</t>
  </si>
  <si>
    <t>EUREKAFORBE</t>
  </si>
  <si>
    <t>Kama Holdings Ltd</t>
  </si>
  <si>
    <t>KAMAHOLD</t>
  </si>
  <si>
    <t>National Standard (India) Ltd</t>
  </si>
  <si>
    <t>NATIONSTD</t>
  </si>
  <si>
    <t>Rategain Travel Technologies Ltd</t>
  </si>
  <si>
    <t>RATEGAIN</t>
  </si>
  <si>
    <t>JM Financial Ltd</t>
  </si>
  <si>
    <t>JMFINANCIL</t>
  </si>
  <si>
    <t>ESAB India Ltd</t>
  </si>
  <si>
    <t>ESABINDIA</t>
  </si>
  <si>
    <t>Home First Finance Company India Ltd</t>
  </si>
  <si>
    <t>HOMEFIRST</t>
  </si>
  <si>
    <t>Quess Corp Ltd</t>
  </si>
  <si>
    <t>QUESS</t>
  </si>
  <si>
    <t>Employment Services</t>
  </si>
  <si>
    <t>Mishra Dhatu Nigam Ltd</t>
  </si>
  <si>
    <t>MIDHANI</t>
  </si>
  <si>
    <t>Archean Chemical Industries Ltd</t>
  </si>
  <si>
    <t>ACI</t>
  </si>
  <si>
    <t>RattanIndia Power Ltd</t>
  </si>
  <si>
    <t>RTNPOWER</t>
  </si>
  <si>
    <t>Mahindra Holidays and Resorts India Ltd</t>
  </si>
  <si>
    <t>MHRIL</t>
  </si>
  <si>
    <t>Astra Microwave Products Ltd</t>
  </si>
  <si>
    <t>ASTRAMICRO</t>
  </si>
  <si>
    <t>Shakti Pumps (India) Ltd</t>
  </si>
  <si>
    <t>SHAKTIPUMP</t>
  </si>
  <si>
    <t>LT Foods Ltd</t>
  </si>
  <si>
    <t>LTFOODS</t>
  </si>
  <si>
    <t>Sandur Manganese and Iron Ores Ltd</t>
  </si>
  <si>
    <t>SANDUMA</t>
  </si>
  <si>
    <t>Campus Activewear Ltd</t>
  </si>
  <si>
    <t>CAMPUS</t>
  </si>
  <si>
    <t>Network18 Media &amp; Investments Ltd</t>
  </si>
  <si>
    <t>NETWORK18</t>
  </si>
  <si>
    <t>SBFC Finance Ltd</t>
  </si>
  <si>
    <t>SBFC</t>
  </si>
  <si>
    <t>Syrma SGS Technology Ltd</t>
  </si>
  <si>
    <t>SYRMA</t>
  </si>
  <si>
    <t>Aurionpro Solutions Ltd</t>
  </si>
  <si>
    <t>AURIONPRO</t>
  </si>
  <si>
    <t>India Cements Ltd</t>
  </si>
  <si>
    <t>INDIACEM</t>
  </si>
  <si>
    <t>Texmaco Rail &amp; Engineering Ltd</t>
  </si>
  <si>
    <t>TEXRAIL</t>
  </si>
  <si>
    <t>Mastek Ltd</t>
  </si>
  <si>
    <t>MASTEK</t>
  </si>
  <si>
    <t>Maharashtra Seamless Ltd</t>
  </si>
  <si>
    <t>MAHSEAMLES</t>
  </si>
  <si>
    <t>HEG Ltd</t>
  </si>
  <si>
    <t>HEG</t>
  </si>
  <si>
    <t>Shriram Pistons &amp; Rings Ltd</t>
  </si>
  <si>
    <t>SHRIPISTON</t>
  </si>
  <si>
    <t>Chemplast Sanmar Ltd</t>
  </si>
  <si>
    <t>CHEMPLASTS</t>
  </si>
  <si>
    <t>Just Dial Ltd</t>
  </si>
  <si>
    <t>JUSTDIAL</t>
  </si>
  <si>
    <t>Ganesh Housing Corp Ltd</t>
  </si>
  <si>
    <t>GANESHHOUC</t>
  </si>
  <si>
    <t>Sarda Energy &amp; Minerals Ltd</t>
  </si>
  <si>
    <t>SARDAEN</t>
  </si>
  <si>
    <t>Shoppers Stop Ltd</t>
  </si>
  <si>
    <t>SHOPERSTOP</t>
  </si>
  <si>
    <t>Ujjivan Small Finance Bank Ltd</t>
  </si>
  <si>
    <t>UJJIVANSFB</t>
  </si>
  <si>
    <t>Electronics Mart India Ltd</t>
  </si>
  <si>
    <t>EMIL</t>
  </si>
  <si>
    <t>Jupiter Life Line Hospitals Ltd</t>
  </si>
  <si>
    <t>JLHL</t>
  </si>
  <si>
    <t>Triveni Engineering and Industries Ltd</t>
  </si>
  <si>
    <t>TRIVENI</t>
  </si>
  <si>
    <t>Kotak Nifty Bank ETF</t>
  </si>
  <si>
    <t>BANKNIFTY1</t>
  </si>
  <si>
    <t>Strides Pharma Science Ltd</t>
  </si>
  <si>
    <t>STAR</t>
  </si>
  <si>
    <t>Balrampur Chini Mills Ltd</t>
  </si>
  <si>
    <t>BALRAMCHIN</t>
  </si>
  <si>
    <t>Procter &amp; Gamble Health Ltd</t>
  </si>
  <si>
    <t>PGHL</t>
  </si>
  <si>
    <t>Lloyds Engineering Works Ltd</t>
  </si>
  <si>
    <t>LLOYDSENGG</t>
  </si>
  <si>
    <t>Marksans Pharma Ltd</t>
  </si>
  <si>
    <t>MARKSANS</t>
  </si>
  <si>
    <t>Star Cement Ltd</t>
  </si>
  <si>
    <t>STARCEMENT</t>
  </si>
  <si>
    <t>Rajesh Exports Ltd</t>
  </si>
  <si>
    <t>RAJESHEXPO</t>
  </si>
  <si>
    <t>Jubilant Ingrevia Ltd</t>
  </si>
  <si>
    <t>JUBLINGREA</t>
  </si>
  <si>
    <t>CMS Info Systems Ltd</t>
  </si>
  <si>
    <t>CMSINFO</t>
  </si>
  <si>
    <t>TVS Supply Chain Solutions Ltd</t>
  </si>
  <si>
    <t>TVSSCS</t>
  </si>
  <si>
    <t>ELANTAS Beck India Ltd</t>
  </si>
  <si>
    <t>ELANTAS</t>
  </si>
  <si>
    <t>Mrs. Bectors Food Specialities Ltd</t>
  </si>
  <si>
    <t>BECTORFOOD</t>
  </si>
  <si>
    <t>Keystone Realtors Ltd</t>
  </si>
  <si>
    <t>RUSTOMJEE</t>
  </si>
  <si>
    <t>Senco Gold Ltd</t>
  </si>
  <si>
    <t>SENCO</t>
  </si>
  <si>
    <t>F D C Ltd</t>
  </si>
  <si>
    <t>FDC</t>
  </si>
  <si>
    <t>Prism Johnson Ltd</t>
  </si>
  <si>
    <t>PRSMJOHNSN</t>
  </si>
  <si>
    <t>Anupam Rasayan India Ltd</t>
  </si>
  <si>
    <t>ANURAS</t>
  </si>
  <si>
    <t>SBI Nifty 50 ETF</t>
  </si>
  <si>
    <t>SETFNIF50</t>
  </si>
  <si>
    <t>Gallantt Ispat Ltd</t>
  </si>
  <si>
    <t>GALLANTT</t>
  </si>
  <si>
    <t>BHARAT Bond ETF-April 2023-Growth</t>
  </si>
  <si>
    <t>EBBETF0423</t>
  </si>
  <si>
    <t>Debt</t>
  </si>
  <si>
    <t>HMT Ltd</t>
  </si>
  <si>
    <t>HMT</t>
  </si>
  <si>
    <t>Avanti Feeds Ltd</t>
  </si>
  <si>
    <t>AVANTIFEED</t>
  </si>
  <si>
    <t>Kirloskar Pneumatic Company Ltd</t>
  </si>
  <si>
    <t>KIRLPNU</t>
  </si>
  <si>
    <t>ITD Cementation India Ltd</t>
  </si>
  <si>
    <t>ITDCEM</t>
  </si>
  <si>
    <t>Infibeam Avenues Ltd</t>
  </si>
  <si>
    <t>INFIBEAM</t>
  </si>
  <si>
    <t>Responsive Industries Ltd</t>
  </si>
  <si>
    <t>RESPONIND</t>
  </si>
  <si>
    <t>Building Products - Granite</t>
  </si>
  <si>
    <t>Va Tech Wabag Ltd</t>
  </si>
  <si>
    <t>WABAG</t>
  </si>
  <si>
    <t>Water Management</t>
  </si>
  <si>
    <t>Sun Pharma Advanced Research Co Ltd</t>
  </si>
  <si>
    <t>SPARC</t>
  </si>
  <si>
    <t>Dhanuka Agritech Ltd</t>
  </si>
  <si>
    <t>DHANUKA</t>
  </si>
  <si>
    <t>Indo Count Industries Ltd</t>
  </si>
  <si>
    <t>ICIL</t>
  </si>
  <si>
    <t>Hindustan Construction Company Ltd</t>
  </si>
  <si>
    <t>HCC</t>
  </si>
  <si>
    <t>Vijaya Diagnostic Centre Ltd</t>
  </si>
  <si>
    <t>VIJAYA</t>
  </si>
  <si>
    <t>Prudent Corporate Advisory Services Ltd</t>
  </si>
  <si>
    <t>PRUDENT</t>
  </si>
  <si>
    <t>JSW Holdings Ltd</t>
  </si>
  <si>
    <t>JSWHL</t>
  </si>
  <si>
    <t>Ion Exchange (India) Ltd</t>
  </si>
  <si>
    <t>IONEXCHANG</t>
  </si>
  <si>
    <t>Environmental Services</t>
  </si>
  <si>
    <t>Religare Enterprises Ltd</t>
  </si>
  <si>
    <t>RELIGARE</t>
  </si>
  <si>
    <t>India Shelter Finance Corporation Ltd</t>
  </si>
  <si>
    <t>INDIASHLTR</t>
  </si>
  <si>
    <t>MedPlus Health Services Ltd</t>
  </si>
  <si>
    <t>MEDPLUS</t>
  </si>
  <si>
    <t>Symphony Ltd</t>
  </si>
  <si>
    <t>SYMPHONY</t>
  </si>
  <si>
    <t>Garware Technical Fibres Ltd</t>
  </si>
  <si>
    <t>GARFIBRES</t>
  </si>
  <si>
    <t>Dilip Buildcon Ltd</t>
  </si>
  <si>
    <t>DBL</t>
  </si>
  <si>
    <t>Sunteck Realty Ltd</t>
  </si>
  <si>
    <t>SUNTECK</t>
  </si>
  <si>
    <t>Reliance Infrastructure Ltd</t>
  </si>
  <si>
    <t>RELINFRA</t>
  </si>
  <si>
    <t>Kennametal India Ltd</t>
  </si>
  <si>
    <t>KENNAMET</t>
  </si>
  <si>
    <t>Karnataka Bank Ltd</t>
  </si>
  <si>
    <t>KTKBANK</t>
  </si>
  <si>
    <t>CCL Products (India) Ltd</t>
  </si>
  <si>
    <t>CCL</t>
  </si>
  <si>
    <t>Choice International Ltd</t>
  </si>
  <si>
    <t>CHOICEIN</t>
  </si>
  <si>
    <t>Power Mech Projects Ltd</t>
  </si>
  <si>
    <t>POWERMECH</t>
  </si>
  <si>
    <t>ASK Automotive Ltd</t>
  </si>
  <si>
    <t>ASKAUTOLTD</t>
  </si>
  <si>
    <t>Balaji Amines Ltd</t>
  </si>
  <si>
    <t>BALAMINES</t>
  </si>
  <si>
    <t>TV18 Broadcast Ltd</t>
  </si>
  <si>
    <t>TV18BRDCST</t>
  </si>
  <si>
    <t>Sharda Motor Industries Ltd</t>
  </si>
  <si>
    <t>SHARDAMOTR</t>
  </si>
  <si>
    <t>Prince Pipes and Fittings Ltd</t>
  </si>
  <si>
    <t>PRINCEPIPE</t>
  </si>
  <si>
    <t>Greenlam Industries Ltd</t>
  </si>
  <si>
    <t>GREENLAM</t>
  </si>
  <si>
    <t>Building Products - Laminates</t>
  </si>
  <si>
    <t>Tamilnad Mercantile Bank Ltd</t>
  </si>
  <si>
    <t>TMB</t>
  </si>
  <si>
    <t>Transport Corporation of India Ltd</t>
  </si>
  <si>
    <t>TCI</t>
  </si>
  <si>
    <t>Sansera Engineering Ltd</t>
  </si>
  <si>
    <t>SANSERA</t>
  </si>
  <si>
    <t>India Tourism Development Corp Ltd</t>
  </si>
  <si>
    <t>ITDC</t>
  </si>
  <si>
    <t>Blue Jet Healthcare Ltd</t>
  </si>
  <si>
    <t>BLUEJET</t>
  </si>
  <si>
    <t>Time Technoplast Ltd</t>
  </si>
  <si>
    <t>TIMETECHNO</t>
  </si>
  <si>
    <t>Laxmi Organic Industries Ltd</t>
  </si>
  <si>
    <t>LXCHEM</t>
  </si>
  <si>
    <t>Easy Trip Planners Ltd</t>
  </si>
  <si>
    <t>EASEMYTRIP</t>
  </si>
  <si>
    <t>Piccadily Agro Industries Ltd</t>
  </si>
  <si>
    <t>PICCADIL</t>
  </si>
  <si>
    <t>eMudhra Ltd</t>
  </si>
  <si>
    <t>EMUDHRA</t>
  </si>
  <si>
    <t>Magellanic Cloud Ltd</t>
  </si>
  <si>
    <t>MCLOUD</t>
  </si>
  <si>
    <t>EPL Ltd</t>
  </si>
  <si>
    <t>EPL</t>
  </si>
  <si>
    <t>Packaging</t>
  </si>
  <si>
    <t>Suprajit Engineering Ltd</t>
  </si>
  <si>
    <t>SUPRAJIT</t>
  </si>
  <si>
    <t>KRBL Ltd</t>
  </si>
  <si>
    <t>KRBL</t>
  </si>
  <si>
    <t>Man Infraconstruction Ltd</t>
  </si>
  <si>
    <t>MANINFRA</t>
  </si>
  <si>
    <t>Surya Roshni Ltd</t>
  </si>
  <si>
    <t>SURYAROSNI</t>
  </si>
  <si>
    <t>Jai Corp Ltd</t>
  </si>
  <si>
    <t>JAICORPLTD</t>
  </si>
  <si>
    <t>Gabriel India Ltd</t>
  </si>
  <si>
    <t>GABRIEL</t>
  </si>
  <si>
    <t>Jana Small Finance Bank Ltd</t>
  </si>
  <si>
    <t>JSFB</t>
  </si>
  <si>
    <t>PDS Limited</t>
  </si>
  <si>
    <t>PDSL</t>
  </si>
  <si>
    <t>Arvind Fashions Ltd</t>
  </si>
  <si>
    <t>ARVINDFASN</t>
  </si>
  <si>
    <t>Max Estates Ltd</t>
  </si>
  <si>
    <t>MAXESTATES</t>
  </si>
  <si>
    <t>South Indian Bank Ltd</t>
  </si>
  <si>
    <t>SOUTHBANK</t>
  </si>
  <si>
    <t>Technocraft Industries (India) Ltd</t>
  </si>
  <si>
    <t>TIIL</t>
  </si>
  <si>
    <t>Nazara Technologies Ltd</t>
  </si>
  <si>
    <t>NAZARA</t>
  </si>
  <si>
    <t>Theme Parks &amp; Gaming</t>
  </si>
  <si>
    <t>IFB Industries Ltd</t>
  </si>
  <si>
    <t>IFBIND</t>
  </si>
  <si>
    <t>Jindal Worldwide Ltd</t>
  </si>
  <si>
    <t>JINDWORLD</t>
  </si>
  <si>
    <t>Ethos Ltd</t>
  </si>
  <si>
    <t>ETHOSLTD</t>
  </si>
  <si>
    <t>Tarc Ltd</t>
  </si>
  <si>
    <t>TARC</t>
  </si>
  <si>
    <t>Paradeep Phosphates Ltd</t>
  </si>
  <si>
    <t>PARADEEP</t>
  </si>
  <si>
    <t>Rolex Rings Ltd</t>
  </si>
  <si>
    <t>ROLEXRINGS</t>
  </si>
  <si>
    <t>V I P Industries Ltd</t>
  </si>
  <si>
    <t>VIPIND</t>
  </si>
  <si>
    <t>J Kumar Infraprojects Ltd</t>
  </si>
  <si>
    <t>JKIL</t>
  </si>
  <si>
    <t>Sterlite Technologies Ltd</t>
  </si>
  <si>
    <t>STLTECH</t>
  </si>
  <si>
    <t>National Highways Infra Trust</t>
  </si>
  <si>
    <t>NHIT</t>
  </si>
  <si>
    <t>Dodla Dairy Ltd</t>
  </si>
  <si>
    <t>DODLA</t>
  </si>
  <si>
    <t>Borosil Renewables Ltd</t>
  </si>
  <si>
    <t>BORORENEW</t>
  </si>
  <si>
    <t>Housewares</t>
  </si>
  <si>
    <t>Gokaldas Exports Ltd</t>
  </si>
  <si>
    <t>GOKEX</t>
  </si>
  <si>
    <t>Diamond Power Infrastructure Ltd</t>
  </si>
  <si>
    <t>DIACABS</t>
  </si>
  <si>
    <t>Indigo Paints Ltd</t>
  </si>
  <si>
    <t>INDIGOPNTS</t>
  </si>
  <si>
    <t>BHARAT Bond ETF-April 2030-Growth</t>
  </si>
  <si>
    <t>EBBETF0430</t>
  </si>
  <si>
    <t>Welspun Enterprises Ltd</t>
  </si>
  <si>
    <t>WELENT</t>
  </si>
  <si>
    <t>National Fertilizers Ltd</t>
  </si>
  <si>
    <t>NFL</t>
  </si>
  <si>
    <t>Black Box Ltd</t>
  </si>
  <si>
    <t>BBOX</t>
  </si>
  <si>
    <t>Le Travenues Technology Ltd</t>
  </si>
  <si>
    <t>IXIGO</t>
  </si>
  <si>
    <t>Kesoram Industries Ltd</t>
  </si>
  <si>
    <t>KESORAMIND</t>
  </si>
  <si>
    <t>Rallis India Ltd</t>
  </si>
  <si>
    <t>RALLIS</t>
  </si>
  <si>
    <t>Nesco Ltd</t>
  </si>
  <si>
    <t>NESCO</t>
  </si>
  <si>
    <t>Paisalo Digital Ltd</t>
  </si>
  <si>
    <t>PAISALO</t>
  </si>
  <si>
    <t>Insolation Energy Ltd</t>
  </si>
  <si>
    <t>INA</t>
  </si>
  <si>
    <t>SIS Ltd</t>
  </si>
  <si>
    <t>SIS</t>
  </si>
  <si>
    <t>Ashoka Buildcon Ltd</t>
  </si>
  <si>
    <t>ASHOKA</t>
  </si>
  <si>
    <t>BHARAT Bond ETF-April 2032</t>
  </si>
  <si>
    <t>BBETF0432</t>
  </si>
  <si>
    <t>DB Corp Ltd</t>
  </si>
  <si>
    <t>DBCORP</t>
  </si>
  <si>
    <t>Publishing</t>
  </si>
  <si>
    <t>Shilpa Medicare Ltd</t>
  </si>
  <si>
    <t>SHILPAMED</t>
  </si>
  <si>
    <t>PTC India Ltd</t>
  </si>
  <si>
    <t>PTC</t>
  </si>
  <si>
    <t>Gujarat Ambuja Exports Ltd</t>
  </si>
  <si>
    <t>GAEL</t>
  </si>
  <si>
    <t>V-mart Retail Ltd</t>
  </si>
  <si>
    <t>VMART</t>
  </si>
  <si>
    <t>TD Power Systems Ltd</t>
  </si>
  <si>
    <t>TDPOWERSYS</t>
  </si>
  <si>
    <t>CSB Bank Ltd</t>
  </si>
  <si>
    <t>CSBBANK</t>
  </si>
  <si>
    <t>Sudarshan Chemical Industries Ltd</t>
  </si>
  <si>
    <t>SUDARSCHEM</t>
  </si>
  <si>
    <t>Epigral Ltd</t>
  </si>
  <si>
    <t>EPIGRAL</t>
  </si>
  <si>
    <t>Niit Learning Systems Ltd</t>
  </si>
  <si>
    <t>NIITMTS</t>
  </si>
  <si>
    <t>Education Services</t>
  </si>
  <si>
    <t>Gulf Oil Lubricants India Ltd</t>
  </si>
  <si>
    <t>GULFOILLUB</t>
  </si>
  <si>
    <t>India Infrastructure Trust</t>
  </si>
  <si>
    <t>INFRATRUST</t>
  </si>
  <si>
    <t>GMM Pfaudler Ltd</t>
  </si>
  <si>
    <t>GMMPFAUDLR</t>
  </si>
  <si>
    <t>Hindustan Foods Ltd</t>
  </si>
  <si>
    <t>HNDFDS</t>
  </si>
  <si>
    <t>Allcargo Logistics Ltd</t>
  </si>
  <si>
    <t>ALLCARGO</t>
  </si>
  <si>
    <t>IIFL Securities Ltd</t>
  </si>
  <si>
    <t>IIFLSEC</t>
  </si>
  <si>
    <t>VST Industries Ltd</t>
  </si>
  <si>
    <t>VSTIND</t>
  </si>
  <si>
    <t>MSTC Ltd</t>
  </si>
  <si>
    <t>MSTCLTD</t>
  </si>
  <si>
    <t>Indinfravit Trust</t>
  </si>
  <si>
    <t>INDINFR</t>
  </si>
  <si>
    <t>Cyient DLM Ltd</t>
  </si>
  <si>
    <t>CYIENTDLM</t>
  </si>
  <si>
    <t>R Systems International Ltd</t>
  </si>
  <si>
    <t>RSYSTEMS</t>
  </si>
  <si>
    <t>MTAR Technologies Ltd</t>
  </si>
  <si>
    <t>MTARTECH</t>
  </si>
  <si>
    <t>Bharat Bijlee Ltd</t>
  </si>
  <si>
    <t>BBL</t>
  </si>
  <si>
    <t>Bondada Engineering Ltd</t>
  </si>
  <si>
    <t>BONDADA</t>
  </si>
  <si>
    <t>Orient Cement Ltd</t>
  </si>
  <si>
    <t>ORIENTCEM</t>
  </si>
  <si>
    <t>Pricol Ltd</t>
  </si>
  <si>
    <t>PRICOLLTD</t>
  </si>
  <si>
    <t>Privi Speciality Chemicals Ltd</t>
  </si>
  <si>
    <t>PRIVISCL</t>
  </si>
  <si>
    <t>Kirloskar Industries Ltd</t>
  </si>
  <si>
    <t>KIRLOSIND</t>
  </si>
  <si>
    <t>Paras Defence and Space Technologies Ltd</t>
  </si>
  <si>
    <t>PARAS</t>
  </si>
  <si>
    <t>Share India Securities Ltd</t>
  </si>
  <si>
    <t>SHAREINDIA</t>
  </si>
  <si>
    <t>AGI Greenpac Ltd</t>
  </si>
  <si>
    <t>AGI</t>
  </si>
  <si>
    <t>Sundaram Finance Holdings Ltd</t>
  </si>
  <si>
    <t>SUNDARMHLD</t>
  </si>
  <si>
    <t>Garware Hi-Tech Films Ltd</t>
  </si>
  <si>
    <t>GRWRHITECH</t>
  </si>
  <si>
    <t>Exicom Tele-Systems Ltd</t>
  </si>
  <si>
    <t>EXICOM</t>
  </si>
  <si>
    <t>Aditya Vision Ltd</t>
  </si>
  <si>
    <t>AVL</t>
  </si>
  <si>
    <t>Retail - Speciality</t>
  </si>
  <si>
    <t>Tips Industries Ltd</t>
  </si>
  <si>
    <t>TIPSINDLTD</t>
  </si>
  <si>
    <t>Edelweiss Financial Services Ltd</t>
  </si>
  <si>
    <t>EDELWEISS</t>
  </si>
  <si>
    <t>Ami Organics Ltd</t>
  </si>
  <si>
    <t>AMIORG</t>
  </si>
  <si>
    <t>Orchid Pharma Ltd</t>
  </si>
  <si>
    <t>ORCHPHARMA</t>
  </si>
  <si>
    <t>Orient Electric Ltd</t>
  </si>
  <si>
    <t>ORIENTELEC</t>
  </si>
  <si>
    <t>Hemisphere Properties India Ltd</t>
  </si>
  <si>
    <t>HEMIPROP</t>
  </si>
  <si>
    <t>Gujarat Alkalies And Chemicals Ltd</t>
  </si>
  <si>
    <t>GUJALKALI</t>
  </si>
  <si>
    <t>Moschip Technologies Ltd</t>
  </si>
  <si>
    <t>MOSCHIP</t>
  </si>
  <si>
    <t>ICRA Ltd</t>
  </si>
  <si>
    <t>ICRA</t>
  </si>
  <si>
    <t>Protean eGov Technologies Ltd</t>
  </si>
  <si>
    <t>PROTEAN</t>
  </si>
  <si>
    <t>Pilani Investment And Industries Corporation Ltd</t>
  </si>
  <si>
    <t>PILANIINVS</t>
  </si>
  <si>
    <t>Restaurant Brands Asia Ltd</t>
  </si>
  <si>
    <t>RBA</t>
  </si>
  <si>
    <t>Aarti Pharmalabs Ltd</t>
  </si>
  <si>
    <t>AARTIPHARM</t>
  </si>
  <si>
    <t>Utkarsh Small Finance Bank Ltd</t>
  </si>
  <si>
    <t>UTKARSHBNK</t>
  </si>
  <si>
    <t>Rain Industries Ltd</t>
  </si>
  <si>
    <t>RAIN</t>
  </si>
  <si>
    <t>Vaibhav Global Ltd</t>
  </si>
  <si>
    <t>VAIBHAVGBL</t>
  </si>
  <si>
    <t>Go Fashion (India) Ltd</t>
  </si>
  <si>
    <t>GOCOLORS</t>
  </si>
  <si>
    <t>JTEKT India Ltd</t>
  </si>
  <si>
    <t>JTEKTINDIA</t>
  </si>
  <si>
    <t>Patel Engineering Ltd</t>
  </si>
  <si>
    <t>PATELENG</t>
  </si>
  <si>
    <t>GHCL Ltd</t>
  </si>
  <si>
    <t>GHCL</t>
  </si>
  <si>
    <t>GMR Power and Urban Infra Ltd</t>
  </si>
  <si>
    <t>GMRP&amp;UI</t>
  </si>
  <si>
    <t>MAS Financial Services Ltd</t>
  </si>
  <si>
    <t>MASFIN</t>
  </si>
  <si>
    <t>Johnson Controls-Hitachi Air Conditioning India Ltd</t>
  </si>
  <si>
    <t>JCHAC</t>
  </si>
  <si>
    <t>Spandana Sphoorty Financial Ltd</t>
  </si>
  <si>
    <t>SPANDANA</t>
  </si>
  <si>
    <t>Gateway Distriparks Ltd</t>
  </si>
  <si>
    <t>GATEWAY</t>
  </si>
  <si>
    <t>GTL Infrastructure Ltd</t>
  </si>
  <si>
    <t>GTLINFRA</t>
  </si>
  <si>
    <t>Heidelbergcement India Ltd</t>
  </si>
  <si>
    <t>HEIDELBERG</t>
  </si>
  <si>
    <t>Healthcare Global Enterprises Ltd</t>
  </si>
  <si>
    <t>HCG</t>
  </si>
  <si>
    <t>Wonderla Holidays Ltd</t>
  </si>
  <si>
    <t>WONDERLA</t>
  </si>
  <si>
    <t>Bajaj Hindusthan Sugar Ltd</t>
  </si>
  <si>
    <t>BAJAJHIND</t>
  </si>
  <si>
    <t>Harsha Engineers International Ltd</t>
  </si>
  <si>
    <t>HARSHA</t>
  </si>
  <si>
    <t>Nippon India ETF Gold BeES</t>
  </si>
  <si>
    <t>GOLDBEES</t>
  </si>
  <si>
    <t>Gold</t>
  </si>
  <si>
    <t>Nocil Ltd</t>
  </si>
  <si>
    <t>NOCIL</t>
  </si>
  <si>
    <t>Jamna Auto Industries Ltd</t>
  </si>
  <si>
    <t>JAMNAAUTO</t>
  </si>
  <si>
    <t>Aarti Drugs Ltd</t>
  </si>
  <si>
    <t>AARTIDRUGS</t>
  </si>
  <si>
    <t>VRL Logistics Ltd</t>
  </si>
  <si>
    <t>VRLLOG</t>
  </si>
  <si>
    <t>TeamLease Services Ltd</t>
  </si>
  <si>
    <t>TEAMLEASE</t>
  </si>
  <si>
    <t>Heritage Foods Ltd</t>
  </si>
  <si>
    <t>HERITGFOOD</t>
  </si>
  <si>
    <t>Inox Green Energy Services Ltd</t>
  </si>
  <si>
    <t>INOXGREEN</t>
  </si>
  <si>
    <t>Balmer Lawrie and Company Ltd</t>
  </si>
  <si>
    <t>BALMLAWRIE</t>
  </si>
  <si>
    <t>Kaveri Seed Company Ltd</t>
  </si>
  <si>
    <t>KSCL</t>
  </si>
  <si>
    <t>Seeds</t>
  </si>
  <si>
    <t>Dynamatic Technologies Ltd</t>
  </si>
  <si>
    <t>DYNAMATECH</t>
  </si>
  <si>
    <t>JNK India Ltd</t>
  </si>
  <si>
    <t>JNKINDIA</t>
  </si>
  <si>
    <t>Entero Healthcare Solutions Ltd</t>
  </si>
  <si>
    <t>ENTERO</t>
  </si>
  <si>
    <t>Jain Irrigation Systems Ltd</t>
  </si>
  <si>
    <t>JISLJALEQS</t>
  </si>
  <si>
    <t>Agricultural &amp; Farm Machinery</t>
  </si>
  <si>
    <t>Blue Cloud Softech Solutions Ltd</t>
  </si>
  <si>
    <t>BLUECLOUDS</t>
  </si>
  <si>
    <t>Oriana Power Ltd</t>
  </si>
  <si>
    <t>ORIANA</t>
  </si>
  <si>
    <t>DCX Systems Ltd</t>
  </si>
  <si>
    <t>DCXINDIA</t>
  </si>
  <si>
    <t>Thangamayil Jewellery Ltd</t>
  </si>
  <si>
    <t>THANGAMAYL</t>
  </si>
  <si>
    <t>Sanghvi Movers Ltd</t>
  </si>
  <si>
    <t>SANGHVIMOV</t>
  </si>
  <si>
    <t>Bharat Rasayan Ltd</t>
  </si>
  <si>
    <t>BHARATRAS</t>
  </si>
  <si>
    <t>SG Mart Ltd</t>
  </si>
  <si>
    <t>SGMART</t>
  </si>
  <si>
    <t>Banco Products (India) Ltd</t>
  </si>
  <si>
    <t>BANCOINDIA</t>
  </si>
  <si>
    <t>Kovai Medical Center and Hospital Ltd</t>
  </si>
  <si>
    <t>KOVAI</t>
  </si>
  <si>
    <t>Shanthi Gears Ltd</t>
  </si>
  <si>
    <t>SHANTIGEAR</t>
  </si>
  <si>
    <t>Shilchar Technologies Ltd</t>
  </si>
  <si>
    <t>SHILCTECH</t>
  </si>
  <si>
    <t>Tilaknagar Industries Ltd</t>
  </si>
  <si>
    <t>TI</t>
  </si>
  <si>
    <t>TCI Express Ltd</t>
  </si>
  <si>
    <t>TCIEXP</t>
  </si>
  <si>
    <t>Fedbank Financial Services Ltd</t>
  </si>
  <si>
    <t>FEDFINA</t>
  </si>
  <si>
    <t>West Coast Paper Mills Ltd</t>
  </si>
  <si>
    <t>WSTCSTPAPR</t>
  </si>
  <si>
    <t>Sunflag Iron and Steel Co Ltd</t>
  </si>
  <si>
    <t>SUNFLAG</t>
  </si>
  <si>
    <t>LG Balakrishnan &amp; Bros Ltd</t>
  </si>
  <si>
    <t>LGBBROSLTD</t>
  </si>
  <si>
    <t>Jayaswal Neco Industries Ltd</t>
  </si>
  <si>
    <t>JAYNECOIND</t>
  </si>
  <si>
    <t>Subros Ltd</t>
  </si>
  <si>
    <t>SUBROS</t>
  </si>
  <si>
    <t>Avantel Ltd</t>
  </si>
  <si>
    <t>AVANTEL</t>
  </si>
  <si>
    <t>Borosil Ltd</t>
  </si>
  <si>
    <t>BOROLTD</t>
  </si>
  <si>
    <t>Lux Industries Ltd</t>
  </si>
  <si>
    <t>LUXIND</t>
  </si>
  <si>
    <t>Rossari Biotech Ltd</t>
  </si>
  <si>
    <t>ROSSARI</t>
  </si>
  <si>
    <t>Fusion Micro Finance Ltd</t>
  </si>
  <si>
    <t>FUSION</t>
  </si>
  <si>
    <t>Hikal Ltd</t>
  </si>
  <si>
    <t>HIKAL</t>
  </si>
  <si>
    <t>Tinplate Company of India Ltd</t>
  </si>
  <si>
    <t>TINPLATE</t>
  </si>
  <si>
    <t>Sharda Cropchem Ltd</t>
  </si>
  <si>
    <t>SHARDACROP</t>
  </si>
  <si>
    <t>Advanced Enzyme Technologies Ltd</t>
  </si>
  <si>
    <t>ADVENZYMES</t>
  </si>
  <si>
    <t>Lloyds Enterprises Ltd</t>
  </si>
  <si>
    <t>LLOYDSENT</t>
  </si>
  <si>
    <t>Nippon India ETF Nifty 50 BeES</t>
  </si>
  <si>
    <t>NIFTYBEES</t>
  </si>
  <si>
    <t>Savita Oil Technologies Ltd</t>
  </si>
  <si>
    <t>SOTL</t>
  </si>
  <si>
    <t>Orissa Minerals Development Company Ltd</t>
  </si>
  <si>
    <t>ORISSAMINE</t>
  </si>
  <si>
    <t>WPIL Ltd</t>
  </si>
  <si>
    <t>WPIL</t>
  </si>
  <si>
    <t>Prime Focus Ltd</t>
  </si>
  <si>
    <t>PFOCUS</t>
  </si>
  <si>
    <t>Animation</t>
  </si>
  <si>
    <t>Neogen Chemicals Ltd</t>
  </si>
  <si>
    <t>NEOGEN</t>
  </si>
  <si>
    <t>Bombay Dyeing and Mfg Co Ltd</t>
  </si>
  <si>
    <t>BOMDYEING</t>
  </si>
  <si>
    <t>Fineotex Chemical Ltd</t>
  </si>
  <si>
    <t>FCL</t>
  </si>
  <si>
    <t>Spicejet Ltd</t>
  </si>
  <si>
    <t>SPICEJET</t>
  </si>
  <si>
    <t>DCB Bank Ltd</t>
  </si>
  <si>
    <t>DCBBANK</t>
  </si>
  <si>
    <t>Kalyani Steels Ltd</t>
  </si>
  <si>
    <t>KSL</t>
  </si>
  <si>
    <t>Kewal Kiran Clothing Ltd</t>
  </si>
  <si>
    <t>KKCL</t>
  </si>
  <si>
    <t>Ramky Infrastructure Ltd</t>
  </si>
  <si>
    <t>RAMKY</t>
  </si>
  <si>
    <t>Venus Pipes and Tubes Ltd</t>
  </si>
  <si>
    <t>VENUSPIPES</t>
  </si>
  <si>
    <t>Honda India Power Products Ltd</t>
  </si>
  <si>
    <t>HONDAPOWER</t>
  </si>
  <si>
    <t>Sula Vineyards Ltd</t>
  </si>
  <si>
    <t>SULA</t>
  </si>
  <si>
    <t>Skipper Ltd</t>
  </si>
  <si>
    <t>SKIPPER</t>
  </si>
  <si>
    <t>Samhi Hotels Ltd</t>
  </si>
  <si>
    <t>SAMHI</t>
  </si>
  <si>
    <t>Ddev Plastiks Industries Ltd</t>
  </si>
  <si>
    <t>DDEVPLASTIK</t>
  </si>
  <si>
    <t>Apeejay Surrendra Park Hotels Ltd</t>
  </si>
  <si>
    <t>PARKHOTELS</t>
  </si>
  <si>
    <t>Styrenix Performance Materials Ltd</t>
  </si>
  <si>
    <t>STYRENIX</t>
  </si>
  <si>
    <t>Hawkins Cookers Ltd</t>
  </si>
  <si>
    <t>HAWKINCOOK</t>
  </si>
  <si>
    <t>ISMT Ltd</t>
  </si>
  <si>
    <t>ISMTLTD</t>
  </si>
  <si>
    <t>KDDL Ltd</t>
  </si>
  <si>
    <t>KDDL</t>
  </si>
  <si>
    <t>Greenply Industries Ltd</t>
  </si>
  <si>
    <t>GREENPLY</t>
  </si>
  <si>
    <t>Imagicaaworld Entertainment Ltd</t>
  </si>
  <si>
    <t>IMAGICAA</t>
  </si>
  <si>
    <t>Ashiana Housing Ltd</t>
  </si>
  <si>
    <t>ASHIANA</t>
  </si>
  <si>
    <t>Hinduja Global Solutions Ltd</t>
  </si>
  <si>
    <t>HGS</t>
  </si>
  <si>
    <t>Uflex Ltd</t>
  </si>
  <si>
    <t>UFLEX</t>
  </si>
  <si>
    <t>Premier Explosives Ltd</t>
  </si>
  <si>
    <t>PREMEXPLN</t>
  </si>
  <si>
    <t>Shaily Engineering Plastics Ltd</t>
  </si>
  <si>
    <t>SHAILY</t>
  </si>
  <si>
    <t>Gopal Snacks Ltd</t>
  </si>
  <si>
    <t>GOPAL</t>
  </si>
  <si>
    <t>Greenpanel Industries Ltd</t>
  </si>
  <si>
    <t>GREENPANEL</t>
  </si>
  <si>
    <t>Shrem InvIT</t>
  </si>
  <si>
    <t>SHREMINVIT</t>
  </si>
  <si>
    <t>Muthoot Microfin Ltd</t>
  </si>
  <si>
    <t>MUTHOOTMF</t>
  </si>
  <si>
    <t>Microfinancing</t>
  </si>
  <si>
    <t>Hathway Cable and Datacom Ltd</t>
  </si>
  <si>
    <t>HATHWAY</t>
  </si>
  <si>
    <t>Cable &amp; D2H</t>
  </si>
  <si>
    <t>Tide Water Oil Co India Ltd</t>
  </si>
  <si>
    <t>TIDEWATER</t>
  </si>
  <si>
    <t>Shipping Corporation of India Land and Assets Ltd</t>
  </si>
  <si>
    <t>SCILAL</t>
  </si>
  <si>
    <t>Bannari Amman Sugars Ltd</t>
  </si>
  <si>
    <t>BANARISUG</t>
  </si>
  <si>
    <t>Datamatics Global Services Ltd</t>
  </si>
  <si>
    <t>DATAMATICS</t>
  </si>
  <si>
    <t>Cartrade Tech Ltd</t>
  </si>
  <si>
    <t>CARTRADE</t>
  </si>
  <si>
    <t>Manorama Industries Ltd</t>
  </si>
  <si>
    <t>MANORAMA</t>
  </si>
  <si>
    <t>Indian Metals and Ferro Alloys Ltd</t>
  </si>
  <si>
    <t>IMFA</t>
  </si>
  <si>
    <t>Lumax AutoTechnologies Ltd</t>
  </si>
  <si>
    <t>LUMAXTECH</t>
  </si>
  <si>
    <t>Dredging Corporation of India Ltd</t>
  </si>
  <si>
    <t>DREDGECORP</t>
  </si>
  <si>
    <t>Dredging</t>
  </si>
  <si>
    <t>Bhansali Engg Polymers Ltd</t>
  </si>
  <si>
    <t>BEPL</t>
  </si>
  <si>
    <t>JTL Industries Ltd</t>
  </si>
  <si>
    <t>JTLIND</t>
  </si>
  <si>
    <t>Ashapura Minechem Ltd</t>
  </si>
  <si>
    <t>ASHAPURMIN</t>
  </si>
  <si>
    <t>Grauer And Weil (India) Ltd</t>
  </si>
  <si>
    <t>GRAUWEIL</t>
  </si>
  <si>
    <t>Nirlon Ltd</t>
  </si>
  <si>
    <t>NIRLON</t>
  </si>
  <si>
    <t>Awfis Space Solutions Ltd</t>
  </si>
  <si>
    <t>AWFIS</t>
  </si>
  <si>
    <t>Gensol Engineering Ltd</t>
  </si>
  <si>
    <t>GENSOL</t>
  </si>
  <si>
    <t>Gujarat Industries Power Company Ltd</t>
  </si>
  <si>
    <t>GIPCL</t>
  </si>
  <si>
    <t>Steel Strips Wheels Ltd</t>
  </si>
  <si>
    <t>SSWL</t>
  </si>
  <si>
    <t>Medi Assist Healthcare Services Ltd</t>
  </si>
  <si>
    <t>MEDIASSIST</t>
  </si>
  <si>
    <t>Nucleus Software Exports Ltd</t>
  </si>
  <si>
    <t>NUCLEUS</t>
  </si>
  <si>
    <t>EMS Ltd</t>
  </si>
  <si>
    <t>EMSLIMITED</t>
  </si>
  <si>
    <t>La Opala R G Ltd</t>
  </si>
  <si>
    <t>LAOPALA</t>
  </si>
  <si>
    <t>Yatharth Hospital &amp; Trauma Care Services Ltd</t>
  </si>
  <si>
    <t>YATHARTH</t>
  </si>
  <si>
    <t>Bajaj Consumer Care Ltd</t>
  </si>
  <si>
    <t>BAJAJCON</t>
  </si>
  <si>
    <t>Gujarat Themis Biosyn Ltd</t>
  </si>
  <si>
    <t>GUJTHEM</t>
  </si>
  <si>
    <t>Pitti Engineering Ltd</t>
  </si>
  <si>
    <t>PITTIENG</t>
  </si>
  <si>
    <t>Unichem Laboratories Ltd</t>
  </si>
  <si>
    <t>UNICHEMLAB</t>
  </si>
  <si>
    <t>Mahindra Logistics Ltd</t>
  </si>
  <si>
    <t>MAHLOG</t>
  </si>
  <si>
    <t>Cigniti Technologies Ltd</t>
  </si>
  <si>
    <t>CIGNITITEC</t>
  </si>
  <si>
    <t>Thejo Engineering Ltd</t>
  </si>
  <si>
    <t>THEJO</t>
  </si>
  <si>
    <t>IRB InvIT Fund</t>
  </si>
  <si>
    <t>IRBINVIT</t>
  </si>
  <si>
    <t>Motilal Oswal NASDAQ 100 ETF</t>
  </si>
  <si>
    <t>MON100</t>
  </si>
  <si>
    <t>Balu Forge Industries Ltd</t>
  </si>
  <si>
    <t>BALUFORGE</t>
  </si>
  <si>
    <t>Bajel Projects Ltd</t>
  </si>
  <si>
    <t>BAJEL</t>
  </si>
  <si>
    <t>Electric Utilities</t>
  </si>
  <si>
    <t>Spectrum Electrical Industries Ltd</t>
  </si>
  <si>
    <t>SPECTRUM</t>
  </si>
  <si>
    <t>Maithan Alloys Ltd</t>
  </si>
  <si>
    <t>MAITHANALL</t>
  </si>
  <si>
    <t>Prakash Industries Ltd</t>
  </si>
  <si>
    <t>PRAKASH</t>
  </si>
  <si>
    <t>Gufic Biosciences Ltd</t>
  </si>
  <si>
    <t>GUFICBIO</t>
  </si>
  <si>
    <t>Greaves Cotton Ltd</t>
  </si>
  <si>
    <t>GREAVESCOT</t>
  </si>
  <si>
    <t>Zaggle Prepaid Ocean Services Ltd</t>
  </si>
  <si>
    <t>ZAGGLE</t>
  </si>
  <si>
    <t>Delta Corp Ltd</t>
  </si>
  <si>
    <t>DELTACORP</t>
  </si>
  <si>
    <t>VST Tillers Tractors Ltd</t>
  </si>
  <si>
    <t>VSTTILLERS</t>
  </si>
  <si>
    <t>Anup Engineering Ltd</t>
  </si>
  <si>
    <t>ANUP</t>
  </si>
  <si>
    <t>Swaraj Engines Ltd</t>
  </si>
  <si>
    <t>SWARAJENG</t>
  </si>
  <si>
    <t>Ganesha Ecosphere Ltd</t>
  </si>
  <si>
    <t>GANECOS</t>
  </si>
  <si>
    <t>Navneet Education Ltd</t>
  </si>
  <si>
    <t>NAVNETEDUL</t>
  </si>
  <si>
    <t>Jindal Poly Films Ltd</t>
  </si>
  <si>
    <t>JINDALPOLY</t>
  </si>
  <si>
    <t>ideaForge Technology Ltd</t>
  </si>
  <si>
    <t>IDEAFORGE</t>
  </si>
  <si>
    <t>Repco Home Finance Ltd</t>
  </si>
  <si>
    <t>REPCOHOME</t>
  </si>
  <si>
    <t>Avalon Technologies Ltd</t>
  </si>
  <si>
    <t>AVALON</t>
  </si>
  <si>
    <t>MPS Ltd</t>
  </si>
  <si>
    <t>MPSLTD</t>
  </si>
  <si>
    <t>Fiem Industries Ltd</t>
  </si>
  <si>
    <t>FIEMIND</t>
  </si>
  <si>
    <t>Sundaram Clayton Ltd</t>
  </si>
  <si>
    <t>SUNCLAY</t>
  </si>
  <si>
    <t>Seamec Ltd</t>
  </si>
  <si>
    <t>SEAMECLTD</t>
  </si>
  <si>
    <t>Oil &amp; Gas - Equipment &amp; Services</t>
  </si>
  <si>
    <t>Flair Writing Industries Ltd</t>
  </si>
  <si>
    <t>FLAIR</t>
  </si>
  <si>
    <t>Sindhu Trade Links Ltd</t>
  </si>
  <si>
    <t>SINDHUTRAD</t>
  </si>
  <si>
    <t>TCNS Clothing Co Ltd</t>
  </si>
  <si>
    <t>TCNSBRANDS</t>
  </si>
  <si>
    <t>Sandhar Technologies Ltd</t>
  </si>
  <si>
    <t>SANDHAR</t>
  </si>
  <si>
    <t>TVS Srichakra Ltd</t>
  </si>
  <si>
    <t>TVSSRICHAK</t>
  </si>
  <si>
    <t>Network People Services Technologies Ltd</t>
  </si>
  <si>
    <t>NPST</t>
  </si>
  <si>
    <t>Shivalik Bimetal Controls Ltd</t>
  </si>
  <si>
    <t>SBCL</t>
  </si>
  <si>
    <t>Thyrocare Technologies Ltd</t>
  </si>
  <si>
    <t>THYROCARE</t>
  </si>
  <si>
    <t>Polyplex Corp Ltd</t>
  </si>
  <si>
    <t>POLYPLEX</t>
  </si>
  <si>
    <t>IndoStar Capital Finance Ltd</t>
  </si>
  <si>
    <t>INDOSTAR</t>
  </si>
  <si>
    <t>Hindware Home Innovation Ltd</t>
  </si>
  <si>
    <t>HINDWAREAP</t>
  </si>
  <si>
    <t>NRB Bearings Ltd</t>
  </si>
  <si>
    <t>NRBBEARING</t>
  </si>
  <si>
    <t>CARE Ratings Ltd</t>
  </si>
  <si>
    <t>CARERATING</t>
  </si>
  <si>
    <t>Sagar Cements Ltd</t>
  </si>
  <si>
    <t>SAGCEM</t>
  </si>
  <si>
    <t>Shalby Ltd</t>
  </si>
  <si>
    <t>SHALBY</t>
  </si>
  <si>
    <t>HLE Glascoat Ltd</t>
  </si>
  <si>
    <t>HLEGLAS</t>
  </si>
  <si>
    <t>Stylam Industries Ltd</t>
  </si>
  <si>
    <t>STYLAMIND</t>
  </si>
  <si>
    <t>Supriya Lifescience Ltd</t>
  </si>
  <si>
    <t>SUPRIYA</t>
  </si>
  <si>
    <t>Fischer Medical Ventures Ltd</t>
  </si>
  <si>
    <t>FISCHER</t>
  </si>
  <si>
    <t>Somany Ceramics Ltd</t>
  </si>
  <si>
    <t>SOMANYCERA</t>
  </si>
  <si>
    <t>SeQuent Scientific Ltd</t>
  </si>
  <si>
    <t>SEQUENT</t>
  </si>
  <si>
    <t>Dhani Services Ltd</t>
  </si>
  <si>
    <t>DHANI</t>
  </si>
  <si>
    <t>Pearl Global Industries Ltd</t>
  </si>
  <si>
    <t>PGIL</t>
  </si>
  <si>
    <t>KCP Ltd</t>
  </si>
  <si>
    <t>KCP</t>
  </si>
  <si>
    <t>Dalmia Bharat Sugar and Industries Ltd</t>
  </si>
  <si>
    <t>DALMIASUG</t>
  </si>
  <si>
    <t>Salasar Techno Engineering Ltd</t>
  </si>
  <si>
    <t>SALASAR</t>
  </si>
  <si>
    <t>Apollo Micro Systems Ltd</t>
  </si>
  <si>
    <t>APOLLO</t>
  </si>
  <si>
    <t>Marathon Nextgen Realty Ltd</t>
  </si>
  <si>
    <t>MARATHON</t>
  </si>
  <si>
    <t>Thirumalai Chemicals Ltd</t>
  </si>
  <si>
    <t>TIRUMALCHM</t>
  </si>
  <si>
    <t>Kolte-Patil Developers Ltd</t>
  </si>
  <si>
    <t>KOLTEPATIL</t>
  </si>
  <si>
    <t>Arvind Smartspaces Ltd</t>
  </si>
  <si>
    <t>ARVSMART</t>
  </si>
  <si>
    <t>Ge Power India Ltd</t>
  </si>
  <si>
    <t>GEPIL</t>
  </si>
  <si>
    <t>Automotive Axles Ltd</t>
  </si>
  <si>
    <t>AUTOAXLES</t>
  </si>
  <si>
    <t>Goodluck India Ltd</t>
  </si>
  <si>
    <t>GOODLUCK</t>
  </si>
  <si>
    <t>Optiemus Infracom Ltd</t>
  </si>
  <si>
    <t>OPTIEMUS</t>
  </si>
  <si>
    <t>Indoco Remedies Ltd</t>
  </si>
  <si>
    <t>INDOCO</t>
  </si>
  <si>
    <t>Bhagiradha Chemicals and Industries Ltd</t>
  </si>
  <si>
    <t>BHAGCHEM</t>
  </si>
  <si>
    <t>PTC India Financial Services Ltd</t>
  </si>
  <si>
    <t>PFS</t>
  </si>
  <si>
    <t>Max Ventures and Industries Ltd</t>
  </si>
  <si>
    <t>MAXVIL</t>
  </si>
  <si>
    <t>Vadilal Industries Ltd</t>
  </si>
  <si>
    <t>VADILALIND</t>
  </si>
  <si>
    <t>Wendt (India) Limited</t>
  </si>
  <si>
    <t>WENDT</t>
  </si>
  <si>
    <t>Tinna Rubber and Infrastructure Ltd</t>
  </si>
  <si>
    <t>TINNARUBR</t>
  </si>
  <si>
    <t>Veritas (India) Ltd</t>
  </si>
  <si>
    <t>VERITAS</t>
  </si>
  <si>
    <t>BF Utilities Ltd</t>
  </si>
  <si>
    <t>BFUTILITIE</t>
  </si>
  <si>
    <t>Alembic Ltd</t>
  </si>
  <si>
    <t>ALEMBICLTD</t>
  </si>
  <si>
    <t>Dollar Industries Ltd</t>
  </si>
  <si>
    <t>DOLLAR</t>
  </si>
  <si>
    <t>Kingfa Science and Technology (India) Ltd</t>
  </si>
  <si>
    <t>KINGFA</t>
  </si>
  <si>
    <t>K.P. Energy Ltd</t>
  </si>
  <si>
    <t>KPEL</t>
  </si>
  <si>
    <t>D P Abhushan Ltd</t>
  </si>
  <si>
    <t>DPABHUSHAN</t>
  </si>
  <si>
    <t>MM Forgings Ltd</t>
  </si>
  <si>
    <t>MMFL</t>
  </si>
  <si>
    <t>Unitech Ltd</t>
  </si>
  <si>
    <t>UNITECH</t>
  </si>
  <si>
    <t>Vishnu Chemicals Ltd</t>
  </si>
  <si>
    <t>VISHNU</t>
  </si>
  <si>
    <t>SML Isuzu Ltd</t>
  </si>
  <si>
    <t>SMLISUZU</t>
  </si>
  <si>
    <t>Morepen Laboratories Ltd</t>
  </si>
  <si>
    <t>MOREPENLAB</t>
  </si>
  <si>
    <t>Rajratan Global Wire Ltd</t>
  </si>
  <si>
    <t>RAJRATAN</t>
  </si>
  <si>
    <t>Man Industries (India) Ltd</t>
  </si>
  <si>
    <t>MANINDS</t>
  </si>
  <si>
    <t>Vindhya Telelinks Ltd</t>
  </si>
  <si>
    <t>VINDHYATEL</t>
  </si>
  <si>
    <t>Spright Agro Ltd</t>
  </si>
  <si>
    <t>SPRIGHT</t>
  </si>
  <si>
    <t>Precision Wires India Ltd</t>
  </si>
  <si>
    <t>PRECWIRE</t>
  </si>
  <si>
    <t>Huhtamaki India Ltd</t>
  </si>
  <si>
    <t>HUHTAMAKI</t>
  </si>
  <si>
    <t>KP Green Engineering Ltd</t>
  </si>
  <si>
    <t>KPGEL</t>
  </si>
  <si>
    <t>Nilkamal Ltd</t>
  </si>
  <si>
    <t>NILKAMAL</t>
  </si>
  <si>
    <t>SEPC Ltd</t>
  </si>
  <si>
    <t>SEPC</t>
  </si>
  <si>
    <t>Innova Captab Ltd</t>
  </si>
  <si>
    <t>INNOVACAP</t>
  </si>
  <si>
    <t>HPL Electric &amp; Power Ltd</t>
  </si>
  <si>
    <t>HPL</t>
  </si>
  <si>
    <t>Mayur Uniquoters Ltd</t>
  </si>
  <si>
    <t>MAYURUNIQ</t>
  </si>
  <si>
    <t>India Glycols Ltd</t>
  </si>
  <si>
    <t>INDIAGLYCO</t>
  </si>
  <si>
    <t>EFC (I) Ltd</t>
  </si>
  <si>
    <t>EFCIL</t>
  </si>
  <si>
    <t>Saksoft Ltd</t>
  </si>
  <si>
    <t>SAKSOFT</t>
  </si>
  <si>
    <t>Kalyani Investment Company Ltd</t>
  </si>
  <si>
    <t>KICL</t>
  </si>
  <si>
    <t>Hindustan Oil Exploration Company Ltd</t>
  </si>
  <si>
    <t>HINDOILEXP</t>
  </si>
  <si>
    <t>Astec Lifesciences Ltd</t>
  </si>
  <si>
    <t>ASTEC</t>
  </si>
  <si>
    <t>Dish TV India Ltd</t>
  </si>
  <si>
    <t>DISHTV</t>
  </si>
  <si>
    <t>EIH Associated Hotels Ltd</t>
  </si>
  <si>
    <t>EIHAHOTELS</t>
  </si>
  <si>
    <t>Quick Heal Technologies Ltd</t>
  </si>
  <si>
    <t>QUICKHEAL</t>
  </si>
  <si>
    <t>Landmark Cars Ltd</t>
  </si>
  <si>
    <t>LANDMARK</t>
  </si>
  <si>
    <t>NIBE Ltd</t>
  </si>
  <si>
    <t>NIBE</t>
  </si>
  <si>
    <t>Novartis India Ltd</t>
  </si>
  <si>
    <t>NOVARTIND</t>
  </si>
  <si>
    <t>Venky's (India) Ltd</t>
  </si>
  <si>
    <t>VENKEYS</t>
  </si>
  <si>
    <t>Foseco India Ltd</t>
  </si>
  <si>
    <t>FOSECOIND</t>
  </si>
  <si>
    <t>Suven Life Sciences Ltd</t>
  </si>
  <si>
    <t>SUVEN</t>
  </si>
  <si>
    <t>Stanley Lifestyles Ltd</t>
  </si>
  <si>
    <t>STANLEY</t>
  </si>
  <si>
    <t>Sasken Technologies Ltd</t>
  </si>
  <si>
    <t>SASKEN</t>
  </si>
  <si>
    <t>Accelya Solutions India Ltd</t>
  </si>
  <si>
    <t>ACCELYA</t>
  </si>
  <si>
    <t>Jeena Sikho Lifecare Ltd</t>
  </si>
  <si>
    <t>JSLL</t>
  </si>
  <si>
    <t>John Cockerill India Ltd</t>
  </si>
  <si>
    <t>COCKERILL</t>
  </si>
  <si>
    <t>Ujaas Energy Ltd</t>
  </si>
  <si>
    <t>UEL</t>
  </si>
  <si>
    <t>Goodyear India Ltd</t>
  </si>
  <si>
    <t>GOODYEAR</t>
  </si>
  <si>
    <t>Tatva Chintan Pharma Chem Ltd</t>
  </si>
  <si>
    <t>TATVA</t>
  </si>
  <si>
    <t>Lumax Industries Ltd</t>
  </si>
  <si>
    <t>LUMAXIND</t>
  </si>
  <si>
    <t>Suraj Estate Developers Ltd</t>
  </si>
  <si>
    <t>SURAJEST</t>
  </si>
  <si>
    <t>Real Estate Rental, Development &amp; Operations</t>
  </si>
  <si>
    <t>ESAF Small Finance Bank Limited</t>
  </si>
  <si>
    <t>ESAFSFB</t>
  </si>
  <si>
    <t>Dolphin Offshore Enterprises (India) Ltd</t>
  </si>
  <si>
    <t>DOLPHIN</t>
  </si>
  <si>
    <t>Confidence Petroleum India Ltd</t>
  </si>
  <si>
    <t>CONFIPET</t>
  </si>
  <si>
    <t>Dishman Carbogen Amcis Ltd</t>
  </si>
  <si>
    <t>DCAL</t>
  </si>
  <si>
    <t>PSP Projects Ltd</t>
  </si>
  <si>
    <t>PSPPROJECT</t>
  </si>
  <si>
    <t>RPG Life Sciences Limited</t>
  </si>
  <si>
    <t>RPGLIFE</t>
  </si>
  <si>
    <t>HMA Agro Industries Ltd</t>
  </si>
  <si>
    <t>HMAAGRO</t>
  </si>
  <si>
    <t>Universal Cables Ltd</t>
  </si>
  <si>
    <t>UNIVCABLES</t>
  </si>
  <si>
    <t>S H Kelkar and Company Ltd</t>
  </si>
  <si>
    <t>SHK</t>
  </si>
  <si>
    <t>Rashi Peripherals Ltd</t>
  </si>
  <si>
    <t>RPTECH</t>
  </si>
  <si>
    <t>Tasty Bite Eatables Ltd</t>
  </si>
  <si>
    <t>TASTYBITE</t>
  </si>
  <si>
    <t>V2 Retail Ltd</t>
  </si>
  <si>
    <t>V2RETAIL</t>
  </si>
  <si>
    <t>Mold-Tek Packaging Ltd</t>
  </si>
  <si>
    <t>MOLDTKPAC</t>
  </si>
  <si>
    <t>SBI Gold ETF</t>
  </si>
  <si>
    <t>SETFGOLD</t>
  </si>
  <si>
    <t>Tarsons Products Ltd</t>
  </si>
  <si>
    <t>TARSONS</t>
  </si>
  <si>
    <t>DEN Networks Ltd</t>
  </si>
  <si>
    <t>DEN</t>
  </si>
  <si>
    <t>Eveready Industries India Ltd</t>
  </si>
  <si>
    <t>EVEREADY</t>
  </si>
  <si>
    <t>Sai Silks (Kalamandir) Ltd</t>
  </si>
  <si>
    <t>KALAMANDIR</t>
  </si>
  <si>
    <t>SJS Enterprises Ltd</t>
  </si>
  <si>
    <t>SJS</t>
  </si>
  <si>
    <t>Gokul Agro Resources Ltd</t>
  </si>
  <si>
    <t>GOKULAGRO</t>
  </si>
  <si>
    <t>Jash Engineering Ltd</t>
  </si>
  <si>
    <t>JASH</t>
  </si>
  <si>
    <t>Apollo Pipes Ltd</t>
  </si>
  <si>
    <t>APOLLOPIPE</t>
  </si>
  <si>
    <t>Fino Payments Bank Ltd</t>
  </si>
  <si>
    <t>FINOPB</t>
  </si>
  <si>
    <t>Sanghi Industries Ltd</t>
  </si>
  <si>
    <t>SANGHIIND</t>
  </si>
  <si>
    <t>Nippon India ETF Nifty 1D Rate Liquid BeES</t>
  </si>
  <si>
    <t>LIQUIDBEES</t>
  </si>
  <si>
    <t>Ajmera Realty &amp; Infra India Ltd</t>
  </si>
  <si>
    <t>AJMERA</t>
  </si>
  <si>
    <t>Axiscades Technologies Ltd</t>
  </si>
  <si>
    <t>AXISCADES</t>
  </si>
  <si>
    <t>ADF Foods Ltd</t>
  </si>
  <si>
    <t>ADFFOODS</t>
  </si>
  <si>
    <t>Capacite Infraprojects Ltd</t>
  </si>
  <si>
    <t>CAPACITE</t>
  </si>
  <si>
    <t>Mahanagar Telephone Nigam Ltd</t>
  </si>
  <si>
    <t>MTNL</t>
  </si>
  <si>
    <t>Vishnu Prakash R Punglia Ltd</t>
  </si>
  <si>
    <t>VPRPL</t>
  </si>
  <si>
    <t>India Pesticides Ltd</t>
  </si>
  <si>
    <t>IPL</t>
  </si>
  <si>
    <t>Dreamfolks Services Ltd</t>
  </si>
  <si>
    <t>DREAMFOLKS</t>
  </si>
  <si>
    <t>BF Investment Ltd</t>
  </si>
  <si>
    <t>BFINVEST</t>
  </si>
  <si>
    <t>Oriental Hotels Ltd</t>
  </si>
  <si>
    <t>ORIENTHOT</t>
  </si>
  <si>
    <t>Ugro Capital Ltd</t>
  </si>
  <si>
    <t>UGROCAP</t>
  </si>
  <si>
    <t>IOL Chemicals and Pharmaceuticals Ltd</t>
  </si>
  <si>
    <t>IOLCP</t>
  </si>
  <si>
    <t>Vardhman Special Steels Ltd</t>
  </si>
  <si>
    <t>VSSL</t>
  </si>
  <si>
    <t>Mangalam Cement Ltd</t>
  </si>
  <si>
    <t>MANGLMCEM</t>
  </si>
  <si>
    <t>Rane Holdings Ltd</t>
  </si>
  <si>
    <t>RANEHOLDIN</t>
  </si>
  <si>
    <t>Paramount Communications Ltd</t>
  </si>
  <si>
    <t>PARACABLES</t>
  </si>
  <si>
    <t>Artemis Medicare Services Ltd</t>
  </si>
  <si>
    <t>ARTEMISMED</t>
  </si>
  <si>
    <t>DEE Development Engineers Ltd</t>
  </si>
  <si>
    <t>DEEDEV</t>
  </si>
  <si>
    <t>Tanfac Industries Ltd</t>
  </si>
  <si>
    <t>TANFACIND</t>
  </si>
  <si>
    <t>Kody Technolab Ltd</t>
  </si>
  <si>
    <t>KODYTECH</t>
  </si>
  <si>
    <t>Marine Electricals (India) Ltd</t>
  </si>
  <si>
    <t>MARINE</t>
  </si>
  <si>
    <t>Owais Metal and Mineral Processing Ltd</t>
  </si>
  <si>
    <t>OWAIS</t>
  </si>
  <si>
    <t>Alpex Solar Ltd</t>
  </si>
  <si>
    <t>ALPEXSOLAR</t>
  </si>
  <si>
    <t>RPSG Ventures Ltd</t>
  </si>
  <si>
    <t>RPSGVENT</t>
  </si>
  <si>
    <t>Abans Holdings Ltd</t>
  </si>
  <si>
    <t>AHL</t>
  </si>
  <si>
    <t>Genesys International Corporation Ltd</t>
  </si>
  <si>
    <t>GENESYS</t>
  </si>
  <si>
    <t>E2E Networks Ltd</t>
  </si>
  <si>
    <t>E2E</t>
  </si>
  <si>
    <t>Solara Active Pharma Sciences Ltd</t>
  </si>
  <si>
    <t>SOLARA</t>
  </si>
  <si>
    <t>Refex Industries Ltd</t>
  </si>
  <si>
    <t>REFEX</t>
  </si>
  <si>
    <t>Panama Petrochem Ltd</t>
  </si>
  <si>
    <t>PANAMAPET</t>
  </si>
  <si>
    <t>Vakrangee Limited</t>
  </si>
  <si>
    <t>VAKRANGEE</t>
  </si>
  <si>
    <t>Mukand Ltd</t>
  </si>
  <si>
    <t>MUKANDLTD</t>
  </si>
  <si>
    <t>Andhra Paper Ltd</t>
  </si>
  <si>
    <t>ANDHRAPAP</t>
  </si>
  <si>
    <t>Satin Creditcare Network Ltd</t>
  </si>
  <si>
    <t>SATIN</t>
  </si>
  <si>
    <t>Websol Energy System Ltd</t>
  </si>
  <si>
    <t>WEBELSOLAR</t>
  </si>
  <si>
    <t>Cupid Ltd</t>
  </si>
  <si>
    <t>CUPID</t>
  </si>
  <si>
    <t>Jubilant Industries Ltd</t>
  </si>
  <si>
    <t>JUBLINDS</t>
  </si>
  <si>
    <t>Federal-Mogul Goetze (India) Ltd</t>
  </si>
  <si>
    <t>FMGOETZE</t>
  </si>
  <si>
    <t>IKIO Lighting Ltd</t>
  </si>
  <si>
    <t>IKIO</t>
  </si>
  <si>
    <t>Siyaram Silk Mills Ltd</t>
  </si>
  <si>
    <t>SIYSIL</t>
  </si>
  <si>
    <t>PC Jeweller Ltd</t>
  </si>
  <si>
    <t>PCJEWELLER</t>
  </si>
  <si>
    <t>Pnb Gilts Ltd</t>
  </si>
  <si>
    <t>PNBGILTS</t>
  </si>
  <si>
    <t>Epack Durable Ltd</t>
  </si>
  <si>
    <t>EPACK</t>
  </si>
  <si>
    <t>Globus Spirits Ltd</t>
  </si>
  <si>
    <t>GLOBUSSPR</t>
  </si>
  <si>
    <t>IFGL Refractories Ltd</t>
  </si>
  <si>
    <t>IFGLEXPOR</t>
  </si>
  <si>
    <t>Cosmo First Ltd</t>
  </si>
  <si>
    <t>COSMOFIRST</t>
  </si>
  <si>
    <t>Geojit Financial Services Ltd</t>
  </si>
  <si>
    <t>GEOJITFSL</t>
  </si>
  <si>
    <t>DISA India Ltd</t>
  </si>
  <si>
    <t>DISAQ</t>
  </si>
  <si>
    <t>Nalwa Sons Investments Ltd</t>
  </si>
  <si>
    <t>NSIL</t>
  </si>
  <si>
    <t>Dolat Algotech Ltd</t>
  </si>
  <si>
    <t>DOLATALGO</t>
  </si>
  <si>
    <t>Indraprastha Medical Corporation Ltd</t>
  </si>
  <si>
    <t>INDRAMEDCO</t>
  </si>
  <si>
    <t>Apcotex Industries Ltd</t>
  </si>
  <si>
    <t>APCOTEXIND</t>
  </si>
  <si>
    <t>Welspun Specialty Solutions Ltd</t>
  </si>
  <si>
    <t>WELSPLSOL</t>
  </si>
  <si>
    <t>Uniparts India Ltd</t>
  </si>
  <si>
    <t>UNIPARTS</t>
  </si>
  <si>
    <t>Som Distilleries and Breweries Ltd</t>
  </si>
  <si>
    <t>SDBL</t>
  </si>
  <si>
    <t>TCPL Packaging Ltd</t>
  </si>
  <si>
    <t>TCPLPACK</t>
  </si>
  <si>
    <t>Pokarna Ltd</t>
  </si>
  <si>
    <t>POKARNA</t>
  </si>
  <si>
    <t>Barbeque-Nation Hospitality Ltd</t>
  </si>
  <si>
    <t>BARBEQUE</t>
  </si>
  <si>
    <t>Sky Gold Ltd</t>
  </si>
  <si>
    <t>SKYGOLD</t>
  </si>
  <si>
    <t>Divgi TorqTransfer Systems Ltd</t>
  </si>
  <si>
    <t>DIVGIITTS</t>
  </si>
  <si>
    <t>Jyoti Structures Ltd</t>
  </si>
  <si>
    <t>JYOTISTRUC</t>
  </si>
  <si>
    <t>Amrutanjan Health Care Ltd</t>
  </si>
  <si>
    <t>AMRUTANJAN</t>
  </si>
  <si>
    <t>Pennar Industries Ltd</t>
  </si>
  <si>
    <t>PENIND</t>
  </si>
  <si>
    <t>Omaxe Ltd</t>
  </si>
  <si>
    <t>OMAXE</t>
  </si>
  <si>
    <t>Hester Biosciences Ltd</t>
  </si>
  <si>
    <t>HESTERBIO</t>
  </si>
  <si>
    <t>Rupa &amp; Company Ltd</t>
  </si>
  <si>
    <t>RUPA</t>
  </si>
  <si>
    <t>Gocl Corporation Ltd</t>
  </si>
  <si>
    <t>GOCLCORP</t>
  </si>
  <si>
    <t>Seshasayee Paper and Boards Ltd</t>
  </si>
  <si>
    <t>SESHAPAPER</t>
  </si>
  <si>
    <t>Ramco Industries Ltd</t>
  </si>
  <si>
    <t>RAMCOIND</t>
  </si>
  <si>
    <t>Carysil Ltd</t>
  </si>
  <si>
    <t>CARYSIL</t>
  </si>
  <si>
    <t>Bombay Super Hybrid Seeds Ltd</t>
  </si>
  <si>
    <t>BSHSL</t>
  </si>
  <si>
    <t>Yasho Industries Ltd</t>
  </si>
  <si>
    <t>YASHO</t>
  </si>
  <si>
    <t>BLS E-Services Ltd</t>
  </si>
  <si>
    <t>BLSE</t>
  </si>
  <si>
    <t>Suratwwala Business Group Ltd</t>
  </si>
  <si>
    <t>SBGLP</t>
  </si>
  <si>
    <t>HIL Ltd</t>
  </si>
  <si>
    <t>HIL</t>
  </si>
  <si>
    <t>Peninsula Land Ltd</t>
  </si>
  <si>
    <t>PENINLAND</t>
  </si>
  <si>
    <t>SMS Pharmaceuticals Ltd</t>
  </si>
  <si>
    <t>SMSPHARMA</t>
  </si>
  <si>
    <t>Vidhi Specialty Food Ingredients Ltd</t>
  </si>
  <si>
    <t>VIDHIING</t>
  </si>
  <si>
    <t>Arman Financial Services Ltd</t>
  </si>
  <si>
    <t>ARMANFIN</t>
  </si>
  <si>
    <t>Krsnaa Diagnostics Ltd</t>
  </si>
  <si>
    <t>KRSNAA</t>
  </si>
  <si>
    <t>Indian Hume Pipe Company Ltd</t>
  </si>
  <si>
    <t>INDIANHUME</t>
  </si>
  <si>
    <t>ICICI Prudential Nifty 50 ETF</t>
  </si>
  <si>
    <t>NIFTYIETF</t>
  </si>
  <si>
    <t>TIL Ltd</t>
  </si>
  <si>
    <t>TIL</t>
  </si>
  <si>
    <t>Rossell India Ltd</t>
  </si>
  <si>
    <t>ROSSELLIND</t>
  </si>
  <si>
    <t>Atul Auto Ltd</t>
  </si>
  <si>
    <t>ATULAUTO</t>
  </si>
  <si>
    <t>Three Wheelers</t>
  </si>
  <si>
    <t>Prataap Snacks Ltd</t>
  </si>
  <si>
    <t>DIAMONDYD</t>
  </si>
  <si>
    <t>Xpro India Ltd</t>
  </si>
  <si>
    <t>XPROINDIA</t>
  </si>
  <si>
    <t>Roto Pumps Ltd</t>
  </si>
  <si>
    <t>ROTO</t>
  </si>
  <si>
    <t>Alicon Castalloy Ltd</t>
  </si>
  <si>
    <t>ALICON</t>
  </si>
  <si>
    <t>Praveg Ltd</t>
  </si>
  <si>
    <t>PRAVEG</t>
  </si>
  <si>
    <t>Udaipur Cement Works Ltd</t>
  </si>
  <si>
    <t>UDAICEMENT</t>
  </si>
  <si>
    <t>SG Finserve Ltd</t>
  </si>
  <si>
    <t>SGFIN</t>
  </si>
  <si>
    <t>Parag Milk Foods Ltd</t>
  </si>
  <si>
    <t>PARAGMILK</t>
  </si>
  <si>
    <t>Wheels India Ltd</t>
  </si>
  <si>
    <t>WHEELS</t>
  </si>
  <si>
    <t>Centum Electronics Ltd</t>
  </si>
  <si>
    <t>CENTUM</t>
  </si>
  <si>
    <t>Cantabil Retail India Ltd</t>
  </si>
  <si>
    <t>CANTABIL</t>
  </si>
  <si>
    <t>JITF Infralogistics Ltd</t>
  </si>
  <si>
    <t>JITFINFRA</t>
  </si>
  <si>
    <t>Stove Kraft Ltd</t>
  </si>
  <si>
    <t>STOVEKRAFT</t>
  </si>
  <si>
    <t>Gandhar Oil Refinery (INDIA) Ltd</t>
  </si>
  <si>
    <t>GANDHAR</t>
  </si>
  <si>
    <t>Summit Securities Ltd</t>
  </si>
  <si>
    <t>SUMMITSEC</t>
  </si>
  <si>
    <t>S.P.Apparels Ltd</t>
  </si>
  <si>
    <t>SPAL</t>
  </si>
  <si>
    <t>Talbros Automotive Components Ltd</t>
  </si>
  <si>
    <t>TALBROAUTO</t>
  </si>
  <si>
    <t>Hi-Tech Pipes Ltd</t>
  </si>
  <si>
    <t>HITECH</t>
  </si>
  <si>
    <t>B L Kashyap and Sons Ltd</t>
  </si>
  <si>
    <t>BLKASHYAP</t>
  </si>
  <si>
    <t>Reliance Industrial Infrastructure Ltd</t>
  </si>
  <si>
    <t>RIIL</t>
  </si>
  <si>
    <t>Orient Green Power Company Ltd</t>
  </si>
  <si>
    <t>GREENPOWER</t>
  </si>
  <si>
    <t>Andrew Yule &amp; Co Ltd</t>
  </si>
  <si>
    <t>ANDREWYU</t>
  </si>
  <si>
    <t>JISLDVREQS</t>
  </si>
  <si>
    <t>Sangam (India) Ltd</t>
  </si>
  <si>
    <t>SANGAMIND</t>
  </si>
  <si>
    <t>Insecticides (India) Ltd</t>
  </si>
  <si>
    <t>INSECTICID</t>
  </si>
  <si>
    <t>TAJ GVK Hotels and Resorts Ltd</t>
  </si>
  <si>
    <t>TAJGVK</t>
  </si>
  <si>
    <t>Meghmani Organics Ltd</t>
  </si>
  <si>
    <t>MOL</t>
  </si>
  <si>
    <t>Nelco Ltd</t>
  </si>
  <si>
    <t>NELCO</t>
  </si>
  <si>
    <t>G M Breweries Ltd</t>
  </si>
  <si>
    <t>GMBREW</t>
  </si>
  <si>
    <t>Aeroflex Industries Ltd</t>
  </si>
  <si>
    <t>AEROFLEX</t>
  </si>
  <si>
    <t>Updater Services Ltd</t>
  </si>
  <si>
    <t>UDS</t>
  </si>
  <si>
    <t>TTK Healthcare Ltd</t>
  </si>
  <si>
    <t>TTKHLTCARE</t>
  </si>
  <si>
    <t>Nitin Spinners Ltd</t>
  </si>
  <si>
    <t>NITINSPIN</t>
  </si>
  <si>
    <t>Suryoday Small Finance Bank Ltd</t>
  </si>
  <si>
    <t>SURYODAY</t>
  </si>
  <si>
    <t>Media Matrix Worldwide Ltd</t>
  </si>
  <si>
    <t>MMWL</t>
  </si>
  <si>
    <t>Sigachi Industries Ltd</t>
  </si>
  <si>
    <t>SIGACHI</t>
  </si>
  <si>
    <t>Madhya Bharat Agro Products Ltd</t>
  </si>
  <si>
    <t>MBAPL</t>
  </si>
  <si>
    <t>Mufin Green Finance Ltd</t>
  </si>
  <si>
    <t>MUFIN</t>
  </si>
  <si>
    <t>Jagran Prakashan Ltd</t>
  </si>
  <si>
    <t>JAGRAN</t>
  </si>
  <si>
    <t>Yatra Online Ltd</t>
  </si>
  <si>
    <t>YATRA</t>
  </si>
  <si>
    <t>Jaiprakash Associates Ltd</t>
  </si>
  <si>
    <t>JPASSOCIAT</t>
  </si>
  <si>
    <t>Kesar India Ltd</t>
  </si>
  <si>
    <t>KESAR</t>
  </si>
  <si>
    <t>Balmer Lawrie Investments Ltd</t>
  </si>
  <si>
    <t>BLIL</t>
  </si>
  <si>
    <t>Expleo Solutions Ltd</t>
  </si>
  <si>
    <t>EXPLEOSOL</t>
  </si>
  <si>
    <t>GTPL Hathway Ltd</t>
  </si>
  <si>
    <t>GTPL</t>
  </si>
  <si>
    <t>Kotak Gold Etf</t>
  </si>
  <si>
    <t>GOLD1</t>
  </si>
  <si>
    <t>Tourism Finance Corporation of India Ltd</t>
  </si>
  <si>
    <t>TFCILTD</t>
  </si>
  <si>
    <t>Advait Infratech Ltd</t>
  </si>
  <si>
    <t>ADVAIT</t>
  </si>
  <si>
    <t>Servotech Power Systems Ltd</t>
  </si>
  <si>
    <t>SERVOTECH</t>
  </si>
  <si>
    <t>Raghav Productivity Enhancers Ltd</t>
  </si>
  <si>
    <t>RPEL</t>
  </si>
  <si>
    <t>Agro Tech Foods Ltd</t>
  </si>
  <si>
    <t>ATFL</t>
  </si>
  <si>
    <t>Tamilnadu Newsprint &amp; Papers Ltd</t>
  </si>
  <si>
    <t>TNPL</t>
  </si>
  <si>
    <t>Themis Medicare Ltd</t>
  </si>
  <si>
    <t>THEMISMED</t>
  </si>
  <si>
    <t>Veranda Learning Solutions Ltd</t>
  </si>
  <si>
    <t>VERANDA</t>
  </si>
  <si>
    <t>Ador Welding Ltd</t>
  </si>
  <si>
    <t>ADORWELD</t>
  </si>
  <si>
    <t>PIX Transmissions Ltd</t>
  </si>
  <si>
    <t>PIXTRANS</t>
  </si>
  <si>
    <t>Ram Ratna Wires Ltd</t>
  </si>
  <si>
    <t>RAMRAT</t>
  </si>
  <si>
    <t>I G Petrochemicals Ltd</t>
  </si>
  <si>
    <t>IGPL</t>
  </si>
  <si>
    <t>Rajoo Engineers Ltd</t>
  </si>
  <si>
    <t>RAJOOENG</t>
  </si>
  <si>
    <t>Everest Industries Ltd</t>
  </si>
  <si>
    <t>EVERESTIND</t>
  </si>
  <si>
    <t>Building Products - Prefab Structures</t>
  </si>
  <si>
    <t>Oriental Rail Infrastructure Ltd</t>
  </si>
  <si>
    <t>ORIRAIL</t>
  </si>
  <si>
    <t>GRP Ltd</t>
  </si>
  <si>
    <t>GRPLTD</t>
  </si>
  <si>
    <t>Irm Energy Ltd</t>
  </si>
  <si>
    <t>IRMENERGY</t>
  </si>
  <si>
    <t>HDFC Gold Exchange Traded Fund</t>
  </si>
  <si>
    <t>HDFCGOLD</t>
  </si>
  <si>
    <t>ICICI Prudential Gold ETF</t>
  </si>
  <si>
    <t>GOLDIETF</t>
  </si>
  <si>
    <t>Swelect Energy Systems Ltd</t>
  </si>
  <si>
    <t>SWELECTES</t>
  </si>
  <si>
    <t>MIC Electronics Ltd</t>
  </si>
  <si>
    <t>MICEL</t>
  </si>
  <si>
    <t>Nippon India ETF Nifty Next 50 Junior BeES</t>
  </si>
  <si>
    <t>JUNIORBEES</t>
  </si>
  <si>
    <t>Kilburn Engineering Ltd</t>
  </si>
  <si>
    <t>KLBRENG-B</t>
  </si>
  <si>
    <t>D Link (India) Limited</t>
  </si>
  <si>
    <t>DLINKINDIA</t>
  </si>
  <si>
    <t>Shriram Properties Ltd</t>
  </si>
  <si>
    <t>SHRIRAMPPS</t>
  </si>
  <si>
    <t>Indo Tech Transformers Ltd</t>
  </si>
  <si>
    <t>INDOTECH</t>
  </si>
  <si>
    <t>Goldiam International Ltd</t>
  </si>
  <si>
    <t>GOLDIAM</t>
  </si>
  <si>
    <t>Hi-Tech Gears Ltd</t>
  </si>
  <si>
    <t>HITECHGEAR</t>
  </si>
  <si>
    <t>Sirca Paints India Ltd</t>
  </si>
  <si>
    <t>SIRCA</t>
  </si>
  <si>
    <t>Hercules Hoists Ltd</t>
  </si>
  <si>
    <t>HERCULES</t>
  </si>
  <si>
    <t>Fairchem Organics Ltd</t>
  </si>
  <si>
    <t>FAIRCHEMOR</t>
  </si>
  <si>
    <t>GNA Axles Ltd</t>
  </si>
  <si>
    <t>GNA</t>
  </si>
  <si>
    <t>Forbes Precision Tools and Machine Parts Ltd</t>
  </si>
  <si>
    <t>TOTEM</t>
  </si>
  <si>
    <t>Krishana Phoschem Ltd</t>
  </si>
  <si>
    <t>KRISHANA</t>
  </si>
  <si>
    <t>Deep Industries Ltd</t>
  </si>
  <si>
    <t>DEEPINDS</t>
  </si>
  <si>
    <t>KKRRAFTON Developers Limited</t>
  </si>
  <si>
    <t>KDL</t>
  </si>
  <si>
    <t>Texmaco Infrastructure &amp; Holdings Ltd</t>
  </si>
  <si>
    <t>TEXINFRA</t>
  </si>
  <si>
    <t>Dcm Shriram Industries Ltd</t>
  </si>
  <si>
    <t>DCMSRIND</t>
  </si>
  <si>
    <t>Precision Camshafts Ltd</t>
  </si>
  <si>
    <t>PRECAM</t>
  </si>
  <si>
    <t>GKW Ltd</t>
  </si>
  <si>
    <t>GKWLIMITED</t>
  </si>
  <si>
    <t>Agarwal Industrial Corporation Ltd</t>
  </si>
  <si>
    <t>AGARIND</t>
  </si>
  <si>
    <t>Jindal Drilling and Industries Ltd</t>
  </si>
  <si>
    <t>JINDRILL</t>
  </si>
  <si>
    <t>GPT Infraprojects Ltd</t>
  </si>
  <si>
    <t>GPTINFRA</t>
  </si>
  <si>
    <t>Spacenet Enterprises India Ltd</t>
  </si>
  <si>
    <t>SPCENET</t>
  </si>
  <si>
    <t>India Nippon Electricals Ltd</t>
  </si>
  <si>
    <t>INDNIPPON</t>
  </si>
  <si>
    <t>Bharat Wire Ropes Ltd</t>
  </si>
  <si>
    <t>BHARATWIRE</t>
  </si>
  <si>
    <t>Hariom Pipe Industries Ltd</t>
  </si>
  <si>
    <t>HARIOMPIPE</t>
  </si>
  <si>
    <t>Mishtann Foods Ltd</t>
  </si>
  <si>
    <t>MISHTANN</t>
  </si>
  <si>
    <t>Paushak Ltd</t>
  </si>
  <si>
    <t>PAUSHAKLTD</t>
  </si>
  <si>
    <t>Borosil Scientific Ltd</t>
  </si>
  <si>
    <t>BOROSCI</t>
  </si>
  <si>
    <t>Rico Auto Industries Ltd</t>
  </si>
  <si>
    <t>RICOAUTO</t>
  </si>
  <si>
    <t>Brightcom Group Ltd</t>
  </si>
  <si>
    <t>BCG</t>
  </si>
  <si>
    <t>Bigbloc Construction Ltd</t>
  </si>
  <si>
    <t>BIGBLOC</t>
  </si>
  <si>
    <t>Popular Vehicles and Services Ltd</t>
  </si>
  <si>
    <t>PVSL</t>
  </si>
  <si>
    <t>Subex Ltd</t>
  </si>
  <si>
    <t>SUBEXLTD</t>
  </si>
  <si>
    <t>Likhitha Infrastructure Ltd</t>
  </si>
  <si>
    <t>LIKHITHA</t>
  </si>
  <si>
    <t>Camlin Fine Sciences Ltd</t>
  </si>
  <si>
    <t>CAMLINFINE</t>
  </si>
  <si>
    <t>Madras Fertilizers Ltd</t>
  </si>
  <si>
    <t>MADRASFERT</t>
  </si>
  <si>
    <t>Elpro International Ltd</t>
  </si>
  <si>
    <t>ELPROINTL</t>
  </si>
  <si>
    <t>Systematix Corporate Services Ltd</t>
  </si>
  <si>
    <t>SYSTMTXC</t>
  </si>
  <si>
    <t>Monarch Networth Capital Ltd</t>
  </si>
  <si>
    <t>MONARCH</t>
  </si>
  <si>
    <t>Master Trust Ltd</t>
  </si>
  <si>
    <t>MASTERTR</t>
  </si>
  <si>
    <t>Yamuna Syndicate Ltd</t>
  </si>
  <si>
    <t>YSL</t>
  </si>
  <si>
    <t>Kiri Industries Ltd</t>
  </si>
  <si>
    <t>KIRIINDUS</t>
  </si>
  <si>
    <t>India Power Corporation Ltd</t>
  </si>
  <si>
    <t>DPSCLTD</t>
  </si>
  <si>
    <t>Southern Petrochemical Industries Corporation Ltd</t>
  </si>
  <si>
    <t>SPIC</t>
  </si>
  <si>
    <t>Navkar Corporation Ltd</t>
  </si>
  <si>
    <t>NAVKARCORP</t>
  </si>
  <si>
    <t>Vinyas Innovative Technologies Ltd</t>
  </si>
  <si>
    <t>VINYAS</t>
  </si>
  <si>
    <t>Allsec Technologies Ltd</t>
  </si>
  <si>
    <t>ALLSEC</t>
  </si>
  <si>
    <t>Jyoti Resins and Adhesives Ltd</t>
  </si>
  <si>
    <t>JYOTIRES</t>
  </si>
  <si>
    <t>GVK Power &amp; Infrastructure Ltd</t>
  </si>
  <si>
    <t>GVKPIL</t>
  </si>
  <si>
    <t>Airports</t>
  </si>
  <si>
    <t>Tinna Trade Ltd</t>
  </si>
  <si>
    <t>TINNATFL</t>
  </si>
  <si>
    <t>Rishabh Instruments Ltd</t>
  </si>
  <si>
    <t>RISHABH</t>
  </si>
  <si>
    <t>Shankara Building Products Ltd</t>
  </si>
  <si>
    <t>SHANKARA</t>
  </si>
  <si>
    <t>Punjab Chemicals and Crop Protection Ltd</t>
  </si>
  <si>
    <t>PUNJABCHEM</t>
  </si>
  <si>
    <t>Rama Steel Tubes Ltd</t>
  </si>
  <si>
    <t>RAMASTEEL</t>
  </si>
  <si>
    <t>Filatex India Ltd</t>
  </si>
  <si>
    <t>FILATEX</t>
  </si>
  <si>
    <t>Steel Exchange India Ltd</t>
  </si>
  <si>
    <t>STEELXIND</t>
  </si>
  <si>
    <t>CFF Fluid Control Ltd</t>
  </si>
  <si>
    <t>CFF</t>
  </si>
  <si>
    <t>Sadhana Nitro Chem Ltd</t>
  </si>
  <si>
    <t>SADHNANIQ</t>
  </si>
  <si>
    <t>TechNVision Ventures Ltd</t>
  </si>
  <si>
    <t>TECHNVISN</t>
  </si>
  <si>
    <t>Shree Digvijay Cement Co Ltd</t>
  </si>
  <si>
    <t>SHREDIGCEM</t>
  </si>
  <si>
    <t>Amines and Plasticizers Ltd</t>
  </si>
  <si>
    <t>AMNPLST</t>
  </si>
  <si>
    <t>63 Moons Technologies Ltd</t>
  </si>
  <si>
    <t>63MOONS</t>
  </si>
  <si>
    <t>Walchandnagar Industries Ltd</t>
  </si>
  <si>
    <t>WALCHANNAG</t>
  </si>
  <si>
    <t>Om Infra Ltd</t>
  </si>
  <si>
    <t>OMINFRAL</t>
  </si>
  <si>
    <t>Antony Waste Handling Cell Ltd</t>
  </si>
  <si>
    <t>AWHCL</t>
  </si>
  <si>
    <t>DCW Ltd</t>
  </si>
  <si>
    <t>DCW</t>
  </si>
  <si>
    <t>Automotive Stampings and Assemblies Ltd</t>
  </si>
  <si>
    <t>ASAL</t>
  </si>
  <si>
    <t>Taneja Aerospace and Aviation Ltd</t>
  </si>
  <si>
    <t>TANAA</t>
  </si>
  <si>
    <t>Everest Kanto Cylinder Ltd</t>
  </si>
  <si>
    <t>EKC</t>
  </si>
  <si>
    <t>Salzer Electronics Ltd</t>
  </si>
  <si>
    <t>SALZERELEC</t>
  </si>
  <si>
    <t>Manali Petrochemicals Ltd</t>
  </si>
  <si>
    <t>MANALIPETC</t>
  </si>
  <si>
    <t>Yuken India Ltd</t>
  </si>
  <si>
    <t>YUKEN</t>
  </si>
  <si>
    <t>Vascon Engineers Ltd</t>
  </si>
  <si>
    <t>VASCONEQ</t>
  </si>
  <si>
    <t>Trident Techlabs Ltd</t>
  </si>
  <si>
    <t>TECHLABS</t>
  </si>
  <si>
    <t>HLV Ltd</t>
  </si>
  <si>
    <t>HLVLTD</t>
  </si>
  <si>
    <t>One Point One Solutions Ltd</t>
  </si>
  <si>
    <t>ONEPOINT</t>
  </si>
  <si>
    <t>Igarashi Motors India Ltd</t>
  </si>
  <si>
    <t>IGARASHI</t>
  </si>
  <si>
    <t>SMC Global Securities Ltd</t>
  </si>
  <si>
    <t>SMCGLOBAL</t>
  </si>
  <si>
    <t>Deccan Gold Mines Ltd</t>
  </si>
  <si>
    <t>DECNGOLD</t>
  </si>
  <si>
    <t>NIIT Ltd</t>
  </si>
  <si>
    <t>NIITLTD</t>
  </si>
  <si>
    <t>Last Mile Enterprises Ltd</t>
  </si>
  <si>
    <t>LASTMILE</t>
  </si>
  <si>
    <t>Centrum Capital Ltd</t>
  </si>
  <si>
    <t>CENTRUM</t>
  </si>
  <si>
    <t>Zota Health Care Ltd</t>
  </si>
  <si>
    <t>ZOTA</t>
  </si>
  <si>
    <t>Vashu Bhagnani Industries Ltd</t>
  </si>
  <si>
    <t>POOJAENT</t>
  </si>
  <si>
    <t>Best Agrolife Ltd</t>
  </si>
  <si>
    <t>BESTAGRO</t>
  </si>
  <si>
    <t>5Paisa Capital Ltd</t>
  </si>
  <si>
    <t>5PAISA</t>
  </si>
  <si>
    <t>Andhra Sugars Ltd</t>
  </si>
  <si>
    <t>ANDHRSUGAR</t>
  </si>
  <si>
    <t>Kokuyo Camlin Ltd</t>
  </si>
  <si>
    <t>KOKUYOCMLN</t>
  </si>
  <si>
    <t>Capital Small Finance Bank Ltd</t>
  </si>
  <si>
    <t>CAPITALSFB</t>
  </si>
  <si>
    <t>Timex Group India Ltd</t>
  </si>
  <si>
    <t>TIMEX</t>
  </si>
  <si>
    <t>BCL Industries Ltd</t>
  </si>
  <si>
    <t>BCLIND</t>
  </si>
  <si>
    <t>Wardwizard Innovations &amp; Mobility Ltd</t>
  </si>
  <si>
    <t>WARDINMOBI</t>
  </si>
  <si>
    <t>Kamdhenu Ltd</t>
  </si>
  <si>
    <t>KAMDHENU</t>
  </si>
  <si>
    <t>Butterfly Gandhimathi Appliances Ltd</t>
  </si>
  <si>
    <t>BUTTERFLY</t>
  </si>
  <si>
    <t>Dynacons Systems and Solutions Ltd</t>
  </si>
  <si>
    <t>DSSL</t>
  </si>
  <si>
    <t>Eimco Elecon (India) Ltd</t>
  </si>
  <si>
    <t>EIMCOELECO</t>
  </si>
  <si>
    <t>Motisons Jewellers Ltd</t>
  </si>
  <si>
    <t>MOTISONS</t>
  </si>
  <si>
    <t>Apparel &amp; Accessories Retailers</t>
  </si>
  <si>
    <t>Heranba Industries Ltd</t>
  </si>
  <si>
    <t>HERANBA</t>
  </si>
  <si>
    <t>Ngl Fine Chem Ltd</t>
  </si>
  <si>
    <t>NGLFINE</t>
  </si>
  <si>
    <t>Polo Queen Industrial and Fintech Ltd</t>
  </si>
  <si>
    <t>PQIF</t>
  </si>
  <si>
    <t>Dr Agarwal's Eye Hospital Ltd</t>
  </si>
  <si>
    <t>DRAGARWQ</t>
  </si>
  <si>
    <t>Shiva Cement Ltd</t>
  </si>
  <si>
    <t>SHIVACEM</t>
  </si>
  <si>
    <t>Kuantum Papers Ltd</t>
  </si>
  <si>
    <t>KUANTUM</t>
  </si>
  <si>
    <t>Saurashtra Cement Ltd</t>
  </si>
  <si>
    <t>SAURASHCEM</t>
  </si>
  <si>
    <t>Kotak Nifty 50 ETF</t>
  </si>
  <si>
    <t>NIFTY1</t>
  </si>
  <si>
    <t>Mangalore Chemicals and Fertilisers Ltd</t>
  </si>
  <si>
    <t>MANGCHEFER</t>
  </si>
  <si>
    <t>Allcargo Gati Ltd</t>
  </si>
  <si>
    <t>ACLGATI</t>
  </si>
  <si>
    <t>Excel Industries Ltd</t>
  </si>
  <si>
    <t>EXCELINDUS</t>
  </si>
  <si>
    <t>Arihant Superstructures Ltd</t>
  </si>
  <si>
    <t>ARIHANTSUP</t>
  </si>
  <si>
    <t>Windlas Biotech Ltd</t>
  </si>
  <si>
    <t>WINDLAS</t>
  </si>
  <si>
    <t>Waaree Technologies Ltd</t>
  </si>
  <si>
    <t>WAAREE</t>
  </si>
  <si>
    <t>Signpost India Ltd</t>
  </si>
  <si>
    <t>SIGNPOST</t>
  </si>
  <si>
    <t>Oriental Aromatics Ltd</t>
  </si>
  <si>
    <t>OAL</t>
  </si>
  <si>
    <t>Beekay Steel Industries Ltd</t>
  </si>
  <si>
    <t>BEEKAY</t>
  </si>
  <si>
    <t>Eco Recycling Ltd</t>
  </si>
  <si>
    <t>ECORECO</t>
  </si>
  <si>
    <t>Kitex Garments Ltd</t>
  </si>
  <si>
    <t>KITEX</t>
  </si>
  <si>
    <t>AMIC Forging Ltd</t>
  </si>
  <si>
    <t>AMIC</t>
  </si>
  <si>
    <t>Dynamic Cables Ltd</t>
  </si>
  <si>
    <t>DYCL</t>
  </si>
  <si>
    <t>Rane (Madras) Ltd</t>
  </si>
  <si>
    <t>RML</t>
  </si>
  <si>
    <t>Dhampur Sugar Mills Ltd</t>
  </si>
  <si>
    <t>DHAMPURSUG</t>
  </si>
  <si>
    <t>Knowledge Marine &amp; Engineering Works Ltd</t>
  </si>
  <si>
    <t>KMEW</t>
  </si>
  <si>
    <t>Alphalogic Techsys Ltd</t>
  </si>
  <si>
    <t>ALPHALOGIC</t>
  </si>
  <si>
    <t>Sterling Tools Ltd</t>
  </si>
  <si>
    <t>STERTOOLS</t>
  </si>
  <si>
    <t>Automobile Corp Of Goa Ltd</t>
  </si>
  <si>
    <t>ACGL</t>
  </si>
  <si>
    <t>Monte Carlo Fashions Ltd</t>
  </si>
  <si>
    <t>MONTECARLO</t>
  </si>
  <si>
    <t>Mafatlal Industries Ltd</t>
  </si>
  <si>
    <t>MAFATIND</t>
  </si>
  <si>
    <t>New Delhi Television Ltd</t>
  </si>
  <si>
    <t>NDTV</t>
  </si>
  <si>
    <t>Hubtown Ltd</t>
  </si>
  <si>
    <t>HUBTOWN</t>
  </si>
  <si>
    <t>Aimtron Electronics Ltd</t>
  </si>
  <si>
    <t>AIMTRON</t>
  </si>
  <si>
    <t>India Motor Parts &amp; Accessories Ltd</t>
  </si>
  <si>
    <t>IMPAL</t>
  </si>
  <si>
    <t>GPT Healthcare Ltd</t>
  </si>
  <si>
    <t>GPTHEALTH</t>
  </si>
  <si>
    <t>Matrimony.Com Ltd</t>
  </si>
  <si>
    <t>MATRIMONY</t>
  </si>
  <si>
    <t>Kabra Extrusion Technik Ltd</t>
  </si>
  <si>
    <t>KABRAEXTRU</t>
  </si>
  <si>
    <t>GIC Housing Finance Ltd</t>
  </si>
  <si>
    <t>GICHSGFIN</t>
  </si>
  <si>
    <t>Steelcast Ltd</t>
  </si>
  <si>
    <t>STEELCAS</t>
  </si>
  <si>
    <t>Kirloskar Electric Company Ltd</t>
  </si>
  <si>
    <t>KECL</t>
  </si>
  <si>
    <t>Basilic Fly Studio Ltd</t>
  </si>
  <si>
    <t>BASILIC</t>
  </si>
  <si>
    <t>TV Today Network Limited</t>
  </si>
  <si>
    <t>TVTODAY</t>
  </si>
  <si>
    <t>Cosmic CRF Ltd</t>
  </si>
  <si>
    <t>COSMICCRF</t>
  </si>
  <si>
    <t>Dwarikesh Sugar Industries Ltd</t>
  </si>
  <si>
    <t>DWARKESH</t>
  </si>
  <si>
    <t>NACL Industries Ltd</t>
  </si>
  <si>
    <t>NACLIND</t>
  </si>
  <si>
    <t>Himatsingka Seide Ltd</t>
  </si>
  <si>
    <t>HIMATSEIDE</t>
  </si>
  <si>
    <t>Sahana System Ltd</t>
  </si>
  <si>
    <t>SAHANA</t>
  </si>
  <si>
    <t>Aaswa Trading and Exports Ltd</t>
  </si>
  <si>
    <t>TCC</t>
  </si>
  <si>
    <t>Xchanging Solutions Ltd</t>
  </si>
  <si>
    <t>XCHANGING</t>
  </si>
  <si>
    <t>Satia Industries Ltd</t>
  </si>
  <si>
    <t>SATIA</t>
  </si>
  <si>
    <t>KMC Speciality Hospitals (India) Ltd</t>
  </si>
  <si>
    <t>KMCSHIL</t>
  </si>
  <si>
    <t>Macpower CNC Machines Ltd</t>
  </si>
  <si>
    <t>MACPOWER</t>
  </si>
  <si>
    <t>Wonder Electricals Ltd</t>
  </si>
  <si>
    <t>WEL</t>
  </si>
  <si>
    <t>Ksolves India Ltd</t>
  </si>
  <si>
    <t>KSOLVES</t>
  </si>
  <si>
    <t>Max India Ltd</t>
  </si>
  <si>
    <t>MAXIND</t>
  </si>
  <si>
    <t>BMW Industries Ltd</t>
  </si>
  <si>
    <t>BMW</t>
  </si>
  <si>
    <t>Ice Make Refrigeration Ltd</t>
  </si>
  <si>
    <t>ICEMAKE</t>
  </si>
  <si>
    <t>RIR Power Electronics Ltd</t>
  </si>
  <si>
    <t>RIR</t>
  </si>
  <si>
    <t>ULTRAMARINE &amp; PIGMENTS Ltd</t>
  </si>
  <si>
    <t>ULTRAMAR</t>
  </si>
  <si>
    <t>Control Print Ltd</t>
  </si>
  <si>
    <t>CONTROLPR</t>
  </si>
  <si>
    <t>R K Swamy Ltd</t>
  </si>
  <si>
    <t>RKSWAMY</t>
  </si>
  <si>
    <t>Sika Interplant Systems Ltd</t>
  </si>
  <si>
    <t>SIKA</t>
  </si>
  <si>
    <t>Century Enka Ltd</t>
  </si>
  <si>
    <t>CENTENKA</t>
  </si>
  <si>
    <t>Shanti Educational Initiatives Ltd</t>
  </si>
  <si>
    <t>SEIL</t>
  </si>
  <si>
    <t>Uttam Sugar Mills Ltd</t>
  </si>
  <si>
    <t>UTTAMSUGAR</t>
  </si>
  <si>
    <t>Meson Valves India Ltd</t>
  </si>
  <si>
    <t>MESON</t>
  </si>
  <si>
    <t>ASM Technologies Ltd</t>
  </si>
  <si>
    <t>ASMTEC</t>
  </si>
  <si>
    <t>BEML Land Assets Ltd</t>
  </si>
  <si>
    <t>BLAL</t>
  </si>
  <si>
    <t>Vardhman Holdings Ltd</t>
  </si>
  <si>
    <t>VHL</t>
  </si>
  <si>
    <t>Krishna Defence &amp; Allied Industries Ltd</t>
  </si>
  <si>
    <t>KRISHNADEF</t>
  </si>
  <si>
    <t>Nelcast Ltd</t>
  </si>
  <si>
    <t>NELCAST</t>
  </si>
  <si>
    <t>AVT Natural Products Ltd</t>
  </si>
  <si>
    <t>AVTNPL</t>
  </si>
  <si>
    <t>Lincoln Pharmaceuticals Ltd</t>
  </si>
  <si>
    <t>LINCOLN</t>
  </si>
  <si>
    <t>Remus Pharmaceuticals Ltd</t>
  </si>
  <si>
    <t>REMUS</t>
  </si>
  <si>
    <t>Saint-Gobain Sekurit India Ltd</t>
  </si>
  <si>
    <t>SAINTGOBAIN</t>
  </si>
  <si>
    <t>Snowman Logistics Ltd</t>
  </si>
  <si>
    <t>SNOWMAN</t>
  </si>
  <si>
    <t>Gulshan Polyols Ltd</t>
  </si>
  <si>
    <t>GULPOLY</t>
  </si>
  <si>
    <t>Avadh Sugar &amp; Energy Ltd</t>
  </si>
  <si>
    <t>AVADHSUGAR</t>
  </si>
  <si>
    <t>Asian Energy Services Ltd</t>
  </si>
  <si>
    <t>ASIANENE</t>
  </si>
  <si>
    <t>Asian Star Co Ltd</t>
  </si>
  <si>
    <t>ASTAR</t>
  </si>
  <si>
    <t>Shalimar Paints Ltd</t>
  </si>
  <si>
    <t>SHALPAINTS</t>
  </si>
  <si>
    <t>Dhunseri Ventures Ltd</t>
  </si>
  <si>
    <t>DVL</t>
  </si>
  <si>
    <t>Suyog Telematics Ltd</t>
  </si>
  <si>
    <t>SUYOG</t>
  </si>
  <si>
    <t>Aptech Ltd</t>
  </si>
  <si>
    <t>APTECHT</t>
  </si>
  <si>
    <t>Mercury Ev-Tech Ltd</t>
  </si>
  <si>
    <t>MERCURYEV</t>
  </si>
  <si>
    <t>Kamdhenu Ventures Ltd</t>
  </si>
  <si>
    <t>KAMOPAINTS</t>
  </si>
  <si>
    <t>Filatex Fashions Ltd</t>
  </si>
  <si>
    <t>FILATFASH</t>
  </si>
  <si>
    <t>RACL Geartech Ltd</t>
  </si>
  <si>
    <t>RACLGEAR</t>
  </si>
  <si>
    <t>Allcargo Terminals Ltd</t>
  </si>
  <si>
    <t>ATL</t>
  </si>
  <si>
    <t>Sandesh Ltd</t>
  </si>
  <si>
    <t>SANDESH</t>
  </si>
  <si>
    <t>Ramco Systems Ltd</t>
  </si>
  <si>
    <t>RAMCOSYS</t>
  </si>
  <si>
    <t>Associated Alcohols &amp; Breweries Ltd</t>
  </si>
  <si>
    <t>ASALCBR</t>
  </si>
  <si>
    <t>Platinum Industries Ltd</t>
  </si>
  <si>
    <t>PLATIND</t>
  </si>
  <si>
    <t>Orient Paper and Industries Ltd</t>
  </si>
  <si>
    <t>ORIENTPPR</t>
  </si>
  <si>
    <t>Allied Digital Services Ltd</t>
  </si>
  <si>
    <t>ADSL</t>
  </si>
  <si>
    <t>Panorama Studios International Ltd</t>
  </si>
  <si>
    <t>PANORAMA</t>
  </si>
  <si>
    <t>Indo Rama Synthetics (India) Ltd</t>
  </si>
  <si>
    <t>INDORAMA</t>
  </si>
  <si>
    <t>Alliance Integrated Metaliks Ltd</t>
  </si>
  <si>
    <t>AIML</t>
  </si>
  <si>
    <t>Hind Rectifiers Ltd</t>
  </si>
  <si>
    <t>HIRECT</t>
  </si>
  <si>
    <t>Entertainment Network (India) Ltd</t>
  </si>
  <si>
    <t>ENIL</t>
  </si>
  <si>
    <t>Radio</t>
  </si>
  <si>
    <t>Vilas Transcore Ltd</t>
  </si>
  <si>
    <t>VILAS</t>
  </si>
  <si>
    <t>Australian Premium Solar (India) Ltd</t>
  </si>
  <si>
    <t>APS</t>
  </si>
  <si>
    <t>Photovoltaic Solar Systems &amp; Equipment</t>
  </si>
  <si>
    <t>Kopran Ltd</t>
  </si>
  <si>
    <t>KOPRAN</t>
  </si>
  <si>
    <t>Syncom Formulations (India) Ltd</t>
  </si>
  <si>
    <t>SYNCOMF</t>
  </si>
  <si>
    <t>Enkei Wheels (India) Ltd</t>
  </si>
  <si>
    <t>ENKEIWHEL</t>
  </si>
  <si>
    <t>Eraaya Lifespaces Ltd</t>
  </si>
  <si>
    <t>ERAAYA</t>
  </si>
  <si>
    <t>SPML Infra Ltd</t>
  </si>
  <si>
    <t>SPMLINFRA</t>
  </si>
  <si>
    <t>Pudumjee Paper Products Ltd</t>
  </si>
  <si>
    <t>PDMJEPAPER</t>
  </si>
  <si>
    <t>Transindia Real Estate Ltd</t>
  </si>
  <si>
    <t>TREL</t>
  </si>
  <si>
    <t>Uniphos Enterprises Ltd</t>
  </si>
  <si>
    <t>UNIENTER</t>
  </si>
  <si>
    <t>Lancer Container Lines Ltd</t>
  </si>
  <si>
    <t>LANCER</t>
  </si>
  <si>
    <t>Bliss GVS Pharma Ltd</t>
  </si>
  <si>
    <t>BLISSGVS</t>
  </si>
  <si>
    <t>Pondy Oxides and Chemicals Ltd</t>
  </si>
  <si>
    <t>POCL</t>
  </si>
  <si>
    <t>Crest Ventures Ltd</t>
  </si>
  <si>
    <t>CREST</t>
  </si>
  <si>
    <t>Sastasundar Ventures Ltd</t>
  </si>
  <si>
    <t>SASTASUNDR</t>
  </si>
  <si>
    <t>Prakash Pipes Ltd</t>
  </si>
  <si>
    <t>PPL</t>
  </si>
  <si>
    <t>Jay Bharat Maruti Ltd</t>
  </si>
  <si>
    <t>JAYBARMARU</t>
  </si>
  <si>
    <t>Anuh Pharma Ltd</t>
  </si>
  <si>
    <t>ANUHPHR</t>
  </si>
  <si>
    <t>Raj Rayon Industries Ltd</t>
  </si>
  <si>
    <t>RAJRILTD</t>
  </si>
  <si>
    <t>Valiant Organics Ltd</t>
  </si>
  <si>
    <t>VALIANTORG</t>
  </si>
  <si>
    <t>Beta Drugs Ltd</t>
  </si>
  <si>
    <t>BETA</t>
  </si>
  <si>
    <t>Solex Energy Ltd</t>
  </si>
  <si>
    <t>SOLEX</t>
  </si>
  <si>
    <t>Rhetan TMT Ltd</t>
  </si>
  <si>
    <t>RHETAN</t>
  </si>
  <si>
    <t>Coffee Day Enterprises Ltd</t>
  </si>
  <si>
    <t>COFFEEDAY</t>
  </si>
  <si>
    <t>Vimta Labs Ltd</t>
  </si>
  <si>
    <t>VIMTALABS</t>
  </si>
  <si>
    <t>Zuari Industries Ltd</t>
  </si>
  <si>
    <t>ZUARIIND</t>
  </si>
  <si>
    <t>NCL Industries Ltd</t>
  </si>
  <si>
    <t>NCLIND</t>
  </si>
  <si>
    <t>Krystal Integrated Services Ltd</t>
  </si>
  <si>
    <t>KRYSTAL</t>
  </si>
  <si>
    <t>Infobeans Technologies Ltd</t>
  </si>
  <si>
    <t>INFOBEAN</t>
  </si>
  <si>
    <t>Foods and Inns Ltd</t>
  </si>
  <si>
    <t>FOODSIN</t>
  </si>
  <si>
    <t>SPEL Semiconductor Ltd</t>
  </si>
  <si>
    <t>SPELS</t>
  </si>
  <si>
    <t>Selan Exploration Technology Ltd</t>
  </si>
  <si>
    <t>SELAN</t>
  </si>
  <si>
    <t>Ester Industries Ltd</t>
  </si>
  <si>
    <t>ESTER</t>
  </si>
  <si>
    <t>IST Ltd</t>
  </si>
  <si>
    <t>ISTLTD</t>
  </si>
  <si>
    <t>Creative Newtech Ltd</t>
  </si>
  <si>
    <t>CREATIVE</t>
  </si>
  <si>
    <t>Benares Hotels Ltd</t>
  </si>
  <si>
    <t>BENARAS</t>
  </si>
  <si>
    <t>Essar Shipping Ltd</t>
  </si>
  <si>
    <t>ESSARSHPNG</t>
  </si>
  <si>
    <t>Shivalik Rasayan Ltd</t>
  </si>
  <si>
    <t>SHIVALIK</t>
  </si>
  <si>
    <t>Zodiac Energy Ltd</t>
  </si>
  <si>
    <t>ZODIAC</t>
  </si>
  <si>
    <t>Kellton Tech Solutions Ltd</t>
  </si>
  <si>
    <t>KELLTONTEC</t>
  </si>
  <si>
    <t>Windsor Machines Ltd</t>
  </si>
  <si>
    <t>WINDMACHIN</t>
  </si>
  <si>
    <t>MSP Steel &amp; Power Ltd</t>
  </si>
  <si>
    <t>MSPL</t>
  </si>
  <si>
    <t>Nahar Spinning Mills Ltd</t>
  </si>
  <si>
    <t>NAHARSPING</t>
  </si>
  <si>
    <t>Sical Logistics Ltd</t>
  </si>
  <si>
    <t>SICALLOG</t>
  </si>
  <si>
    <t>Urja Global Ltd</t>
  </si>
  <si>
    <t>URJA</t>
  </si>
  <si>
    <t>Manoj Vaibhav Gems N Jewellers Ltd</t>
  </si>
  <si>
    <t>MVGJL</t>
  </si>
  <si>
    <t>Sportking India Ltd</t>
  </si>
  <si>
    <t>SPORTKING</t>
  </si>
  <si>
    <t>Faze Three Ltd</t>
  </si>
  <si>
    <t>FAZE3Q</t>
  </si>
  <si>
    <t>Heubach Colorants India Ltd</t>
  </si>
  <si>
    <t>HEUBACHIND</t>
  </si>
  <si>
    <t>Drone Destination Ltd</t>
  </si>
  <si>
    <t>DRONE</t>
  </si>
  <si>
    <t>Voith Paper Fabrics India Ltd</t>
  </si>
  <si>
    <t>VOITHPAPR</t>
  </si>
  <si>
    <t>Ganesh Benzoplast Ltd</t>
  </si>
  <si>
    <t>GANESHBE</t>
  </si>
  <si>
    <t>Hardwyn India Ltd</t>
  </si>
  <si>
    <t>HARDWYN</t>
  </si>
  <si>
    <t>Building Products - Glass</t>
  </si>
  <si>
    <t>Credo Brands Marketing Ltd</t>
  </si>
  <si>
    <t>MUFTI</t>
  </si>
  <si>
    <t>Men's Clothing</t>
  </si>
  <si>
    <t>Tuticorin Alkali Chemicals and Fertilizers Ltd</t>
  </si>
  <si>
    <t>TUTIALKA</t>
  </si>
  <si>
    <t>Industrial and Prudential Investment Co Ltd</t>
  </si>
  <si>
    <t>INDPRUD</t>
  </si>
  <si>
    <t>NDR Auto Components Ltd</t>
  </si>
  <si>
    <t>NDRAUTO</t>
  </si>
  <si>
    <t>Chaman Lal Setia Exports Ltd</t>
  </si>
  <si>
    <t>CLSEL</t>
  </si>
  <si>
    <t>State Trading Corporation of India Ltd</t>
  </si>
  <si>
    <t>STCINDIA</t>
  </si>
  <si>
    <t>Dhanlaxmi Bank Ltd</t>
  </si>
  <si>
    <t>DHANBANK</t>
  </si>
  <si>
    <t>AGI Infra Ltd</t>
  </si>
  <si>
    <t>AGIIL</t>
  </si>
  <si>
    <t>Shree Ganesh Remedies Ltd</t>
  </si>
  <si>
    <t>SGRL</t>
  </si>
  <si>
    <t>Magadh Sugar &amp; Energy Ltd</t>
  </si>
  <si>
    <t>MAGADSUGAR</t>
  </si>
  <si>
    <t>Sar Auto Products Ltd</t>
  </si>
  <si>
    <t>SAPL</t>
  </si>
  <si>
    <t>Giriraj Civil Developers Ltd</t>
  </si>
  <si>
    <t>GIRIRAJ</t>
  </si>
  <si>
    <t>RSWM Ltd</t>
  </si>
  <si>
    <t>RSWM</t>
  </si>
  <si>
    <t>Veefin Solutions Ltd</t>
  </si>
  <si>
    <t>VEEFIN</t>
  </si>
  <si>
    <t>Asian Granito India Ltd</t>
  </si>
  <si>
    <t>ASIANTILES</t>
  </si>
  <si>
    <t>Mukka Proteins Ltd</t>
  </si>
  <si>
    <t>MUKKA</t>
  </si>
  <si>
    <t>CSL Finance Ltd</t>
  </si>
  <si>
    <t>CSLFINANCE</t>
  </si>
  <si>
    <t>3B Blackbio DX Ltd</t>
  </si>
  <si>
    <t>3BBLACKBIO</t>
  </si>
  <si>
    <t>Sutlej Textiles and Industries Ltd</t>
  </si>
  <si>
    <t>SUTLEJTEX</t>
  </si>
  <si>
    <t>Digispice Technologies Ltd</t>
  </si>
  <si>
    <t>DIGISPICE</t>
  </si>
  <si>
    <t>Dharmaj Crop Guard Ltd</t>
  </si>
  <si>
    <t>DHARMAJ</t>
  </si>
  <si>
    <t>Ravindra Energy Ltd</t>
  </si>
  <si>
    <t>RELTD</t>
  </si>
  <si>
    <t>Fedders Holding Ltd</t>
  </si>
  <si>
    <t>IMCAP</t>
  </si>
  <si>
    <t>Innovana Thinklabs Ltd</t>
  </si>
  <si>
    <t>INNOVANA</t>
  </si>
  <si>
    <t>Cropster Agro Ltd</t>
  </si>
  <si>
    <t>CROPSTER</t>
  </si>
  <si>
    <t>VLS Finance Ltd</t>
  </si>
  <si>
    <t>VLSFINANCE</t>
  </si>
  <si>
    <t>Jaybharat Textiles and Real Estate Ltd</t>
  </si>
  <si>
    <t>JAYTEX</t>
  </si>
  <si>
    <t>Sat Industries Ltd</t>
  </si>
  <si>
    <t>SATINDLTD</t>
  </si>
  <si>
    <t>Khazanchi Jewellers Ltd</t>
  </si>
  <si>
    <t>KHAZANCHI</t>
  </si>
  <si>
    <t>W S Industries (India) Ltd</t>
  </si>
  <si>
    <t>WSI</t>
  </si>
  <si>
    <t>Aurum Proptech Ltd</t>
  </si>
  <si>
    <t>AURUM</t>
  </si>
  <si>
    <t>JG Chemicals Ltd</t>
  </si>
  <si>
    <t>JGCHEM</t>
  </si>
  <si>
    <t>Jagatjit Industries Ltd</t>
  </si>
  <si>
    <t>JAGAJITIND</t>
  </si>
  <si>
    <t>Emkay Taps and Cutting Tools Ltd</t>
  </si>
  <si>
    <t>EMKAYTOOLS</t>
  </si>
  <si>
    <t>Vikas Lifecare Ltd</t>
  </si>
  <si>
    <t>VIKASLIFE</t>
  </si>
  <si>
    <t>Elin Electronics Ltd</t>
  </si>
  <si>
    <t>ELIN</t>
  </si>
  <si>
    <t>Gandhi Special Tubes Ltd</t>
  </si>
  <si>
    <t>GANDHITUBE</t>
  </si>
  <si>
    <t>Newtime Infrastructure Ltd</t>
  </si>
  <si>
    <t>NEWINFRA</t>
  </si>
  <si>
    <t>Tracxn Technologies Ltd</t>
  </si>
  <si>
    <t>TRACXN</t>
  </si>
  <si>
    <t>ADC India Communications Ltd</t>
  </si>
  <si>
    <t>ADCINDIA</t>
  </si>
  <si>
    <t>Visaka Industries Ltd</t>
  </si>
  <si>
    <t>VISAKAIND</t>
  </si>
  <si>
    <t>Pakka Limited</t>
  </si>
  <si>
    <t>PAKKA</t>
  </si>
  <si>
    <t>Eldeco Housing and Industries Ltd</t>
  </si>
  <si>
    <t>ELDEHSG</t>
  </si>
  <si>
    <t>Sakuma Exports Ltd</t>
  </si>
  <si>
    <t>SAKUMA</t>
  </si>
  <si>
    <t>De Nora India Ltd</t>
  </si>
  <si>
    <t>DENORA</t>
  </si>
  <si>
    <t>K&amp;R Rail Engineering Ltd</t>
  </si>
  <si>
    <t>KRRAIL</t>
  </si>
  <si>
    <t>Royal Orchid Hotels Ltd</t>
  </si>
  <si>
    <t>ROHLTD</t>
  </si>
  <si>
    <t>Renaissance Global Ltd</t>
  </si>
  <si>
    <t>RGL</t>
  </si>
  <si>
    <t>Bodal Chemicals Ltd</t>
  </si>
  <si>
    <t>BODALCHEM</t>
  </si>
  <si>
    <t>Sree Rayalaseema Hi-Strength Hypo Ltd</t>
  </si>
  <si>
    <t>SRHHYPOLTD</t>
  </si>
  <si>
    <t>Bharat Parenterals Ltd</t>
  </si>
  <si>
    <t>BPLPHARMA</t>
  </si>
  <si>
    <t>AGS Transact Technologies Ltd</t>
  </si>
  <si>
    <t>AGSTRA</t>
  </si>
  <si>
    <t>Kotyark Industries Ltd</t>
  </si>
  <si>
    <t>KOTYARK</t>
  </si>
  <si>
    <t>Saraswati Commercial (India) Ltd</t>
  </si>
  <si>
    <t>ZSARACOM</t>
  </si>
  <si>
    <t>Sarveshwar Foods Ltd</t>
  </si>
  <si>
    <t>SARVESHWAR</t>
  </si>
  <si>
    <t>Investment Trust of India Ltd</t>
  </si>
  <si>
    <t>THEINVEST</t>
  </si>
  <si>
    <t>Rajapalayam Mills Ltd</t>
  </si>
  <si>
    <t>RAJPALAYAM</t>
  </si>
  <si>
    <t>Z F Steering Gear (India) Ltd</t>
  </si>
  <si>
    <t>ZFSTEERING</t>
  </si>
  <si>
    <t>Bajaj Healthcare Ltd</t>
  </si>
  <si>
    <t>BAJAJHCARE</t>
  </si>
  <si>
    <t>Andhra Petrochemicals Ltd</t>
  </si>
  <si>
    <t>ANDHRAPET</t>
  </si>
  <si>
    <t>TAAL Enterprises Ltd</t>
  </si>
  <si>
    <t>TAALENT</t>
  </si>
  <si>
    <t>Zee Media Corporation Ltd</t>
  </si>
  <si>
    <t>ZEEMEDIA</t>
  </si>
  <si>
    <t>EKI Energy Services Ltd</t>
  </si>
  <si>
    <t>EKI</t>
  </si>
  <si>
    <t>Indo Amines Ltd</t>
  </si>
  <si>
    <t>INDOAMIN</t>
  </si>
  <si>
    <t>Jayant Agro-Organics Ltd</t>
  </si>
  <si>
    <t>JAYAGROGN</t>
  </si>
  <si>
    <t>Jay Jalaram Technologies Ltd</t>
  </si>
  <si>
    <t>KORE</t>
  </si>
  <si>
    <t>Transpek Industry Ltd</t>
  </si>
  <si>
    <t>TRANSPEK</t>
  </si>
  <si>
    <t>Hexa Tradex Ltd</t>
  </si>
  <si>
    <t>HEXATRADEX</t>
  </si>
  <si>
    <t>ABS Marine Services Ltd</t>
  </si>
  <si>
    <t>ABSMARINE</t>
  </si>
  <si>
    <t>Chemcon Speciality Chemicals Ltd</t>
  </si>
  <si>
    <t>CHEMCON</t>
  </si>
  <si>
    <t>Algoquant Fintech Ltd</t>
  </si>
  <si>
    <t>AQFINTECH</t>
  </si>
  <si>
    <t>Focus Lighting and Fixtures Ltd</t>
  </si>
  <si>
    <t>FOCUS</t>
  </si>
  <si>
    <t>Ambika Cotton Mills Ltd</t>
  </si>
  <si>
    <t>AMBIKCO</t>
  </si>
  <si>
    <t>Integra Engineering India Ltd</t>
  </si>
  <si>
    <t>INTEGRAEN</t>
  </si>
  <si>
    <t>Kriti Industries (India) Limited</t>
  </si>
  <si>
    <t>KRITI</t>
  </si>
  <si>
    <t>TGV SRAAC Ltd</t>
  </si>
  <si>
    <t>TGVSL</t>
  </si>
  <si>
    <t>Permanent Magnets Ltd</t>
  </si>
  <si>
    <t>PERMAGN</t>
  </si>
  <si>
    <t>Vasa Denticity Ltd</t>
  </si>
  <si>
    <t>DENTALKART</t>
  </si>
  <si>
    <t>Danlaw Technologies India Ltd</t>
  </si>
  <si>
    <t>DANLAW</t>
  </si>
  <si>
    <t>Deccan Cements Ltd</t>
  </si>
  <si>
    <t>DECCANCE</t>
  </si>
  <si>
    <t>Kothari Petrochemicals Ltd</t>
  </si>
  <si>
    <t>KOTHARIPET</t>
  </si>
  <si>
    <t>Onward Technologies Ltd</t>
  </si>
  <si>
    <t>ONWARDTEC</t>
  </si>
  <si>
    <t>Axtel Industries Ltd</t>
  </si>
  <si>
    <t>AXTEL</t>
  </si>
  <si>
    <t>Aditya Birla Money Ltd</t>
  </si>
  <si>
    <t>BIRLAMONEY</t>
  </si>
  <si>
    <t>Electrotherm (India) Ltd</t>
  </si>
  <si>
    <t>ELECTHERM</t>
  </si>
  <si>
    <t>Dhampur Bio Organics Ltd</t>
  </si>
  <si>
    <t>DBOL</t>
  </si>
  <si>
    <t>Primo Chemicals Ltd</t>
  </si>
  <si>
    <t>PRIMO</t>
  </si>
  <si>
    <t>Jindal Poly Investment and Finance Company Ltd</t>
  </si>
  <si>
    <t>JPOLYINVST</t>
  </si>
  <si>
    <t>Oswal Greentech Ltd</t>
  </si>
  <si>
    <t>OSWALGREEN</t>
  </si>
  <si>
    <t>Moneyboxx Finance Ltd</t>
  </si>
  <si>
    <t>MONEYBOXX</t>
  </si>
  <si>
    <t>Shivalic Power Control Ltd</t>
  </si>
  <si>
    <t>SPCL</t>
  </si>
  <si>
    <t>Supreme Power Equipment Ltd</t>
  </si>
  <si>
    <t>SUPREMEPWR</t>
  </si>
  <si>
    <t>Heavy Electrical Equipment</t>
  </si>
  <si>
    <t>Ugar Sugar Works Ltd</t>
  </si>
  <si>
    <t>UGARSUGAR</t>
  </si>
  <si>
    <t>Davangere Sugar Company Ltd</t>
  </si>
  <si>
    <t>DAVANGERE</t>
  </si>
  <si>
    <t>Zuari Agro Chemicals Ltd</t>
  </si>
  <si>
    <t>ZUARI</t>
  </si>
  <si>
    <t>Rushil Decor Ltd</t>
  </si>
  <si>
    <t>RUSHIL</t>
  </si>
  <si>
    <t>Linc Ltd</t>
  </si>
  <si>
    <t>LINC</t>
  </si>
  <si>
    <t>Silver Touch Technologies Ltd</t>
  </si>
  <si>
    <t>SILVERTUC</t>
  </si>
  <si>
    <t>Hp Adhesives Ltd</t>
  </si>
  <si>
    <t>HPAL</t>
  </si>
  <si>
    <t>Jindal Photo Ltd</t>
  </si>
  <si>
    <t>JINDALPHOT</t>
  </si>
  <si>
    <t>U. P. Hotels Ltd</t>
  </si>
  <si>
    <t>UPHOT</t>
  </si>
  <si>
    <t>Munjal Auto Industries Ltd</t>
  </si>
  <si>
    <t>MUNJALAU</t>
  </si>
  <si>
    <t>Morganite Crucible (India) Ltd</t>
  </si>
  <si>
    <t>MORGANITE</t>
  </si>
  <si>
    <t>GHCL Textiles Ltd</t>
  </si>
  <si>
    <t>GHCLTEXTIL</t>
  </si>
  <si>
    <t>Arrow Greentech Ltd</t>
  </si>
  <si>
    <t>ARROWGREEN</t>
  </si>
  <si>
    <t>Global Surfaces Ltd</t>
  </si>
  <si>
    <t>GSLSU</t>
  </si>
  <si>
    <t>Repro India Ltd</t>
  </si>
  <si>
    <t>REPRO</t>
  </si>
  <si>
    <t>Andhra Cements Ltd</t>
  </si>
  <si>
    <t>ACL</t>
  </si>
  <si>
    <t>Petro Carbon and Chemicals Ltd</t>
  </si>
  <si>
    <t>PCCL</t>
  </si>
  <si>
    <t>Metals - Coke</t>
  </si>
  <si>
    <t>Vintage Coffee and Beverages Ltd</t>
  </si>
  <si>
    <t>VINCOFE</t>
  </si>
  <si>
    <t>Ashima Ltd</t>
  </si>
  <si>
    <t>ASHIMASYN</t>
  </si>
  <si>
    <t>Kisan Mouldings Ltd</t>
  </si>
  <si>
    <t>KISAN</t>
  </si>
  <si>
    <t>ATMASTCO Ltd</t>
  </si>
  <si>
    <t>ATMASTCO</t>
  </si>
  <si>
    <t>Gloster Ltd</t>
  </si>
  <si>
    <t>GLOSTERLTD</t>
  </si>
  <si>
    <t>Chembond Chemicals Ltd</t>
  </si>
  <si>
    <t>CHEMBOND</t>
  </si>
  <si>
    <t>NINtec Systems Ltd</t>
  </si>
  <si>
    <t>NINSYS</t>
  </si>
  <si>
    <t>Virtuoso Optoelectronics Ltd</t>
  </si>
  <si>
    <t>VOEPL</t>
  </si>
  <si>
    <t>Jaykay Enterprises Ltd</t>
  </si>
  <si>
    <t>JAYKAY</t>
  </si>
  <si>
    <t>Jagsonpal Pharmaceuticals Ltd</t>
  </si>
  <si>
    <t>JAGSNPHARM</t>
  </si>
  <si>
    <t>Mkventures Capital Ltd</t>
  </si>
  <si>
    <t>MKVENTURES</t>
  </si>
  <si>
    <t>Hampton Sky Realty Ltd</t>
  </si>
  <si>
    <t>HAMPTON</t>
  </si>
  <si>
    <t>Lotus Chocolate Company Ltd</t>
  </si>
  <si>
    <t>LOTUSCHO</t>
  </si>
  <si>
    <t>SBC Exports Ltd</t>
  </si>
  <si>
    <t>SBC</t>
  </si>
  <si>
    <t>Simplex Infrastructures Ltd</t>
  </si>
  <si>
    <t>SIMPLEXINF</t>
  </si>
  <si>
    <t>HDFC Nifty 50 ETF</t>
  </si>
  <si>
    <t>HDFCNIFTY</t>
  </si>
  <si>
    <t>GFL Ltd</t>
  </si>
  <si>
    <t>GFLLIMITED</t>
  </si>
  <si>
    <t>Tamilnadu Petroproducts Ltd</t>
  </si>
  <si>
    <t>TNPETRO</t>
  </si>
  <si>
    <t>Sarla Performance Fibers Ltd</t>
  </si>
  <si>
    <t>SARLAPOLY</t>
  </si>
  <si>
    <t>Chemfab Alkalis Ltd</t>
  </si>
  <si>
    <t>CHEMFAB</t>
  </si>
  <si>
    <t>Tribhovandas Bhimji Zaveri Ltd</t>
  </si>
  <si>
    <t>TBZ</t>
  </si>
  <si>
    <t>Bajaj Steel Industries Ltd</t>
  </si>
  <si>
    <t>BAJAJST</t>
  </si>
  <si>
    <t>Emami Paper Mills Ltd</t>
  </si>
  <si>
    <t>EMAMIPAP</t>
  </si>
  <si>
    <t>Suraj Products Ltd</t>
  </si>
  <si>
    <t>SURAJ</t>
  </si>
  <si>
    <t>N R Agarwal Industries Ltd</t>
  </si>
  <si>
    <t>NRAIL</t>
  </si>
  <si>
    <t>GRM Overseas Ltd</t>
  </si>
  <si>
    <t>GRMOVER</t>
  </si>
  <si>
    <t>Wealth First Portfolio Managers Ltd</t>
  </si>
  <si>
    <t>WEALTH</t>
  </si>
  <si>
    <t>Marsons Ltd</t>
  </si>
  <si>
    <t>MARSONS</t>
  </si>
  <si>
    <t>Ceinsys Tech Ltd</t>
  </si>
  <si>
    <t>CEINSYSTECH</t>
  </si>
  <si>
    <t>Veljan Denison Ltd</t>
  </si>
  <si>
    <t>VELJAN</t>
  </si>
  <si>
    <t>Radiant Cash Management Services Ltd</t>
  </si>
  <si>
    <t>RADIANTCMS</t>
  </si>
  <si>
    <t>Panacea Biotec Ltd</t>
  </si>
  <si>
    <t>PANACEABIO</t>
  </si>
  <si>
    <t>Mallcom (India) Ltd</t>
  </si>
  <si>
    <t>MALLCOM</t>
  </si>
  <si>
    <t>Megatherm Induction Ltd</t>
  </si>
  <si>
    <t>MEGATHERM</t>
  </si>
  <si>
    <t>S Chand and Company Ltd</t>
  </si>
  <si>
    <t>SCHAND</t>
  </si>
  <si>
    <t>Cheviot Co Ltd</t>
  </si>
  <si>
    <t>CHEVIOT</t>
  </si>
  <si>
    <t>Ratnaveer Precision Engineering Ltd</t>
  </si>
  <si>
    <t>RATNAVEER</t>
  </si>
  <si>
    <t>STEL Holdings Ltd</t>
  </si>
  <si>
    <t>STEL</t>
  </si>
  <si>
    <t>Speciality Restaurants Ltd</t>
  </si>
  <si>
    <t>SPECIALITY</t>
  </si>
  <si>
    <t>KSE Ltd</t>
  </si>
  <si>
    <t>KSE</t>
  </si>
  <si>
    <t>Mindteck (India) Ltd</t>
  </si>
  <si>
    <t>MINDTECK</t>
  </si>
  <si>
    <t>Forbes &amp; Company Ltd</t>
  </si>
  <si>
    <t>FORBESCO</t>
  </si>
  <si>
    <t>Dhunseri Investments Ltd</t>
  </si>
  <si>
    <t>DHUNINV</t>
  </si>
  <si>
    <t>Race Eco Chain Ltd</t>
  </si>
  <si>
    <t>RACE</t>
  </si>
  <si>
    <t>The Ruby Mills Ltd</t>
  </si>
  <si>
    <t>RUBYMILLS</t>
  </si>
  <si>
    <t>MBL Infrastructure Ltd</t>
  </si>
  <si>
    <t>MBLINFRA</t>
  </si>
  <si>
    <t>GeeCee Ventures Ltd</t>
  </si>
  <si>
    <t>GEECEE</t>
  </si>
  <si>
    <t>Prime Securities Ltd</t>
  </si>
  <si>
    <t>PRIMESECU</t>
  </si>
  <si>
    <t>Hindustan Composites Ltd</t>
  </si>
  <si>
    <t>HINDCOMPOS</t>
  </si>
  <si>
    <t>Tantia Constructions Ltd</t>
  </si>
  <si>
    <t>TCLCONS</t>
  </si>
  <si>
    <t>Lokesh Machines Ltd</t>
  </si>
  <si>
    <t>LOKESHMACH</t>
  </si>
  <si>
    <t>20 Microns Ltd</t>
  </si>
  <si>
    <t>20MICRONS</t>
  </si>
  <si>
    <t>IND Swift Laboratories Ltd</t>
  </si>
  <si>
    <t>INDSWFTLAB</t>
  </si>
  <si>
    <t>Modern Insulators Ltd</t>
  </si>
  <si>
    <t>MODINSU</t>
  </si>
  <si>
    <t>DMCC Speciality Chemicals Ltd</t>
  </si>
  <si>
    <t>DMCC</t>
  </si>
  <si>
    <t>Vinyl Chemicals (India) Ltd</t>
  </si>
  <si>
    <t>VINYLINDIA</t>
  </si>
  <si>
    <t>Capital India Finance Ltd</t>
  </si>
  <si>
    <t>CIFL</t>
  </si>
  <si>
    <t>Spencer's Retail Ltd</t>
  </si>
  <si>
    <t>SPENCERS</t>
  </si>
  <si>
    <t>Albert David Ltd</t>
  </si>
  <si>
    <t>ALBERTDAVD</t>
  </si>
  <si>
    <t>Rane Brake Linings Ltd</t>
  </si>
  <si>
    <t>RBL</t>
  </si>
  <si>
    <t>Plastiblends India Ltd</t>
  </si>
  <si>
    <t>PLASTIBLEN</t>
  </si>
  <si>
    <t>Haldyn Glass Ltd</t>
  </si>
  <si>
    <t>HALDYNGL</t>
  </si>
  <si>
    <t>Onmobile Global Ltd</t>
  </si>
  <si>
    <t>ONMOBILE</t>
  </si>
  <si>
    <t>Artemis Electricals and Projects Ltd</t>
  </si>
  <si>
    <t>AEPL</t>
  </si>
  <si>
    <t>Bhageria Industries Ltd</t>
  </si>
  <si>
    <t>BHAGERIA</t>
  </si>
  <si>
    <t>Menon Bearings Ltd</t>
  </si>
  <si>
    <t>MENONBE</t>
  </si>
  <si>
    <t>Shree Tirupati Balajee FIBC Ltd</t>
  </si>
  <si>
    <t>TIRUPATI</t>
  </si>
  <si>
    <t>Sunshield Chemicals Ltd</t>
  </si>
  <si>
    <t>SUNSHIEL</t>
  </si>
  <si>
    <t>Ritco Logistics Ltd</t>
  </si>
  <si>
    <t>RITCO</t>
  </si>
  <si>
    <t>TPL Plastech Ltd</t>
  </si>
  <si>
    <t>TPLPLASTEH</t>
  </si>
  <si>
    <t>Shree Pushkar Chemicals &amp; Fertilisers Ltd</t>
  </si>
  <si>
    <t>SHREEPUSHK</t>
  </si>
  <si>
    <t>Wim Plast Ltd</t>
  </si>
  <si>
    <t>WIMPLAST</t>
  </si>
  <si>
    <t>Hindustan Media Ventures Ltd</t>
  </si>
  <si>
    <t>HMVL</t>
  </si>
  <si>
    <t>R S Software (India) Ltd</t>
  </si>
  <si>
    <t>RSSOFTWARE</t>
  </si>
  <si>
    <t>Bedmutha Industries Ltd</t>
  </si>
  <si>
    <t>BEDMUTHA</t>
  </si>
  <si>
    <t>Maan Aluminium Ltd</t>
  </si>
  <si>
    <t>MAANALU</t>
  </si>
  <si>
    <t>Mold-Tek Technologies Ltd</t>
  </si>
  <si>
    <t>MOLDTECH</t>
  </si>
  <si>
    <t>Nitta Gelatin India Ltd</t>
  </si>
  <si>
    <t>NITTAGELA</t>
  </si>
  <si>
    <t>Birla Cable Ltd</t>
  </si>
  <si>
    <t>BIRLACABLE</t>
  </si>
  <si>
    <t>Khaitan Chemicals and Fertilizers Ltd</t>
  </si>
  <si>
    <t>KHAICHEM</t>
  </si>
  <si>
    <t>Shreyas Shipping and Logistics Ltd</t>
  </si>
  <si>
    <t>SHREYAS</t>
  </si>
  <si>
    <t>Arihant Capital Markets Ltd</t>
  </si>
  <si>
    <t>ARIHANTCAP</t>
  </si>
  <si>
    <t>Goa Carbon Ltd</t>
  </si>
  <si>
    <t>GOACARBON</t>
  </si>
  <si>
    <t>PREVEST DENPRO LTD</t>
  </si>
  <si>
    <t>PREVEST</t>
  </si>
  <si>
    <t>Finkurve Financial Services Ltd</t>
  </si>
  <si>
    <t>FINKURVE</t>
  </si>
  <si>
    <t>High Energy Batteries (India) Ltd</t>
  </si>
  <si>
    <t>HIGHENE</t>
  </si>
  <si>
    <t>Balaji Telefilms Ltd</t>
  </si>
  <si>
    <t>BALAJITELE</t>
  </si>
  <si>
    <t>Nahar Poly Films Ltd</t>
  </si>
  <si>
    <t>NAHARPOLY</t>
  </si>
  <si>
    <t>VL E-Governance &amp; IT Solutions Ltd</t>
  </si>
  <si>
    <t>VLEGOV</t>
  </si>
  <si>
    <t>Nagarjuna Fertilizers and Chemicals Ltd</t>
  </si>
  <si>
    <t>NAGAFERT</t>
  </si>
  <si>
    <t>Wise Travel India Ltd</t>
  </si>
  <si>
    <t>WTICAB</t>
  </si>
  <si>
    <t>Rudra Ecovation Ltd</t>
  </si>
  <si>
    <t>RUDRAECO</t>
  </si>
  <si>
    <t>Arfin India Ltd</t>
  </si>
  <si>
    <t>ARFIN</t>
  </si>
  <si>
    <t>Apex Frozen Foods Ltd</t>
  </si>
  <si>
    <t>APEX</t>
  </si>
  <si>
    <t>Radhika Jeweltech Ltd</t>
  </si>
  <si>
    <t>RADHIKAJWE</t>
  </si>
  <si>
    <t>Liberty Shoes Ltd</t>
  </si>
  <si>
    <t>LIBERTSHOE</t>
  </si>
  <si>
    <t>Viceroy Hotels Ltd</t>
  </si>
  <si>
    <t>VHLTD</t>
  </si>
  <si>
    <t>Concord Control Systems Ltd</t>
  </si>
  <si>
    <t>CNCRD</t>
  </si>
  <si>
    <t>Laxmi Goldorna House Ltd</t>
  </si>
  <si>
    <t>LGHL</t>
  </si>
  <si>
    <t>A K Capital Services Ltd</t>
  </si>
  <si>
    <t>AKCAPIT</t>
  </si>
  <si>
    <t>Kernex Microsystems (India) Ltd</t>
  </si>
  <si>
    <t>KERNEX</t>
  </si>
  <si>
    <t>Kaya Ltd</t>
  </si>
  <si>
    <t>KAYA</t>
  </si>
  <si>
    <t>FCS Software Solutions Ltd</t>
  </si>
  <si>
    <t>FCSSOFT</t>
  </si>
  <si>
    <t>S J Logistics (India) Ltd</t>
  </si>
  <si>
    <t>SJLOGISTIC</t>
  </si>
  <si>
    <t>D P Wires Ltd</t>
  </si>
  <si>
    <t>DPWIRES</t>
  </si>
  <si>
    <t>MMP Industries Ltd</t>
  </si>
  <si>
    <t>MMP</t>
  </si>
  <si>
    <t>KN Agri Resources Ltd</t>
  </si>
  <si>
    <t>KNAGRI</t>
  </si>
  <si>
    <t>Career Point Ltd</t>
  </si>
  <si>
    <t>CAREERP</t>
  </si>
  <si>
    <t>Vipul Ltd</t>
  </si>
  <si>
    <t>VIPULLTD</t>
  </si>
  <si>
    <t>Nectar Lifesciences Ltd</t>
  </si>
  <si>
    <t>NECLIFE</t>
  </si>
  <si>
    <t>Vikas Ecotech Ltd</t>
  </si>
  <si>
    <t>VIKASECO</t>
  </si>
  <si>
    <t>Artson Engineering Ltd</t>
  </si>
  <si>
    <t>ARTSONEN</t>
  </si>
  <si>
    <t>Pashupati Cotspin Ltd</t>
  </si>
  <si>
    <t>PASHUPATI</t>
  </si>
  <si>
    <t>Shankar Lal Rampal Dye-Chem Ltd</t>
  </si>
  <si>
    <t>SRD</t>
  </si>
  <si>
    <t>Sayaji Hotels Ltd</t>
  </si>
  <si>
    <t>SAYAJIHOTL</t>
  </si>
  <si>
    <t>Tara Chand Infralogistic Solutions Ltd</t>
  </si>
  <si>
    <t>TARACHAND</t>
  </si>
  <si>
    <t>Nicco Parks &amp; Resorts Ltd</t>
  </si>
  <si>
    <t>NICCOPAR</t>
  </si>
  <si>
    <t>Sreeleathers Ltd</t>
  </si>
  <si>
    <t>SREEL</t>
  </si>
  <si>
    <t>TVS Electronics Ltd</t>
  </si>
  <si>
    <t>TVSELECT</t>
  </si>
  <si>
    <t>Sakar Healthcare Ltd</t>
  </si>
  <si>
    <t>SAKAR</t>
  </si>
  <si>
    <t>TBI Corn Ltd</t>
  </si>
  <si>
    <t>TBI</t>
  </si>
  <si>
    <t>Hindustan Motors Ltd</t>
  </si>
  <si>
    <t>HINDMOTORS</t>
  </si>
  <si>
    <t>Sukhjit Starch and Chemicals Ltd</t>
  </si>
  <si>
    <t>SUKHJITS</t>
  </si>
  <si>
    <t>Alankit Ltd</t>
  </si>
  <si>
    <t>ALANKIT</t>
  </si>
  <si>
    <t>Pyramid Technoplast Ltd</t>
  </si>
  <si>
    <t>PYRAMID</t>
  </si>
  <si>
    <t>3i Infotech Ltd</t>
  </si>
  <si>
    <t>3IINFOLTD</t>
  </si>
  <si>
    <t>PNGS Gargi Fashion Jewellery Ltd</t>
  </si>
  <si>
    <t>GARGI</t>
  </si>
  <si>
    <t>Black Rose Industries Ltd</t>
  </si>
  <si>
    <t>BLACKROSE</t>
  </si>
  <si>
    <t>Sri Adhikari Brothers Television Network Ltd</t>
  </si>
  <si>
    <t>SABTNL</t>
  </si>
  <si>
    <t>Donear Industries Ltd</t>
  </si>
  <si>
    <t>DONEAR</t>
  </si>
  <si>
    <t>SKM Egg Products Export India Ltd</t>
  </si>
  <si>
    <t>SKMEGGPROD</t>
  </si>
  <si>
    <t>LIC MF S&amp;P BSE Sensex ETF</t>
  </si>
  <si>
    <t>LICNETFSEN</t>
  </si>
  <si>
    <t>PVP Ventures Ltd</t>
  </si>
  <si>
    <t>PVP</t>
  </si>
  <si>
    <t>RMC Switchgears Ltd</t>
  </si>
  <si>
    <t>RMC</t>
  </si>
  <si>
    <t>Nandan Denim Ltd</t>
  </si>
  <si>
    <t>NDL</t>
  </si>
  <si>
    <t>Bartronics India Ltd</t>
  </si>
  <si>
    <t>ASMS</t>
  </si>
  <si>
    <t>Orient Ceratech Ltd</t>
  </si>
  <si>
    <t>ORIENTCER</t>
  </si>
  <si>
    <t>AVG Logistics Ltd</t>
  </si>
  <si>
    <t>AVG</t>
  </si>
  <si>
    <t>Empire Industries Ltd</t>
  </si>
  <si>
    <t>EMPIND</t>
  </si>
  <si>
    <t>Brand Concepts Ltd</t>
  </si>
  <si>
    <t>BCONCEPTS</t>
  </si>
  <si>
    <t>Khadim India Ltd</t>
  </si>
  <si>
    <t>KHADIM</t>
  </si>
  <si>
    <t>Stovec Industries Ltd</t>
  </si>
  <si>
    <t>STOVACQ</t>
  </si>
  <si>
    <t>BPL Ltd</t>
  </si>
  <si>
    <t>BPL</t>
  </si>
  <si>
    <t>Macfos Ltd</t>
  </si>
  <si>
    <t>ROBU</t>
  </si>
  <si>
    <t>Worth Investment &amp; Trading Co Ltd</t>
  </si>
  <si>
    <t>WORTH</t>
  </si>
  <si>
    <t>Advani Hotels and Resorts (India) Ltd</t>
  </si>
  <si>
    <t>ADVANIHOTR</t>
  </si>
  <si>
    <t>Kore Digital Ltd</t>
  </si>
  <si>
    <t>Viviana Power Tech Ltd</t>
  </si>
  <si>
    <t>VIVIANA</t>
  </si>
  <si>
    <t>Bright Outdoor Media Ltd</t>
  </si>
  <si>
    <t>BRIGHT</t>
  </si>
  <si>
    <t>Balaxi Pharmaceuticals Ltd</t>
  </si>
  <si>
    <t>BALAXI</t>
  </si>
  <si>
    <t>Music Broadcast Ltd</t>
  </si>
  <si>
    <t>RADIOCITY</t>
  </si>
  <si>
    <t>Indo Borax and Chemicals Ltd</t>
  </si>
  <si>
    <t>INDOBORAX</t>
  </si>
  <si>
    <t>UTI Gold Exchange Traded Fund</t>
  </si>
  <si>
    <t>GOLDSHARE</t>
  </si>
  <si>
    <t>Nupur Recyclers Ltd</t>
  </si>
  <si>
    <t>NRL</t>
  </si>
  <si>
    <t>Cellecor Gadgets Ltd</t>
  </si>
  <si>
    <t>CELLECOR</t>
  </si>
  <si>
    <t>Sil Investments Ltd</t>
  </si>
  <si>
    <t>SILINV</t>
  </si>
  <si>
    <t>Niyogin Fintech Ltd</t>
  </si>
  <si>
    <t>NIYOGIN</t>
  </si>
  <si>
    <t>HT Media Ltd</t>
  </si>
  <si>
    <t>HTMEDIA</t>
  </si>
  <si>
    <t>Manaksia Ltd</t>
  </si>
  <si>
    <t>MANAKSIA</t>
  </si>
  <si>
    <t>Teerth Gopicon Ltd</t>
  </si>
  <si>
    <t>TGL</t>
  </si>
  <si>
    <t>Medicamen Biotech Ltd</t>
  </si>
  <si>
    <t>MEDICAMEQ</t>
  </si>
  <si>
    <t>Shri Jagdamba Polymers Ltd</t>
  </si>
  <si>
    <t>SHRJAGP</t>
  </si>
  <si>
    <t>Munjal Showa Ltd</t>
  </si>
  <si>
    <t>MUNJALSHOW</t>
  </si>
  <si>
    <t>Mirza International Ltd</t>
  </si>
  <si>
    <t>MIRZAINT</t>
  </si>
  <si>
    <t>Precot Ltd</t>
  </si>
  <si>
    <t>PRECOT</t>
  </si>
  <si>
    <t>Hazoor Multi Projects Ltd</t>
  </si>
  <si>
    <t>HAZOOR</t>
  </si>
  <si>
    <t>Phantom Digital Effects Ltd</t>
  </si>
  <si>
    <t>PHANTOMFX</t>
  </si>
  <si>
    <t>Indag Rubber Ltd</t>
  </si>
  <si>
    <t>INDAG</t>
  </si>
  <si>
    <t>Supershakti Metaliks Ltd</t>
  </si>
  <si>
    <t>SUPERSHAKT</t>
  </si>
  <si>
    <t>Affordable Robotic &amp; Automation Ltd</t>
  </si>
  <si>
    <t>AFFORDABLE</t>
  </si>
  <si>
    <t>Consolidated Finvest &amp; Holdings Ltd</t>
  </si>
  <si>
    <t>CONSOFINVT</t>
  </si>
  <si>
    <t>Frontier Springs Ltd</t>
  </si>
  <si>
    <t>FRONTSP</t>
  </si>
  <si>
    <t>PTL Enterprises Ltd</t>
  </si>
  <si>
    <t>PTL</t>
  </si>
  <si>
    <t>Oricon Enterprises Ltd</t>
  </si>
  <si>
    <t>ORICONENT</t>
  </si>
  <si>
    <t>Pratham EPC Projects Ltd</t>
  </si>
  <si>
    <t>PRATHAM</t>
  </si>
  <si>
    <t>Aarti Surfactants Ltd</t>
  </si>
  <si>
    <t>AARTISURF</t>
  </si>
  <si>
    <t>Orient Bell Ltd</t>
  </si>
  <si>
    <t>ORIENTBELL</t>
  </si>
  <si>
    <t>Nahar Industrial Enterprises Ltd</t>
  </si>
  <si>
    <t>NAHARINDUS</t>
  </si>
  <si>
    <t>Oswal Agro Mills Ltd</t>
  </si>
  <si>
    <t>OSWALAGRO</t>
  </si>
  <si>
    <t>Gourmet Gateway India Ltd</t>
  </si>
  <si>
    <t>GOURMET</t>
  </si>
  <si>
    <t>Mac Charles (India) Ltd</t>
  </si>
  <si>
    <t>MCCHRLS-B</t>
  </si>
  <si>
    <t>Sealmatic India Ltd</t>
  </si>
  <si>
    <t>SEALMATIC</t>
  </si>
  <si>
    <t>Uravi T &amp; Wedge Lamps Ltd</t>
  </si>
  <si>
    <t>URAVI</t>
  </si>
  <si>
    <t>Kronox Lab Sciences Ltd</t>
  </si>
  <si>
    <t>KRONOX</t>
  </si>
  <si>
    <t>Vishnusurya Projects and Infra Ltd</t>
  </si>
  <si>
    <t>VISHNUINFR</t>
  </si>
  <si>
    <t>Nova Agritech Ltd</t>
  </si>
  <si>
    <t>NOVAAGRI</t>
  </si>
  <si>
    <t>Valiant Laboratories Ltd</t>
  </si>
  <si>
    <t>VALIANTLAB</t>
  </si>
  <si>
    <t>Aym Syntex Ltd</t>
  </si>
  <si>
    <t>AYMSYNTEX</t>
  </si>
  <si>
    <t>Sheetal Cool Products Ltd</t>
  </si>
  <si>
    <t>SCPL</t>
  </si>
  <si>
    <t>UTI Nifty Next 50 Exchange Traded Fund</t>
  </si>
  <si>
    <t>UTINEXT50</t>
  </si>
  <si>
    <t>Taylormade Renewables Ltd</t>
  </si>
  <si>
    <t>TRL</t>
  </si>
  <si>
    <t>Fermenta Biotech Ltd</t>
  </si>
  <si>
    <t>FERMENTA</t>
  </si>
  <si>
    <t>Harita Seating Systems Ltd</t>
  </si>
  <si>
    <t>HARITASEAT</t>
  </si>
  <si>
    <t>Nikhil Adhesives Ltd</t>
  </si>
  <si>
    <t>NIKHILAD</t>
  </si>
  <si>
    <t>Accent Microcell Ltd</t>
  </si>
  <si>
    <t>ACCENTMIC</t>
  </si>
  <si>
    <t>Diamines and Chemicals Ltd</t>
  </si>
  <si>
    <t>DIAMINESQ</t>
  </si>
  <si>
    <t>Pavna Industries Ltd</t>
  </si>
  <si>
    <t>PAVNAIND</t>
  </si>
  <si>
    <t>Uni-Abex Alloy Products Ltd</t>
  </si>
  <si>
    <t>UNIABEXAL</t>
  </si>
  <si>
    <t>Anjani Portland Cement Ltd</t>
  </si>
  <si>
    <t>APCL</t>
  </si>
  <si>
    <t>Saakshi Medtech and Panels Ltd</t>
  </si>
  <si>
    <t>SAAKSHI</t>
  </si>
  <si>
    <t>Naperol Investments Ltd</t>
  </si>
  <si>
    <t>NAPEROL</t>
  </si>
  <si>
    <t>Kamat Hotels (India) Ltd</t>
  </si>
  <si>
    <t>KAMATHOTEL</t>
  </si>
  <si>
    <t>Banswara Syntex Ltd</t>
  </si>
  <si>
    <t>BANSWRAS</t>
  </si>
  <si>
    <t>Synergy Green Industries Ltd</t>
  </si>
  <si>
    <t>SGIL</t>
  </si>
  <si>
    <t>Trucap Finance Ltd</t>
  </si>
  <si>
    <t>TRU</t>
  </si>
  <si>
    <t>NBI Industrial Finance Company Ltd</t>
  </si>
  <si>
    <t>NBIFIN</t>
  </si>
  <si>
    <t>RBM Infracon Ltd</t>
  </si>
  <si>
    <t>RBMINFRA</t>
  </si>
  <si>
    <t>TRF Ltd</t>
  </si>
  <si>
    <t>TRF</t>
  </si>
  <si>
    <t>Izmo Ltd</t>
  </si>
  <si>
    <t>IZMO</t>
  </si>
  <si>
    <t>Gretex Corporate Services Ltd</t>
  </si>
  <si>
    <t>GCSL</t>
  </si>
  <si>
    <t>R &amp; B Denims Ltd</t>
  </si>
  <si>
    <t>RNBDENIMS</t>
  </si>
  <si>
    <t>Frog Cellsat Ltd</t>
  </si>
  <si>
    <t>FROG</t>
  </si>
  <si>
    <t>TAC Infosec Ltd</t>
  </si>
  <si>
    <t>TAC</t>
  </si>
  <si>
    <t>Sinclairs Hotels Ltd</t>
  </si>
  <si>
    <t>SINCLAIR</t>
  </si>
  <si>
    <t>Vikram Thermo (India) Ltd</t>
  </si>
  <si>
    <t>VIKRAMTH</t>
  </si>
  <si>
    <t>StarlinePS Enterprises Ltd</t>
  </si>
  <si>
    <t>STARLENT</t>
  </si>
  <si>
    <t>Bhartiya International Ltd</t>
  </si>
  <si>
    <t>BIL</t>
  </si>
  <si>
    <t>IFB Agro Industries Ltd</t>
  </si>
  <si>
    <t>IFBAGRO</t>
  </si>
  <si>
    <t>Mazda Ltd</t>
  </si>
  <si>
    <t>MAZDA</t>
  </si>
  <si>
    <t>Annapurna Swadisht Ltd</t>
  </si>
  <si>
    <t>ANNAPURNA</t>
  </si>
  <si>
    <t>Parsvnath Developers Ltd</t>
  </si>
  <si>
    <t>PARSVNATH</t>
  </si>
  <si>
    <t>Axita Cotton Ltd</t>
  </si>
  <si>
    <t>AXITA</t>
  </si>
  <si>
    <t>Singer India Ltd</t>
  </si>
  <si>
    <t>SINGER</t>
  </si>
  <si>
    <t>Nile Ltd</t>
  </si>
  <si>
    <t>NILE</t>
  </si>
  <si>
    <t>Kanoria Chemicals and Industries Ltd</t>
  </si>
  <si>
    <t>KANORICHEM</t>
  </si>
  <si>
    <t>HCL Infosystems Ltd</t>
  </si>
  <si>
    <t>HCL-INSYS</t>
  </si>
  <si>
    <t>Vinsys IT Services India Ltd</t>
  </si>
  <si>
    <t>VINSYS</t>
  </si>
  <si>
    <t>Swaraj Suiting Ltd</t>
  </si>
  <si>
    <t>SWARAJ</t>
  </si>
  <si>
    <t>Kilitch Drugs (India) Ltd</t>
  </si>
  <si>
    <t>KILITCH</t>
  </si>
  <si>
    <t>Genus Paper &amp; Boards Ltd</t>
  </si>
  <si>
    <t>GENUSPAPER</t>
  </si>
  <si>
    <t>Swadeshi Polytex Ltd</t>
  </si>
  <si>
    <t>SWADPOL</t>
  </si>
  <si>
    <t>RPP Infra Projects Ltd</t>
  </si>
  <si>
    <t>RPPINFRA</t>
  </si>
  <si>
    <t>Nitco Ltd</t>
  </si>
  <si>
    <t>NITCO</t>
  </si>
  <si>
    <t>Kritika Wires Ltd</t>
  </si>
  <si>
    <t>KRITIKA</t>
  </si>
  <si>
    <t>BEW Engineering Ltd</t>
  </si>
  <si>
    <t>BEWLTD</t>
  </si>
  <si>
    <t>Cybertech Systems and Software Ltd</t>
  </si>
  <si>
    <t>CYBERTECH</t>
  </si>
  <si>
    <t>Kriti Nutrients Ltd</t>
  </si>
  <si>
    <t>KRITINUT</t>
  </si>
  <si>
    <t>Kothari Products Ltd</t>
  </si>
  <si>
    <t>KOTHARIPRO</t>
  </si>
  <si>
    <t>Megasoft Ltd</t>
  </si>
  <si>
    <t>MEGASOFT</t>
  </si>
  <si>
    <t>Nahar Capital and Financial Services Ltd</t>
  </si>
  <si>
    <t>NAHARCAP</t>
  </si>
  <si>
    <t>ZIM Laboratories Ltd</t>
  </si>
  <si>
    <t>ZIMLAB</t>
  </si>
  <si>
    <t>Super Sales India Ltd</t>
  </si>
  <si>
    <t>SUPER</t>
  </si>
  <si>
    <t>Asahi Songwon Colors Ltd</t>
  </si>
  <si>
    <t>ASAHISONG</t>
  </si>
  <si>
    <t>Xtglobal Infotech Ltd</t>
  </si>
  <si>
    <t>XTGLOBAL</t>
  </si>
  <si>
    <t>Deep Energy Resources Ltd</t>
  </si>
  <si>
    <t>DEEPENR</t>
  </si>
  <si>
    <t>Refractory Shapes Ltd</t>
  </si>
  <si>
    <t>REFRACTORY</t>
  </si>
  <si>
    <t>RBZ Jewellers Ltd</t>
  </si>
  <si>
    <t>RBZJEWEL</t>
  </si>
  <si>
    <t>Jewelry &amp; Watch Retailers</t>
  </si>
  <si>
    <t>Autoline Industries Ltd</t>
  </si>
  <si>
    <t>AUTOIND</t>
  </si>
  <si>
    <t>Shriram Asset Management Co Ltd</t>
  </si>
  <si>
    <t>SRAMSET</t>
  </si>
  <si>
    <t>International Conveyors Ltd</t>
  </si>
  <si>
    <t>INTLCONV</t>
  </si>
  <si>
    <t>Iris Clothings Ltd</t>
  </si>
  <si>
    <t>IRISDOREME</t>
  </si>
  <si>
    <t>Sadbhav Engineering Ltd</t>
  </si>
  <si>
    <t>SADBHAV</t>
  </si>
  <si>
    <t>Valiant Communications Ltd</t>
  </si>
  <si>
    <t>VALIANT</t>
  </si>
  <si>
    <t>Bharat Agri Fert &amp; Realty Ltd</t>
  </si>
  <si>
    <t>BHARATAGRI</t>
  </si>
  <si>
    <t>Kwality Pharmaceuticals Ltd</t>
  </si>
  <si>
    <t>KPL</t>
  </si>
  <si>
    <t>Kiran Vyapar Ltd</t>
  </si>
  <si>
    <t>KIRANVYPAR</t>
  </si>
  <si>
    <t>Rudra Global Infra Products Ltd</t>
  </si>
  <si>
    <t>RUDRA</t>
  </si>
  <si>
    <t>Winsol Engineers Ltd</t>
  </si>
  <si>
    <t>WINSOL</t>
  </si>
  <si>
    <t>Wanbury Ltd</t>
  </si>
  <si>
    <t>WANBURY</t>
  </si>
  <si>
    <t>Krishival Foods Ltd</t>
  </si>
  <si>
    <t>KRISHIVAL</t>
  </si>
  <si>
    <t>Swiss Military Consumer Goods Ltd</t>
  </si>
  <si>
    <t>SWISSMLTRY</t>
  </si>
  <si>
    <t>DCM Nouvelle Ltd</t>
  </si>
  <si>
    <t>DCMNVL</t>
  </si>
  <si>
    <t>Reliance Communications Ltd</t>
  </si>
  <si>
    <t>RCOM</t>
  </si>
  <si>
    <t>UFO Moviez India Ltd</t>
  </si>
  <si>
    <t>UFO</t>
  </si>
  <si>
    <t>Indian Emulsifiers Ltd</t>
  </si>
  <si>
    <t>IEML</t>
  </si>
  <si>
    <t>Muthoot Capital Services Ltd</t>
  </si>
  <si>
    <t>MUTHOOTCAP</t>
  </si>
  <si>
    <t>SRG Housing Finance Ltd</t>
  </si>
  <si>
    <t>SRGHFL</t>
  </si>
  <si>
    <t>Euro Panel Products Ltd</t>
  </si>
  <si>
    <t>EUROBOND</t>
  </si>
  <si>
    <t>Ador Fontech Ltd</t>
  </si>
  <si>
    <t>ADORFO</t>
  </si>
  <si>
    <t>Venus Remedies Ltd</t>
  </si>
  <si>
    <t>VENUSREM</t>
  </si>
  <si>
    <t>Thaai Casting Limited</t>
  </si>
  <si>
    <t>TCL</t>
  </si>
  <si>
    <t>B&amp;B Triplewall Containers Ltd</t>
  </si>
  <si>
    <t>BBTCL</t>
  </si>
  <si>
    <t>Addictive Learning Technology Ltd</t>
  </si>
  <si>
    <t>LAWSIKHO</t>
  </si>
  <si>
    <t>Aion-Tech Solutions Ltd</t>
  </si>
  <si>
    <t>GOLDTECH</t>
  </si>
  <si>
    <t>Shivam Autotech Ltd</t>
  </si>
  <si>
    <t>SHIVAMAUTO</t>
  </si>
  <si>
    <t>KCP Sugar and Industries Corp Ltd</t>
  </si>
  <si>
    <t>KCPSUGIND</t>
  </si>
  <si>
    <t>International Travel House Ltd</t>
  </si>
  <si>
    <t>ITHL</t>
  </si>
  <si>
    <t>Trust Fintech Ltd</t>
  </si>
  <si>
    <t>TRUST</t>
  </si>
  <si>
    <t>Raj Television Network Ltd</t>
  </si>
  <si>
    <t>RAJTV</t>
  </si>
  <si>
    <t>Nila Infrastructures Ltd</t>
  </si>
  <si>
    <t>NILAINFRA</t>
  </si>
  <si>
    <t>Cressanda Railway Solutions Ltd</t>
  </si>
  <si>
    <t>CRESSAN</t>
  </si>
  <si>
    <t>All e Technologies Ltd</t>
  </si>
  <si>
    <t>ALLETEC</t>
  </si>
  <si>
    <t>Titan Biotech Ltd</t>
  </si>
  <si>
    <t>TITANBIO</t>
  </si>
  <si>
    <t>SoftSol India Ltd</t>
  </si>
  <si>
    <t>SOFTSOL</t>
  </si>
  <si>
    <t>Bharat Seats Ltd</t>
  </si>
  <si>
    <t>BHARATSE</t>
  </si>
  <si>
    <t>Meghna Infracon Infrastructure Ltd</t>
  </si>
  <si>
    <t>MIIL</t>
  </si>
  <si>
    <t>Vardhman Acrylics Ltd</t>
  </si>
  <si>
    <t>VARDHACRLC</t>
  </si>
  <si>
    <t>DU Digital Global Ltd</t>
  </si>
  <si>
    <t>DUGLOBAL</t>
  </si>
  <si>
    <t>Dai Ichi Karkaria Ltd</t>
  </si>
  <si>
    <t>DAICHI</t>
  </si>
  <si>
    <t>Jost's Engineering Company Ltd</t>
  </si>
  <si>
    <t>JOSTS</t>
  </si>
  <si>
    <t>MIRC Electronics Ltd</t>
  </si>
  <si>
    <t>MIRCELECTR</t>
  </si>
  <si>
    <t>Markolines Pavement Technologies Ltd</t>
  </si>
  <si>
    <t>MARKOLINES</t>
  </si>
  <si>
    <t>Foce India Ltd</t>
  </si>
  <si>
    <t>FOCE</t>
  </si>
  <si>
    <t>Kothari Sugars and Chemicals Ltd</t>
  </si>
  <si>
    <t>KOTARISUG</t>
  </si>
  <si>
    <t>Vibhor Steel Tubes Ltd</t>
  </si>
  <si>
    <t>VSTL</t>
  </si>
  <si>
    <t>Shree Karni Fabcom Ltd</t>
  </si>
  <si>
    <t>SHREEKARNI</t>
  </si>
  <si>
    <t>GP Eco Solutions India Ltd</t>
  </si>
  <si>
    <t>GPECO</t>
  </si>
  <si>
    <t>Nath Bio-Genes (I) Ltd</t>
  </si>
  <si>
    <t>NATHBIOGEN</t>
  </si>
  <si>
    <t>Aditya BSL Nifty 50 ETF</t>
  </si>
  <si>
    <t>BSLNIFTY</t>
  </si>
  <si>
    <t>Bharat Road Network Ltd</t>
  </si>
  <si>
    <t>BRNL</t>
  </si>
  <si>
    <t>United Drilling Tools Ltd</t>
  </si>
  <si>
    <t>UNIDT</t>
  </si>
  <si>
    <t>Mawana Sugars Ltd</t>
  </si>
  <si>
    <t>MAWANASUG</t>
  </si>
  <si>
    <t>Country Club Hospitality &amp; Holidays Ltd</t>
  </si>
  <si>
    <t>CCHHL</t>
  </si>
  <si>
    <t>Kerala Ayurveda Ltd</t>
  </si>
  <si>
    <t>KERALAYUR</t>
  </si>
  <si>
    <t>DIC India Ltd</t>
  </si>
  <si>
    <t>DICIND</t>
  </si>
  <si>
    <t>Geekay Wires Ltd</t>
  </si>
  <si>
    <t>GEEKAYWIRE</t>
  </si>
  <si>
    <t>Jet Airways (India) Ltd</t>
  </si>
  <si>
    <t>JETAIRWAYS</t>
  </si>
  <si>
    <t>Rubfila International Ltd</t>
  </si>
  <si>
    <t>RUBFILA</t>
  </si>
  <si>
    <t>GEM Enviro Management Ltd</t>
  </si>
  <si>
    <t>GEMENVIRO</t>
  </si>
  <si>
    <t>Orbit Exports Ltd</t>
  </si>
  <si>
    <t>ORBTEXP</t>
  </si>
  <si>
    <t>Modi's Navnirman Ltd</t>
  </si>
  <si>
    <t>MODIS</t>
  </si>
  <si>
    <t>Akme Fintrade India Ltd</t>
  </si>
  <si>
    <t>AFIL</t>
  </si>
  <si>
    <t>Amal Ltd</t>
  </si>
  <si>
    <t>AMAL</t>
  </si>
  <si>
    <t>Shish Industries Ltd</t>
  </si>
  <si>
    <t>SHISHIND</t>
  </si>
  <si>
    <t>CL Educate Ltd</t>
  </si>
  <si>
    <t>CLEDUCATE</t>
  </si>
  <si>
    <t>U Y Fincorp Ltd</t>
  </si>
  <si>
    <t>UYFINCORP</t>
  </si>
  <si>
    <t>Mangalam Industrial Finance Ltd</t>
  </si>
  <si>
    <t>MANGIND</t>
  </si>
  <si>
    <t>Inspirisys Solutions Ltd</t>
  </si>
  <si>
    <t>INSPIRISYS</t>
  </si>
  <si>
    <t>Poddar Pigments Ltd</t>
  </si>
  <si>
    <t>PODDARMENT</t>
  </si>
  <si>
    <t>SoftTech Engineers Ltd</t>
  </si>
  <si>
    <t>SOFTTECH</t>
  </si>
  <si>
    <t>Vantage Knowledge Academy Ltd</t>
  </si>
  <si>
    <t>VKAL</t>
  </si>
  <si>
    <t>Raghuvir Synthetics Ltd</t>
  </si>
  <si>
    <t>RAGHUSYN</t>
  </si>
  <si>
    <t>Dynamic Services &amp; Security Ltd</t>
  </si>
  <si>
    <t>DYNAMIC</t>
  </si>
  <si>
    <t>V-Marc India Ltd</t>
  </si>
  <si>
    <t>VMARCIND</t>
  </si>
  <si>
    <t>Manaksia Coated Metals &amp; Industries Ltd</t>
  </si>
  <si>
    <t>MANAKCOAT</t>
  </si>
  <si>
    <t>Integrated Industries Ltd</t>
  </si>
  <si>
    <t>IIL</t>
  </si>
  <si>
    <t>Indian Bright Steel Co Ltd</t>
  </si>
  <si>
    <t>IBRIGST</t>
  </si>
  <si>
    <t>Cineline India Ltd</t>
  </si>
  <si>
    <t>CINELINE</t>
  </si>
  <si>
    <t>Creative Graphics Solutions India Ltd</t>
  </si>
  <si>
    <t>CGRAPHICS</t>
  </si>
  <si>
    <t>Galaxy Bearings Ltd</t>
  </si>
  <si>
    <t>GALXBRG</t>
  </si>
  <si>
    <t>Delton Cables Ltd</t>
  </si>
  <si>
    <t>DLTNCBL</t>
  </si>
  <si>
    <t>Menon Pistons Ltd</t>
  </si>
  <si>
    <t>MENNPIS</t>
  </si>
  <si>
    <t>Industrial Investment Trust Ltd</t>
  </si>
  <si>
    <t>IITL</t>
  </si>
  <si>
    <t>Prozone Realty Ltd</t>
  </si>
  <si>
    <t>PROZONER</t>
  </si>
  <si>
    <t>Kinetic Engineering Ltd</t>
  </si>
  <si>
    <t>KINETICENG</t>
  </si>
  <si>
    <t>Pritika Auto Industries Ltd</t>
  </si>
  <si>
    <t>PRITIKAUTO</t>
  </si>
  <si>
    <t>Sakthi Sugars Ltd</t>
  </si>
  <si>
    <t>SAKHTISUG</t>
  </si>
  <si>
    <t>M K Proteins Ltd</t>
  </si>
  <si>
    <t>MKPL</t>
  </si>
  <si>
    <t>Ponni Sugars (Erode) Ltd</t>
  </si>
  <si>
    <t>PONNIERODE</t>
  </si>
  <si>
    <t>Esconet Technologies Ltd</t>
  </si>
  <si>
    <t>ESCONET</t>
  </si>
  <si>
    <t>Modison Ltd</t>
  </si>
  <si>
    <t>MODISONLTD</t>
  </si>
  <si>
    <t>Hi-Green Carbon Ltd</t>
  </si>
  <si>
    <t>HIGREEN</t>
  </si>
  <si>
    <t>IRIS Business Services Ltd</t>
  </si>
  <si>
    <t>IRIS</t>
  </si>
  <si>
    <t>Mahindra EPC Irrigation Ltd</t>
  </si>
  <si>
    <t>MAHEPC</t>
  </si>
  <si>
    <t>Mangalam Global Enterprise Ltd</t>
  </si>
  <si>
    <t>MGEL</t>
  </si>
  <si>
    <t>Premier Polyfilm Ltd</t>
  </si>
  <si>
    <t>PREMIERPOL</t>
  </si>
  <si>
    <t>Suraj Ltd</t>
  </si>
  <si>
    <t>SURAJLTD</t>
  </si>
  <si>
    <t>Bombay Oxygen Investments Ltd</t>
  </si>
  <si>
    <t>BOMOXY-B1</t>
  </si>
  <si>
    <t>Dynemic Products Ltd</t>
  </si>
  <si>
    <t>DYNPRO</t>
  </si>
  <si>
    <t>Sunita Tools Ltd</t>
  </si>
  <si>
    <t>SUNITATOOL</t>
  </si>
  <si>
    <t>Shukra Pharmaceuticals Ltd</t>
  </si>
  <si>
    <t>SHUKRAPHAR</t>
  </si>
  <si>
    <t>Quint Digital Ltd</t>
  </si>
  <si>
    <t>QUINT</t>
  </si>
  <si>
    <t>Riddhi Siddhi Gluco Biols Ltd</t>
  </si>
  <si>
    <t>RIDDHI</t>
  </si>
  <si>
    <t>Logica Infoway Ltd</t>
  </si>
  <si>
    <t>LOGICA</t>
  </si>
  <si>
    <t>Shalibhadra Finance Ltd</t>
  </si>
  <si>
    <t>SAHLIBHFI</t>
  </si>
  <si>
    <t>Trigyn Technologies Ltd</t>
  </si>
  <si>
    <t>TRIGYN</t>
  </si>
  <si>
    <t>Sigma Solve Ltd</t>
  </si>
  <si>
    <t>SIGMA</t>
  </si>
  <si>
    <t>Nitin Castings Ltd</t>
  </si>
  <si>
    <t>NITINCAST</t>
  </si>
  <si>
    <t>Metals - Iron</t>
  </si>
  <si>
    <t>Indo National Ltd</t>
  </si>
  <si>
    <t>NIPPOBATRY</t>
  </si>
  <si>
    <t>Shardul Securities Ltd</t>
  </si>
  <si>
    <t>SHARDUL</t>
  </si>
  <si>
    <t>Innovators Facade Systems Ltd</t>
  </si>
  <si>
    <t>INNOVATORS</t>
  </si>
  <si>
    <t>Goodricke Group Ltd</t>
  </si>
  <si>
    <t>GOODRICKE</t>
  </si>
  <si>
    <t>Energy-Mission Machineries (India) Ltd</t>
  </si>
  <si>
    <t>EMMIL</t>
  </si>
  <si>
    <t>Batliboi Ltd</t>
  </si>
  <si>
    <t>BATLIBOI</t>
  </si>
  <si>
    <t>Ruchira Papers Ltd</t>
  </si>
  <si>
    <t>RUCHIRA</t>
  </si>
  <si>
    <t>Shemaroo Entertainment Ltd</t>
  </si>
  <si>
    <t>SHEMAROO</t>
  </si>
  <si>
    <t>Udayshivakumar Infra Ltd</t>
  </si>
  <si>
    <t>USK</t>
  </si>
  <si>
    <t>Ambalal Sarabhai Enterprises Ltd</t>
  </si>
  <si>
    <t>AMBALALSA</t>
  </si>
  <si>
    <t>Indo Us Bio-Tech Ltd</t>
  </si>
  <si>
    <t>INDOUS</t>
  </si>
  <si>
    <t>Star Housing Finance Ltd</t>
  </si>
  <si>
    <t>STARHFL</t>
  </si>
  <si>
    <t>Hindusthan Urban Infrastructure Ltd</t>
  </si>
  <si>
    <t>HUIL</t>
  </si>
  <si>
    <t>Panchmahal Steel Ltd</t>
  </si>
  <si>
    <t>PANCHMAHQ</t>
  </si>
  <si>
    <t>Universus Photo Imagings Ltd</t>
  </si>
  <si>
    <t>UNIVPHOTO</t>
  </si>
  <si>
    <t>Tiger Logistics (India) Ltd</t>
  </si>
  <si>
    <t>TIGERLOGS</t>
  </si>
  <si>
    <t>Aerpace Industries Ltd</t>
  </si>
  <si>
    <t>AERPACE</t>
  </si>
  <si>
    <t>Kay Cee Energy &amp; Infra Ltd</t>
  </si>
  <si>
    <t>KCEIL</t>
  </si>
  <si>
    <t>SAR Televenture Ltd</t>
  </si>
  <si>
    <t>SARTELE</t>
  </si>
  <si>
    <t>Pradeep Metals Ltd</t>
  </si>
  <si>
    <t>PRADPME</t>
  </si>
  <si>
    <t>OK Play India Ltd</t>
  </si>
  <si>
    <t>OKPLA</t>
  </si>
  <si>
    <t>HPC Biosciences Ltd</t>
  </si>
  <si>
    <t>HPCBL</t>
  </si>
  <si>
    <t>Emkay Global Financial Services Ltd</t>
  </si>
  <si>
    <t>EMKAY</t>
  </si>
  <si>
    <t>G G Engineering Ltd</t>
  </si>
  <si>
    <t>GGENG</t>
  </si>
  <si>
    <t>Surani Steel Tubes Ltd</t>
  </si>
  <si>
    <t>SURANI</t>
  </si>
  <si>
    <t>Rathi Steel and Power Ltd</t>
  </si>
  <si>
    <t>RATHIST</t>
  </si>
  <si>
    <t>Star Paper Mills Ltd</t>
  </si>
  <si>
    <t>STARPAPER</t>
  </si>
  <si>
    <t>Lakshmi Mills Company Ltd</t>
  </si>
  <si>
    <t>LAKSHMIMIL</t>
  </si>
  <si>
    <t>Chavda Infra Ltd</t>
  </si>
  <si>
    <t>CHAVDA</t>
  </si>
  <si>
    <t>Shera Energy Ltd</t>
  </si>
  <si>
    <t>SHERA</t>
  </si>
  <si>
    <t>Exxaro Tiles Ltd</t>
  </si>
  <si>
    <t>EXXARO</t>
  </si>
  <si>
    <t>Systango Technologies Ltd</t>
  </si>
  <si>
    <t>SYSTANGO</t>
  </si>
  <si>
    <t>Shiv Aum Steels Ltd</t>
  </si>
  <si>
    <t>SHIVAUM</t>
  </si>
  <si>
    <t>Hitech Corporation Ltd</t>
  </si>
  <si>
    <t>HITECHCORP</t>
  </si>
  <si>
    <t>SRM Contractors Ltd</t>
  </si>
  <si>
    <t>SRM</t>
  </si>
  <si>
    <t>Integra Essentia Ltd</t>
  </si>
  <si>
    <t>ESSENTIA</t>
  </si>
  <si>
    <t>Fredun Pharmaceuticals Ltd</t>
  </si>
  <si>
    <t>FREDUN</t>
  </si>
  <si>
    <t>Harrisons Malayalam Ltd</t>
  </si>
  <si>
    <t>HARRMALAYA</t>
  </si>
  <si>
    <t>Vishal Fabrics Ltd</t>
  </si>
  <si>
    <t>VISHAL</t>
  </si>
  <si>
    <t>Dhabriya Polywood Ltd</t>
  </si>
  <si>
    <t>DHABRIYA</t>
  </si>
  <si>
    <t>Kings Infra Ventures Ltd</t>
  </si>
  <si>
    <t>KINGSINFR</t>
  </si>
  <si>
    <t>Newjaisa Technologies Ltd</t>
  </si>
  <si>
    <t>NEWJAISA</t>
  </si>
  <si>
    <t>Felix Industries Ltd</t>
  </si>
  <si>
    <t>FELIX</t>
  </si>
  <si>
    <t>Thirdwave Financial Intermediaries Ltd</t>
  </si>
  <si>
    <t>THIRDFIN</t>
  </si>
  <si>
    <t>Bella Casa Fashion &amp; Retail Ltd</t>
  </si>
  <si>
    <t>BELLACASA</t>
  </si>
  <si>
    <t>A-1 Acid Ltd</t>
  </si>
  <si>
    <t>AAL</t>
  </si>
  <si>
    <t>Zodiac Clothing Company Ltd</t>
  </si>
  <si>
    <t>ZODIACLOTH</t>
  </si>
  <si>
    <t>Byke Hospitality Ltd</t>
  </si>
  <si>
    <t>BYKE</t>
  </si>
  <si>
    <t>Panasonic Energy India Co Ltd</t>
  </si>
  <si>
    <t>PANAENERG</t>
  </si>
  <si>
    <t>Sahyadri Industries Ltd</t>
  </si>
  <si>
    <t>SAHYADRI</t>
  </si>
  <si>
    <t>UCAL Ltd</t>
  </si>
  <si>
    <t>UCAL</t>
  </si>
  <si>
    <t>ELGI Rubber Co Ltd</t>
  </si>
  <si>
    <t>ELGIRUBCO</t>
  </si>
  <si>
    <t>Exhicon Events Media Solutions Ltd</t>
  </si>
  <si>
    <t>EXHICON</t>
  </si>
  <si>
    <t>Alufluoride Ltd</t>
  </si>
  <si>
    <t>ALUFLUOR</t>
  </si>
  <si>
    <t>K M Sugar Mills Ltd</t>
  </si>
  <si>
    <t>KMSUGAR</t>
  </si>
  <si>
    <t>Cool Caps Industries Ltd</t>
  </si>
  <si>
    <t>COOLCAPS</t>
  </si>
  <si>
    <t>Airan Ltd</t>
  </si>
  <si>
    <t>AIRAN</t>
  </si>
  <si>
    <t>Aryaman Financial Services Ltd</t>
  </si>
  <si>
    <t>ARYAMAN</t>
  </si>
  <si>
    <t>Manaksia Steels Ltd</t>
  </si>
  <si>
    <t>MANAKSTEEL</t>
  </si>
  <si>
    <t>Gokul Refoils and Solvent Ltd</t>
  </si>
  <si>
    <t>GOKUL</t>
  </si>
  <si>
    <t>IL &amp; FS Investment Managers Ltd</t>
  </si>
  <si>
    <t>IVC</t>
  </si>
  <si>
    <t>Quest Capital Markets Ltd</t>
  </si>
  <si>
    <t>QUESTCAP</t>
  </si>
  <si>
    <t>Jenburkt Pharmaceuticals Ltd</t>
  </si>
  <si>
    <t>JENBURPH</t>
  </si>
  <si>
    <t>Aban Offshore Ltd</t>
  </si>
  <si>
    <t>ABAN</t>
  </si>
  <si>
    <t>K2 Infragen Ltd</t>
  </si>
  <si>
    <t>K2INFRA</t>
  </si>
  <si>
    <t>Capital Trade Links Ltd</t>
  </si>
  <si>
    <t>CTL</t>
  </si>
  <si>
    <t>Plaza Wires Ltd</t>
  </si>
  <si>
    <t>PLAZACABLE</t>
  </si>
  <si>
    <t>MOS Utility Ltd</t>
  </si>
  <si>
    <t>MOS</t>
  </si>
  <si>
    <t>Purv Flexipack Ltd</t>
  </si>
  <si>
    <t>PURVFLEXI</t>
  </si>
  <si>
    <t>Lyka Labs Ltd</t>
  </si>
  <si>
    <t>LYKALABS</t>
  </si>
  <si>
    <t>Globus Power Generation Ltd</t>
  </si>
  <si>
    <t>GLOBUSCON</t>
  </si>
  <si>
    <t>Kapston Services Ltd</t>
  </si>
  <si>
    <t>KAPSTON</t>
  </si>
  <si>
    <t>Emmforce Autotech Ltd</t>
  </si>
  <si>
    <t>EMMFORCE</t>
  </si>
  <si>
    <t>Rana Sugars Ltd</t>
  </si>
  <si>
    <t>RANASUG</t>
  </si>
  <si>
    <t>Zenotech Laboratories Ltd</t>
  </si>
  <si>
    <t>ZENOTECH</t>
  </si>
  <si>
    <t>International Combustion (India) Ltd</t>
  </si>
  <si>
    <t>INTLCOMBQ</t>
  </si>
  <si>
    <t>Bhagyanagar India Ltd</t>
  </si>
  <si>
    <t>BHAGYANGR</t>
  </si>
  <si>
    <t>Birla Precision Technologies Ltd</t>
  </si>
  <si>
    <t>BIRLAPREC</t>
  </si>
  <si>
    <t>Shreyans Industries Ltd</t>
  </si>
  <si>
    <t>SHREYANIND</t>
  </si>
  <si>
    <t>Emami Realty Ltd</t>
  </si>
  <si>
    <t>EMAMIREAL</t>
  </si>
  <si>
    <t>Baroda Rayon Corporation Ltd</t>
  </si>
  <si>
    <t>BARODARY</t>
  </si>
  <si>
    <t>Apollo Sindoori Hotels Ltd</t>
  </si>
  <si>
    <t>APOLSINHOT</t>
  </si>
  <si>
    <t>Surana Telecom and Power Ltd</t>
  </si>
  <si>
    <t>SURANAT&amp;P</t>
  </si>
  <si>
    <t>Sayaji Hotels (Indore) Ltd</t>
  </si>
  <si>
    <t>SHILINDORE</t>
  </si>
  <si>
    <t>Rajnish Wellness Ltd</t>
  </si>
  <si>
    <t>RAJNISH</t>
  </si>
  <si>
    <t>SKP Bearing Industries Ltd</t>
  </si>
  <si>
    <t>SKP</t>
  </si>
  <si>
    <t>Karnika Industries Ltd</t>
  </si>
  <si>
    <t>KARNIKA</t>
  </si>
  <si>
    <t>Patels Airtemp (India) Ltd</t>
  </si>
  <si>
    <t>PATELSAI</t>
  </si>
  <si>
    <t>A2z Infra Engineering Ltd</t>
  </si>
  <si>
    <t>A2ZINFRA</t>
  </si>
  <si>
    <t>Keltech Energies Ltd</t>
  </si>
  <si>
    <t>KELENRG</t>
  </si>
  <si>
    <t>Sintercom India Ltd</t>
  </si>
  <si>
    <t>SINTERCOM</t>
  </si>
  <si>
    <t>RM Drip &amp; Sprinklers Systems Ltd</t>
  </si>
  <si>
    <t>RMDRIP</t>
  </si>
  <si>
    <t>Mangalam Worldwide Ltd</t>
  </si>
  <si>
    <t>MWL</t>
  </si>
  <si>
    <t>Shyam Century Ferrous Ltd</t>
  </si>
  <si>
    <t>SHYAMCENT</t>
  </si>
  <si>
    <t>Nippon India ETF Nifty Midcap 150</t>
  </si>
  <si>
    <t>MID150BEES</t>
  </si>
  <si>
    <t>Almondz Global Securities Ltd</t>
  </si>
  <si>
    <t>ALMONDZ</t>
  </si>
  <si>
    <t>Triton Valves Ltd</t>
  </si>
  <si>
    <t>TRITONV</t>
  </si>
  <si>
    <t>DJ Mediaprint &amp; Logistics Ltd</t>
  </si>
  <si>
    <t>DJML</t>
  </si>
  <si>
    <t>Shree Rama Multi-Tech Ltd</t>
  </si>
  <si>
    <t>SHREERAMA</t>
  </si>
  <si>
    <t>DC Infotech and Communication Ltd</t>
  </si>
  <si>
    <t>DCI</t>
  </si>
  <si>
    <t>Majestic Auto Ltd</t>
  </si>
  <si>
    <t>MAJESAUT</t>
  </si>
  <si>
    <t>Vaarad Ventures Ltd</t>
  </si>
  <si>
    <t>VAARAD</t>
  </si>
  <si>
    <t>Tierra Agrotech Ltd</t>
  </si>
  <si>
    <t>TIERRA</t>
  </si>
  <si>
    <t>Intense Technologies Ltd</t>
  </si>
  <si>
    <t>INTENTECH</t>
  </si>
  <si>
    <t>Canarys Automations Ltd</t>
  </si>
  <si>
    <t>CANARYS</t>
  </si>
  <si>
    <t>AVP Infracon Ltd</t>
  </si>
  <si>
    <t>AVPINFRA</t>
  </si>
  <si>
    <t>Madhuveer Com 18 Network Ltd</t>
  </si>
  <si>
    <t>MADHUVEER</t>
  </si>
  <si>
    <t>Modi Naturals Ltd</t>
  </si>
  <si>
    <t>MODINATUR</t>
  </si>
  <si>
    <t>Z-Tech (India) Ltd</t>
  </si>
  <si>
    <t>ZTECH</t>
  </si>
  <si>
    <t>Rockingdeals Circular Economy Ltd</t>
  </si>
  <si>
    <t>ROCKINGDCE</t>
  </si>
  <si>
    <t>DRC Systems India Ltd</t>
  </si>
  <si>
    <t>DRCSYSTEMS</t>
  </si>
  <si>
    <t>Binny Ltd</t>
  </si>
  <si>
    <t>BINNY</t>
  </si>
  <si>
    <t>Goyal Salt Ltd</t>
  </si>
  <si>
    <t>GOYALSALT</t>
  </si>
  <si>
    <t>GEE Ltd</t>
  </si>
  <si>
    <t>GEE</t>
  </si>
  <si>
    <t>VIP Clothing Ltd</t>
  </si>
  <si>
    <t>VIPCLOTHNG</t>
  </si>
  <si>
    <t>Variman Global Enterprises Ltd</t>
  </si>
  <si>
    <t>VARIMAN</t>
  </si>
  <si>
    <t>GP Petroleums Ltd</t>
  </si>
  <si>
    <t>GULFPETRO</t>
  </si>
  <si>
    <t>Global Education Ltd</t>
  </si>
  <si>
    <t>GLOBAL</t>
  </si>
  <si>
    <t>Sejal Glass Ltd</t>
  </si>
  <si>
    <t>SEJALLTD</t>
  </si>
  <si>
    <t>Pasupati Acrylon Ltd</t>
  </si>
  <si>
    <t>PASUPTAC</t>
  </si>
  <si>
    <t>Scan Steels Ltd</t>
  </si>
  <si>
    <t>SCANSTL</t>
  </si>
  <si>
    <t>Nila Spaces Ltd</t>
  </si>
  <si>
    <t>NILASPACES</t>
  </si>
  <si>
    <t>South West Pinnacle Exploration Ltd</t>
  </si>
  <si>
    <t>SOUTHWEST</t>
  </si>
  <si>
    <t>Aries Agro Ltd (CN)</t>
  </si>
  <si>
    <t>ARIES</t>
  </si>
  <si>
    <t>Droneacharya Aerial Innovations Ltd</t>
  </si>
  <si>
    <t>DRONACHRYA</t>
  </si>
  <si>
    <t>Milkfood Ltd</t>
  </si>
  <si>
    <t>MLKFOOD</t>
  </si>
  <si>
    <t>Chemcrux Enterprises Ltd</t>
  </si>
  <si>
    <t>CHEMCRUX</t>
  </si>
  <si>
    <t>Competent Automobiles Company Ltd</t>
  </si>
  <si>
    <t>COMPEAU</t>
  </si>
  <si>
    <t>Sumit Woods Ltd</t>
  </si>
  <si>
    <t>SUMIT</t>
  </si>
  <si>
    <t>Aditya BSL Gold ETF</t>
  </si>
  <si>
    <t>BSLGOLDETF</t>
  </si>
  <si>
    <t>Essen Speciality Films Ltd</t>
  </si>
  <si>
    <t>ESFL</t>
  </si>
  <si>
    <t>Jhaveri Credits and Capital Ltd</t>
  </si>
  <si>
    <t>JHACC</t>
  </si>
  <si>
    <t>Mangalam Organics Ltd</t>
  </si>
  <si>
    <t>MANORG</t>
  </si>
  <si>
    <t>Dindigul Farm Product Ltd</t>
  </si>
  <si>
    <t>DFPL</t>
  </si>
  <si>
    <t>Inflame Appliances Ltd</t>
  </si>
  <si>
    <t>INFLAME</t>
  </si>
  <si>
    <t>Talbros Engineering Ltd</t>
  </si>
  <si>
    <t>TALBROSENG</t>
  </si>
  <si>
    <t>Naga Dhunseri Group Ltd</t>
  </si>
  <si>
    <t>NDGL</t>
  </si>
  <si>
    <t>Virinchi Ltd</t>
  </si>
  <si>
    <t>VIRINCHI</t>
  </si>
  <si>
    <t>Indian Toners &amp; Developers Ltd</t>
  </si>
  <si>
    <t>INDTONER</t>
  </si>
  <si>
    <t>Shri Keshav Cements and Infra Ltd</t>
  </si>
  <si>
    <t>SKCIL</t>
  </si>
  <si>
    <t>Vijay Solvex Ltd</t>
  </si>
  <si>
    <t>VIJSOLX</t>
  </si>
  <si>
    <t>Proventus Agrocom Ltd</t>
  </si>
  <si>
    <t>PROV</t>
  </si>
  <si>
    <t>Suyog Gurbaxani Funicular Ropeways Ltd</t>
  </si>
  <si>
    <t>SGFRL</t>
  </si>
  <si>
    <t>Coastal Corporation Ltd</t>
  </si>
  <si>
    <t>COASTCORP</t>
  </si>
  <si>
    <t>Gennex Laboratories Ltd</t>
  </si>
  <si>
    <t>GENNEX</t>
  </si>
  <si>
    <t>Atlantaa Ltd</t>
  </si>
  <si>
    <t>ATLANTAA</t>
  </si>
  <si>
    <t>Kalyani Cast-Tech Ltd</t>
  </si>
  <si>
    <t>KALYANI</t>
  </si>
  <si>
    <t>Jasch Gauging Technologies Ltd</t>
  </si>
  <si>
    <t>JGTL</t>
  </si>
  <si>
    <t>Fluidomat Ltd</t>
  </si>
  <si>
    <t>FLUIDOM</t>
  </si>
  <si>
    <t>Euro India Fresh Foods Ltd</t>
  </si>
  <si>
    <t>EIFFL</t>
  </si>
  <si>
    <t>Premier Roadlines Ltd</t>
  </si>
  <si>
    <t>PRLIND</t>
  </si>
  <si>
    <t>Lorenzini Apparels Ltd</t>
  </si>
  <si>
    <t>LAL</t>
  </si>
  <si>
    <t>Le Merite Exports Ltd</t>
  </si>
  <si>
    <t>LEMERITE</t>
  </si>
  <si>
    <t>Waterbase Ltd</t>
  </si>
  <si>
    <t>WATERBASE</t>
  </si>
  <si>
    <t>Sadhav Shipping Ltd</t>
  </si>
  <si>
    <t>SADHAV</t>
  </si>
  <si>
    <t>Indian Terrain Fashions Ltd</t>
  </si>
  <si>
    <t>INDTERRAIN</t>
  </si>
  <si>
    <t>Avonmore Capital &amp; Management Services Ltd</t>
  </si>
  <si>
    <t>AVONMORE</t>
  </si>
  <si>
    <t>Shradha Infraprojects Ltd</t>
  </si>
  <si>
    <t>SHRADHA</t>
  </si>
  <si>
    <t>Apollo Finvest (India) Ltd</t>
  </si>
  <si>
    <t>APOLLOFI</t>
  </si>
  <si>
    <t>Rama Phosphates Ltd</t>
  </si>
  <si>
    <t>RAMAPHO</t>
  </si>
  <si>
    <t>Manomay Tex India Ltd</t>
  </si>
  <si>
    <t>MANOMAY</t>
  </si>
  <si>
    <t>S &amp; S Power Switchgear Ltd</t>
  </si>
  <si>
    <t>S&amp;SPOWER</t>
  </si>
  <si>
    <t>Jay Shree Tea and Industries Ltd</t>
  </si>
  <si>
    <t>JAYSREETEA</t>
  </si>
  <si>
    <t>Digikore Studios Ltd</t>
  </si>
  <si>
    <t>DIGIKORE</t>
  </si>
  <si>
    <t>Multibase India Ltd</t>
  </si>
  <si>
    <t>MULTIBASE</t>
  </si>
  <si>
    <t>Goldstar Power Ltd</t>
  </si>
  <si>
    <t>GOLDSTAR</t>
  </si>
  <si>
    <t>Crayons Advertising Ltd</t>
  </si>
  <si>
    <t>CRAYONS</t>
  </si>
  <si>
    <t>NDL Ventures Ltd</t>
  </si>
  <si>
    <t>NDLVENTURE</t>
  </si>
  <si>
    <t>Purple Finance Ltd</t>
  </si>
  <si>
    <t>PURPLEFIN</t>
  </si>
  <si>
    <t>Crown Lifters Ltd</t>
  </si>
  <si>
    <t>CROWN</t>
  </si>
  <si>
    <t>Medico Remedies Ltd</t>
  </si>
  <si>
    <t>MEDICO</t>
  </si>
  <si>
    <t>Vadilal Enterprises Ltd</t>
  </si>
  <si>
    <t>VADILENT</t>
  </si>
  <si>
    <t>Vishwaraj Sugar Industries Ltd</t>
  </si>
  <si>
    <t>VISHWARAJ</t>
  </si>
  <si>
    <t>Visa Steel Ltd</t>
  </si>
  <si>
    <t>VISASTEEL</t>
  </si>
  <si>
    <t>Akanksha Power and Infrastructure Ltd</t>
  </si>
  <si>
    <t>AKANKSHA</t>
  </si>
  <si>
    <t>Electrical Components &amp; Equipment</t>
  </si>
  <si>
    <t>India Finsec Ltd</t>
  </si>
  <si>
    <t>IFINSEC</t>
  </si>
  <si>
    <t>Konstelec Engineers Ltd</t>
  </si>
  <si>
    <t>KONSTELEC</t>
  </si>
  <si>
    <t>Smartlink Holdings Ltd</t>
  </si>
  <si>
    <t>SMARTLINK</t>
  </si>
  <si>
    <t>Indowind Energy Ltd</t>
  </si>
  <si>
    <t>INDOWIND</t>
  </si>
  <si>
    <t>Rajnandini Metal Ltd</t>
  </si>
  <si>
    <t>RAJMET</t>
  </si>
  <si>
    <t>Anlon Technology Solutions Ltd</t>
  </si>
  <si>
    <t>ANLON</t>
  </si>
  <si>
    <t>Ruchi Infrastructure Ltd</t>
  </si>
  <si>
    <t>RUCHINFRA</t>
  </si>
  <si>
    <t>Lehar Footwears Ltd</t>
  </si>
  <si>
    <t>LEHAR</t>
  </si>
  <si>
    <t>Captain Polyplast Ltd</t>
  </si>
  <si>
    <t>CPL</t>
  </si>
  <si>
    <t>Rudrabhishek Enterprises Ltd</t>
  </si>
  <si>
    <t>REPL</t>
  </si>
  <si>
    <t>Shri Venkatesh Refineries Ltd</t>
  </si>
  <si>
    <t>SVRL</t>
  </si>
  <si>
    <t>Rox Hi-Tech Ltd</t>
  </si>
  <si>
    <t>ROXHITECH</t>
  </si>
  <si>
    <t>Bannari Amman Spinning Mills Ltd</t>
  </si>
  <si>
    <t>BASML</t>
  </si>
  <si>
    <t>Axis Gold ETF</t>
  </si>
  <si>
    <t>AXISGOLD</t>
  </si>
  <si>
    <t>Infinium Pharmachem Ltd</t>
  </si>
  <si>
    <t>INFINIUM</t>
  </si>
  <si>
    <t>BGR Energy Systems Ltd</t>
  </si>
  <si>
    <t>BGRENERGY</t>
  </si>
  <si>
    <t>Omax Autos Ltd</t>
  </si>
  <si>
    <t>OMAXAUTO</t>
  </si>
  <si>
    <t>RKEC Projects Ltd</t>
  </si>
  <si>
    <t>RKEC</t>
  </si>
  <si>
    <t>E Factor Experiences Ltd</t>
  </si>
  <si>
    <t>EFACTOR</t>
  </si>
  <si>
    <t>Northern Spirits Ltd</t>
  </si>
  <si>
    <t>NSL</t>
  </si>
  <si>
    <t>Navkar Urbanstructure Ltd</t>
  </si>
  <si>
    <t>NAVKAR</t>
  </si>
  <si>
    <t>Prime Industries Ltd</t>
  </si>
  <si>
    <t>PRIMIND</t>
  </si>
  <si>
    <t>Kaka Industries Ltd</t>
  </si>
  <si>
    <t>KAKA</t>
  </si>
  <si>
    <t>Mercantile Ventures Ltd</t>
  </si>
  <si>
    <t>MERCANTILE</t>
  </si>
  <si>
    <t>Lancor Holdings Ltd</t>
  </si>
  <si>
    <t>LANCORHOL</t>
  </si>
  <si>
    <t>Alphalogic Industries Ltd</t>
  </si>
  <si>
    <t>ALPHAIND</t>
  </si>
  <si>
    <t>Robust Hotels Ltd</t>
  </si>
  <si>
    <t>RHL</t>
  </si>
  <si>
    <t>Shree Rama Newsprint Ltd</t>
  </si>
  <si>
    <t>RAMANEWS</t>
  </si>
  <si>
    <t>Take Solutions Ltd</t>
  </si>
  <si>
    <t>TAKE</t>
  </si>
  <si>
    <t>PPAP Automotive Ltd</t>
  </si>
  <si>
    <t>PPAP</t>
  </si>
  <si>
    <t>Magnum Ventures Ltd</t>
  </si>
  <si>
    <t>MAGNUM</t>
  </si>
  <si>
    <t>ABM Knowledgeware Ltd</t>
  </si>
  <si>
    <t>ABMKNO</t>
  </si>
  <si>
    <t>Murudeshwar Ceramics Ltd</t>
  </si>
  <si>
    <t>MURUDCERA</t>
  </si>
  <si>
    <t>P.E. Analytics Ltd</t>
  </si>
  <si>
    <t>PROPEQUITY</t>
  </si>
  <si>
    <t>Rane Engine Valve Ltd</t>
  </si>
  <si>
    <t>RANEENGINE</t>
  </si>
  <si>
    <t>Caspian Corporate Services Ltd</t>
  </si>
  <si>
    <t>CASPIAN</t>
  </si>
  <si>
    <t>Sundaram Brake Linings Ltd</t>
  </si>
  <si>
    <t>SUNDRMBRAK</t>
  </si>
  <si>
    <t>Global Vectra Helicorp Ltd</t>
  </si>
  <si>
    <t>GLOBALVECT</t>
  </si>
  <si>
    <t>Osia Hyper Retail Ltd</t>
  </si>
  <si>
    <t>OSIAHYPER</t>
  </si>
  <si>
    <t>Bemco Hydraulics Ltd</t>
  </si>
  <si>
    <t>BEMHY</t>
  </si>
  <si>
    <t>Maral Overseas Ltd</t>
  </si>
  <si>
    <t>MARALOVER</t>
  </si>
  <si>
    <t>Commercial Syn Bags Ltd</t>
  </si>
  <si>
    <t>COMSYN</t>
  </si>
  <si>
    <t>DCG Cables &amp; Wires Ltd</t>
  </si>
  <si>
    <t>DCG</t>
  </si>
  <si>
    <t>Sharda Ispat Ltd</t>
  </si>
  <si>
    <t>SHRDAIS</t>
  </si>
  <si>
    <t>Hindustan Organic Chemicals Ltd</t>
  </si>
  <si>
    <t>HOCL</t>
  </si>
  <si>
    <t>Cords Cable Industries Ltd</t>
  </si>
  <si>
    <t>CORDSCABLE</t>
  </si>
  <si>
    <t>Asian Hotels (North) Ltd</t>
  </si>
  <si>
    <t>ASIANHOTNR</t>
  </si>
  <si>
    <t>Shri Dinesh Mills Ltd</t>
  </si>
  <si>
    <t>SHRIDINE</t>
  </si>
  <si>
    <t>Aurangabad Distillery Ltd</t>
  </si>
  <si>
    <t>AURDIS</t>
  </si>
  <si>
    <t>Comfort Intech Ltd</t>
  </si>
  <si>
    <t>COMFINTE</t>
  </si>
  <si>
    <t>Sona Machinery Ltd</t>
  </si>
  <si>
    <t>SONAMAC</t>
  </si>
  <si>
    <t>Vintron Informatics Ltd</t>
  </si>
  <si>
    <t>VINTRON</t>
  </si>
  <si>
    <t>Bambino Agro Industries Ltd</t>
  </si>
  <si>
    <t>BAMBINO</t>
  </si>
  <si>
    <t>Axis Nifty AAA Bond Plus SDL Apr 2026 50:50 ETF</t>
  </si>
  <si>
    <t>AXISBPSETF</t>
  </si>
  <si>
    <t>Natural Capsules Ltd</t>
  </si>
  <si>
    <t>NATCAPSUQ</t>
  </si>
  <si>
    <t>Lords Chloro Alkali Ltd</t>
  </si>
  <si>
    <t>LORDSCHLO</t>
  </si>
  <si>
    <t>Thomas Scott (India) Ltd</t>
  </si>
  <si>
    <t>THOMASCOTT</t>
  </si>
  <si>
    <t>Empower India Ltd</t>
  </si>
  <si>
    <t>EMPOWER</t>
  </si>
  <si>
    <t>Duroply Industries Ltd</t>
  </si>
  <si>
    <t>DUROPLY</t>
  </si>
  <si>
    <t>Standard Capital Markets Ltd</t>
  </si>
  <si>
    <t>STANCAP</t>
  </si>
  <si>
    <t>Par Drugs and Chemicals Ltd</t>
  </si>
  <si>
    <t>PAR</t>
  </si>
  <si>
    <t>Uday Jewellery Industries Ltd</t>
  </si>
  <si>
    <t>UDAYJEW</t>
  </si>
  <si>
    <t>UMA Exports Ltd</t>
  </si>
  <si>
    <t>UMAEXPORTS</t>
  </si>
  <si>
    <t>Megastar Foods Ltd</t>
  </si>
  <si>
    <t>MEGASTAR</t>
  </si>
  <si>
    <t>IIRM Holdings India Ltd</t>
  </si>
  <si>
    <t>IIRM</t>
  </si>
  <si>
    <t>Il&amp;Fs Engineering and Construction Company Ltd</t>
  </si>
  <si>
    <t>IL&amp;FSENGG</t>
  </si>
  <si>
    <t>KPT Industries Ltd</t>
  </si>
  <si>
    <t>KPT</t>
  </si>
  <si>
    <t>Graviss Hospitality Ltd</t>
  </si>
  <si>
    <t>GRAVISSHO</t>
  </si>
  <si>
    <t>Paragon Fine &amp; Speciality Chemical Ltd</t>
  </si>
  <si>
    <t>PARAGON</t>
  </si>
  <si>
    <t>Maagh Advertising and Marketing Services Ltd</t>
  </si>
  <si>
    <t>MAAGHADV</t>
  </si>
  <si>
    <t>LGB Forge Ltd</t>
  </si>
  <si>
    <t>LGBFORGE</t>
  </si>
  <si>
    <t>MK Exim (India) Ltd</t>
  </si>
  <si>
    <t>MKEXIM</t>
  </si>
  <si>
    <t>Trident Lifeline Ltd</t>
  </si>
  <si>
    <t>TLL</t>
  </si>
  <si>
    <t>Amba Enterprises Ltd</t>
  </si>
  <si>
    <t>AEL</t>
  </si>
  <si>
    <t>Loyal Textile Mills Ltd</t>
  </si>
  <si>
    <t>LOYALTEX</t>
  </si>
  <si>
    <t>On Door Concepts Ltd</t>
  </si>
  <si>
    <t>ONDOOR</t>
  </si>
  <si>
    <t>Retail - Online</t>
  </si>
  <si>
    <t>Starteck Finance Ltd</t>
  </si>
  <si>
    <t>STARTECK</t>
  </si>
  <si>
    <t>Welspun Investments and Commercials Ltd</t>
  </si>
  <si>
    <t>WELINV</t>
  </si>
  <si>
    <t>Infollion Research Services Ltd</t>
  </si>
  <si>
    <t>INFOLLION</t>
  </si>
  <si>
    <t>Gujarat Apollo Industries Ltd</t>
  </si>
  <si>
    <t>GUJAPOLLO</t>
  </si>
  <si>
    <t>Equippp Social Impact Technologies Ltd</t>
  </si>
  <si>
    <t>EQUIPPP</t>
  </si>
  <si>
    <t xml:space="preserve"> IT Services &amp; Consulting</t>
  </si>
  <si>
    <t>Yash Optics &amp; Lens Ltd</t>
  </si>
  <si>
    <t>YASHOPTICS</t>
  </si>
  <si>
    <t>Bhilwara Technical Textiles Ltd</t>
  </si>
  <si>
    <t>BTTL</t>
  </si>
  <si>
    <t>Mirae Asset Nifty 50 ETF</t>
  </si>
  <si>
    <t>NIFTYETF</t>
  </si>
  <si>
    <t>Supreme Infrastructure India Ltd</t>
  </si>
  <si>
    <t>SUPREMEINF</t>
  </si>
  <si>
    <t>SBEC Sugar Ltd</t>
  </si>
  <si>
    <t>SBECSUG</t>
  </si>
  <si>
    <t>Nitiraj Engineers Ltd</t>
  </si>
  <si>
    <t>NITIRAJ</t>
  </si>
  <si>
    <t>Chemtech Industrial Valves Ltd</t>
  </si>
  <si>
    <t>CHEMTECH</t>
  </si>
  <si>
    <t>POCL Enterprises Ltd</t>
  </si>
  <si>
    <t>POEL</t>
  </si>
  <si>
    <t>Zeal Global Services Ltd</t>
  </si>
  <si>
    <t>ZEAL</t>
  </si>
  <si>
    <t>Ginni Filaments Ltd</t>
  </si>
  <si>
    <t>GINNIFILA</t>
  </si>
  <si>
    <t>Indo Thai Securities Ltd</t>
  </si>
  <si>
    <t>INDOTHAI</t>
  </si>
  <si>
    <t>Ravinder Heights Ltd</t>
  </si>
  <si>
    <t>RVHL</t>
  </si>
  <si>
    <t>India Gelatine &amp; Chemicals Ltd</t>
  </si>
  <si>
    <t>INDGELA</t>
  </si>
  <si>
    <t>Aashka Hospitals Ltd</t>
  </si>
  <si>
    <t>AASHKA</t>
  </si>
  <si>
    <t>delaPlex Ltd</t>
  </si>
  <si>
    <t>DELAPLEX</t>
  </si>
  <si>
    <t>DEV Information Technology Ltd</t>
  </si>
  <si>
    <t>DEVIT</t>
  </si>
  <si>
    <t>Madhav Infra Projects Ltd</t>
  </si>
  <si>
    <t>MADHAVIPL</t>
  </si>
  <si>
    <t>Brahmaputra Infrastructure Ltd</t>
  </si>
  <si>
    <t>BRAHMINFRA</t>
  </si>
  <si>
    <t>Investment &amp; Precision Castings Ltd</t>
  </si>
  <si>
    <t>INVPRECQ</t>
  </si>
  <si>
    <t>Nureca Ltd</t>
  </si>
  <si>
    <t>NURECA</t>
  </si>
  <si>
    <t>Pil Italica Lifestyle Ltd</t>
  </si>
  <si>
    <t>PILITA</t>
  </si>
  <si>
    <t>Jay Ushin Ltd</t>
  </si>
  <si>
    <t>JAYUSH</t>
  </si>
  <si>
    <t>Baheti Recycling Industries Ltd</t>
  </si>
  <si>
    <t>BAHETI</t>
  </si>
  <si>
    <t>Brady And Morris Engineering Co Ltd</t>
  </si>
  <si>
    <t>BRADYM</t>
  </si>
  <si>
    <t>North Eastern Carrying Corporation Ltd</t>
  </si>
  <si>
    <t>NECCLTD</t>
  </si>
  <si>
    <t>Divine Power Energy Ltd</t>
  </si>
  <si>
    <t>DPEL</t>
  </si>
  <si>
    <t>ASI Industries Ltd</t>
  </si>
  <si>
    <t>ASIIL</t>
  </si>
  <si>
    <t>Mangalam Seeds Ltd</t>
  </si>
  <si>
    <t>MSL</t>
  </si>
  <si>
    <t>Aaron Industries Ltd</t>
  </si>
  <si>
    <t>AARON</t>
  </si>
  <si>
    <t>Channel Nine Entertainment Ltd</t>
  </si>
  <si>
    <t>CNEL</t>
  </si>
  <si>
    <t>McLeod Russel India Ltd</t>
  </si>
  <si>
    <t>MCLEODRUSS</t>
  </si>
  <si>
    <t>VTM Ltd</t>
  </si>
  <si>
    <t>VTMLTD</t>
  </si>
  <si>
    <t>Available Finance Ltd</t>
  </si>
  <si>
    <t>AVAILFC</t>
  </si>
  <si>
    <t>Ceenik Exports (India) Ltd</t>
  </si>
  <si>
    <t>CEENIK</t>
  </si>
  <si>
    <t>RRIL Ltd</t>
  </si>
  <si>
    <t>RRIL</t>
  </si>
  <si>
    <t>CAPTAIN PIPES Ltd</t>
  </si>
  <si>
    <t>CAPPIPES</t>
  </si>
  <si>
    <t>Star Delta Transformers Ltd</t>
  </si>
  <si>
    <t>STARDELTA</t>
  </si>
  <si>
    <t>CWD Limited</t>
  </si>
  <si>
    <t>CWD</t>
  </si>
  <si>
    <t>JSL Industries Ltd</t>
  </si>
  <si>
    <t>JSLINDL</t>
  </si>
  <si>
    <t>Generic Engineering Construction and Projects Ltd</t>
  </si>
  <si>
    <t>GENCON</t>
  </si>
  <si>
    <t>Trejhara Solutions Ltd</t>
  </si>
  <si>
    <t>TREJHARA</t>
  </si>
  <si>
    <t>Sunshine Capital Ltd</t>
  </si>
  <si>
    <t>SCL</t>
  </si>
  <si>
    <t>Sarthak Metals Ltd</t>
  </si>
  <si>
    <t>SMLT</t>
  </si>
  <si>
    <t>G M Polyplast Ltd</t>
  </si>
  <si>
    <t>GMPL</t>
  </si>
  <si>
    <t>Maruti Infrastructure Ltd</t>
  </si>
  <si>
    <t>MAINFRA</t>
  </si>
  <si>
    <t>A B Infrabuild Ltd</t>
  </si>
  <si>
    <t>ABINFRA</t>
  </si>
  <si>
    <t>Prime Fresh Ltd</t>
  </si>
  <si>
    <t>PRIMEFRESH</t>
  </si>
  <si>
    <t>Shree Ajit Pulp and Paper Ltd</t>
  </si>
  <si>
    <t>SAPPL</t>
  </si>
  <si>
    <t>Pune E - Stock Broking Ltd</t>
  </si>
  <si>
    <t>PESB</t>
  </si>
  <si>
    <t>Shri Bajrang Alliance Ltd</t>
  </si>
  <si>
    <t>SHBAJRG</t>
  </si>
  <si>
    <t>Seacoast Shipping Services Ltd</t>
  </si>
  <si>
    <t>SEACOAST</t>
  </si>
  <si>
    <t>Arham Technologies Ltd</t>
  </si>
  <si>
    <t>ARHAM</t>
  </si>
  <si>
    <t>Veer Global Infraconstruction Ltd</t>
  </si>
  <si>
    <t>VGIL</t>
  </si>
  <si>
    <t>Storage Technologies and Automation Ltd</t>
  </si>
  <si>
    <t>STAL</t>
  </si>
  <si>
    <t>Kanoria Energy &amp; Infrastructure Limited</t>
  </si>
  <si>
    <t>KEIL</t>
  </si>
  <si>
    <t>Prithvi Exchange (India) Ltd</t>
  </si>
  <si>
    <t>PRITHVIEXCH</t>
  </si>
  <si>
    <t>VETO Switch Gears And Cables Ltd</t>
  </si>
  <si>
    <t>VETO</t>
  </si>
  <si>
    <t>QMS Medical Allied Services Ltd</t>
  </si>
  <si>
    <t>QMSMEDI</t>
  </si>
  <si>
    <t>Lagnam Spintex Ltd</t>
  </si>
  <si>
    <t>LAGNAM</t>
  </si>
  <si>
    <t>Ashapuri Gold Ornament Ltd</t>
  </si>
  <si>
    <t>AGOL</t>
  </si>
  <si>
    <t>Sanjivani Paranteral Ltd</t>
  </si>
  <si>
    <t>SANJIVIN</t>
  </si>
  <si>
    <t>Confidence Futuristic Energetech Ltd</t>
  </si>
  <si>
    <t>CFEL</t>
  </si>
  <si>
    <t>Sanmit Infra Ltd</t>
  </si>
  <si>
    <t>SANINFRA</t>
  </si>
  <si>
    <t>Tembo Global Industries Ltd</t>
  </si>
  <si>
    <t>TEMBO</t>
  </si>
  <si>
    <t>SMS Lifesciences India Ltd</t>
  </si>
  <si>
    <t>SMSLIFE</t>
  </si>
  <si>
    <t>Sicagen India Ltd</t>
  </si>
  <si>
    <t>SICAGEN</t>
  </si>
  <si>
    <t>Neelamalai Agro Industries Ltd</t>
  </si>
  <si>
    <t>NEAGI</t>
  </si>
  <si>
    <t>Noida Toll Bridge Company Ltd</t>
  </si>
  <si>
    <t>NOIDATOLL</t>
  </si>
  <si>
    <t>Denis Chem Lab Ltd</t>
  </si>
  <si>
    <t>DENISCHEM</t>
  </si>
  <si>
    <t>Hindcon Chemicals Ltd</t>
  </si>
  <si>
    <t>HINDCON</t>
  </si>
  <si>
    <t>Indrayani Biotech Ltd</t>
  </si>
  <si>
    <t>INDRANIB</t>
  </si>
  <si>
    <t>Delphi World Money Ltd</t>
  </si>
  <si>
    <t>DELPHIFX</t>
  </si>
  <si>
    <t>Paul Merchants Ltd</t>
  </si>
  <si>
    <t>PML</t>
  </si>
  <si>
    <t>Zee Learn Ltd</t>
  </si>
  <si>
    <t>ZEELEARN</t>
  </si>
  <si>
    <t>RDB Realty &amp; Infrastructure Ltd</t>
  </si>
  <si>
    <t>RDBRIL</t>
  </si>
  <si>
    <t>IL&amp;FS Transportation Networks Ltd</t>
  </si>
  <si>
    <t>IL&amp;FSTRANS</t>
  </si>
  <si>
    <t>Lloyds Luxuries Ltd</t>
  </si>
  <si>
    <t>LLOYDS</t>
  </si>
  <si>
    <t>Chatha Foods Ltd</t>
  </si>
  <si>
    <t>CHATHA</t>
  </si>
  <si>
    <t>SAB Industries Ltd</t>
  </si>
  <si>
    <t>SAB</t>
  </si>
  <si>
    <t>Shree Vasu Logistics Ltd</t>
  </si>
  <si>
    <t>SVLL</t>
  </si>
  <si>
    <t>Signet Industries Ltd</t>
  </si>
  <si>
    <t>SIGIND</t>
  </si>
  <si>
    <t>Bhatia Communications &amp; Retail (India) Ltd</t>
  </si>
  <si>
    <t>BHATIA</t>
  </si>
  <si>
    <t>Aksharchem (India) Ltd</t>
  </si>
  <si>
    <t>AKSHARCHEM</t>
  </si>
  <si>
    <t>T T Ltd</t>
  </si>
  <si>
    <t>TTL</t>
  </si>
  <si>
    <t>A B Cotspin India Ltd</t>
  </si>
  <si>
    <t>ABCOTS</t>
  </si>
  <si>
    <t>Maxposure Ltd</t>
  </si>
  <si>
    <t>MAXPOSURE</t>
  </si>
  <si>
    <t>IP Rings Ltd</t>
  </si>
  <si>
    <t>IPRINGLTD</t>
  </si>
  <si>
    <t>Spectrum Talent Management Ltd</t>
  </si>
  <si>
    <t>SPECTSTM</t>
  </si>
  <si>
    <t>Alphageo (India) Ltd</t>
  </si>
  <si>
    <t>ALPHAGEO</t>
  </si>
  <si>
    <t>GSS Infotech Ltd</t>
  </si>
  <si>
    <t>GSS</t>
  </si>
  <si>
    <t>Rajshree Polypack Ltd</t>
  </si>
  <si>
    <t>RPPL</t>
  </si>
  <si>
    <t>Sizemasters Technology Ltd</t>
  </si>
  <si>
    <t>SIZEMASTER</t>
  </si>
  <si>
    <t>KCK Industries Ltd</t>
  </si>
  <si>
    <t>KCK</t>
  </si>
  <si>
    <t>Umang Dairies Ltd</t>
  </si>
  <si>
    <t>UMANGDAIRY</t>
  </si>
  <si>
    <t>Ajanta Soya Ltd</t>
  </si>
  <si>
    <t>AJANTSOY</t>
  </si>
  <si>
    <t>Bimetal Bearings Ltd</t>
  </si>
  <si>
    <t>BIMETAL</t>
  </si>
  <si>
    <t>Nettlinx Ltd</t>
  </si>
  <si>
    <t>NETTLINX</t>
  </si>
  <si>
    <t>Coral Laboratories Ltd</t>
  </si>
  <si>
    <t>CORALAB</t>
  </si>
  <si>
    <t>Beacon Trusteeship Ltd</t>
  </si>
  <si>
    <t>BEACON</t>
  </si>
  <si>
    <t>Rulka Electricals Ltd</t>
  </si>
  <si>
    <t>RULKA</t>
  </si>
  <si>
    <t>Tirupati Forge Ltd</t>
  </si>
  <si>
    <t>TIRUPATIFL</t>
  </si>
  <si>
    <t>Vardhman Polytex Ltd</t>
  </si>
  <si>
    <t>VARDMNPOLY</t>
  </si>
  <si>
    <t>Sayaji Hotels (Pune) Ltd</t>
  </si>
  <si>
    <t>SHPLPUNE</t>
  </si>
  <si>
    <t>Quest Laboratories Ltd</t>
  </si>
  <si>
    <t>QUESTLAB</t>
  </si>
  <si>
    <t>Jullundur Motor Agency (Delhi) Ltd</t>
  </si>
  <si>
    <t>JMA</t>
  </si>
  <si>
    <t>Techknowgreen Solutions Ltd</t>
  </si>
  <si>
    <t>TECHKGREEN</t>
  </si>
  <si>
    <t>Rajshree Sugars &amp; Chemicals Ltd</t>
  </si>
  <si>
    <t>RAJSREESUG</t>
  </si>
  <si>
    <t>RDB Rasayans Ltd</t>
  </si>
  <si>
    <t>RDBRL</t>
  </si>
  <si>
    <t>Maha Rashtra Apex Corporation Ltd</t>
  </si>
  <si>
    <t>MAHAPEXLTD</t>
  </si>
  <si>
    <t>Modern Threads (India) Ltd</t>
  </si>
  <si>
    <t>MODTHREAD</t>
  </si>
  <si>
    <t>LA Tim Metal &amp; Industries Ltd</t>
  </si>
  <si>
    <t>LATIMMETAL</t>
  </si>
  <si>
    <t>Asian Hotels (East) Ltd</t>
  </si>
  <si>
    <t>AHLEAST</t>
  </si>
  <si>
    <t>Panasonic Carbon India Co Ltd</t>
  </si>
  <si>
    <t>PANCARBON</t>
  </si>
  <si>
    <t>Maximus International Ltd</t>
  </si>
  <si>
    <t>MAXIMUS</t>
  </si>
  <si>
    <t>Regis Industries Ltd</t>
  </si>
  <si>
    <t>REGIS</t>
  </si>
  <si>
    <t>Prajay Engineers Syndicate Ltd</t>
  </si>
  <si>
    <t>PRAENG</t>
  </si>
  <si>
    <t>Raghuvansh Agrofarms Ltd</t>
  </si>
  <si>
    <t>RAFL</t>
  </si>
  <si>
    <t>Kimia Biosciences Ltd</t>
  </si>
  <si>
    <t>KIMIABL</t>
  </si>
  <si>
    <t>Modi Rubber Ltd</t>
  </si>
  <si>
    <t>MODIRUBBER</t>
  </si>
  <si>
    <t>Shradha AI Technologies Ltd</t>
  </si>
  <si>
    <t>SHRAAITECH</t>
  </si>
  <si>
    <t>SBI Nifty Bank ETF</t>
  </si>
  <si>
    <t>SETFNIFBK</t>
  </si>
  <si>
    <t>Shiva Texyarn Ltd</t>
  </si>
  <si>
    <t>SHIVATEX</t>
  </si>
  <si>
    <t>ShreeOswal Seeds and Chemicals Ltd</t>
  </si>
  <si>
    <t>OSWALSEEDS</t>
  </si>
  <si>
    <t>Cambridge Technology Enterprises Ltd</t>
  </si>
  <si>
    <t>CTE</t>
  </si>
  <si>
    <t>Shree Osfm E-Mobility Ltd</t>
  </si>
  <si>
    <t>SHREEOSFM</t>
  </si>
  <si>
    <t>Narmada Gelatines Ltd</t>
  </si>
  <si>
    <t>SHAWGELTIN</t>
  </si>
  <si>
    <t>SAH Polymers Ltd</t>
  </si>
  <si>
    <t>SAH</t>
  </si>
  <si>
    <t>Vital Chemtech Ltd</t>
  </si>
  <si>
    <t>VITAL</t>
  </si>
  <si>
    <t>KBC Global Ltd</t>
  </si>
  <si>
    <t>KBCGLOBAL</t>
  </si>
  <si>
    <t>Alpine Housing Development Corporation Limited</t>
  </si>
  <si>
    <t>ALPINEHOU</t>
  </si>
  <si>
    <t>Nagpur Power and Industries Ltd</t>
  </si>
  <si>
    <t>NAGPI</t>
  </si>
  <si>
    <t>Super House Ltd</t>
  </si>
  <si>
    <t>SUPERHOUSE</t>
  </si>
  <si>
    <t>National Plastic Technologies Ltd</t>
  </si>
  <si>
    <t>NATPLASTI</t>
  </si>
  <si>
    <t>Tirupati Starch &amp; Chemicals Ltd</t>
  </si>
  <si>
    <t>TIRUSTA</t>
  </si>
  <si>
    <t>WAA Solar Ltd</t>
  </si>
  <si>
    <t>WAA</t>
  </si>
  <si>
    <t>PG Foils Ltd</t>
  </si>
  <si>
    <t>PGFOILQ</t>
  </si>
  <si>
    <t>Nirman Agri Genetics Ltd</t>
  </si>
  <si>
    <t>NIRMAN</t>
  </si>
  <si>
    <t>Kanpur Plastipack Ltd</t>
  </si>
  <si>
    <t>KANPRPLA</t>
  </si>
  <si>
    <t>Odyssey Technologies Ltd</t>
  </si>
  <si>
    <t>ODYSSEY</t>
  </si>
  <si>
    <t>Diksat Transworld Ltd</t>
  </si>
  <si>
    <t>DIKSAT</t>
  </si>
  <si>
    <t>ICICI Prudential Nifty 100 Low Vol 30 ETF</t>
  </si>
  <si>
    <t>LOWVOLIETF</t>
  </si>
  <si>
    <t>Inventure Growth &amp; Securities Ltd</t>
  </si>
  <si>
    <t>INVENTURE</t>
  </si>
  <si>
    <t>Pmc Fincorp Ltd</t>
  </si>
  <si>
    <t>PMCFIN</t>
  </si>
  <si>
    <t>Lactose (India) Ltd</t>
  </si>
  <si>
    <t>LACTOSE</t>
  </si>
  <si>
    <t>Indiabulls Enterprises Ltd</t>
  </si>
  <si>
    <t>IEL</t>
  </si>
  <si>
    <t>LOYAL EQUIPMENTS Ltd</t>
  </si>
  <si>
    <t>LOYAL</t>
  </si>
  <si>
    <t>Parin Furniture Ltd</t>
  </si>
  <si>
    <t>PARIN</t>
  </si>
  <si>
    <t>Eco Friendly Food Processing Park Ltd</t>
  </si>
  <si>
    <t>EFPL</t>
  </si>
  <si>
    <t>Cochin Minerals and Rutile Ltd</t>
  </si>
  <si>
    <t>COCHINM</t>
  </si>
  <si>
    <t>Tips Films Ltd</t>
  </si>
  <si>
    <t>TIPSFILMS</t>
  </si>
  <si>
    <t>GTL Ltd</t>
  </si>
  <si>
    <t>GTL</t>
  </si>
  <si>
    <t>Hindusthan National Glass And Industries Ltd</t>
  </si>
  <si>
    <t>HINDNATGLS</t>
  </si>
  <si>
    <t>MITCON Consultancy &amp; Engineering Services Ltd</t>
  </si>
  <si>
    <t>MITCON</t>
  </si>
  <si>
    <t>Ducol Organics &amp; Colours Ltd</t>
  </si>
  <si>
    <t>DUCOL</t>
  </si>
  <si>
    <t>Swastika Investmart Ltd</t>
  </si>
  <si>
    <t>SWASTIKA</t>
  </si>
  <si>
    <t>Supreme Holdings &amp; Hospitality (India) Ltd</t>
  </si>
  <si>
    <t>SUPREME</t>
  </si>
  <si>
    <t>Madhusudan Masala Ltd</t>
  </si>
  <si>
    <t>MADHUSUDAN</t>
  </si>
  <si>
    <t>Brooks Laboratories Ltd</t>
  </si>
  <si>
    <t>BROOKS</t>
  </si>
  <si>
    <t>Dhruv Consultancy Services Ltd</t>
  </si>
  <si>
    <t>DHRUV</t>
  </si>
  <si>
    <t>Ratnabhumi Developers Ltd</t>
  </si>
  <si>
    <t>RATNABHUMI</t>
  </si>
  <si>
    <t>Radix Industries (India) Ltd</t>
  </si>
  <si>
    <t>RADIXIND</t>
  </si>
  <si>
    <t>Halder Venture Ltd</t>
  </si>
  <si>
    <t>HALDER</t>
  </si>
  <si>
    <t>Vipul Organics Ltd</t>
  </si>
  <si>
    <t>VIPULORG</t>
  </si>
  <si>
    <t>Kalyani Forge Ltd</t>
  </si>
  <si>
    <t>KALYANIFRG</t>
  </si>
  <si>
    <t>Dhunseri Tea &amp; Industries Ltd</t>
  </si>
  <si>
    <t>DTIL</t>
  </si>
  <si>
    <t>Ramdevbaba Solvent Ltd</t>
  </si>
  <si>
    <t>RBS</t>
  </si>
  <si>
    <t>Samkrg Pistons and Rings Ltd</t>
  </si>
  <si>
    <t>SAMKRG</t>
  </si>
  <si>
    <t>Atam Valves Ltd</t>
  </si>
  <si>
    <t>ATAM</t>
  </si>
  <si>
    <t>Rajnish Retail Ltd</t>
  </si>
  <si>
    <t>RRETAIL</t>
  </si>
  <si>
    <t>Wardwizard Foods and Beverages Ltd</t>
  </si>
  <si>
    <t>WARDWIZFBL</t>
  </si>
  <si>
    <t>Texmo Pipes and Products Ltd</t>
  </si>
  <si>
    <t>TEXMOPIPES</t>
  </si>
  <si>
    <t>Intrasoft Technologies Ltd</t>
  </si>
  <si>
    <t>ISFT</t>
  </si>
  <si>
    <t>Indbank Merchant Banking Services Ltd</t>
  </si>
  <si>
    <t>INDBANK</t>
  </si>
  <si>
    <t>Organic Recycling Systems Ltd</t>
  </si>
  <si>
    <t>ORGANICREC</t>
  </si>
  <si>
    <t>Shraddha Prime Projects Ltd</t>
  </si>
  <si>
    <t>SHRADDHA</t>
  </si>
  <si>
    <t>GVP Infotech Ltd</t>
  </si>
  <si>
    <t>GVPTECH</t>
  </si>
  <si>
    <t>Compucom Software Ltd</t>
  </si>
  <si>
    <t>COMPUSOFT</t>
  </si>
  <si>
    <t>J C T Ltd</t>
  </si>
  <si>
    <t>JCTLTD</t>
  </si>
  <si>
    <t>Mahalaxmi Rubtech Ltd</t>
  </si>
  <si>
    <t>MHLXMIRU</t>
  </si>
  <si>
    <t>AKI India Ltd</t>
  </si>
  <si>
    <t>AKI</t>
  </si>
  <si>
    <t>Digicontent Ltd</t>
  </si>
  <si>
    <t>DGCONTENT</t>
  </si>
  <si>
    <t>Mitsu Chem Plast Ltd</t>
  </si>
  <si>
    <t>MITSU</t>
  </si>
  <si>
    <t>DHP India Ltd</t>
  </si>
  <si>
    <t>DHPIND</t>
  </si>
  <si>
    <t>Aspinwall and Company Ltd</t>
  </si>
  <si>
    <t>ASPINWALL</t>
  </si>
  <si>
    <t>Panchsheel Organics Ltd</t>
  </si>
  <si>
    <t>PANCHSHEEL</t>
  </si>
  <si>
    <t>Gujarat State Financial Corp</t>
  </si>
  <si>
    <t>GUJSTATFIN</t>
  </si>
  <si>
    <t>Vibrant Global Capital Ltd</t>
  </si>
  <si>
    <t>VGCL</t>
  </si>
  <si>
    <t>Captain Technocast Ltd</t>
  </si>
  <si>
    <t>CTCL</t>
  </si>
  <si>
    <t>Upsurge Seeds Of Agriculture Ltd</t>
  </si>
  <si>
    <t>USASEEDS</t>
  </si>
  <si>
    <t>Hemant Surgical Industries Ltd</t>
  </si>
  <si>
    <t>HSIL</t>
  </si>
  <si>
    <t>Oriental Carbon &amp; Chemicals Ltd</t>
  </si>
  <si>
    <t>OCCL</t>
  </si>
  <si>
    <t>Mangal Credit and Fincorp Ltd</t>
  </si>
  <si>
    <t>MANCREDIT</t>
  </si>
  <si>
    <t>Jyoti Ltd</t>
  </si>
  <si>
    <t>JYOTI</t>
  </si>
  <si>
    <t>Precision Electronics Ltd</t>
  </si>
  <si>
    <t>PRECISIO</t>
  </si>
  <si>
    <t>Kesar Petroproducts Ltd</t>
  </si>
  <si>
    <t>KESARPE</t>
  </si>
  <si>
    <t>Homesfy Realty Ltd</t>
  </si>
  <si>
    <t>HOMESFY</t>
  </si>
  <si>
    <t>Niraj Cement Structurals Ltd</t>
  </si>
  <si>
    <t>NIRAJ</t>
  </si>
  <si>
    <t>Setco Automotive Ltd</t>
  </si>
  <si>
    <t>SETCO</t>
  </si>
  <si>
    <t>Rungta Irrigation Ltd</t>
  </si>
  <si>
    <t>RUNGTAIR</t>
  </si>
  <si>
    <t>Shigan Quantum Technologies Ltd</t>
  </si>
  <si>
    <t>SHIGAN</t>
  </si>
  <si>
    <t>Remedium Lifecare Ltd</t>
  </si>
  <si>
    <t>REMLIFE</t>
  </si>
  <si>
    <t>Coromandel Engineering Company Ltd</t>
  </si>
  <si>
    <t>COROENGG</t>
  </si>
  <si>
    <t>Incredible Industries Ltd</t>
  </si>
  <si>
    <t>INCREDIBLE</t>
  </si>
  <si>
    <t>Refex Renewables &amp; Infrastructure Ltd</t>
  </si>
  <si>
    <t>REFEXRENEW</t>
  </si>
  <si>
    <t>Universal Autofoundry Ltd</t>
  </si>
  <si>
    <t>UNIAUTO</t>
  </si>
  <si>
    <t>JK Agri Genetics Ltd</t>
  </si>
  <si>
    <t>JK AGRI</t>
  </si>
  <si>
    <t>Hindprakash Industries Ltd</t>
  </si>
  <si>
    <t>HPIL</t>
  </si>
  <si>
    <t>Coral India Finance and Housing Ltd</t>
  </si>
  <si>
    <t>CORALFINAC</t>
  </si>
  <si>
    <t>Bafna Pharmaceuticals Ltd</t>
  </si>
  <si>
    <t>BAFNAPH</t>
  </si>
  <si>
    <t>Rajasthan Gases Ltd</t>
  </si>
  <si>
    <t>RAJGASES</t>
  </si>
  <si>
    <t>LKP Finance Ltd</t>
  </si>
  <si>
    <t>LKPFIN</t>
  </si>
  <si>
    <t>Cosmo Ferrites Ltd</t>
  </si>
  <si>
    <t>COSMOFE</t>
  </si>
  <si>
    <t>United Polyfab Gujarat Ltd</t>
  </si>
  <si>
    <t>UNITEDPOLY</t>
  </si>
  <si>
    <t>Hindustan Adhesives Ltd</t>
  </si>
  <si>
    <t>HINDADH</t>
  </si>
  <si>
    <t>Samor Reality Ltd</t>
  </si>
  <si>
    <t>SAMOR</t>
  </si>
  <si>
    <t>Sudarshan Pharma Industries Ltd</t>
  </si>
  <si>
    <t>SUDARSHAN</t>
  </si>
  <si>
    <t>Indian Infotech and Software Ltd</t>
  </si>
  <si>
    <t>INDINFO</t>
  </si>
  <si>
    <t>Century Extrusions Ltd</t>
  </si>
  <si>
    <t>CENTEXT</t>
  </si>
  <si>
    <t>Indian Wood Products Co Ltd</t>
  </si>
  <si>
    <t>IWP</t>
  </si>
  <si>
    <t>BSL Ltd</t>
  </si>
  <si>
    <t>BSL</t>
  </si>
  <si>
    <t>Arvee Laboratories (India) Ltd</t>
  </si>
  <si>
    <t>ARVEE</t>
  </si>
  <si>
    <t>Sadbhav Infrastructure Projects Ltd</t>
  </si>
  <si>
    <t>SADBHIN</t>
  </si>
  <si>
    <t>Magna Electro Castings Ltd</t>
  </si>
  <si>
    <t>MAGNAELQ</t>
  </si>
  <si>
    <t>Housing Development and Infrastructure Ltd</t>
  </si>
  <si>
    <t>HDIL</t>
  </si>
  <si>
    <t>Univastu India Ltd</t>
  </si>
  <si>
    <t>UNIVASTU</t>
  </si>
  <si>
    <t>Aartech Solonics Ltd</t>
  </si>
  <si>
    <t>AARTECH</t>
  </si>
  <si>
    <t>Sprayking Ltd</t>
  </si>
  <si>
    <t>SPRAYKING</t>
  </si>
  <si>
    <t>AMJ Land Holdings Ltd</t>
  </si>
  <si>
    <t>AMJLAND</t>
  </si>
  <si>
    <t>Kanchi Karpooram Ltd</t>
  </si>
  <si>
    <t>KANCHI</t>
  </si>
  <si>
    <t>Deep Polymers Ltd</t>
  </si>
  <si>
    <t>DEEP</t>
  </si>
  <si>
    <t>Zenith Exports Ltd</t>
  </si>
  <si>
    <t>ZENITHEXPO</t>
  </si>
  <si>
    <t>Somi Conveyor Beltings Ltd</t>
  </si>
  <si>
    <t>SOMICONVEY</t>
  </si>
  <si>
    <t>Aarvi Encon Ltd</t>
  </si>
  <si>
    <t>AARVI</t>
  </si>
  <si>
    <t>Shri Balaji Valve Components Ltd</t>
  </si>
  <si>
    <t>SBVCL</t>
  </si>
  <si>
    <t>Baid Finserv Ltd</t>
  </si>
  <si>
    <t>BAIDFIN</t>
  </si>
  <si>
    <t>Ducon Infratechnologies Ltd</t>
  </si>
  <si>
    <t>DUCON</t>
  </si>
  <si>
    <t>Airo Lam Ltd</t>
  </si>
  <si>
    <t>AIROLAM</t>
  </si>
  <si>
    <t>Prima Plastics Ltd</t>
  </si>
  <si>
    <t>PRIMAPLA</t>
  </si>
  <si>
    <t>Dolfin Rubbers Ltd</t>
  </si>
  <si>
    <t>DOLFIN</t>
  </si>
  <si>
    <t>GIR Natureview Resorts Ltd</t>
  </si>
  <si>
    <t>GIRRESORTS</t>
  </si>
  <si>
    <t>Lovable Lingerie Ltd</t>
  </si>
  <si>
    <t>LOVABLE</t>
  </si>
  <si>
    <t>Aveer Foods Ltd</t>
  </si>
  <si>
    <t>AVEER</t>
  </si>
  <si>
    <t>IVP Ltd</t>
  </si>
  <si>
    <t>IVP</t>
  </si>
  <si>
    <t>United Nilgiri Tea Estates Company Ltd</t>
  </si>
  <si>
    <t>UNITEDTEA</t>
  </si>
  <si>
    <t>Surat Trade and Mercantile Ltd</t>
  </si>
  <si>
    <t>SURATRAML</t>
  </si>
  <si>
    <t>Phoenix Township Ltd</t>
  </si>
  <si>
    <t>PHOENIXTN</t>
  </si>
  <si>
    <t>Gillanders Arbuthnot &amp; Co Ltd</t>
  </si>
  <si>
    <t>GILLANDERS</t>
  </si>
  <si>
    <t>Basant Agro Tech (India) Ltd</t>
  </si>
  <si>
    <t>BASANTGL</t>
  </si>
  <si>
    <t>Anmol India Ltd</t>
  </si>
  <si>
    <t>ANMOL</t>
  </si>
  <si>
    <t>Duncan Engineering Ltd</t>
  </si>
  <si>
    <t>DUNCANENG</t>
  </si>
  <si>
    <t>Fonebox Retail Ltd</t>
  </si>
  <si>
    <t>FONEBOX</t>
  </si>
  <si>
    <t>Tulive Developers Ltd</t>
  </si>
  <si>
    <t>TULIVE</t>
  </si>
  <si>
    <t>Caprihans India Ltd</t>
  </si>
  <si>
    <t>CAPRIHANS</t>
  </si>
  <si>
    <t>Panyam Cements And Mineral Industrties Ltd</t>
  </si>
  <si>
    <t>PANCM</t>
  </si>
  <si>
    <t>Zenith Steel Pipes &amp; Industries Ltd</t>
  </si>
  <si>
    <t>ZENITHSTL</t>
  </si>
  <si>
    <t>Avance Technologies Ltd</t>
  </si>
  <si>
    <t>AVANCE</t>
  </si>
  <si>
    <t>SAL Steel Ltd</t>
  </si>
  <si>
    <t>SALSTEEL</t>
  </si>
  <si>
    <t>Evexia Lifecare Ltd</t>
  </si>
  <si>
    <t>EVEXIA</t>
  </si>
  <si>
    <t>Gayatri Rubbers and Chemicals Ltd</t>
  </si>
  <si>
    <t>GRCL</t>
  </si>
  <si>
    <t>Sel Manufacturing Company Ltd</t>
  </si>
  <si>
    <t>SELMC</t>
  </si>
  <si>
    <t>Aarnav Fashions Ltd</t>
  </si>
  <si>
    <t>AARNAV</t>
  </si>
  <si>
    <t>Calcom Vision Ltd</t>
  </si>
  <si>
    <t>CALCOM</t>
  </si>
  <si>
    <t>Dhoot Industrial Finance Ltd</t>
  </si>
  <si>
    <t>DHOOTIN</t>
  </si>
  <si>
    <t>New Swan Multitech Ltd</t>
  </si>
  <si>
    <t>SWANAGRO</t>
  </si>
  <si>
    <t>Mason Infratech Ltd</t>
  </si>
  <si>
    <t>MASON</t>
  </si>
  <si>
    <t>BDH Industries Ltd</t>
  </si>
  <si>
    <t>BDH</t>
  </si>
  <si>
    <t>Emmbi Industries Ltd</t>
  </si>
  <si>
    <t>EMMBI</t>
  </si>
  <si>
    <t>Indian Sucrose Ltd</t>
  </si>
  <si>
    <t>INDSUCR</t>
  </si>
  <si>
    <t>Archidply Industries Ltd</t>
  </si>
  <si>
    <t>ARCHIDPLY</t>
  </si>
  <si>
    <t>Weizmann Limited</t>
  </si>
  <si>
    <t>WEIZMANIND</t>
  </si>
  <si>
    <t>Vaishali Pharma Ltd</t>
  </si>
  <si>
    <t>VAISHALI</t>
  </si>
  <si>
    <t>Kovilpatti Lakshmi Roller Flour Mills Ltd</t>
  </si>
  <si>
    <t>KLRFM</t>
  </si>
  <si>
    <t>Surana Solar Ltd</t>
  </si>
  <si>
    <t>SURANASOL</t>
  </si>
  <si>
    <t>Bal Pharma Ltd</t>
  </si>
  <si>
    <t>BALPHARMA</t>
  </si>
  <si>
    <t>Worth Peripherals Ltd</t>
  </si>
  <si>
    <t>Rts Power Corporation Ltd</t>
  </si>
  <si>
    <t>RTSPOWR</t>
  </si>
  <si>
    <t>Radhe Developers (India) Ltd</t>
  </si>
  <si>
    <t>RADHEDE</t>
  </si>
  <si>
    <t>Alpa Laboratories Ltd</t>
  </si>
  <si>
    <t>ALPA</t>
  </si>
  <si>
    <t>Total Transport Systems Ltd</t>
  </si>
  <si>
    <t>TOTAL</t>
  </si>
  <si>
    <t>Arihant Foundations &amp; Housing Ltd</t>
  </si>
  <si>
    <t>ARIHANT</t>
  </si>
  <si>
    <t>Standard Industries Ltd</t>
  </si>
  <si>
    <t>SIL</t>
  </si>
  <si>
    <t>Swati Projects Ltd</t>
  </si>
  <si>
    <t>SWATIPRO</t>
  </si>
  <si>
    <t>Galaxy Cloud Kitchens Ltd</t>
  </si>
  <si>
    <t>GCKL</t>
  </si>
  <si>
    <t>Future Consumer Ltd</t>
  </si>
  <si>
    <t>FCONSUMER</t>
  </si>
  <si>
    <t>Accuracy Shipping Ltd</t>
  </si>
  <si>
    <t>ACCURACY</t>
  </si>
  <si>
    <t>B &amp; A Ltd</t>
  </si>
  <si>
    <t>BNALTD</t>
  </si>
  <si>
    <t>Toyam Sports Ltd</t>
  </si>
  <si>
    <t>TOYAMSL</t>
  </si>
  <si>
    <t>Capital Trust Ltd</t>
  </si>
  <si>
    <t>CAPTRUST</t>
  </si>
  <si>
    <t>Dhatre Udyog Ltd</t>
  </si>
  <si>
    <t>DHATRE</t>
  </si>
  <si>
    <t>Enfuse Solutions Ltd</t>
  </si>
  <si>
    <t>ENFUSE</t>
  </si>
  <si>
    <t>Bhandari Hosiery Exports Ltd</t>
  </si>
  <si>
    <t>BHANDARI</t>
  </si>
  <si>
    <t>Smruthi Organics Ltd</t>
  </si>
  <si>
    <t>SMRUTHIORG</t>
  </si>
  <si>
    <t>Salasar Exteriors and Contour Ltd</t>
  </si>
  <si>
    <t>SECL</t>
  </si>
  <si>
    <t>DRS Dilip Roadlines Ltd</t>
  </si>
  <si>
    <t>DRSDILIP</t>
  </si>
  <si>
    <t>Maheshwari Logistics Ltd</t>
  </si>
  <si>
    <t>MAHESHWARI</t>
  </si>
  <si>
    <t>Priti International Ltd</t>
  </si>
  <si>
    <t>PRITI</t>
  </si>
  <si>
    <t>Eros International Media Ltd</t>
  </si>
  <si>
    <t>EROSMEDIA</t>
  </si>
  <si>
    <t>Semac Consultants Ltd</t>
  </si>
  <si>
    <t>SEMAC</t>
  </si>
  <si>
    <t>Silicon Rental Solutions Ltd</t>
  </si>
  <si>
    <t>SRSOLTD</t>
  </si>
  <si>
    <t>Sir Shadi Lal Enterprises Ltd</t>
  </si>
  <si>
    <t>SSLEL</t>
  </si>
  <si>
    <t>Interiors &amp; More Ltd</t>
  </si>
  <si>
    <t>INM</t>
  </si>
  <si>
    <t>Abans Enterprises Ltd</t>
  </si>
  <si>
    <t>ABANSENT</t>
  </si>
  <si>
    <t>Alacrity Securities Ltd</t>
  </si>
  <si>
    <t>ALSL</t>
  </si>
  <si>
    <t>S V Global Mill Ltd</t>
  </si>
  <si>
    <t>SVGLOBAL</t>
  </si>
  <si>
    <t>Srivari Spices and Foods Ltd</t>
  </si>
  <si>
    <t>SSFL</t>
  </si>
  <si>
    <t>Ovobel Foods Ltd</t>
  </si>
  <si>
    <t>OVOBELE</t>
  </si>
  <si>
    <t>Sharp India Ltd</t>
  </si>
  <si>
    <t>SHARP</t>
  </si>
  <si>
    <t>Reliance Chemotex Industries Ltd</t>
  </si>
  <si>
    <t>RELCHEMQ</t>
  </si>
  <si>
    <t>Electro Force (India) Ltd</t>
  </si>
  <si>
    <t>EFORCE</t>
  </si>
  <si>
    <t>Electronic Equipment &amp; Parts</t>
  </si>
  <si>
    <t>Landmark Property Development Co Ltd</t>
  </si>
  <si>
    <t>LPDC</t>
  </si>
  <si>
    <t>Syschem (India) Ltd</t>
  </si>
  <si>
    <t>SYSCHEM</t>
  </si>
  <si>
    <t>Metroglobal Ltd</t>
  </si>
  <si>
    <t>METROGLOBL</t>
  </si>
  <si>
    <t>Khemani Distributors &amp; Marketing Ltd</t>
  </si>
  <si>
    <t>KDML</t>
  </si>
  <si>
    <t>Unihealth Consultancy Ltd</t>
  </si>
  <si>
    <t>UNIHEALTH</t>
  </si>
  <si>
    <t>Lucent Industries Ltd</t>
  </si>
  <si>
    <t>LUCENT</t>
  </si>
  <si>
    <t>Hilton Metal Forging Ltd</t>
  </si>
  <si>
    <t>HILTON</t>
  </si>
  <si>
    <t>Shreeji Translogistics Ltd</t>
  </si>
  <si>
    <t>STL</t>
  </si>
  <si>
    <t>CG VAK Software and Exports Ltd</t>
  </si>
  <si>
    <t>CGVAK</t>
  </si>
  <si>
    <t>NipponINETFNifty SDL Apr 2026 Top 20 Equal Weight</t>
  </si>
  <si>
    <t>SDL26BEES</t>
  </si>
  <si>
    <t>Bodhi Tree Multimedia Ltd</t>
  </si>
  <si>
    <t>BTML</t>
  </si>
  <si>
    <t>Lakshmi Automatic Loom Works Ltd</t>
  </si>
  <si>
    <t>LXMIATO</t>
  </si>
  <si>
    <t>Pansari Developers Ltd</t>
  </si>
  <si>
    <t>PANSARI</t>
  </si>
  <si>
    <t>Sharat Industries Ltd</t>
  </si>
  <si>
    <t>SHINDL</t>
  </si>
  <si>
    <t>Kesar Enterprises Ltd</t>
  </si>
  <si>
    <t>KESARENT</t>
  </si>
  <si>
    <t>Tyche Industries Ltd</t>
  </si>
  <si>
    <t>TYCHE</t>
  </si>
  <si>
    <t>Reliance Home Finance Ltd</t>
  </si>
  <si>
    <t>RHFL</t>
  </si>
  <si>
    <t>Aspire &amp; Innovative Advertising Ltd</t>
  </si>
  <si>
    <t>ASPIRE</t>
  </si>
  <si>
    <t>Manaksia Aluminium Co Ltd</t>
  </si>
  <si>
    <t>MANAKALUCO</t>
  </si>
  <si>
    <t>B.A.G. Films and Media Ltd</t>
  </si>
  <si>
    <t>BAGFILMS</t>
  </si>
  <si>
    <t>Varanium Cloud Ltd</t>
  </si>
  <si>
    <t>CLOUD</t>
  </si>
  <si>
    <t>South India Paper Mills Ltd</t>
  </si>
  <si>
    <t>STHINPA</t>
  </si>
  <si>
    <t>Kakatiya Cement Sugar and Industries Ltd</t>
  </si>
  <si>
    <t>KAKATCEM</t>
  </si>
  <si>
    <t>Jocil Ltd</t>
  </si>
  <si>
    <t>JOCIL</t>
  </si>
  <si>
    <t>Goldkart Jewels Ltd</t>
  </si>
  <si>
    <t>GOLDKART</t>
  </si>
  <si>
    <t>Kifs Financial Services Ltd</t>
  </si>
  <si>
    <t>KIFS</t>
  </si>
  <si>
    <t>Ganges Securities Ltd</t>
  </si>
  <si>
    <t>GANGESSECU</t>
  </si>
  <si>
    <t>Sundaram Multi Pap Ltd</t>
  </si>
  <si>
    <t>SUNDARAM</t>
  </si>
  <si>
    <t>Parvati Sweetners and Power Ltd</t>
  </si>
  <si>
    <t>PARVATI</t>
  </si>
  <si>
    <t>BCPL Railway Infrastructure Ltd</t>
  </si>
  <si>
    <t>BCPL</t>
  </si>
  <si>
    <t>Polson Ltd</t>
  </si>
  <si>
    <t>POLSON</t>
  </si>
  <si>
    <t>SPL Industries Ltd</t>
  </si>
  <si>
    <t>SPLIL</t>
  </si>
  <si>
    <t>CHL Ltd</t>
  </si>
  <si>
    <t>CHLLTD</t>
  </si>
  <si>
    <t>Mangalam Drugs and Organics Ltd</t>
  </si>
  <si>
    <t>MANGALAM</t>
  </si>
  <si>
    <t>Parshva Enterprises Ltd</t>
  </si>
  <si>
    <t>PARSHVA</t>
  </si>
  <si>
    <t>LKP Securities Ltd</t>
  </si>
  <si>
    <t>LKPSEC</t>
  </si>
  <si>
    <t>Quadrant Televentures Ltd</t>
  </si>
  <si>
    <t>QUADRANT</t>
  </si>
  <si>
    <t>Suryalata Spinning Mills Ltd</t>
  </si>
  <si>
    <t>SURYALA</t>
  </si>
  <si>
    <t>Kaira Can Co Ltd</t>
  </si>
  <si>
    <t>KAIRA</t>
  </si>
  <si>
    <t>ATV Projects India Ltd</t>
  </si>
  <si>
    <t>ATVPR</t>
  </si>
  <si>
    <t>Praxis Home Retail Ltd</t>
  </si>
  <si>
    <t>PRAXIS</t>
  </si>
  <si>
    <t>Xelpmoc Design and Tech Ltd</t>
  </si>
  <si>
    <t>XELPMOC</t>
  </si>
  <si>
    <t>Indian Acrylics Ltd</t>
  </si>
  <si>
    <t>INDIANACRY</t>
  </si>
  <si>
    <t>JHS Svendgaard Laboratories Ltd</t>
  </si>
  <si>
    <t>JHS</t>
  </si>
  <si>
    <t>Hindustan Tin Works Ltd</t>
  </si>
  <si>
    <t>HINDTIN</t>
  </si>
  <si>
    <t>Bharat Gears Ltd</t>
  </si>
  <si>
    <t>BHARATGEAR</t>
  </si>
  <si>
    <t>Tainwala Chemicals and Plastics (India) Ltd</t>
  </si>
  <si>
    <t>TAINWALCHM</t>
  </si>
  <si>
    <t>Tahmar Enterprises Ltd</t>
  </si>
  <si>
    <t>TAHMARENT</t>
  </si>
  <si>
    <t>Chaman Metallics Ltd</t>
  </si>
  <si>
    <t>CMNL</t>
  </si>
  <si>
    <t>Sotac Pharmaceuticals Ltd</t>
  </si>
  <si>
    <t>SOTAC</t>
  </si>
  <si>
    <t>Eyantra Ventures Ltd</t>
  </si>
  <si>
    <t>EY</t>
  </si>
  <si>
    <t>Shahlon Silk Industries Ltd</t>
  </si>
  <si>
    <t>SHAHLON</t>
  </si>
  <si>
    <t>Oil Country Tubular Ltd</t>
  </si>
  <si>
    <t>OILCOUNTUB</t>
  </si>
  <si>
    <t>Shah Metacorp Ltd</t>
  </si>
  <si>
    <t>SHAH</t>
  </si>
  <si>
    <t>De Neers Tools Ltd</t>
  </si>
  <si>
    <t>DENEERS</t>
  </si>
  <si>
    <t>Thakkers Developers Ltd</t>
  </si>
  <si>
    <t>THAKDEV</t>
  </si>
  <si>
    <t>Cenlub Industries Ltd</t>
  </si>
  <si>
    <t>CENLUB</t>
  </si>
  <si>
    <t>Ai Champdany Industries Ltd</t>
  </si>
  <si>
    <t>AICHAMP</t>
  </si>
  <si>
    <t>Vaidya Sane Ayurved Laboratories Ltd</t>
  </si>
  <si>
    <t>MADHAVBAUG</t>
  </si>
  <si>
    <t>Visco Trade Associates Ltd</t>
  </si>
  <si>
    <t>VISCO</t>
  </si>
  <si>
    <t>Pharmaids Pharmaceuticals Ltd</t>
  </si>
  <si>
    <t>PHARMAID</t>
  </si>
  <si>
    <t>Aluwind Architectural Ltd</t>
  </si>
  <si>
    <t>ALUWIND</t>
  </si>
  <si>
    <t>Building Products - Others</t>
  </si>
  <si>
    <t>Kaushalya Logistics Ltd</t>
  </si>
  <si>
    <t>KLL</t>
  </si>
  <si>
    <t>Ground Freight &amp; Logistics</t>
  </si>
  <si>
    <t>Rachana Infrastructure Ltd</t>
  </si>
  <si>
    <t>RILINFRA</t>
  </si>
  <si>
    <t>ResGen Ltd</t>
  </si>
  <si>
    <t>RESGEN</t>
  </si>
  <si>
    <t>Winsome Textile Industries Ltd</t>
  </si>
  <si>
    <t>WINSOMTX</t>
  </si>
  <si>
    <t>Mahamaya Steel Industries Ltd</t>
  </si>
  <si>
    <t>MAHASTEEL</t>
  </si>
  <si>
    <t>Marvel Decor Ltd</t>
  </si>
  <si>
    <t>MDL</t>
  </si>
  <si>
    <t>Reliance Naval and Engineering Ltd</t>
  </si>
  <si>
    <t>RNAVAL</t>
  </si>
  <si>
    <t>Jayant Infratech Ltd</t>
  </si>
  <si>
    <t>JAYANT</t>
  </si>
  <si>
    <t>Dcm Ltd</t>
  </si>
  <si>
    <t>DCM</t>
  </si>
  <si>
    <t>ACE Software Exports Ltd</t>
  </si>
  <si>
    <t>ACESOFT</t>
  </si>
  <si>
    <t>Greenchef Appliances Ltd</t>
  </si>
  <si>
    <t>GREENCHEF</t>
  </si>
  <si>
    <t>GTV Engineering Ltd</t>
  </si>
  <si>
    <t>GTV</t>
  </si>
  <si>
    <t>Piccadily Sugar and Allied Industries Ltd</t>
  </si>
  <si>
    <t>PICCASUG</t>
  </si>
  <si>
    <t>HCP Plastene Bulkpack Ltd</t>
  </si>
  <si>
    <t>HPBL</t>
  </si>
  <si>
    <t>Shri Techtex Ltd</t>
  </si>
  <si>
    <t>SHRITECH</t>
  </si>
  <si>
    <t>Motor and General Finance Ltd</t>
  </si>
  <si>
    <t>MOTOGENFIN</t>
  </si>
  <si>
    <t>BN Holdings Ltd</t>
  </si>
  <si>
    <t>BNHOLDINGS</t>
  </si>
  <si>
    <t>Srestha Finvest Ltd</t>
  </si>
  <si>
    <t>SRESTHA</t>
  </si>
  <si>
    <t>Jainam Ferro Alloys (I) Ltd</t>
  </si>
  <si>
    <t>JAINAM</t>
  </si>
  <si>
    <t>Salona Cotspin Ltd</t>
  </si>
  <si>
    <t>SALONA</t>
  </si>
  <si>
    <t>DIGJAM Ltd</t>
  </si>
  <si>
    <t>DIGJAMLMTD</t>
  </si>
  <si>
    <t>Lambodhara Textiles Ltd</t>
  </si>
  <si>
    <t>LAMBODHARA</t>
  </si>
  <si>
    <t>Tanvi Foods (India) Ltd</t>
  </si>
  <si>
    <t>TANVI</t>
  </si>
  <si>
    <t>Prakash Steelage Ltd</t>
  </si>
  <si>
    <t>PRAKASHSTL</t>
  </si>
  <si>
    <t>Shri Krishna Devcon Ltd</t>
  </si>
  <si>
    <t>SHRIKRISH</t>
  </si>
  <si>
    <t>Samrat Forgings Ltd</t>
  </si>
  <si>
    <t>SAMRATFORG</t>
  </si>
  <si>
    <t>Swastik Pipe Ltd</t>
  </si>
  <si>
    <t>SWASTIK</t>
  </si>
  <si>
    <t>Global Offshore Services Ltd</t>
  </si>
  <si>
    <t>GLOBOFFS</t>
  </si>
  <si>
    <t>Indsil Hydro Power and Manganese Ltd</t>
  </si>
  <si>
    <t>INDSILHYD</t>
  </si>
  <si>
    <t>DB (International) Stock Brokers Ltd</t>
  </si>
  <si>
    <t>DBSTOCKBRO</t>
  </si>
  <si>
    <t>Premco Global Ltd</t>
  </si>
  <si>
    <t>PREMCO</t>
  </si>
  <si>
    <t>Prerna Infrabuild Ltd</t>
  </si>
  <si>
    <t>PRERINFRA</t>
  </si>
  <si>
    <t>Nippon India ETF Nifty PSU Bank BeES</t>
  </si>
  <si>
    <t>PSUBNKBEES</t>
  </si>
  <si>
    <t>Shekhawati Poly-Yarn Ltd</t>
  </si>
  <si>
    <t>SPYL</t>
  </si>
  <si>
    <t>Tarmat Ltd</t>
  </si>
  <si>
    <t>TARMAT</t>
  </si>
  <si>
    <t>Rexnord Electronics and Controls Ltd</t>
  </si>
  <si>
    <t>REXNORD</t>
  </si>
  <si>
    <t>Surya Lakshmi Cotton Mills Ltd</t>
  </si>
  <si>
    <t>SURYALAXMI</t>
  </si>
  <si>
    <t>RSD Finance Ltd</t>
  </si>
  <si>
    <t>RSDFIN</t>
  </si>
  <si>
    <t>Gujarat Toolroom Ltd</t>
  </si>
  <si>
    <t>GUJTLRM</t>
  </si>
  <si>
    <t>Art Nirman Ltd</t>
  </si>
  <si>
    <t>ARTNIRMAN</t>
  </si>
  <si>
    <t>Garnet International Ltd</t>
  </si>
  <si>
    <t>GARNETINT</t>
  </si>
  <si>
    <t>Fidel Softech Ltd</t>
  </si>
  <si>
    <t>FIDEL</t>
  </si>
  <si>
    <t>Manas Properties Ltd</t>
  </si>
  <si>
    <t>MANAS</t>
  </si>
  <si>
    <t>Srivasavi Adhesive Tapes Ltd</t>
  </si>
  <si>
    <t>SRIVASAVI</t>
  </si>
  <si>
    <t>Indian Card Clothing Company Ltd</t>
  </si>
  <si>
    <t>INDIANCARD</t>
  </si>
  <si>
    <t>K I C Metaliks Ltd</t>
  </si>
  <si>
    <t>KAJARIR</t>
  </si>
  <si>
    <t>Future Retail Ltd</t>
  </si>
  <si>
    <t>FRETAIL</t>
  </si>
  <si>
    <t>Pacific Industries Ltd</t>
  </si>
  <si>
    <t>PACIFICI</t>
  </si>
  <si>
    <t>Winsome Breweries Ltd</t>
  </si>
  <si>
    <t>WINSOMBR</t>
  </si>
  <si>
    <t>Adtech Systems Ltd</t>
  </si>
  <si>
    <t>ADTECH</t>
  </si>
  <si>
    <t>Sonal Mercantile Ltd</t>
  </si>
  <si>
    <t>SONAL</t>
  </si>
  <si>
    <t>Ansal Properties and Infrastructure Ltd</t>
  </si>
  <si>
    <t>ANSALAPI</t>
  </si>
  <si>
    <t>Sikko Industries Ltd</t>
  </si>
  <si>
    <t>SIKKO</t>
  </si>
  <si>
    <t>BN Rathi Securities Ltd</t>
  </si>
  <si>
    <t>BNRSEC</t>
  </si>
  <si>
    <t>Aryaman Capital Markets Ltd</t>
  </si>
  <si>
    <t>ARYACAPM</t>
  </si>
  <si>
    <t>Akm Creations Ltd</t>
  </si>
  <si>
    <t>AKM</t>
  </si>
  <si>
    <t>Rishiroop Ltd</t>
  </si>
  <si>
    <t>RISHIROOP</t>
  </si>
  <si>
    <t>Lahoti Overseas Ltd</t>
  </si>
  <si>
    <t>LAHOTIOV</t>
  </si>
  <si>
    <t>Ahlada Engineers Ltd</t>
  </si>
  <si>
    <t>AHLADA</t>
  </si>
  <si>
    <t>Urban Enviro Waste Management Ltd</t>
  </si>
  <si>
    <t>URBAN</t>
  </si>
  <si>
    <t>India Steel Works Ltd</t>
  </si>
  <si>
    <t>ISWL</t>
  </si>
  <si>
    <t>Money Masters Leasing and Finance Ltd</t>
  </si>
  <si>
    <t>MMLF</t>
  </si>
  <si>
    <t>Steelman Telecom Ltd</t>
  </si>
  <si>
    <t>STML</t>
  </si>
  <si>
    <t>Deepak Spinners Ltd</t>
  </si>
  <si>
    <t>DEEPAKSP</t>
  </si>
  <si>
    <t>W H Brady &amp; Company Ltd</t>
  </si>
  <si>
    <t>WHBRADY</t>
  </si>
  <si>
    <t>Aakash Exploration Services Ltd</t>
  </si>
  <si>
    <t>AAKASH</t>
  </si>
  <si>
    <t>KHFM Hospitality and Facility Management Services Ltd</t>
  </si>
  <si>
    <t>KHFM</t>
  </si>
  <si>
    <t>HIM Teknoforge Ltd</t>
  </si>
  <si>
    <t>HIMTEK</t>
  </si>
  <si>
    <t>Kohinoor Foods Ltd</t>
  </si>
  <si>
    <t>KOHINOOR</t>
  </si>
  <si>
    <t>Krebs Biochemicals and Industries Ltd</t>
  </si>
  <si>
    <t>KREBSBIO</t>
  </si>
  <si>
    <t>Panache Digilife Ltd</t>
  </si>
  <si>
    <t>PANACHE</t>
  </si>
  <si>
    <t>Shervani Industrial Syndicate Ltd</t>
  </si>
  <si>
    <t>SHERVANI</t>
  </si>
  <si>
    <t>VJTF Eduservices Ltd</t>
  </si>
  <si>
    <t>VJTFEDU</t>
  </si>
  <si>
    <t>MRO-TEK Realty Ltd</t>
  </si>
  <si>
    <t>MRO-TEK</t>
  </si>
  <si>
    <t>Touchwood Entertainment Ltd</t>
  </si>
  <si>
    <t>TOUCHWOOD</t>
  </si>
  <si>
    <t>Atishay Ltd</t>
  </si>
  <si>
    <t>ATISHAY</t>
  </si>
  <si>
    <t>Regency Ceramics Ltd</t>
  </si>
  <si>
    <t>REGENCERAM</t>
  </si>
  <si>
    <t>Mukta Arts Ltd</t>
  </si>
  <si>
    <t>MUKTAARTS</t>
  </si>
  <si>
    <t>Baweja Studios Ltd</t>
  </si>
  <si>
    <t>BAWEJA</t>
  </si>
  <si>
    <t>Sonam Ltd</t>
  </si>
  <si>
    <t>SONAMLTD</t>
  </si>
  <si>
    <t>V R Infraspace Ltd</t>
  </si>
  <si>
    <t>VR</t>
  </si>
  <si>
    <t>Qualitek Labs Ltd</t>
  </si>
  <si>
    <t>QLL</t>
  </si>
  <si>
    <t>Sampann Utpadan India Ltd</t>
  </si>
  <si>
    <t>SAMPANN</t>
  </si>
  <si>
    <t>Medicamen Organics Ltd</t>
  </si>
  <si>
    <t>MEDIORG</t>
  </si>
  <si>
    <t>WeP Solutions Ltd</t>
  </si>
  <si>
    <t>WEPSOLN</t>
  </si>
  <si>
    <t>Vertoz Advertising Ltd</t>
  </si>
  <si>
    <t>VERTOZ</t>
  </si>
  <si>
    <t>Colab Cloud Platforms Ltd</t>
  </si>
  <si>
    <t>COLABCLOUD</t>
  </si>
  <si>
    <t>Pramara Promotions Ltd</t>
  </si>
  <si>
    <t>PRAMARA</t>
  </si>
  <si>
    <t>Durlax Top Surface Ltd</t>
  </si>
  <si>
    <t>DURLAX</t>
  </si>
  <si>
    <t>Royal Cushion Vinyl Products Ltd</t>
  </si>
  <si>
    <t>ROYALCU</t>
  </si>
  <si>
    <t>Cadsys (India) Ltd</t>
  </si>
  <si>
    <t>CADSYS</t>
  </si>
  <si>
    <t>Enser Communications Ltd</t>
  </si>
  <si>
    <t>ENSER</t>
  </si>
  <si>
    <t>Abhinav Capital Services Ltd</t>
  </si>
  <si>
    <t>ABHICAP</t>
  </si>
  <si>
    <t>Eco Hotels and Resorts Ltd</t>
  </si>
  <si>
    <t>ECOHOTELS</t>
  </si>
  <si>
    <t>Active Clothing Co Ltd</t>
  </si>
  <si>
    <t>ACTIVE</t>
  </si>
  <si>
    <t>Beardsell Ltd</t>
  </si>
  <si>
    <t>BEARDSELL</t>
  </si>
  <si>
    <t>Flex Foods Ltd</t>
  </si>
  <si>
    <t>FLEXFO</t>
  </si>
  <si>
    <t>Amarjothi Spinning Mills Ltd</t>
  </si>
  <si>
    <t>AMARJOTHI</t>
  </si>
  <si>
    <t>Bihar Sponge Iron Ltd</t>
  </si>
  <si>
    <t>BIHSPONG</t>
  </si>
  <si>
    <t>Athena Global Technologies Ltd</t>
  </si>
  <si>
    <t>ATHENAGLO</t>
  </si>
  <si>
    <t>NTC Industries Ltd</t>
  </si>
  <si>
    <t>NTCIND</t>
  </si>
  <si>
    <t>MPS Infotecnics Ltd</t>
  </si>
  <si>
    <t>VISESHINFO</t>
  </si>
  <si>
    <t>Scanpoint Geomatics Ltd</t>
  </si>
  <si>
    <t>SCANPGEOM</t>
  </si>
  <si>
    <t>Simplex Castings Ltd</t>
  </si>
  <si>
    <t>SIMPLEXCAS</t>
  </si>
  <si>
    <t>Dhruva Capital Services Ltd</t>
  </si>
  <si>
    <t>DHRUVCA</t>
  </si>
  <si>
    <t>B-Right RealEstate Ltd</t>
  </si>
  <si>
    <t>BRRL</t>
  </si>
  <si>
    <t>Kundan Edifice Ltd</t>
  </si>
  <si>
    <t>KEL</t>
  </si>
  <si>
    <t>Facor Alloys Ltd</t>
  </si>
  <si>
    <t>FACORALL</t>
  </si>
  <si>
    <t>Rishi Laser Ltd</t>
  </si>
  <si>
    <t>RISHILASE</t>
  </si>
  <si>
    <t>Savera Industries Ltd</t>
  </si>
  <si>
    <t>SAVERA</t>
  </si>
  <si>
    <t>Transteel Seating Technologies Ltd</t>
  </si>
  <si>
    <t>TRANSTEEL</t>
  </si>
  <si>
    <t>Cubex Tubings Ltd</t>
  </si>
  <si>
    <t>CUBEXTUB</t>
  </si>
  <si>
    <t>Metals - Copper</t>
  </si>
  <si>
    <t>United Van Der Horst Ltd</t>
  </si>
  <si>
    <t>UVDRHOR</t>
  </si>
  <si>
    <t>Alkali Metals Ltd</t>
  </si>
  <si>
    <t>ALKALI</t>
  </si>
  <si>
    <t>Patel Integrated Logistics Ltd</t>
  </si>
  <si>
    <t>PATINTLOG</t>
  </si>
  <si>
    <t>Virat Crane Industries Ltd</t>
  </si>
  <si>
    <t>VIRATCRA</t>
  </si>
  <si>
    <t>ITL Industries Ltd</t>
  </si>
  <si>
    <t>ITL</t>
  </si>
  <si>
    <t>Gayatri Sugars Ltd</t>
  </si>
  <si>
    <t>GAYATRI</t>
  </si>
  <si>
    <t>Asarfi Hospital Ltd</t>
  </si>
  <si>
    <t>ASARFI</t>
  </si>
  <si>
    <t>3rd Rock Multimedia Ltd</t>
  </si>
  <si>
    <t>3RDROCK</t>
  </si>
  <si>
    <t>Zeal Aqua Ltd</t>
  </si>
  <si>
    <t>Sumuka Agro Industries Ltd</t>
  </si>
  <si>
    <t>SUMUKA</t>
  </si>
  <si>
    <t>G. G. Automotive Gears Ltd</t>
  </si>
  <si>
    <t>GGAUTO</t>
  </si>
  <si>
    <t>Remsons Industries Ltd</t>
  </si>
  <si>
    <t>REMSONSIND</t>
  </si>
  <si>
    <t>AMD Industries Ltd</t>
  </si>
  <si>
    <t>AMDIND</t>
  </si>
  <si>
    <t>Himalaya Food International Ltd</t>
  </si>
  <si>
    <t>HFIL</t>
  </si>
  <si>
    <t>Anik Industries Ltd</t>
  </si>
  <si>
    <t>ANIKINDS</t>
  </si>
  <si>
    <t>Rudra Gas Enterprise Ltd</t>
  </si>
  <si>
    <t>RUDRAGAS</t>
  </si>
  <si>
    <t>Machino Plastics Ltd</t>
  </si>
  <si>
    <t>MACPLASQ</t>
  </si>
  <si>
    <t>Milgrey Finance and Investments Ltd</t>
  </si>
  <si>
    <t>ZMILGFIN</t>
  </si>
  <si>
    <t>Vishal Bearings Ltd</t>
  </si>
  <si>
    <t>VISHALBL</t>
  </si>
  <si>
    <t>Arunjyoti Bio Ventures Ltd</t>
  </si>
  <si>
    <t>ABVL</t>
  </si>
  <si>
    <t>HB Estate Developers Ltd</t>
  </si>
  <si>
    <t>HBESD</t>
  </si>
  <si>
    <t>Sylvan Plyboard India Ltd</t>
  </si>
  <si>
    <t>SYLVANPLY</t>
  </si>
  <si>
    <t>Teamo Productions HQ Ltd</t>
  </si>
  <si>
    <t>TPHQ</t>
  </si>
  <si>
    <t>Kotak S&amp;P BSE Sensex ETF</t>
  </si>
  <si>
    <t>SENSEX1</t>
  </si>
  <si>
    <t>Pioneer Embroideries Ltd</t>
  </si>
  <si>
    <t>PIONEEREMB</t>
  </si>
  <si>
    <t>Bengal Tea &amp; Fabrics Ltd</t>
  </si>
  <si>
    <t>BENGALT</t>
  </si>
  <si>
    <t>Digidrive Distributors Ltd</t>
  </si>
  <si>
    <t>DIGIDRIVE</t>
  </si>
  <si>
    <t>Master Components Ltd</t>
  </si>
  <si>
    <t>MASTER</t>
  </si>
  <si>
    <t>Binayak Tex Processors Ltd</t>
  </si>
  <si>
    <t>ZBINTXPP</t>
  </si>
  <si>
    <t>Cinerad Communications Ltd</t>
  </si>
  <si>
    <t>CINERAD</t>
  </si>
  <si>
    <t>NCL Research and Financial Services Ltd</t>
  </si>
  <si>
    <t>NCLRESE</t>
  </si>
  <si>
    <t>Palash Securities Ltd</t>
  </si>
  <si>
    <t>PALASHSECU</t>
  </si>
  <si>
    <t>ICICI Prudential Nifty Next 50 ETF</t>
  </si>
  <si>
    <t>NEXT50IETF</t>
  </si>
  <si>
    <t>Nath Industries Ltd</t>
  </si>
  <si>
    <t>NATHIND</t>
  </si>
  <si>
    <t>BLS Infotech Ltd</t>
  </si>
  <si>
    <t>BLSINFOTE</t>
  </si>
  <si>
    <t>Western India Plywoods Ltd</t>
  </si>
  <si>
    <t>WIPL</t>
  </si>
  <si>
    <t>Siyaram Recycling Industries Ltd</t>
  </si>
  <si>
    <t>SIYARAM</t>
  </si>
  <si>
    <t>Aksh Optifibre Ltd</t>
  </si>
  <si>
    <t>AKSHOPTFBR</t>
  </si>
  <si>
    <t>Securekloud Technologies Ltd</t>
  </si>
  <si>
    <t>SECURKLOUD</t>
  </si>
  <si>
    <t>ANI Integrated Services Ltd</t>
  </si>
  <si>
    <t>AISL</t>
  </si>
  <si>
    <t>Gayatri Projects Ltd</t>
  </si>
  <si>
    <t>GAYAPROJ</t>
  </si>
  <si>
    <t>Barak Valley Cements Ltd</t>
  </si>
  <si>
    <t>BVCL</t>
  </si>
  <si>
    <t>Modern Dairies Ltd</t>
  </si>
  <si>
    <t>MODAIRY</t>
  </si>
  <si>
    <t>Saumya Consultants Ltd</t>
  </si>
  <si>
    <t>SAUMYA</t>
  </si>
  <si>
    <t>Aarey Drugs and Pharmaceuticals Ltd</t>
  </si>
  <si>
    <t>AAREYDRUGS</t>
  </si>
  <si>
    <t>Party Cruisers Ltd</t>
  </si>
  <si>
    <t>PARTYCRUS</t>
  </si>
  <si>
    <t>Mcon Rasayan India Ltd</t>
  </si>
  <si>
    <t>MCON</t>
  </si>
  <si>
    <t>Goyal Aluminiums Ltd</t>
  </si>
  <si>
    <t>GOYALALUM</t>
  </si>
  <si>
    <t>Likhami Consulting Ltd</t>
  </si>
  <si>
    <t>LIKHAMI</t>
  </si>
  <si>
    <t>Bhagwati Autocast Ltd</t>
  </si>
  <si>
    <t>BGWTATO</t>
  </si>
  <si>
    <t>B &amp; A Packaging India Ltd</t>
  </si>
  <si>
    <t>BAPACK</t>
  </si>
  <si>
    <t>7Seas Entertainment Ltd</t>
  </si>
  <si>
    <t>7SEASL</t>
  </si>
  <si>
    <t>Sanco Trans Ltd</t>
  </si>
  <si>
    <t>SANCTRN</t>
  </si>
  <si>
    <t>Bilcare Ltd</t>
  </si>
  <si>
    <t>BI</t>
  </si>
  <si>
    <t>Steel City Securities Ltd</t>
  </si>
  <si>
    <t>STEELCITY</t>
  </si>
  <si>
    <t>Shri Gang Industries and Allied Products Ltd</t>
  </si>
  <si>
    <t>SHRIGANG</t>
  </si>
  <si>
    <t>Ascom Leasing &amp; Investments Ltd</t>
  </si>
  <si>
    <t>ASCOM</t>
  </si>
  <si>
    <t>MEP Infrastructure Developers Ltd</t>
  </si>
  <si>
    <t>MEP</t>
  </si>
  <si>
    <t>SNL Bearings Ltd</t>
  </si>
  <si>
    <t>SNL</t>
  </si>
  <si>
    <t>Peria Karamalai Tea and Produce Company Ltd</t>
  </si>
  <si>
    <t>PKTEA</t>
  </si>
  <si>
    <t>Swashthik Plascon Ltd</t>
  </si>
  <si>
    <t>SPL</t>
  </si>
  <si>
    <t>Edvenswa Enterprises Ltd</t>
  </si>
  <si>
    <t>EDVENSWA</t>
  </si>
  <si>
    <t>Ultracab (India) Ltd</t>
  </si>
  <si>
    <t>ULTRACAB</t>
  </si>
  <si>
    <t>Bhagyanagar Properties Ltd</t>
  </si>
  <si>
    <t>BHAGYAPROP</t>
  </si>
  <si>
    <t>COSCO (India) Ltd</t>
  </si>
  <si>
    <t>COSCO</t>
  </si>
  <si>
    <t>Promax Power Ltd</t>
  </si>
  <si>
    <t>PROMAX</t>
  </si>
  <si>
    <t>Garg Furnace Ltd</t>
  </si>
  <si>
    <t>GARGFUR</t>
  </si>
  <si>
    <t>Arshiya Ltd</t>
  </si>
  <si>
    <t>ARSHIYA</t>
  </si>
  <si>
    <t>Keynote Financial Services Ltd</t>
  </si>
  <si>
    <t>KEYFINSERV</t>
  </si>
  <si>
    <t>Apis India Ltd</t>
  </si>
  <si>
    <t>APIS</t>
  </si>
  <si>
    <t>Gujarat Intrux Ltd</t>
  </si>
  <si>
    <t>GUJINTRX</t>
  </si>
  <si>
    <t>Simbhaoli Sugars Ltd</t>
  </si>
  <si>
    <t>SIMBHALS</t>
  </si>
  <si>
    <t>TCI Industries Ltd</t>
  </si>
  <si>
    <t>TCIIND</t>
  </si>
  <si>
    <t>WSFx Global Pay Ltd</t>
  </si>
  <si>
    <t>WSFX</t>
  </si>
  <si>
    <t>AAA Technologies Ltd</t>
  </si>
  <si>
    <t>AAATECH</t>
  </si>
  <si>
    <t>Asit C Mehta Financial Services Ltd</t>
  </si>
  <si>
    <t>ASITCFIN</t>
  </si>
  <si>
    <t>Genpharmasec Ltd</t>
  </si>
  <si>
    <t>GENPHARMA</t>
  </si>
  <si>
    <t>Palred Technologies Ltd</t>
  </si>
  <si>
    <t>PALREDTEC</t>
  </si>
  <si>
    <t>Jhandewalas Foods Ltd</t>
  </si>
  <si>
    <t>JFL</t>
  </si>
  <si>
    <t>Maiden Forgings Ltd</t>
  </si>
  <si>
    <t>MAIDEN</t>
  </si>
  <si>
    <t>Sera Investments &amp; Finance India Ltd</t>
  </si>
  <si>
    <t>SERA</t>
  </si>
  <si>
    <t>Pulz Electronics Ltd</t>
  </si>
  <si>
    <t>PULZ</t>
  </si>
  <si>
    <t>Naman In-Store (India) Ltd</t>
  </si>
  <si>
    <t>NAMAN</t>
  </si>
  <si>
    <t>IBL Finance Ltd</t>
  </si>
  <si>
    <t>IBLFL</t>
  </si>
  <si>
    <t>Financial Technology</t>
  </si>
  <si>
    <t>Sagarsoft (India) Ltd</t>
  </si>
  <si>
    <t>SAGARSOFT</t>
  </si>
  <si>
    <t>Quantum Gold Fund</t>
  </si>
  <si>
    <t>QGOLDHALF</t>
  </si>
  <si>
    <t>Mauria Udyog Ltd</t>
  </si>
  <si>
    <t>MUL</t>
  </si>
  <si>
    <t>United Cotfab Ltd</t>
  </si>
  <si>
    <t>COTFAB</t>
  </si>
  <si>
    <t>Credent Global Finance Ltd</t>
  </si>
  <si>
    <t>CGFL</t>
  </si>
  <si>
    <t>Accel Ltd</t>
  </si>
  <si>
    <t>ACCEL</t>
  </si>
  <si>
    <t>Transwarranty Finance Ltd</t>
  </si>
  <si>
    <t>TFL</t>
  </si>
  <si>
    <t>Banka BioLoo Ltd</t>
  </si>
  <si>
    <t>BANKA</t>
  </si>
  <si>
    <t>HDFC S&amp;P BSE Sensex ETF</t>
  </si>
  <si>
    <t>HDFCSENSEX</t>
  </si>
  <si>
    <t>Kesar Terminals &amp; Infrastructure Ltd</t>
  </si>
  <si>
    <t>KTIL</t>
  </si>
  <si>
    <t>Trescon Ltd</t>
  </si>
  <si>
    <t>TRESCON</t>
  </si>
  <si>
    <t>Tilak Ventures Ltd</t>
  </si>
  <si>
    <t>TILAK</t>
  </si>
  <si>
    <t>Ansal Housing Ltd</t>
  </si>
  <si>
    <t>ANSALHSG</t>
  </si>
  <si>
    <t>Paras Petrofils Ltd</t>
  </si>
  <si>
    <t>PARASPETRO</t>
  </si>
  <si>
    <t>National Fittings Ltd</t>
  </si>
  <si>
    <t>NATFIT</t>
  </si>
  <si>
    <t>Ausom Enterprise Ltd</t>
  </si>
  <si>
    <t>AUSOMENT</t>
  </si>
  <si>
    <t>Bharat Immunologicals and Biologicals Corporation Ltd</t>
  </si>
  <si>
    <t>BIBCL</t>
  </si>
  <si>
    <t>Sattrix Information Security Ltd</t>
  </si>
  <si>
    <t>SATTRIX</t>
  </si>
  <si>
    <t>Kkalpana Industries (India) Ltd</t>
  </si>
  <si>
    <t>KKALPANAIND</t>
  </si>
  <si>
    <t>Debock Industries Ltd</t>
  </si>
  <si>
    <t>DIL</t>
  </si>
  <si>
    <t>Som Datt Finance Corporation Ltd</t>
  </si>
  <si>
    <t>SODFC</t>
  </si>
  <si>
    <t>APM Industries Ltd</t>
  </si>
  <si>
    <t>APMIN</t>
  </si>
  <si>
    <t>Fiberweb (India) Ltd</t>
  </si>
  <si>
    <t>FIBERWEB</t>
  </si>
  <si>
    <t>Tamboli Industries Ltd</t>
  </si>
  <si>
    <t>TAMBOLIIN</t>
  </si>
  <si>
    <t>Golkunda Diamonds and Jewellery Ltd</t>
  </si>
  <si>
    <t>GOLKUNDIA</t>
  </si>
  <si>
    <t>Astron Paper &amp; Board Mill Ltd</t>
  </si>
  <si>
    <t>ASTRON</t>
  </si>
  <si>
    <t>Skil Infrastructure Ltd</t>
  </si>
  <si>
    <t>SKIL</t>
  </si>
  <si>
    <t>Shanti Spintex Ltd</t>
  </si>
  <si>
    <t>SHANTIDENM</t>
  </si>
  <si>
    <t>Veekayem Fashion &amp; Apparels Ltd</t>
  </si>
  <si>
    <t>VEEKAYEM</t>
  </si>
  <si>
    <t>Globe International Carriers Ltd</t>
  </si>
  <si>
    <t>GICL</t>
  </si>
  <si>
    <t>Sal Automotive Ltd</t>
  </si>
  <si>
    <t>SALAUTO</t>
  </si>
  <si>
    <t>Vedavaag Systems Ltd</t>
  </si>
  <si>
    <t>VEDAVAAG</t>
  </si>
  <si>
    <t>Shah Alloys Ltd</t>
  </si>
  <si>
    <t>SHAHALLOYS</t>
  </si>
  <si>
    <t>Lasa Supergenerics Ltd</t>
  </si>
  <si>
    <t>LASA</t>
  </si>
  <si>
    <t>Orissa Bengal Carrier Ltd</t>
  </si>
  <si>
    <t>OBCL</t>
  </si>
  <si>
    <t>Sharp Chucks and Machines Ltd</t>
  </si>
  <si>
    <t>SCML</t>
  </si>
  <si>
    <t>Narbada Gems and Jewellery Ltd</t>
  </si>
  <si>
    <t>NARBADA</t>
  </si>
  <si>
    <t>Simmonds Marshall Ltd</t>
  </si>
  <si>
    <t>SIMMOND</t>
  </si>
  <si>
    <t>Mercury Laboratories Ltd</t>
  </si>
  <si>
    <t>MERCURYLAB</t>
  </si>
  <si>
    <t>Fortis Malar Hospitals Ltd</t>
  </si>
  <si>
    <t>FORTISMLR</t>
  </si>
  <si>
    <t>Lotus Eye Hospital and Institute Ltd</t>
  </si>
  <si>
    <t>LOTUSEYE</t>
  </si>
  <si>
    <t>Auro Laboratories Ltd</t>
  </si>
  <si>
    <t>AUROLAB</t>
  </si>
  <si>
    <t>Maruti Interior Products Ltd</t>
  </si>
  <si>
    <t>SPITZE</t>
  </si>
  <si>
    <t>T &amp; I Global Ltd</t>
  </si>
  <si>
    <t>TIGLOB</t>
  </si>
  <si>
    <t>Espire Hospitality Ltd</t>
  </si>
  <si>
    <t>ESPIRE</t>
  </si>
  <si>
    <t>Rollatainers Ltd</t>
  </si>
  <si>
    <t>ROLLT</t>
  </si>
  <si>
    <t>Pressure Sensitive Systems (India) Ltd</t>
  </si>
  <si>
    <t>PRESSURS</t>
  </si>
  <si>
    <t>Dynavision Ltd</t>
  </si>
  <si>
    <t>DYNAVSN</t>
  </si>
  <si>
    <t>Damodar Industries Ltd</t>
  </si>
  <si>
    <t>DAMODARIND</t>
  </si>
  <si>
    <t>Dangee Dums Ltd</t>
  </si>
  <si>
    <t>DANGEE</t>
  </si>
  <si>
    <t>Agni Green Power Ltd</t>
  </si>
  <si>
    <t>AGNI</t>
  </si>
  <si>
    <t>Globe Textiles (India) Ltd</t>
  </si>
  <si>
    <t>GLOBE</t>
  </si>
  <si>
    <t>Aditya Consumer Marketing Ltd</t>
  </si>
  <si>
    <t>ACML</t>
  </si>
  <si>
    <t>Advik Capital Ltd</t>
  </si>
  <si>
    <t>ADVIKCA</t>
  </si>
  <si>
    <t>Kaizen Agro Infrabuild Ltd</t>
  </si>
  <si>
    <t>KAIZENAGRO</t>
  </si>
  <si>
    <t>Agri-Tech (India) Ltd</t>
  </si>
  <si>
    <t>AGRITECH</t>
  </si>
  <si>
    <t>Alstone Textiles (India) Ltd</t>
  </si>
  <si>
    <t>ALSTONE</t>
  </si>
  <si>
    <t>AK Spintex Ltd</t>
  </si>
  <si>
    <t>AKSPINTEX</t>
  </si>
  <si>
    <t>Times Guaranty Ltd</t>
  </si>
  <si>
    <t>TIMESGTY</t>
  </si>
  <si>
    <t>Ishan Dyes and Chemicals Ltd</t>
  </si>
  <si>
    <t>ISHANCH</t>
  </si>
  <si>
    <t>Pee Cee Cosma Sope Ltd</t>
  </si>
  <si>
    <t>PCCOSMA</t>
  </si>
  <si>
    <t>Mohini Health &amp; Hygiene Ltd</t>
  </si>
  <si>
    <t>MHHL</t>
  </si>
  <si>
    <t>Polychem Ltd</t>
  </si>
  <si>
    <t>POLYCHEM</t>
  </si>
  <si>
    <t>Anjani Foods Ltd</t>
  </si>
  <si>
    <t>ANJANIFOODS</t>
  </si>
  <si>
    <t>Parnax Lab Ltd</t>
  </si>
  <si>
    <t>PARNAXLAB</t>
  </si>
  <si>
    <t>Avro India Ltd</t>
  </si>
  <si>
    <t>AVROIND</t>
  </si>
  <si>
    <t>Nagreeka Exports Ltd</t>
  </si>
  <si>
    <t>NAGREEKEXP</t>
  </si>
  <si>
    <t>Resonance Specialties Ltd</t>
  </si>
  <si>
    <t>RESONANCE</t>
  </si>
  <si>
    <t>Auto Pins (India) Ltd</t>
  </si>
  <si>
    <t>AUTOPINS</t>
  </si>
  <si>
    <t>HEC Infra Projects Ltd</t>
  </si>
  <si>
    <t>HECPROJECT</t>
  </si>
  <si>
    <t>Tokyo Plast International Ltd</t>
  </si>
  <si>
    <t>TOKYOPLAST</t>
  </si>
  <si>
    <t>Suvidhaa Infoserve Ltd</t>
  </si>
  <si>
    <t>SUVIDHAA</t>
  </si>
  <si>
    <t>Murae Organisor Ltd</t>
  </si>
  <si>
    <t>MURAE</t>
  </si>
  <si>
    <t>Ajooni Biotech Ltd</t>
  </si>
  <si>
    <t>AJOONI</t>
  </si>
  <si>
    <t>Cian Agro Industries &amp; Infrastructure Ltd</t>
  </si>
  <si>
    <t>CIANAGRO</t>
  </si>
  <si>
    <t>Haryana Capfin Ltd</t>
  </si>
  <si>
    <t>HARYNACAP</t>
  </si>
  <si>
    <t>Nidhi Granites Ltd</t>
  </si>
  <si>
    <t>NIDHGRN</t>
  </si>
  <si>
    <t>Akar Auto Industries Ltd</t>
  </si>
  <si>
    <t>AAIL</t>
  </si>
  <si>
    <t>Creative Castings Ltd</t>
  </si>
  <si>
    <t>Ganga Papers India Ltd</t>
  </si>
  <si>
    <t>GANGAPA</t>
  </si>
  <si>
    <t>Arnold Holdings Ltd</t>
  </si>
  <si>
    <t>ARNOLD</t>
  </si>
  <si>
    <t>MRP Agro Ltd</t>
  </si>
  <si>
    <t>MRP</t>
  </si>
  <si>
    <t>Bansal Roofing Products Ltd</t>
  </si>
  <si>
    <t>BRPL</t>
  </si>
  <si>
    <t>Yarn Syndicate Ltd</t>
  </si>
  <si>
    <t>YARNSYN</t>
  </si>
  <si>
    <t>Raja Bahadur International Ltd</t>
  </si>
  <si>
    <t>RAJABAH</t>
  </si>
  <si>
    <t>KG Petrochem Ltd</t>
  </si>
  <si>
    <t>KGPETRO</t>
  </si>
  <si>
    <t>Biogen Pharmachem Industries Ltd</t>
  </si>
  <si>
    <t>BIOGEN</t>
  </si>
  <si>
    <t>Kothari Fermentation and Biochem Ltd</t>
  </si>
  <si>
    <t>KFBL</t>
  </si>
  <si>
    <t>Wallfort Financial Services Ltd</t>
  </si>
  <si>
    <t>WALLFORT</t>
  </si>
  <si>
    <t>Mysore Petro Chemicals Ltd</t>
  </si>
  <si>
    <t>MYSORPETRO</t>
  </si>
  <si>
    <t>Ind Swift Ltd</t>
  </si>
  <si>
    <t>INDSWFTLTD</t>
  </si>
  <si>
    <t>Oxygenta Pharmaceutical Ltd</t>
  </si>
  <si>
    <t>OXYGENTAPH</t>
  </si>
  <si>
    <t>D &amp; H India Ltd</t>
  </si>
  <si>
    <t>DHINDIA</t>
  </si>
  <si>
    <t>Gujarat Natural Resources Ltd</t>
  </si>
  <si>
    <t>GNRL</t>
  </si>
  <si>
    <t>Emerald Leisures Ltd</t>
  </si>
  <si>
    <t>EMERALL</t>
  </si>
  <si>
    <t>Ecoplast Ltd</t>
  </si>
  <si>
    <t>ECOPLAST</t>
  </si>
  <si>
    <t>Virat Leasing Ltd</t>
  </si>
  <si>
    <t>VLL</t>
  </si>
  <si>
    <t>DRS Cargo Movers Ltd</t>
  </si>
  <si>
    <t>DRSCARGO</t>
  </si>
  <si>
    <t>Sayaji Industries Ltd</t>
  </si>
  <si>
    <t>SAYAJIIND</t>
  </si>
  <si>
    <t>Biofil Chemicals and Pharmaceuticals Ltd</t>
  </si>
  <si>
    <t>BIOFILCHEM</t>
  </si>
  <si>
    <t>Soma Textiles &amp; Industries Ltd</t>
  </si>
  <si>
    <t>SOMATEX</t>
  </si>
  <si>
    <t>Yogi Ltd</t>
  </si>
  <si>
    <t>YOGI</t>
  </si>
  <si>
    <t>Relicab Cable Manufacturing Ltd</t>
  </si>
  <si>
    <t>RELICAB</t>
  </si>
  <si>
    <t>Porwal Auto Components Ltd</t>
  </si>
  <si>
    <t>PORWAL</t>
  </si>
  <si>
    <t>Transcorp International Ltd</t>
  </si>
  <si>
    <t>TRANSCOR</t>
  </si>
  <si>
    <t>Emerald Finance Ltd</t>
  </si>
  <si>
    <t>EMERALD</t>
  </si>
  <si>
    <t>Alfred Herbert (India) Ltd</t>
  </si>
  <si>
    <t>ALFREDHE</t>
  </si>
  <si>
    <t>Grob Tea Co Ltd</t>
  </si>
  <si>
    <t>GROBTEA</t>
  </si>
  <si>
    <t>Blue Pebble Ltd</t>
  </si>
  <si>
    <t>BLUEPEBBLE</t>
  </si>
  <si>
    <t>Everest Organics Ltd</t>
  </si>
  <si>
    <t>EVERESTO</t>
  </si>
  <si>
    <t>Manoj Ceramic Ltd</t>
  </si>
  <si>
    <t>MCPL</t>
  </si>
  <si>
    <t>Energy Development Company Ltd</t>
  </si>
  <si>
    <t>ENERGYDEV</t>
  </si>
  <si>
    <t>Everlon Financials Ltd</t>
  </si>
  <si>
    <t>EVERFIN</t>
  </si>
  <si>
    <t>Tree House Education and Accessories Ltd</t>
  </si>
  <si>
    <t>TREEHOUSE</t>
  </si>
  <si>
    <t>Krishanveer Forge Ltd</t>
  </si>
  <si>
    <t>KVFORGE</t>
  </si>
  <si>
    <t>Aditya BSL Nifty Next 50 ETF</t>
  </si>
  <si>
    <t>ABSLNN50ET</t>
  </si>
  <si>
    <t>Holmarc Opto-Mechatronics Ltd</t>
  </si>
  <si>
    <t>HOLMARC</t>
  </si>
  <si>
    <t>Nilachal Refractories Ltd</t>
  </si>
  <si>
    <t>NILACHAL</t>
  </si>
  <si>
    <t>Deepak Chemtex Ltd</t>
  </si>
  <si>
    <t>DEEPAKCHEM</t>
  </si>
  <si>
    <t>Retina Paints Ltd</t>
  </si>
  <si>
    <t>RETINA</t>
  </si>
  <si>
    <t>Madhucon Projects Ltd</t>
  </si>
  <si>
    <t>MADHUCON</t>
  </si>
  <si>
    <t>Virya Resources Ltd</t>
  </si>
  <si>
    <t>VIRYA</t>
  </si>
  <si>
    <t>Mohite Industries Ltd</t>
  </si>
  <si>
    <t>MOHITE</t>
  </si>
  <si>
    <t>Cravatex Ltd</t>
  </si>
  <si>
    <t>CRAVATEX</t>
  </si>
  <si>
    <t>IFL Enterprises Ltd</t>
  </si>
  <si>
    <t>IFL</t>
  </si>
  <si>
    <t>Bhilwara Spinners Ltd</t>
  </si>
  <si>
    <t>BHILSPIN</t>
  </si>
  <si>
    <t>Aztec Fluids &amp; Machinery Ltd</t>
  </si>
  <si>
    <t>AZTEC</t>
  </si>
  <si>
    <t>Zenith Drugs Ltd</t>
  </si>
  <si>
    <t>ZENITHDRUG</t>
  </si>
  <si>
    <t>Krishna Ventures Ltd</t>
  </si>
  <si>
    <t>KRISHNA</t>
  </si>
  <si>
    <t>Max Heights Infrastructure Ltd</t>
  </si>
  <si>
    <t>MAXHEIGHTS</t>
  </si>
  <si>
    <t>Jasch Industries Ltd</t>
  </si>
  <si>
    <t>JASCH</t>
  </si>
  <si>
    <t>Kemp and Company Ltd</t>
  </si>
  <si>
    <t>KEMP</t>
  </si>
  <si>
    <t>Thacker and Company Ltd</t>
  </si>
  <si>
    <t>THACKER</t>
  </si>
  <si>
    <t>Sharika Enterprises Ltd</t>
  </si>
  <si>
    <t>SHARIKA</t>
  </si>
  <si>
    <t>Key Corp Ltd</t>
  </si>
  <si>
    <t>KEYCORP</t>
  </si>
  <si>
    <t>Suraj Industries Ltd</t>
  </si>
  <si>
    <t>SURJIND</t>
  </si>
  <si>
    <t>AVSL Industries Ltd</t>
  </si>
  <si>
    <t>AVSL</t>
  </si>
  <si>
    <t>Shalimar Wires Industries Ltd</t>
  </si>
  <si>
    <t>SHALIWIR</t>
  </si>
  <si>
    <t>Freshtrop Fruits Ltd</t>
  </si>
  <si>
    <t>FRSHTRP</t>
  </si>
  <si>
    <t>Celebrity Fashions Ltd</t>
  </si>
  <si>
    <t>CELEBRITY</t>
  </si>
  <si>
    <t>One Global Service Provider Ltd</t>
  </si>
  <si>
    <t>ONEGLOBAL</t>
  </si>
  <si>
    <t>Hisar Metal Industries Ltd</t>
  </si>
  <si>
    <t>HISARMETAL</t>
  </si>
  <si>
    <t>Skyline Millars Ltd</t>
  </si>
  <si>
    <t>SKYLMILAR</t>
  </si>
  <si>
    <t>VMS Industries Ltd</t>
  </si>
  <si>
    <t>VMS</t>
  </si>
  <si>
    <t>Mayank Cattle Food Ltd</t>
  </si>
  <si>
    <t>MCFL</t>
  </si>
  <si>
    <t>Chartered Logistics Ltd</t>
  </si>
  <si>
    <t>CHLOGIST</t>
  </si>
  <si>
    <t>Dutron Polymers Ltd</t>
  </si>
  <si>
    <t>DUTRON</t>
  </si>
  <si>
    <t>Super Tannery Ltd</t>
  </si>
  <si>
    <t>SUPTANERY</t>
  </si>
  <si>
    <t>Aplab Ltd</t>
  </si>
  <si>
    <t>APLAB</t>
  </si>
  <si>
    <t>ICICI Prudential Silver ETF</t>
  </si>
  <si>
    <t>SILVERIETF</t>
  </si>
  <si>
    <t>Source Natural Foods and Herbal Supplements Ltd</t>
  </si>
  <si>
    <t>SOURCENTRL</t>
  </si>
  <si>
    <t>Srei Infrastructure Finance Ltd</t>
  </si>
  <si>
    <t>SREINFRA</t>
  </si>
  <si>
    <t>Ganga Forging Ltd</t>
  </si>
  <si>
    <t>GANGAFORGE</t>
  </si>
  <si>
    <t>Trans India House Impex Ltd</t>
  </si>
  <si>
    <t>TIHIL</t>
  </si>
  <si>
    <t>Marco Cables &amp; Conductors Ltd</t>
  </si>
  <si>
    <t>MARCO</t>
  </si>
  <si>
    <t>Healthy Life Agritec Ltd</t>
  </si>
  <si>
    <t>HEALTHYLIFE</t>
  </si>
  <si>
    <t>Vaswani Industries Ltd</t>
  </si>
  <si>
    <t>VASWANI</t>
  </si>
  <si>
    <t>Titan Intech Ltd</t>
  </si>
  <si>
    <t>TITANIN</t>
  </si>
  <si>
    <t>Baroda Extrusion Ltd</t>
  </si>
  <si>
    <t>BAROEXT</t>
  </si>
  <si>
    <t>Archit Organosys Ltd</t>
  </si>
  <si>
    <t>ARCHITORG</t>
  </si>
  <si>
    <t>Futuristic Solutions Ltd</t>
  </si>
  <si>
    <t>FUTSOL</t>
  </si>
  <si>
    <t>Samrat Pharmachem Ltd</t>
  </si>
  <si>
    <t>SAMRATPH</t>
  </si>
  <si>
    <t>Remi Edelstahl Tubulars Ltd</t>
  </si>
  <si>
    <t>REMIEDEL</t>
  </si>
  <si>
    <t>Bheema Cements Ltd</t>
  </si>
  <si>
    <t>BHEEMACEM</t>
  </si>
  <si>
    <t>Integrated Personnel Services Ltd</t>
  </si>
  <si>
    <t>IPSL</t>
  </si>
  <si>
    <t>Shetron Ltd</t>
  </si>
  <si>
    <t>SHETR</t>
  </si>
  <si>
    <t>Delta Manufacturing Ltd</t>
  </si>
  <si>
    <t>DELTAMAGNT</t>
  </si>
  <si>
    <t>Cinevista Ltd</t>
  </si>
  <si>
    <t>CINEVISTA</t>
  </si>
  <si>
    <t>Orient Press Ltd</t>
  </si>
  <si>
    <t>ORIENTLTD</t>
  </si>
  <si>
    <t>Rama Vision Ltd</t>
  </si>
  <si>
    <t>RAMAVISION</t>
  </si>
  <si>
    <t>Upsurge Investment and Finance Ltd</t>
  </si>
  <si>
    <t>UPSURGE</t>
  </si>
  <si>
    <t>Lykis Ltd</t>
  </si>
  <si>
    <t>LYKISLTD</t>
  </si>
  <si>
    <t>BLB Ltd</t>
  </si>
  <si>
    <t>BLBLIMITED</t>
  </si>
  <si>
    <t>Titan Securities Ltd</t>
  </si>
  <si>
    <t>TITANSEC</t>
  </si>
  <si>
    <t>Ahasolar Technologies Ltd</t>
  </si>
  <si>
    <t>AHASOLAR</t>
  </si>
  <si>
    <t>Vinny Overseas Ltd</t>
  </si>
  <si>
    <t>VINNY</t>
  </si>
  <si>
    <t>Scoobee Day Garments (India) Ltd</t>
  </si>
  <si>
    <t>SCOOBEEDAY</t>
  </si>
  <si>
    <t>Yaari Digital Integrated Services Ltd</t>
  </si>
  <si>
    <t>YAARI</t>
  </si>
  <si>
    <t>Future Enterprises Ltd</t>
  </si>
  <si>
    <t>FELDVR</t>
  </si>
  <si>
    <t>Burnpur Cement Ltd</t>
  </si>
  <si>
    <t>BURNPUR</t>
  </si>
  <si>
    <t>Tayo Rolls Ltd</t>
  </si>
  <si>
    <t>TATAYODOGA</t>
  </si>
  <si>
    <t>Chowgule Steamships Ltd</t>
  </si>
  <si>
    <t>CHOWGULSTM</t>
  </si>
  <si>
    <t>Mangalam Alloys Ltd</t>
  </si>
  <si>
    <t>MAL</t>
  </si>
  <si>
    <t>SecMark Consultancy Ltd</t>
  </si>
  <si>
    <t>SECMARK</t>
  </si>
  <si>
    <t>SVP Global Textiles Ltd</t>
  </si>
  <si>
    <t>SVPGLOB</t>
  </si>
  <si>
    <t>Saptarishi Agro Industries Ltd</t>
  </si>
  <si>
    <t>SPTRSHI</t>
  </si>
  <si>
    <t>McNally Bharat Engg Co Ltd</t>
  </si>
  <si>
    <t>MBECL</t>
  </si>
  <si>
    <t>Sameera Agro and Infra Ltd</t>
  </si>
  <si>
    <t>SAIFL</t>
  </si>
  <si>
    <t>Homebuilding</t>
  </si>
  <si>
    <t>Madhav Copper Ltd</t>
  </si>
  <si>
    <t>MCL</t>
  </si>
  <si>
    <t>Gokak Textiles Ltd</t>
  </si>
  <si>
    <t>GOKAKTEX</t>
  </si>
  <si>
    <t>Womancart Ltd</t>
  </si>
  <si>
    <t>WOMANCART</t>
  </si>
  <si>
    <t>Aimco Pesticides Ltd</t>
  </si>
  <si>
    <t>AIMCOPEST</t>
  </si>
  <si>
    <t>Sunil Healthcare Ltd</t>
  </si>
  <si>
    <t>SUNLOC</t>
  </si>
  <si>
    <t>Global Pet Industries Ltd</t>
  </si>
  <si>
    <t>GLOBALPET</t>
  </si>
  <si>
    <t>Auro Impex &amp; Chemicals Ltd</t>
  </si>
  <si>
    <t>AUROIMPEX</t>
  </si>
  <si>
    <t>Keerthi Industries Ltd</t>
  </si>
  <si>
    <t>KEERTHI</t>
  </si>
  <si>
    <t>Filtra Consultants and Engineers Ltd</t>
  </si>
  <si>
    <t>FILTRA</t>
  </si>
  <si>
    <t>Vippy Spinpro Ltd</t>
  </si>
  <si>
    <t>VIPPYSP</t>
  </si>
  <si>
    <t>Good Value Irrigation Ltd</t>
  </si>
  <si>
    <t>VUENOW</t>
  </si>
  <si>
    <t>Flexituff Ventures International Ltd</t>
  </si>
  <si>
    <t>FLEXITUFF</t>
  </si>
  <si>
    <t>Riddhi Corporate Services Ltd</t>
  </si>
  <si>
    <t>RIDDHICORP</t>
  </si>
  <si>
    <t>Agro Phos (India) Ltd</t>
  </si>
  <si>
    <t>AGROPHOS</t>
  </si>
  <si>
    <t>BSEL Algo Ltd</t>
  </si>
  <si>
    <t>BSELALGO</t>
  </si>
  <si>
    <t>Harshdeep Hortico Ltd</t>
  </si>
  <si>
    <t>HARSHDEEP</t>
  </si>
  <si>
    <t>Raaj Medisafe India Ltd</t>
  </si>
  <si>
    <t>RAAJMEDI</t>
  </si>
  <si>
    <t>Shilp Gravures Ltd</t>
  </si>
  <si>
    <t>SHILGRAVQ</t>
  </si>
  <si>
    <t>B C C Fuba India Ltd</t>
  </si>
  <si>
    <t>BCCFUBA</t>
  </si>
  <si>
    <t>Latteys Industries Ltd</t>
  </si>
  <si>
    <t>LATTEYS</t>
  </si>
  <si>
    <t>Synoptics Technologies Ltd</t>
  </si>
  <si>
    <t>SYNOPTICS</t>
  </si>
  <si>
    <t>Universal Starch Chem Allied Ltd</t>
  </si>
  <si>
    <t>UNIVSTAR</t>
  </si>
  <si>
    <t>Excel Realty N Infra Ltd</t>
  </si>
  <si>
    <t>EXCEL</t>
  </si>
  <si>
    <t>East West Holdings Ltd</t>
  </si>
  <si>
    <t>EASTWEST</t>
  </si>
  <si>
    <t>Pentagon Rubber Ltd</t>
  </si>
  <si>
    <t>PENTAGON</t>
  </si>
  <si>
    <t>Tera Software Ltd</t>
  </si>
  <si>
    <t>TERASOFT</t>
  </si>
  <si>
    <t>Acme Resources Ltd</t>
  </si>
  <si>
    <t>ACME</t>
  </si>
  <si>
    <t>Clara Industries Ltd</t>
  </si>
  <si>
    <t>CLARA</t>
  </si>
  <si>
    <t>Rasi Electrodes Ltd</t>
  </si>
  <si>
    <t>RASIELEC</t>
  </si>
  <si>
    <t>Quicktouch Technologies Ltd</t>
  </si>
  <si>
    <t>QUICKTOUCH</t>
  </si>
  <si>
    <t>LIC MF Nifty 8-13 yr G-Sec ETF</t>
  </si>
  <si>
    <t>LICNETFGSC</t>
  </si>
  <si>
    <t>Power and Instrumentation (Gujarat) Ltd</t>
  </si>
  <si>
    <t>PIGL</t>
  </si>
  <si>
    <t>Pritish Nandy Communications Ltd</t>
  </si>
  <si>
    <t>PNC</t>
  </si>
  <si>
    <t>Akiko Global Services Ltd</t>
  </si>
  <si>
    <t>AKIKO</t>
  </si>
  <si>
    <t>Vasundhara Rasayans Ltd</t>
  </si>
  <si>
    <t>VRL</t>
  </si>
  <si>
    <t>Dev Labtech Venture Ltd</t>
  </si>
  <si>
    <t>DEVLAB</t>
  </si>
  <si>
    <t>IDBI Gold Exchange Traded Fund</t>
  </si>
  <si>
    <t>LICMFGOLD</t>
  </si>
  <si>
    <t>Raminfo Ltd</t>
  </si>
  <si>
    <t>RAMINFO</t>
  </si>
  <si>
    <t>Patdiam Jewellery Ltd</t>
  </si>
  <si>
    <t>PJL</t>
  </si>
  <si>
    <t>Hindustan Hardy Ltd</t>
  </si>
  <si>
    <t>HINDHARD</t>
  </si>
  <si>
    <t>Welcast Steels Ltd</t>
  </si>
  <si>
    <t>ZWELCAST</t>
  </si>
  <si>
    <t>Sambhaav Media Ltd</t>
  </si>
  <si>
    <t>SAMBHAAV</t>
  </si>
  <si>
    <t>Banas Finance Ltd</t>
  </si>
  <si>
    <t>BANASFN</t>
  </si>
  <si>
    <t>Sakthi Finance Ltd</t>
  </si>
  <si>
    <t>SAKTHIFIN</t>
  </si>
  <si>
    <t>Ashika Credit Capital Ltd</t>
  </si>
  <si>
    <t>ASHIKA</t>
  </si>
  <si>
    <t>Presstonic Engineering Ltd</t>
  </si>
  <si>
    <t>PRESSTONIC</t>
  </si>
  <si>
    <t>Locomotive Engines &amp; Rolling Stock</t>
  </si>
  <si>
    <t>Dollex Agrotech Ltd</t>
  </si>
  <si>
    <t>DOLLEX</t>
  </si>
  <si>
    <t>Acknit Industries Ltd</t>
  </si>
  <si>
    <t>ACKNIT</t>
  </si>
  <si>
    <t>Maitreya Medicare Ltd</t>
  </si>
  <si>
    <t>MAITREYA</t>
  </si>
  <si>
    <t>Daikaffil Chemicals India Ltd</t>
  </si>
  <si>
    <t>DAIKAFFI</t>
  </si>
  <si>
    <t>Spectrum Foods Ltd</t>
  </si>
  <si>
    <t>SPECFOOD</t>
  </si>
  <si>
    <t>KBS India Ltd</t>
  </si>
  <si>
    <t>KBSINDIA</t>
  </si>
  <si>
    <t>SKP Securities Ltd</t>
  </si>
  <si>
    <t>SKPSEC</t>
  </si>
  <si>
    <t>Siddhika Coatings Ltd</t>
  </si>
  <si>
    <t>SIDDHIKA</t>
  </si>
  <si>
    <t>Maestros Electronics &amp; Telecommunications Systems Ltd</t>
  </si>
  <si>
    <t>METSL</t>
  </si>
  <si>
    <t>Royal India Corporation Ltd</t>
  </si>
  <si>
    <t>ROYALIND</t>
  </si>
  <si>
    <t>Gujarat Containers Ltd</t>
  </si>
  <si>
    <t>GUJCONT</t>
  </si>
  <si>
    <t>Ansal Buildwell Ltd</t>
  </si>
  <si>
    <t>ANSALBU</t>
  </si>
  <si>
    <t>Sangam Finserv Ltd</t>
  </si>
  <si>
    <t>SANGAMFIN</t>
  </si>
  <si>
    <t>Aro Granite Industries Ltd</t>
  </si>
  <si>
    <t>AROGRANITE</t>
  </si>
  <si>
    <t>Alkosign Ltd</t>
  </si>
  <si>
    <t>ALKOSIGN</t>
  </si>
  <si>
    <t>Baba Food Processing (India) Ltd</t>
  </si>
  <si>
    <t>BABAFP</t>
  </si>
  <si>
    <t>Ludlow Jute &amp; Specialities Ltd</t>
  </si>
  <si>
    <t>LUDLOWJUT</t>
  </si>
  <si>
    <t>Shristi Infrastructure Development Corporation Ltd</t>
  </si>
  <si>
    <t>SHRISTI</t>
  </si>
  <si>
    <t>Rainbow Foundations Ltd</t>
  </si>
  <si>
    <t>RAINBOWF</t>
  </si>
  <si>
    <t>Dharni Capital Services Ltd</t>
  </si>
  <si>
    <t>DHARNI</t>
  </si>
  <si>
    <t>Rajeshwari Cans Ltd</t>
  </si>
  <si>
    <t>RCAN</t>
  </si>
  <si>
    <t>Radiowalla Network Ltd</t>
  </si>
  <si>
    <t>RADIOWALLA</t>
  </si>
  <si>
    <t>Mukesh Babu Financial Services Ltd</t>
  </si>
  <si>
    <t>MUKESHB</t>
  </si>
  <si>
    <t>SunGarner Energies Ltd</t>
  </si>
  <si>
    <t>SEL</t>
  </si>
  <si>
    <t>Mirae Asset S&amp;P 500 Top 50 ETF</t>
  </si>
  <si>
    <t>MASPTOP50</t>
  </si>
  <si>
    <t>MKP Mobility Ltd</t>
  </si>
  <si>
    <t>MKPMOB</t>
  </si>
  <si>
    <t>Aayush Wellness Ltd</t>
  </si>
  <si>
    <t>AAYUSH</t>
  </si>
  <si>
    <t>Vertexplus Technologies Ltd</t>
  </si>
  <si>
    <t>VERTEXPLUS</t>
  </si>
  <si>
    <t>NRB Industrial Bearings Ltd</t>
  </si>
  <si>
    <t>NIBL</t>
  </si>
  <si>
    <t>Constronics Infra Ltd</t>
  </si>
  <si>
    <t>CONSTRONIC</t>
  </si>
  <si>
    <t>Ameya Precision Engineers Ltd</t>
  </si>
  <si>
    <t>AMEYA</t>
  </si>
  <si>
    <t>Rajgor Castor Derivatives Ltd</t>
  </si>
  <si>
    <t>RCDL</t>
  </si>
  <si>
    <t>Lexus Granito (India) Ltd</t>
  </si>
  <si>
    <t>LEXUS</t>
  </si>
  <si>
    <t>HB Stockholdings Ltd</t>
  </si>
  <si>
    <t>HBSL</t>
  </si>
  <si>
    <t>Arabian Petroleum Ltd</t>
  </si>
  <si>
    <t>ARABIAN</t>
  </si>
  <si>
    <t>Royale Manor Hotels and Industries Ltd</t>
  </si>
  <si>
    <t>RAYALEMA</t>
  </si>
  <si>
    <t>Real Touch Finance Ltd</t>
  </si>
  <si>
    <t>RTFL</t>
  </si>
  <si>
    <t>Shree Krishna Infrastructure Ltd</t>
  </si>
  <si>
    <t>SKIFL</t>
  </si>
  <si>
    <t>Deem Roll Tech Ltd</t>
  </si>
  <si>
    <t>DEEM</t>
  </si>
  <si>
    <t>Mirae Asset NYSE FANG+ ETF</t>
  </si>
  <si>
    <t>MAFANG</t>
  </si>
  <si>
    <t>Sanrhea Technical Textiles Ltd</t>
  </si>
  <si>
    <t>SANTETX</t>
  </si>
  <si>
    <t>Ambo Agritec Ltd</t>
  </si>
  <si>
    <t>AMBOAGRI</t>
  </si>
  <si>
    <t>Envair Electrodyne Ltd</t>
  </si>
  <si>
    <t>ENVAIREL</t>
  </si>
  <si>
    <t>Dhanashree Electronics Ltd</t>
  </si>
  <si>
    <t>DEL</t>
  </si>
  <si>
    <t>Bright Brothers Ltd</t>
  </si>
  <si>
    <t>BRIGHTBR</t>
  </si>
  <si>
    <t>Munoth Capital Market Ltd</t>
  </si>
  <si>
    <t>MUNCAPM</t>
  </si>
  <si>
    <t>Escorp Asset Management Ltd</t>
  </si>
  <si>
    <t>ESCORP</t>
  </si>
  <si>
    <t>Prospect Commodities Ltd</t>
  </si>
  <si>
    <t>PCL</t>
  </si>
  <si>
    <t>Rolta India Ltd</t>
  </si>
  <si>
    <t>ROLTA</t>
  </si>
  <si>
    <t>Amrapali Industries Ltd</t>
  </si>
  <si>
    <t>AMRAPLIN</t>
  </si>
  <si>
    <t>Mena Mani Industries Ltd</t>
  </si>
  <si>
    <t>MENAMANI</t>
  </si>
  <si>
    <t>Sky Industries Ltd</t>
  </si>
  <si>
    <t>SKYIND</t>
  </si>
  <si>
    <t>Sam Industries Ltd</t>
  </si>
  <si>
    <t>SAMINDUS</t>
  </si>
  <si>
    <t>Saboo Sodium Chloro Ltd</t>
  </si>
  <si>
    <t>SABOOSOD</t>
  </si>
  <si>
    <t>Archies Ltd</t>
  </si>
  <si>
    <t>ARCHIES</t>
  </si>
  <si>
    <t>Cranes Software International Ltd</t>
  </si>
  <si>
    <t>CRANESSOFT</t>
  </si>
  <si>
    <t>ITCONS e-Solutions Ltd</t>
  </si>
  <si>
    <t>ITCONS</t>
  </si>
  <si>
    <t>Gini Silk Mills Ltd</t>
  </si>
  <si>
    <t>GINISILK</t>
  </si>
  <si>
    <t>Graphisads Ltd</t>
  </si>
  <si>
    <t>GRAPHISAD</t>
  </si>
  <si>
    <t>Aditya BSL Nifty Bank ETF</t>
  </si>
  <si>
    <t>ABSLBANETF</t>
  </si>
  <si>
    <t>Le Lavoir Ltd</t>
  </si>
  <si>
    <t>LELAVOIR</t>
  </si>
  <si>
    <t>G-Tec Jainx Education Ltd</t>
  </si>
  <si>
    <t>GTECJAINX</t>
  </si>
  <si>
    <t>Mehai Technology Ltd</t>
  </si>
  <si>
    <t>MEHAI</t>
  </si>
  <si>
    <t>HOV Services Ltd</t>
  </si>
  <si>
    <t>HOVS</t>
  </si>
  <si>
    <t>ICICI Prudential S&amp;P BSE Liquid Rate ETF</t>
  </si>
  <si>
    <t>LIQUIDIETF</t>
  </si>
  <si>
    <t>Gujarat Poly Electronics Ltd</t>
  </si>
  <si>
    <t>GUJARATPOLY</t>
  </si>
  <si>
    <t>Minal Industries Ltd</t>
  </si>
  <si>
    <t>MINALIND</t>
  </si>
  <si>
    <t>VSF Projects Ltd</t>
  </si>
  <si>
    <t>VSFPROJ</t>
  </si>
  <si>
    <t>Jamshri Realty Ltd</t>
  </si>
  <si>
    <t>JAMSHRI</t>
  </si>
  <si>
    <t>Virat Industries Ltd</t>
  </si>
  <si>
    <t>VIRAT</t>
  </si>
  <si>
    <t>Pulsar International Ltd</t>
  </si>
  <si>
    <t>PULSRIN</t>
  </si>
  <si>
    <t>Prolife Industries Ltd</t>
  </si>
  <si>
    <t>PROLIFE</t>
  </si>
  <si>
    <t>CNI Research Ltd</t>
  </si>
  <si>
    <t>CNIRESLTD</t>
  </si>
  <si>
    <t>Shivam Chemicals Ltd</t>
  </si>
  <si>
    <t>SHIVAM</t>
  </si>
  <si>
    <t>Kalyan Capitals Ltd</t>
  </si>
  <si>
    <t>KALYANCAP</t>
  </si>
  <si>
    <t>Nova Iron and Steel Ltd</t>
  </si>
  <si>
    <t>NOVIS</t>
  </si>
  <si>
    <t>M V K Agro Food Product Ltd</t>
  </si>
  <si>
    <t>MVKAGRO</t>
  </si>
  <si>
    <t>Orient Beverages Ltd</t>
  </si>
  <si>
    <t>ORIBEVER</t>
  </si>
  <si>
    <t>Supra Pacific Financial Services Ltd</t>
  </si>
  <si>
    <t>SUPRAPFSL</t>
  </si>
  <si>
    <t>Achyut Healthcare Ltd</t>
  </si>
  <si>
    <t>ACHYUT</t>
  </si>
  <si>
    <t>CIL Nova Petrochemicals Ltd</t>
  </si>
  <si>
    <t>CNOVAPETRO</t>
  </si>
  <si>
    <t>Mahickra Chemicals Ltd</t>
  </si>
  <si>
    <t>MAHICKRA</t>
  </si>
  <si>
    <t>Olatech Solutions Ltd</t>
  </si>
  <si>
    <t>OLATECH</t>
  </si>
  <si>
    <t>Makers Laboratories Ltd</t>
  </si>
  <si>
    <t>MAKERSL</t>
  </si>
  <si>
    <t>Ambar Protein Industries Ltd</t>
  </si>
  <si>
    <t>AMBARPIL</t>
  </si>
  <si>
    <t>Ganesha Ecoverse Ltd</t>
  </si>
  <si>
    <t>GANVERSE</t>
  </si>
  <si>
    <t>Evans Electric Ltd</t>
  </si>
  <si>
    <t>EVANS</t>
  </si>
  <si>
    <t>Balkrishna Paper Mills Ltd</t>
  </si>
  <si>
    <t>BALKRISHNA</t>
  </si>
  <si>
    <t>Nandani Creation Ltd</t>
  </si>
  <si>
    <t>JAIPURKURT</t>
  </si>
  <si>
    <t>Omfurn India Ltd</t>
  </si>
  <si>
    <t>OMFURN</t>
  </si>
  <si>
    <t>TPI India Ltd</t>
  </si>
  <si>
    <t>TPINDIA</t>
  </si>
  <si>
    <t>Moksh Ornaments Ltd</t>
  </si>
  <si>
    <t>MOKSH</t>
  </si>
  <si>
    <t>Pattech Fitwell Tube Components Ltd</t>
  </si>
  <si>
    <t>PATTECH</t>
  </si>
  <si>
    <t>Kreon Finnancial Services Ltd</t>
  </si>
  <si>
    <t>KREONFIN</t>
  </si>
  <si>
    <t>HB Portfolio Ltd</t>
  </si>
  <si>
    <t>HBPOR</t>
  </si>
  <si>
    <t>Growington Ventures India Ltd</t>
  </si>
  <si>
    <t>GROWINGTON</t>
  </si>
  <si>
    <t>Alfa Transformers Ltd</t>
  </si>
  <si>
    <t>ALFATRAN</t>
  </si>
  <si>
    <t>Karma Energy Ltd</t>
  </si>
  <si>
    <t>KARMAENG</t>
  </si>
  <si>
    <t>Punjab Communications Ltd</t>
  </si>
  <si>
    <t>PUNJCOMMU</t>
  </si>
  <si>
    <t>Gujchem Distillers India Ltd</t>
  </si>
  <si>
    <t>GUJCMDS</t>
  </si>
  <si>
    <t>GV Films Ltd</t>
  </si>
  <si>
    <t>GVFILM</t>
  </si>
  <si>
    <t>Optimus Finance Ltd</t>
  </si>
  <si>
    <t>OPTIFIN</t>
  </si>
  <si>
    <t>Comrade Appliances Ltd</t>
  </si>
  <si>
    <t>COMRADE</t>
  </si>
  <si>
    <t>F Mec International Financial Services Ltd</t>
  </si>
  <si>
    <t>FMEC</t>
  </si>
  <si>
    <t>AIK Pipes and Polymers Ltd</t>
  </si>
  <si>
    <t>AIKPIPES</t>
  </si>
  <si>
    <t>Shrenik Ltd</t>
  </si>
  <si>
    <t>SHRENIK</t>
  </si>
  <si>
    <t>James Warren Tea Ltd</t>
  </si>
  <si>
    <t>JAMESWARREN</t>
  </si>
  <si>
    <t>Divyashakti Ltd</t>
  </si>
  <si>
    <t>DIVSHKT</t>
  </si>
  <si>
    <t>Kanishk Steel Industries Ltd</t>
  </si>
  <si>
    <t>KANSHST</t>
  </si>
  <si>
    <t>Jindal Hotels Ltd</t>
  </si>
  <si>
    <t>JINDHOT</t>
  </si>
  <si>
    <t>Shiva Mills Ltd</t>
  </si>
  <si>
    <t>SHIVAMILLS</t>
  </si>
  <si>
    <t>Phoenix International Ltd</t>
  </si>
  <si>
    <t>PHOENXINTL</t>
  </si>
  <si>
    <t>Thinkink Picturez Ltd</t>
  </si>
  <si>
    <t>THINKINK</t>
  </si>
  <si>
    <t>Expo Gas Containers Ltd</t>
  </si>
  <si>
    <t>EXPOGAS</t>
  </si>
  <si>
    <t>Shri Vasuprada Plantations Ltd</t>
  </si>
  <si>
    <t>VASUPRADA</t>
  </si>
  <si>
    <t>Gujarat Hotels Ltd</t>
  </si>
  <si>
    <t>GUJHOTE</t>
  </si>
  <si>
    <t>Riba Textiles Ltd</t>
  </si>
  <si>
    <t>RIBATEX</t>
  </si>
  <si>
    <t>Perfectpac Ltd</t>
  </si>
  <si>
    <t>PERFEPA</t>
  </si>
  <si>
    <t>Kranti Industries Ltd</t>
  </si>
  <si>
    <t>KRANTI</t>
  </si>
  <si>
    <t>Marshall Machines Ltd</t>
  </si>
  <si>
    <t>MARSHALL</t>
  </si>
  <si>
    <t>Crop Life Science Ltd</t>
  </si>
  <si>
    <t>CLSL</t>
  </si>
  <si>
    <t>Jeevan Scientific Technology Ltd</t>
  </si>
  <si>
    <t>JSTL</t>
  </si>
  <si>
    <t>Shreyas Intermediates Ltd</t>
  </si>
  <si>
    <t>SHREYASI</t>
  </si>
  <si>
    <t>Slone Infosystems Ltd</t>
  </si>
  <si>
    <t>SLONE</t>
  </si>
  <si>
    <t>City Pulse Multiplex Ltd</t>
  </si>
  <si>
    <t>CPML</t>
  </si>
  <si>
    <t>Bombay Metrics Supply Chain Ltd</t>
  </si>
  <si>
    <t>BMETRICS</t>
  </si>
  <si>
    <t>Precision Metaliks Ltd</t>
  </si>
  <si>
    <t>PRECISION</t>
  </si>
  <si>
    <t>Cerebra Integrated Technologies Ltd</t>
  </si>
  <si>
    <t>CEREBRAINT</t>
  </si>
  <si>
    <t>Chrome Silicon Ltd</t>
  </si>
  <si>
    <t>CHROME</t>
  </si>
  <si>
    <t>Golden Tobacco Ltd</t>
  </si>
  <si>
    <t>GOLDENTOBC</t>
  </si>
  <si>
    <t>Vruddhi Engineering Works Ltd</t>
  </si>
  <si>
    <t>VRUDDHI</t>
  </si>
  <si>
    <t>Austin Engineering Company Ltd</t>
  </si>
  <si>
    <t>AUSTENG</t>
  </si>
  <si>
    <t>Godavari Drugs Ltd</t>
  </si>
  <si>
    <t>GODAVARI</t>
  </si>
  <si>
    <t>Kalahridhaan Trendz Ltd</t>
  </si>
  <si>
    <t>KTL</t>
  </si>
  <si>
    <t>Elegant Marbles and Grani Industries Ltd</t>
  </si>
  <si>
    <t>ELEMARB</t>
  </si>
  <si>
    <t>Bombay Cycle and Motor Agency Ltd</t>
  </si>
  <si>
    <t>BOMBCYC</t>
  </si>
  <si>
    <t>Mefcom Capital Markets Ltd</t>
  </si>
  <si>
    <t>MEFCOMCAP</t>
  </si>
  <si>
    <t>Dhanalaxmi Roto Spinners Ltd</t>
  </si>
  <si>
    <t>DHANROTO</t>
  </si>
  <si>
    <t>Balgopal Commercial Ltd</t>
  </si>
  <si>
    <t>BALGOPAL</t>
  </si>
  <si>
    <t>Sunrise Efficient Marketing Ltd</t>
  </si>
  <si>
    <t>SEML</t>
  </si>
  <si>
    <t>Raj Oil Mills Ltd</t>
  </si>
  <si>
    <t>ROML</t>
  </si>
  <si>
    <t>Modulex Construction Technologies Ltd</t>
  </si>
  <si>
    <t>MODULEX</t>
  </si>
  <si>
    <t>Ekansh Concepts Ltd</t>
  </si>
  <si>
    <t>EKANSH</t>
  </si>
  <si>
    <t>Monotype India Ltd</t>
  </si>
  <si>
    <t>MONOT</t>
  </si>
  <si>
    <t>TCFC Finance Ltd</t>
  </si>
  <si>
    <t>TCFCFINQ</t>
  </si>
  <si>
    <t>Nakoda Group of Industries Ltd</t>
  </si>
  <si>
    <t>NGIL</t>
  </si>
  <si>
    <t>Twentyfirst Century Management Services Ltd</t>
  </si>
  <si>
    <t>21STCENMGM</t>
  </si>
  <si>
    <t>We Win Ltd</t>
  </si>
  <si>
    <t>WEWIN</t>
  </si>
  <si>
    <t>Vidli Restaurants Ltd</t>
  </si>
  <si>
    <t>VIDLI</t>
  </si>
  <si>
    <t>Akshar Spintex Ltd</t>
  </si>
  <si>
    <t>AKSHAR</t>
  </si>
  <si>
    <t>Signoria Creation Ltd</t>
  </si>
  <si>
    <t>SIGNORIA</t>
  </si>
  <si>
    <t>Motilal Oswal Midcap 100 ETF</t>
  </si>
  <si>
    <t>MOM100</t>
  </si>
  <si>
    <t>Candour Techtex Ltd</t>
  </si>
  <si>
    <t>CANDOUR</t>
  </si>
  <si>
    <t>Rathi Bars Ltd</t>
  </si>
  <si>
    <t>RATHIBAR</t>
  </si>
  <si>
    <t>Magson Retail and Distribution Ltd</t>
  </si>
  <si>
    <t>MAGSON</t>
  </si>
  <si>
    <t>Walchand Peoplefirst Ltd</t>
  </si>
  <si>
    <t>WALCHPF</t>
  </si>
  <si>
    <t>MM Rubber Company Ltd</t>
  </si>
  <si>
    <t>MMRUBBR-B</t>
  </si>
  <si>
    <t>Royal Sense Ltd</t>
  </si>
  <si>
    <t>ROYAL</t>
  </si>
  <si>
    <t>Ceejay Finance Ltd</t>
  </si>
  <si>
    <t>CEEJAY</t>
  </si>
  <si>
    <t>Milton Industries Ltd</t>
  </si>
  <si>
    <t>MILTON</t>
  </si>
  <si>
    <t>Terai Tea Co Ltd</t>
  </si>
  <si>
    <t>TERAI</t>
  </si>
  <si>
    <t>Shree Marutinandan Tubes Ltd</t>
  </si>
  <si>
    <t>SHREE</t>
  </si>
  <si>
    <t>Arihant Academy Ltd</t>
  </si>
  <si>
    <t>ARIHANTACA</t>
  </si>
  <si>
    <t>Kotak Nifty PSU Bank ETF</t>
  </si>
  <si>
    <t>PSUBANK</t>
  </si>
  <si>
    <t>Silkflex Polymers (India) Ltd</t>
  </si>
  <si>
    <t>SILKFLEX</t>
  </si>
  <si>
    <t>Hariyana Ship Breakers Ltd</t>
  </si>
  <si>
    <t>HRYNSHP</t>
  </si>
  <si>
    <t>UR Sugar Industries Ltd</t>
  </si>
  <si>
    <t>URSUGAR</t>
  </si>
  <si>
    <t>Vishwas Agri Seeds Ltd</t>
  </si>
  <si>
    <t>VISHWAS</t>
  </si>
  <si>
    <t>Landmarc Leisure Corporation Ltd</t>
  </si>
  <si>
    <t>LANDMARC</t>
  </si>
  <si>
    <t>Invesco India Gold Exchange Traded Fund</t>
  </si>
  <si>
    <t>IVZINGOLD</t>
  </si>
  <si>
    <t>Trishakti Industries Ltd</t>
  </si>
  <si>
    <t>TRISHAKT</t>
  </si>
  <si>
    <t>Godha Cabcon &amp; Insulation Ltd</t>
  </si>
  <si>
    <t>GODHA</t>
  </si>
  <si>
    <t>Mandeep Auto Industries Ltd</t>
  </si>
  <si>
    <t>MANDEEP</t>
  </si>
  <si>
    <t>Shalimar Productions Ltd</t>
  </si>
  <si>
    <t>SHALPRO</t>
  </si>
  <si>
    <t>Ravi Kumar Distilleries Ltd</t>
  </si>
  <si>
    <t>RKDL</t>
  </si>
  <si>
    <t>Gita Renewable Energy Ltd</t>
  </si>
  <si>
    <t>GITARENEW</t>
  </si>
  <si>
    <t>Amkay Products Ltd</t>
  </si>
  <si>
    <t>AMKAY</t>
  </si>
  <si>
    <t>Apoorva Leasing Finance and Investment Company Ltd</t>
  </si>
  <si>
    <t>APOORVA</t>
  </si>
  <si>
    <t>National Oxygen Ltd</t>
  </si>
  <si>
    <t>NOL</t>
  </si>
  <si>
    <t>Diligent Industries Ltd</t>
  </si>
  <si>
    <t>DILIGENT</t>
  </si>
  <si>
    <t>Dhampure Speciality Sugars Ltd</t>
  </si>
  <si>
    <t>DHAMPURE</t>
  </si>
  <si>
    <t>Vadivarhe Speciality Chemicals Ltd</t>
  </si>
  <si>
    <t>VSCL</t>
  </si>
  <si>
    <t>Kshitij Polyline Ltd</t>
  </si>
  <si>
    <t>KSHITIJPOL</t>
  </si>
  <si>
    <t>P H Capital Ltd</t>
  </si>
  <si>
    <t>PHCAP</t>
  </si>
  <si>
    <t>SM Auto Stamping Ltd</t>
  </si>
  <si>
    <t>SMAUTO</t>
  </si>
  <si>
    <t>Prismx Global Ventures Ltd</t>
  </si>
  <si>
    <t>PRISMX</t>
  </si>
  <si>
    <t>Deccan Health Care Ltd</t>
  </si>
  <si>
    <t>DECCAN</t>
  </si>
  <si>
    <t>Southern Magnesium and Chemicals Ltd</t>
  </si>
  <si>
    <t>SOUTHMG</t>
  </si>
  <si>
    <t>Tridhya Tech Ltd</t>
  </si>
  <si>
    <t>TRIDHYA</t>
  </si>
  <si>
    <t>Kenvi Jewels Ltd</t>
  </si>
  <si>
    <t>KENVI</t>
  </si>
  <si>
    <t>Joindre Capital Services Ltd</t>
  </si>
  <si>
    <t>JOINDRE</t>
  </si>
  <si>
    <t>Prudential Sugar Corp Ltd</t>
  </si>
  <si>
    <t>PRUDMOULI</t>
  </si>
  <si>
    <t>S &amp; T Corporation Ltd</t>
  </si>
  <si>
    <t>STCORP</t>
  </si>
  <si>
    <t>Eiko Lifesciences Ltd</t>
  </si>
  <si>
    <t>EIKO</t>
  </si>
  <si>
    <t>Jagan Lamps Ltd</t>
  </si>
  <si>
    <t>JAGANLAM</t>
  </si>
  <si>
    <t>Pritika Engineering Components Ltd</t>
  </si>
  <si>
    <t>PRITIKA</t>
  </si>
  <si>
    <t>HOAC Foods India Ltd</t>
  </si>
  <si>
    <t>HOACFOODS</t>
  </si>
  <si>
    <t>Chartered Capital and Investment Ltd</t>
  </si>
  <si>
    <t>CHRTEDCA</t>
  </si>
  <si>
    <t>Inani Marbles and Industries Ltd</t>
  </si>
  <si>
    <t>INANI</t>
  </si>
  <si>
    <t>Franklin Industries Ltd</t>
  </si>
  <si>
    <t>FRANKLININD</t>
  </si>
  <si>
    <t>Rex Pipes and Cables Industries Ltd</t>
  </si>
  <si>
    <t>REXPIPES</t>
  </si>
  <si>
    <t>Mirae Asset Nifty Financial Services ETF</t>
  </si>
  <si>
    <t>BFSI</t>
  </si>
  <si>
    <t>Viaz Tyres Ltd</t>
  </si>
  <si>
    <t>VIAZ</t>
  </si>
  <si>
    <t>Ushanti Colour Chem Ltd</t>
  </si>
  <si>
    <t>UCL</t>
  </si>
  <si>
    <t>Shree Pacetronix Ltd</t>
  </si>
  <si>
    <t>SHREEPAC</t>
  </si>
  <si>
    <t>Aarvee Denims and Exports Ltd</t>
  </si>
  <si>
    <t>AARVEEDEN</t>
  </si>
  <si>
    <t>Baba Arts Ltd</t>
  </si>
  <si>
    <t>BABA</t>
  </si>
  <si>
    <t>Yudiz Solutions Ltd</t>
  </si>
  <si>
    <t>YUDIZ</t>
  </si>
  <si>
    <t>Popees Cares Ltd</t>
  </si>
  <si>
    <t>POPEES</t>
  </si>
  <si>
    <t>Sambandam Spinning Mills Ltd</t>
  </si>
  <si>
    <t>SAMBANDAM</t>
  </si>
  <si>
    <t>Committed Cargo Care Ltd</t>
  </si>
  <si>
    <t>COMMITTED</t>
  </si>
  <si>
    <t>Manugraph India Ltd</t>
  </si>
  <si>
    <t>MANUGRAPH</t>
  </si>
  <si>
    <t>Mono Pharmacare Ltd</t>
  </si>
  <si>
    <t>MONOPHARMA</t>
  </si>
  <si>
    <t>Rasandik Engineering Industries India Ltd</t>
  </si>
  <si>
    <t>RASANDIK</t>
  </si>
  <si>
    <t>P B M Polytex Ltd</t>
  </si>
  <si>
    <t>PBMPOLY</t>
  </si>
  <si>
    <t>Sri KPR Industries Ltd</t>
  </si>
  <si>
    <t>SRIKPRIND</t>
  </si>
  <si>
    <t>Ambani Orgochem Ltd</t>
  </si>
  <si>
    <t>AMBANIORG</t>
  </si>
  <si>
    <t>West Leisure Resorts Ltd</t>
  </si>
  <si>
    <t>WESTLEIRES</t>
  </si>
  <si>
    <t>Hindustan Appliances Ltd</t>
  </si>
  <si>
    <t>HINDAPL</t>
  </si>
  <si>
    <t>Omnitex Industries (India) Ltd</t>
  </si>
  <si>
    <t>OMNITEX</t>
  </si>
  <si>
    <t>Innovative Tech Pack Ltd</t>
  </si>
  <si>
    <t>INNOVTEC</t>
  </si>
  <si>
    <t>Kontor Space Ltd</t>
  </si>
  <si>
    <t>KONTOR</t>
  </si>
  <si>
    <t>Fundviser Capital (India) Ltd</t>
  </si>
  <si>
    <t>FUNDVISER</t>
  </si>
  <si>
    <t>SVC Industries Ltd</t>
  </si>
  <si>
    <t>SVCIND</t>
  </si>
  <si>
    <t>Aristo Bio-Tech and Lifescience Ltd</t>
  </si>
  <si>
    <t>ARISTO</t>
  </si>
  <si>
    <t>Ashnoor Textile Mills Ltd</t>
  </si>
  <si>
    <t>ASHNOOR</t>
  </si>
  <si>
    <t>Superior Industrial Enterprises Ltd</t>
  </si>
  <si>
    <t>SIEL</t>
  </si>
  <si>
    <t>Anand Rayons Ltd</t>
  </si>
  <si>
    <t>ARL</t>
  </si>
  <si>
    <t>Morarka Finance Ltd</t>
  </si>
  <si>
    <t>MORARKFI</t>
  </si>
  <si>
    <t>ANG Lifesciences India Ltd</t>
  </si>
  <si>
    <t>ANG</t>
  </si>
  <si>
    <t>Camex Ltd</t>
  </si>
  <si>
    <t>CAMEXLTD</t>
  </si>
  <si>
    <t>Banaras Beads Ltd</t>
  </si>
  <si>
    <t>BANARBEADS</t>
  </si>
  <si>
    <t>Veeram Securities Ltd</t>
  </si>
  <si>
    <t>VSL</t>
  </si>
  <si>
    <t>Silgo Retail Ltd</t>
  </si>
  <si>
    <t>SILGO</t>
  </si>
  <si>
    <t>Vels Film International Ltd</t>
  </si>
  <si>
    <t>VELS</t>
  </si>
  <si>
    <t>Real Eco Energy Ltd</t>
  </si>
  <si>
    <t>REALECO</t>
  </si>
  <si>
    <t>K G Denim Ltd</t>
  </si>
  <si>
    <t>KGDENIM</t>
  </si>
  <si>
    <t>Uma Converter Ltd</t>
  </si>
  <si>
    <t>UMA</t>
  </si>
  <si>
    <t>AccelerateBS India Ltd</t>
  </si>
  <si>
    <t>ACCELERATE</t>
  </si>
  <si>
    <t>3P Land Holdings Ltd</t>
  </si>
  <si>
    <t>3PLAND</t>
  </si>
  <si>
    <t>Cell Point (India) Ltd</t>
  </si>
  <si>
    <t>CELLPOINT</t>
  </si>
  <si>
    <t>Service Care Ltd</t>
  </si>
  <si>
    <t>SERVICE</t>
  </si>
  <si>
    <t>AKG Exim Ltd</t>
  </si>
  <si>
    <t>AKG</t>
  </si>
  <si>
    <t>Sheetal Universal Ltd</t>
  </si>
  <si>
    <t>SHEETAL</t>
  </si>
  <si>
    <t>Malu Paper Mills Ltd</t>
  </si>
  <si>
    <t>MALUPAPER</t>
  </si>
  <si>
    <t>AmpVolts Ltd</t>
  </si>
  <si>
    <t>QUEST</t>
  </si>
  <si>
    <t>Katare Spinning Mills Ltd</t>
  </si>
  <si>
    <t>KATRSPG</t>
  </si>
  <si>
    <t>Transgene Biotek Ltd</t>
  </si>
  <si>
    <t>TRABI</t>
  </si>
  <si>
    <t>Sampre Nutritions Ltd</t>
  </si>
  <si>
    <t>SAMPRE</t>
  </si>
  <si>
    <t>Teesta Agro Industries Ltd</t>
  </si>
  <si>
    <t>TEEAI</t>
  </si>
  <si>
    <t>Mish Designs Ltd</t>
  </si>
  <si>
    <t>MISHDESIGN</t>
  </si>
  <si>
    <t>Hardcastle and Waud Manufacturing Co Ltd</t>
  </si>
  <si>
    <t>HARDCAS</t>
  </si>
  <si>
    <t>Pace E-Commerce Ventures Ltd</t>
  </si>
  <si>
    <t>PACE</t>
  </si>
  <si>
    <t>Innovassynth Investments Ltd</t>
  </si>
  <si>
    <t>INOVSYNTH</t>
  </si>
  <si>
    <t>Softrak Venture Investment Limited</t>
  </si>
  <si>
    <t>SOFTRAKV</t>
  </si>
  <si>
    <t>Goel Food Products Ltd</t>
  </si>
  <si>
    <t>GOEL</t>
  </si>
  <si>
    <t>Swasti Vinayaka Synthetics Ltd</t>
  </si>
  <si>
    <t>SWASTIVI</t>
  </si>
  <si>
    <t>Johnson Pharmacare Ltd</t>
  </si>
  <si>
    <t>JOHNPHARMA</t>
  </si>
  <si>
    <t>AJR Infra and Tolling Ltd</t>
  </si>
  <si>
    <t>AJRINFRA</t>
  </si>
  <si>
    <t>Arvind and Company Shipping Agencies Ltd</t>
  </si>
  <si>
    <t>ACSAL</t>
  </si>
  <si>
    <t>GSM Foils Ltd</t>
  </si>
  <si>
    <t>GSMFOILS</t>
  </si>
  <si>
    <t>Vista Pharmaceuticals Ltd</t>
  </si>
  <si>
    <t>VISTAPH</t>
  </si>
  <si>
    <t>Mediaone Global Entertainment Ltd</t>
  </si>
  <si>
    <t>MEDIAONE</t>
  </si>
  <si>
    <t>Sylph Technologies Ltd</t>
  </si>
  <si>
    <t>SYLPH</t>
  </si>
  <si>
    <t>Lee &amp; Nee Softwares (Exports) Ltd</t>
  </si>
  <si>
    <t>LEENEE</t>
  </si>
  <si>
    <t>PS IT Infrastructure &amp; Services Ltd</t>
  </si>
  <si>
    <t>PSITINFRA</t>
  </si>
  <si>
    <t>Astal Laboratories Ltd</t>
  </si>
  <si>
    <t>ASTALLTD</t>
  </si>
  <si>
    <t>Lakshmi Finance and Industrial Corp Ltd</t>
  </si>
  <si>
    <t>LFIC</t>
  </si>
  <si>
    <t>Jet Freight Logistics Ltd</t>
  </si>
  <si>
    <t>JETFREIGHT</t>
  </si>
  <si>
    <t>ARC Finance Ltd</t>
  </si>
  <si>
    <t>ARCFIN</t>
  </si>
  <si>
    <t>Khoobsurat Ltd</t>
  </si>
  <si>
    <t>KHOOBSURAT</t>
  </si>
  <si>
    <t>Hemadri Cements Ltd</t>
  </si>
  <si>
    <t>HEMACEM</t>
  </si>
  <si>
    <t>Orchasp Ltd</t>
  </si>
  <si>
    <t>ORCHASP</t>
  </si>
  <si>
    <t>Isl Consulting Ltd</t>
  </si>
  <si>
    <t>ISLCONSUL</t>
  </si>
  <si>
    <t>Sonu Infratech Ltd</t>
  </si>
  <si>
    <t>SONUINFRA</t>
  </si>
  <si>
    <t>Poddar Housing and Development Ltd</t>
  </si>
  <si>
    <t>PODDARHOUS</t>
  </si>
  <si>
    <t>Yamini Investments Company Ltd</t>
  </si>
  <si>
    <t>YAMNINV</t>
  </si>
  <si>
    <t>Seya Industries Ltd</t>
  </si>
  <si>
    <t>SEYAIND</t>
  </si>
  <si>
    <t>JFL Life Sciences Ltd</t>
  </si>
  <si>
    <t>JFLLIFE</t>
  </si>
  <si>
    <t>Polylink Polymers (India) Ltd</t>
  </si>
  <si>
    <t>POLYLINK</t>
  </si>
  <si>
    <t>Shelter Pharma Ltd</t>
  </si>
  <si>
    <t>SHELTER</t>
  </si>
  <si>
    <t>Aeonx Digital Technology Ltd</t>
  </si>
  <si>
    <t>AEONXDIGI</t>
  </si>
  <si>
    <t>Krypton Industries Ltd</t>
  </si>
  <si>
    <t>KRYPTONQ</t>
  </si>
  <si>
    <t>Akash Infra-Projects Ltd</t>
  </si>
  <si>
    <t>AKASH</t>
  </si>
  <si>
    <t>Rapicut Carbides Ltd</t>
  </si>
  <si>
    <t>RAPICUT</t>
  </si>
  <si>
    <t>Dmr Hydroengineering &amp; Infrastructures Ltd</t>
  </si>
  <si>
    <t>DMR</t>
  </si>
  <si>
    <t>Advance Metering Technology Ltd</t>
  </si>
  <si>
    <t>AMTL</t>
  </si>
  <si>
    <t>Abm International Ltd</t>
  </si>
  <si>
    <t>ABMINTLLTD</t>
  </si>
  <si>
    <t>Mittal Life Style Ltd</t>
  </si>
  <si>
    <t>MITTAL</t>
  </si>
  <si>
    <t>Bang Overseas Ltd</t>
  </si>
  <si>
    <t>BANG</t>
  </si>
  <si>
    <t>Micropro Software Solutions Ltd</t>
  </si>
  <si>
    <t>MICROPRO</t>
  </si>
  <si>
    <t>GTN Industries Ltd</t>
  </si>
  <si>
    <t>GTNINDS</t>
  </si>
  <si>
    <t>Ind Bank Housing Ltd</t>
  </si>
  <si>
    <t>INDBNK</t>
  </si>
  <si>
    <t>SPS Finquest Ltd</t>
  </si>
  <si>
    <t>SPS</t>
  </si>
  <si>
    <t>Anjani Synthetics Ltd</t>
  </si>
  <si>
    <t>ANJANI</t>
  </si>
  <si>
    <t>Cranex Ltd</t>
  </si>
  <si>
    <t>CRANEX</t>
  </si>
  <si>
    <t>Diligent Media Corporation Ltd</t>
  </si>
  <si>
    <t>DNAMEDIA</t>
  </si>
  <si>
    <t>Bhatia Colour Chem Ltd</t>
  </si>
  <si>
    <t>BCCL</t>
  </si>
  <si>
    <t>Dhanlaxmi Fabrics Ltd</t>
  </si>
  <si>
    <t>DHANFAB</t>
  </si>
  <si>
    <t>CCL International Ltd</t>
  </si>
  <si>
    <t>CCLINTER</t>
  </si>
  <si>
    <t>Ravalgaon Sugar Farm Ltd</t>
  </si>
  <si>
    <t>RAVALSUGAR</t>
  </si>
  <si>
    <t>Vivid Mercantile Ltd</t>
  </si>
  <si>
    <t>VIVIDM</t>
  </si>
  <si>
    <t>Vistar Amar Ltd</t>
  </si>
  <si>
    <t>VISTARAMAR</t>
  </si>
  <si>
    <t>Metal Coatings (India) Ltd</t>
  </si>
  <si>
    <t>METALCO</t>
  </si>
  <si>
    <t>DRA Consultants Ltd</t>
  </si>
  <si>
    <t>DRA</t>
  </si>
  <si>
    <t>FEL</t>
  </si>
  <si>
    <t>Naapbooks Ltd</t>
  </si>
  <si>
    <t>NBL</t>
  </si>
  <si>
    <t>DK Enterprises Global Ltd</t>
  </si>
  <si>
    <t>DKEGL</t>
  </si>
  <si>
    <t>Garment Mantra Lifestyle Ltd</t>
  </si>
  <si>
    <t>GARMNTMNTR</t>
  </si>
  <si>
    <t>Sandu Pharmaceuticals Ltd</t>
  </si>
  <si>
    <t>SANDUPHQ</t>
  </si>
  <si>
    <t>Kanani Industries Ltd</t>
  </si>
  <si>
    <t>KANANIIND</t>
  </si>
  <si>
    <t>Medi-Caps Ltd</t>
  </si>
  <si>
    <t>MEDICAPQ</t>
  </si>
  <si>
    <t>Globalspace Technologies Ltd</t>
  </si>
  <si>
    <t>GSTL</t>
  </si>
  <si>
    <t>CMX Holdings Ltd</t>
  </si>
  <si>
    <t>SIELFNS</t>
  </si>
  <si>
    <t>Modipon Ltd</t>
  </si>
  <si>
    <t>MODIPON</t>
  </si>
  <si>
    <t>ABC India Ltd</t>
  </si>
  <si>
    <t>ABCINDQ</t>
  </si>
  <si>
    <t>Aatmaj Healthcare Ltd</t>
  </si>
  <si>
    <t>AATMAJ</t>
  </si>
  <si>
    <t>Tatia Global Vennture Ltd</t>
  </si>
  <si>
    <t>TATIAGLOB</t>
  </si>
  <si>
    <t>G.S. Auto International Ltd</t>
  </si>
  <si>
    <t>GSAUTO</t>
  </si>
  <si>
    <t>Unique Organics Ltd</t>
  </si>
  <si>
    <t>UNIQUEO</t>
  </si>
  <si>
    <t>Ashnisha Industries Ltd</t>
  </si>
  <si>
    <t>ASHNI</t>
  </si>
  <si>
    <t>Sintex Plastics Technology Ltd</t>
  </si>
  <si>
    <t>SPTL</t>
  </si>
  <si>
    <t>Saven Technologies Ltd</t>
  </si>
  <si>
    <t>7TEC</t>
  </si>
  <si>
    <t>Sangani Hospitals Ltd</t>
  </si>
  <si>
    <t>SANGANI</t>
  </si>
  <si>
    <t>KKV Agro Powers Limited</t>
  </si>
  <si>
    <t>KKVAPOW</t>
  </si>
  <si>
    <t>Cian Healthcare Ltd</t>
  </si>
  <si>
    <t>CHCL</t>
  </si>
  <si>
    <t>Vivo Bio Tech Ltd</t>
  </si>
  <si>
    <t>VIVOBIOT</t>
  </si>
  <si>
    <t>Siti Networks Ltd</t>
  </si>
  <si>
    <t>SITINET</t>
  </si>
  <si>
    <t>Savani Financials Limited</t>
  </si>
  <si>
    <t>SAVFI</t>
  </si>
  <si>
    <t>Inland Printers Ltd</t>
  </si>
  <si>
    <t>INLANPR</t>
  </si>
  <si>
    <t>Zodiac Ventures Ltd</t>
  </si>
  <si>
    <t>ZODIACVEN</t>
  </si>
  <si>
    <t>Hawa Engineers Ltd</t>
  </si>
  <si>
    <t>HAWAENG</t>
  </si>
  <si>
    <t>Vineet Laboratories Ltd</t>
  </si>
  <si>
    <t>VINEETLAB</t>
  </si>
  <si>
    <t>Swarnsarita Jewels India Ltd</t>
  </si>
  <si>
    <t>SWARNSAR</t>
  </si>
  <si>
    <t>National Plastic Industries Ltd</t>
  </si>
  <si>
    <t>NATPLAS</t>
  </si>
  <si>
    <t>Arex Industries Ltd</t>
  </si>
  <si>
    <t>AREXMIS</t>
  </si>
  <si>
    <t>Hindoostan Mills Ltd</t>
  </si>
  <si>
    <t>HINDMILL</t>
  </si>
  <si>
    <t>Gorani Industries Ltd</t>
  </si>
  <si>
    <t>GORANIN</t>
  </si>
  <si>
    <t>Galactico Corporate Services Ltd</t>
  </si>
  <si>
    <t>GALACTICO</t>
  </si>
  <si>
    <t>Manjeera Constructions Ltd</t>
  </si>
  <si>
    <t>MANJEERA</t>
  </si>
  <si>
    <t>Tapi Fruit Processing Ltd</t>
  </si>
  <si>
    <t>TAPIFRUIT</t>
  </si>
  <si>
    <t>Elixir Capital Ltd</t>
  </si>
  <si>
    <t>ELIXIR</t>
  </si>
  <si>
    <t>Nhc Foods Ltd</t>
  </si>
  <si>
    <t>NHCFOODS</t>
  </si>
  <si>
    <t>Erp Soft Systems Ltd</t>
  </si>
  <si>
    <t>ERPSOFT</t>
  </si>
  <si>
    <t>Walpar Nutritions Ltd</t>
  </si>
  <si>
    <t>WALPAR</t>
  </si>
  <si>
    <t>Rose Merc Ltd</t>
  </si>
  <si>
    <t>ROSEMER</t>
  </si>
  <si>
    <t>Visaman Global Sales Ltd</t>
  </si>
  <si>
    <t>VISAMAN</t>
  </si>
  <si>
    <t>Inter Globe Finance Ltd</t>
  </si>
  <si>
    <t>INTRGLB</t>
  </si>
  <si>
    <t>Gujarat Craft Industries Ltd</t>
  </si>
  <si>
    <t>GUJCRAFT</t>
  </si>
  <si>
    <t>Associated Ceramics Ltd</t>
  </si>
  <si>
    <t>ASSOCER</t>
  </si>
  <si>
    <t>NAM Securities Ltd</t>
  </si>
  <si>
    <t>NAM</t>
  </si>
  <si>
    <t>AD- Manum Finance Ltd</t>
  </si>
  <si>
    <t>ADMANUM</t>
  </si>
  <si>
    <t>Pan India Corp Ltd</t>
  </si>
  <si>
    <t>PANINDIAC</t>
  </si>
  <si>
    <t>BDR Buildcon Ltd</t>
  </si>
  <si>
    <t>BDR</t>
  </si>
  <si>
    <t>Response Informatics Ltd</t>
  </si>
  <si>
    <t>RESPONSINF</t>
  </si>
  <si>
    <t>Pioneer Investcorp Ltd</t>
  </si>
  <si>
    <t>PIONRINV</t>
  </si>
  <si>
    <t>Angel Fibers Ltd</t>
  </si>
  <si>
    <t>ANGEL</t>
  </si>
  <si>
    <t>AA Plus Tradelink Ltd</t>
  </si>
  <si>
    <t>AAPLUSTRAD</t>
  </si>
  <si>
    <t>Perfect Infraengineers Ltd</t>
  </si>
  <si>
    <t>PERFECT</t>
  </si>
  <si>
    <t>Chandra Bhagat Pharma Ltd</t>
  </si>
  <si>
    <t>CBPL</t>
  </si>
  <si>
    <t>Innokaiz India Ltd</t>
  </si>
  <si>
    <t>INNOKAIZ</t>
  </si>
  <si>
    <t>Warren Tea Ltd</t>
  </si>
  <si>
    <t>WARRENTEA</t>
  </si>
  <si>
    <t>Phosphate Company Ltd</t>
  </si>
  <si>
    <t>PHOSPHATE</t>
  </si>
  <si>
    <t>Sainik Finance &amp; Industries Ltd</t>
  </si>
  <si>
    <t>SAINIK</t>
  </si>
  <si>
    <t>ARCL Organics Ltd</t>
  </si>
  <si>
    <t>ARCL</t>
  </si>
  <si>
    <t>Axel Polymers Ltd</t>
  </si>
  <si>
    <t>AXELPOLY</t>
  </si>
  <si>
    <t>Tirupati Tyres Ltd</t>
  </si>
  <si>
    <t>TTIL</t>
  </si>
  <si>
    <t>C P S Shapers Ltd</t>
  </si>
  <si>
    <t>CPS</t>
  </si>
  <si>
    <t>Greenhitech Ventures Ltd</t>
  </si>
  <si>
    <t>GVL</t>
  </si>
  <si>
    <t>Bonlon Industries Ltd</t>
  </si>
  <si>
    <t>BONLON</t>
  </si>
  <si>
    <t>Containe Technologies Ltd</t>
  </si>
  <si>
    <t>CONTAINE</t>
  </si>
  <si>
    <t>PVV Infra Ltd</t>
  </si>
  <si>
    <t>PVVINFRA</t>
  </si>
  <si>
    <t>Julien Agro Infratech Ltd</t>
  </si>
  <si>
    <t>JULIEN</t>
  </si>
  <si>
    <t>Future Lifestyle Fashions Ltd</t>
  </si>
  <si>
    <t>FLFL</t>
  </si>
  <si>
    <t>Modern Engineering and Projects Ltd</t>
  </si>
  <si>
    <t>MEAPL</t>
  </si>
  <si>
    <t>Goblin India Ltd</t>
  </si>
  <si>
    <t>GOBLIN</t>
  </si>
  <si>
    <t>Grovy India Ltd</t>
  </si>
  <si>
    <t>GROVY</t>
  </si>
  <si>
    <t>Satchmo Holdings Ltd</t>
  </si>
  <si>
    <t>SATCH</t>
  </si>
  <si>
    <t>Ecoboard Industries Ltd</t>
  </si>
  <si>
    <t>ECOBOAR</t>
  </si>
  <si>
    <t>N G Industries Ltd</t>
  </si>
  <si>
    <t>NGIND</t>
  </si>
  <si>
    <t>MSR India Ltd</t>
  </si>
  <si>
    <t>MSRINDIA</t>
  </si>
  <si>
    <t>Winny Immigration &amp; Education Services Ltd</t>
  </si>
  <si>
    <t>WINNY</t>
  </si>
  <si>
    <t>Academic &amp; Educational Services</t>
  </si>
  <si>
    <t>Addi Industries Ltd</t>
  </si>
  <si>
    <t>ADDIND</t>
  </si>
  <si>
    <t>GKB Ophthalmics Ltd</t>
  </si>
  <si>
    <t>GKB</t>
  </si>
  <si>
    <t>Salora International Ltd</t>
  </si>
  <si>
    <t>SALORAINTL</t>
  </si>
  <si>
    <t>Regency Fincorp Ltd</t>
  </si>
  <si>
    <t>REGENCY</t>
  </si>
  <si>
    <t>Balurghat Technologies Ltd</t>
  </si>
  <si>
    <t>BALTE</t>
  </si>
  <si>
    <t>Yash Chemex Ltd</t>
  </si>
  <si>
    <t>YASHCHEM</t>
  </si>
  <si>
    <t>Cyber Media Research &amp; Services Ltd</t>
  </si>
  <si>
    <t>CMRSL</t>
  </si>
  <si>
    <t>Thakral Services (India) Ltd</t>
  </si>
  <si>
    <t>THAKRAL</t>
  </si>
  <si>
    <t>Salem Erode Investments Ltd</t>
  </si>
  <si>
    <t>SALEM</t>
  </si>
  <si>
    <t>PCS Technology Ltd</t>
  </si>
  <si>
    <t>PCS</t>
  </si>
  <si>
    <t>Ankit Metal &amp; Power Ltd</t>
  </si>
  <si>
    <t>ANKITMETAL</t>
  </si>
  <si>
    <t>Shree Ganesh Bio-Tech (India) Ltd</t>
  </si>
  <si>
    <t>SHREEGANES</t>
  </si>
  <si>
    <t>Agarwal Float Glass India Ltd</t>
  </si>
  <si>
    <t>AGARWALFT</t>
  </si>
  <si>
    <t>India Cements Capital Ltd</t>
  </si>
  <si>
    <t>INDCEMCAP</t>
  </si>
  <si>
    <t>Atal Realtech Ltd</t>
  </si>
  <si>
    <t>ATALREAL</t>
  </si>
  <si>
    <t>Ashoka Metcast Ltd</t>
  </si>
  <si>
    <t>ASHOKAMET</t>
  </si>
  <si>
    <t>ASL Industries Ltd</t>
  </si>
  <si>
    <t>ASLIND</t>
  </si>
  <si>
    <t>Shine Fashions (India) Ltd</t>
  </si>
  <si>
    <t>SHINEFASH</t>
  </si>
  <si>
    <t>Sonal Adhesives Ltd</t>
  </si>
  <si>
    <t>SONALAD</t>
  </si>
  <si>
    <t>Earthstahl &amp; Alloys Ltd</t>
  </si>
  <si>
    <t>EARTH</t>
  </si>
  <si>
    <t>Axis NIFTY IT ETF</t>
  </si>
  <si>
    <t>AXISTECETF</t>
  </si>
  <si>
    <t>Nimbus Projects Ltd</t>
  </si>
  <si>
    <t>NIMBSPROJ</t>
  </si>
  <si>
    <t>Visagar Financial Services Ltd</t>
  </si>
  <si>
    <t>VISAGAR</t>
  </si>
  <si>
    <t>ICDS Ltd</t>
  </si>
  <si>
    <t>ICDSLTD</t>
  </si>
  <si>
    <t>Artefact Projects Ltd</t>
  </si>
  <si>
    <t>ARTEFACT</t>
  </si>
  <si>
    <t>Country Condo's Ltd</t>
  </si>
  <si>
    <t>COUNCODOS</t>
  </si>
  <si>
    <t>ARSS Infrastructure Projects Ltd</t>
  </si>
  <si>
    <t>ARSSINFRA</t>
  </si>
  <si>
    <t>The Victoria Mills Ltd</t>
  </si>
  <si>
    <t>VICTMILL</t>
  </si>
  <si>
    <t>LCC Infotech Ltd</t>
  </si>
  <si>
    <t>LCCINFOTEC</t>
  </si>
  <si>
    <t>Laxmi Cotspin Ltd</t>
  </si>
  <si>
    <t>LAXMICOT</t>
  </si>
  <si>
    <t>ICICI Prudential S&amp;P BSE Sensex ETF</t>
  </si>
  <si>
    <t>SENSEXIETF</t>
  </si>
  <si>
    <t>Gretex Industries Ltd</t>
  </si>
  <si>
    <t>GRETEX</t>
  </si>
  <si>
    <t>VAMA Industries Ltd</t>
  </si>
  <si>
    <t>VAMA</t>
  </si>
  <si>
    <t>H P Cotton Textile Mills Ltd</t>
  </si>
  <si>
    <t>HPCOTTON</t>
  </si>
  <si>
    <t>Pearl Polymers Ltd</t>
  </si>
  <si>
    <t>PEARLPOLY</t>
  </si>
  <si>
    <t>Simran Farms Ltd</t>
  </si>
  <si>
    <t>SIMRAN</t>
  </si>
  <si>
    <t>Sulabh Engineers and Services Ltd</t>
  </si>
  <si>
    <t>SULABEN</t>
  </si>
  <si>
    <t>Kwality Ltd</t>
  </si>
  <si>
    <t>KWALITY</t>
  </si>
  <si>
    <t>Jet Knitwears Ltd</t>
  </si>
  <si>
    <t>JETKNIT</t>
  </si>
  <si>
    <t>Kaiser Corporation Ltd</t>
  </si>
  <si>
    <t>KACL</t>
  </si>
  <si>
    <t>Meera Industries Ltd</t>
  </si>
  <si>
    <t>MEERA</t>
  </si>
  <si>
    <t>Mishka Exim Ltd</t>
  </si>
  <si>
    <t>MISHKA</t>
  </si>
  <si>
    <t>Wires and Fabriks (SA) Ltd</t>
  </si>
  <si>
    <t>WIREFABR</t>
  </si>
  <si>
    <t>Shree Krishna Paper Mills &amp; Industries Ltd</t>
  </si>
  <si>
    <t>SKPMIL</t>
  </si>
  <si>
    <t>Smiths &amp; Founders (India) Ltd</t>
  </si>
  <si>
    <t>SMFIL</t>
  </si>
  <si>
    <t>Shreeram Proteins Ltd</t>
  </si>
  <si>
    <t>SRPL</t>
  </si>
  <si>
    <t>Ashirwad Steels And Industries Ltd</t>
  </si>
  <si>
    <t>ASHSI</t>
  </si>
  <si>
    <t>Gujrat Credit Corporation Ltd</t>
  </si>
  <si>
    <t>GUJCRED</t>
  </si>
  <si>
    <t>Sacheta Metals Ltd</t>
  </si>
  <si>
    <t>SACHEMT</t>
  </si>
  <si>
    <t>Flomic Global Logistics Ltd</t>
  </si>
  <si>
    <t>FLOMIC</t>
  </si>
  <si>
    <t>Ishan International Ltd</t>
  </si>
  <si>
    <t>ISHAN</t>
  </si>
  <si>
    <t>Adroit Infotech Ltd</t>
  </si>
  <si>
    <t>ADROITINFO</t>
  </si>
  <si>
    <t>Valencia Nutrition Ltd</t>
  </si>
  <si>
    <t>VALENCIA</t>
  </si>
  <si>
    <t>Haryana Leather Chemicals Ltd</t>
  </si>
  <si>
    <t>HARLETH</t>
  </si>
  <si>
    <t>Vivanta Industries Ltd</t>
  </si>
  <si>
    <t>VIVANTA</t>
  </si>
  <si>
    <t>Unifinz Capital India Ltd</t>
  </si>
  <si>
    <t>UCIL</t>
  </si>
  <si>
    <t>Destiny Logistics &amp; Infra Ltd</t>
  </si>
  <si>
    <t>DESTINY</t>
  </si>
  <si>
    <t>Italian Edibles Ltd</t>
  </si>
  <si>
    <t>ITALIANE</t>
  </si>
  <si>
    <t>G G Dandekar Properties Ltd</t>
  </si>
  <si>
    <t>GGDPROP</t>
  </si>
  <si>
    <t>Kiduja India Ltd</t>
  </si>
  <si>
    <t>KIDUJA</t>
  </si>
  <si>
    <t>Vandana Knitwear Ltd</t>
  </si>
  <si>
    <t>VANDANA</t>
  </si>
  <si>
    <t>Tirupati Foam Ltd</t>
  </si>
  <si>
    <t>TIRUFOAM</t>
  </si>
  <si>
    <t>Prime Property Development Corp Ltd</t>
  </si>
  <si>
    <t>PRIMEPRO</t>
  </si>
  <si>
    <t>Standard Surfactants Ltd</t>
  </si>
  <si>
    <t>STDSFAC</t>
  </si>
  <si>
    <t>Mehta Housing Finance Ltd</t>
  </si>
  <si>
    <t>MEHTAHG</t>
  </si>
  <si>
    <t>Abhishek Integrations Ltd</t>
  </si>
  <si>
    <t>AILIMITED</t>
  </si>
  <si>
    <t>Archidply Decor Ltd</t>
  </si>
  <si>
    <t>ADL</t>
  </si>
  <si>
    <t>City Crops Agro Ltd</t>
  </si>
  <si>
    <t>CCAL</t>
  </si>
  <si>
    <t>Nidan Laboratories and Healthcare Ltd</t>
  </si>
  <si>
    <t>NIDAN</t>
  </si>
  <si>
    <t>Restile Ceramics Ltd</t>
  </si>
  <si>
    <t>RESTILE</t>
  </si>
  <si>
    <t>Reliable Data Services Ltd</t>
  </si>
  <si>
    <t>RELIABLE</t>
  </si>
  <si>
    <t>Dynamic Portfolio Management &amp; Services Ltd</t>
  </si>
  <si>
    <t>DYNAMICP</t>
  </si>
  <si>
    <t>Morarjee Textiles Ltd</t>
  </si>
  <si>
    <t>MORARJEE</t>
  </si>
  <si>
    <t>Telogica Ltd</t>
  </si>
  <si>
    <t>TELOGICA</t>
  </si>
  <si>
    <t>Acrow India Ltd</t>
  </si>
  <si>
    <t>ACROW</t>
  </si>
  <si>
    <t>Solitaire Machine Tools Ltd</t>
  </si>
  <si>
    <t>SOLIMAC</t>
  </si>
  <si>
    <t>Unison Metals Ltd</t>
  </si>
  <si>
    <t>UNISON</t>
  </si>
  <si>
    <t>Mohit Paper Mills Ltd</t>
  </si>
  <si>
    <t>MOHITPPR</t>
  </si>
  <si>
    <t>Super Crop Safe Ltd</t>
  </si>
  <si>
    <t>SUCROSA</t>
  </si>
  <si>
    <t>Kay Power and Paper Ltd</t>
  </si>
  <si>
    <t>KAYPOWR</t>
  </si>
  <si>
    <t>Binani Industries Ltd</t>
  </si>
  <si>
    <t>BINANIIND</t>
  </si>
  <si>
    <t>TGB Banquets and Hotels Ltd</t>
  </si>
  <si>
    <t>TGBHOTELS</t>
  </si>
  <si>
    <t>Comfort Fincap Ltd</t>
  </si>
  <si>
    <t>COMFINCAP</t>
  </si>
  <si>
    <t>Ladderup Finance Ltd</t>
  </si>
  <si>
    <t>LADDERUP</t>
  </si>
  <si>
    <t>Gayatri BioOrganics Ltd</t>
  </si>
  <si>
    <t>GAYATRIBI</t>
  </si>
  <si>
    <t>Uttam Galva Steels Ltd</t>
  </si>
  <si>
    <t>UTTAMSTL</t>
  </si>
  <si>
    <t>Vasudhagama Enterprises Ltd</t>
  </si>
  <si>
    <t>VASUDHAGAM</t>
  </si>
  <si>
    <t>Tijaria Polypipes Ltd</t>
  </si>
  <si>
    <t>TIJARIA</t>
  </si>
  <si>
    <t>Fervent Synergies Ltd</t>
  </si>
  <si>
    <t>FERVENTSYN</t>
  </si>
  <si>
    <t>Ceeta Industries Ltd</t>
  </si>
  <si>
    <t>CEETAIN</t>
  </si>
  <si>
    <t>Conart Engineers Ltd</t>
  </si>
  <si>
    <t>CONART</t>
  </si>
  <si>
    <t>Maharashtra Corp Ltd</t>
  </si>
  <si>
    <t>MAHACORP</t>
  </si>
  <si>
    <t>Standard Batteries Ltd</t>
  </si>
  <si>
    <t>STDBAT</t>
  </si>
  <si>
    <t>Simplex Realty Ltd</t>
  </si>
  <si>
    <t>SIMPLXREA</t>
  </si>
  <si>
    <t>Morgan Ventures Ltd</t>
  </si>
  <si>
    <t>MORGAN</t>
  </si>
  <si>
    <t>Contil India Ltd</t>
  </si>
  <si>
    <t>CONTILI</t>
  </si>
  <si>
    <t>Polyspin Exports Ltd</t>
  </si>
  <si>
    <t>POLYSPIN</t>
  </si>
  <si>
    <t>Ultra Wiring Connectivity System Ltd</t>
  </si>
  <si>
    <t>UWCSL</t>
  </si>
  <si>
    <t>Tirupati Sarjan Ltd</t>
  </si>
  <si>
    <t>TIRSARJ</t>
  </si>
  <si>
    <t>Ashirwad Capital Ltd</t>
  </si>
  <si>
    <t>ASHCAP</t>
  </si>
  <si>
    <t>Yasons Chemex Care Ltd</t>
  </si>
  <si>
    <t>YCCL</t>
  </si>
  <si>
    <t>Kavveri Telecom Products Ltd</t>
  </si>
  <si>
    <t>KAVVERITEL</t>
  </si>
  <si>
    <t>E-Land Apparel Ltd</t>
  </si>
  <si>
    <t>ELAND</t>
  </si>
  <si>
    <t>STL Global Ltd</t>
  </si>
  <si>
    <t>SGL</t>
  </si>
  <si>
    <t>Shanthala FMCG Products Ltd</t>
  </si>
  <si>
    <t>SHANTHALA</t>
  </si>
  <si>
    <t>Sellwin Traders Ltd</t>
  </si>
  <si>
    <t>SELLWIN</t>
  </si>
  <si>
    <t>Cospower Engineering Ltd</t>
  </si>
  <si>
    <t>COSPOWER</t>
  </si>
  <si>
    <t>Maks Energy Solutions India Ltd</t>
  </si>
  <si>
    <t>MAKS</t>
  </si>
  <si>
    <t>Arigato Universe Ltd</t>
  </si>
  <si>
    <t>ARIGATO</t>
  </si>
  <si>
    <t>Assam Entrade Ltd</t>
  </si>
  <si>
    <t>ASSAMENT</t>
  </si>
  <si>
    <t>Viji Finance Ltd</t>
  </si>
  <si>
    <t>VIJIFIN</t>
  </si>
  <si>
    <t>Sanginita Chemicals Ltd</t>
  </si>
  <si>
    <t>SANGINITA</t>
  </si>
  <si>
    <t>Shiva Global Agro Industries Ltd</t>
  </si>
  <si>
    <t>SHIVAAGRO</t>
  </si>
  <si>
    <t>Eighty Jewellers Ltd</t>
  </si>
  <si>
    <t>EIGHTY</t>
  </si>
  <si>
    <t>Tejnaksh Healthcare Ltd</t>
  </si>
  <si>
    <t>TEJNAKSH</t>
  </si>
  <si>
    <t>Manbro Industries Ltd</t>
  </si>
  <si>
    <t>MANBRO</t>
  </si>
  <si>
    <t>Medico Intercontinental Ltd</t>
  </si>
  <si>
    <t>MIL</t>
  </si>
  <si>
    <t>Secur Credentials Ltd</t>
  </si>
  <si>
    <t>SECURCRED</t>
  </si>
  <si>
    <t>Super Spinning Mills Ltd</t>
  </si>
  <si>
    <t>SUPERSPIN</t>
  </si>
  <si>
    <t>Libas Consumer Products Ltd</t>
  </si>
  <si>
    <t>LIBAS</t>
  </si>
  <si>
    <t>Tamilnadu Telecommunication Ltd</t>
  </si>
  <si>
    <t>TNTELE</t>
  </si>
  <si>
    <t>Ahmedabad Steel Craft Ltd</t>
  </si>
  <si>
    <t>AHMDSTE</t>
  </si>
  <si>
    <t>Tecil Chemicals and Hydro Power Ltd</t>
  </si>
  <si>
    <t>TECILCHEM</t>
  </si>
  <si>
    <t>Riddhi Steel and Tube Ltd</t>
  </si>
  <si>
    <t>RSTL</t>
  </si>
  <si>
    <t>RR Metalmakers India Ltd</t>
  </si>
  <si>
    <t>RRMETAL</t>
  </si>
  <si>
    <t>Timescan Logistics (India) Ltd</t>
  </si>
  <si>
    <t>TIMESCAN</t>
  </si>
  <si>
    <t>Suryaamba Spinning Mills Ltd</t>
  </si>
  <si>
    <t>SURYAAMBA</t>
  </si>
  <si>
    <t>Sunil Agro Foods Ltd</t>
  </si>
  <si>
    <t>SUNILAGR</t>
  </si>
  <si>
    <t>Cybele Industries Ltd</t>
  </si>
  <si>
    <t>CYBELEIND</t>
  </si>
  <si>
    <t>Faalcon Concepts Ltd</t>
  </si>
  <si>
    <t>FAALCON</t>
  </si>
  <si>
    <t>Sagardeep Alloys Ltd</t>
  </si>
  <si>
    <t>SAGARDEEP</t>
  </si>
  <si>
    <t>Add-Shop E-Retail Ltd</t>
  </si>
  <si>
    <t>ASRL</t>
  </si>
  <si>
    <t>Suncare Traders Ltd</t>
  </si>
  <si>
    <t>SCTL</t>
  </si>
  <si>
    <t>Transchem Ltd</t>
  </si>
  <si>
    <t>TRANSCHEM</t>
  </si>
  <si>
    <t>Gogia Capital Services Ltd</t>
  </si>
  <si>
    <t>GOGIACAP</t>
  </si>
  <si>
    <t>Sai Capital Ltd</t>
  </si>
  <si>
    <t>SAICAPI</t>
  </si>
  <si>
    <t>Inspire Films Ltd</t>
  </si>
  <si>
    <t>INSPIRE</t>
  </si>
  <si>
    <t>DSJ Keep Learning Ltd</t>
  </si>
  <si>
    <t>KEEPLEARN</t>
  </si>
  <si>
    <t>Inditrade Capital Ltd</t>
  </si>
  <si>
    <t>INDICAP</t>
  </si>
  <si>
    <t>Poojawestern Metaliks Ltd</t>
  </si>
  <si>
    <t>POOJA</t>
  </si>
  <si>
    <t>Next Mediaworks Ltd</t>
  </si>
  <si>
    <t>NEXTMEDIA</t>
  </si>
  <si>
    <t>Centenial Surgical Suture Ltd</t>
  </si>
  <si>
    <t>CSURGSU</t>
  </si>
  <si>
    <t>Roopa Industries Ltd</t>
  </si>
  <si>
    <t>ROOPAIND</t>
  </si>
  <si>
    <t>Sawaca Business Machines Ltd</t>
  </si>
  <si>
    <t>SAWABUSI</t>
  </si>
  <si>
    <t>Nippon India Nifty Pharma ETF</t>
  </si>
  <si>
    <t>PHARMABEES</t>
  </si>
  <si>
    <t>Prabhhans Industries Ltd</t>
  </si>
  <si>
    <t>PRABHHANS</t>
  </si>
  <si>
    <t>VERTEX Securities Ltd</t>
  </si>
  <si>
    <t>VERTEX</t>
  </si>
  <si>
    <t>Ambica Agarbathies Aroma &amp; Industries Ltd</t>
  </si>
  <si>
    <t>AMBICAAGAR</t>
  </si>
  <si>
    <t>Integra Switchgear Ltd</t>
  </si>
  <si>
    <t>INTEGSW</t>
  </si>
  <si>
    <t>HCKK Ventures Ltd</t>
  </si>
  <si>
    <t>HCKKVENTURE</t>
  </si>
  <si>
    <t>Indianivesh Ltd</t>
  </si>
  <si>
    <t>INDIANVSH</t>
  </si>
  <si>
    <t>Swasti Vinayaka Art and Heritage Corporation Ltd</t>
  </si>
  <si>
    <t>SVARTCORP</t>
  </si>
  <si>
    <t>Chandra Prabhu International Ltd</t>
  </si>
  <si>
    <t>CHANDRAP</t>
  </si>
  <si>
    <t>Bhaskar Agro Chemicals Ltd</t>
  </si>
  <si>
    <t>BHASKAGR</t>
  </si>
  <si>
    <t>J Taparia Projects Ltd</t>
  </si>
  <si>
    <t>JTAPARIA</t>
  </si>
  <si>
    <t>SP Refractories Ltd</t>
  </si>
  <si>
    <t>SPRL</t>
  </si>
  <si>
    <t>Naturite Agro Products Ltd</t>
  </si>
  <si>
    <t>NAPL</t>
  </si>
  <si>
    <t>Nirmitee Robotics India Ltd</t>
  </si>
  <si>
    <t>NIRMITEE</t>
  </si>
  <si>
    <t>India Home Loan Ltd</t>
  </si>
  <si>
    <t>INDIAHOME</t>
  </si>
  <si>
    <t>Nivaka Fashions Ltd</t>
  </si>
  <si>
    <t>NIVAKA</t>
  </si>
  <si>
    <t>Yug Decor Ltd</t>
  </si>
  <si>
    <t>YUG</t>
  </si>
  <si>
    <t>Frontier Capital Ltd</t>
  </si>
  <si>
    <t>FRONTCAP</t>
  </si>
  <si>
    <t>Moxsh Overseas Educon Ltd</t>
  </si>
  <si>
    <t>MOXSH</t>
  </si>
  <si>
    <t>Odyssey Corporation Ltd</t>
  </si>
  <si>
    <t>ODYCORP</t>
  </si>
  <si>
    <t>Chennai Ferrous Industries Ltd</t>
  </si>
  <si>
    <t>CHENFERRO</t>
  </si>
  <si>
    <t>Luharuka Media &amp; Infra Ltd</t>
  </si>
  <si>
    <t>LUHARUKA</t>
  </si>
  <si>
    <t>Piotex Industries Ltd</t>
  </si>
  <si>
    <t>PIOTEX</t>
  </si>
  <si>
    <t>Olympia Industries Ltd</t>
  </si>
  <si>
    <t>OLYMPTX</t>
  </si>
  <si>
    <t>Kemistar Corporation Ltd</t>
  </si>
  <si>
    <t>KEMISTAR</t>
  </si>
  <si>
    <t>Sri Ramakrishna Mills (Coimbatore) Ltd</t>
  </si>
  <si>
    <t>SRMCL</t>
  </si>
  <si>
    <t>E L Forge Ltd</t>
  </si>
  <si>
    <t>ELFORGE</t>
  </si>
  <si>
    <t>Khandwala Securities Ltd</t>
  </si>
  <si>
    <t>KHANDSE</t>
  </si>
  <si>
    <t>Ravileela Granites Ltd</t>
  </si>
  <si>
    <t>RALEGRA</t>
  </si>
  <si>
    <t>Utique Enterprises Ltd</t>
  </si>
  <si>
    <t>UTIQUE</t>
  </si>
  <si>
    <t>Rolcon Engineering Company Ltd</t>
  </si>
  <si>
    <t>ROLCOEN</t>
  </si>
  <si>
    <t>Kallam Textiles Ltd</t>
  </si>
  <si>
    <t>KALLAM</t>
  </si>
  <si>
    <t>Nippon India Silver ETF</t>
  </si>
  <si>
    <t>SILVERBEES</t>
  </si>
  <si>
    <t>Kabsons Industries Ltd</t>
  </si>
  <si>
    <t>KABSON</t>
  </si>
  <si>
    <t>Madhav Marbles and Granites Ltd</t>
  </si>
  <si>
    <t>MADHAV</t>
  </si>
  <si>
    <t>DECO MICA Ltd</t>
  </si>
  <si>
    <t>DECOMIC</t>
  </si>
  <si>
    <t>Mohit Industries Ltd</t>
  </si>
  <si>
    <t>MOHITIND</t>
  </si>
  <si>
    <t>Suumaya Industries Ltd</t>
  </si>
  <si>
    <t>SUULD</t>
  </si>
  <si>
    <t>Smart Finsec Ltd</t>
  </si>
  <si>
    <t>SMARTFIN</t>
  </si>
  <si>
    <t>Fine-Line Circuits Ltd</t>
  </si>
  <si>
    <t>FINELINE</t>
  </si>
  <si>
    <t>Hiliks Technologies Ltd</t>
  </si>
  <si>
    <t>HILIKS</t>
  </si>
  <si>
    <t>Kamadgiri Fashion Ltd</t>
  </si>
  <si>
    <t>KAMADGIRI</t>
  </si>
  <si>
    <t>Lesha Industries Ltd</t>
  </si>
  <si>
    <t>LESHAIND</t>
  </si>
  <si>
    <t>BITS Ltd</t>
  </si>
  <si>
    <t>BITS</t>
  </si>
  <si>
    <t>Laxmipati Engineering Works Ltd</t>
  </si>
  <si>
    <t>LAXMIPATI</t>
  </si>
  <si>
    <t>Mega Flex Plastics Ltd</t>
  </si>
  <si>
    <t>MEGAFLEX</t>
  </si>
  <si>
    <t>Patspin India Ltd</t>
  </si>
  <si>
    <t>PATSPINLTD</t>
  </si>
  <si>
    <t>Gabriel Pet Straps Ltd</t>
  </si>
  <si>
    <t>GPSL</t>
  </si>
  <si>
    <t>GACM Technologies Ltd</t>
  </si>
  <si>
    <t>GATECH</t>
  </si>
  <si>
    <t>Infronics Systems Ltd</t>
  </si>
  <si>
    <t>INFRONICS</t>
  </si>
  <si>
    <t>Veerhealth Care Ltd</t>
  </si>
  <si>
    <t>VEERHEALTH</t>
  </si>
  <si>
    <t>Rishi Techtex Ltd</t>
  </si>
  <si>
    <t>RISHITECH</t>
  </si>
  <si>
    <t>Bombay Talkies Ltd</t>
  </si>
  <si>
    <t>BOMTALKIES</t>
  </si>
  <si>
    <t>Williamson Magor and Co Ltd</t>
  </si>
  <si>
    <t>WILLAMAGOR</t>
  </si>
  <si>
    <t>Benchmark Computer Solutions Ltd</t>
  </si>
  <si>
    <t>BENCHMARK</t>
  </si>
  <si>
    <t>Diana Tea Co Ltd</t>
  </si>
  <si>
    <t>DIANATEA</t>
  </si>
  <si>
    <t>Falcon Technoprojects India Ltd</t>
  </si>
  <si>
    <t>FALCONTECH</t>
  </si>
  <si>
    <t>Grill Splendour Services Ltd</t>
  </si>
  <si>
    <t>BIRDYS</t>
  </si>
  <si>
    <t>Golden Crest Education &amp; Services Ltd</t>
  </si>
  <si>
    <t>GOLDENCREST</t>
  </si>
  <si>
    <t>Nippon India ETF Nifty 50 Value 20</t>
  </si>
  <si>
    <t>NV20BEES</t>
  </si>
  <si>
    <t>Starlog Enterprises Ltd</t>
  </si>
  <si>
    <t>STARLOG</t>
  </si>
  <si>
    <t>Virtual Global Education Ltd</t>
  </si>
  <si>
    <t>VIRTUALG</t>
  </si>
  <si>
    <t>Uniinfo Telecom Services Ltd</t>
  </si>
  <si>
    <t>UNIINFO</t>
  </si>
  <si>
    <t>National General Industries Ltd</t>
  </si>
  <si>
    <t>NATGENI</t>
  </si>
  <si>
    <t>Continental Petroleums Ltd</t>
  </si>
  <si>
    <t>CONTPTR</t>
  </si>
  <si>
    <t>KMS Medisurgi Ltd</t>
  </si>
  <si>
    <t>KMSMEDI</t>
  </si>
  <si>
    <t>Emergent Industrial Solutions Ltd</t>
  </si>
  <si>
    <t>EMERGENT</t>
  </si>
  <si>
    <t>Swojas Energy Foods Ltd</t>
  </si>
  <si>
    <t>SWOEF</t>
  </si>
  <si>
    <t>Bizotic Commercial Ltd</t>
  </si>
  <si>
    <t>BIZOTIC</t>
  </si>
  <si>
    <t>Hemang Resources Ltd</t>
  </si>
  <si>
    <t>HEMANG</t>
  </si>
  <si>
    <t>Sumedha Fiscal Services Ltd</t>
  </si>
  <si>
    <t>SUMEDHA</t>
  </si>
  <si>
    <t>Family Care Hospitals Ltd</t>
  </si>
  <si>
    <t>FAMILYCARE</t>
  </si>
  <si>
    <t>Omega Interactive Technologies Ltd</t>
  </si>
  <si>
    <t>OMEGAIN</t>
  </si>
  <si>
    <t>DocMode Health Technologies Ltd</t>
  </si>
  <si>
    <t>DHTL</t>
  </si>
  <si>
    <t>Veritaas Advertising Ltd</t>
  </si>
  <si>
    <t>VERITAAS</t>
  </si>
  <si>
    <t>Vinyoflex Ltd</t>
  </si>
  <si>
    <t>VINYOFL</t>
  </si>
  <si>
    <t>Indong Tea Company Ltd</t>
  </si>
  <si>
    <t>INDONG</t>
  </si>
  <si>
    <t>Trident Texofab Ltd</t>
  </si>
  <si>
    <t>TTFL</t>
  </si>
  <si>
    <t>Qgo Finance Ltd</t>
  </si>
  <si>
    <t>QGO</t>
  </si>
  <si>
    <t>Polysil Irrigation Systems Ltd</t>
  </si>
  <si>
    <t>POLYSIL</t>
  </si>
  <si>
    <t>Picturehouse Media Ltd</t>
  </si>
  <si>
    <t>PICTUREHS</t>
  </si>
  <si>
    <t>Globesecure Technologies Ltd</t>
  </si>
  <si>
    <t>Future Market Networks Ltd</t>
  </si>
  <si>
    <t>FMNL</t>
  </si>
  <si>
    <t>Epuja Spiritech Ltd</t>
  </si>
  <si>
    <t>EPUJA</t>
  </si>
  <si>
    <t>Kridhan Infra Ltd</t>
  </si>
  <si>
    <t>KRIDHANINF</t>
  </si>
  <si>
    <t>Five Core Electronics Ltd</t>
  </si>
  <si>
    <t>FIVECORE</t>
  </si>
  <si>
    <t>Gothi Plascon (India) Ltd</t>
  </si>
  <si>
    <t>GOTHIPL</t>
  </si>
  <si>
    <t>Pearl Green Clubs and Resorts Ltd</t>
  </si>
  <si>
    <t>PGCRL</t>
  </si>
  <si>
    <t>Sadhna Broadcast Ltd</t>
  </si>
  <si>
    <t>SADHNA</t>
  </si>
  <si>
    <t>Duropack Ltd</t>
  </si>
  <si>
    <t>DUROPACK</t>
  </si>
  <si>
    <t>Megri Soft Ltd</t>
  </si>
  <si>
    <t>MEGRISOFT</t>
  </si>
  <si>
    <t>Medinova Diagnostic Services Ltd</t>
  </si>
  <si>
    <t>MEDINOV</t>
  </si>
  <si>
    <t>Techindia Nirman Ltd</t>
  </si>
  <si>
    <t>TECHIN</t>
  </si>
  <si>
    <t>Netlink Solutions (India) Ltd</t>
  </si>
  <si>
    <t>NETLINK</t>
  </si>
  <si>
    <t>Gautam Gems Ltd</t>
  </si>
  <si>
    <t>GGL</t>
  </si>
  <si>
    <t>Prakash Woollen &amp; Synthetic Mills Ltd</t>
  </si>
  <si>
    <t>PWASML</t>
  </si>
  <si>
    <t>Sri Havisha Hospitality and Infrastructure Ltd</t>
  </si>
  <si>
    <t>HAVISHA</t>
  </si>
  <si>
    <t>Sudal Industries Ltd</t>
  </si>
  <si>
    <t>SUDAI</t>
  </si>
  <si>
    <t>Shreeshay Engineers Ltd</t>
  </si>
  <si>
    <t>SHREESHAY</t>
  </si>
  <si>
    <t>Pratik Panels Ltd</t>
  </si>
  <si>
    <t>PRATIK</t>
  </si>
  <si>
    <t>Bombay Wire Ropes Ltd</t>
  </si>
  <si>
    <t>BOMBWIR</t>
  </si>
  <si>
    <t>Markobenz Ventures Ltd</t>
  </si>
  <si>
    <t>MARKOBENZ</t>
  </si>
  <si>
    <t>UTI Nifty Bank ETF</t>
  </si>
  <si>
    <t>UTIBANKETF</t>
  </si>
  <si>
    <t>Yuranus Infrastructure Ltd</t>
  </si>
  <si>
    <t>YURANUS</t>
  </si>
  <si>
    <t>Alfavision Overseas (India) Ltd</t>
  </si>
  <si>
    <t>ALFAVIO</t>
  </si>
  <si>
    <t>Safa Systems &amp; Technologies Ltd</t>
  </si>
  <si>
    <t>SSTL</t>
  </si>
  <si>
    <t>Choksi Laboratories Ltd</t>
  </si>
  <si>
    <t>CHOKSILA</t>
  </si>
  <si>
    <t>Hind Aluminium Industries Ltd</t>
  </si>
  <si>
    <t>HINDALUMI</t>
  </si>
  <si>
    <t>Sparc Electrex Ltd</t>
  </si>
  <si>
    <t>SPAR</t>
  </si>
  <si>
    <t>Jigar Cables Ltd</t>
  </si>
  <si>
    <t>JIGAR</t>
  </si>
  <si>
    <t>Mukand Engineers Ltd</t>
  </si>
  <si>
    <t>MUKANDENGG</t>
  </si>
  <si>
    <t>Concord Drugs Ltd</t>
  </si>
  <si>
    <t>CONCORD</t>
  </si>
  <si>
    <t>Mirae Asset Nifty India Manufacturing ETF</t>
  </si>
  <si>
    <t>MAKEINDIA</t>
  </si>
  <si>
    <t>Unick Fix-A-Form And Printers Ltd</t>
  </si>
  <si>
    <t>UNICK</t>
  </si>
  <si>
    <t>Mirae Asset Nifty Midcap 150 ETF</t>
  </si>
  <si>
    <t>MIDCAPETF</t>
  </si>
  <si>
    <t>Tejassvi Aaharam Ltd</t>
  </si>
  <si>
    <t>TEJASSVI</t>
  </si>
  <si>
    <t>Transvoy Logistics India Ltd</t>
  </si>
  <si>
    <t>TRANSVOY</t>
  </si>
  <si>
    <t>RKD Agri &amp; Retail Ltd</t>
  </si>
  <si>
    <t>RKDAGRRTL</t>
  </si>
  <si>
    <t>Cyber Media (India) Ltd</t>
  </si>
  <si>
    <t>CYBERMEDIA</t>
  </si>
  <si>
    <t>Getalong Enterprise Ltd</t>
  </si>
  <si>
    <t>GETALONG</t>
  </si>
  <si>
    <t>Aastamangalam Finance Ltd</t>
  </si>
  <si>
    <t>AASTAFIN</t>
  </si>
  <si>
    <t>Mudunuru Ltd</t>
  </si>
  <si>
    <t>MUDUNURU</t>
  </si>
  <si>
    <t>Hybrid Financial Services Ltd</t>
  </si>
  <si>
    <t>HYBRIDFIN</t>
  </si>
  <si>
    <t>Panjon Ltd</t>
  </si>
  <si>
    <t>PANJON</t>
  </si>
  <si>
    <t>Infomedia Press Ltd</t>
  </si>
  <si>
    <t>INFOMEDIA</t>
  </si>
  <si>
    <t>Varyaa Creations Ltd</t>
  </si>
  <si>
    <t>VARYAA</t>
  </si>
  <si>
    <t>Visagar Polytex Ltd</t>
  </si>
  <si>
    <t>VIVIDHA</t>
  </si>
  <si>
    <t>Vikas WSP Ltd</t>
  </si>
  <si>
    <t>VIKASWSP</t>
  </si>
  <si>
    <t>Bandaram Pharma Packtech Ltd</t>
  </si>
  <si>
    <t>BANDARAM</t>
  </si>
  <si>
    <t>Kcl Infra Projects Ltd</t>
  </si>
  <si>
    <t>KCLINFRA</t>
  </si>
  <si>
    <t>Raw Edge Industrial Solutions Ltd</t>
  </si>
  <si>
    <t>RAWEDGE</t>
  </si>
  <si>
    <t>Ashiana Ispat Ltd</t>
  </si>
  <si>
    <t>ASHIS</t>
  </si>
  <si>
    <t>Chordia Food Products Ltd</t>
  </si>
  <si>
    <t>CHORDIA</t>
  </si>
  <si>
    <t>Rex Sealing &amp; Packing Industries Ltd</t>
  </si>
  <si>
    <t>REXSEAL</t>
  </si>
  <si>
    <t>Adarsh Plant Protect Ltd</t>
  </si>
  <si>
    <t>ADARSHPL</t>
  </si>
  <si>
    <t>Adeshwar Meditex Ltd</t>
  </si>
  <si>
    <t>ADESHWAR</t>
  </si>
  <si>
    <t>JMD Ventures Ltd</t>
  </si>
  <si>
    <t>JMDVL</t>
  </si>
  <si>
    <t>Gold Line International Finvest Ltd</t>
  </si>
  <si>
    <t>GOLDLINE</t>
  </si>
  <si>
    <t>MPIL Corporation Ltd</t>
  </si>
  <si>
    <t>MPILCORPL</t>
  </si>
  <si>
    <t>Khaitan (India) Ltd</t>
  </si>
  <si>
    <t>KHAITANLTD</t>
  </si>
  <si>
    <t>Martin Burn Ltd</t>
  </si>
  <si>
    <t>MARBU</t>
  </si>
  <si>
    <t>Gayatri Highways Ltd</t>
  </si>
  <si>
    <t>GAYAHWS</t>
  </si>
  <si>
    <t>Jiwanram Sheoduttrai Industries Ltd</t>
  </si>
  <si>
    <t>JIWANRAM</t>
  </si>
  <si>
    <t>Axis Nifty 50 ETF</t>
  </si>
  <si>
    <t>AXISNIFTY</t>
  </si>
  <si>
    <t>Crestchem Ltd</t>
  </si>
  <si>
    <t>CRSTCHM</t>
  </si>
  <si>
    <t>Aditya Spinners Ltd</t>
  </si>
  <si>
    <t>ADITYASP</t>
  </si>
  <si>
    <t>Garnet Construction Ltd</t>
  </si>
  <si>
    <t>GARNET</t>
  </si>
  <si>
    <t>Vapi Enterprise Ltd</t>
  </si>
  <si>
    <t>VAPIENTER</t>
  </si>
  <si>
    <t>Global Capital Markets Ltd</t>
  </si>
  <si>
    <t>GLOBALCA</t>
  </si>
  <si>
    <t>Technopack Polymers Ltd</t>
  </si>
  <si>
    <t>TECHNOPACK</t>
  </si>
  <si>
    <t>Invigorated Business Consulting Ltd</t>
  </si>
  <si>
    <t>INVIGO</t>
  </si>
  <si>
    <t>Lakhotia Polyesters (India) Ltd</t>
  </si>
  <si>
    <t>LAKHOTIA</t>
  </si>
  <si>
    <t>TTI Enterprise Ltd</t>
  </si>
  <si>
    <t>TTIENT</t>
  </si>
  <si>
    <t>Hindustan Fluoro Carbons Ltd</t>
  </si>
  <si>
    <t>HINFLUR</t>
  </si>
  <si>
    <t>Goenka Diamond And Jewels Ltd</t>
  </si>
  <si>
    <t>GOENKA</t>
  </si>
  <si>
    <t>Nippon India Nifty Auto ETF</t>
  </si>
  <si>
    <t>AUTOBEES</t>
  </si>
  <si>
    <t>Beekay Niryat Ltd</t>
  </si>
  <si>
    <t>BNL</t>
  </si>
  <si>
    <t>Cargosol Logistics Ltd</t>
  </si>
  <si>
    <t>CARGOSOL</t>
  </si>
  <si>
    <t>Kanco Tea &amp; Industries Ltd</t>
  </si>
  <si>
    <t>KANCOTEA</t>
  </si>
  <si>
    <t>Sai Swami Metals and Alloys Ltd</t>
  </si>
  <si>
    <t>SAI</t>
  </si>
  <si>
    <t>Poona Dal and Oil Industries Ltd</t>
  </si>
  <si>
    <t>POONADAL</t>
  </si>
  <si>
    <t>Accedere Ltd</t>
  </si>
  <si>
    <t>ACCEDERE</t>
  </si>
  <si>
    <t>Suditi Industries Ltd</t>
  </si>
  <si>
    <t>SUDTIND-B</t>
  </si>
  <si>
    <t>Shashijit Infraprojects Ltd</t>
  </si>
  <si>
    <t>SHASHIJIT</t>
  </si>
  <si>
    <t>Grandma Trading and Agencies Ltd</t>
  </si>
  <si>
    <t>GRANDMA</t>
  </si>
  <si>
    <t>Shubhlaxmi Jewel Art Ltd</t>
  </si>
  <si>
    <t>SHUBHLAXMI</t>
  </si>
  <si>
    <t>Greencrest Financial Services Ltd</t>
  </si>
  <si>
    <t>GREENCREST</t>
  </si>
  <si>
    <t>Hipolin Ltd</t>
  </si>
  <si>
    <t>HIPOLIN</t>
  </si>
  <si>
    <t>N K Industries Ltd</t>
  </si>
  <si>
    <t>NKIND</t>
  </si>
  <si>
    <t>Zodiac-JRD-MKJ Ltd</t>
  </si>
  <si>
    <t>ZODJRDMKJ</t>
  </si>
  <si>
    <t>Rithwik Facility Management Services Ltd</t>
  </si>
  <si>
    <t>RITHWIKFMS</t>
  </si>
  <si>
    <t>Sreechem Resins Ltd</t>
  </si>
  <si>
    <t>SRECR</t>
  </si>
  <si>
    <t>Mindpool Technologies Ltd</t>
  </si>
  <si>
    <t>MINDPOOL</t>
  </si>
  <si>
    <t>Informed Technologies India Ltd</t>
  </si>
  <si>
    <t>INFORTEC</t>
  </si>
  <si>
    <t>Net Avenue Technologies Ltd</t>
  </si>
  <si>
    <t>CBAZAAR</t>
  </si>
  <si>
    <t>Marinetrans India Ltd</t>
  </si>
  <si>
    <t>MARINETRAN</t>
  </si>
  <si>
    <t>Adhbhut Infrastructure Ltd</t>
  </si>
  <si>
    <t>ADHBHUTIN</t>
  </si>
  <si>
    <t>Vanta Bioscience Ltd</t>
  </si>
  <si>
    <t>VANTABIO</t>
  </si>
  <si>
    <t>A G Universal Ltd</t>
  </si>
  <si>
    <t>AGUL</t>
  </si>
  <si>
    <t>Gujarat Petrosynthese Ltd</t>
  </si>
  <si>
    <t>GUJPETR</t>
  </si>
  <si>
    <t>Gujarat Terce Laboratories Ltd</t>
  </si>
  <si>
    <t>GUJTERC</t>
  </si>
  <si>
    <t>Jupiter Infomedia Ltd</t>
  </si>
  <si>
    <t>JUPITERIN</t>
  </si>
  <si>
    <t>KCD Industries India Ltd</t>
  </si>
  <si>
    <t>KCDGROUP</t>
  </si>
  <si>
    <t>Phaarmasia Ltd</t>
  </si>
  <si>
    <t>PHRMASI</t>
  </si>
  <si>
    <t>TCM Ltd</t>
  </si>
  <si>
    <t>TCMLMTD</t>
  </si>
  <si>
    <t>Madhusudan Securities Ltd</t>
  </si>
  <si>
    <t>MADHUSE</t>
  </si>
  <si>
    <t>DSP NIFTY 1D Rate Liquid ETF</t>
  </si>
  <si>
    <t>LIQUIDETF</t>
  </si>
  <si>
    <t>Shaival Reality Ltd</t>
  </si>
  <si>
    <t>SHAIVAL</t>
  </si>
  <si>
    <t>Polymechplast Machines Ltd</t>
  </si>
  <si>
    <t>POLYCHMP</t>
  </si>
  <si>
    <t>Aruna Hotels Ltd</t>
  </si>
  <si>
    <t>ARUNAHTEL</t>
  </si>
  <si>
    <t>The Cochin Malabar Estates and Industries Ltd</t>
  </si>
  <si>
    <t>COCHMAL</t>
  </si>
  <si>
    <t>Humming Bird Education Ltd</t>
  </si>
  <si>
    <t>HBEL</t>
  </si>
  <si>
    <t>Arman Holdings Ltd</t>
  </si>
  <si>
    <t>ARMAN</t>
  </si>
  <si>
    <t>Fortune International Ltd</t>
  </si>
  <si>
    <t>FORINTL</t>
  </si>
  <si>
    <t>Madhusudan Industries Ltd</t>
  </si>
  <si>
    <t>MADHUDIN</t>
  </si>
  <si>
    <t>Ace Integrated Solutions Ltd</t>
  </si>
  <si>
    <t>ACEINTEG</t>
  </si>
  <si>
    <t>Sj Corporation Ltd</t>
  </si>
  <si>
    <t>SJCORP</t>
  </si>
  <si>
    <t>Oriental Trimex Ltd</t>
  </si>
  <si>
    <t>ORIENTALTL</t>
  </si>
  <si>
    <t>Munoth Financial Services Ltd</t>
  </si>
  <si>
    <t>MUNOTHFI</t>
  </si>
  <si>
    <t>Tyroon Tea Co Ltd</t>
  </si>
  <si>
    <t>TYROON</t>
  </si>
  <si>
    <t>Jetking Infotrain Ltd</t>
  </si>
  <si>
    <t>JETKINGQ</t>
  </si>
  <si>
    <t>Global Longlife Hospital and Research Ltd</t>
  </si>
  <si>
    <t>GLHRL</t>
  </si>
  <si>
    <t>Oasis Securities Ltd</t>
  </si>
  <si>
    <t>OASISEC</t>
  </si>
  <si>
    <t>Neil Industries Ltd</t>
  </si>
  <si>
    <t>NEIL</t>
  </si>
  <si>
    <t>Parabolic Drugs Ltd</t>
  </si>
  <si>
    <t>PARABDRUGS</t>
  </si>
  <si>
    <t>Narmada Agrobase Ltd</t>
  </si>
  <si>
    <t>NARMADA</t>
  </si>
  <si>
    <t>Scarnose International Ltd</t>
  </si>
  <si>
    <t>SCARNOSE</t>
  </si>
  <si>
    <t>Zenith Fibres Ltd</t>
  </si>
  <si>
    <t>ZENIFIB</t>
  </si>
  <si>
    <t>Indo Cotspin Ltd</t>
  </si>
  <si>
    <t>ICL</t>
  </si>
  <si>
    <t>Mega Corp Ltd</t>
  </si>
  <si>
    <t>MEGACOR</t>
  </si>
  <si>
    <t>Tarini International Ltd</t>
  </si>
  <si>
    <t>TARINI</t>
  </si>
  <si>
    <t>Leading Leasing Finance and Investment Company Ltd</t>
  </si>
  <si>
    <t>LLFICL</t>
  </si>
  <si>
    <t>Nagreeka Capital &amp; Infrastructure Ltd</t>
  </si>
  <si>
    <t>NAGREEKCAP</t>
  </si>
  <si>
    <t>Sagar Diamonds Ltd</t>
  </si>
  <si>
    <t>SAGAR</t>
  </si>
  <si>
    <t>BC Power Controls Ltd</t>
  </si>
  <si>
    <t>BCP</t>
  </si>
  <si>
    <t>Blue Chip Tex Industries Ltd</t>
  </si>
  <si>
    <t>BLUECHIPT</t>
  </si>
  <si>
    <t>Hrh Next Services Ltd</t>
  </si>
  <si>
    <t>HRHNEXT</t>
  </si>
  <si>
    <t>Call Center Services</t>
  </si>
  <si>
    <t>Computer Point Ltd</t>
  </si>
  <si>
    <t>COMPUPN</t>
  </si>
  <si>
    <t>Jay Kailash Namkeen Ltd</t>
  </si>
  <si>
    <t>JAYKAILASH</t>
  </si>
  <si>
    <t>Spenta International Ltd</t>
  </si>
  <si>
    <t>SPENTA</t>
  </si>
  <si>
    <t>Asian Tea &amp; Exports Ltd</t>
  </si>
  <si>
    <t>ASIANTNE</t>
  </si>
  <si>
    <t>Mask Investments Ltd</t>
  </si>
  <si>
    <t>MASKINVEST</t>
  </si>
  <si>
    <t>MFL India Ltd</t>
  </si>
  <si>
    <t>MFLINDIA</t>
  </si>
  <si>
    <t>Abirami Financial Services (India) Ltd</t>
  </si>
  <si>
    <t>ABIRAFN</t>
  </si>
  <si>
    <t>Stanrose Mafatlal Investments and Finance Ltd</t>
  </si>
  <si>
    <t>STANROS</t>
  </si>
  <si>
    <t>Starcom Information Technology Ltd</t>
  </si>
  <si>
    <t>STARCOM</t>
  </si>
  <si>
    <t>USG Tech Solutions Ltd</t>
  </si>
  <si>
    <t>USGTECH</t>
  </si>
  <si>
    <t>Veejay Lakshmi Engineering Works Ltd</t>
  </si>
  <si>
    <t>VJLAXMIE</t>
  </si>
  <si>
    <t>Shree Hari Chemicals Export Ltd</t>
  </si>
  <si>
    <t>SHHARICH</t>
  </si>
  <si>
    <t>Roselabs Finance Ltd</t>
  </si>
  <si>
    <t>ROSELABS</t>
  </si>
  <si>
    <t>Palco Metals Ltd</t>
  </si>
  <si>
    <t>PALCO</t>
  </si>
  <si>
    <t>Sabar Flex India Ltd</t>
  </si>
  <si>
    <t>SABAR</t>
  </si>
  <si>
    <t>COSYN Ltd</t>
  </si>
  <si>
    <t>COSYN</t>
  </si>
  <si>
    <t>Aspira Pathlab &amp; Diagnostics Ltd</t>
  </si>
  <si>
    <t>ASPIRA</t>
  </si>
  <si>
    <t>Impex Ferro Tech Ltd</t>
  </si>
  <si>
    <t>IMPEXFERRO</t>
  </si>
  <si>
    <t>Garden Silk Mills Ltd</t>
  </si>
  <si>
    <t>GARDENSILK</t>
  </si>
  <si>
    <t>DSP Nifty50 Equal weight ETF</t>
  </si>
  <si>
    <t>EQUAL50ADD</t>
  </si>
  <si>
    <t>Pasupati Spinning and Weaving Mills Ltd</t>
  </si>
  <si>
    <t>PASUSPG</t>
  </si>
  <si>
    <t>Sinnar Bidi Udyog Ltd</t>
  </si>
  <si>
    <t>SINNAR</t>
  </si>
  <si>
    <t>SBI Nifty 200 Quality 30 ETF</t>
  </si>
  <si>
    <t>SBIETFQLTY</t>
  </si>
  <si>
    <t>Pentokey Organy (India) Ltd</t>
  </si>
  <si>
    <t>PNTKYOR</t>
  </si>
  <si>
    <t>Betex India Ltd</t>
  </si>
  <si>
    <t>BETXIND</t>
  </si>
  <si>
    <t>Ajel Ltd</t>
  </si>
  <si>
    <t>AJEL</t>
  </si>
  <si>
    <t>Texel Industries Ltd</t>
  </si>
  <si>
    <t>TEXELIN</t>
  </si>
  <si>
    <t>Laffans Petrochemicals Ltd</t>
  </si>
  <si>
    <t>LAFFANSQ</t>
  </si>
  <si>
    <t>Quality Foils (India) Ltd</t>
  </si>
  <si>
    <t>QFIL</t>
  </si>
  <si>
    <t>Veer Energy &amp; Infrastructure Ltd</t>
  </si>
  <si>
    <t>VEERENRGY</t>
  </si>
  <si>
    <t>Miven Machine Tools Ltd</t>
  </si>
  <si>
    <t>MIVENMACH</t>
  </si>
  <si>
    <t>Motilal Oswal M50 ETF</t>
  </si>
  <si>
    <t>MOM50</t>
  </si>
  <si>
    <t>KK Shah Hospitals Limited</t>
  </si>
  <si>
    <t>KKSHL</t>
  </si>
  <si>
    <t>Best Eastern Hotels Ltd</t>
  </si>
  <si>
    <t>BESTEAST</t>
  </si>
  <si>
    <t>Arrowhead Seperation Engineering Ltd</t>
  </si>
  <si>
    <t>ARROWHEAD</t>
  </si>
  <si>
    <t>Danube Industries Ltd</t>
  </si>
  <si>
    <t>DANUBE</t>
  </si>
  <si>
    <t>Compuage Infocom Ltd</t>
  </si>
  <si>
    <t>COMPINFO</t>
  </si>
  <si>
    <t>Maris Spinners Ltd</t>
  </si>
  <si>
    <t>MARIS</t>
  </si>
  <si>
    <t>Nippon India ETF Nifty 5 yr Benchmark G-Sec</t>
  </si>
  <si>
    <t>GILT5YBEES</t>
  </si>
  <si>
    <t>Incap Ltd</t>
  </si>
  <si>
    <t>INCAP</t>
  </si>
  <si>
    <t>B2B Software Technologies Ltd</t>
  </si>
  <si>
    <t>B2BSOFT</t>
  </si>
  <si>
    <t>SMIFS Capital Markets Ltd</t>
  </si>
  <si>
    <t>SMIFS</t>
  </si>
  <si>
    <t>Shree Securities Ltd</t>
  </si>
  <si>
    <t>SHREESEC</t>
  </si>
  <si>
    <t>KJMC Financial Services Ltd</t>
  </si>
  <si>
    <t>KJMCFIN</t>
  </si>
  <si>
    <t>Sunil Industries Ltd</t>
  </si>
  <si>
    <t>SUNILTX</t>
  </si>
  <si>
    <t>Intec Capital Ltd</t>
  </si>
  <si>
    <t>INTECCAP</t>
  </si>
  <si>
    <t>Innovative Ideals and Services (India) Ltd</t>
  </si>
  <si>
    <t>INNOVATIVE</t>
  </si>
  <si>
    <t>Silver Oak (India) Ltd</t>
  </si>
  <si>
    <t>SILVOAK</t>
  </si>
  <si>
    <t>J A Finance Ltd</t>
  </si>
  <si>
    <t>JAFINANCE</t>
  </si>
  <si>
    <t>Venlon Enterprises Ltd</t>
  </si>
  <si>
    <t>VENLONENT</t>
  </si>
  <si>
    <t>Kratos Energy &amp; Infrastructure Ltd</t>
  </si>
  <si>
    <t>KRATOSENER</t>
  </si>
  <si>
    <t>Dhanlaxmi Cotex Ltd</t>
  </si>
  <si>
    <t>DHANCOT</t>
  </si>
  <si>
    <t>Educomp Solutions Ltd</t>
  </si>
  <si>
    <t>EDUCOMP</t>
  </si>
  <si>
    <t>Roni Households Ltd</t>
  </si>
  <si>
    <t>RONI</t>
  </si>
  <si>
    <t>Citadel Realty and Developers Ltd</t>
  </si>
  <si>
    <t>CITADEL</t>
  </si>
  <si>
    <t>Winro Commercial (India) Ltd</t>
  </si>
  <si>
    <t>WINROC</t>
  </si>
  <si>
    <t>Kapil Cotex Ltd</t>
  </si>
  <si>
    <t>KAPILCO</t>
  </si>
  <si>
    <t>Chothani Foods Ltd</t>
  </si>
  <si>
    <t>CHOTHANI</t>
  </si>
  <si>
    <t>ACI Infocom Ltd</t>
  </si>
  <si>
    <t>ACIIN</t>
  </si>
  <si>
    <t>HB Leasing and Finance Co Ltd</t>
  </si>
  <si>
    <t>HBLEAS</t>
  </si>
  <si>
    <t>Castex Technologies Ltd</t>
  </si>
  <si>
    <t>CASTEXTECH</t>
  </si>
  <si>
    <t>Narendra Properties Ltd</t>
  </si>
  <si>
    <t>NARPROP</t>
  </si>
  <si>
    <t>Kaushalya Infrastructure Development Corporation Ltd</t>
  </si>
  <si>
    <t>KAUSHALYA</t>
  </si>
  <si>
    <t>Mini Diamonds (India) Ltd</t>
  </si>
  <si>
    <t>MINID</t>
  </si>
  <si>
    <t>Sanwaria Consumer Ltd</t>
  </si>
  <si>
    <t>SANWARIA</t>
  </si>
  <si>
    <t>Zenith Healthcare Ltd</t>
  </si>
  <si>
    <t>ZENITHHE</t>
  </si>
  <si>
    <t>Sahaj Fashions Ltd</t>
  </si>
  <si>
    <t>SAHAJ</t>
  </si>
  <si>
    <t>Naturo Indiabull Ltd</t>
  </si>
  <si>
    <t>NATURO</t>
  </si>
  <si>
    <t>Nalin Lease Finance Ltd</t>
  </si>
  <si>
    <t>NLFL</t>
  </si>
  <si>
    <t>Yaan Enterprises Ltd</t>
  </si>
  <si>
    <t>YAANENT</t>
  </si>
  <si>
    <t>BAMPSL Securities Ltd</t>
  </si>
  <si>
    <t>BAMPSL</t>
  </si>
  <si>
    <t>Quadpro Ites Ltd</t>
  </si>
  <si>
    <t>QUADPRO</t>
  </si>
  <si>
    <t>Shubham Polyspin Ltd</t>
  </si>
  <si>
    <t>SHUBHAM</t>
  </si>
  <si>
    <t>Aditya BSL Nifty IT ETF</t>
  </si>
  <si>
    <t>TECH</t>
  </si>
  <si>
    <t>Magenta Lifecare Ltd</t>
  </si>
  <si>
    <t>MAGENTA</t>
  </si>
  <si>
    <t>Lex Nimble Solutions Ltd</t>
  </si>
  <si>
    <t>LEX</t>
  </si>
  <si>
    <t>Vijay Textiles Ltd</t>
  </si>
  <si>
    <t>VIJAYTX</t>
  </si>
  <si>
    <t>Kandarp Digi Smart Bpo Ltd</t>
  </si>
  <si>
    <t>KANDARP</t>
  </si>
  <si>
    <t>Benara Bearings and Pistons Ltd</t>
  </si>
  <si>
    <t>BENARA</t>
  </si>
  <si>
    <t>ICICI Prudential S&amp;P BSE Midcap Select ETF</t>
  </si>
  <si>
    <t>MIDSELIETF</t>
  </si>
  <si>
    <t>Pecos Hotels and Pubs Ltd</t>
  </si>
  <si>
    <t>PECOS</t>
  </si>
  <si>
    <t>Sangal Papers Ltd</t>
  </si>
  <si>
    <t>SANPA</t>
  </si>
  <si>
    <t>Supreme Engineering Ltd</t>
  </si>
  <si>
    <t>SUPREMEENG</t>
  </si>
  <si>
    <t>Ventura Textiles Ltd</t>
  </si>
  <si>
    <t>VENTURA</t>
  </si>
  <si>
    <t>Quality RO Industries Ltd</t>
  </si>
  <si>
    <t>QRIL</t>
  </si>
  <si>
    <t>Croissance Ltd</t>
  </si>
  <si>
    <t>CROISSANCE</t>
  </si>
  <si>
    <t>Shantidoot Infra Services Ltd</t>
  </si>
  <si>
    <t>SISL</t>
  </si>
  <si>
    <t>Shree Rajasthan Syntex Ltd</t>
  </si>
  <si>
    <t>SHRAJSYNQ</t>
  </si>
  <si>
    <t>Lerthai Finance Ltd</t>
  </si>
  <si>
    <t>LERTHAI</t>
  </si>
  <si>
    <t>Oneclick Logistics India Ltd</t>
  </si>
  <si>
    <t>OLIL</t>
  </si>
  <si>
    <t>Groarc Industries India Ltd</t>
  </si>
  <si>
    <t>TELESYS</t>
  </si>
  <si>
    <t>H S India Ltd</t>
  </si>
  <si>
    <t>HOTLSILV</t>
  </si>
  <si>
    <t>Orient Tradelink Ltd</t>
  </si>
  <si>
    <t>ORIENTTR</t>
  </si>
  <si>
    <t>Plada Infotech Services Ltd</t>
  </si>
  <si>
    <t>PLADAINFO</t>
  </si>
  <si>
    <t>Purshottam Investofin Ltd</t>
  </si>
  <si>
    <t>PURSHOTTAM</t>
  </si>
  <si>
    <t>Harshil Agrotech Ltd</t>
  </si>
  <si>
    <t>HARSHILAGR</t>
  </si>
  <si>
    <t>SBI Nifty 10 yr Benchmark G-Sec ETF</t>
  </si>
  <si>
    <t>SETF10GILT</t>
  </si>
  <si>
    <t>Advance Lifestyles Ltd</t>
  </si>
  <si>
    <t>ADVLIFE</t>
  </si>
  <si>
    <t>Shree Hanuman Sugar &amp; Industries Ltd</t>
  </si>
  <si>
    <t>HANSUGAR</t>
  </si>
  <si>
    <t>Roopshri Resorts Ltd</t>
  </si>
  <si>
    <t>ROOPSHRI</t>
  </si>
  <si>
    <t>Salguti Industries Ltd</t>
  </si>
  <si>
    <t>SALGUTI</t>
  </si>
  <si>
    <t>Sancode Technologies Ltd</t>
  </si>
  <si>
    <t>SANCODE</t>
  </si>
  <si>
    <t>Cityman Ltd</t>
  </si>
  <si>
    <t>CITYMAN</t>
  </si>
  <si>
    <t>Deep Diamond India Ltd</t>
  </si>
  <si>
    <t>DDIL</t>
  </si>
  <si>
    <t>Brisk Technovision Ltd</t>
  </si>
  <si>
    <t>BRISK</t>
  </si>
  <si>
    <t>S P Capital Financing Ltd</t>
  </si>
  <si>
    <t>SPCAPIT</t>
  </si>
  <si>
    <t>Fruition venture Ltd</t>
  </si>
  <si>
    <t>FRUTION</t>
  </si>
  <si>
    <t>VR Films &amp; Studios Ltd</t>
  </si>
  <si>
    <t>VRFILMS</t>
  </si>
  <si>
    <t>SBEC Systems (India) Ltd</t>
  </si>
  <si>
    <t>SBECSYS</t>
  </si>
  <si>
    <t>Steel Strips Infrastructures Ltd</t>
  </si>
  <si>
    <t>STLSTRINF</t>
  </si>
  <si>
    <t>TV Vision Ltd</t>
  </si>
  <si>
    <t>TVVISION</t>
  </si>
  <si>
    <t>Kotak Nifty IT ETF</t>
  </si>
  <si>
    <t>IT</t>
  </si>
  <si>
    <t>Sanblue Corporation Ltd</t>
  </si>
  <si>
    <t>SANBLUE</t>
  </si>
  <si>
    <t>MPDLLtd</t>
  </si>
  <si>
    <t>MPDL</t>
  </si>
  <si>
    <t>Vikas Proppant &amp; Granite Ltd</t>
  </si>
  <si>
    <t>VIKASPROP</t>
  </si>
  <si>
    <t>Zenlabs Ethica Ltd</t>
  </si>
  <si>
    <t>ZENLABS</t>
  </si>
  <si>
    <t>Triveni Glass Ltd</t>
  </si>
  <si>
    <t>TRIVENIGQ</t>
  </si>
  <si>
    <t>Vilin Bio Med Ltd</t>
  </si>
  <si>
    <t>VILINBIO</t>
  </si>
  <si>
    <t>Jayshree Chemicals Ltd</t>
  </si>
  <si>
    <t>JAYCH</t>
  </si>
  <si>
    <t>Associated Coaters Ltd</t>
  </si>
  <si>
    <t>ASSOCIATED</t>
  </si>
  <si>
    <t>Jaysynth Orgochem Ltd</t>
  </si>
  <si>
    <t>JDORGOCHEM</t>
  </si>
  <si>
    <t>Chennai Meenakshi Multispeciality Hospital Ltd</t>
  </si>
  <si>
    <t>CMMHOSP</t>
  </si>
  <si>
    <t>Focus Business Solution Ltd</t>
  </si>
  <si>
    <t>Ascensive Educare Ltd</t>
  </si>
  <si>
    <t>ASCENSIVE</t>
  </si>
  <si>
    <t>Shahi Shipping Ltd</t>
  </si>
  <si>
    <t>SHAHISHIP</t>
  </si>
  <si>
    <t>N D Metal Industries Ltd</t>
  </si>
  <si>
    <t>NDMETAL</t>
  </si>
  <si>
    <t>Choksi Imaging Ltd</t>
  </si>
  <si>
    <t>CHOKSI</t>
  </si>
  <si>
    <t>MY Money Securities Ltd</t>
  </si>
  <si>
    <t>MYMONEY</t>
  </si>
  <si>
    <t>KJMC Corporate Advisors (India) Ltd</t>
  </si>
  <si>
    <t>KJMCCORP</t>
  </si>
  <si>
    <t>Indifra Ltd</t>
  </si>
  <si>
    <t>INDIFRA</t>
  </si>
  <si>
    <t>Adcon Capital Services Ltd</t>
  </si>
  <si>
    <t>ADCON</t>
  </si>
  <si>
    <t>Ashish Polyplast Ltd</t>
  </si>
  <si>
    <t>ASHISHPO</t>
  </si>
  <si>
    <t>Rodium Realty Ltd</t>
  </si>
  <si>
    <t>RODIUM</t>
  </si>
  <si>
    <t>Modern Steel Ltd</t>
  </si>
  <si>
    <t>MDRNSTL</t>
  </si>
  <si>
    <t>Prime Urban Development India Ltd</t>
  </si>
  <si>
    <t>PRIMEURB</t>
  </si>
  <si>
    <t>Apex Capital and Finance Ltd</t>
  </si>
  <si>
    <t>ACFL</t>
  </si>
  <si>
    <t>Axis NIFTY Healthcare ETF</t>
  </si>
  <si>
    <t>AXISHCETF</t>
  </si>
  <si>
    <t>HDFC Nifty IT ETF</t>
  </si>
  <si>
    <t>HDFCNIFIT</t>
  </si>
  <si>
    <t>Sibar Auto Parts Ltd</t>
  </si>
  <si>
    <t>SIBARAUT</t>
  </si>
  <si>
    <t>Sobhaygya Mercantile Ltd</t>
  </si>
  <si>
    <t>SOBME</t>
  </si>
  <si>
    <t>Alan Scott Enterprises Ltd</t>
  </si>
  <si>
    <t>ALAN SCOTT</t>
  </si>
  <si>
    <t>California Software Company Ltd</t>
  </si>
  <si>
    <t>CALSOFT</t>
  </si>
  <si>
    <t>Sunrest Lifescience Ltd</t>
  </si>
  <si>
    <t>SUNREST</t>
  </si>
  <si>
    <t>EP Biocomposites Ltd</t>
  </si>
  <si>
    <t>EPBIO</t>
  </si>
  <si>
    <t>NMS Global Ltd</t>
  </si>
  <si>
    <t>NMSRESRC</t>
  </si>
  <si>
    <t>Gconnect Logitech and Supply Chain Ltd</t>
  </si>
  <si>
    <t>GCONNECT</t>
  </si>
  <si>
    <t>Elnet Technologies Ltd</t>
  </si>
  <si>
    <t>ELNET</t>
  </si>
  <si>
    <t>Rishab Special Yarns Ltd</t>
  </si>
  <si>
    <t>RISHYRN</t>
  </si>
  <si>
    <t>EVOQ Remedies Ltd</t>
  </si>
  <si>
    <t>EVOQ</t>
  </si>
  <si>
    <t>Genus Prime Infra Ltd</t>
  </si>
  <si>
    <t>GENUSPRIME</t>
  </si>
  <si>
    <t>JMJ Fintech Ltd</t>
  </si>
  <si>
    <t>JMJFIN</t>
  </si>
  <si>
    <t>Sumeet Industries Ltd</t>
  </si>
  <si>
    <t>SUMEETINDS</t>
  </si>
  <si>
    <t>Heads UP Ventures Limited</t>
  </si>
  <si>
    <t>HEADSUP</t>
  </si>
  <si>
    <t>Tarapur Transformers Ltd</t>
  </si>
  <si>
    <t>TARAPUR</t>
  </si>
  <si>
    <t>Alfa Ica (India) Ltd</t>
  </si>
  <si>
    <t>ALFAICA</t>
  </si>
  <si>
    <t>MRC Agrotech Ltd</t>
  </si>
  <si>
    <t>MRCAGRO</t>
  </si>
  <si>
    <t>Samsrita Labs Ltd</t>
  </si>
  <si>
    <t>SAMSRITA</t>
  </si>
  <si>
    <t>Indergiri Finance Ltd</t>
  </si>
  <si>
    <t>INDERGR</t>
  </si>
  <si>
    <t>Caprolactam Chemicals Ltd</t>
  </si>
  <si>
    <t>CAPRO</t>
  </si>
  <si>
    <t>Machhar Industries Ltd</t>
  </si>
  <si>
    <t>MACIND</t>
  </si>
  <si>
    <t>Grand Foundry Ltd</t>
  </si>
  <si>
    <t>GFSTEELS</t>
  </si>
  <si>
    <t>Bhakti Gems and Jewellery Ltd</t>
  </si>
  <si>
    <t>BGJL</t>
  </si>
  <si>
    <t>Amco India Ltd</t>
  </si>
  <si>
    <t>AMCOIND</t>
  </si>
  <si>
    <t>Sanathnagar Enterprises Ltd</t>
  </si>
  <si>
    <t>PlatinumOne Business Services Ltd</t>
  </si>
  <si>
    <t>POBS</t>
  </si>
  <si>
    <t>Winsome Yarns Ltd</t>
  </si>
  <si>
    <t>WINSOME</t>
  </si>
  <si>
    <t>Tuni Textile Mills Ltd</t>
  </si>
  <si>
    <t>TUNITEX</t>
  </si>
  <si>
    <t>Challani Capital Ltd</t>
  </si>
  <si>
    <t>CHALLANI</t>
  </si>
  <si>
    <t>Amin Tannery Ltd</t>
  </si>
  <si>
    <t>AMINTAN</t>
  </si>
  <si>
    <t>Paragon Finance Ltd</t>
  </si>
  <si>
    <t>PARAGONF</t>
  </si>
  <si>
    <t>Shanti Guru Industries Ltd</t>
  </si>
  <si>
    <t>SHANTIGURU</t>
  </si>
  <si>
    <t>Tai Industries Ltd</t>
  </si>
  <si>
    <t>TAIIND</t>
  </si>
  <si>
    <t>Nirav Commercials Ltd</t>
  </si>
  <si>
    <t>NIRAVCOM</t>
  </si>
  <si>
    <t>Vera Synthetic Ltd</t>
  </si>
  <si>
    <t>VERA</t>
  </si>
  <si>
    <t>Blue Chip India Ltd</t>
  </si>
  <si>
    <t>BLUECHIP</t>
  </si>
  <si>
    <t>RO Jewels Ltd</t>
  </si>
  <si>
    <t>ROJL</t>
  </si>
  <si>
    <t>CIL Securities Ltd</t>
  </si>
  <si>
    <t>CILSEC</t>
  </si>
  <si>
    <t>Gajanan Securities Services Ltd</t>
  </si>
  <si>
    <t>GAJANANSEC</t>
  </si>
  <si>
    <t>White Organic Agro Ltd</t>
  </si>
  <si>
    <t>WHITEORG</t>
  </si>
  <si>
    <t>Cargotrans Maritime Ltd</t>
  </si>
  <si>
    <t>CARGOTRANS</t>
  </si>
  <si>
    <t>Innovatus Entertainment Networks Ltd</t>
  </si>
  <si>
    <t>INNOVATUS</t>
  </si>
  <si>
    <t>Command Polymers Ltd</t>
  </si>
  <si>
    <t>COMMAND</t>
  </si>
  <si>
    <t>Jackson Investments Ltd</t>
  </si>
  <si>
    <t>JACKSON</t>
  </si>
  <si>
    <t>Gujarat Lease Financing Ltd</t>
  </si>
  <si>
    <t>GLFL</t>
  </si>
  <si>
    <t>Suvidha Infraestate Corporation Ltd</t>
  </si>
  <si>
    <t>SICL</t>
  </si>
  <si>
    <t>Jindal Capital Ltd</t>
  </si>
  <si>
    <t>JINDCAP</t>
  </si>
  <si>
    <t>3C IT Solutions &amp; Telecoms (India) Ltd</t>
  </si>
  <si>
    <t>3CIT</t>
  </si>
  <si>
    <t>Misquita Engineering Ltd</t>
  </si>
  <si>
    <t>MISQUITA</t>
  </si>
  <si>
    <t>Anuroop Packaging Ltd</t>
  </si>
  <si>
    <t>ANUROOP</t>
  </si>
  <si>
    <t>Bhanderi Infracon Ltd</t>
  </si>
  <si>
    <t>BHANDERI</t>
  </si>
  <si>
    <t>Pan Electronics (India) Ltd</t>
  </si>
  <si>
    <t>PANELEC</t>
  </si>
  <si>
    <t>SBI Nifty Next 50 ETF</t>
  </si>
  <si>
    <t>SETFNN50</t>
  </si>
  <si>
    <t>Karnavati Finance Ltd</t>
  </si>
  <si>
    <t>KARNAVATI</t>
  </si>
  <si>
    <t>N D A Securities Ltd</t>
  </si>
  <si>
    <t>NDASEC</t>
  </si>
  <si>
    <t>Ecs Biztech Ltd</t>
  </si>
  <si>
    <t>ECS</t>
  </si>
  <si>
    <t>Inducto Steels Ltd</t>
  </si>
  <si>
    <t>INDCTST</t>
  </si>
  <si>
    <t>Sahara Housingfina Corporation Ltd</t>
  </si>
  <si>
    <t>SAHARAHOUS</t>
  </si>
  <si>
    <t>Nuway Organic Naturals India Ltd</t>
  </si>
  <si>
    <t>NUWAY</t>
  </si>
  <si>
    <t>Bervin Investment and Leasing Ltd</t>
  </si>
  <si>
    <t>BERVINL</t>
  </si>
  <si>
    <t>Aditya BSL Nifty Healthcare ETF</t>
  </si>
  <si>
    <t>HEALTHY</t>
  </si>
  <si>
    <t>Crane Infrastructure Ltd</t>
  </si>
  <si>
    <t>CRANEINFRA</t>
  </si>
  <si>
    <t>Kapil Raj Finance Ltd</t>
  </si>
  <si>
    <t>KAPILRAJ</t>
  </si>
  <si>
    <t>Easun Capital Markets Ltd</t>
  </si>
  <si>
    <t>EASUN</t>
  </si>
  <si>
    <t>Raasi Refractories Ltd</t>
  </si>
  <si>
    <t>RASSIREF</t>
  </si>
  <si>
    <t>LWS Knitwear Ltd</t>
  </si>
  <si>
    <t>LWSKNIT</t>
  </si>
  <si>
    <t>Vrundavan Plantation Ltd</t>
  </si>
  <si>
    <t>VPL</t>
  </si>
  <si>
    <t>Iykot Hitech Toolroom</t>
  </si>
  <si>
    <t>IYKOTHITE</t>
  </si>
  <si>
    <t>Comfort Commotrade Ltd</t>
  </si>
  <si>
    <t>COMCL</t>
  </si>
  <si>
    <t>TGIF Agribusiness Ltd</t>
  </si>
  <si>
    <t>TGIF</t>
  </si>
  <si>
    <t>Sanghvi Forging and Engineering Ltd</t>
  </si>
  <si>
    <t>SANGHVIFOR</t>
  </si>
  <si>
    <t>Cella Space Ltd</t>
  </si>
  <si>
    <t>CELLA</t>
  </si>
  <si>
    <t>Trans Freight Containers Ltd</t>
  </si>
  <si>
    <t>TRANSFRE</t>
  </si>
  <si>
    <t>Interworld Digital Ltd</t>
  </si>
  <si>
    <t>INTERDIGI</t>
  </si>
  <si>
    <t>Gujarat Raffia Industries Ltd</t>
  </si>
  <si>
    <t>GUJRAFFIA</t>
  </si>
  <si>
    <t>Lead Reclaim and Rubber Products Ltd</t>
  </si>
  <si>
    <t>LRRPL</t>
  </si>
  <si>
    <t>Sungold Media and Entertainment Ltd</t>
  </si>
  <si>
    <t>SMEL</t>
  </si>
  <si>
    <t>Continental Seeds and Chemicals Ltd</t>
  </si>
  <si>
    <t>CONTI</t>
  </si>
  <si>
    <t>Omkar Pharmachem Ltd</t>
  </si>
  <si>
    <t>OMKARPH</t>
  </si>
  <si>
    <t>Bangalore Fort Farms Ltd</t>
  </si>
  <si>
    <t>BFFL</t>
  </si>
  <si>
    <t>Octavius Plantations Ltd</t>
  </si>
  <si>
    <t>OCTAVIUSPL</t>
  </si>
  <si>
    <t>Tradewell Holdings Ltd</t>
  </si>
  <si>
    <t>TRADEWELL</t>
  </si>
  <si>
    <t>JHS Svendgaard Retail Ventures Ltd</t>
  </si>
  <si>
    <t>RETAIL</t>
  </si>
  <si>
    <t>SSPDL Ltd</t>
  </si>
  <si>
    <t>SSPDL</t>
  </si>
  <si>
    <t>Yash Management &amp; Satellite Ltd.</t>
  </si>
  <si>
    <t>YASHMGM</t>
  </si>
  <si>
    <t>Jaihind Synthetics Ltd</t>
  </si>
  <si>
    <t>JAIHINDS</t>
  </si>
  <si>
    <t>ICL Organic Dairy Products Ltd</t>
  </si>
  <si>
    <t>ICLORGANIC</t>
  </si>
  <si>
    <t>Dynamic Archistructures Ltd</t>
  </si>
  <si>
    <t>DAL</t>
  </si>
  <si>
    <t>Mihika Industries Ltd</t>
  </si>
  <si>
    <t>MIHIKA</t>
  </si>
  <si>
    <t>Anupam Finserv Ltd</t>
  </si>
  <si>
    <t>ANUPAM</t>
  </si>
  <si>
    <t>MT Educare Ltd</t>
  </si>
  <si>
    <t>MTEDUCARE</t>
  </si>
  <si>
    <t>Jainex Aamcol Ltd</t>
  </si>
  <si>
    <t>JAINEX</t>
  </si>
  <si>
    <t>Franklin Leasing and Finance Ltd</t>
  </si>
  <si>
    <t>FRANKLIN</t>
  </si>
  <si>
    <t>Shreevatsaa Finance and Leasing Ltd</t>
  </si>
  <si>
    <t>SHVFL</t>
  </si>
  <si>
    <t>Darshan Orna Ltd</t>
  </si>
  <si>
    <t>DARSHANORNA</t>
  </si>
  <si>
    <t>Veerkrupa Jewellers Ltd</t>
  </si>
  <si>
    <t>VEERKRUPA</t>
  </si>
  <si>
    <t>IITL Projects Ltd</t>
  </si>
  <si>
    <t>IITLPROJ</t>
  </si>
  <si>
    <t>Nanavati Ventures Ltd</t>
  </si>
  <si>
    <t>NVENTURES</t>
  </si>
  <si>
    <t>SVS Ventures Ltd</t>
  </si>
  <si>
    <t>SVS</t>
  </si>
  <si>
    <t>Gujarat Inject Kerala Ltd</t>
  </si>
  <si>
    <t>GUJINJEC</t>
  </si>
  <si>
    <t>Scan Projects Ltd</t>
  </si>
  <si>
    <t>SCANPRO</t>
  </si>
  <si>
    <t>Antarctica Ltd</t>
  </si>
  <si>
    <t>ANTGRAPHIC</t>
  </si>
  <si>
    <t>Ritesh International Ltd</t>
  </si>
  <si>
    <t>RITESHIN</t>
  </si>
  <si>
    <t>HDFC Silver ETF</t>
  </si>
  <si>
    <t>HDFCSILVER</t>
  </si>
  <si>
    <t>Stephanotis Finance Ltd</t>
  </si>
  <si>
    <t>STEPHANOTIS</t>
  </si>
  <si>
    <t>Kamanwala Housing Construction Ltd</t>
  </si>
  <si>
    <t>KAMANWALA</t>
  </si>
  <si>
    <t>Titaanium Ten Enterprise Ltd</t>
  </si>
  <si>
    <t>TITAANIUM</t>
  </si>
  <si>
    <t>Onelife Capital Advisors Ltd</t>
  </si>
  <si>
    <t>ONELIFECAP</t>
  </si>
  <si>
    <t>ETT Ltd</t>
  </si>
  <si>
    <t>ETT</t>
  </si>
  <si>
    <t>Daulat Securities Ltd</t>
  </si>
  <si>
    <t>DAULAT</t>
  </si>
  <si>
    <t>Prag Bosimi Synthetics Ltd</t>
  </si>
  <si>
    <t>PRAGBOS</t>
  </si>
  <si>
    <t>Jai Mata Glass Ltd</t>
  </si>
  <si>
    <t>JAIMATAG</t>
  </si>
  <si>
    <t>WINPRO INDUSTRIES LIMITED</t>
  </si>
  <si>
    <t>WINPRO</t>
  </si>
  <si>
    <t>Reliable Ventures India Ltd</t>
  </si>
  <si>
    <t>RELIABVEN</t>
  </si>
  <si>
    <t>Gian Life Care Ltd</t>
  </si>
  <si>
    <t>GIANLIFE</t>
  </si>
  <si>
    <t>Continental Securities Ltd</t>
  </si>
  <si>
    <t>CSL</t>
  </si>
  <si>
    <t>Gujarat Hy Spin Ltd</t>
  </si>
  <si>
    <t>GUJHYSPIN</t>
  </si>
  <si>
    <t>Easy Fincorp Ltd</t>
  </si>
  <si>
    <t>EASYFIN</t>
  </si>
  <si>
    <t>Bohra Industries Ltd</t>
  </si>
  <si>
    <t>BOHRAIND</t>
  </si>
  <si>
    <t>Tci Finance Ltd</t>
  </si>
  <si>
    <t>TCIFINANCE</t>
  </si>
  <si>
    <t>BNR Udyog Ltd</t>
  </si>
  <si>
    <t>BNRUDY</t>
  </si>
  <si>
    <t>Vamshi Rubber Ltd</t>
  </si>
  <si>
    <t>VAMSHIRU</t>
  </si>
  <si>
    <t>Indus Finance Ltd</t>
  </si>
  <si>
    <t>INDUSFINL</t>
  </si>
  <si>
    <t>Axis NIFTY India Consumption ETF</t>
  </si>
  <si>
    <t>AXISCETF</t>
  </si>
  <si>
    <t>Yogi Infra Projects Ltd</t>
  </si>
  <si>
    <t>YOGISUNG</t>
  </si>
  <si>
    <t>Sarthak Industries Ltd</t>
  </si>
  <si>
    <t>SARTHAKIND</t>
  </si>
  <si>
    <t>Valson Industries Ltd</t>
  </si>
  <si>
    <t>VALSONQ</t>
  </si>
  <si>
    <t>Jaipan Industries Ltd</t>
  </si>
  <si>
    <t>JAIPAN</t>
  </si>
  <si>
    <t>Novateor Research Laboratories Ltd</t>
  </si>
  <si>
    <t>NOVATEOR</t>
  </si>
  <si>
    <t>Asian Warehousing Ltd</t>
  </si>
  <si>
    <t>ASIAN</t>
  </si>
  <si>
    <t>Reetech International Cargo and Courier Ltd</t>
  </si>
  <si>
    <t>REETECH</t>
  </si>
  <si>
    <t>Margo Finance Ltd</t>
  </si>
  <si>
    <t>MARGOFIN</t>
  </si>
  <si>
    <t>Shrydus Industries Ltd</t>
  </si>
  <si>
    <t>SHRYDUS</t>
  </si>
  <si>
    <t>Pro Fin Capital Services Ltd</t>
  </si>
  <si>
    <t>PROFINC</t>
  </si>
  <si>
    <t>RTCL Ltd</t>
  </si>
  <si>
    <t>RAGHUTOB</t>
  </si>
  <si>
    <t>ICICI Pru Nifty 5 yr Benchmark G-SEC ETF</t>
  </si>
  <si>
    <t>GSEC5IETF</t>
  </si>
  <si>
    <t>Ajcon Global Services Ltd</t>
  </si>
  <si>
    <t>AJCON</t>
  </si>
  <si>
    <t>Tasty Dairy Specialities Ltd</t>
  </si>
  <si>
    <t>TDSL</t>
  </si>
  <si>
    <t>Howard Hotels Ltd</t>
  </si>
  <si>
    <t>HOWARHO</t>
  </si>
  <si>
    <t>Dynamic Industries Ltd</t>
  </si>
  <si>
    <t>DYNAMIND</t>
  </si>
  <si>
    <t>Labelkraft Technologies Ltd</t>
  </si>
  <si>
    <t>LABELKRAFT</t>
  </si>
  <si>
    <t>Prima Industries Ltd</t>
  </si>
  <si>
    <t>PRIMAIN</t>
  </si>
  <si>
    <t>Gem Spinners India Ltd</t>
  </si>
  <si>
    <t>GEMSPIN</t>
  </si>
  <si>
    <t>Popular Estate Management Ltd</t>
  </si>
  <si>
    <t>POPULARES</t>
  </si>
  <si>
    <t>Libord Finance Ltd</t>
  </si>
  <si>
    <t>LIBORDFIN</t>
  </si>
  <si>
    <t>Citizen Infoline Ltd</t>
  </si>
  <si>
    <t>CIL</t>
  </si>
  <si>
    <t>Northlink Fiscal and Capital Services Ltd</t>
  </si>
  <si>
    <t>NORTHLINK</t>
  </si>
  <si>
    <t>Ind Renewable Energy Ltd</t>
  </si>
  <si>
    <t>INDRENEW</t>
  </si>
  <si>
    <t>Nippon India ETF Nifty IT</t>
  </si>
  <si>
    <t>ITBEES</t>
  </si>
  <si>
    <t>G K P Printing &amp; Packaging Ltd</t>
  </si>
  <si>
    <t>GKP</t>
  </si>
  <si>
    <t>Mayukh Dealtrade Ltd</t>
  </si>
  <si>
    <t>MAYUKH</t>
  </si>
  <si>
    <t>Shree Karthik Papers Ltd</t>
  </si>
  <si>
    <t>SHKARTP</t>
  </si>
  <si>
    <t>Southern Latex Ltd</t>
  </si>
  <si>
    <t>SOUTLAT</t>
  </si>
  <si>
    <t>Classic Filaments Ltd</t>
  </si>
  <si>
    <t>CFL</t>
  </si>
  <si>
    <t>Finelistings Technologies Ltd</t>
  </si>
  <si>
    <t>FTL</t>
  </si>
  <si>
    <t>O P Chains Ltd</t>
  </si>
  <si>
    <t>OPCHAINS</t>
  </si>
  <si>
    <t>Patron Exim Ltd</t>
  </si>
  <si>
    <t>PATRON</t>
  </si>
  <si>
    <t>Gautam Exim Ltd</t>
  </si>
  <si>
    <t>GEL</t>
  </si>
  <si>
    <t>IEL Ltd</t>
  </si>
  <si>
    <t>INDXTRA</t>
  </si>
  <si>
    <t>Milestone Global Limited</t>
  </si>
  <si>
    <t>MILESTONE</t>
  </si>
  <si>
    <t>Palm Jewels Limited</t>
  </si>
  <si>
    <t>PALMJEWELS</t>
  </si>
  <si>
    <t>Osiajee Texfab Ltd</t>
  </si>
  <si>
    <t>OSIAJEE</t>
  </si>
  <si>
    <t>Garbi Finvest Ltd</t>
  </si>
  <si>
    <t>GARBIFIN</t>
  </si>
  <si>
    <t>Glance Finance Ltd</t>
  </si>
  <si>
    <t>GLANCE</t>
  </si>
  <si>
    <t>Velan Hotels Ltd</t>
  </si>
  <si>
    <t>VELHO</t>
  </si>
  <si>
    <t>Meyer Apparel Ltd</t>
  </si>
  <si>
    <t>Nippon India ETF Nifty India Consumption</t>
  </si>
  <si>
    <t>CONSUMBEES</t>
  </si>
  <si>
    <t>Duke Offshore Ltd</t>
  </si>
  <si>
    <t>DUKEOFS</t>
  </si>
  <si>
    <t>Vaxtex Cotfab Ltd</t>
  </si>
  <si>
    <t>VCL</t>
  </si>
  <si>
    <t>Switching Technologies Gunther Ltd</t>
  </si>
  <si>
    <t>SWITCHTE</t>
  </si>
  <si>
    <t>Sujala Trading &amp; Holdings Ltd</t>
  </si>
  <si>
    <t>SUJALA</t>
  </si>
  <si>
    <t>Ranjeet Mechatronics Ltd</t>
  </si>
  <si>
    <t>RANJEET</t>
  </si>
  <si>
    <t>SPA Capital Advisors Limited</t>
  </si>
  <si>
    <t>SPACAPS</t>
  </si>
  <si>
    <t>Sanghvi Brands Ltd</t>
  </si>
  <si>
    <t>SBRANDS</t>
  </si>
  <si>
    <t>U H Zaveri Ltd</t>
  </si>
  <si>
    <t>UHZAVERI</t>
  </si>
  <si>
    <t>Shree Bhavya Fabrics Ltd</t>
  </si>
  <si>
    <t>SBFL</t>
  </si>
  <si>
    <t>DSP Silver ETF</t>
  </si>
  <si>
    <t>SILVERADD</t>
  </si>
  <si>
    <t>Diggi Multitrade Ltd</t>
  </si>
  <si>
    <t>DML</t>
  </si>
  <si>
    <t>Stampede Capital Ltd</t>
  </si>
  <si>
    <t>GATECHDVR</t>
  </si>
  <si>
    <t>Dhanuka Realty Ltd</t>
  </si>
  <si>
    <t>DRL</t>
  </si>
  <si>
    <t>Sterling Guaranty &amp; Finance Ltd</t>
  </si>
  <si>
    <t>STRLGUA</t>
  </si>
  <si>
    <t>Richfield Financial Services Ltd</t>
  </si>
  <si>
    <t>RFSL</t>
  </si>
  <si>
    <t>Sarvottam Finvest Ltd</t>
  </si>
  <si>
    <t>SARVOTTAM</t>
  </si>
  <si>
    <t>Octaware Technologies Ltd</t>
  </si>
  <si>
    <t>OCTAWARE</t>
  </si>
  <si>
    <t>Brandbucket Media &amp; Technology Ltd</t>
  </si>
  <si>
    <t>BRANDBUCKT</t>
  </si>
  <si>
    <t>Delta Industrial Resources Ltd</t>
  </si>
  <si>
    <t>DELTA</t>
  </si>
  <si>
    <t>Usha Martin Education And Solutions Ltd</t>
  </si>
  <si>
    <t>UMESLTD</t>
  </si>
  <si>
    <t>Parshwanath Corp Ltd</t>
  </si>
  <si>
    <t>PARSHWANA</t>
  </si>
  <si>
    <t>Uniroyal Industries Ltd</t>
  </si>
  <si>
    <t>UNIROYAL</t>
  </si>
  <si>
    <t>Emmessar Biotech and Nutrition Ltd</t>
  </si>
  <si>
    <t>EMMESSA</t>
  </si>
  <si>
    <t>Nyssa Corporation Ltd</t>
  </si>
  <si>
    <t>NYSSACORP</t>
  </si>
  <si>
    <t>Eastern Treads Ltd</t>
  </si>
  <si>
    <t>EASTRED</t>
  </si>
  <si>
    <t>R R Financial Consultants Ltd</t>
  </si>
  <si>
    <t>RRFIN</t>
  </si>
  <si>
    <t>Minaxi Textiles Ltd</t>
  </si>
  <si>
    <t>MINAXI</t>
  </si>
  <si>
    <t>BKV Industries Ltd</t>
  </si>
  <si>
    <t>BKV</t>
  </si>
  <si>
    <t>Indiabulls NIFTY50 Exchange Traded Fund</t>
  </si>
  <si>
    <t>IBMFNIFTY</t>
  </si>
  <si>
    <t>Bothra Metals and Alloys Ltd</t>
  </si>
  <si>
    <t>BMAL</t>
  </si>
  <si>
    <t>Adinath Textiles Ltd</t>
  </si>
  <si>
    <t>ADINATH</t>
  </si>
  <si>
    <t>Neeraj Paper Marketing Ltd</t>
  </si>
  <si>
    <t>NEERAJ</t>
  </si>
  <si>
    <t>MPL Plastics Ltd</t>
  </si>
  <si>
    <t>MPL</t>
  </si>
  <si>
    <t>Vivanza Biosciences Ltd</t>
  </si>
  <si>
    <t>VIVANZA</t>
  </si>
  <si>
    <t>Nippon India ETF S&amp;P BSE Sensex Next 50</t>
  </si>
  <si>
    <t>SNXT50BEES</t>
  </si>
  <si>
    <t>Link Pharmachem Ltd</t>
  </si>
  <si>
    <t>LINKPH</t>
  </si>
  <si>
    <t>Samyak International Ltd</t>
  </si>
  <si>
    <t>SAMYAKINT</t>
  </si>
  <si>
    <t>Interstate Oil Carrier Ltd</t>
  </si>
  <si>
    <t>INTSTOIL</t>
  </si>
  <si>
    <t>K-Lifestyle and Industries Ltd</t>
  </si>
  <si>
    <t>KLIFESTYL</t>
  </si>
  <si>
    <t>Hindustan Agrigentics Ltd</t>
  </si>
  <si>
    <t>HINDUST</t>
  </si>
  <si>
    <t>APT Packaging Ltd</t>
  </si>
  <si>
    <t>APTPACK</t>
  </si>
  <si>
    <t>Polymac Thermoformers Ltd</t>
  </si>
  <si>
    <t>POLYMAC</t>
  </si>
  <si>
    <t>Neelkanth Ltd</t>
  </si>
  <si>
    <t>NEELKANTH</t>
  </si>
  <si>
    <t>Samtex Fashions Ltd</t>
  </si>
  <si>
    <t>SAMTEX</t>
  </si>
  <si>
    <t>Gala Global Products Ltd</t>
  </si>
  <si>
    <t>GGPL</t>
  </si>
  <si>
    <t>Ishita Drugs and Industries Ltd</t>
  </si>
  <si>
    <t>ISHITADR</t>
  </si>
  <si>
    <t>ICICI Prudential Nifty FMCG ETF</t>
  </si>
  <si>
    <t>FMCGIETF</t>
  </si>
  <si>
    <t>ISF Ltd</t>
  </si>
  <si>
    <t>ISFL</t>
  </si>
  <si>
    <t>Paramount Cosmetics (India) Ltd</t>
  </si>
  <si>
    <t>PARMCOS-B</t>
  </si>
  <si>
    <t>Span Divergent Ltd</t>
  </si>
  <si>
    <t>SDL</t>
  </si>
  <si>
    <t>Billwin Industries Ltd</t>
  </si>
  <si>
    <t>BILLWIN</t>
  </si>
  <si>
    <t>Tarai Foods Ltd</t>
  </si>
  <si>
    <t>TARAI</t>
  </si>
  <si>
    <t>Dipna Pharmachem Ltd</t>
  </si>
  <si>
    <t>DPL</t>
  </si>
  <si>
    <t>Jagjanani Textiles Ltd</t>
  </si>
  <si>
    <t>JAGJANANI</t>
  </si>
  <si>
    <t>Jyotirgamya Enterprises Ltd</t>
  </si>
  <si>
    <t>JEL</t>
  </si>
  <si>
    <t>Shiva Granito Export Ltd</t>
  </si>
  <si>
    <t>SHIVAEXPO</t>
  </si>
  <si>
    <t>Husys Consulting Ltd</t>
  </si>
  <si>
    <t>HUSYSLTD</t>
  </si>
  <si>
    <t>South Asian Enterprises Ltd</t>
  </si>
  <si>
    <t>SAENTER</t>
  </si>
  <si>
    <t>Mukat Pipes Ltd</t>
  </si>
  <si>
    <t>MUKATPIP</t>
  </si>
  <si>
    <t>IB Infotech Enterprises Ltd</t>
  </si>
  <si>
    <t>IBINFO</t>
  </si>
  <si>
    <t>Kunststoffe Industries Ltd</t>
  </si>
  <si>
    <t>KUNSTOFF</t>
  </si>
  <si>
    <t>Polo Hotels Ltd</t>
  </si>
  <si>
    <t>POLOHOT</t>
  </si>
  <si>
    <t>Colinz Laboratories Ltd</t>
  </si>
  <si>
    <t>COLINZ</t>
  </si>
  <si>
    <t>Rajkamal Synthetics Ltd</t>
  </si>
  <si>
    <t>RAJKSYN</t>
  </si>
  <si>
    <t>Satra Properties (India) Ltd</t>
  </si>
  <si>
    <t>SATRAPROP</t>
  </si>
  <si>
    <t>Frontline corporation Ltd</t>
  </si>
  <si>
    <t>FRONTCORP</t>
  </si>
  <si>
    <t>Hisar Spinning Mills Ltd</t>
  </si>
  <si>
    <t>HISARSP</t>
  </si>
  <si>
    <t>ICICI Prudential Nifty 100 ETF</t>
  </si>
  <si>
    <t>NIF100IETF</t>
  </si>
  <si>
    <t>Shree Metalloys Ltd</t>
  </si>
  <si>
    <t>SHREMETAL</t>
  </si>
  <si>
    <t>Solid Stone Co Ltd</t>
  </si>
  <si>
    <t>SOLIDSTON</t>
  </si>
  <si>
    <t>Euphoria Infotech (India) Ltd</t>
  </si>
  <si>
    <t>EUPHORIAIT</t>
  </si>
  <si>
    <t>Rishabh Digha Steel and Allied Products Ltd</t>
  </si>
  <si>
    <t>RISHDIGA</t>
  </si>
  <si>
    <t>Chandni Machines Ltd</t>
  </si>
  <si>
    <t>CHANDNIMACH</t>
  </si>
  <si>
    <t>GCM Securities Ltd</t>
  </si>
  <si>
    <t>GCMSECU</t>
  </si>
  <si>
    <t>Ironwood Education Ltd</t>
  </si>
  <si>
    <t>IRONWOOD</t>
  </si>
  <si>
    <t>Marble City India Ltd</t>
  </si>
  <si>
    <t>MARBLE</t>
  </si>
  <si>
    <t>Helpage Finlease Ltd</t>
  </si>
  <si>
    <t>HELPAGE</t>
  </si>
  <si>
    <t>Catvision Ltd</t>
  </si>
  <si>
    <t>CATVISION</t>
  </si>
  <si>
    <t>Kahan Packaging Ltd</t>
  </si>
  <si>
    <t>KAHAN</t>
  </si>
  <si>
    <t>Paos Industries Ltd</t>
  </si>
  <si>
    <t>PAOS</t>
  </si>
  <si>
    <t>Lypsa Gems &amp; Jewellery Ltd</t>
  </si>
  <si>
    <t>LYPSAGEMS</t>
  </si>
  <si>
    <t>Sugal and Damani Share Brokers Ltd</t>
  </si>
  <si>
    <t>SUGALDAM</t>
  </si>
  <si>
    <t>Manraj Housing Finance Ltd</t>
  </si>
  <si>
    <t>MANRAJH</t>
  </si>
  <si>
    <t>Marg Techno-Projects Ltd</t>
  </si>
  <si>
    <t>MTPL</t>
  </si>
  <si>
    <t>Natraj Proteins Ltd</t>
  </si>
  <si>
    <t>NATRAJPR</t>
  </si>
  <si>
    <t>Prism Finance Ltd</t>
  </si>
  <si>
    <t>PRISMFN</t>
  </si>
  <si>
    <t>Onesource Ideas Venture Ltd</t>
  </si>
  <si>
    <t>OIVL</t>
  </si>
  <si>
    <t>Bhudevi Infra Projects Ltd</t>
  </si>
  <si>
    <t>BHUDEVI</t>
  </si>
  <si>
    <t>Mahaan Foods Ltd</t>
  </si>
  <si>
    <t>MAHAANF</t>
  </si>
  <si>
    <t>Sterling Powergensys Ltd</t>
  </si>
  <si>
    <t>STERPOW</t>
  </si>
  <si>
    <t>Cindrella Hotels Ltd</t>
  </si>
  <si>
    <t>CINDHO</t>
  </si>
  <si>
    <t>Mid India Industries Ltd</t>
  </si>
  <si>
    <t>MIDINDIA</t>
  </si>
  <si>
    <t>Kartik Investments Trust Ltd</t>
  </si>
  <si>
    <t>KARTKIN</t>
  </si>
  <si>
    <t>Modern Shares and Stockbrokers Ltd</t>
  </si>
  <si>
    <t>MODRNSH</t>
  </si>
  <si>
    <t>S R G Securities Finance Ltd</t>
  </si>
  <si>
    <t>SRGSFL</t>
  </si>
  <si>
    <t>Premier Capital Services Ltd</t>
  </si>
  <si>
    <t>PREMCAP</t>
  </si>
  <si>
    <t>NIKS Technology Ltd</t>
  </si>
  <si>
    <t>NIKSTECH</t>
  </si>
  <si>
    <t>Muller and Phipps (India) Ltd</t>
  </si>
  <si>
    <t>MULLER</t>
  </si>
  <si>
    <t>Nippon India ETF Nifty Infrastructure BeES</t>
  </si>
  <si>
    <t>INFRABEES</t>
  </si>
  <si>
    <t>Sita Enterprises Ltd</t>
  </si>
  <si>
    <t>SITAENT</t>
  </si>
  <si>
    <t>Bright Solar Ltd</t>
  </si>
  <si>
    <t>Amarnath Securities Ltd</t>
  </si>
  <si>
    <t>AMARSEC</t>
  </si>
  <si>
    <t>Decipher Labs Ltd</t>
  </si>
  <si>
    <t>DECIPHER</t>
  </si>
  <si>
    <t>Kush Industries Ltd</t>
  </si>
  <si>
    <t>KUSHIND</t>
  </si>
  <si>
    <t>Rite Zone Chemcon India Ltd</t>
  </si>
  <si>
    <t>RITEZONE</t>
  </si>
  <si>
    <t>Hira Automobiles Ltd</t>
  </si>
  <si>
    <t>HIRAUTO</t>
  </si>
  <si>
    <t>Amrapali Capital and Finance Services Ltd</t>
  </si>
  <si>
    <t>ACFSL</t>
  </si>
  <si>
    <t>Silly Monks Entertainment Ltd</t>
  </si>
  <si>
    <t>SILLYMONKS</t>
  </si>
  <si>
    <t>Mitshi India Ltd</t>
  </si>
  <si>
    <t>MITSHI</t>
  </si>
  <si>
    <t>Kkalpana Plastick Limited</t>
  </si>
  <si>
    <t>KKPLASTICK</t>
  </si>
  <si>
    <t>Saroja Pharma Industries India Ltd</t>
  </si>
  <si>
    <t>SAROJA</t>
  </si>
  <si>
    <t>First Custodian Fund (India) Ltd</t>
  </si>
  <si>
    <t>1STCUS</t>
  </si>
  <si>
    <t>Metalyst Forgings Ltd</t>
  </si>
  <si>
    <t>METALFORGE</t>
  </si>
  <si>
    <t>Nagarjuna Agri Tech Ltd</t>
  </si>
  <si>
    <t>NAGTECH</t>
  </si>
  <si>
    <t>Advance Petrochemicals Ltd</t>
  </si>
  <si>
    <t>ADVPETR-B</t>
  </si>
  <si>
    <t>Shanti Overseas (India) Ltd</t>
  </si>
  <si>
    <t>SHANTI</t>
  </si>
  <si>
    <t>S M Gold Ltd</t>
  </si>
  <si>
    <t>SMGOLD</t>
  </si>
  <si>
    <t>White Organic Retail Ltd</t>
  </si>
  <si>
    <t>WORL</t>
  </si>
  <si>
    <t>United Credit Ltd</t>
  </si>
  <si>
    <t>UNITDCR</t>
  </si>
  <si>
    <t>Tavernier Resources Ltd</t>
  </si>
  <si>
    <t>TAVERNIER</t>
  </si>
  <si>
    <t>Neueon Towers Ltd</t>
  </si>
  <si>
    <t>NTL</t>
  </si>
  <si>
    <t>Lime Chemicals Ltd</t>
  </si>
  <si>
    <t>LIMECHM</t>
  </si>
  <si>
    <t>Flora Textiles Ltd</t>
  </si>
  <si>
    <t>FLORATX</t>
  </si>
  <si>
    <t>Golechha Global Finance Ltd</t>
  </si>
  <si>
    <t>GOLECHA</t>
  </si>
  <si>
    <t>ABC Gas (International) Ltd</t>
  </si>
  <si>
    <t>ABCGAS</t>
  </si>
  <si>
    <t>Saianand Commercial Ltd</t>
  </si>
  <si>
    <t>SAICOM</t>
  </si>
  <si>
    <t>BFL Asset Finvest Ltd</t>
  </si>
  <si>
    <t>BFLAFL</t>
  </si>
  <si>
    <t>Enbee Trade and Finance Ltd</t>
  </si>
  <si>
    <t>ENBETRD</t>
  </si>
  <si>
    <t>Aditya BSL Silver ETF</t>
  </si>
  <si>
    <t>SILVER</t>
  </si>
  <si>
    <t>GTN Textiles Ltd</t>
  </si>
  <si>
    <t>GTNTEX</t>
  </si>
  <si>
    <t>ICICI Prudential Nifty Healthcare ETF</t>
  </si>
  <si>
    <t>HEALTHIETF</t>
  </si>
  <si>
    <t>Beryl Drugs Ltd</t>
  </si>
  <si>
    <t>BERLDRG</t>
  </si>
  <si>
    <t>Amrapali Fincap Ltd</t>
  </si>
  <si>
    <t>AMRAFIN</t>
  </si>
  <si>
    <t>Sun Retail Ltd</t>
  </si>
  <si>
    <t>SUNRETAIL</t>
  </si>
  <si>
    <t>ICICI Prudential Nifty Auto ETF</t>
  </si>
  <si>
    <t>AUTOIETF</t>
  </si>
  <si>
    <t>Square Four Projects India Ltd</t>
  </si>
  <si>
    <t>SFPIL</t>
  </si>
  <si>
    <t>Tirth Plastic Ltd</t>
  </si>
  <si>
    <t>TIRTPLS</t>
  </si>
  <si>
    <t>Amforge Industries Ltd</t>
  </si>
  <si>
    <t>AMFORG</t>
  </si>
  <si>
    <t>Econo Trade (India) Ltd</t>
  </si>
  <si>
    <t>ETIL</t>
  </si>
  <si>
    <t>CRP Risk Management Ltd</t>
  </si>
  <si>
    <t>CRPRISK</t>
  </si>
  <si>
    <t>Mehta Integrated Finance Ltd</t>
  </si>
  <si>
    <t>MEHIF</t>
  </si>
  <si>
    <t>Amalgamated Electricity Company Ltd</t>
  </si>
  <si>
    <t>AMALGAM</t>
  </si>
  <si>
    <t>Orosil Smiths India Ltd</t>
  </si>
  <si>
    <t>OROSMITHS</t>
  </si>
  <si>
    <t>Mansi Finance (Chennai) Ltd</t>
  </si>
  <si>
    <t>MANSIFIN</t>
  </si>
  <si>
    <t>Suncity Synthetics Ltd</t>
  </si>
  <si>
    <t>SUNCITYSY</t>
  </si>
  <si>
    <t>Ortin Laboratories Ltd</t>
  </si>
  <si>
    <t>ORTINLAB</t>
  </si>
  <si>
    <t>Harish Textile Engineers Ltd</t>
  </si>
  <si>
    <t>HARISH</t>
  </si>
  <si>
    <t>Continental Chemicals Ltd</t>
  </si>
  <si>
    <t>CONTCHM</t>
  </si>
  <si>
    <t>Rita Finance and Leasing Ltd</t>
  </si>
  <si>
    <t>RFLL</t>
  </si>
  <si>
    <t>Seven Hill Industries Ltd</t>
  </si>
  <si>
    <t>SEVENHILL</t>
  </si>
  <si>
    <t>Hathway Bhawani Cabletel and Datacom Ltd</t>
  </si>
  <si>
    <t>HATHWAYB</t>
  </si>
  <si>
    <t>K K Fincorp Ltd</t>
  </si>
  <si>
    <t>KKFIN</t>
  </si>
  <si>
    <t>SBI Nifty Consumption ETF</t>
  </si>
  <si>
    <t>SBIETFCON</t>
  </si>
  <si>
    <t>Shyam Telecom Ltd</t>
  </si>
  <si>
    <t>SHYAMTEL</t>
  </si>
  <si>
    <t>Yunik Managing Advisors Ltd</t>
  </si>
  <si>
    <t>YUNIKM</t>
  </si>
  <si>
    <t>Parle Industries Ltd</t>
  </si>
  <si>
    <t>PARLEIND</t>
  </si>
  <si>
    <t>Triveni Enterprises Ltd</t>
  </si>
  <si>
    <t>TRIVENIENT</t>
  </si>
  <si>
    <t>Olympic Oil Industries Ltd</t>
  </si>
  <si>
    <t>OLYOI</t>
  </si>
  <si>
    <t>Alps Industries Ltd</t>
  </si>
  <si>
    <t>ALPSINDUS</t>
  </si>
  <si>
    <t>Padam Cotton Yarns Ltd</t>
  </si>
  <si>
    <t>PADAMCO</t>
  </si>
  <si>
    <t>S V J Enterprises Ltd</t>
  </si>
  <si>
    <t>SVJ</t>
  </si>
  <si>
    <t>Koura Fine Diamond Jewelry Ltd</t>
  </si>
  <si>
    <t>KOURA</t>
  </si>
  <si>
    <t>DSP Nifty Midcap 150 Quality 50 ETF</t>
  </si>
  <si>
    <t>MIDQ50ADD</t>
  </si>
  <si>
    <t>KMG Milk Food Ltd</t>
  </si>
  <si>
    <t>KMGMILK</t>
  </si>
  <si>
    <t>Sovereign Diamonds Ltd</t>
  </si>
  <si>
    <t>SOVERDIA</t>
  </si>
  <si>
    <t>HDFC Nifty50 Value 20 ETF</t>
  </si>
  <si>
    <t>HDFCVALUE</t>
  </si>
  <si>
    <t>Vishvprabha Ventures Ltd</t>
  </si>
  <si>
    <t>VISVEN</t>
  </si>
  <si>
    <t>Unistar Multimedia Ltd</t>
  </si>
  <si>
    <t>UNISTRMU</t>
  </si>
  <si>
    <t>Madhya Pradesh Today Media Ltd</t>
  </si>
  <si>
    <t>MPTODAY</t>
  </si>
  <si>
    <t>Ekennis Software Service Ltd</t>
  </si>
  <si>
    <t>EKENNIS</t>
  </si>
  <si>
    <t>PBA Infrastructure Ltd</t>
  </si>
  <si>
    <t>PBAINFRA</t>
  </si>
  <si>
    <t>Vivaa Tradecom Ltd</t>
  </si>
  <si>
    <t>VIVAA</t>
  </si>
  <si>
    <t>Kachchh Minerals Ltd</t>
  </si>
  <si>
    <t>KACHCHH</t>
  </si>
  <si>
    <t>Swarna Securities Ltd</t>
  </si>
  <si>
    <t>SWRNASE</t>
  </si>
  <si>
    <t>Ras Resorts and Apart Hotels Ltd</t>
  </si>
  <si>
    <t>RASRESOR</t>
  </si>
  <si>
    <t>Pradhin Ltd</t>
  </si>
  <si>
    <t>PRADHIN</t>
  </si>
  <si>
    <t>7NR Retail Ltd</t>
  </si>
  <si>
    <t>7NR</t>
  </si>
  <si>
    <t>Kretto Syscon Ltd</t>
  </si>
  <si>
    <t>KRETTOSYS</t>
  </si>
  <si>
    <t>Regent Enterprises Ltd</t>
  </si>
  <si>
    <t>REGENTRP</t>
  </si>
  <si>
    <t>United Interactive Ltd</t>
  </si>
  <si>
    <t>UNITEDINT</t>
  </si>
  <si>
    <t>Amraworld Agrico Ltd</t>
  </si>
  <si>
    <t>AMRAAGRI</t>
  </si>
  <si>
    <t>Super Fine Knitters Ltd</t>
  </si>
  <si>
    <t>SKL</t>
  </si>
  <si>
    <t>RICHA INFO SYSTEMS LIMITED</t>
  </si>
  <si>
    <t>RICHA</t>
  </si>
  <si>
    <t>Indo-City Infotech Ltd</t>
  </si>
  <si>
    <t>INDOCITY</t>
  </si>
  <si>
    <t>DAPS Advertising Ltd</t>
  </si>
  <si>
    <t>DAPS</t>
  </si>
  <si>
    <t>Sri Nachammai Cotton Mills Ltd</t>
  </si>
  <si>
    <t>SRINACHA</t>
  </si>
  <si>
    <t>Cubical Financial Services Ltd</t>
  </si>
  <si>
    <t>CUBIFIN</t>
  </si>
  <si>
    <t>Bisil Plast Ltd</t>
  </si>
  <si>
    <t>BISIL</t>
  </si>
  <si>
    <t>Svaraj Trading and Agencies Ltd</t>
  </si>
  <si>
    <t>ZSVARAJT</t>
  </si>
  <si>
    <t>Tata Nifty India Digital Exchange Traded Fund</t>
  </si>
  <si>
    <t>TNIDETF</t>
  </si>
  <si>
    <t>Tokyo Finance Ltd</t>
  </si>
  <si>
    <t>TOKYOFIN</t>
  </si>
  <si>
    <t>Vivo Collaboration Solutions Ltd</t>
  </si>
  <si>
    <t>VIVO</t>
  </si>
  <si>
    <t>Inani Securities Ltd</t>
  </si>
  <si>
    <t>INANISEC</t>
  </si>
  <si>
    <t>Prime Capital Market Ltd</t>
  </si>
  <si>
    <t>PRIMECAPM</t>
  </si>
  <si>
    <t>Bloom Industries Ltd</t>
  </si>
  <si>
    <t>BLOIN</t>
  </si>
  <si>
    <t>Abhishek Finlease Ltd</t>
  </si>
  <si>
    <t>ABHIFIN</t>
  </si>
  <si>
    <t>Ador Multi Products Ltd</t>
  </si>
  <si>
    <t>ADORMUL</t>
  </si>
  <si>
    <t>HDFC Nifty 100 ETF</t>
  </si>
  <si>
    <t>HDFCNIF100</t>
  </si>
  <si>
    <t>Integrated Capital Services Ltd</t>
  </si>
  <si>
    <t>ICSL</t>
  </si>
  <si>
    <t>UTL Industries Ltd</t>
  </si>
  <si>
    <t>UTLINDS</t>
  </si>
  <si>
    <t>Kotak Nifty Midcap 50 ETF</t>
  </si>
  <si>
    <t>MIDCAP</t>
  </si>
  <si>
    <t>R J Shah and Company Ltd</t>
  </si>
  <si>
    <t>RJSHAH</t>
  </si>
  <si>
    <t>SOFCOM Systems Ltd</t>
  </si>
  <si>
    <t>SOFCOM</t>
  </si>
  <si>
    <t>Padmanabh Alloys and Polymers Ltd</t>
  </si>
  <si>
    <t>PADALPO</t>
  </si>
  <si>
    <t>Vikalp Securities Ltd</t>
  </si>
  <si>
    <t>VIKALPS</t>
  </si>
  <si>
    <t>Spice Islands Industries Ltd</t>
  </si>
  <si>
    <t>SPICEISL</t>
  </si>
  <si>
    <t>Raama Paper Mills Ltd</t>
  </si>
  <si>
    <t>RAMAPPR-B</t>
  </si>
  <si>
    <t>Jindal Leasefin Ltd</t>
  </si>
  <si>
    <t>JLL</t>
  </si>
  <si>
    <t>Norben Tea and Exports Ltd</t>
  </si>
  <si>
    <t>NORBTEAEXP</t>
  </si>
  <si>
    <t>Rander Corp Ltd</t>
  </si>
  <si>
    <t>RANDER</t>
  </si>
  <si>
    <t>Anka India Ltd</t>
  </si>
  <si>
    <t>ANKIN</t>
  </si>
  <si>
    <t>Norris Medicines Ltd</t>
  </si>
  <si>
    <t>NORRIS</t>
  </si>
  <si>
    <t>Shah Foods Ltd</t>
  </si>
  <si>
    <t>SHAHFOOD</t>
  </si>
  <si>
    <t>SRM Energy Ltd</t>
  </si>
  <si>
    <t>SRMENERGY</t>
  </si>
  <si>
    <t>Dhruv Wellness Ltd</t>
  </si>
  <si>
    <t>DWL</t>
  </si>
  <si>
    <t>Deccan Bearings Ltd</t>
  </si>
  <si>
    <t>DECANBRG</t>
  </si>
  <si>
    <t>Objectone Information Systems Ltd</t>
  </si>
  <si>
    <t>OONE</t>
  </si>
  <si>
    <t>A F Enterprises Ltd</t>
  </si>
  <si>
    <t>AFEL</t>
  </si>
  <si>
    <t>Sahara Maritime Ltd</t>
  </si>
  <si>
    <t>SMARITIME</t>
  </si>
  <si>
    <t>Prima Agro Ltd</t>
  </si>
  <si>
    <t>PRIMAGR</t>
  </si>
  <si>
    <t>Transwind Infrastructures Ltd</t>
  </si>
  <si>
    <t>TRANSWIND</t>
  </si>
  <si>
    <t>Rajdarshan Industries Ltd</t>
  </si>
  <si>
    <t>ARENTERP</t>
  </si>
  <si>
    <t>Yuvraaj Hygiene Products Ltd</t>
  </si>
  <si>
    <t>YUVRAAJHPL</t>
  </si>
  <si>
    <t>Sri Lakshmi Saraswathi Textiles (Arni) Ltd</t>
  </si>
  <si>
    <t>SLSTLQ</t>
  </si>
  <si>
    <t>Aroma Enterprises (India) Ltd</t>
  </si>
  <si>
    <t>AROMAENT</t>
  </si>
  <si>
    <t>Sarda Proteins Ltd</t>
  </si>
  <si>
    <t>SRDAPRT</t>
  </si>
  <si>
    <t>Raunaq lnternational Ltd</t>
  </si>
  <si>
    <t>RAUNAQEPC</t>
  </si>
  <si>
    <t>Sirohia &amp; Sons Ltd</t>
  </si>
  <si>
    <t>SIROHIA</t>
  </si>
  <si>
    <t>Dalal Street Investments Ltd</t>
  </si>
  <si>
    <t>DSINVEST</t>
  </si>
  <si>
    <t>Premier Ltd</t>
  </si>
  <si>
    <t>PREMIER</t>
  </si>
  <si>
    <t>Genomic Valley Biotech Ltd</t>
  </si>
  <si>
    <t>GVBL</t>
  </si>
  <si>
    <t>Omkar Speciality Chemicals Ltd</t>
  </si>
  <si>
    <t>OMKARCHEM</t>
  </si>
  <si>
    <t>Opal Luxury Time Products Ltd</t>
  </si>
  <si>
    <t>OPAL</t>
  </si>
  <si>
    <t>Yashraj Containeurs Ltd</t>
  </si>
  <si>
    <t>YASHRAJC</t>
  </si>
  <si>
    <t>Rapid Investments Ltd</t>
  </si>
  <si>
    <t>RAPIDIN</t>
  </si>
  <si>
    <t>Globe Multi Ventures Ltd</t>
  </si>
  <si>
    <t>GLCL</t>
  </si>
  <si>
    <t>Amiable Logistics (India) Ltd</t>
  </si>
  <si>
    <t>AMIABLE</t>
  </si>
  <si>
    <t>Phyto Chem (India) Ltd</t>
  </si>
  <si>
    <t>PHYTO</t>
  </si>
  <si>
    <t>Mirae Asset Hang Seng TECH ETF</t>
  </si>
  <si>
    <t>MAHKTECH</t>
  </si>
  <si>
    <t>Beryl Securities Ltd</t>
  </si>
  <si>
    <t>BERYLSE</t>
  </si>
  <si>
    <t>Jattashankar Industries Ltd</t>
  </si>
  <si>
    <t>JATTAINDUS</t>
  </si>
  <si>
    <t>Aanchal Ispat Ltd</t>
  </si>
  <si>
    <t>AANCHALISP</t>
  </si>
  <si>
    <t>India Lease Development Ltd</t>
  </si>
  <si>
    <t>INDLEASE</t>
  </si>
  <si>
    <t>Richirich Inventures Ltd</t>
  </si>
  <si>
    <t>KISAAN</t>
  </si>
  <si>
    <t>RAP Media Ltd</t>
  </si>
  <si>
    <t>RAP</t>
  </si>
  <si>
    <t>Kotia Enterprises Ltd</t>
  </si>
  <si>
    <t>Photoquip India Ltd</t>
  </si>
  <si>
    <t>PHOTOQUP</t>
  </si>
  <si>
    <t>Gemstone Investments Ltd</t>
  </si>
  <si>
    <t>GEMSI</t>
  </si>
  <si>
    <t>Alexander Stamps and Coin Ltd</t>
  </si>
  <si>
    <t>ALEXANDER</t>
  </si>
  <si>
    <t>Step Two Corporation Ltd</t>
  </si>
  <si>
    <t>STEP2COR</t>
  </si>
  <si>
    <t>Kakatiya Textiles Ltd</t>
  </si>
  <si>
    <t>KAKTEX</t>
  </si>
  <si>
    <t>Sumeru Industries Ltd</t>
  </si>
  <si>
    <t>SUMERUIND</t>
  </si>
  <si>
    <t>Shricon Industries Ltd</t>
  </si>
  <si>
    <t>SHRICON</t>
  </si>
  <si>
    <t>Shree Ganesh Elastoplast Ltd</t>
  </si>
  <si>
    <t>SHGANEL</t>
  </si>
  <si>
    <t>Pasari Spinning Mills Ltd</t>
  </si>
  <si>
    <t>PASARI</t>
  </si>
  <si>
    <t>Supreme (India) Impex Ltd</t>
  </si>
  <si>
    <t>SIIL</t>
  </si>
  <si>
    <t>York Exports Ltd</t>
  </si>
  <si>
    <t>YORKEXP</t>
  </si>
  <si>
    <t>Ace men engg works Ltd</t>
  </si>
  <si>
    <t>ACEMEN</t>
  </si>
  <si>
    <t>Gilada Finance and Investments Ltd</t>
  </si>
  <si>
    <t>GILADAFINS</t>
  </si>
  <si>
    <t>Trinity League India Ltd</t>
  </si>
  <si>
    <t>TRINITYLEA</t>
  </si>
  <si>
    <t>Trimurthi Ltd</t>
  </si>
  <si>
    <t>TRIMURTHI</t>
  </si>
  <si>
    <t>MPAgro Industries Ltd</t>
  </si>
  <si>
    <t>MPAGI</t>
  </si>
  <si>
    <t>Manav Infra Projects Ltd</t>
  </si>
  <si>
    <t>MANAV</t>
  </si>
  <si>
    <t>NPR Finance Ltd</t>
  </si>
  <si>
    <t>NPRFIN</t>
  </si>
  <si>
    <t>Jointeca Education Solutions Ltd</t>
  </si>
  <si>
    <t>JOINTECAED</t>
  </si>
  <si>
    <t>Eastcoast Steel Ltd</t>
  </si>
  <si>
    <t>ECSTSTL</t>
  </si>
  <si>
    <t>Jakharia Fabric Ltd</t>
  </si>
  <si>
    <t>JAKHARIA</t>
  </si>
  <si>
    <t>ICICI Prudential Nifty50 Value 20 ETF</t>
  </si>
  <si>
    <t>NV20IETF</t>
  </si>
  <si>
    <t>Prism Medico and Pharmacy Ltd</t>
  </si>
  <si>
    <t>PRISMMEDI</t>
  </si>
  <si>
    <t>Goenka Business &amp; Finance Ltd</t>
  </si>
  <si>
    <t>GBFL</t>
  </si>
  <si>
    <t>DCM Financial Services Ltd</t>
  </si>
  <si>
    <t>DCMFINSERV</t>
  </si>
  <si>
    <t>Disha Resources Ltd</t>
  </si>
  <si>
    <t>Radha Madhav Corp Ltd</t>
  </si>
  <si>
    <t>RMCL</t>
  </si>
  <si>
    <t>SPS International Ltd</t>
  </si>
  <si>
    <t>SPSINT</t>
  </si>
  <si>
    <t>Shukra Bullions Ltd</t>
  </si>
  <si>
    <t>SKRABUL</t>
  </si>
  <si>
    <t>Sarup Industries Ltd</t>
  </si>
  <si>
    <t>SARUPINDUS</t>
  </si>
  <si>
    <t>Bharat Bhushan Finance And Commodity Brokers Ltd</t>
  </si>
  <si>
    <t>BHARAT</t>
  </si>
  <si>
    <t>Yash Innoventures Ltd</t>
  </si>
  <si>
    <t>YASHINNO</t>
  </si>
  <si>
    <t>Maitri Enterprises Ltd</t>
  </si>
  <si>
    <t>MAITRI</t>
  </si>
  <si>
    <t>Aryavan Enterprise Ltd</t>
  </si>
  <si>
    <t>ARYAVAN</t>
  </si>
  <si>
    <t>Velox Industries Ltd</t>
  </si>
  <si>
    <t>VELOXIND</t>
  </si>
  <si>
    <t>Esaar (India) Ltd</t>
  </si>
  <si>
    <t>ESARIND</t>
  </si>
  <si>
    <t>Panth Infinity Ltd</t>
  </si>
  <si>
    <t>PANTH</t>
  </si>
  <si>
    <t>Creative Eye Ltd</t>
  </si>
  <si>
    <t>CREATIVEYE</t>
  </si>
  <si>
    <t>Avasara Finance Ltd</t>
  </si>
  <si>
    <t>AVASARA</t>
  </si>
  <si>
    <t>Abhinav Leasing &amp; Finance Ltd</t>
  </si>
  <si>
    <t>ALFL</t>
  </si>
  <si>
    <t>Anjani Finance Ltd</t>
  </si>
  <si>
    <t>ANJANIFIN</t>
  </si>
  <si>
    <t>Indo Euro Indchem Ltd</t>
  </si>
  <si>
    <t>INDOEURO</t>
  </si>
  <si>
    <t>SK International Export Ltd</t>
  </si>
  <si>
    <t>SKIEL</t>
  </si>
  <si>
    <t>Asia Pack Ltd</t>
  </si>
  <si>
    <t>ASIAPAK</t>
  </si>
  <si>
    <t>Shree Steel Wire Ropes Ltd</t>
  </si>
  <si>
    <t>SSWRL</t>
  </si>
  <si>
    <t>Sterling Greenwoods Ltd</t>
  </si>
  <si>
    <t>STRGRENWO</t>
  </si>
  <si>
    <t>Future Supply Chain Solutions Ltd</t>
  </si>
  <si>
    <t>FSC</t>
  </si>
  <si>
    <t>ICICI Prudential Nifty India Consumption ETF</t>
  </si>
  <si>
    <t>CONSUMIETF</t>
  </si>
  <si>
    <t>Raj Packaging Industries Ltd</t>
  </si>
  <si>
    <t>RAJPACK</t>
  </si>
  <si>
    <t>Abate AS Industries Ltd</t>
  </si>
  <si>
    <t>ABATEAS</t>
  </si>
  <si>
    <t>Prabhat Dairy Ltd</t>
  </si>
  <si>
    <t>PRABHAT</t>
  </si>
  <si>
    <t>BCL Enterprises Ltd</t>
  </si>
  <si>
    <t>BCLENTERPR</t>
  </si>
  <si>
    <t>Rajasthan Tube Manufacturing Co Ltd</t>
  </si>
  <si>
    <t>RAJTUBE</t>
  </si>
  <si>
    <t>SC Agrotech Ltd</t>
  </si>
  <si>
    <t>SCAGRO</t>
  </si>
  <si>
    <t>Vani Commercials Ltd</t>
  </si>
  <si>
    <t>VANICOM</t>
  </si>
  <si>
    <t>Lords Ishwar Hotels Ltd</t>
  </si>
  <si>
    <t>LORDSHOTL</t>
  </si>
  <si>
    <t>Coastal Roadways Ltd</t>
  </si>
  <si>
    <t>COARO</t>
  </si>
  <si>
    <t>Arunis Abode Ltd</t>
  </si>
  <si>
    <t>ARUNIS</t>
  </si>
  <si>
    <t>Kuwer Industries Ltd</t>
  </si>
  <si>
    <t>KUWERIN</t>
  </si>
  <si>
    <t>Longview Tea Co Ltd</t>
  </si>
  <si>
    <t>LONTE</t>
  </si>
  <si>
    <t>Sharpline Broadcast Ltd</t>
  </si>
  <si>
    <t>SHARPLINE</t>
  </si>
  <si>
    <t>DSP Nifty 50 ETF</t>
  </si>
  <si>
    <t>NIFTY50ADD</t>
  </si>
  <si>
    <t>HDFC Nifty Private Bank ETF</t>
  </si>
  <si>
    <t>HDFCPVTBAN</t>
  </si>
  <si>
    <t>Organic Coatings Ltd</t>
  </si>
  <si>
    <t>ORGCOAT</t>
  </si>
  <si>
    <t>Rich Universe Network Ltd</t>
  </si>
  <si>
    <t>RICHUNV</t>
  </si>
  <si>
    <t>Gowra Leasing and Finance Ltd</t>
  </si>
  <si>
    <t>GOWRALE</t>
  </si>
  <si>
    <t>Surya India Ltd</t>
  </si>
  <si>
    <t>SURYAINDIA</t>
  </si>
  <si>
    <t>SMVD Poly Pack Ltd</t>
  </si>
  <si>
    <t>SMVD</t>
  </si>
  <si>
    <t>Radaan Media Works India Ltd</t>
  </si>
  <si>
    <t>RADAAN</t>
  </si>
  <si>
    <t>Millennium Online Solutions (India) Ltd</t>
  </si>
  <si>
    <t>MILLENNIUM</t>
  </si>
  <si>
    <t>Aditya BSL S&amp;P BSE Sensex ETF</t>
  </si>
  <si>
    <t>BSLSENETFG</t>
  </si>
  <si>
    <t>Asian Petro Products and Exports Ltd</t>
  </si>
  <si>
    <t>ASINPET</t>
  </si>
  <si>
    <t>Polycon International Ltd</t>
  </si>
  <si>
    <t>POLYCON</t>
  </si>
  <si>
    <t>Pratiksha Chemicals Ltd</t>
  </si>
  <si>
    <t>PRATIKSH</t>
  </si>
  <si>
    <t>Shyamkamal Investments Ltd</t>
  </si>
  <si>
    <t>SHYMINV</t>
  </si>
  <si>
    <t>Nippon IN ETF Nifty 8-13 yr G-Sec Long Term Gilt</t>
  </si>
  <si>
    <t>LTGILTBEES</t>
  </si>
  <si>
    <t>S V Trading and Agencies Ltd</t>
  </si>
  <si>
    <t>ZSVTRADI</t>
  </si>
  <si>
    <t>Natural Biocon (India) Ltd</t>
  </si>
  <si>
    <t>NATURAL</t>
  </si>
  <si>
    <t>Times Green Energy (India) Ltd</t>
  </si>
  <si>
    <t>TIMESGREEN</t>
  </si>
  <si>
    <t>Synthiko Foils Ltd</t>
  </si>
  <si>
    <t>SYNTHFO</t>
  </si>
  <si>
    <t>Seasons Textiles Ltd</t>
  </si>
  <si>
    <t>SEASONST</t>
  </si>
  <si>
    <t>Eurotex Industries and Exports Ltd</t>
  </si>
  <si>
    <t>EUROTEXIND</t>
  </si>
  <si>
    <t>Blue Coast Hotels Ltd</t>
  </si>
  <si>
    <t>BLUECOAST</t>
  </si>
  <si>
    <t>Polytex India Ltd</t>
  </si>
  <si>
    <t>POLYTEX</t>
  </si>
  <si>
    <t>RLF Ltd</t>
  </si>
  <si>
    <t>RLF</t>
  </si>
  <si>
    <t>Panafic Industrials Ltd</t>
  </si>
  <si>
    <t>PANAFIC</t>
  </si>
  <si>
    <t>Midwest Gold Ltd</t>
  </si>
  <si>
    <t>MIDWEST</t>
  </si>
  <si>
    <t>Rajasthan Cylinders and Containers Ltd</t>
  </si>
  <si>
    <t>RCCL</t>
  </si>
  <si>
    <t>Transpact Enterprises Ltd</t>
  </si>
  <si>
    <t>TRANSPACT</t>
  </si>
  <si>
    <t>EPIC Energy Ltd</t>
  </si>
  <si>
    <t>EPIC</t>
  </si>
  <si>
    <t>Bridge Securities Ltd</t>
  </si>
  <si>
    <t>BRIDGESE</t>
  </si>
  <si>
    <t>Elegant Floriculture &amp; Agrotech (India) Ltd</t>
  </si>
  <si>
    <t>ELEFLOR</t>
  </si>
  <si>
    <t>Suryavanshi Spinning Mills Ltd</t>
  </si>
  <si>
    <t>SURYVANSP</t>
  </si>
  <si>
    <t>Sea TV Network Ltd</t>
  </si>
  <si>
    <t>SEATV</t>
  </si>
  <si>
    <t>Sanco Industries Ltd</t>
  </si>
  <si>
    <t>SANCO</t>
  </si>
  <si>
    <t>Quantum Nifty 50 ETF</t>
  </si>
  <si>
    <t>QNIFTY</t>
  </si>
  <si>
    <t>Shalimar Agencies Ltd</t>
  </si>
  <si>
    <t>SAGL</t>
  </si>
  <si>
    <t>Harmony Capital Services Ltd</t>
  </si>
  <si>
    <t>HRMNYCP</t>
  </si>
  <si>
    <t>Shree Manufacturing Co Ltd</t>
  </si>
  <si>
    <t>SHRMFGC</t>
  </si>
  <si>
    <t>Motilal Oswal S&amp;P BSE Low Volatility ETF</t>
  </si>
  <si>
    <t>MOLOWVOL</t>
  </si>
  <si>
    <t>Gagan Gases Ltd</t>
  </si>
  <si>
    <t>GAGAN</t>
  </si>
  <si>
    <t>Stratmont Industries Ltd</t>
  </si>
  <si>
    <t>STRATMONT</t>
  </si>
  <si>
    <t>GSB Finance Ltd</t>
  </si>
  <si>
    <t>GSBFIN</t>
  </si>
  <si>
    <t>VB Industries Ltd</t>
  </si>
  <si>
    <t>VBIND</t>
  </si>
  <si>
    <t>Anna Infrastructures Ltd</t>
  </si>
  <si>
    <t>ANNAINFRA</t>
  </si>
  <si>
    <t>Simplex Mills Company Ltd</t>
  </si>
  <si>
    <t>SIMPLXMIL</t>
  </si>
  <si>
    <t>Ganga Pharmaceuticals Ltd</t>
  </si>
  <si>
    <t>GANGAPHARM</t>
  </si>
  <si>
    <t>Kashyap Tele-Medicines Ltd</t>
  </si>
  <si>
    <t>KASHYAP</t>
  </si>
  <si>
    <t>Kalyani Commercials Ltd</t>
  </si>
  <si>
    <t>National Plywood Industries Ltd</t>
  </si>
  <si>
    <t>NATPLY</t>
  </si>
  <si>
    <t>Consecutive Investments &amp; Trading Co Ltd</t>
  </si>
  <si>
    <t>CITL</t>
  </si>
  <si>
    <t>Lippi Systems Ltd</t>
  </si>
  <si>
    <t>LIPPISYS</t>
  </si>
  <si>
    <t>Galaxy Agrico Exports Ltd</t>
  </si>
  <si>
    <t>GALAGEX</t>
  </si>
  <si>
    <t>Ajwa Fun World and Resort Ltd</t>
  </si>
  <si>
    <t>AJWAFUN</t>
  </si>
  <si>
    <t>Bacil Pharma Ltd</t>
  </si>
  <si>
    <t>BACPHAR</t>
  </si>
  <si>
    <t>Glittek Granites Ltd</t>
  </si>
  <si>
    <t>GLITTEKG</t>
  </si>
  <si>
    <t>SRU Steels Ltd</t>
  </si>
  <si>
    <t>SRUSTEELS</t>
  </si>
  <si>
    <t>Supertex Industries Ltd</t>
  </si>
  <si>
    <t>SUPERTEX</t>
  </si>
  <si>
    <t>Moongipa Capital Finance Ltd</t>
  </si>
  <si>
    <t>MONGIPA</t>
  </si>
  <si>
    <t>GCM Capital Advisors Ltd</t>
  </si>
  <si>
    <t>GCMCAPI</t>
  </si>
  <si>
    <t>Kotak Nifty Alpha 50 ETF</t>
  </si>
  <si>
    <t>ALPHA</t>
  </si>
  <si>
    <t>Octal Credit Capital Ltd</t>
  </si>
  <si>
    <t>OCTAL</t>
  </si>
  <si>
    <t>Parmax Pharma Ltd</t>
  </si>
  <si>
    <t>PARMAX</t>
  </si>
  <si>
    <t>Mac Hotels Ltd</t>
  </si>
  <si>
    <t>MACH</t>
  </si>
  <si>
    <t>Niraj Ispat Industries Ltd</t>
  </si>
  <si>
    <t>NIRAJISPAT</t>
  </si>
  <si>
    <t>Munoth Communication Ltd</t>
  </si>
  <si>
    <t>MCLTD</t>
  </si>
  <si>
    <t>Sailani Tours N Travel Limited</t>
  </si>
  <si>
    <t>SAILANI</t>
  </si>
  <si>
    <t>Mipco Seamless Rings (Gujarat) Ltd</t>
  </si>
  <si>
    <t>MPCOSEMB</t>
  </si>
  <si>
    <t>Garware Synthetics Ltd</t>
  </si>
  <si>
    <t>GARWSYN</t>
  </si>
  <si>
    <t>Konark Synthetic Ltd</t>
  </si>
  <si>
    <t>KONARKSY</t>
  </si>
  <si>
    <t>Pankaj Piyush Trade and Investment Ltd</t>
  </si>
  <si>
    <t>PANKAJPIYUS</t>
  </si>
  <si>
    <t>Universal Office Automation Ltd</t>
  </si>
  <si>
    <t>UNIOFFICE</t>
  </si>
  <si>
    <t>RGF Capital Markets Ltd</t>
  </si>
  <si>
    <t>RGF</t>
  </si>
  <si>
    <t>Kothari Industrial Corp Ltd</t>
  </si>
  <si>
    <t>KOTIC</t>
  </si>
  <si>
    <t>Indra Industries Ltd</t>
  </si>
  <si>
    <t>INDRAIND</t>
  </si>
  <si>
    <t>Arihant's Securities Ltd</t>
  </si>
  <si>
    <t>ARISE</t>
  </si>
  <si>
    <t>Risa International Ltd</t>
  </si>
  <si>
    <t>RISAINTL</t>
  </si>
  <si>
    <t>Vedant Asset Ltd</t>
  </si>
  <si>
    <t>VEDANTASSET</t>
  </si>
  <si>
    <t>Kotak Nifty 100 Low Volatility 30 ETF</t>
  </si>
  <si>
    <t>LOWVOL1</t>
  </si>
  <si>
    <t>Encash Entertainment Ltd</t>
  </si>
  <si>
    <t>ENCASH</t>
  </si>
  <si>
    <t>Ashiana Agro Industries Ltd</t>
  </si>
  <si>
    <t>ASHAI</t>
  </si>
  <si>
    <t>Nippon India ETF Nifty 100</t>
  </si>
  <si>
    <t>NIF100BEES</t>
  </si>
  <si>
    <t>Vision Cinemas Ltd</t>
  </si>
  <si>
    <t>VISIONCINE</t>
  </si>
  <si>
    <t>Gallops Enterprise Ltd</t>
  </si>
  <si>
    <t>GALLOPENT</t>
  </si>
  <si>
    <t>Pyxis Finvest Ltd</t>
  </si>
  <si>
    <t>PYXISFIN</t>
  </si>
  <si>
    <t>Shakti Press Ltd</t>
  </si>
  <si>
    <t>SHAKTIPR</t>
  </si>
  <si>
    <t>Suumaya Corporation Ltd</t>
  </si>
  <si>
    <t>SUUMAYA</t>
  </si>
  <si>
    <t>Welterman International Ltd</t>
  </si>
  <si>
    <t>WELTI</t>
  </si>
  <si>
    <t>Southern Infosys Ltd</t>
  </si>
  <si>
    <t>SOUTHERNIN</t>
  </si>
  <si>
    <t>Vaksons Automobiles Ltd</t>
  </si>
  <si>
    <t>NAKSH</t>
  </si>
  <si>
    <t>Panabyte Technologies Ltd</t>
  </si>
  <si>
    <t>PANABYTE</t>
  </si>
  <si>
    <t>Bhagawati Oxygen Ltd</t>
  </si>
  <si>
    <t>BHAGWOX</t>
  </si>
  <si>
    <t>CDG Petchem Ltd</t>
  </si>
  <si>
    <t>CDG</t>
  </si>
  <si>
    <t>Rajasthan Petro Synthetics Ltd</t>
  </si>
  <si>
    <t>RAJSPTR</t>
  </si>
  <si>
    <t>Nippon India ETF Hang Seng BeES</t>
  </si>
  <si>
    <t>HNGSNGBEES</t>
  </si>
  <si>
    <t>Shivagrico Implements Ltd</t>
  </si>
  <si>
    <t>SHIVAGR</t>
  </si>
  <si>
    <t>SI Capital &amp; Financial Services Ltd</t>
  </si>
  <si>
    <t>SICAPIT</t>
  </si>
  <si>
    <t>Setubandhan Infrastructure Ltd</t>
  </si>
  <si>
    <t>SETUINFRA</t>
  </si>
  <si>
    <t>Senthil Infotek Ltd</t>
  </si>
  <si>
    <t>SENINFO</t>
  </si>
  <si>
    <t>Sonalis Consumer Products Ltd</t>
  </si>
  <si>
    <t>SONALIS</t>
  </si>
  <si>
    <t>Univa Foods Ltd</t>
  </si>
  <si>
    <t>UNIVAFOODS</t>
  </si>
  <si>
    <t>Photon Capital Advisors Ltd</t>
  </si>
  <si>
    <t>PHOTON</t>
  </si>
  <si>
    <t>Motilal Oswal Nasdaq Q50 ETF</t>
  </si>
  <si>
    <t>MONQ50</t>
  </si>
  <si>
    <t>Avishkar Infra Realty Ltd</t>
  </si>
  <si>
    <t>AIRLTD</t>
  </si>
  <si>
    <t>Uniroyal Marine Exports Ltd</t>
  </si>
  <si>
    <t>UNRYLMA</t>
  </si>
  <si>
    <t>Devine Impex Ltd</t>
  </si>
  <si>
    <t>DEVINE</t>
  </si>
  <si>
    <t>VCU Data Management Ltd</t>
  </si>
  <si>
    <t>VCU</t>
  </si>
  <si>
    <t>BGIL Films &amp; Technologies Ltd</t>
  </si>
  <si>
    <t>BGIL</t>
  </si>
  <si>
    <t>Soni Medicare Ltd</t>
  </si>
  <si>
    <t>SML</t>
  </si>
  <si>
    <t>Soma Papers and Industries Ltd</t>
  </si>
  <si>
    <t>SOMAPPR</t>
  </si>
  <si>
    <t>HDFC Nifty100 Quality 30 ETF</t>
  </si>
  <si>
    <t>HDFCQUAL</t>
  </si>
  <si>
    <t>Dr Lalchandani Labs Ltd</t>
  </si>
  <si>
    <t>DLCL</t>
  </si>
  <si>
    <t>Adinath Exim Resources Ltd</t>
  </si>
  <si>
    <t>ADIEXRE</t>
  </si>
  <si>
    <t>Market Creators Ltd</t>
  </si>
  <si>
    <t>MKTCREAT</t>
  </si>
  <si>
    <t>Unjha Formulations Ltd</t>
  </si>
  <si>
    <t>UNJHAFOR</t>
  </si>
  <si>
    <t>Euro-Leder Fashion Ltd</t>
  </si>
  <si>
    <t>EUROLED</t>
  </si>
  <si>
    <t>KMF Builders and Developers Ltd</t>
  </si>
  <si>
    <t>KMFBLDR</t>
  </si>
  <si>
    <t>Tulasee Bio-Ethanol Ltd</t>
  </si>
  <si>
    <t>TULASEEBIOE</t>
  </si>
  <si>
    <t>Bazel International Ltd</t>
  </si>
  <si>
    <t>BAZELINTER</t>
  </si>
  <si>
    <t>Navigant Corporate Advisors Ltd</t>
  </si>
  <si>
    <t>NAVIGANT</t>
  </si>
  <si>
    <t>Symbiox Investment &amp; Trading Co Ltd</t>
  </si>
  <si>
    <t>SYMBIOX</t>
  </si>
  <si>
    <t>Kandagiri Spinning Millis Ltd</t>
  </si>
  <si>
    <t>KANDAGIRI</t>
  </si>
  <si>
    <t>Zinema Media and Entertainment Ltd</t>
  </si>
  <si>
    <t>ZINEMA</t>
  </si>
  <si>
    <t>First Fintec Ltd</t>
  </si>
  <si>
    <t>FIRSTFIN</t>
  </si>
  <si>
    <t>Sab Events &amp; Governance Now Media Ltd</t>
  </si>
  <si>
    <t>SABEVENTS</t>
  </si>
  <si>
    <t>Siddha Ventures Ltd</t>
  </si>
  <si>
    <t>SIDDHA</t>
  </si>
  <si>
    <t>Swagtam Trading and Services Ltd</t>
  </si>
  <si>
    <t>SWAGTAM</t>
  </si>
  <si>
    <t>C J Gelatine Products Ltd</t>
  </si>
  <si>
    <t>CJGEL</t>
  </si>
  <si>
    <t>Dhyaani Tradeventtures Ltd</t>
  </si>
  <si>
    <t>DHYAANITR</t>
  </si>
  <si>
    <t>Net Pix Shorts Digital Media Ltd</t>
  </si>
  <si>
    <t>NETPIX</t>
  </si>
  <si>
    <t>Accord Synergy Ltd</t>
  </si>
  <si>
    <t>ACCORD</t>
  </si>
  <si>
    <t>Stellar Capital Services Ltd</t>
  </si>
  <si>
    <t>STELLAR</t>
  </si>
  <si>
    <t>KOBO Biotech Ltd</t>
  </si>
  <si>
    <t>KOBO</t>
  </si>
  <si>
    <t>Esha Media Research Ltd</t>
  </si>
  <si>
    <t>ESHAMEDIA</t>
  </si>
  <si>
    <t>Chemo Pharma Laboratories Ltd</t>
  </si>
  <si>
    <t>CHEMOPH</t>
  </si>
  <si>
    <t>Ladam Affordable Housing Ltd</t>
  </si>
  <si>
    <t>LAHL</t>
  </si>
  <si>
    <t>Subhash Silk Mills Ltd</t>
  </si>
  <si>
    <t>SUBSM</t>
  </si>
  <si>
    <t>ANS Industries Ltd</t>
  </si>
  <si>
    <t>ANSINDUS</t>
  </si>
  <si>
    <t>Integra Telecommunication and Software Ltd</t>
  </si>
  <si>
    <t>INTELSOFT</t>
  </si>
  <si>
    <t>Longspur International Ventures Ltd</t>
  </si>
  <si>
    <t>CONFINT</t>
  </si>
  <si>
    <t>Indian Link Chain Manufactrers Ltd</t>
  </si>
  <si>
    <t>INLCM</t>
  </si>
  <si>
    <t>Flora Corporation Ltd</t>
  </si>
  <si>
    <t>FLORACORP</t>
  </si>
  <si>
    <t>Santosh Fine Fab Ltd</t>
  </si>
  <si>
    <t>SANTOSHF</t>
  </si>
  <si>
    <t>Neo Infracon Ltd</t>
  </si>
  <si>
    <t>NEOINFRA</t>
  </si>
  <si>
    <t>OTCO International Ltd</t>
  </si>
  <si>
    <t>OTCO</t>
  </si>
  <si>
    <t>Gujarat Cotex Ltd</t>
  </si>
  <si>
    <t>GUJCOTEX</t>
  </si>
  <si>
    <t>Ushakiran Finance Ltd</t>
  </si>
  <si>
    <t>USHAKIRA</t>
  </si>
  <si>
    <t>Bindal Exports Ltd</t>
  </si>
  <si>
    <t>BINDALEXPO</t>
  </si>
  <si>
    <t>Rajputana Investment &amp; Finance Ltd</t>
  </si>
  <si>
    <t>RAJPUTANA</t>
  </si>
  <si>
    <t>Ashtasidhhi Industries Ltd</t>
  </si>
  <si>
    <t>GUJINV</t>
  </si>
  <si>
    <t>Triton Corp Ltd</t>
  </si>
  <si>
    <t>TRITON</t>
  </si>
  <si>
    <t>BKM Industries Ltd</t>
  </si>
  <si>
    <t>BKMINDST</t>
  </si>
  <si>
    <t>VR Woodart Ltd</t>
  </si>
  <si>
    <t>VRWODAR</t>
  </si>
  <si>
    <t>Integra Capital Ltd</t>
  </si>
  <si>
    <t>INTCAPL</t>
  </si>
  <si>
    <t>VKJ Infra Developers Ltd</t>
  </si>
  <si>
    <t>VKJINFRA</t>
  </si>
  <si>
    <t>Chemiesynth (Vapi) Ltd</t>
  </si>
  <si>
    <t>CHEMIESYNT</t>
  </si>
  <si>
    <t>HDFC Nifty Growth Sectors 15 ETF</t>
  </si>
  <si>
    <t>HDFCGROWTH</t>
  </si>
  <si>
    <t>Libord Securities Ltd</t>
  </si>
  <si>
    <t>LIBORD</t>
  </si>
  <si>
    <t>G K Consultants Ltd</t>
  </si>
  <si>
    <t>GKCONS</t>
  </si>
  <si>
    <t>Vaghani Techno Build Ltd</t>
  </si>
  <si>
    <t>VAGHANI</t>
  </si>
  <si>
    <t>K Z Leasing and Finance Ltd</t>
  </si>
  <si>
    <t>KZLFIN</t>
  </si>
  <si>
    <t>Kiran Print Pack Ltd</t>
  </si>
  <si>
    <t>KIRANPR</t>
  </si>
  <si>
    <t>Goyal Associates Ltd</t>
  </si>
  <si>
    <t>GOYALASS</t>
  </si>
  <si>
    <t>Monind Ltd</t>
  </si>
  <si>
    <t>MONIND</t>
  </si>
  <si>
    <t>Quantum Build-Tech Ltd</t>
  </si>
  <si>
    <t>QUANTBUILD</t>
  </si>
  <si>
    <t>Mukta Agriculture Ltd</t>
  </si>
  <si>
    <t>MUKTA</t>
  </si>
  <si>
    <t>Shangar Decor Ltd</t>
  </si>
  <si>
    <t>SHANGAR</t>
  </si>
  <si>
    <t>Mehta Securities Ltd</t>
  </si>
  <si>
    <t>MEHSECU</t>
  </si>
  <si>
    <t>Virgo Global Ltd</t>
  </si>
  <si>
    <t>VIRGOGLOB</t>
  </si>
  <si>
    <t>Jonjua Overseas Ltd</t>
  </si>
  <si>
    <t>JONJUA</t>
  </si>
  <si>
    <t>Hasti Finance Ltd</t>
  </si>
  <si>
    <t>HASTIFIN</t>
  </si>
  <si>
    <t>Sanchay Finvest Ltd</t>
  </si>
  <si>
    <t>SANCF</t>
  </si>
  <si>
    <t>Rotographics India Ltd</t>
  </si>
  <si>
    <t>RGIL</t>
  </si>
  <si>
    <t>Nouveau Global Ventures Ltd</t>
  </si>
  <si>
    <t>NOUVEAU</t>
  </si>
  <si>
    <t>Mount Housing and Infrastructure Ltd</t>
  </si>
  <si>
    <t>MOUNT</t>
  </si>
  <si>
    <t>Dhanvantri Jeevan Rekha Ltd</t>
  </si>
  <si>
    <t>ZDHJERK</t>
  </si>
  <si>
    <t>Kore Foods Ltd</t>
  </si>
  <si>
    <t>F G P Ltd</t>
  </si>
  <si>
    <t>FGP</t>
  </si>
  <si>
    <t>Vinayak Polycon International Ltd</t>
  </si>
  <si>
    <t>VINAYAKPOL</t>
  </si>
  <si>
    <t>Parker Agro Chem Exports Ltd</t>
  </si>
  <si>
    <t>PARKERAC</t>
  </si>
  <si>
    <t>Advance Syntex Ltd</t>
  </si>
  <si>
    <t>ASYL</t>
  </si>
  <si>
    <t>Super Bakers Ltd</t>
  </si>
  <si>
    <t>SUPERBAK</t>
  </si>
  <si>
    <t>Aravali Securities and Finance Ltd</t>
  </si>
  <si>
    <t>ARAVALIS</t>
  </si>
  <si>
    <t>Shashwat Furnishing Solutions Ltd</t>
  </si>
  <si>
    <t>SFSL</t>
  </si>
  <si>
    <t>Chadha Papers Ltd</t>
  </si>
  <si>
    <t>CHADPAP</t>
  </si>
  <si>
    <t>Peeti Securities Ltd</t>
  </si>
  <si>
    <t>PEETISEC</t>
  </si>
  <si>
    <t>Promact Impex Ltd</t>
  </si>
  <si>
    <t>PROMACT</t>
  </si>
  <si>
    <t>Rama Petrochemicals Ltd</t>
  </si>
  <si>
    <t>RAMAPETRO</t>
  </si>
  <si>
    <t>Lexoraa Industries Ltd</t>
  </si>
  <si>
    <t>SERVOTEACH</t>
  </si>
  <si>
    <t>NB Footwear Ltd</t>
  </si>
  <si>
    <t>NBFOOT</t>
  </si>
  <si>
    <t>Mystic Electronics Ltd</t>
  </si>
  <si>
    <t>MYSTICELE</t>
  </si>
  <si>
    <t>Perfect-Octave Media Projects Ltd</t>
  </si>
  <si>
    <t>OCTAVE</t>
  </si>
  <si>
    <t>Rajath Finance Ltd</t>
  </si>
  <si>
    <t>RAJATH</t>
  </si>
  <si>
    <t>Karnimata Cold Storage Ltd</t>
  </si>
  <si>
    <t>KCSL</t>
  </si>
  <si>
    <t>Kaycee Industries Ltd</t>
  </si>
  <si>
    <t>KAYCEEI</t>
  </si>
  <si>
    <t>Tashi India Ltd</t>
  </si>
  <si>
    <t>TASHIND</t>
  </si>
  <si>
    <t>V B Desai Financial Services Ltd</t>
  </si>
  <si>
    <t>VBDESAI</t>
  </si>
  <si>
    <t>Garware Marine Industries Ltd</t>
  </si>
  <si>
    <t>GARWAMAR</t>
  </si>
  <si>
    <t>HDFC Nifty NEXT 50 ETF</t>
  </si>
  <si>
    <t>HDFCNEXT50</t>
  </si>
  <si>
    <t>Hindustan Bio Sciences Ltd</t>
  </si>
  <si>
    <t>HINDBIO</t>
  </si>
  <si>
    <t>Haria Apparels Ltd</t>
  </si>
  <si>
    <t>HARIAAPL</t>
  </si>
  <si>
    <t>Bloom Dekor Ltd</t>
  </si>
  <si>
    <t>BLOOM</t>
  </si>
  <si>
    <t>AMS Polymers Ltd</t>
  </si>
  <si>
    <t>AMS</t>
  </si>
  <si>
    <t>Ashram Online.com Ltd</t>
  </si>
  <si>
    <t>ASHRAM</t>
  </si>
  <si>
    <t>Ramsons Projects Ltd</t>
  </si>
  <si>
    <t>RAMSONS</t>
  </si>
  <si>
    <t>Nexus Surgical and Medicare Ltd</t>
  </si>
  <si>
    <t>NEXUSSURGL</t>
  </si>
  <si>
    <t>Jet infraventure Ltd</t>
  </si>
  <si>
    <t>JETINFRA</t>
  </si>
  <si>
    <t>Vaxfab Enterprises Ltd</t>
  </si>
  <si>
    <t>VEL</t>
  </si>
  <si>
    <t>Adline Chem Lab Ltd</t>
  </si>
  <si>
    <t>ADLINE</t>
  </si>
  <si>
    <t>Agarwal Fortune India Ltd</t>
  </si>
  <si>
    <t>AGARWAL</t>
  </si>
  <si>
    <t>GSL Securities Ltd</t>
  </si>
  <si>
    <t>GSLSEC</t>
  </si>
  <si>
    <t>Amanaya Ventures Ltd</t>
  </si>
  <si>
    <t>AMANAYA</t>
  </si>
  <si>
    <t>Mahan Industries Ltd</t>
  </si>
  <si>
    <t>MAHANIN</t>
  </si>
  <si>
    <t>UTI S&amp;P BSE Sensex Next 50 Exchange Traded Fund</t>
  </si>
  <si>
    <t>UTISXN50</t>
  </si>
  <si>
    <t>Hittco Tools Ltd</t>
  </si>
  <si>
    <t>HITTCO</t>
  </si>
  <si>
    <t>Wagend Infra Venture Ltd</t>
  </si>
  <si>
    <t>WAGEND</t>
  </si>
  <si>
    <t>Shree Salasar Investments Ltd</t>
  </si>
  <si>
    <t>SALSAIN</t>
  </si>
  <si>
    <t>Sturdy Industries Ltd</t>
  </si>
  <si>
    <t>STURDY</t>
  </si>
  <si>
    <t>Vision Corporation Ltd</t>
  </si>
  <si>
    <t>VISIONCO</t>
  </si>
  <si>
    <t>Janus Corporation Ltd</t>
  </si>
  <si>
    <t>JANUSCORP</t>
  </si>
  <si>
    <t>Minolta Finance Ltd</t>
  </si>
  <si>
    <t>MINOLTAF</t>
  </si>
  <si>
    <t>Oswal Yarns Ltd</t>
  </si>
  <si>
    <t>OSWAYRN</t>
  </si>
  <si>
    <t>Retro Green Revolution Ltd</t>
  </si>
  <si>
    <t>RGRL</t>
  </si>
  <si>
    <t>Worldwide Aluminium Limited</t>
  </si>
  <si>
    <t>WWALUM</t>
  </si>
  <si>
    <t>Enterprise International Ltd</t>
  </si>
  <si>
    <t>ENTRINT</t>
  </si>
  <si>
    <t>Brawn Biotech Ltd</t>
  </si>
  <si>
    <t>BRAWN</t>
  </si>
  <si>
    <t>iStreet Network Ltd</t>
  </si>
  <si>
    <t>ISTRNETWK</t>
  </si>
  <si>
    <t>Tranway Technologies Ltd</t>
  </si>
  <si>
    <t>TRANWAY</t>
  </si>
  <si>
    <t>Axis Silver ETF</t>
  </si>
  <si>
    <t>AXISILVER</t>
  </si>
  <si>
    <t>Neelkanth Rock-Minerals Ltd</t>
  </si>
  <si>
    <t>NEELKAN</t>
  </si>
  <si>
    <t>Continental Controls Ltd</t>
  </si>
  <si>
    <t>CONTICON</t>
  </si>
  <si>
    <t>Golkonda Aluminium Extrusions Ltd</t>
  </si>
  <si>
    <t>GOLKONDA</t>
  </si>
  <si>
    <t>IGC Industries Ltd</t>
  </si>
  <si>
    <t>IGCIL</t>
  </si>
  <si>
    <t>Sri Amarnath Finance Ltd</t>
  </si>
  <si>
    <t>AMARNATH</t>
  </si>
  <si>
    <t>Trio Mercantile And Trading Ltd</t>
  </si>
  <si>
    <t>TRIOMERC</t>
  </si>
  <si>
    <t>Sabrimala Industries India Ltd</t>
  </si>
  <si>
    <t>Golden Carpets Ltd</t>
  </si>
  <si>
    <t>GOLCA</t>
  </si>
  <si>
    <t>RCI Industries &amp; Technologies Ltd</t>
  </si>
  <si>
    <t>RCIIND</t>
  </si>
  <si>
    <t>Shri Niwas Leasing and Finance Ltd</t>
  </si>
  <si>
    <t>SHRINIWAS</t>
  </si>
  <si>
    <t>Kumbhat Financial Services Ltd</t>
  </si>
  <si>
    <t>KUMPFIN</t>
  </si>
  <si>
    <t>Krishna Capital and Securities Ltd</t>
  </si>
  <si>
    <t>KRISHNACAP</t>
  </si>
  <si>
    <t>Fone4 Communications(India) Ltd</t>
  </si>
  <si>
    <t>FONE4</t>
  </si>
  <si>
    <t>Ambassador Intra Holdings Ltd</t>
  </si>
  <si>
    <t>AIHL</t>
  </si>
  <si>
    <t>Foundry Fuel Products Ltd</t>
  </si>
  <si>
    <t>FFPL</t>
  </si>
  <si>
    <t>AVI Products India Ltd</t>
  </si>
  <si>
    <t>APIL</t>
  </si>
  <si>
    <t>Shoora Designs Ltd</t>
  </si>
  <si>
    <t>SHOORA</t>
  </si>
  <si>
    <t>CMI Ltd</t>
  </si>
  <si>
    <t>CMICABLES</t>
  </si>
  <si>
    <t>Kabra Commercial Ltd</t>
  </si>
  <si>
    <t>KCL</t>
  </si>
  <si>
    <t>Datasoft Application Software (India) Ltd</t>
  </si>
  <si>
    <t>DATASOFT</t>
  </si>
  <si>
    <t>Ramgopal Polytex Ltd</t>
  </si>
  <si>
    <t>RAMGOPOLY</t>
  </si>
  <si>
    <t>Interactive Financial Services Ltd</t>
  </si>
  <si>
    <t>IFINSER</t>
  </si>
  <si>
    <t>Shashank Traders Ltd</t>
  </si>
  <si>
    <t>SHASHANK</t>
  </si>
  <si>
    <t>Shamrock Industrial Company Ltd</t>
  </si>
  <si>
    <t>SHAMROIN</t>
  </si>
  <si>
    <t>Silver Pearl Hospitality &amp; Luxury Spaces Ltd</t>
  </si>
  <si>
    <t>SILVERPRL</t>
  </si>
  <si>
    <t>Welcure Drugs and Pharmaceuticals Ltd</t>
  </si>
  <si>
    <t>WELCURE</t>
  </si>
  <si>
    <t>Wherrelz IT Solutions Ltd</t>
  </si>
  <si>
    <t>WITS</t>
  </si>
  <si>
    <t>N2N Technologies Ltd</t>
  </si>
  <si>
    <t>NNTL</t>
  </si>
  <si>
    <t>Incon Engineers Ltd</t>
  </si>
  <si>
    <t>INCON</t>
  </si>
  <si>
    <t>Chambal Breweries and Distilleries Ltd</t>
  </si>
  <si>
    <t>CHMBBRW</t>
  </si>
  <si>
    <t>Alchemist Corporation Ltd</t>
  </si>
  <si>
    <t>ALCHCORP</t>
  </si>
  <si>
    <t>Premier Synthetics Ltd</t>
  </si>
  <si>
    <t>PREMSYN</t>
  </si>
  <si>
    <t>Shukra Jewellery Ltd</t>
  </si>
  <si>
    <t>SHUKJEW</t>
  </si>
  <si>
    <t>Beeyu Overseas Ltd</t>
  </si>
  <si>
    <t>BEEYU</t>
  </si>
  <si>
    <t>CHD Chemicals Ltd</t>
  </si>
  <si>
    <t>CHDCHEM</t>
  </si>
  <si>
    <t>Mega Fin (India) Ltd</t>
  </si>
  <si>
    <t>MEGFI</t>
  </si>
  <si>
    <t>Stanpacks (India) Ltd</t>
  </si>
  <si>
    <t>STANPACK</t>
  </si>
  <si>
    <t>Modella Woollens Ltd</t>
  </si>
  <si>
    <t>MODWOOL</t>
  </si>
  <si>
    <t>SDC Techmedia Ltd</t>
  </si>
  <si>
    <t>SDC</t>
  </si>
  <si>
    <t>Narmada Macplast Drip Irrigation Systems Ltd</t>
  </si>
  <si>
    <t>NARMP</t>
  </si>
  <si>
    <t>Agio Paper &amp; Industries Ltd</t>
  </si>
  <si>
    <t>AGIOPAPER</t>
  </si>
  <si>
    <t>Ramchandra Leasing and Finance Ltd</t>
  </si>
  <si>
    <t>RLFL</t>
  </si>
  <si>
    <t>Jain Marmo Industries Ltd</t>
  </si>
  <si>
    <t>JAINMARMO</t>
  </si>
  <si>
    <t>Gratex Industries Ltd</t>
  </si>
  <si>
    <t>GRATEXI</t>
  </si>
  <si>
    <t>Lynx Machinery and Commercials Ltd</t>
  </si>
  <si>
    <t>LYNMC</t>
  </si>
  <si>
    <t>TeleCanor Global Ltd</t>
  </si>
  <si>
    <t>TELECANOR</t>
  </si>
  <si>
    <t>Sheshadri Industries Ltd</t>
  </si>
  <si>
    <t>SHESHAINDS</t>
  </si>
  <si>
    <t>J J Finance Corporation Ltd</t>
  </si>
  <si>
    <t>JJFINCOR</t>
  </si>
  <si>
    <t>Aris International Ltd</t>
  </si>
  <si>
    <t>ARISINT</t>
  </si>
  <si>
    <t>Thirani Projects Ltd</t>
  </si>
  <si>
    <t>TPROJECT</t>
  </si>
  <si>
    <t>Milestone Furniture Ltd</t>
  </si>
  <si>
    <t>MILEFUR</t>
  </si>
  <si>
    <t>Omni AX's Software Ltd</t>
  </si>
  <si>
    <t>OMNIAX</t>
  </si>
  <si>
    <t>Umiya Tubes Ltd</t>
  </si>
  <si>
    <t>UMIYA</t>
  </si>
  <si>
    <t>Decillion Finance Ltd</t>
  </si>
  <si>
    <t>DFL</t>
  </si>
  <si>
    <t>Amit International Ltd</t>
  </si>
  <si>
    <t>AMITINT</t>
  </si>
  <si>
    <t>Quasar India Ltd</t>
  </si>
  <si>
    <t>QUASAR</t>
  </si>
  <si>
    <t>Integrated Hitech Ltd</t>
  </si>
  <si>
    <t>INTEGHIT</t>
  </si>
  <si>
    <t>Sword-Edge Commercials Ltd</t>
  </si>
  <si>
    <t>SWORDEDGE</t>
  </si>
  <si>
    <t>Mafia Trends Ltd</t>
  </si>
  <si>
    <t>MAFIA</t>
  </si>
  <si>
    <t>Clio Infotech Ltd</t>
  </si>
  <si>
    <t>CLIOINFO</t>
  </si>
  <si>
    <t>NCC Blue Water Products Ltd</t>
  </si>
  <si>
    <t>NCCBLUE</t>
  </si>
  <si>
    <t>Bijoy Hans Ltd</t>
  </si>
  <si>
    <t>BIJHANS</t>
  </si>
  <si>
    <t>Triliance Polymers Ltd</t>
  </si>
  <si>
    <t>TRILIANCE</t>
  </si>
  <si>
    <t>Kanungo Financiers Ltd</t>
  </si>
  <si>
    <t>KANUNGO</t>
  </si>
  <si>
    <t>Jagsonpal Finance and Leasing Ltd</t>
  </si>
  <si>
    <t>JAGSONFI</t>
  </si>
  <si>
    <t>Vintage Securities Ltd</t>
  </si>
  <si>
    <t>VINTAGES</t>
  </si>
  <si>
    <t>United Leasing &amp; Industries Ltd</t>
  </si>
  <si>
    <t>UNTTEMI</t>
  </si>
  <si>
    <t>Melstar Information Technologies Ltd</t>
  </si>
  <si>
    <t>MELSTAR</t>
  </si>
  <si>
    <t>Unishire Urban Infra Ltd</t>
  </si>
  <si>
    <t>UNISHIRE</t>
  </si>
  <si>
    <t>Ganesh Holdings Ltd</t>
  </si>
  <si>
    <t>GANHOLD</t>
  </si>
  <si>
    <t>HDFC Nifty200 Momentum 30 ETF</t>
  </si>
  <si>
    <t>HDFCMOMENT</t>
  </si>
  <si>
    <t>Ganon Products Ltd</t>
  </si>
  <si>
    <t>GANONPRO</t>
  </si>
  <si>
    <t>VXL Instruments Ltd</t>
  </si>
  <si>
    <t>VXLINSTR</t>
  </si>
  <si>
    <t>Containerway International Ltd</t>
  </si>
  <si>
    <t>CONTAINER</t>
  </si>
  <si>
    <t>Raghunath International Ltd</t>
  </si>
  <si>
    <t>RAGHUNAT</t>
  </si>
  <si>
    <t>Satiate Agri Ltd</t>
  </si>
  <si>
    <t>SATAGRI</t>
  </si>
  <si>
    <t>Sharanam Infraproject and Trading Ltd</t>
  </si>
  <si>
    <t>SIPTL</t>
  </si>
  <si>
    <t>Fabino Enterprises Ltd</t>
  </si>
  <si>
    <t>FABINO</t>
  </si>
  <si>
    <t>Oswal Overseas Ltd</t>
  </si>
  <si>
    <t>OSWALOR</t>
  </si>
  <si>
    <t>Lakshmi Precision Screws Ltd</t>
  </si>
  <si>
    <t>LAKPRE</t>
  </si>
  <si>
    <t>Sybly Industries Ltd</t>
  </si>
  <si>
    <t>SYBLY</t>
  </si>
  <si>
    <t>Jayatma Industries Ltd</t>
  </si>
  <si>
    <t>JAYIND</t>
  </si>
  <si>
    <t>Prashant India Ltd</t>
  </si>
  <si>
    <t>PRSNTIN</t>
  </si>
  <si>
    <t>Jainco Projects (India) Ltd</t>
  </si>
  <si>
    <t>JAINCO</t>
  </si>
  <si>
    <t>S G N Telecoms Ltd</t>
  </si>
  <si>
    <t>SGNTE</t>
  </si>
  <si>
    <t>Looks Health Services Ltd</t>
  </si>
  <si>
    <t>LOOKS</t>
  </si>
  <si>
    <t>Taparia Tools Ltd</t>
  </si>
  <si>
    <t>TAPARIA</t>
  </si>
  <si>
    <t>Raconteur Global Resources Ltd</t>
  </si>
  <si>
    <t>RACONTEUR</t>
  </si>
  <si>
    <t>Nutricircle Ltd</t>
  </si>
  <si>
    <t>NUTRICIRCLE</t>
  </si>
  <si>
    <t>Sophia Traexpo Ltd</t>
  </si>
  <si>
    <t>STRAEXPO</t>
  </si>
  <si>
    <t>Shree Precoated Steels Ltd</t>
  </si>
  <si>
    <t>SPSL</t>
  </si>
  <si>
    <t>Nutech Global Ltd</t>
  </si>
  <si>
    <t>NUTECGLOB</t>
  </si>
  <si>
    <t>Tamil Nadu Steel Tubes Ltd</t>
  </si>
  <si>
    <t>TNSTLTU</t>
  </si>
  <si>
    <t>SW Investments Ltd</t>
  </si>
  <si>
    <t>SW1</t>
  </si>
  <si>
    <t>Quintegra Solutions Ltd</t>
  </si>
  <si>
    <t>QUINTEGRA</t>
  </si>
  <si>
    <t>Jetmall Spices and Masala Ltd</t>
  </si>
  <si>
    <t>JETMALL</t>
  </si>
  <si>
    <t>Aadi Industries Ltd</t>
  </si>
  <si>
    <t>AADIIND</t>
  </si>
  <si>
    <t>Pacheli Industrial Finance Ltd</t>
  </si>
  <si>
    <t>PIFL</t>
  </si>
  <si>
    <t>ICICI Prudential Nifty Infrastructure ETF</t>
  </si>
  <si>
    <t>INFRAIETF</t>
  </si>
  <si>
    <t>Shri Ram Switchgears Ltd</t>
  </si>
  <si>
    <t>SRIRAM</t>
  </si>
  <si>
    <t>Haria Exports Ltd</t>
  </si>
  <si>
    <t>HARIAEXPO</t>
  </si>
  <si>
    <t>Pankaj Polymers Ltd</t>
  </si>
  <si>
    <t>PANKAJPO</t>
  </si>
  <si>
    <t>Williamson Financial Services Ltd</t>
  </si>
  <si>
    <t>WILLIMFI</t>
  </si>
  <si>
    <t>Mahasagar Travels Ltd</t>
  </si>
  <si>
    <t>MHSGRMS</t>
  </si>
  <si>
    <t>Progrex Ventures Ltd</t>
  </si>
  <si>
    <t>PROGREXV</t>
  </si>
  <si>
    <t>Suryo Foods and Industries Ltd</t>
  </si>
  <si>
    <t>SURFI</t>
  </si>
  <si>
    <t>Mathew Easow Research Securities Ltd</t>
  </si>
  <si>
    <t>MATHEWE</t>
  </si>
  <si>
    <t>Motilal Oswal S&amp;P BSE Enhanced Value ETF</t>
  </si>
  <si>
    <t>MOVALUE</t>
  </si>
  <si>
    <t>52 Weeks Entertainment Ltd</t>
  </si>
  <si>
    <t>SHAQUAK</t>
  </si>
  <si>
    <t>ADITYA BSL Nifty 200 Momentum 30 ETF</t>
  </si>
  <si>
    <t>MOMENTUM</t>
  </si>
  <si>
    <t>RCC Cements Ltd</t>
  </si>
  <si>
    <t>RCCEMEN</t>
  </si>
  <si>
    <t>Nihar Info Global Ltd</t>
  </si>
  <si>
    <t>NIHARINF</t>
  </si>
  <si>
    <t>Skyline Ventures India Ltd</t>
  </si>
  <si>
    <t>SKILVEN</t>
  </si>
  <si>
    <t>Shantai Industries Ltd</t>
  </si>
  <si>
    <t>SHANTAI</t>
  </si>
  <si>
    <t>Khandelwal Extractions Ltd</t>
  </si>
  <si>
    <t>ZKHANDEN</t>
  </si>
  <si>
    <t>Vardhman Concrete Ltd</t>
  </si>
  <si>
    <t>VARDHMAN</t>
  </si>
  <si>
    <t>MPS Pharmaa Ltd</t>
  </si>
  <si>
    <t>ADVIKLA</t>
  </si>
  <si>
    <t>Navoday Enterprises Ltd</t>
  </si>
  <si>
    <t>NAVODAYENT</t>
  </si>
  <si>
    <t>Standard Shoe Sole and Mould (India) Ltd</t>
  </si>
  <si>
    <t>STDSHOE</t>
  </si>
  <si>
    <t>Jalan Transolutions (India) Ltd</t>
  </si>
  <si>
    <t>JALAN</t>
  </si>
  <si>
    <t>Shyama Infosys Ltd</t>
  </si>
  <si>
    <t>SHYAMAINFO</t>
  </si>
  <si>
    <t>United Textiles Ltd</t>
  </si>
  <si>
    <t>UNITEDTE</t>
  </si>
  <si>
    <t>Vallabh Steels Ltd</t>
  </si>
  <si>
    <t>VALLABHSQ</t>
  </si>
  <si>
    <t>Citi Port Financial Services Ltd</t>
  </si>
  <si>
    <t>CITIPOR</t>
  </si>
  <si>
    <t>Aryan Share &amp; Stock Brokers Ltd</t>
  </si>
  <si>
    <t>ARYAN</t>
  </si>
  <si>
    <t>Coral Newsprints Ltd</t>
  </si>
  <si>
    <t>CORNE</t>
  </si>
  <si>
    <t>Bharat Textiles &amp; Proofing Industries Ltd</t>
  </si>
  <si>
    <t>BHATEXT</t>
  </si>
  <si>
    <t>Ramasigns Industries Ltd</t>
  </si>
  <si>
    <t>RAMASIGNS</t>
  </si>
  <si>
    <t>Lead Financial Services Ltd</t>
  </si>
  <si>
    <t>LEADFIN</t>
  </si>
  <si>
    <t>Rahul Merchandising Ltd</t>
  </si>
  <si>
    <t>RAHME</t>
  </si>
  <si>
    <t>Union Quality Plastics Ltd</t>
  </si>
  <si>
    <t>UNQTYMI</t>
  </si>
  <si>
    <t>Mega Nirman &amp; Industries Ltd</t>
  </si>
  <si>
    <t>MNIL</t>
  </si>
  <si>
    <t>Voltaire Leasing and Finance Ltd</t>
  </si>
  <si>
    <t>VOLLF</t>
  </si>
  <si>
    <t>Space Incubatrics Technologies Ltd</t>
  </si>
  <si>
    <t>SPACEINCUBA</t>
  </si>
  <si>
    <t>Jayabharat Credit Ltd</t>
  </si>
  <si>
    <t>JAYBHCR</t>
  </si>
  <si>
    <t>Ishaan Infrastructures and Shelters Ltd</t>
  </si>
  <si>
    <t>IISL</t>
  </si>
  <si>
    <t>Konndor Industries Ltd</t>
  </si>
  <si>
    <t>KONNDOR</t>
  </si>
  <si>
    <t>Siddheswari Garments Ltd</t>
  </si>
  <si>
    <t>SIDDHEGA</t>
  </si>
  <si>
    <t>Omnipotent Industries Ltd</t>
  </si>
  <si>
    <t>OMNIPOTENT</t>
  </si>
  <si>
    <t>Olympic Cards Ltd</t>
  </si>
  <si>
    <t>OLPCL</t>
  </si>
  <si>
    <t>Sunraj Diamond Exports Ltd</t>
  </si>
  <si>
    <t>SUNRAJDI</t>
  </si>
  <si>
    <t>Edynamics Solutions Limited</t>
  </si>
  <si>
    <t>EDSL</t>
  </si>
  <si>
    <t>Motilal Oswal S&amp;P BSE Quality ETF</t>
  </si>
  <si>
    <t>MOQUALITY</t>
  </si>
  <si>
    <t>Ridings Consulting Engineers India Ltd</t>
  </si>
  <si>
    <t>RIDINGS</t>
  </si>
  <si>
    <t>Motilal Oswal S&amp;P BSE Healthcare ETF</t>
  </si>
  <si>
    <t>MOHEALTH</t>
  </si>
  <si>
    <t>Typhoon Financial Services Ltd</t>
  </si>
  <si>
    <t>TFSL</t>
  </si>
  <si>
    <t>Ken Financial Services Ltd</t>
  </si>
  <si>
    <t>KENFIN</t>
  </si>
  <si>
    <t>Garodia Chemicals Ltd</t>
  </si>
  <si>
    <t>GARODCH</t>
  </si>
  <si>
    <t>HDFC Nifty100 Low Volatility 30 ETF</t>
  </si>
  <si>
    <t>HDFCLOWVOL</t>
  </si>
  <si>
    <t>Saffron Industries Ltd</t>
  </si>
  <si>
    <t>SAFFRON</t>
  </si>
  <si>
    <t>Woodsvilla Ltd</t>
  </si>
  <si>
    <t>WOODSVILA</t>
  </si>
  <si>
    <t>East Buildtech Ltd</t>
  </si>
  <si>
    <t>EASTBUILD</t>
  </si>
  <si>
    <t>Ind Agiv Commerce Ltd</t>
  </si>
  <si>
    <t>INDAGIV</t>
  </si>
  <si>
    <t>Mahalaxmi Seamless Ltd</t>
  </si>
  <si>
    <t>MAHALXSE</t>
  </si>
  <si>
    <t>Pradip Overseas Ltd</t>
  </si>
  <si>
    <t>PRADIP</t>
  </si>
  <si>
    <t>Patidar Buildcon Ltd</t>
  </si>
  <si>
    <t>PATIDAR</t>
  </si>
  <si>
    <t>Penta Gold Ltd</t>
  </si>
  <si>
    <t>PENTAGOLD</t>
  </si>
  <si>
    <t>P M Telelinnks Ltd</t>
  </si>
  <si>
    <t>PMTELELIN</t>
  </si>
  <si>
    <t>Mideast Portfolio Management Ltd</t>
  </si>
  <si>
    <t>MIDEASTP</t>
  </si>
  <si>
    <t>Athena Constructions Ltd</t>
  </si>
  <si>
    <t>ATHCON</t>
  </si>
  <si>
    <t>Corporate Merchant Bankers Ltd</t>
  </si>
  <si>
    <t>CMBL</t>
  </si>
  <si>
    <t>Aditya Ispat Ltd</t>
  </si>
  <si>
    <t>ADITYA</t>
  </si>
  <si>
    <t>Afloat Enterprises Ltd</t>
  </si>
  <si>
    <t>ADISHAKTI</t>
  </si>
  <si>
    <t>Unitech International Ltd</t>
  </si>
  <si>
    <t>UNITINT</t>
  </si>
  <si>
    <t>Virtualsoft Systems Ltd</t>
  </si>
  <si>
    <t>VIRTUALS</t>
  </si>
  <si>
    <t>Amerise Biosciences Ltd</t>
  </si>
  <si>
    <t>AMERISE</t>
  </si>
  <si>
    <t>Kotak Nifty MNC ETF</t>
  </si>
  <si>
    <t>MNC</t>
  </si>
  <si>
    <t>Ontic Finserve Ltd</t>
  </si>
  <si>
    <t>ONTIC</t>
  </si>
  <si>
    <t>Explicit Finance Ltd</t>
  </si>
  <si>
    <t>EXPLICITFIN</t>
  </si>
  <si>
    <t>Starlit Power Systems Ltd</t>
  </si>
  <si>
    <t>STARLIT</t>
  </si>
  <si>
    <t>Kotak Nifty India Consumption ETF</t>
  </si>
  <si>
    <t>CONS</t>
  </si>
  <si>
    <t>Relic Technologies Ltd</t>
  </si>
  <si>
    <t>RELICTEC</t>
  </si>
  <si>
    <t>Epsom Properties Ltd</t>
  </si>
  <si>
    <t>EPSOMPRO</t>
  </si>
  <si>
    <t>ADITYA BSL Nifty 200 Quality 30 ETF</t>
  </si>
  <si>
    <t>NIFTYQLITY</t>
  </si>
  <si>
    <t>Pae Ltd</t>
  </si>
  <si>
    <t>PAEL</t>
  </si>
  <si>
    <t>Quantum Digital Vision (India) Ltd</t>
  </si>
  <si>
    <t>QUANTDIA</t>
  </si>
  <si>
    <t>Kinetic Trust Ltd</t>
  </si>
  <si>
    <t>KINETRU</t>
  </si>
  <si>
    <t>Kuber Udyog Ltd</t>
  </si>
  <si>
    <t>KUBERJI</t>
  </si>
  <si>
    <t>Ortel Communications Ltd</t>
  </si>
  <si>
    <t>ORTEL</t>
  </si>
  <si>
    <t>Bharatiya Global Infomedia Ltd</t>
  </si>
  <si>
    <t>BGLOBAL</t>
  </si>
  <si>
    <t>Simplex Papers Ltd</t>
  </si>
  <si>
    <t>SIMPLXPAP</t>
  </si>
  <si>
    <t>GCM Commodity &amp; Derivatives Ltd</t>
  </si>
  <si>
    <t>GCMCOMM</t>
  </si>
  <si>
    <t>Pithampur Poly Products Ltd</t>
  </si>
  <si>
    <t>PITHP</t>
  </si>
  <si>
    <t>Svam Software Ltd</t>
  </si>
  <si>
    <t>SVAMSOF</t>
  </si>
  <si>
    <t>Asia Capital Ltd</t>
  </si>
  <si>
    <t>ASIACAP</t>
  </si>
  <si>
    <t>AVI Polymers Ltd</t>
  </si>
  <si>
    <t>AVI</t>
  </si>
  <si>
    <t>Vitesse Agro Ltd</t>
  </si>
  <si>
    <t>VITESSE</t>
  </si>
  <si>
    <t>Sashwat Technocrats Ltd</t>
  </si>
  <si>
    <t>SASHWAT</t>
  </si>
  <si>
    <t>Padmalaya Telefilms Ltd</t>
  </si>
  <si>
    <t>PADMALAYAT</t>
  </si>
  <si>
    <t>Chandrima Mercantiles Ltd</t>
  </si>
  <si>
    <t>CHANDRIMA</t>
  </si>
  <si>
    <t>Mayur Floorings Ltd</t>
  </si>
  <si>
    <t>MAYURFL</t>
  </si>
  <si>
    <t>Sujana Universal Industries Ltd</t>
  </si>
  <si>
    <t>SUJANAUNI</t>
  </si>
  <si>
    <t>International Data Management Ltd</t>
  </si>
  <si>
    <t>IDM</t>
  </si>
  <si>
    <t>Sungold Capital Ltd</t>
  </si>
  <si>
    <t>SUNGOLD</t>
  </si>
  <si>
    <t>Pushpanjali Realms and Infratech Ltd</t>
  </si>
  <si>
    <t>PUSHPREALM</t>
  </si>
  <si>
    <t>Vas Infrastructure Ltd (cn)</t>
  </si>
  <si>
    <t>VASINFRA</t>
  </si>
  <si>
    <t>Scintilla Commercial &amp; Credit Ltd</t>
  </si>
  <si>
    <t>SCC</t>
  </si>
  <si>
    <t>Cindrella Financial Services Ltd</t>
  </si>
  <si>
    <t>CINDRELL</t>
  </si>
  <si>
    <t>Sree Jayalakshmi Autospin Ltd</t>
  </si>
  <si>
    <t>SREEJAYA</t>
  </si>
  <si>
    <t>Datiware Maritime Infra Ltd</t>
  </si>
  <si>
    <t>DATIWARE</t>
  </si>
  <si>
    <t>Elango Industries Ltd</t>
  </si>
  <si>
    <t>ELANGO</t>
  </si>
  <si>
    <t>Mercury Trade Links Ltd</t>
  </si>
  <si>
    <t>MERCTRD</t>
  </si>
  <si>
    <t>Capricorn Systems Global Solutions Ltd</t>
  </si>
  <si>
    <t>CAPRICORN</t>
  </si>
  <si>
    <t>Purohit Construction Ltd</t>
  </si>
  <si>
    <t>PUROHITCON</t>
  </si>
  <si>
    <t>Brijlaxmi Leasing &amp; Finance Ltd</t>
  </si>
  <si>
    <t>BRIJLEAS</t>
  </si>
  <si>
    <t>Checkpoint Trends Ltd</t>
  </si>
  <si>
    <t>CHECKPOINT</t>
  </si>
  <si>
    <t>Pro Clb Global Ltd</t>
  </si>
  <si>
    <t>PROCLB</t>
  </si>
  <si>
    <t>Mahaveer Infoway Ltd</t>
  </si>
  <si>
    <t>MINFY</t>
  </si>
  <si>
    <t>Starlite Components Ltd</t>
  </si>
  <si>
    <t>STARLITE</t>
  </si>
  <si>
    <t>IMP Powers Ltd</t>
  </si>
  <si>
    <t>INDLMETER</t>
  </si>
  <si>
    <t>Jayatma Enterprises Ltd</t>
  </si>
  <si>
    <t>JAYATMA</t>
  </si>
  <si>
    <t>Aananda Lakshmi Spinning Mills Ltd</t>
  </si>
  <si>
    <t>AANANDALAK</t>
  </si>
  <si>
    <t>Ambitious Plastomac Company Ltd</t>
  </si>
  <si>
    <t>AMBIT</t>
  </si>
  <si>
    <t>Superior Finlease Ltd</t>
  </si>
  <si>
    <t>SUPERIOR</t>
  </si>
  <si>
    <t>I Power Solutions India Ltd</t>
  </si>
  <si>
    <t>IPOWER</t>
  </si>
  <si>
    <t>Hypersoft Technologies Ltd</t>
  </si>
  <si>
    <t>HYPERSOFT</t>
  </si>
  <si>
    <t>Ambition Mica Ltd</t>
  </si>
  <si>
    <t>AMBITION</t>
  </si>
  <si>
    <t>Galada Finance Ltd</t>
  </si>
  <si>
    <t>GALADAFIN</t>
  </si>
  <si>
    <t>T Spiritual World Ltd</t>
  </si>
  <si>
    <t>TSPIRITUAL</t>
  </si>
  <si>
    <t>RSC International Ltd</t>
  </si>
  <si>
    <t>RSCINT</t>
  </si>
  <si>
    <t>Atharv Enterprises Ltd</t>
  </si>
  <si>
    <t>ATHARVENT</t>
  </si>
  <si>
    <t>Priya Ltd</t>
  </si>
  <si>
    <t>PRIYALT</t>
  </si>
  <si>
    <t>Mahesh Developers Ltd</t>
  </si>
  <si>
    <t>MAHESH</t>
  </si>
  <si>
    <t>Encode Packaging India Ltd</t>
  </si>
  <si>
    <t>ENCODE</t>
  </si>
  <si>
    <t>Manipal Finance Corp Ltd</t>
  </si>
  <si>
    <t>MNPLFIN</t>
  </si>
  <si>
    <t>JMG Corporation Ltd</t>
  </si>
  <si>
    <t>JMGCORP</t>
  </si>
  <si>
    <t>Svarnim Trade Udyog Ltd</t>
  </si>
  <si>
    <t>SNIM</t>
  </si>
  <si>
    <t>Gyan Developers and Builders Ltd</t>
  </si>
  <si>
    <t>GYANDEV</t>
  </si>
  <si>
    <t>Maruti Securities Ltd</t>
  </si>
  <si>
    <t>MARUTISE</t>
  </si>
  <si>
    <t>Sikozy Realtors Ltd</t>
  </si>
  <si>
    <t>SIKOZY</t>
  </si>
  <si>
    <t>Multipurpose Trading and Agencies Ltd</t>
  </si>
  <si>
    <t>ZMULTIPU</t>
  </si>
  <si>
    <t>S K S Textiles Ltd</t>
  </si>
  <si>
    <t>SKSTEXTILE</t>
  </si>
  <si>
    <t>Taaza International Ltd</t>
  </si>
  <si>
    <t>TAAZAINT</t>
  </si>
  <si>
    <t>Aarcon Facilities Ltd</t>
  </si>
  <si>
    <t>RBGUPTA</t>
  </si>
  <si>
    <t>Gangotri Textiles Ltd</t>
  </si>
  <si>
    <t>GANGOTRI</t>
  </si>
  <si>
    <t>Integrated Proteins Ltd</t>
  </si>
  <si>
    <t>INTEGFD</t>
  </si>
  <si>
    <t>Ashoka Refineries Ltd</t>
  </si>
  <si>
    <t>ASHOKRE</t>
  </si>
  <si>
    <t>EMA India Ltd</t>
  </si>
  <si>
    <t>EMAINDIA</t>
  </si>
  <si>
    <t>Dhenu Buildcon Infra Ltd</t>
  </si>
  <si>
    <t>DHENUBUILD</t>
  </si>
  <si>
    <t>Innocorp Ltd</t>
  </si>
  <si>
    <t>INNOCORP</t>
  </si>
  <si>
    <t>Gravity (India) Ltd</t>
  </si>
  <si>
    <t>GRAVITY</t>
  </si>
  <si>
    <t>New Light Apparels Ltd</t>
  </si>
  <si>
    <t>NEWLIGHT</t>
  </si>
  <si>
    <t>Padmanabh Industries Ltd</t>
  </si>
  <si>
    <t>PADMAIND</t>
  </si>
  <si>
    <t>MFS Intercorp Ltd</t>
  </si>
  <si>
    <t>MFSINTRCRP</t>
  </si>
  <si>
    <t>Purple Entertainment Ltd</t>
  </si>
  <si>
    <t>PURPLE</t>
  </si>
  <si>
    <t>Hit Kit Global Solutions Ltd</t>
  </si>
  <si>
    <t>HITKITGLO</t>
  </si>
  <si>
    <t>Diksha Greens Ltd</t>
  </si>
  <si>
    <t>DGL</t>
  </si>
  <si>
    <t>Shelter Infra Projects Ltd</t>
  </si>
  <si>
    <t>SIPL</t>
  </si>
  <si>
    <t>Hemo Organic Ltd</t>
  </si>
  <si>
    <t>HEMORGANIC</t>
  </si>
  <si>
    <t>Kaarya Facilities &amp; Services Ltd</t>
  </si>
  <si>
    <t>KAARYAFSL</t>
  </si>
  <si>
    <t>Desh Rakshak Aushdhalaya Ltd</t>
  </si>
  <si>
    <t>DESHRAK</t>
  </si>
  <si>
    <t>Jyothi Infraventures Ltd</t>
  </si>
  <si>
    <t>JYOTHI</t>
  </si>
  <si>
    <t>Classic Leasing &amp; Finance Ltd</t>
  </si>
  <si>
    <t>CLFL</t>
  </si>
  <si>
    <t>Pioneer Agro Extracts Ltd</t>
  </si>
  <si>
    <t>PIONAGR</t>
  </si>
  <si>
    <t>Rajkot Investment Trust Ltd</t>
  </si>
  <si>
    <t>RAJKOTINV</t>
  </si>
  <si>
    <t>Regency Trust Ltd</t>
  </si>
  <si>
    <t>REGTRUS</t>
  </si>
  <si>
    <t>Crimson Metal Engineering Company Ltd</t>
  </si>
  <si>
    <t>CRIMSON</t>
  </si>
  <si>
    <t>Fraser and Co Ltd</t>
  </si>
  <si>
    <t>FRASER</t>
  </si>
  <si>
    <t>Kiran Syntex Ltd</t>
  </si>
  <si>
    <t>KIRANSY-B</t>
  </si>
  <si>
    <t>Sarthak Global Ltd</t>
  </si>
  <si>
    <t>SARTHAKGL</t>
  </si>
  <si>
    <t>CKP Leisure Ltd</t>
  </si>
  <si>
    <t>CKPLEISURE</t>
  </si>
  <si>
    <t>Futuristic Securities Ltd</t>
  </si>
  <si>
    <t>FUTURSEC</t>
  </si>
  <si>
    <t>Nippon India ETF Nifty 50 Shariah BeES</t>
  </si>
  <si>
    <t>SHARIABEES</t>
  </si>
  <si>
    <t>Vasa Retail and Overseas Ltd</t>
  </si>
  <si>
    <t>VASA</t>
  </si>
  <si>
    <t>Jauss Polymers Ltd</t>
  </si>
  <si>
    <t>JAUSPOL</t>
  </si>
  <si>
    <t>Adjia Technologies Ltd</t>
  </si>
  <si>
    <t>ADJIA</t>
  </si>
  <si>
    <t>Aviva Industries Ltd</t>
  </si>
  <si>
    <t>AVIVA</t>
  </si>
  <si>
    <t>Shiva Suitings Ltd</t>
  </si>
  <si>
    <t>SHVSUIT</t>
  </si>
  <si>
    <t>Gopal Iron and Steels Company (Gujarat) Ltd</t>
  </si>
  <si>
    <t>GOPAIST</t>
  </si>
  <si>
    <t>Richa Industries Ltd</t>
  </si>
  <si>
    <t>RICHAIND</t>
  </si>
  <si>
    <t>SS Infrastructure Development Consultants Ltd</t>
  </si>
  <si>
    <t>SSINFRA</t>
  </si>
  <si>
    <t>Autoriders International Ltd</t>
  </si>
  <si>
    <t>AUTOINT</t>
  </si>
  <si>
    <t>Dharani Finance Ltd</t>
  </si>
  <si>
    <t>DHARFIN</t>
  </si>
  <si>
    <t>Ekam Leasing and Finance Co Ltd</t>
  </si>
  <si>
    <t>EKAMLEA</t>
  </si>
  <si>
    <t>Pagaria Energy Ltd</t>
  </si>
  <si>
    <t>WOMENNET</t>
  </si>
  <si>
    <t>Hanman Fit Ltd</t>
  </si>
  <si>
    <t>HANMAN</t>
  </si>
  <si>
    <t>PFL Infotech Ltd</t>
  </si>
  <si>
    <t>PFLINFOTC</t>
  </si>
  <si>
    <t>Heera Ispat Ltd</t>
  </si>
  <si>
    <t>HEERAISP</t>
  </si>
  <si>
    <t>High Street Filatex Ltd</t>
  </si>
  <si>
    <t>HIGHSTREE</t>
  </si>
  <si>
    <t>Systematix Securities Ltd</t>
  </si>
  <si>
    <t>SYTIXSE</t>
  </si>
  <si>
    <t>Jumbo Bag Ltd</t>
  </si>
  <si>
    <t>JUMBO</t>
  </si>
  <si>
    <t>Inertia Steel Ltd</t>
  </si>
  <si>
    <t>INERTIAST</t>
  </si>
  <si>
    <t>R R Securities Ltd</t>
  </si>
  <si>
    <t>RRSECUR</t>
  </si>
  <si>
    <t>Abhishek Infraventures Ltd</t>
  </si>
  <si>
    <t>ABHIINFRA</t>
  </si>
  <si>
    <t>Universal Arts Ltd</t>
  </si>
  <si>
    <t>UNIVARTS</t>
  </si>
  <si>
    <t>Spectra Industries Ltd</t>
  </si>
  <si>
    <t>SPECTRA</t>
  </si>
  <si>
    <t>Swadha Nature Ltd</t>
  </si>
  <si>
    <t>SWADHATURE</t>
  </si>
  <si>
    <t>CMM Infraprojects Ltd</t>
  </si>
  <si>
    <t>CMMIPL</t>
  </si>
  <si>
    <t>Edelweiss Nifty 50 ETF</t>
  </si>
  <si>
    <t>NIFTYEES</t>
  </si>
  <si>
    <t>Hi-Klass Trading and Investment Ltd</t>
  </si>
  <si>
    <t>HIKLASS</t>
  </si>
  <si>
    <t>Natura Hue Chem Ltd</t>
  </si>
  <si>
    <t>NATHUEC</t>
  </si>
  <si>
    <t>Khyati Multimedia Entertainment Ltd</t>
  </si>
  <si>
    <t>KHYATI</t>
  </si>
  <si>
    <t>Radhagobind Commercial Ltd</t>
  </si>
  <si>
    <t>RCL</t>
  </si>
  <si>
    <t>Adarsh Mercantile Ltd</t>
  </si>
  <si>
    <t>ADARSH</t>
  </si>
  <si>
    <t>Invesco India Nifty 50 ETF</t>
  </si>
  <si>
    <t>IVZINNIFTY</t>
  </si>
  <si>
    <t>Arcee Industries Ltd</t>
  </si>
  <si>
    <t>ARCEEIN</t>
  </si>
  <si>
    <t>Vax Housing Ltd</t>
  </si>
  <si>
    <t>VAXHS</t>
  </si>
  <si>
    <t>Tricom Fruit Products Ltd</t>
  </si>
  <si>
    <t>TRICOMFRU</t>
  </si>
  <si>
    <t>Diamant Infrastructure Ltd</t>
  </si>
  <si>
    <t>DIAMANT</t>
  </si>
  <si>
    <t>Cistro Telelink Ltd</t>
  </si>
  <si>
    <t>CISTRO</t>
  </si>
  <si>
    <t>Classic Global Finance and Capital Ltd</t>
  </si>
  <si>
    <t>CCFCL</t>
  </si>
  <si>
    <t>Kuberan Global Edu Solutions Ltd</t>
  </si>
  <si>
    <t>KGES</t>
  </si>
  <si>
    <t>Carnation Industries Ltd</t>
  </si>
  <si>
    <t>CARNATIN</t>
  </si>
  <si>
    <t>Saptak Chem and Business Ltd</t>
  </si>
  <si>
    <t>SCBL</t>
  </si>
  <si>
    <t>KLG Capital Services Ltd</t>
  </si>
  <si>
    <t>KLGCAP</t>
  </si>
  <si>
    <t>B P Capital Ltd</t>
  </si>
  <si>
    <t>BPCAP</t>
  </si>
  <si>
    <t>Krishna Filament Industries Ltd</t>
  </si>
  <si>
    <t>KRIFILIND</t>
  </si>
  <si>
    <t>Rajeswari Infrastructure Ltd</t>
  </si>
  <si>
    <t>RAJINFRA</t>
  </si>
  <si>
    <t>Uniworth Ltd</t>
  </si>
  <si>
    <t>UNIWORTH</t>
  </si>
  <si>
    <t>SSPN Finance Ltd</t>
  </si>
  <si>
    <t>SSPNFIN</t>
  </si>
  <si>
    <t>Dolphin Medical Services Ltd</t>
  </si>
  <si>
    <t>DOLPHMED</t>
  </si>
  <si>
    <t>Kabra Drugs Ltd</t>
  </si>
  <si>
    <t>KABRADG</t>
  </si>
  <si>
    <t>Nippon India ETF Nifty Dividend Opportunities 50</t>
  </si>
  <si>
    <t>DIVOPPBEES</t>
  </si>
  <si>
    <t>Eureka Industries Ltd</t>
  </si>
  <si>
    <t>EUREKAI</t>
  </si>
  <si>
    <t>Shri Kalyan Holdings Ltd</t>
  </si>
  <si>
    <t>SHKALYN</t>
  </si>
  <si>
    <t>Decorous Investment and Trading Co Ltd</t>
  </si>
  <si>
    <t>DITCO</t>
  </si>
  <si>
    <t>Capfin India Ltd</t>
  </si>
  <si>
    <t>CAPFIN</t>
  </si>
  <si>
    <t>Ahimsa Industries Ltd</t>
  </si>
  <si>
    <t>AHIMSA</t>
  </si>
  <si>
    <t>SBL Infratech Ltd</t>
  </si>
  <si>
    <t>SBLI</t>
  </si>
  <si>
    <t>Kovalam Investment and Trading Co Ltd</t>
  </si>
  <si>
    <t>ZKOVALIN</t>
  </si>
  <si>
    <t>Kanel Industries Ltd</t>
  </si>
  <si>
    <t>KANELIND</t>
  </si>
  <si>
    <t>S R Industries Ltd</t>
  </si>
  <si>
    <t>SRIND</t>
  </si>
  <si>
    <t>Manor Estates and Industries Ltd</t>
  </si>
  <si>
    <t>KARANWO</t>
  </si>
  <si>
    <t>Oscar Global Ltd</t>
  </si>
  <si>
    <t>OSCARGLO</t>
  </si>
  <si>
    <t>Thakkers Group Limited</t>
  </si>
  <si>
    <t>THAKKERS</t>
  </si>
  <si>
    <t>Gleam Fabmat Ltd</t>
  </si>
  <si>
    <t>GLEAM</t>
  </si>
  <si>
    <t>Shivansh Finserve Ltd</t>
  </si>
  <si>
    <t>SHIVA</t>
  </si>
  <si>
    <t>AAR Shyam India Investment Company Ltd</t>
  </si>
  <si>
    <t>AARSHYAM</t>
  </si>
  <si>
    <t>JPT Securities Ltd</t>
  </si>
  <si>
    <t>JPTSEC</t>
  </si>
  <si>
    <t>IDFC Nifty 50 ETF</t>
  </si>
  <si>
    <t>IDFNIFTYET</t>
  </si>
  <si>
    <t>Source Industries (India) Ltd</t>
  </si>
  <si>
    <t>SOURCEIND</t>
  </si>
  <si>
    <t>JLA Infraville Shoppers Ltd</t>
  </si>
  <si>
    <t>JSHL</t>
  </si>
  <si>
    <t>Rajvir Industries Ltd</t>
  </si>
  <si>
    <t>RAJVIR</t>
  </si>
  <si>
    <t>Tiaan Consumer Ltd</t>
  </si>
  <si>
    <t>TIAANC</t>
  </si>
  <si>
    <t>Neogem India Ltd</t>
  </si>
  <si>
    <t>NOGMIND</t>
  </si>
  <si>
    <t>Charms Industries Ltd</t>
  </si>
  <si>
    <t>CHARMS</t>
  </si>
  <si>
    <t>IEC Education Ltd</t>
  </si>
  <si>
    <t>IECEDU</t>
  </si>
  <si>
    <t>SPV Global Trading Ltd</t>
  </si>
  <si>
    <t>SPVGLOBAL</t>
  </si>
  <si>
    <t>SVA India Ltd</t>
  </si>
  <si>
    <t>SVAINDIA</t>
  </si>
  <si>
    <t>Kome-on Communication Ltd</t>
  </si>
  <si>
    <t>KOCL</t>
  </si>
  <si>
    <t>People's Investment Ltd</t>
  </si>
  <si>
    <t>PEOPLIN</t>
  </si>
  <si>
    <t>City Online Services Ltd</t>
  </si>
  <si>
    <t>CITYONLINE</t>
  </si>
  <si>
    <t>Nikki Global Finance Ltd</t>
  </si>
  <si>
    <t>NIKKIGL</t>
  </si>
  <si>
    <t>Euro Asia Exports Ltd</t>
  </si>
  <si>
    <t>EUROASIA</t>
  </si>
  <si>
    <t>Madhur Industries Ltd</t>
  </si>
  <si>
    <t>MADHURIND</t>
  </si>
  <si>
    <t>G D L Leasing and Finance Ltd</t>
  </si>
  <si>
    <t>GDLLEAS</t>
  </si>
  <si>
    <t>Premium Capital Market and Investment Ltd</t>
  </si>
  <si>
    <t>PREMCAPM</t>
  </si>
  <si>
    <t>Gaekwar Mills Ltd</t>
  </si>
  <si>
    <t>ZGAEKWAR</t>
  </si>
  <si>
    <t>Darjeeling Ropeway Co Ltd</t>
  </si>
  <si>
    <t>DARJEELING</t>
  </si>
  <si>
    <t>Bansisons Tea Industries Ltd</t>
  </si>
  <si>
    <t>BANSTEA</t>
  </si>
  <si>
    <t>Tridev Infraestates Ltd</t>
  </si>
  <si>
    <t>ASHUTPM</t>
  </si>
  <si>
    <t>Jaihind Projects Ltd</t>
  </si>
  <si>
    <t>JAIHINDPRO</t>
  </si>
  <si>
    <t>Geetanjali Credit and Capital Ltd</t>
  </si>
  <si>
    <t>GEETANJ</t>
  </si>
  <si>
    <t>Anand Projects Ltd</t>
  </si>
  <si>
    <t>ANANDPROJ</t>
  </si>
  <si>
    <t>Swadeshi Industries and Leasing Ltd</t>
  </si>
  <si>
    <t>SWADEIN</t>
  </si>
  <si>
    <t>Hindusthan Udyog Ltd</t>
  </si>
  <si>
    <t>ZHINUDYP</t>
  </si>
  <si>
    <t>M Lakhamsi Industries Ltd</t>
  </si>
  <si>
    <t>MLINDLTD</t>
  </si>
  <si>
    <t>Twinstar Industries Ltd</t>
  </si>
  <si>
    <t>TWINSTAR</t>
  </si>
  <si>
    <t>Ace Edutrend Ltd</t>
  </si>
  <si>
    <t>ACEEDU</t>
  </si>
  <si>
    <t>Goldcoin Health Foods Ltd</t>
  </si>
  <si>
    <t>GOLDCOINHF</t>
  </si>
  <si>
    <t>Motilal Oswal Nifty 200 Momentum 30 ETF</t>
  </si>
  <si>
    <t>MOMOMENTUM</t>
  </si>
  <si>
    <t>Linaks Micro Electronics Ltd</t>
  </si>
  <si>
    <t>LINAKS</t>
  </si>
  <si>
    <t>Concrete Infra and Media Ltd</t>
  </si>
  <si>
    <t>CONCRETE</t>
  </si>
  <si>
    <t>Aneri Fincap Ltd</t>
  </si>
  <si>
    <t>ANERI</t>
  </si>
  <si>
    <t>Brilliant Portfolios Ltd</t>
  </si>
  <si>
    <t>BRIPORT</t>
  </si>
  <si>
    <t>ID Info Business Services Ltd</t>
  </si>
  <si>
    <t>IDINFO</t>
  </si>
  <si>
    <t>Transglobe Foods Ltd</t>
  </si>
  <si>
    <t>TRANSFD</t>
  </si>
  <si>
    <t>Mudra Financial Services Ltd</t>
  </si>
  <si>
    <t>MUDRA</t>
  </si>
  <si>
    <t>Sagar Systech Ltd</t>
  </si>
  <si>
    <t>SAGARSYST</t>
  </si>
  <si>
    <t>Powerful Technologies Ltd</t>
  </si>
  <si>
    <t>POWERFUL</t>
  </si>
  <si>
    <t>Supra Trends Ltd</t>
  </si>
  <si>
    <t>SUPRATRE</t>
  </si>
  <si>
    <t>TMT (India) Ltd</t>
  </si>
  <si>
    <t>TMTIND-B1</t>
  </si>
  <si>
    <t>Magnus Retail Ltd</t>
  </si>
  <si>
    <t>MAGNUS</t>
  </si>
  <si>
    <t>Deccan Polypacks Ltd</t>
  </si>
  <si>
    <t>DECPO</t>
  </si>
  <si>
    <t>Fourth Generation Information Systems Ltd</t>
  </si>
  <si>
    <t>4THGEN</t>
  </si>
  <si>
    <t>Pasupati Fincap Ltd</t>
  </si>
  <si>
    <t>PASUFIN</t>
  </si>
  <si>
    <t>Bronze Infra-Tech Ltd</t>
  </si>
  <si>
    <t>BITL</t>
  </si>
  <si>
    <t>Edelweiss ETF-Nifty Bank</t>
  </si>
  <si>
    <t>EBANK</t>
  </si>
  <si>
    <t>Oswal Leasing Ltd</t>
  </si>
  <si>
    <t>OSWALEA</t>
  </si>
  <si>
    <t>CES Ltd</t>
  </si>
  <si>
    <t>CESL</t>
  </si>
  <si>
    <t>Surbhi Industries Ltd</t>
  </si>
  <si>
    <t>SURBHIN</t>
  </si>
  <si>
    <t>Stellant Securities (India) Ltd</t>
  </si>
  <si>
    <t>STELLANT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</si>
  <si>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</si>
  <si>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</si>
  <si>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</si>
  <si>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</si>
  <si>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</si>
  <si>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</si>
  <si>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Indo Credit Capital Ltd</t>
  </si>
  <si>
    <t>INDOCRED</t>
  </si>
  <si>
    <t>IDream Film Infrastructure Company Ltd</t>
  </si>
  <si>
    <t>SOFTBPO</t>
  </si>
  <si>
    <t>Elitecon International Ltd</t>
  </si>
  <si>
    <t>ELITECON</t>
  </si>
  <si>
    <t>IMEC Services Ltd</t>
  </si>
  <si>
    <t>IMEC</t>
  </si>
  <si>
    <t>Indoworth Holdings Ltd</t>
  </si>
  <si>
    <t>UNIWSEC</t>
  </si>
  <si>
    <t>Hind Commerce Ltd</t>
  </si>
  <si>
    <t>HCLTD</t>
  </si>
  <si>
    <t>Blue Pearl Texspin Ltd</t>
  </si>
  <si>
    <t>BPTEX</t>
  </si>
  <si>
    <t>Rajvi Logitrade Ltd</t>
  </si>
  <si>
    <t>RAJVI</t>
  </si>
  <si>
    <t>Bansal Multiflex Ltd</t>
  </si>
  <si>
    <t>BANSAL</t>
  </si>
  <si>
    <t>Raymed Labs Ltd</t>
  </si>
  <si>
    <t>RAYLA</t>
  </si>
  <si>
    <t>MPF Systems Ltd</t>
  </si>
  <si>
    <t>MPFSL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</si>
  <si>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</si>
  <si>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</si>
  <si>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</si>
  <si>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</si>
  <si>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</si>
  <si>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</si>
  <si>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Omkar Overseas Ltd</t>
  </si>
  <si>
    <t>OMKAR</t>
  </si>
  <si>
    <t>Baron Infotech Ltd</t>
  </si>
  <si>
    <t>BARONINF</t>
  </si>
  <si>
    <t>Silveroak Commercials Ltd</t>
  </si>
  <si>
    <t>SILVERO</t>
  </si>
  <si>
    <t>Kedia Construction Co Ltd</t>
  </si>
  <si>
    <t>KEDIACN</t>
  </si>
  <si>
    <t>Master Chemicals Ltd</t>
  </si>
  <si>
    <t>MASCH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</si>
  <si>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</si>
  <si>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</si>
  <si>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</si>
  <si>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</si>
  <si>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</si>
  <si>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</si>
  <si>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G-Tech Info-Training Ltd</t>
  </si>
  <si>
    <t>GTEIT</t>
  </si>
  <si>
    <t>Yash Trading and Finance Ltd</t>
  </si>
  <si>
    <t>YASTF</t>
  </si>
  <si>
    <t>Ridhi Synthetics Ltd</t>
  </si>
  <si>
    <t>RIDHISYN</t>
  </si>
  <si>
    <t>Apollo Ingredients Ltd</t>
  </si>
  <si>
    <t>INDSOYA</t>
  </si>
  <si>
    <t>Dugar Housing Developments Ltd</t>
  </si>
  <si>
    <t>DUGARHOU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</si>
  <si>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</si>
  <si>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</si>
  <si>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</si>
  <si>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</si>
  <si>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</si>
  <si>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</si>
  <si>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</si>
  <si>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</si>
  <si>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</si>
  <si>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</si>
  <si>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</si>
  <si>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</si>
  <si>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Procal Electronics India Ltd</t>
  </si>
  <si>
    <t>PROCAL</t>
  </si>
  <si>
    <t>Varun Mercantile Ltd</t>
  </si>
  <si>
    <t>VARUNME</t>
  </si>
  <si>
    <t>Coromandel Agro Products and Oils Ltd</t>
  </si>
  <si>
    <t>CORAGRO</t>
  </si>
  <si>
    <t>Turner Industries Ltd</t>
  </si>
  <si>
    <t>LADIAMO</t>
  </si>
  <si>
    <t>RRP Semiconductor Ltd</t>
  </si>
  <si>
    <t>GDTRAGN</t>
  </si>
  <si>
    <t>Anshuni Commercials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</si>
  <si>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</si>
  <si>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</si>
  <si>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</si>
  <si>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</si>
  <si>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</si>
  <si>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</si>
  <si>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</si>
  <si>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</si>
  <si>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</si>
  <si>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</si>
  <si>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</si>
  <si>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</si>
  <si>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</si>
  <si>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</si>
  <si>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</si>
  <si>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</si>
  <si>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</si>
  <si>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</si>
  <si>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</si>
  <si>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</si>
  <si>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</si>
  <si>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</si>
  <si>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</si>
  <si>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</si>
  <si>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</si>
  <si>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</si>
  <si>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</si>
  <si>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</si>
  <si>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</si>
  <si>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</si>
  <si>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</si>
  <si>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</si>
  <si>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</si>
  <si>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</si>
  <si>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</si>
  <si>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</si>
  <si>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</si>
  <si>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</si>
  <si>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</si>
  <si>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</si>
  <si>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</si>
  <si>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</si>
  <si>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</si>
  <si>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</si>
  <si>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</si>
  <si>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</si>
  <si>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</si>
  <si>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</si>
  <si>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</si>
  <si>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</si>
  <si>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</si>
  <si>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</si>
  <si>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</si>
  <si>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</si>
  <si>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</si>
  <si>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</si>
  <si>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</si>
  <si>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</si>
  <si>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</si>
  <si>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</si>
  <si>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</si>
  <si>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</si>
  <si>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</si>
  <si>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</si>
  <si>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</si>
  <si>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</si>
  <si>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</si>
  <si>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</si>
  <si>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</si>
  <si>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</si>
  <si>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</si>
  <si>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</si>
  <si>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</si>
  <si>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</si>
  <si>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</si>
  <si>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</si>
  <si>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</si>
  <si>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</si>
  <si>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</si>
  <si>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</si>
  <si>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</si>
  <si>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</si>
  <si>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</si>
  <si>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</si>
  <si>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</si>
  <si>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</si>
  <si>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</si>
  <si>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</si>
  <si>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</si>
  <si>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</si>
  <si>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</si>
  <si>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</si>
  <si>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</si>
  <si>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</si>
  <si>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</si>
  <si>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</si>
  <si>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</si>
  <si>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</si>
  <si>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</si>
  <si>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</si>
  <si>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</si>
  <si>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</si>
  <si>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</si>
  <si>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</si>
  <si>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</si>
  <si>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</si>
  <si>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</si>
  <si>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</si>
  <si>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</si>
  <si>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</si>
  <si>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</si>
  <si>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</si>
  <si>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</si>
  <si>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</si>
  <si>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</si>
  <si>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</si>
  <si>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</si>
  <si>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</si>
  <si>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</si>
  <si>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</si>
  <si>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</si>
  <si>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</si>
  <si>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</si>
  <si>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</si>
  <si>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</si>
  <si>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</si>
  <si>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</si>
  <si>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</si>
  <si>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</si>
  <si>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</si>
  <si>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</si>
  <si>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</si>
  <si>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</si>
  <si>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</si>
  <si>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</si>
  <si>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</si>
  <si>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</si>
  <si>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</si>
  <si>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</si>
  <si>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</si>
  <si>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</si>
  <si>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</si>
  <si>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</si>
  <si>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</si>
  <si>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</si>
  <si>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</si>
  <si>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</si>
  <si>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</si>
  <si>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</si>
  <si>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</si>
  <si>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</si>
  <si>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</si>
  <si>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</si>
  <si>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HRB Floriculture Ltd</t>
  </si>
  <si>
    <t>HRBFLOR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</si>
  <si>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</si>
  <si>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</si>
  <si>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</si>
  <si>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</si>
  <si>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</si>
  <si>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</si>
  <si>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</si>
  <si>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</si>
  <si>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</si>
  <si>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</si>
  <si>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</si>
  <si>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</si>
  <si>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Sharma East India Hospitals and Medical Research Ltd</t>
  </si>
  <si>
    <t>SHARMEH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</si>
  <si>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</si>
  <si>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</si>
  <si>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</si>
  <si>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</si>
  <si>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</si>
  <si>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</si>
  <si>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</si>
  <si>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</si>
  <si>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</si>
  <si>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</si>
  <si>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</si>
  <si>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</si>
  <si>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</si>
  <si>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</si>
  <si>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</si>
  <si>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</si>
  <si>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New Markets Advisory Ltd</t>
  </si>
  <si>
    <t>NEWMKTADV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</si>
  <si>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</si>
  <si>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</si>
  <si>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</si>
  <si>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</si>
  <si>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</si>
  <si>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</si>
  <si>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</si>
  <si>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</si>
  <si>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</si>
  <si>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</si>
  <si>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</si>
  <si>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</si>
  <si>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</si>
  <si>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</si>
  <si>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</si>
  <si>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</si>
  <si>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</si>
  <si>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</si>
  <si>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</si>
  <si>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</si>
  <si>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</si>
  <si>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</si>
  <si>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</si>
  <si>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</si>
  <si>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</si>
  <si>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</si>
  <si>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</si>
  <si>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</si>
  <si>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</si>
  <si>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</si>
  <si>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</si>
  <si>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</si>
  <si>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</si>
  <si>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</si>
  <si>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</si>
  <si>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</si>
  <si>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</si>
  <si>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</si>
  <si>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Chase Bright Steel Ltd</t>
  </si>
  <si>
    <t>CHASBRT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</si>
  <si>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</si>
  <si>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</si>
  <si>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</si>
  <si>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</si>
  <si>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</si>
  <si>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</si>
  <si>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</si>
  <si>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</si>
  <si>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</si>
  <si>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</si>
  <si>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</si>
  <si>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</si>
  <si>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</si>
  <si>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</si>
  <si>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</si>
  <si>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</si>
  <si>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</si>
  <si>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</si>
  <si>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</si>
  <si>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</si>
  <si>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</si>
  <si>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</si>
  <si>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</si>
  <si>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</si>
  <si>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</si>
  <si>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</si>
  <si>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</si>
  <si>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</si>
  <si>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</si>
  <si>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</si>
  <si>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</si>
  <si>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</si>
  <si>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</si>
  <si>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</si>
  <si>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</si>
  <si>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</si>
  <si>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</si>
  <si>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</si>
  <si>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</si>
  <si>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</si>
  <si>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</si>
  <si>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</si>
  <si>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</si>
  <si>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</si>
  <si>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</si>
  <si>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</si>
  <si>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</si>
  <si>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</si>
  <si>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</si>
  <si>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</si>
  <si>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</si>
  <si>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</si>
  <si>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</si>
  <si>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</si>
  <si>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</si>
  <si>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</si>
  <si>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</si>
  <si>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</si>
  <si>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</si>
  <si>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</si>
  <si>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</si>
  <si>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</si>
  <si>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</si>
  <si>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</si>
  <si>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</si>
  <si>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</si>
  <si>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</si>
  <si>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</si>
  <si>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</si>
  <si>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</si>
  <si>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</si>
  <si>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</si>
  <si>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</si>
  <si>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</si>
  <si>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</si>
  <si>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</si>
  <si>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</si>
  <si>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</si>
  <si>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</si>
  <si>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</si>
  <si>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</si>
  <si>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</si>
  <si>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</si>
  <si>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</si>
  <si>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</si>
  <si>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</si>
  <si>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</si>
  <si>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</si>
  <si>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</si>
  <si>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</si>
  <si>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</si>
  <si>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</si>
  <si>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</si>
  <si>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</si>
  <si>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</si>
  <si>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</si>
  <si>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</si>
  <si>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</si>
  <si>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</si>
  <si>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</si>
  <si>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</si>
  <si>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</si>
  <si>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</si>
  <si>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</si>
  <si>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</si>
  <si>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</si>
  <si>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</si>
  <si>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</si>
  <si>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</si>
  <si>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</si>
  <si>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</si>
  <si>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</si>
  <si>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</si>
  <si>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</si>
  <si>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</si>
  <si>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</si>
  <si>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</si>
  <si>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</si>
  <si>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</si>
  <si>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</si>
  <si>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</si>
  <si>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</si>
  <si>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</si>
  <si>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</si>
  <si>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</si>
  <si>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</si>
  <si>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</si>
  <si>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</si>
  <si>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</si>
  <si>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</si>
  <si>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</si>
  <si>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</si>
  <si>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</si>
  <si>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</si>
  <si>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</si>
  <si>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</si>
  <si>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</si>
  <si>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</si>
  <si>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</si>
  <si>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</si>
  <si>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</si>
  <si>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</si>
  <si>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</si>
  <si>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</si>
  <si>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</si>
  <si>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</si>
  <si>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</si>
  <si>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</si>
  <si>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</si>
  <si>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</si>
  <si>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</si>
  <si>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</si>
  <si>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</si>
  <si>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</si>
  <si>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</si>
  <si>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</si>
  <si>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</si>
  <si>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</si>
  <si>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</si>
  <si>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</si>
  <si>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</si>
  <si>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</si>
  <si>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</si>
  <si>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</si>
  <si>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</si>
  <si>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</si>
  <si>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</si>
  <si>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</si>
  <si>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</si>
  <si>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</si>
  <si>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</si>
  <si>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</si>
  <si>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</si>
  <si>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Vraj Iron and Steel Ltd</t>
  </si>
  <si>
    <t>VRAJ</t>
  </si>
  <si>
    <t>Diensten Tech Ltd</t>
  </si>
  <si>
    <t>DTL</t>
  </si>
  <si>
    <t>National Peroxide Ltd</t>
  </si>
  <si>
    <t>NPL</t>
  </si>
  <si>
    <t>Nephro Care India Ltd</t>
  </si>
  <si>
    <t>NEPHROCARE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</si>
  <si>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</si>
  <si>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</si>
  <si>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</si>
  <si>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</si>
  <si>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</si>
  <si>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</si>
  <si>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</si>
  <si>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</si>
  <si>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Healthcare</t>
  </si>
  <si>
    <t>Capital Goods</t>
  </si>
  <si>
    <t>Power</t>
  </si>
  <si>
    <t>Metals &amp; Mining</t>
  </si>
  <si>
    <t>Construction Materials</t>
  </si>
  <si>
    <t>Services</t>
  </si>
  <si>
    <t>Consumer 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</si>
  <si>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</si>
  <si>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</si>
  <si>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</si>
  <si>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</si>
  <si>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</si>
  <si>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</si>
  <si>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</si>
  <si>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</si>
  <si>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</si>
  <si>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</si>
  <si>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</si>
  <si>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</si>
  <si>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</si>
  <si>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</si>
  <si>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</si>
  <si>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</si>
  <si>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</si>
  <si>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</si>
  <si>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</si>
  <si>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</si>
  <si>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</si>
  <si>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</si>
  <si>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</si>
  <si>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</si>
  <si>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</si>
  <si>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</si>
  <si>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</si>
  <si>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</si>
  <si>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</si>
  <si>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</si>
  <si>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</si>
  <si>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</si>
  <si>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Positive</t>
  </si>
  <si>
    <t>Negative</t>
  </si>
  <si>
    <t>Neutral</t>
  </si>
  <si>
    <t>Count</t>
  </si>
  <si>
    <t>1W Out-Performance</t>
  </si>
  <si>
    <t>1M Out-Performance</t>
  </si>
  <si>
    <t>RSI</t>
  </si>
  <si>
    <t>% Price above 20D EMA</t>
  </si>
  <si>
    <t>Sharpe Ratio Z-Score</t>
  </si>
  <si>
    <t>Score</t>
  </si>
  <si>
    <t>Rank 1Y</t>
  </si>
  <si>
    <t>Rank 6M</t>
  </si>
  <si>
    <t>Rank Sharpe</t>
  </si>
  <si>
    <t>Avg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</si>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</sst>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0" fontId="0" fillId="0" borderId="0" xfId="0" applyNumberFormat="1"/>
    <xf numFmtId="10" fontId="13" fillId="33" borderId="10" xfId="0" applyNumberFormat="1" applyFont="1" applyFill="1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ind_niftytotalmarket_list.xlsx" TargetMode="External"/><Relationship Id="rId1" Type="http://schemas.openxmlformats.org/officeDocument/2006/relationships/externalLinkPath" Target="/Users/DELL/Desktop/Market%20Data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750F81-CD89-45D5-9035-9A9BA7F55CBB}" name="Table3" displayName="Table3" ref="A1:Z122" totalsRowShown="0">
  <sortState xmlns:xlrd2="http://schemas.microsoft.com/office/spreadsheetml/2017/richdata2" ref="A2:Z122">
    <sortCondition ref="Z1:Z122"/>
  </sortState>
  <tableColumns count="26">
    <tableColumn id="1" xr3:uid="{9EF129A0-448E-4E00-B43F-F55986287895}" name="Sub-Sector"/>
    <tableColumn id="2" xr3:uid="{A1BA8784-F8D4-4611-8406-EBAC6309A7C9}" name="Count" dataDxfId="56">
      <calculatedColumnFormula>COUNTIFS(Table2[Sub-Sector],Table3[[#This Row],[Sub-Sector]])</calculatedColumnFormula>
    </tableColumn>
    <tableColumn id="3" xr3:uid="{40FACAEF-0D68-40E5-833B-92D56BC8F9F2}" name="Uptrend" dataDxfId="55">
      <calculatedColumnFormula>COUNTIFS(Table2[Sub-Sector],Table3[[#This Row],[Sub-Sector]],Table2[Uptrend],"Uptrend")/Table3[[#This Row],[Count]]</calculatedColumnFormula>
    </tableColumn>
    <tableColumn id="4" xr3:uid="{DCE03CB7-B157-44AC-A438-5DED3829807A}" name="1W Out-Performance" dataDxfId="54">
      <calculatedColumnFormula>COUNTIFS(Table2[Sub-Sector],Table3[[#This Row],[Sub-Sector]],Table2[1W Return vs Nifty],"&gt;=5")/Table3[[#This Row],[Count]]</calculatedColumnFormula>
    </tableColumn>
    <tableColumn id="5" xr3:uid="{CFE3CC94-3602-4B77-B1A7-4111A935EA9B}" name="1M Out-Performance" dataDxfId="53">
      <calculatedColumnFormula>COUNTIFS(Table2[Sub-Sector],Table3[[#This Row],[Sub-Sector]],Table2[1M Return vs Nifty],"&gt;=5")/Table3[[#This Row],[Count]]</calculatedColumnFormula>
    </tableColumn>
    <tableColumn id="6" xr3:uid="{31A13A55-85AC-4E4F-BC36-43735F6662EF}" name="6M Return vs Nifty" dataDxfId="52">
      <calculatedColumnFormula>COUNTIFS(Table2[Sub-Sector],Table3[[#This Row],[Sub-Sector]],Table2[6M Return vs Nifty],"&gt;=10")/Table3[[#This Row],[Count]]</calculatedColumnFormula>
    </tableColumn>
    <tableColumn id="7" xr3:uid="{67029DE3-D020-4401-BA1B-A38AEA4FB6ED}" name="1Y Return vs Nifty" dataDxfId="51">
      <calculatedColumnFormula>COUNTIFS(Table2[Sub-Sector],Table3[[#This Row],[Sub-Sector]],Table2[1Y Return vs Nifty],"&gt;=10")/Table3[[#This Row],[Count]]</calculatedColumnFormula>
    </tableColumn>
    <tableColumn id="8" xr3:uid="{AAF79226-0CAA-4557-98FD-3EF72FE1222B}" name="RSI" dataDxfId="50">
      <calculatedColumnFormula>COUNTIFS(Table2[Sub-Sector],Table3[[#This Row],[Sub-Sector]],Table2[RSI Exponential â€“ 14D],"&gt;=50")/Table3[[#This Row],[Count]]</calculatedColumnFormula>
    </tableColumn>
    <tableColumn id="9" xr3:uid="{2C33D40E-37D2-4106-B98C-699EBE9AA85A}" name="Relative Volume" dataDxfId="49">
      <calculatedColumnFormula>COUNTIFS(Table2[Sub-Sector],Table3[[#This Row],[Sub-Sector]],Table2[Relative Volume],"&gt;=1")/Table3[[#This Row],[Count]]</calculatedColumnFormula>
    </tableColumn>
    <tableColumn id="10" xr3:uid="{2E23C21A-481A-4436-81F3-BDAE3265B744}" name="% Away From Day Low" dataDxfId="48">
      <calculatedColumnFormula>COUNTIFS(Table2[Sub-Sector],Table3[[#This Row],[Sub-Sector]],Table2[% Away From Day Low],"&gt;=0.05")/Table3[[#This Row],[Count]]</calculatedColumnFormula>
    </tableColumn>
    <tableColumn id="11" xr3:uid="{19C0D217-AD38-4AC4-828D-A9B0B3BCDA89}" name="% Away From Day High" dataDxfId="47">
      <calculatedColumnFormula>COUNTIFS(Table2[Sub-Sector],Table3[[#This Row],[Sub-Sector]],Table2[% Away From Day High],"&lt;=0.05")/Table3[[#This Row],[Count]]</calculatedColumnFormula>
    </tableColumn>
    <tableColumn id="12" xr3:uid="{0F413AEA-B73E-4858-BB6B-D8CE15FBCE53}" name="% Away From Current Week Low" dataDxfId="46">
      <calculatedColumnFormula>COUNTIFS(Table2[Sub-Sector],Table3[[#This Row],[Sub-Sector]],Table2[% Away From Current Week Low],"&gt;=0.05")/Table3[[#This Row],[Count]]</calculatedColumnFormula>
    </tableColumn>
    <tableColumn id="13" xr3:uid="{9E36ED8A-8222-4F02-9A2D-4312BFAA5484}" name="% Away From Current Week High" dataDxfId="45">
      <calculatedColumnFormula>COUNTIFS(Table2[Sub-Sector],Table3[[#This Row],[Sub-Sector]],Table2[% Away From Current Week High],"&lt;=0.05")/Table3[[#This Row],[Count]]</calculatedColumnFormula>
    </tableColumn>
    <tableColumn id="14" xr3:uid="{9434E33D-40F7-479C-95E5-72EBA807589E}" name="% Away From Current Month Low" dataDxfId="44">
      <calculatedColumnFormula>COUNTIFS(Table2[Sub-Sector],Table3[[#This Row],[Sub-Sector]],Table2[% Away From Current Month Low],"&gt;=0.05")/Table3[[#This Row],[Count]]</calculatedColumnFormula>
    </tableColumn>
    <tableColumn id="15" xr3:uid="{F1BCD30C-42C5-491B-9C28-E0FAC7D99CE9}" name="% Away From Current Month High" dataDxfId="43">
      <calculatedColumnFormula>COUNTIFS(Table2[Sub-Sector],Table3[[#This Row],[Sub-Sector]],Table2[% Away From Current Month High],"&lt;=0.05")/Table3[[#This Row],[Count]]</calculatedColumnFormula>
    </tableColumn>
    <tableColumn id="16" xr3:uid="{A26EDE10-FEFD-45D0-BB6E-DC6C690F7A76}" name="% Away From 52W High" dataDxfId="42">
      <calculatedColumnFormula>COUNTIFS(Table2[Sub-Sector],Table3[[#This Row],[Sub-Sector]],Table2[% Away From 52W High],"&lt;=10")/Table3[[#This Row],[Count]]</calculatedColumnFormula>
    </tableColumn>
    <tableColumn id="17" xr3:uid="{93340762-5418-4B88-B816-EBBA4598697B}" name="% Away From 52W Low" dataDxfId="41">
      <calculatedColumnFormula>COUNTIFS(Table2[Sub-Sector],Table3[[#This Row],[Sub-Sector]],Table2[% Away From 52W Low],"&gt;=10")/Table3[[#This Row],[Count]]</calculatedColumnFormula>
    </tableColumn>
    <tableColumn id="18" xr3:uid="{3BB97CAB-A50B-4E36-B583-63B115CF23FF}" name="% Price above 20D EMA" dataDxfId="40">
      <calculatedColumnFormula>COUNTIFS(Table2[Sub-Sector],Table3[[#This Row],[Sub-Sector]],Table2[% Price above 20 EMA],"&gt;=0")/Table3[[#This Row],[Count]]</calculatedColumnFormula>
    </tableColumn>
    <tableColumn id="19" xr3:uid="{BE94F493-52D3-490C-ABF6-B6480CD33C00}" name="% Price above 50 EMA" dataDxfId="39">
      <calculatedColumnFormula>COUNTIFS(Table2[Sub-Sector],Table3[[#This Row],[Sub-Sector]],Table2[% Price above 50 EMA],"&gt;=0")/Table3[[#This Row],[Count]]</calculatedColumnFormula>
    </tableColumn>
    <tableColumn id="20" xr3:uid="{D7E1EACF-6078-40F8-B8D6-160C9E69B260}" name="% Price above 200 EMA" dataDxfId="38">
      <calculatedColumnFormula>COUNTIFS(Table2[Sub-Sector],Table3[[#This Row],[Sub-Sector]],Table2[% Price above 200 EMA],"&gt;=0")/Table3[[#This Row],[Count]]</calculatedColumnFormula>
    </tableColumn>
    <tableColumn id="21" xr3:uid="{05A59FBB-486D-48BA-BDB0-40BFE7C21A4E}" name="Rate of Change - Zone" dataDxfId="37">
      <calculatedColumnFormula>COUNTIFS(Table2[Sub-Sector],Table3[[#This Row],[Sub-Sector]],Table2[Rate of Change - Zone],"Positive")/Table3[[#This Row],[Count]]</calculatedColumnFormula>
    </tableColumn>
    <tableColumn id="22" xr3:uid="{AB3D6F96-BEC8-47C4-80A7-B58A4A528AAF}" name="Sharpe Ratio" dataDxfId="36">
      <calculatedColumnFormula>COUNTIFS(Table2[Sub-Sector],Table3[[#This Row],[Sub-Sector]],Table2[Sharpe Ratio],"&gt;=0.10")/Table3[[#This Row],[Count]]</calculatedColumnFormula>
    </tableColumn>
    <tableColumn id="23" xr3:uid="{EC512E0D-A662-4F8F-BB1C-F678FE61A350}" name="Score" dataDxfId="35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82B575C6-4F55-40D2-8342-B85A6CCDA761}" name="Rank" dataDxfId="34">
      <calculatedColumnFormula>_xlfn.RANK.AVG(Table3[[#This Row],[Score]],Table3[Score],1)</calculatedColumnFormula>
    </tableColumn>
    <tableColumn id="25" xr3:uid="{F8543645-CF99-426F-8F8D-0BAA304B77BA}" name="Score 2 " dataDxfId="33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5BE54BD0-0CC6-4E87-BDEE-E0BF0E4B761C}" name="Rank 2" dataDxfId="32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2E2FE1-B452-4FCB-A002-77F1FB4E54B0}" name="Table2" displayName="Table2" ref="A1:AV725" totalsRowShown="0">
  <sortState xmlns:xlrd2="http://schemas.microsoft.com/office/spreadsheetml/2017/richdata2" ref="A2:AV725">
    <sortCondition ref="AV1:AV725"/>
  </sortState>
  <tableColumns count="48">
    <tableColumn id="1" xr3:uid="{9E112D3B-681F-4119-A1EA-6E4430702813}" name="Name"/>
    <tableColumn id="2" xr3:uid="{66E917DD-C0EC-4774-9A0C-524C5FB68577}" name="Ticker"/>
    <tableColumn id="3" xr3:uid="{AEE7883B-6243-45B3-8B33-2C2A899040A2}" name="Industry"/>
    <tableColumn id="4" xr3:uid="{2B054DCF-26E6-42EF-8595-6CADB1E5ADA7}" name="Sub-Sector"/>
    <tableColumn id="5" xr3:uid="{159465FB-253E-4D11-AD0B-C31BF27C4392}" name="Market Cap"/>
    <tableColumn id="6" xr3:uid="{1B145C4B-16E6-4839-86F2-C5ABAAB8AD71}" name="Close Price"/>
    <tableColumn id="7" xr3:uid="{4F14BFBF-A97C-42A4-AF9A-0F9B99BAAE08}" name="1Y Return vs Nifty"/>
    <tableColumn id="18" xr3:uid="{C0DF2A8C-DF57-4E8C-819B-0BAA70BC399A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EFC2F99F-D8E6-4021-9141-6ADE8AE0B2AC}" name="1M Return vs Nifty"/>
    <tableColumn id="19" xr3:uid="{91A28496-C60E-48DB-92FF-83A4B57DF202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83DF00E0-FCB8-4FFF-981A-C15A5B7B8913}" name="6M Return vs Nifty"/>
    <tableColumn id="20" xr3:uid="{73C8EBDB-1D3E-4DDA-8694-B14C4FE5BA9E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D1939D14-2A52-4667-9A12-3BD477DB8818}" name="1W Return vs Nifty"/>
    <tableColumn id="21" xr3:uid="{E4FB9511-D353-43C3-BD85-C9F2099C5582}" name="1W Return vs Nifty Z-Score" dataDxfId="28">
      <calculatedColumnFormula>(Table2[[#This Row],[1W Return vs Nifty]]-AVERAGE(Table2[1W Return vs Nifty]))/_xlfn.STDEV.P(Table2[1W Return vs Nifty])</calculatedColumnFormula>
    </tableColumn>
    <tableColumn id="22" xr3:uid="{6664B056-783A-4D70-99B9-57B0CE7AF51C}" name="20D EMA" dataDxfId="27"/>
    <tableColumn id="11" xr3:uid="{83E2CF7A-A2E4-46DC-A8D6-EC707BC87EF2}" name="50D EMA"/>
    <tableColumn id="12" xr3:uid="{55D3AEB2-2BCC-43C1-B331-203F652F8885}" name="200D EMA"/>
    <tableColumn id="13" xr3:uid="{F0C2075F-E95A-4A32-85C4-027363DA6778}" name="RSI Exponential â€“ 14D"/>
    <tableColumn id="25" xr3:uid="{66CD7251-350E-44CA-AE12-7AB0CFF4E051}" name="% Price above 20 EMA" dataDxfId="26">
      <calculatedColumnFormula>(Table2[[#This Row],[Close Price]]-Table2[[#This Row],[20D EMA]])/Table2[[#This Row],[20D EMA]]</calculatedColumnFormula>
    </tableColumn>
    <tableColumn id="24" xr3:uid="{6F56516B-9CAA-48E2-996A-3859C4DCF3ED}" name="% Price above 50 EMA" dataDxfId="25">
      <calculatedColumnFormula>(Table2[[#This Row],[Close Price]]-Table2[[#This Row],[50D EMA]])/Table2[[#This Row],[50D EMA]]</calculatedColumnFormula>
    </tableColumn>
    <tableColumn id="23" xr3:uid="{B2F4193F-B1AC-4D36-B3ED-69FFA53DEE3A}" name="% Price above 200 EMA" dataDxfId="24">
      <calculatedColumnFormula>(Table2[[#This Row],[Close Price]]-Table2[[#This Row],[200D EMA]])/Table2[[#This Row],[200D EMA]]</calculatedColumnFormula>
    </tableColumn>
    <tableColumn id="14" xr3:uid="{AE959537-FE81-44BC-BC00-87D113EA082A}" name="Relative Volume"/>
    <tableColumn id="37" xr3:uid="{17A4408E-445A-4D7B-BD87-7D732D5F23B5}" name="Day Low" dataDxfId="23"/>
    <tableColumn id="36" xr3:uid="{FBD54ED4-9448-4EA4-9193-F99A91E6E344}" name="Day High" dataDxfId="22"/>
    <tableColumn id="35" xr3:uid="{8464B8B6-4465-4191-B8B4-D503F78A57D7}" name="Current Week Low" dataDxfId="21"/>
    <tableColumn id="34" xr3:uid="{E2093363-6820-412B-8528-BB42408C3F35}" name="Current Week High" dataDxfId="20"/>
    <tableColumn id="33" xr3:uid="{BAFA4F8E-2FF9-44FC-8DE6-0D77E235B128}" name="Current Month Low" dataDxfId="19"/>
    <tableColumn id="32" xr3:uid="{24729EEE-0A5B-4648-BC6E-05476865FA7A}" name="Current Month High" dataDxfId="18"/>
    <tableColumn id="31" xr3:uid="{15023B79-1696-4B70-8AE7-AC933AE00623}" name="% Away From Day Low" dataDxfId="17">
      <calculatedColumnFormula>(Table2[[#This Row],[Close Price]]/Table2[[#This Row],[Day Low]])-1</calculatedColumnFormula>
    </tableColumn>
    <tableColumn id="30" xr3:uid="{55D302D0-BD95-49AA-A094-08AF00D1BF20}" name="% Away From Day High" dataDxfId="16">
      <calculatedColumnFormula>(Table2[[#This Row],[Day High]]/Table2[[#This Row],[Close Price]])-1</calculatedColumnFormula>
    </tableColumn>
    <tableColumn id="29" xr3:uid="{FEC40E67-973A-4E72-A57B-20F0372D1B8B}" name="% Away From Current Week Low" dataDxfId="15">
      <calculatedColumnFormula>(Table2[[#This Row],[Close Price]]/Table2[[#This Row],[Current Week Low]])-1</calculatedColumnFormula>
    </tableColumn>
    <tableColumn id="28" xr3:uid="{C7BAAA49-38AF-405F-95A3-315A6335CD74}" name="% Away From Current Week High" dataDxfId="14">
      <calculatedColumnFormula>(Table2[[#This Row],[Current Week High]]/Table2[[#This Row],[Close Price]])-1</calculatedColumnFormula>
    </tableColumn>
    <tableColumn id="27" xr3:uid="{FCFB0655-8DBC-4464-B1B8-98F6874722AC}" name="% Away From Current Month Low" dataDxfId="13">
      <calculatedColumnFormula>(Table2[[#This Row],[Close Price]]/Table2[[#This Row],[Current Month Low]])-1</calculatedColumnFormula>
    </tableColumn>
    <tableColumn id="26" xr3:uid="{809E439A-BCE0-4D7B-B804-BE671A2B457D}" name="% Away From Current Month High" dataDxfId="12">
      <calculatedColumnFormula>(Table2[[#This Row],[Current Month High]]/Table2[[#This Row],[Close Price]])-1</calculatedColumnFormula>
    </tableColumn>
    <tableColumn id="15" xr3:uid="{0B3AE6EE-4F22-491B-B515-B875EBBEBB8C}" name="% Away From 52W High"/>
    <tableColumn id="16" xr3:uid="{365CF972-8132-4E04-84FE-3835ACF19497}" name="% Away From 52W Low"/>
    <tableColumn id="38" xr3:uid="{1A2CA7FA-0D6F-46E4-94C4-15C6C91EAA86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7453B4E7-74E5-4DB9-B500-D899C8269C14}" name="Relative Strength Sector Index" dataDxfId="10"/>
    <tableColumn id="41" xr3:uid="{5A72134F-DC6C-4A66-B521-5AADBFBB8201}" name="Relative Strength Sector Index - Zone" dataDxfId="9"/>
    <tableColumn id="40" xr3:uid="{72B733B9-69A9-4038-B10A-682B57BCF72F}" name="Rate of Change" dataDxfId="8"/>
    <tableColumn id="39" xr3:uid="{1C4D5AD1-DF87-4508-A200-D562137B609C}" name="Rate of Change - Zone" dataDxfId="7"/>
    <tableColumn id="17" xr3:uid="{821B2D5F-0CA4-42DB-A7D7-ED2F3C5E8A5A}" name="Sharpe Ratio"/>
    <tableColumn id="43" xr3:uid="{7748BBC7-4CB9-4325-A3A4-D5256C327E5C}" name="Sharpe Ratio Z-Score" dataDxfId="6">
      <calculatedColumnFormula>(Table2[[#This Row],[Sharpe Ratio]]-AVERAGE(Table2[Sharpe Ratio]))/_xlfn.STDEV.P(Table2[Sharpe Ratio])</calculatedColumnFormula>
    </tableColumn>
    <tableColumn id="44" xr3:uid="{DB9BA287-E0C7-4361-B37C-C823B8BB45D7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CA2EFB9A-4ECC-4844-A458-A3DC301B441A}" name="Rank 1Y" dataDxfId="4">
      <calculatedColumnFormula>_xlfn.RANK.AVG(Table2[[#This Row],[1Y Return vs Nifty Z-Score]],Table2[1Y Return vs Nifty Z-Score])</calculatedColumnFormula>
    </tableColumn>
    <tableColumn id="46" xr3:uid="{FC911720-8ABE-49E1-9C06-22A55E866C26}" name="Rank 6M" dataDxfId="3">
      <calculatedColumnFormula>_xlfn.RANK.AVG(Table2[[#This Row],[6M Return vs Nifty Z-Score]],Table2[6M Return vs Nifty Z-Score])</calculatedColumnFormula>
    </tableColumn>
    <tableColumn id="47" xr3:uid="{BAF33FD3-0E70-4328-A9E0-5F559C7CEB35}" name="Rank Sharpe" dataDxfId="2">
      <calculatedColumnFormula>_xlfn.RANK.AVG(Table2[[#This Row],[Sharpe Ratio Z-Score]],Table2[Sharpe Ratio Z-Score])</calculatedColumnFormula>
    </tableColumn>
    <tableColumn id="48" xr3:uid="{2425E431-9CC8-4C39-9996-FDFA7A0018CF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B4FE55-1A0B-4A8E-A6EF-3E3F0D456B01}" name="Table1" displayName="Table1" ref="A1:Q5135" totalsRowShown="0">
  <autoFilter ref="A1:Q5135" xr:uid="{B7B4FE55-1A0B-4A8E-A6EF-3E3F0D456B01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2983D54A-E614-44CF-9617-AD74A46A376B}" name="Name"/>
    <tableColumn id="2" xr3:uid="{46735DD9-9679-4EDD-8375-1A70D170E38D}" name="Ticker"/>
    <tableColumn id="17" xr3:uid="{EB87859C-0EC1-4483-A4F2-2B915797E39E}" name="Industry" dataDxfId="0">
      <calculatedColumnFormula>IFERROR(VLOOKUP(Table1[[#This Row],[Ticker]],[1]!Table1[[Symbol]:[Industry]],2,FALSE),"-")</calculatedColumnFormula>
    </tableColumn>
    <tableColumn id="3" xr3:uid="{5E14D570-3C75-444F-A427-7DD8B841F38A}" name="Sub-Sector"/>
    <tableColumn id="4" xr3:uid="{FC660599-5315-452F-B45F-C0DCF3012365}" name="Market Cap"/>
    <tableColumn id="5" xr3:uid="{785E5487-729F-45EC-8598-448C6317433B}" name="Close Price"/>
    <tableColumn id="6" xr3:uid="{7DEEAC8A-8CEB-4D05-8633-B9A50365996F}" name="1Y Return vs Nifty"/>
    <tableColumn id="7" xr3:uid="{2CB0C37E-6BE0-4567-A556-7B17A9AEF063}" name="1M Return vs Nifty"/>
    <tableColumn id="8" xr3:uid="{34764C39-5419-403F-AC9D-9584870B2304}" name="6M Return vs Nifty"/>
    <tableColumn id="9" xr3:uid="{33710D65-31DA-41E5-9FBF-7B84B52C86EA}" name="1W Return vs Nifty"/>
    <tableColumn id="10" xr3:uid="{70D73D51-0A25-4875-B5B3-D212CCBE73F7}" name="50D EMA"/>
    <tableColumn id="11" xr3:uid="{FAB5CA93-B655-4C99-88EA-3A51F241FF3C}" name="200D EMA"/>
    <tableColumn id="12" xr3:uid="{1871B06D-A193-45ED-AEF1-39301C2C57E7}" name="RSI Exponential â€“ 14D"/>
    <tableColumn id="13" xr3:uid="{4E58B5ED-377F-448F-97B7-7B15BC0081EC}" name="Relative Volume"/>
    <tableColumn id="14" xr3:uid="{E1411496-252F-420B-9917-722B4F7D08FB}" name="% Away From 52W High"/>
    <tableColumn id="15" xr3:uid="{6A7FC50C-7468-40E9-B4D9-C1CDCD9C5E98}" name="% Away From 52W Low"/>
    <tableColumn id="16" xr3:uid="{96385344-F7F3-4E5A-8D38-91A2EAB03208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400DF-5BCC-46CC-8C1D-E138D51B083B}">
  <dimension ref="A1:Z122"/>
  <sheetViews>
    <sheetView workbookViewId="0">
      <selection activeCell="A9" sqref="A9"/>
    </sheetView>
  </sheetViews>
  <sheetFormatPr defaultRowHeight="14.4" x14ac:dyDescent="0.3"/>
  <cols>
    <col min="1" max="1" width="38.109375" bestFit="1" customWidth="1"/>
    <col min="2" max="2" width="6.33203125" bestFit="1" customWidth="1"/>
    <col min="3" max="3" width="8.44140625" bestFit="1" customWidth="1"/>
    <col min="4" max="4" width="20.109375" bestFit="1" customWidth="1"/>
    <col min="5" max="5" width="20" bestFit="1" customWidth="1"/>
    <col min="6" max="6" width="17.6640625" bestFit="1" customWidth="1"/>
    <col min="7" max="7" width="16.88671875" bestFit="1" customWidth="1"/>
    <col min="8" max="8" width="8.33203125" bestFit="1" customWidth="1"/>
    <col min="9" max="9" width="15.88671875" bestFit="1" customWidth="1"/>
    <col min="10" max="10" width="20.88671875" bestFit="1" customWidth="1"/>
    <col min="11" max="11" width="21.44140625" bestFit="1" customWidth="1"/>
    <col min="12" max="12" width="30.44140625" bestFit="1" customWidth="1"/>
    <col min="13" max="13" width="30.88671875" bestFit="1" customWidth="1"/>
    <col min="14" max="14" width="31.109375" bestFit="1" customWidth="1"/>
    <col min="15" max="15" width="31.5546875" bestFit="1" customWidth="1"/>
    <col min="16" max="16" width="22.109375" bestFit="1" customWidth="1"/>
    <col min="17" max="17" width="21.6640625" bestFit="1" customWidth="1"/>
    <col min="18" max="18" width="22" bestFit="1" customWidth="1"/>
    <col min="19" max="19" width="20.5546875" bestFit="1" customWidth="1"/>
    <col min="20" max="20" width="21.6640625" bestFit="1" customWidth="1"/>
    <col min="21" max="21" width="20.5546875" bestFit="1" customWidth="1"/>
    <col min="22" max="22" width="12.109375" bestFit="1" customWidth="1"/>
    <col min="23" max="24" width="6.6640625" bestFit="1" customWidth="1"/>
    <col min="25" max="25" width="7.88671875" bestFit="1" customWidth="1"/>
    <col min="26" max="26" width="6.88671875" bestFit="1" customWidth="1"/>
  </cols>
  <sheetData>
    <row r="1" spans="1:26" x14ac:dyDescent="0.3">
      <c r="A1" t="s">
        <v>2</v>
      </c>
      <c r="B1" t="s">
        <v>10476</v>
      </c>
      <c r="C1" s="2" t="s">
        <v>10468</v>
      </c>
      <c r="D1" s="2" t="s">
        <v>10477</v>
      </c>
      <c r="E1" s="2" t="s">
        <v>10478</v>
      </c>
      <c r="F1" s="2" t="s">
        <v>7</v>
      </c>
      <c r="G1" s="2" t="s">
        <v>5</v>
      </c>
      <c r="H1" s="2" t="s">
        <v>10479</v>
      </c>
      <c r="I1" s="2" t="s">
        <v>12</v>
      </c>
      <c r="J1" s="2" t="s">
        <v>10462</v>
      </c>
      <c r="K1" s="2" t="s">
        <v>10463</v>
      </c>
      <c r="L1" s="2" t="s">
        <v>10464</v>
      </c>
      <c r="M1" s="2" t="s">
        <v>10465</v>
      </c>
      <c r="N1" s="2" t="s">
        <v>10466</v>
      </c>
      <c r="O1" s="2" t="s">
        <v>10467</v>
      </c>
      <c r="P1" s="2" t="s">
        <v>13</v>
      </c>
      <c r="Q1" s="2" t="s">
        <v>14</v>
      </c>
      <c r="R1" s="2" t="s">
        <v>10480</v>
      </c>
      <c r="S1" s="2" t="s">
        <v>10454</v>
      </c>
      <c r="T1" s="2" t="s">
        <v>10455</v>
      </c>
      <c r="U1" s="2" t="s">
        <v>10472</v>
      </c>
      <c r="V1" s="2" t="s">
        <v>15</v>
      </c>
      <c r="W1" s="3" t="s">
        <v>10482</v>
      </c>
      <c r="X1" s="3" t="s">
        <v>10487</v>
      </c>
      <c r="Y1" t="s">
        <v>10488</v>
      </c>
      <c r="Z1" t="s">
        <v>10489</v>
      </c>
    </row>
    <row r="2" spans="1:26" x14ac:dyDescent="0.3">
      <c r="A2" t="s">
        <v>83</v>
      </c>
      <c r="B2">
        <f>COUNTIFS(Table2[Sub-Sector],Table3[[#This Row],[Sub-Sector]])</f>
        <v>2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0.5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0.5</v>
      </c>
      <c r="M2" s="2">
        <f>COUNTIFS(Table2[Sub-Sector],Table3[[#This Row],[Sub-Sector]],Table2[% Away From Current Week High],"&lt;=0.05")/Table3[[#This Row],[Count]]</f>
        <v>0.5</v>
      </c>
      <c r="N2" s="2">
        <f>COUNTIFS(Table2[Sub-Sector],Table3[[#This Row],[Sub-Sector]],Table2[% Away From Current Month Low],"&gt;=0.05")/Table3[[#This Row],[Count]]</f>
        <v>0.5</v>
      </c>
      <c r="O2" s="2">
        <f>COUNTIFS(Table2[Sub-Sector],Table3[[#This Row],[Sub-Sector]],Table2[% Away From Current Month High],"&lt;=0.05")/Table3[[#This Row],[Count]]</f>
        <v>0.5</v>
      </c>
      <c r="P2" s="2">
        <f>COUNTIFS(Table2[Sub-Sector],Table3[[#This Row],[Sub-Sector]],Table2[% Away From 52W High],"&lt;=10")/Table3[[#This Row],[Count]]</f>
        <v>1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0</v>
      </c>
      <c r="W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116</v>
      </c>
      <c r="X2" s="4">
        <f>_xlfn.RANK.AVG(Table3[[#This Row],[Score]],Table3[Score],1)</f>
        <v>1</v>
      </c>
      <c r="Y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63.5</v>
      </c>
      <c r="Z2" s="4">
        <f>_xlfn.RANK.AVG(Table3[[#This Row],[Score 2 ]],Table3[[Score 2 ]],1)</f>
        <v>2</v>
      </c>
    </row>
    <row r="3" spans="1:26" x14ac:dyDescent="0.3">
      <c r="A3" t="s">
        <v>259</v>
      </c>
      <c r="B3">
        <f>COUNTIFS(Table2[Sub-Sector],Table3[[#This Row],[Sub-Sector]])</f>
        <v>1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0</v>
      </c>
      <c r="E3" s="2">
        <f>COUNTIFS(Table2[Sub-Sector],Table3[[#This Row],[Sub-Sector]],Table2[1M Return vs Nifty],"&gt;=5")/Table3[[#This Row],[Count]]</f>
        <v>1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1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1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1</v>
      </c>
      <c r="O3" s="2">
        <f>COUNTIFS(Table2[Sub-Sector],Table3[[#This Row],[Sub-Sector]],Table2[% Away From Current Month High],"&lt;=0.05")/Table3[[#This Row],[Count]]</f>
        <v>1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0</v>
      </c>
      <c r="W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196.5</v>
      </c>
      <c r="X3" s="4">
        <f>_xlfn.RANK.AVG(Table3[[#This Row],[Score]],Table3[Score],1)</f>
        <v>5.5</v>
      </c>
      <c r="Y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63.5</v>
      </c>
      <c r="Z3" s="4">
        <f>_xlfn.RANK.AVG(Table3[[#This Row],[Score 2 ]],Table3[[Score 2 ]],1)</f>
        <v>2</v>
      </c>
    </row>
    <row r="4" spans="1:26" x14ac:dyDescent="0.3">
      <c r="A4" t="s">
        <v>1190</v>
      </c>
      <c r="B4">
        <f>COUNTIFS(Table2[Sub-Sector],Table3[[#This Row],[Sub-Sector]])</f>
        <v>1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</v>
      </c>
      <c r="E4" s="2">
        <f>COUNTIFS(Table2[Sub-Sector],Table3[[#This Row],[Sub-Sector]],Table2[1M Return vs Nifty],"&gt;=5")/Table3[[#This Row],[Count]]</f>
        <v>1</v>
      </c>
      <c r="F4" s="2">
        <f>COUNTIFS(Table2[Sub-Sector],Table3[[#This Row],[Sub-Sector]],Table2[6M Return vs Nifty],"&gt;=10")/Table3[[#This Row],[Count]]</f>
        <v>1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1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0</v>
      </c>
      <c r="N4" s="2">
        <f>COUNTIFS(Table2[Sub-Sector],Table3[[#This Row],[Sub-Sector]],Table2[% Away From Current Month Low],"&gt;=0.05")/Table3[[#This Row],[Count]]</f>
        <v>0</v>
      </c>
      <c r="O4" s="2">
        <f>COUNTIFS(Table2[Sub-Sector],Table3[[#This Row],[Sub-Sector]],Table2[% Away From Current Month High],"&lt;=0.05")/Table3[[#This Row],[Count]]</f>
        <v>0</v>
      </c>
      <c r="P4" s="2">
        <f>COUNTIFS(Table2[Sub-Sector],Table3[[#This Row],[Sub-Sector]],Table2[% Away From 52W High],"&lt;=10")/Table3[[#This Row],[Count]]</f>
        <v>0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1</v>
      </c>
      <c r="W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196.5</v>
      </c>
      <c r="X4" s="4">
        <f>_xlfn.RANK.AVG(Table3[[#This Row],[Score]],Table3[Score],1)</f>
        <v>5.5</v>
      </c>
      <c r="Y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63.5</v>
      </c>
      <c r="Z4" s="4">
        <f>_xlfn.RANK.AVG(Table3[[#This Row],[Score 2 ]],Table3[[Score 2 ]],1)</f>
        <v>2</v>
      </c>
    </row>
    <row r="5" spans="1:26" x14ac:dyDescent="0.3">
      <c r="A5" t="s">
        <v>624</v>
      </c>
      <c r="B5">
        <f>COUNTIFS(Table2[Sub-Sector],Table3[[#This Row],[Sub-Sector]])</f>
        <v>5</v>
      </c>
      <c r="C5" s="2">
        <f>COUNTIFS(Table2[Sub-Sector],Table3[[#This Row],[Sub-Sector]],Table2[Uptrend],"Uptrend")/Table3[[#This Row],[Count]]</f>
        <v>1</v>
      </c>
      <c r="D5" s="2">
        <f>COUNTIFS(Table2[Sub-Sector],Table3[[#This Row],[Sub-Sector]],Table2[1W Return vs Nifty],"&gt;=5")/Table3[[#This Row],[Count]]</f>
        <v>0.2</v>
      </c>
      <c r="E5" s="2">
        <f>COUNTIFS(Table2[Sub-Sector],Table3[[#This Row],[Sub-Sector]],Table2[1M Return vs Nifty],"&gt;=5")/Table3[[#This Row],[Count]]</f>
        <v>1</v>
      </c>
      <c r="F5" s="2">
        <f>COUNTIFS(Table2[Sub-Sector],Table3[[#This Row],[Sub-Sector]],Table2[6M Return vs Nifty],"&gt;=10")/Table3[[#This Row],[Count]]</f>
        <v>1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1</v>
      </c>
      <c r="I5" s="2">
        <f>COUNTIFS(Table2[Sub-Sector],Table3[[#This Row],[Sub-Sector]],Table2[Relative Volume],"&gt;=1")/Table3[[#This Row],[Count]]</f>
        <v>0.8</v>
      </c>
      <c r="J5" s="2">
        <f>COUNTIFS(Table2[Sub-Sector],Table3[[#This Row],[Sub-Sector]],Table2[% Away From Day Low],"&gt;=0.05")/Table3[[#This Row],[Count]]</f>
        <v>0.4</v>
      </c>
      <c r="K5" s="2">
        <f>COUNTIFS(Table2[Sub-Sector],Table3[[#This Row],[Sub-Sector]],Table2[% Away From Day High],"&lt;=0.05")/Table3[[#This Row],[Count]]</f>
        <v>0.8</v>
      </c>
      <c r="L5" s="2">
        <f>COUNTIFS(Table2[Sub-Sector],Table3[[#This Row],[Sub-Sector]],Table2[% Away From Current Week Low],"&gt;=0.05")/Table3[[#This Row],[Count]]</f>
        <v>0.8</v>
      </c>
      <c r="M5" s="2">
        <f>COUNTIFS(Table2[Sub-Sector],Table3[[#This Row],[Sub-Sector]],Table2[% Away From Current Week High],"&lt;=0.05")/Table3[[#This Row],[Count]]</f>
        <v>0.8</v>
      </c>
      <c r="N5" s="2">
        <f>COUNTIFS(Table2[Sub-Sector],Table3[[#This Row],[Sub-Sector]],Table2[% Away From Current Month Low],"&gt;=0.05")/Table3[[#This Row],[Count]]</f>
        <v>0.8</v>
      </c>
      <c r="O5" s="2">
        <f>COUNTIFS(Table2[Sub-Sector],Table3[[#This Row],[Sub-Sector]],Table2[% Away From Current Month High],"&lt;=0.05")/Table3[[#This Row],[Count]]</f>
        <v>0.8</v>
      </c>
      <c r="P5" s="2">
        <f>COUNTIFS(Table2[Sub-Sector],Table3[[#This Row],[Sub-Sector]],Table2[% Away From 52W High],"&lt;=10")/Table3[[#This Row],[Count]]</f>
        <v>1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1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1</v>
      </c>
      <c r="V5" s="2">
        <f>COUNTIFS(Table2[Sub-Sector],Table3[[#This Row],[Sub-Sector]],Table2[Sharpe Ratio],"&gt;=0.10")/Table3[[#This Row],[Count]]</f>
        <v>1</v>
      </c>
      <c r="W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161</v>
      </c>
      <c r="X5" s="4">
        <f>_xlfn.RANK.AVG(Table3[[#This Row],[Score]],Table3[Score],1)</f>
        <v>3</v>
      </c>
      <c r="Y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76</v>
      </c>
      <c r="Z5" s="4">
        <f>_xlfn.RANK.AVG(Table3[[#This Row],[Score 2 ]],Table3[[Score 2 ]],1)</f>
        <v>4</v>
      </c>
    </row>
    <row r="6" spans="1:26" x14ac:dyDescent="0.3">
      <c r="A6" t="s">
        <v>227</v>
      </c>
      <c r="B6">
        <f>COUNTIFS(Table2[Sub-Sector],Table3[[#This Row],[Sub-Sector]])</f>
        <v>3</v>
      </c>
      <c r="C6" s="2">
        <f>COUNTIFS(Table2[Sub-Sector],Table3[[#This Row],[Sub-Sector]],Table2[Uptrend],"Uptrend")/Table3[[#This Row],[Count]]</f>
        <v>1</v>
      </c>
      <c r="D6" s="2">
        <f>COUNTIFS(Table2[Sub-Sector],Table3[[#This Row],[Sub-Sector]],Table2[1W Return vs Nifty],"&gt;=5")/Table3[[#This Row],[Count]]</f>
        <v>1</v>
      </c>
      <c r="E6" s="2">
        <f>COUNTIFS(Table2[Sub-Sector],Table3[[#This Row],[Sub-Sector]],Table2[1M Return vs Nifty],"&gt;=5")/Table3[[#This Row],[Count]]</f>
        <v>1</v>
      </c>
      <c r="F6" s="2">
        <f>COUNTIFS(Table2[Sub-Sector],Table3[[#This Row],[Sub-Sector]],Table2[6M Return vs Nifty],"&gt;=10")/Table3[[#This Row],[Count]]</f>
        <v>1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Volume],"&gt;=1")/Table3[[#This Row],[Count]]</f>
        <v>0.66666666666666663</v>
      </c>
      <c r="J6" s="2">
        <f>COUNTIFS(Table2[Sub-Sector],Table3[[#This Row],[Sub-Sector]],Table2[% Away From Day Low],"&gt;=0.05")/Table3[[#This Row],[Count]]</f>
        <v>1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1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Low],"&gt;=0.05")/Table3[[#This Row],[Count]]</f>
        <v>1</v>
      </c>
      <c r="O6" s="2">
        <f>COUNTIFS(Table2[Sub-Sector],Table3[[#This Row],[Sub-Sector]],Table2[% Away From Current Month High],"&lt;=0.05")/Table3[[#This Row],[Count]]</f>
        <v>1</v>
      </c>
      <c r="P6" s="2">
        <f>COUNTIFS(Table2[Sub-Sector],Table3[[#This Row],[Sub-Sector]],Table2[% Away From 52W High],"&lt;=10")/Table3[[#This Row],[Count]]</f>
        <v>1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1</v>
      </c>
      <c r="V6" s="2">
        <f>COUNTIFS(Table2[Sub-Sector],Table3[[#This Row],[Sub-Sector]],Table2[Sharpe Ratio],"&gt;=0.10")/Table3[[#This Row],[Count]]</f>
        <v>1</v>
      </c>
      <c r="W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133</v>
      </c>
      <c r="X6" s="4">
        <f>_xlfn.RANK.AVG(Table3[[#This Row],[Score]],Table3[Score],1)</f>
        <v>2</v>
      </c>
      <c r="Y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88</v>
      </c>
      <c r="Z6" s="4">
        <f>_xlfn.RANK.AVG(Table3[[#This Row],[Score 2 ]],Table3[[Score 2 ]],1)</f>
        <v>5</v>
      </c>
    </row>
    <row r="7" spans="1:26" x14ac:dyDescent="0.3">
      <c r="A7" t="s">
        <v>457</v>
      </c>
      <c r="B7">
        <f>COUNTIFS(Table2[Sub-Sector],Table3[[#This Row],[Sub-Sector]])</f>
        <v>4</v>
      </c>
      <c r="C7" s="2">
        <f>COUNTIFS(Table2[Sub-Sector],Table3[[#This Row],[Sub-Sector]],Table2[Uptrend],"Uptrend")/Table3[[#This Row],[Count]]</f>
        <v>0.75</v>
      </c>
      <c r="D7" s="2">
        <f>COUNTIFS(Table2[Sub-Sector],Table3[[#This Row],[Sub-Sector]],Table2[1W Return vs Nifty],"&gt;=5")/Table3[[#This Row],[Count]]</f>
        <v>0</v>
      </c>
      <c r="E7" s="2">
        <f>COUNTIFS(Table2[Sub-Sector],Table3[[#This Row],[Sub-Sector]],Table2[1M Return vs Nifty],"&gt;=5")/Table3[[#This Row],[Count]]</f>
        <v>1</v>
      </c>
      <c r="F7" s="2">
        <f>COUNTIFS(Table2[Sub-Sector],Table3[[#This Row],[Sub-Sector]],Table2[6M Return vs Nifty],"&gt;=10")/Table3[[#This Row],[Count]]</f>
        <v>0.75</v>
      </c>
      <c r="G7" s="2">
        <f>COUNTIFS(Table2[Sub-Sector],Table3[[#This Row],[Sub-Sector]],Table2[1Y Return vs Nifty],"&gt;=10")/Table3[[#This Row],[Count]]</f>
        <v>0.75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Volume],"&gt;=1")/Table3[[#This Row],[Count]]</f>
        <v>0.75</v>
      </c>
      <c r="J7" s="2">
        <f>COUNTIFS(Table2[Sub-Sector],Table3[[#This Row],[Sub-Sector]],Table2[% Away From Day Low],"&gt;=0.05")/Table3[[#This Row],[Count]]</f>
        <v>0.25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0.25</v>
      </c>
      <c r="M7" s="2">
        <f>COUNTIFS(Table2[Sub-Sector],Table3[[#This Row],[Sub-Sector]],Table2[% Away From Current Week High],"&lt;=0.05")/Table3[[#This Row],[Count]]</f>
        <v>1</v>
      </c>
      <c r="N7" s="2">
        <f>COUNTIFS(Table2[Sub-Sector],Table3[[#This Row],[Sub-Sector]],Table2[% Away From Current Month Low],"&gt;=0.05")/Table3[[#This Row],[Count]]</f>
        <v>0.25</v>
      </c>
      <c r="O7" s="2">
        <f>COUNTIFS(Table2[Sub-Sector],Table3[[#This Row],[Sub-Sector]],Table2[% Away From Current Month High],"&lt;=0.05")/Table3[[#This Row],[Count]]</f>
        <v>1</v>
      </c>
      <c r="P7" s="2">
        <f>COUNTIFS(Table2[Sub-Sector],Table3[[#This Row],[Sub-Sector]],Table2[% Away From 52W High],"&lt;=10")/Table3[[#This Row],[Count]]</f>
        <v>0.75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0.5</v>
      </c>
      <c r="W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306</v>
      </c>
      <c r="X7" s="4">
        <f>_xlfn.RANK.AVG(Table3[[#This Row],[Score]],Table3[Score],1)</f>
        <v>23</v>
      </c>
      <c r="Y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126.5</v>
      </c>
      <c r="Z7" s="4">
        <f>_xlfn.RANK.AVG(Table3[[#This Row],[Score 2 ]],Table3[[Score 2 ]],1)</f>
        <v>6.5</v>
      </c>
    </row>
    <row r="8" spans="1:26" x14ac:dyDescent="0.3">
      <c r="A8" t="s">
        <v>156</v>
      </c>
      <c r="B8">
        <f>COUNTIFS(Table2[Sub-Sector],Table3[[#This Row],[Sub-Sector]])</f>
        <v>3</v>
      </c>
      <c r="C8" s="2">
        <f>COUNTIFS(Table2[Sub-Sector],Table3[[#This Row],[Sub-Sector]],Table2[Uptrend],"Uptrend")/Table3[[#This Row],[Count]]</f>
        <v>1</v>
      </c>
      <c r="D8" s="2">
        <f>COUNTIFS(Table2[Sub-Sector],Table3[[#This Row],[Sub-Sector]],Table2[1W Return vs Nifty],"&gt;=5")/Table3[[#This Row],[Count]]</f>
        <v>0.33333333333333331</v>
      </c>
      <c r="E8" s="2">
        <f>COUNTIFS(Table2[Sub-Sector],Table3[[#This Row],[Sub-Sector]],Table2[1M Return vs Nifty],"&gt;=5")/Table3[[#This Row],[Count]]</f>
        <v>0.66666666666666663</v>
      </c>
      <c r="F8" s="2">
        <f>COUNTIFS(Table2[Sub-Sector],Table3[[#This Row],[Sub-Sector]],Table2[6M Return vs Nifty],"&gt;=10")/Table3[[#This Row],[Count]]</f>
        <v>0.33333333333333331</v>
      </c>
      <c r="G8" s="2">
        <f>COUNTIFS(Table2[Sub-Sector],Table3[[#This Row],[Sub-Sector]],Table2[1Y Return vs Nifty],"&gt;=10")/Table3[[#This Row],[Count]]</f>
        <v>1</v>
      </c>
      <c r="H8" s="2">
        <f>COUNTIFS(Table2[Sub-Sector],Table3[[#This Row],[Sub-Sector]],Table2[RSI Exponential â€“ 14D],"&gt;=50")/Table3[[#This Row],[Count]]</f>
        <v>1</v>
      </c>
      <c r="I8" s="2">
        <f>COUNTIFS(Table2[Sub-Sector],Table3[[#This Row],[Sub-Sector]],Table2[Relative Volume],"&gt;=1")/Table3[[#This Row],[Count]]</f>
        <v>1</v>
      </c>
      <c r="J8" s="2">
        <f>COUNTIFS(Table2[Sub-Sector],Table3[[#This Row],[Sub-Sector]],Table2[% Away From Day Low],"&gt;=0.05")/Table3[[#This Row],[Count]]</f>
        <v>0.33333333333333331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0.66666666666666663</v>
      </c>
      <c r="M8" s="2">
        <f>COUNTIFS(Table2[Sub-Sector],Table3[[#This Row],[Sub-Sector]],Table2[% Away From Current Week High],"&lt;=0.05")/Table3[[#This Row],[Count]]</f>
        <v>1</v>
      </c>
      <c r="N8" s="2">
        <f>COUNTIFS(Table2[Sub-Sector],Table3[[#This Row],[Sub-Sector]],Table2[% Away From Current Month Low],"&gt;=0.05")/Table3[[#This Row],[Count]]</f>
        <v>0.66666666666666663</v>
      </c>
      <c r="O8" s="2">
        <f>COUNTIFS(Table2[Sub-Sector],Table3[[#This Row],[Sub-Sector]],Table2[% Away From Current Month High],"&lt;=0.05")/Table3[[#This Row],[Count]]</f>
        <v>1</v>
      </c>
      <c r="P8" s="2">
        <f>COUNTIFS(Table2[Sub-Sector],Table3[[#This Row],[Sub-Sector]],Table2[% Away From 52W High],"&lt;=10")/Table3[[#This Row],[Count]]</f>
        <v>0.33333333333333331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1</v>
      </c>
      <c r="S8" s="2">
        <f>COUNTIFS(Table2[Sub-Sector],Table3[[#This Row],[Sub-Sector]],Table2[% Price above 50 EMA],"&gt;=0")/Table3[[#This Row],[Count]]</f>
        <v>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1</v>
      </c>
      <c r="V8" s="2">
        <f>COUNTIFS(Table2[Sub-Sector],Table3[[#This Row],[Sub-Sector]],Table2[Sharpe Ratio],"&gt;=0.10")/Table3[[#This Row],[Count]]</f>
        <v>0.33333333333333331</v>
      </c>
      <c r="W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223.5</v>
      </c>
      <c r="X8" s="4">
        <f>_xlfn.RANK.AVG(Table3[[#This Row],[Score]],Table3[Score],1)</f>
        <v>9.5</v>
      </c>
      <c r="Y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126.5</v>
      </c>
      <c r="Z8" s="4">
        <f>_xlfn.RANK.AVG(Table3[[#This Row],[Score 2 ]],Table3[[Score 2 ]],1)</f>
        <v>6.5</v>
      </c>
    </row>
    <row r="9" spans="1:26" x14ac:dyDescent="0.3">
      <c r="A9" t="s">
        <v>62</v>
      </c>
      <c r="B9">
        <f>COUNTIFS(Table2[Sub-Sector],Table3[[#This Row],[Sub-Sector]])</f>
        <v>5</v>
      </c>
      <c r="C9" s="2">
        <f>COUNTIFS(Table2[Sub-Sector],Table3[[#This Row],[Sub-Sector]],Table2[Uptrend],"Uptrend")/Table3[[#This Row],[Count]]</f>
        <v>0.8</v>
      </c>
      <c r="D9" s="2">
        <f>COUNTIFS(Table2[Sub-Sector],Table3[[#This Row],[Sub-Sector]],Table2[1W Return vs Nifty],"&gt;=5")/Table3[[#This Row],[Count]]</f>
        <v>0.2</v>
      </c>
      <c r="E9" s="2">
        <f>COUNTIFS(Table2[Sub-Sector],Table3[[#This Row],[Sub-Sector]],Table2[1M Return vs Nifty],"&gt;=5")/Table3[[#This Row],[Count]]</f>
        <v>1</v>
      </c>
      <c r="F9" s="2">
        <f>COUNTIFS(Table2[Sub-Sector],Table3[[#This Row],[Sub-Sector]],Table2[6M Return vs Nifty],"&gt;=10")/Table3[[#This Row],[Count]]</f>
        <v>0.8</v>
      </c>
      <c r="G9" s="2">
        <f>COUNTIFS(Table2[Sub-Sector],Table3[[#This Row],[Sub-Sector]],Table2[1Y Return vs Nifty],"&gt;=10")/Table3[[#This Row],[Count]]</f>
        <v>0.8</v>
      </c>
      <c r="H9" s="2">
        <f>COUNTIFS(Table2[Sub-Sector],Table3[[#This Row],[Sub-Sector]],Table2[RSI Exponential â€“ 14D],"&gt;=50")/Table3[[#This Row],[Count]]</f>
        <v>1</v>
      </c>
      <c r="I9" s="2">
        <f>COUNTIFS(Table2[Sub-Sector],Table3[[#This Row],[Sub-Sector]],Table2[Relative Volume],"&gt;=1")/Table3[[#This Row],[Count]]</f>
        <v>0.6</v>
      </c>
      <c r="J9" s="2">
        <f>COUNTIFS(Table2[Sub-Sector],Table3[[#This Row],[Sub-Sector]],Table2[% Away From Day Low],"&gt;=0.05")/Table3[[#This Row],[Count]]</f>
        <v>0.2</v>
      </c>
      <c r="K9" s="2">
        <f>COUNTIFS(Table2[Sub-Sector],Table3[[#This Row],[Sub-Sector]],Table2[% Away From Day High],"&lt;=0.05")/Table3[[#This Row],[Count]]</f>
        <v>0.8</v>
      </c>
      <c r="L9" s="2">
        <f>COUNTIFS(Table2[Sub-Sector],Table3[[#This Row],[Sub-Sector]],Table2[% Away From Current Week Low],"&gt;=0.05")/Table3[[#This Row],[Count]]</f>
        <v>1</v>
      </c>
      <c r="M9" s="2">
        <f>COUNTIFS(Table2[Sub-Sector],Table3[[#This Row],[Sub-Sector]],Table2[% Away From Current Week High],"&lt;=0.05")/Table3[[#This Row],[Count]]</f>
        <v>0.8</v>
      </c>
      <c r="N9" s="2">
        <f>COUNTIFS(Table2[Sub-Sector],Table3[[#This Row],[Sub-Sector]],Table2[% Away From Current Month Low],"&gt;=0.05")/Table3[[#This Row],[Count]]</f>
        <v>1</v>
      </c>
      <c r="O9" s="2">
        <f>COUNTIFS(Table2[Sub-Sector],Table3[[#This Row],[Sub-Sector]],Table2[% Away From Current Month High],"&lt;=0.05")/Table3[[#This Row],[Count]]</f>
        <v>0.8</v>
      </c>
      <c r="P9" s="2">
        <f>COUNTIFS(Table2[Sub-Sector],Table3[[#This Row],[Sub-Sector]],Table2[% Away From 52W High],"&lt;=10")/Table3[[#This Row],[Count]]</f>
        <v>0.8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1</v>
      </c>
      <c r="S9" s="2">
        <f>COUNTIFS(Table2[Sub-Sector],Table3[[#This Row],[Sub-Sector]],Table2[% Price above 50 EMA],"&gt;=0")/Table3[[#This Row],[Count]]</f>
        <v>1</v>
      </c>
      <c r="T9" s="2">
        <f>COUNTIFS(Table2[Sub-Sector],Table3[[#This Row],[Sub-Sector]],Table2[% Price above 200 EMA],"&gt;=0")/Table3[[#This Row],[Count]]</f>
        <v>1</v>
      </c>
      <c r="U9" s="2">
        <f>COUNTIFS(Table2[Sub-Sector],Table3[[#This Row],[Sub-Sector]],Table2[Rate of Change - Zone],"Positive")/Table3[[#This Row],[Count]]</f>
        <v>1</v>
      </c>
      <c r="V9" s="2">
        <f>COUNTIFS(Table2[Sub-Sector],Table3[[#This Row],[Sub-Sector]],Table2[Sharpe Ratio],"&gt;=0.10")/Table3[[#This Row],[Count]]</f>
        <v>0.6</v>
      </c>
      <c r="W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254</v>
      </c>
      <c r="X9" s="4">
        <f>_xlfn.RANK.AVG(Table3[[#This Row],[Score]],Table3[Score],1)</f>
        <v>13</v>
      </c>
      <c r="Y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133</v>
      </c>
      <c r="Z9" s="4">
        <f>_xlfn.RANK.AVG(Table3[[#This Row],[Score 2 ]],Table3[[Score 2 ]],1)</f>
        <v>8</v>
      </c>
    </row>
    <row r="10" spans="1:26" x14ac:dyDescent="0.3">
      <c r="A10" t="s">
        <v>148</v>
      </c>
      <c r="B10">
        <f>COUNTIFS(Table2[Sub-Sector],Table3[[#This Row],[Sub-Sector]])</f>
        <v>10</v>
      </c>
      <c r="C10" s="2">
        <f>COUNTIFS(Table2[Sub-Sector],Table3[[#This Row],[Sub-Sector]],Table2[Uptrend],"Uptrend")/Table3[[#This Row],[Count]]</f>
        <v>1</v>
      </c>
      <c r="D10" s="2">
        <f>COUNTIFS(Table2[Sub-Sector],Table3[[#This Row],[Sub-Sector]],Table2[1W Return vs Nifty],"&gt;=5")/Table3[[#This Row],[Count]]</f>
        <v>0.4</v>
      </c>
      <c r="E10" s="2">
        <f>COUNTIFS(Table2[Sub-Sector],Table3[[#This Row],[Sub-Sector]],Table2[1M Return vs Nifty],"&gt;=5")/Table3[[#This Row],[Count]]</f>
        <v>1</v>
      </c>
      <c r="F10" s="2">
        <f>COUNTIFS(Table2[Sub-Sector],Table3[[#This Row],[Sub-Sector]],Table2[6M Return vs Nifty],"&gt;=10")/Table3[[#This Row],[Count]]</f>
        <v>1</v>
      </c>
      <c r="G10" s="2">
        <f>COUNTIFS(Table2[Sub-Sector],Table3[[#This Row],[Sub-Sector]],Table2[1Y Return vs Nifty],"&gt;=10")/Table3[[#This Row],[Count]]</f>
        <v>1</v>
      </c>
      <c r="H10" s="2">
        <f>COUNTIFS(Table2[Sub-Sector],Table3[[#This Row],[Sub-Sector]],Table2[RSI Exponential â€“ 14D],"&gt;=50")/Table3[[#This Row],[Count]]</f>
        <v>1</v>
      </c>
      <c r="I10" s="2">
        <f>COUNTIFS(Table2[Sub-Sector],Table3[[#This Row],[Sub-Sector]],Table2[Relative Volume],"&gt;=1")/Table3[[#This Row],[Count]]</f>
        <v>0.3</v>
      </c>
      <c r="J10" s="2">
        <f>COUNTIFS(Table2[Sub-Sector],Table3[[#This Row],[Sub-Sector]],Table2[% Away From Day Low],"&gt;=0.05")/Table3[[#This Row],[Count]]</f>
        <v>0.2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0.9</v>
      </c>
      <c r="M10" s="2">
        <f>COUNTIFS(Table2[Sub-Sector],Table3[[#This Row],[Sub-Sector]],Table2[% Away From Current Week High],"&lt;=0.05")/Table3[[#This Row],[Count]]</f>
        <v>0.9</v>
      </c>
      <c r="N10" s="2">
        <f>COUNTIFS(Table2[Sub-Sector],Table3[[#This Row],[Sub-Sector]],Table2[% Away From Current Month Low],"&gt;=0.05")/Table3[[#This Row],[Count]]</f>
        <v>0.9</v>
      </c>
      <c r="O10" s="2">
        <f>COUNTIFS(Table2[Sub-Sector],Table3[[#This Row],[Sub-Sector]],Table2[% Away From Current Month High],"&lt;=0.05")/Table3[[#This Row],[Count]]</f>
        <v>0.9</v>
      </c>
      <c r="P10" s="2">
        <f>COUNTIFS(Table2[Sub-Sector],Table3[[#This Row],[Sub-Sector]],Table2[% Away From 52W High],"&lt;=10")/Table3[[#This Row],[Count]]</f>
        <v>0.9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1</v>
      </c>
      <c r="S10" s="2">
        <f>COUNTIFS(Table2[Sub-Sector],Table3[[#This Row],[Sub-Sector]],Table2[% Price above 50 EMA],"&gt;=0")/Table3[[#This Row],[Count]]</f>
        <v>1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1</v>
      </c>
      <c r="V10" s="2">
        <f>COUNTIFS(Table2[Sub-Sector],Table3[[#This Row],[Sub-Sector]],Table2[Sharpe Ratio],"&gt;=0.10")/Table3[[#This Row],[Count]]</f>
        <v>1</v>
      </c>
      <c r="W1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192</v>
      </c>
      <c r="X10" s="4">
        <f>_xlfn.RANK.AVG(Table3[[#This Row],[Score]],Table3[Score],1)</f>
        <v>4</v>
      </c>
      <c r="Y1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135</v>
      </c>
      <c r="Z10" s="4">
        <f>_xlfn.RANK.AVG(Table3[[#This Row],[Score 2 ]],Table3[[Score 2 ]],1)</f>
        <v>9</v>
      </c>
    </row>
    <row r="11" spans="1:26" x14ac:dyDescent="0.3">
      <c r="A11" t="s">
        <v>127</v>
      </c>
      <c r="B11">
        <f>COUNTIFS(Table2[Sub-Sector],Table3[[#This Row],[Sub-Sector]])</f>
        <v>6</v>
      </c>
      <c r="C11" s="2">
        <f>COUNTIFS(Table2[Sub-Sector],Table3[[#This Row],[Sub-Sector]],Table2[Uptrend],"Uptrend")/Table3[[#This Row],[Count]]</f>
        <v>0.83333333333333337</v>
      </c>
      <c r="D11" s="2">
        <f>COUNTIFS(Table2[Sub-Sector],Table3[[#This Row],[Sub-Sector]],Table2[1W Return vs Nifty],"&gt;=5")/Table3[[#This Row],[Count]]</f>
        <v>0.16666666666666666</v>
      </c>
      <c r="E11" s="2">
        <f>COUNTIFS(Table2[Sub-Sector],Table3[[#This Row],[Sub-Sector]],Table2[1M Return vs Nifty],"&gt;=5")/Table3[[#This Row],[Count]]</f>
        <v>1</v>
      </c>
      <c r="F11" s="2">
        <f>COUNTIFS(Table2[Sub-Sector],Table3[[#This Row],[Sub-Sector]],Table2[6M Return vs Nifty],"&gt;=10")/Table3[[#This Row],[Count]]</f>
        <v>0.66666666666666663</v>
      </c>
      <c r="G11" s="2">
        <f>COUNTIFS(Table2[Sub-Sector],Table3[[#This Row],[Sub-Sector]],Table2[1Y Return vs Nifty],"&gt;=10")/Table3[[#This Row],[Count]]</f>
        <v>0.66666666666666663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0.66666666666666663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0.33333333333333331</v>
      </c>
      <c r="M11" s="2">
        <f>COUNTIFS(Table2[Sub-Sector],Table3[[#This Row],[Sub-Sector]],Table2[% Away From Current Week High],"&lt;=0.05")/Table3[[#This Row],[Count]]</f>
        <v>0.66666666666666663</v>
      </c>
      <c r="N11" s="2">
        <f>COUNTIFS(Table2[Sub-Sector],Table3[[#This Row],[Sub-Sector]],Table2[% Away From Current Month Low],"&gt;=0.05")/Table3[[#This Row],[Count]]</f>
        <v>0.33333333333333331</v>
      </c>
      <c r="O11" s="2">
        <f>COUNTIFS(Table2[Sub-Sector],Table3[[#This Row],[Sub-Sector]],Table2[% Away From Current Month High],"&lt;=0.05")/Table3[[#This Row],[Count]]</f>
        <v>0.66666666666666663</v>
      </c>
      <c r="P11" s="2">
        <f>COUNTIFS(Table2[Sub-Sector],Table3[[#This Row],[Sub-Sector]],Table2[% Away From 52W High],"&lt;=10")/Table3[[#This Row],[Count]]</f>
        <v>0.66666666666666663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0.5</v>
      </c>
      <c r="W1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280.5</v>
      </c>
      <c r="X11" s="4">
        <f>_xlfn.RANK.AVG(Table3[[#This Row],[Score]],Table3[Score],1)</f>
        <v>15</v>
      </c>
      <c r="Y1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156.5</v>
      </c>
      <c r="Z11" s="4">
        <f>_xlfn.RANK.AVG(Table3[[#This Row],[Score 2 ]],Table3[[Score 2 ]],1)</f>
        <v>10</v>
      </c>
    </row>
    <row r="12" spans="1:26" x14ac:dyDescent="0.3">
      <c r="A12" t="s">
        <v>1351</v>
      </c>
      <c r="B12">
        <f>COUNTIFS(Table2[Sub-Sector],Table3[[#This Row],[Sub-Sector]])</f>
        <v>1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1</v>
      </c>
      <c r="E12" s="2">
        <f>COUNTIFS(Table2[Sub-Sector],Table3[[#This Row],[Sub-Sector]],Table2[1M Return vs Nifty],"&gt;=5")/Table3[[#This Row],[Count]]</f>
        <v>1</v>
      </c>
      <c r="F12" s="2">
        <f>COUNTIFS(Table2[Sub-Sector],Table3[[#This Row],[Sub-Sector]],Table2[6M Return vs Nifty],"&gt;=10")/Table3[[#This Row],[Count]]</f>
        <v>0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1</v>
      </c>
      <c r="I12" s="2">
        <f>COUNTIFS(Table2[Sub-Sector],Table3[[#This Row],[Sub-Sector]],Table2[Relative Volume],"&gt;=1")/Table3[[#This Row],[Count]]</f>
        <v>1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1</v>
      </c>
      <c r="M12" s="2">
        <f>COUNTIFS(Table2[Sub-Sector],Table3[[#This Row],[Sub-Sector]],Table2[% Away From Current Week High],"&lt;=0.05")/Table3[[#This Row],[Count]]</f>
        <v>0</v>
      </c>
      <c r="N12" s="2">
        <f>COUNTIFS(Table2[Sub-Sector],Table3[[#This Row],[Sub-Sector]],Table2[% Away From Current Month Low],"&gt;=0.05")/Table3[[#This Row],[Count]]</f>
        <v>1</v>
      </c>
      <c r="O12" s="2">
        <f>COUNTIFS(Table2[Sub-Sector],Table3[[#This Row],[Sub-Sector]],Table2[% Away From Current Month High],"&lt;=0.05")/Table3[[#This Row],[Count]]</f>
        <v>0</v>
      </c>
      <c r="P12" s="2">
        <f>COUNTIFS(Table2[Sub-Sector],Table3[[#This Row],[Sub-Sector]],Table2[% Away From 52W High],"&lt;=10")/Table3[[#This Row],[Count]]</f>
        <v>1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1</v>
      </c>
      <c r="W1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205</v>
      </c>
      <c r="X12" s="4">
        <f>_xlfn.RANK.AVG(Table3[[#This Row],[Score]],Table3[Score],1)</f>
        <v>7</v>
      </c>
      <c r="Y1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160</v>
      </c>
      <c r="Z12" s="4">
        <f>_xlfn.RANK.AVG(Table3[[#This Row],[Score 2 ]],Table3[[Score 2 ]],1)</f>
        <v>12</v>
      </c>
    </row>
    <row r="13" spans="1:26" x14ac:dyDescent="0.3">
      <c r="A13" t="s">
        <v>915</v>
      </c>
      <c r="B13">
        <f>COUNTIFS(Table2[Sub-Sector],Table3[[#This Row],[Sub-Sector]])</f>
        <v>3</v>
      </c>
      <c r="C13" s="2">
        <f>COUNTIFS(Table2[Sub-Sector],Table3[[#This Row],[Sub-Sector]],Table2[Uptrend],"Uptrend")/Table3[[#This Row],[Count]]</f>
        <v>1</v>
      </c>
      <c r="D13" s="2">
        <f>COUNTIFS(Table2[Sub-Sector],Table3[[#This Row],[Sub-Sector]],Table2[1W Return vs Nifty],"&gt;=5")/Table3[[#This Row],[Count]]</f>
        <v>0.33333333333333331</v>
      </c>
      <c r="E13" s="2">
        <f>COUNTIFS(Table2[Sub-Sector],Table3[[#This Row],[Sub-Sector]],Table2[1M Return vs Nifty],"&gt;=5")/Table3[[#This Row],[Count]]</f>
        <v>1</v>
      </c>
      <c r="F13" s="2">
        <f>COUNTIFS(Table2[Sub-Sector],Table3[[#This Row],[Sub-Sector]],Table2[6M Return vs Nifty],"&gt;=10")/Table3[[#This Row],[Count]]</f>
        <v>0</v>
      </c>
      <c r="G13" s="2">
        <f>COUNTIFS(Table2[Sub-Sector],Table3[[#This Row],[Sub-Sector]],Table2[1Y Return vs Nifty],"&gt;=10")/Table3[[#This Row],[Count]]</f>
        <v>1</v>
      </c>
      <c r="H13" s="2">
        <f>COUNTIFS(Table2[Sub-Sector],Table3[[#This Row],[Sub-Sector]],Table2[RSI Exponential â€“ 14D],"&gt;=50")/Table3[[#This Row],[Count]]</f>
        <v>1</v>
      </c>
      <c r="I13" s="2">
        <f>COUNTIFS(Table2[Sub-Sector],Table3[[#This Row],[Sub-Sector]],Table2[Relative Volume],"&gt;=1")/Table3[[#This Row],[Count]]</f>
        <v>1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0.66666666666666663</v>
      </c>
      <c r="L13" s="2">
        <f>COUNTIFS(Table2[Sub-Sector],Table3[[#This Row],[Sub-Sector]],Table2[% Away From Current Week Low],"&gt;=0.05")/Table3[[#This Row],[Count]]</f>
        <v>0.66666666666666663</v>
      </c>
      <c r="M13" s="2">
        <f>COUNTIFS(Table2[Sub-Sector],Table3[[#This Row],[Sub-Sector]],Table2[% Away From Current Week High],"&lt;=0.05")/Table3[[#This Row],[Count]]</f>
        <v>0.66666666666666663</v>
      </c>
      <c r="N13" s="2">
        <f>COUNTIFS(Table2[Sub-Sector],Table3[[#This Row],[Sub-Sector]],Table2[% Away From Current Month Low],"&gt;=0.05")/Table3[[#This Row],[Count]]</f>
        <v>0.66666666666666663</v>
      </c>
      <c r="O13" s="2">
        <f>COUNTIFS(Table2[Sub-Sector],Table3[[#This Row],[Sub-Sector]],Table2[% Away From Current Month High],"&lt;=0.05")/Table3[[#This Row],[Count]]</f>
        <v>0.66666666666666663</v>
      </c>
      <c r="P13" s="2">
        <f>COUNTIFS(Table2[Sub-Sector],Table3[[#This Row],[Sub-Sector]],Table2[% Away From 52W High],"&lt;=10")/Table3[[#This Row],[Count]]</f>
        <v>0.33333333333333331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1</v>
      </c>
      <c r="S13" s="2">
        <f>COUNTIFS(Table2[Sub-Sector],Table3[[#This Row],[Sub-Sector]],Table2[% Price above 50 EMA],"&gt;=0")/Table3[[#This Row],[Count]]</f>
        <v>1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0.33333333333333331</v>
      </c>
      <c r="W1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223.5</v>
      </c>
      <c r="X13" s="4">
        <f>_xlfn.RANK.AVG(Table3[[#This Row],[Score]],Table3[Score],1)</f>
        <v>9.5</v>
      </c>
      <c r="Y1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160</v>
      </c>
      <c r="Z13" s="4">
        <f>_xlfn.RANK.AVG(Table3[[#This Row],[Score 2 ]],Table3[[Score 2 ]],1)</f>
        <v>12</v>
      </c>
    </row>
    <row r="14" spans="1:26" x14ac:dyDescent="0.3">
      <c r="A14" t="s">
        <v>490</v>
      </c>
      <c r="B14">
        <f>COUNTIFS(Table2[Sub-Sector],Table3[[#This Row],[Sub-Sector]])</f>
        <v>1</v>
      </c>
      <c r="C14" s="2">
        <f>COUNTIFS(Table2[Sub-Sector],Table3[[#This Row],[Sub-Sector]],Table2[Uptrend],"Uptrend")/Table3[[#This Row],[Count]]</f>
        <v>1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1</v>
      </c>
      <c r="F14" s="2">
        <f>COUNTIFS(Table2[Sub-Sector],Table3[[#This Row],[Sub-Sector]],Table2[6M Return vs Nifty],"&gt;=10")/Table3[[#This Row],[Count]]</f>
        <v>0</v>
      </c>
      <c r="G14" s="2">
        <f>COUNTIFS(Table2[Sub-Sector],Table3[[#This Row],[Sub-Sector]],Table2[1Y Return vs Nifty],"&gt;=10")/Table3[[#This Row],[Count]]</f>
        <v>1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Volume],"&gt;=1")/Table3[[#This Row],[Count]]</f>
        <v>1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</v>
      </c>
      <c r="M14" s="2">
        <f>COUNTIFS(Table2[Sub-Sector],Table3[[#This Row],[Sub-Sector]],Table2[% Away From Current Week High],"&lt;=0.05")/Table3[[#This Row],[Count]]</f>
        <v>0</v>
      </c>
      <c r="N14" s="2">
        <f>COUNTIFS(Table2[Sub-Sector],Table3[[#This Row],[Sub-Sector]],Table2[% Away From Current Month Low],"&gt;=0.05")/Table3[[#This Row],[Count]]</f>
        <v>0</v>
      </c>
      <c r="O14" s="2">
        <f>COUNTIFS(Table2[Sub-Sector],Table3[[#This Row],[Sub-Sector]],Table2[% Away From Current Month High],"&lt;=0.05")/Table3[[#This Row],[Count]]</f>
        <v>0</v>
      </c>
      <c r="P14" s="2">
        <f>COUNTIFS(Table2[Sub-Sector],Table3[[#This Row],[Sub-Sector]],Table2[% Away From 52W High],"&lt;=10")/Table3[[#This Row],[Count]]</f>
        <v>1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</v>
      </c>
      <c r="W1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293</v>
      </c>
      <c r="X14" s="4">
        <f>_xlfn.RANK.AVG(Table3[[#This Row],[Score]],Table3[Score],1)</f>
        <v>17</v>
      </c>
      <c r="Y1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160</v>
      </c>
      <c r="Z14" s="4">
        <f>_xlfn.RANK.AVG(Table3[[#This Row],[Score 2 ]],Table3[[Score 2 ]],1)</f>
        <v>12</v>
      </c>
    </row>
    <row r="15" spans="1:26" x14ac:dyDescent="0.3">
      <c r="A15" t="s">
        <v>479</v>
      </c>
      <c r="B15">
        <f>COUNTIFS(Table2[Sub-Sector],Table3[[#This Row],[Sub-Sector]])</f>
        <v>1</v>
      </c>
      <c r="C15" s="2">
        <f>COUNTIFS(Table2[Sub-Sector],Table3[[#This Row],[Sub-Sector]],Table2[Uptrend],"Uptrend")/Table3[[#This Row],[Count]]</f>
        <v>1</v>
      </c>
      <c r="D15" s="2">
        <f>COUNTIFS(Table2[Sub-Sector],Table3[[#This Row],[Sub-Sector]],Table2[1W Return vs Nifty],"&gt;=5")/Table3[[#This Row],[Count]]</f>
        <v>0</v>
      </c>
      <c r="E15" s="2">
        <f>COUNTIFS(Table2[Sub-Sector],Table3[[#This Row],[Sub-Sector]],Table2[1M Return vs Nifty],"&gt;=5")/Table3[[#This Row],[Count]]</f>
        <v>1</v>
      </c>
      <c r="F15" s="2">
        <f>COUNTIFS(Table2[Sub-Sector],Table3[[#This Row],[Sub-Sector]],Table2[6M Return vs Nifty],"&gt;=10")/Table3[[#This Row],[Count]]</f>
        <v>1</v>
      </c>
      <c r="G15" s="2">
        <f>COUNTIFS(Table2[Sub-Sector],Table3[[#This Row],[Sub-Sector]],Table2[1Y Return vs Nifty],"&gt;=10")/Table3[[#This Row],[Count]]</f>
        <v>1</v>
      </c>
      <c r="H15" s="2">
        <f>COUNTIFS(Table2[Sub-Sector],Table3[[#This Row],[Sub-Sector]],Table2[RSI Exponential â€“ 14D],"&gt;=50")/Table3[[#This Row],[Count]]</f>
        <v>1</v>
      </c>
      <c r="I15" s="2">
        <f>COUNTIFS(Table2[Sub-Sector],Table3[[#This Row],[Sub-Sector]],Table2[Relative Volume],"&gt;=1")/Table3[[#This Row],[Count]]</f>
        <v>0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1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1</v>
      </c>
      <c r="O15" s="2">
        <f>COUNTIFS(Table2[Sub-Sector],Table3[[#This Row],[Sub-Sector]],Table2[% Away From Current Month High],"&lt;=0.05")/Table3[[#This Row],[Count]]</f>
        <v>1</v>
      </c>
      <c r="P15" s="2">
        <f>COUNTIFS(Table2[Sub-Sector],Table3[[#This Row],[Sub-Sector]],Table2[% Away From 52W High],"&lt;=10")/Table3[[#This Row],[Count]]</f>
        <v>1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1</v>
      </c>
      <c r="S15" s="2">
        <f>COUNTIFS(Table2[Sub-Sector],Table3[[#This Row],[Sub-Sector]],Table2[% Price above 50 EMA],"&gt;=0")/Table3[[#This Row],[Count]]</f>
        <v>1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1</v>
      </c>
      <c r="V15" s="2">
        <f>COUNTIFS(Table2[Sub-Sector],Table3[[#This Row],[Sub-Sector]],Table2[Sharpe Ratio],"&gt;=0.10")/Table3[[#This Row],[Count]]</f>
        <v>0</v>
      </c>
      <c r="W1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294.5</v>
      </c>
      <c r="X15" s="4">
        <f>_xlfn.RANK.AVG(Table3[[#This Row],[Score]],Table3[Score],1)</f>
        <v>19</v>
      </c>
      <c r="Y1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15" s="4">
        <f>_xlfn.RANK.AVG(Table3[[#This Row],[Score 2 ]],Table3[[Score 2 ]],1)</f>
        <v>16.5</v>
      </c>
    </row>
    <row r="16" spans="1:26" x14ac:dyDescent="0.3">
      <c r="A16" t="s">
        <v>1112</v>
      </c>
      <c r="B16">
        <f>COUNTIFS(Table2[Sub-Sector],Table3[[#This Row],[Sub-Sector]])</f>
        <v>1</v>
      </c>
      <c r="C16" s="2">
        <f>COUNTIFS(Table2[Sub-Sector],Table3[[#This Row],[Sub-Sector]],Table2[Uptrend],"Uptrend")/Table3[[#This Row],[Count]]</f>
        <v>1</v>
      </c>
      <c r="D16" s="2">
        <f>COUNTIFS(Table2[Sub-Sector],Table3[[#This Row],[Sub-Sector]],Table2[1W Return vs Nifty],"&gt;=5")/Table3[[#This Row],[Count]]</f>
        <v>0</v>
      </c>
      <c r="E16" s="2">
        <f>COUNTIFS(Table2[Sub-Sector],Table3[[#This Row],[Sub-Sector]],Table2[1M Return vs Nifty],"&gt;=5")/Table3[[#This Row],[Count]]</f>
        <v>1</v>
      </c>
      <c r="F16" s="2">
        <f>COUNTIFS(Table2[Sub-Sector],Table3[[#This Row],[Sub-Sector]],Table2[6M Return vs Nifty],"&gt;=10")/Table3[[#This Row],[Count]]</f>
        <v>1</v>
      </c>
      <c r="G16" s="2">
        <f>COUNTIFS(Table2[Sub-Sector],Table3[[#This Row],[Sub-Sector]],Table2[1Y Return vs Nifty],"&gt;=10")/Table3[[#This Row],[Count]]</f>
        <v>1</v>
      </c>
      <c r="H16" s="2">
        <f>COUNTIFS(Table2[Sub-Sector],Table3[[#This Row],[Sub-Sector]],Table2[RSI Exponential â€“ 14D],"&gt;=50")/Table3[[#This Row],[Count]]</f>
        <v>1</v>
      </c>
      <c r="I16" s="2">
        <f>COUNTIFS(Table2[Sub-Sector],Table3[[#This Row],[Sub-Sector]],Table2[Relative Volume],"&gt;=1")/Table3[[#This Row],[Count]]</f>
        <v>0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1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1</v>
      </c>
      <c r="O16" s="2">
        <f>COUNTIFS(Table2[Sub-Sector],Table3[[#This Row],[Sub-Sector]],Table2[% Away From Current Month High],"&lt;=0.05")/Table3[[#This Row],[Count]]</f>
        <v>1</v>
      </c>
      <c r="P16" s="2">
        <f>COUNTIFS(Table2[Sub-Sector],Table3[[#This Row],[Sub-Sector]],Table2[% Away From 52W High],"&lt;=10")/Table3[[#This Row],[Count]]</f>
        <v>1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1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0</v>
      </c>
      <c r="W1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294.5</v>
      </c>
      <c r="X16" s="4">
        <f>_xlfn.RANK.AVG(Table3[[#This Row],[Score]],Table3[Score],1)</f>
        <v>19</v>
      </c>
      <c r="Y1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16" s="4">
        <f>_xlfn.RANK.AVG(Table3[[#This Row],[Score 2 ]],Table3[[Score 2 ]],1)</f>
        <v>16.5</v>
      </c>
    </row>
    <row r="17" spans="1:26" x14ac:dyDescent="0.3">
      <c r="A17" t="s">
        <v>1334</v>
      </c>
      <c r="B17">
        <f>COUNTIFS(Table2[Sub-Sector],Table3[[#This Row],[Sub-Sector]])</f>
        <v>1</v>
      </c>
      <c r="C17" s="2">
        <f>COUNTIFS(Table2[Sub-Sector],Table3[[#This Row],[Sub-Sector]],Table2[Uptrend],"Uptrend")/Table3[[#This Row],[Count]]</f>
        <v>1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1</v>
      </c>
      <c r="F17" s="2">
        <f>COUNTIFS(Table2[Sub-Sector],Table3[[#This Row],[Sub-Sector]],Table2[6M Return vs Nifty],"&gt;=10")/Table3[[#This Row],[Count]]</f>
        <v>1</v>
      </c>
      <c r="G17" s="2">
        <f>COUNTIFS(Table2[Sub-Sector],Table3[[#This Row],[Sub-Sector]],Table2[1Y Return vs Nifty],"&gt;=10")/Table3[[#This Row],[Count]]</f>
        <v>1</v>
      </c>
      <c r="H17" s="2">
        <f>COUNTIFS(Table2[Sub-Sector],Table3[[#This Row],[Sub-Sector]],Table2[RSI Exponential â€“ 14D],"&gt;=50")/Table3[[#This Row],[Count]]</f>
        <v>1</v>
      </c>
      <c r="I17" s="2">
        <f>COUNTIFS(Table2[Sub-Sector],Table3[[#This Row],[Sub-Sector]],Table2[Relative Volume],"&gt;=1")/Table3[[#This Row],[Count]]</f>
        <v>0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</v>
      </c>
      <c r="M17" s="2">
        <f>COUNTIFS(Table2[Sub-Sector],Table3[[#This Row],[Sub-Sector]],Table2[% Away From Current Week High],"&lt;=0.05")/Table3[[#This Row],[Count]]</f>
        <v>1</v>
      </c>
      <c r="N17" s="2">
        <f>COUNTIFS(Table2[Sub-Sector],Table3[[#This Row],[Sub-Sector]],Table2[% Away From Current Month Low],"&gt;=0.05")/Table3[[#This Row],[Count]]</f>
        <v>0</v>
      </c>
      <c r="O17" s="2">
        <f>COUNTIFS(Table2[Sub-Sector],Table3[[#This Row],[Sub-Sector]],Table2[% Away From Current Month High],"&lt;=0.05")/Table3[[#This Row],[Count]]</f>
        <v>1</v>
      </c>
      <c r="P17" s="2">
        <f>COUNTIFS(Table2[Sub-Sector],Table3[[#This Row],[Sub-Sector]],Table2[% Away From 52W High],"&lt;=10")/Table3[[#This Row],[Count]]</f>
        <v>1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1</v>
      </c>
      <c r="S17" s="2">
        <f>COUNTIFS(Table2[Sub-Sector],Table3[[#This Row],[Sub-Sector]],Table2[% Price above 50 EMA],"&gt;=0")/Table3[[#This Row],[Count]]</f>
        <v>1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1</v>
      </c>
      <c r="V17" s="2">
        <f>COUNTIFS(Table2[Sub-Sector],Table3[[#This Row],[Sub-Sector]],Table2[Sharpe Ratio],"&gt;=0.10")/Table3[[#This Row],[Count]]</f>
        <v>1</v>
      </c>
      <c r="W1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294.5</v>
      </c>
      <c r="X17" s="4">
        <f>_xlfn.RANK.AVG(Table3[[#This Row],[Score]],Table3[Score],1)</f>
        <v>19</v>
      </c>
      <c r="Y1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17" s="4">
        <f>_xlfn.RANK.AVG(Table3[[#This Row],[Score 2 ]],Table3[[Score 2 ]],1)</f>
        <v>16.5</v>
      </c>
    </row>
    <row r="18" spans="1:26" x14ac:dyDescent="0.3">
      <c r="A18" t="s">
        <v>92</v>
      </c>
      <c r="B18">
        <f>COUNTIFS(Table2[Sub-Sector],Table3[[#This Row],[Sub-Sector]])</f>
        <v>1</v>
      </c>
      <c r="C18" s="2">
        <f>COUNTIFS(Table2[Sub-Sector],Table3[[#This Row],[Sub-Sector]],Table2[Uptrend],"Uptrend")/Table3[[#This Row],[Count]]</f>
        <v>1</v>
      </c>
      <c r="D18" s="2">
        <f>COUNTIFS(Table2[Sub-Sector],Table3[[#This Row],[Sub-Sector]],Table2[1W Return vs Nifty],"&gt;=5")/Table3[[#This Row],[Count]]</f>
        <v>0</v>
      </c>
      <c r="E18" s="2">
        <f>COUNTIFS(Table2[Sub-Sector],Table3[[#This Row],[Sub-Sector]],Table2[1M Return vs Nifty],"&gt;=5")/Table3[[#This Row],[Count]]</f>
        <v>0</v>
      </c>
      <c r="F18" s="2">
        <f>COUNTIFS(Table2[Sub-Sector],Table3[[#This Row],[Sub-Sector]],Table2[6M Return vs Nifty],"&gt;=10")/Table3[[#This Row],[Count]]</f>
        <v>1</v>
      </c>
      <c r="G18" s="2">
        <f>COUNTIFS(Table2[Sub-Sector],Table3[[#This Row],[Sub-Sector]],Table2[1Y Return vs Nifty],"&gt;=10")/Table3[[#This Row],[Count]]</f>
        <v>1</v>
      </c>
      <c r="H18" s="2">
        <f>COUNTIFS(Table2[Sub-Sector],Table3[[#This Row],[Sub-Sector]],Table2[RSI Exponential â€“ 14D],"&gt;=50")/Table3[[#This Row],[Count]]</f>
        <v>1</v>
      </c>
      <c r="I18" s="2">
        <f>COUNTIFS(Table2[Sub-Sector],Table3[[#This Row],[Sub-Sector]],Table2[Relative Volume],"&gt;=1")/Table3[[#This Row],[Count]]</f>
        <v>0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</v>
      </c>
      <c r="M18" s="2">
        <f>COUNTIFS(Table2[Sub-Sector],Table3[[#This Row],[Sub-Sector]],Table2[% Away From Current Week High],"&lt;=0.05")/Table3[[#This Row],[Count]]</f>
        <v>1</v>
      </c>
      <c r="N18" s="2">
        <f>COUNTIFS(Table2[Sub-Sector],Table3[[#This Row],[Sub-Sector]],Table2[% Away From Current Month Low],"&gt;=0.05")/Table3[[#This Row],[Count]]</f>
        <v>0</v>
      </c>
      <c r="O18" s="2">
        <f>COUNTIFS(Table2[Sub-Sector],Table3[[#This Row],[Sub-Sector]],Table2[% Away From Current Month High],"&lt;=0.05")/Table3[[#This Row],[Count]]</f>
        <v>1</v>
      </c>
      <c r="P18" s="2">
        <f>COUNTIFS(Table2[Sub-Sector],Table3[[#This Row],[Sub-Sector]],Table2[% Away From 52W High],"&lt;=10")/Table3[[#This Row],[Count]]</f>
        <v>1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1</v>
      </c>
      <c r="S18" s="2">
        <f>COUNTIFS(Table2[Sub-Sector],Table3[[#This Row],[Sub-Sector]],Table2[% Price above 50 EMA],"&gt;=0")/Table3[[#This Row],[Count]]</f>
        <v>1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1</v>
      </c>
      <c r="V18" s="2">
        <f>COUNTIFS(Table2[Sub-Sector],Table3[[#This Row],[Sub-Sector]],Table2[Sharpe Ratio],"&gt;=0.10")/Table3[[#This Row],[Count]]</f>
        <v>1</v>
      </c>
      <c r="W1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387.5</v>
      </c>
      <c r="X18" s="4">
        <f>_xlfn.RANK.AVG(Table3[[#This Row],[Score]],Table3[Score],1)</f>
        <v>45.5</v>
      </c>
      <c r="Y1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18" s="4">
        <f>_xlfn.RANK.AVG(Table3[[#This Row],[Score 2 ]],Table3[[Score 2 ]],1)</f>
        <v>16.5</v>
      </c>
    </row>
    <row r="19" spans="1:26" x14ac:dyDescent="0.3">
      <c r="A19" t="s">
        <v>161</v>
      </c>
      <c r="B19">
        <f>COUNTIFS(Table2[Sub-Sector],Table3[[#This Row],[Sub-Sector]])</f>
        <v>1</v>
      </c>
      <c r="C19" s="2">
        <f>COUNTIFS(Table2[Sub-Sector],Table3[[#This Row],[Sub-Sector]],Table2[Uptrend],"Uptrend")/Table3[[#This Row],[Count]]</f>
        <v>1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</v>
      </c>
      <c r="F19" s="2">
        <f>COUNTIFS(Table2[Sub-Sector],Table3[[#This Row],[Sub-Sector]],Table2[6M Return vs Nifty],"&gt;=10")/Table3[[#This Row],[Count]]</f>
        <v>1</v>
      </c>
      <c r="G19" s="2">
        <f>COUNTIFS(Table2[Sub-Sector],Table3[[#This Row],[Sub-Sector]],Table2[1Y Return vs Nifty],"&gt;=10")/Table3[[#This Row],[Count]]</f>
        <v>1</v>
      </c>
      <c r="H19" s="2">
        <f>COUNTIFS(Table2[Sub-Sector],Table3[[#This Row],[Sub-Sector]],Table2[RSI Exponential â€“ 14D],"&gt;=50")/Table3[[#This Row],[Count]]</f>
        <v>1</v>
      </c>
      <c r="I19" s="2">
        <f>COUNTIFS(Table2[Sub-Sector],Table3[[#This Row],[Sub-Sector]],Table2[Relative Volume],"&gt;=1")/Table3[[#This Row],[Count]]</f>
        <v>0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1</v>
      </c>
      <c r="N19" s="2">
        <f>COUNTIFS(Table2[Sub-Sector],Table3[[#This Row],[Sub-Sector]],Table2[% Away From Current Month Low],"&gt;=0.05")/Table3[[#This Row],[Count]]</f>
        <v>0</v>
      </c>
      <c r="O19" s="2">
        <f>COUNTIFS(Table2[Sub-Sector],Table3[[#This Row],[Sub-Sector]],Table2[% Away From Current Month High],"&lt;=0.05")/Table3[[#This Row],[Count]]</f>
        <v>1</v>
      </c>
      <c r="P19" s="2">
        <f>COUNTIFS(Table2[Sub-Sector],Table3[[#This Row],[Sub-Sector]],Table2[% Away From 52W High],"&lt;=10")/Table3[[#This Row],[Count]]</f>
        <v>1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1</v>
      </c>
      <c r="S19" s="2">
        <f>COUNTIFS(Table2[Sub-Sector],Table3[[#This Row],[Sub-Sector]],Table2[% Price above 50 EMA],"&gt;=0")/Table3[[#This Row],[Count]]</f>
        <v>1</v>
      </c>
      <c r="T19" s="2">
        <f>COUNTIFS(Table2[Sub-Sector],Table3[[#This Row],[Sub-Sector]],Table2[% Price above 200 EMA],"&gt;=0")/Table3[[#This Row],[Count]]</f>
        <v>1</v>
      </c>
      <c r="U19" s="2">
        <f>COUNTIFS(Table2[Sub-Sector],Table3[[#This Row],[Sub-Sector]],Table2[Rate of Change - Zone],"Positive")/Table3[[#This Row],[Count]]</f>
        <v>1</v>
      </c>
      <c r="V19" s="2">
        <f>COUNTIFS(Table2[Sub-Sector],Table3[[#This Row],[Sub-Sector]],Table2[Sharpe Ratio],"&gt;=0.10")/Table3[[#This Row],[Count]]</f>
        <v>0</v>
      </c>
      <c r="W1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387.5</v>
      </c>
      <c r="X19" s="4">
        <f>_xlfn.RANK.AVG(Table3[[#This Row],[Score]],Table3[Score],1)</f>
        <v>45.5</v>
      </c>
      <c r="Y1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19" s="4">
        <f>_xlfn.RANK.AVG(Table3[[#This Row],[Score 2 ]],Table3[[Score 2 ]],1)</f>
        <v>16.5</v>
      </c>
    </row>
    <row r="20" spans="1:26" x14ac:dyDescent="0.3">
      <c r="A20" t="s">
        <v>1656</v>
      </c>
      <c r="B20">
        <f>COUNTIFS(Table2[Sub-Sector],Table3[[#This Row],[Sub-Sector]])</f>
        <v>1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</v>
      </c>
      <c r="F20" s="2">
        <f>COUNTIFS(Table2[Sub-Sector],Table3[[#This Row],[Sub-Sector]],Table2[6M Return vs Nifty],"&gt;=10")/Table3[[#This Row],[Count]]</f>
        <v>1</v>
      </c>
      <c r="G20" s="2">
        <f>COUNTIFS(Table2[Sub-Sector],Table3[[#This Row],[Sub-Sector]],Table2[1Y Return vs Nifty],"&gt;=10")/Table3[[#This Row],[Count]]</f>
        <v>1</v>
      </c>
      <c r="H20" s="2">
        <f>COUNTIFS(Table2[Sub-Sector],Table3[[#This Row],[Sub-Sector]],Table2[RSI Exponential â€“ 14D],"&gt;=50")/Table3[[#This Row],[Count]]</f>
        <v>1</v>
      </c>
      <c r="I20" s="2">
        <f>COUNTIFS(Table2[Sub-Sector],Table3[[#This Row],[Sub-Sector]],Table2[Relative Volume],"&gt;=1")/Table3[[#This Row],[Count]]</f>
        <v>0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1</v>
      </c>
      <c r="M20" s="2">
        <f>COUNTIFS(Table2[Sub-Sector],Table3[[#This Row],[Sub-Sector]],Table2[% Away From Current Week High],"&lt;=0.05")/Table3[[#This Row],[Count]]</f>
        <v>1</v>
      </c>
      <c r="N20" s="2">
        <f>COUNTIFS(Table2[Sub-Sector],Table3[[#This Row],[Sub-Sector]],Table2[% Away From Current Month Low],"&gt;=0.05")/Table3[[#This Row],[Count]]</f>
        <v>1</v>
      </c>
      <c r="O20" s="2">
        <f>COUNTIFS(Table2[Sub-Sector],Table3[[#This Row],[Sub-Sector]],Table2[% Away From Current Month High],"&lt;=0.05")/Table3[[#This Row],[Count]]</f>
        <v>1</v>
      </c>
      <c r="P20" s="2">
        <f>COUNTIFS(Table2[Sub-Sector],Table3[[#This Row],[Sub-Sector]],Table2[% Away From 52W High],"&lt;=10")/Table3[[#This Row],[Count]]</f>
        <v>1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1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1</v>
      </c>
      <c r="V20" s="2">
        <f>COUNTIFS(Table2[Sub-Sector],Table3[[#This Row],[Sub-Sector]],Table2[Sharpe Ratio],"&gt;=0.10")/Table3[[#This Row],[Count]]</f>
        <v>0</v>
      </c>
      <c r="W2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387.5</v>
      </c>
      <c r="X20" s="4">
        <f>_xlfn.RANK.AVG(Table3[[#This Row],[Score]],Table3[Score],1)</f>
        <v>45.5</v>
      </c>
      <c r="Y2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20" s="4">
        <f>_xlfn.RANK.AVG(Table3[[#This Row],[Score 2 ]],Table3[[Score 2 ]],1)</f>
        <v>16.5</v>
      </c>
    </row>
    <row r="21" spans="1:26" x14ac:dyDescent="0.3">
      <c r="A21" t="s">
        <v>686</v>
      </c>
      <c r="B21">
        <f>COUNTIFS(Table2[Sub-Sector],Table3[[#This Row],[Sub-Sector]])</f>
        <v>3</v>
      </c>
      <c r="C21" s="2">
        <f>COUNTIFS(Table2[Sub-Sector],Table3[[#This Row],[Sub-Sector]],Table2[Uptrend],"Uptrend")/Table3[[#This Row],[Count]]</f>
        <v>1</v>
      </c>
      <c r="D21" s="2">
        <f>COUNTIFS(Table2[Sub-Sector],Table3[[#This Row],[Sub-Sector]],Table2[1W Return vs Nifty],"&gt;=5")/Table3[[#This Row],[Count]]</f>
        <v>0.33333333333333331</v>
      </c>
      <c r="E21" s="2">
        <f>COUNTIFS(Table2[Sub-Sector],Table3[[#This Row],[Sub-Sector]],Table2[1M Return vs Nifty],"&gt;=5")/Table3[[#This Row],[Count]]</f>
        <v>1</v>
      </c>
      <c r="F21" s="2">
        <f>COUNTIFS(Table2[Sub-Sector],Table3[[#This Row],[Sub-Sector]],Table2[6M Return vs Nifty],"&gt;=10")/Table3[[#This Row],[Count]]</f>
        <v>0.66666666666666663</v>
      </c>
      <c r="G21" s="2">
        <f>COUNTIFS(Table2[Sub-Sector],Table3[[#This Row],[Sub-Sector]],Table2[1Y Return vs Nifty],"&gt;=10")/Table3[[#This Row],[Count]]</f>
        <v>1</v>
      </c>
      <c r="H21" s="2">
        <f>COUNTIFS(Table2[Sub-Sector],Table3[[#This Row],[Sub-Sector]],Table2[RSI Exponential â€“ 14D],"&gt;=50")/Table3[[#This Row],[Count]]</f>
        <v>0.66666666666666663</v>
      </c>
      <c r="I21" s="2">
        <f>COUNTIFS(Table2[Sub-Sector],Table3[[#This Row],[Sub-Sector]],Table2[Relative Volume],"&gt;=1")/Table3[[#This Row],[Count]]</f>
        <v>0.66666666666666663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0.66666666666666663</v>
      </c>
      <c r="M21" s="2">
        <f>COUNTIFS(Table2[Sub-Sector],Table3[[#This Row],[Sub-Sector]],Table2[% Away From Current Week High],"&lt;=0.05")/Table3[[#This Row],[Count]]</f>
        <v>0</v>
      </c>
      <c r="N21" s="2">
        <f>COUNTIFS(Table2[Sub-Sector],Table3[[#This Row],[Sub-Sector]],Table2[% Away From Current Month Low],"&gt;=0.05")/Table3[[#This Row],[Count]]</f>
        <v>0.66666666666666663</v>
      </c>
      <c r="O21" s="2">
        <f>COUNTIFS(Table2[Sub-Sector],Table3[[#This Row],[Sub-Sector]],Table2[% Away From Current Month High],"&lt;=0.05")/Table3[[#This Row],[Count]]</f>
        <v>0</v>
      </c>
      <c r="P21" s="2">
        <f>COUNTIFS(Table2[Sub-Sector],Table3[[#This Row],[Sub-Sector]],Table2[% Away From 52W High],"&lt;=10")/Table3[[#This Row],[Count]]</f>
        <v>0.33333333333333331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1</v>
      </c>
      <c r="S21" s="2">
        <f>COUNTIFS(Table2[Sub-Sector],Table3[[#This Row],[Sub-Sector]],Table2[% Price above 50 EMA],"&gt;=0")/Table3[[#This Row],[Count]]</f>
        <v>1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0.66666666666666663</v>
      </c>
      <c r="V21" s="2">
        <f>COUNTIFS(Table2[Sub-Sector],Table3[[#This Row],[Sub-Sector]],Table2[Sharpe Ratio],"&gt;=0.10")/Table3[[#This Row],[Count]]</f>
        <v>0.33333333333333331</v>
      </c>
      <c r="W2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229</v>
      </c>
      <c r="X21" s="4">
        <f>_xlfn.RANK.AVG(Table3[[#This Row],[Score]],Table3[Score],1)</f>
        <v>11</v>
      </c>
      <c r="Y2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165.5</v>
      </c>
      <c r="Z21" s="4">
        <f>_xlfn.RANK.AVG(Table3[[#This Row],[Score 2 ]],Table3[[Score 2 ]],1)</f>
        <v>20.5</v>
      </c>
    </row>
    <row r="22" spans="1:26" x14ac:dyDescent="0.3">
      <c r="A22" t="s">
        <v>1141</v>
      </c>
      <c r="B22">
        <f>COUNTIFS(Table2[Sub-Sector],Table3[[#This Row],[Sub-Sector]])</f>
        <v>3</v>
      </c>
      <c r="C22" s="2">
        <f>COUNTIFS(Table2[Sub-Sector],Table3[[#This Row],[Sub-Sector]],Table2[Uptrend],"Uptrend")/Table3[[#This Row],[Count]]</f>
        <v>0.66666666666666663</v>
      </c>
      <c r="D22" s="2">
        <f>COUNTIFS(Table2[Sub-Sector],Table3[[#This Row],[Sub-Sector]],Table2[1W Return vs Nifty],"&gt;=5")/Table3[[#This Row],[Count]]</f>
        <v>0.66666666666666663</v>
      </c>
      <c r="E22" s="2">
        <f>COUNTIFS(Table2[Sub-Sector],Table3[[#This Row],[Sub-Sector]],Table2[1M Return vs Nifty],"&gt;=5")/Table3[[#This Row],[Count]]</f>
        <v>0.66666666666666663</v>
      </c>
      <c r="F22" s="2">
        <f>COUNTIFS(Table2[Sub-Sector],Table3[[#This Row],[Sub-Sector]],Table2[6M Return vs Nifty],"&gt;=10")/Table3[[#This Row],[Count]]</f>
        <v>0.66666666666666663</v>
      </c>
      <c r="G22" s="2">
        <f>COUNTIFS(Table2[Sub-Sector],Table3[[#This Row],[Sub-Sector]],Table2[1Y Return vs Nifty],"&gt;=10")/Table3[[#This Row],[Count]]</f>
        <v>1</v>
      </c>
      <c r="H22" s="2">
        <f>COUNTIFS(Table2[Sub-Sector],Table3[[#This Row],[Sub-Sector]],Table2[RSI Exponential â€“ 14D],"&gt;=50")/Table3[[#This Row],[Count]]</f>
        <v>1</v>
      </c>
      <c r="I22" s="2">
        <f>COUNTIFS(Table2[Sub-Sector],Table3[[#This Row],[Sub-Sector]],Table2[Relative Volume],"&gt;=1")/Table3[[#This Row],[Count]]</f>
        <v>0.66666666666666663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0.66666666666666663</v>
      </c>
      <c r="M22" s="2">
        <f>COUNTIFS(Table2[Sub-Sector],Table3[[#This Row],[Sub-Sector]],Table2[% Away From Current Week High],"&lt;=0.05")/Table3[[#This Row],[Count]]</f>
        <v>0.33333333333333331</v>
      </c>
      <c r="N22" s="2">
        <f>COUNTIFS(Table2[Sub-Sector],Table3[[#This Row],[Sub-Sector]],Table2[% Away From Current Month Low],"&gt;=0.05")/Table3[[#This Row],[Count]]</f>
        <v>0.66666666666666663</v>
      </c>
      <c r="O22" s="2">
        <f>COUNTIFS(Table2[Sub-Sector],Table3[[#This Row],[Sub-Sector]],Table2[% Away From Current Month High],"&lt;=0.05")/Table3[[#This Row],[Count]]</f>
        <v>0.33333333333333331</v>
      </c>
      <c r="P22" s="2">
        <f>COUNTIFS(Table2[Sub-Sector],Table3[[#This Row],[Sub-Sector]],Table2[% Away From 52W High],"&lt;=10")/Table3[[#This Row],[Count]]</f>
        <v>0.33333333333333331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1</v>
      </c>
      <c r="S22" s="2">
        <f>COUNTIFS(Table2[Sub-Sector],Table3[[#This Row],[Sub-Sector]],Table2[% Price above 50 EMA],"&gt;=0")/Table3[[#This Row],[Count]]</f>
        <v>1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0.66666666666666663</v>
      </c>
      <c r="V22" s="2">
        <f>COUNTIFS(Table2[Sub-Sector],Table3[[#This Row],[Sub-Sector]],Table2[Sharpe Ratio],"&gt;=0.10")/Table3[[#This Row],[Count]]</f>
        <v>0.33333333333333331</v>
      </c>
      <c r="W2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305</v>
      </c>
      <c r="X22" s="4">
        <f>_xlfn.RANK.AVG(Table3[[#This Row],[Score]],Table3[Score],1)</f>
        <v>21.5</v>
      </c>
      <c r="Y2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165.5</v>
      </c>
      <c r="Z22" s="4">
        <f>_xlfn.RANK.AVG(Table3[[#This Row],[Score 2 ]],Table3[[Score 2 ]],1)</f>
        <v>20.5</v>
      </c>
    </row>
    <row r="23" spans="1:26" x14ac:dyDescent="0.3">
      <c r="A23" t="s">
        <v>503</v>
      </c>
      <c r="B23">
        <f>COUNTIFS(Table2[Sub-Sector],Table3[[#This Row],[Sub-Sector]])</f>
        <v>4</v>
      </c>
      <c r="C23" s="2">
        <f>COUNTIFS(Table2[Sub-Sector],Table3[[#This Row],[Sub-Sector]],Table2[Uptrend],"Uptrend")/Table3[[#This Row],[Count]]</f>
        <v>1</v>
      </c>
      <c r="D23" s="2">
        <f>COUNTIFS(Table2[Sub-Sector],Table3[[#This Row],[Sub-Sector]],Table2[1W Return vs Nifty],"&gt;=5")/Table3[[#This Row],[Count]]</f>
        <v>0.25</v>
      </c>
      <c r="E23" s="2">
        <f>COUNTIFS(Table2[Sub-Sector],Table3[[#This Row],[Sub-Sector]],Table2[1M Return vs Nifty],"&gt;=5")/Table3[[#This Row],[Count]]</f>
        <v>1</v>
      </c>
      <c r="F23" s="2">
        <f>COUNTIFS(Table2[Sub-Sector],Table3[[#This Row],[Sub-Sector]],Table2[6M Return vs Nifty],"&gt;=10")/Table3[[#This Row],[Count]]</f>
        <v>0.75</v>
      </c>
      <c r="G23" s="2">
        <f>COUNTIFS(Table2[Sub-Sector],Table3[[#This Row],[Sub-Sector]],Table2[1Y Return vs Nifty],"&gt;=10")/Table3[[#This Row],[Count]]</f>
        <v>0.75</v>
      </c>
      <c r="H23" s="2">
        <f>COUNTIFS(Table2[Sub-Sector],Table3[[#This Row],[Sub-Sector]],Table2[RSI Exponential â€“ 14D],"&gt;=50")/Table3[[#This Row],[Count]]</f>
        <v>0.75</v>
      </c>
      <c r="I23" s="2">
        <f>COUNTIFS(Table2[Sub-Sector],Table3[[#This Row],[Sub-Sector]],Table2[Relative Volume],"&gt;=1")/Table3[[#This Row],[Count]]</f>
        <v>0.75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0.75</v>
      </c>
      <c r="M23" s="2">
        <f>COUNTIFS(Table2[Sub-Sector],Table3[[#This Row],[Sub-Sector]],Table2[% Away From Current Week High],"&lt;=0.05")/Table3[[#This Row],[Count]]</f>
        <v>1</v>
      </c>
      <c r="N23" s="2">
        <f>COUNTIFS(Table2[Sub-Sector],Table3[[#This Row],[Sub-Sector]],Table2[% Away From Current Month Low],"&gt;=0.05")/Table3[[#This Row],[Count]]</f>
        <v>0.75</v>
      </c>
      <c r="O23" s="2">
        <f>COUNTIFS(Table2[Sub-Sector],Table3[[#This Row],[Sub-Sector]],Table2[% Away From Current Month High],"&lt;=0.05")/Table3[[#This Row],[Count]]</f>
        <v>1</v>
      </c>
      <c r="P23" s="2">
        <f>COUNTIFS(Table2[Sub-Sector],Table3[[#This Row],[Sub-Sector]],Table2[% Away From 52W High],"&lt;=10")/Table3[[#This Row],[Count]]</f>
        <v>1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1</v>
      </c>
      <c r="S23" s="2">
        <f>COUNTIFS(Table2[Sub-Sector],Table3[[#This Row],[Sub-Sector]],Table2[% Price above 50 EMA],"&gt;=0")/Table3[[#This Row],[Count]]</f>
        <v>1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0.75</v>
      </c>
      <c r="V23" s="2">
        <f>COUNTIFS(Table2[Sub-Sector],Table3[[#This Row],[Sub-Sector]],Table2[Sharpe Ratio],"&gt;=0.10")/Table3[[#This Row],[Count]]</f>
        <v>0.5</v>
      </c>
      <c r="W2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241</v>
      </c>
      <c r="X23" s="4">
        <f>_xlfn.RANK.AVG(Table3[[#This Row],[Score]],Table3[Score],1)</f>
        <v>12</v>
      </c>
      <c r="Y2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166</v>
      </c>
      <c r="Z23" s="4">
        <f>_xlfn.RANK.AVG(Table3[[#This Row],[Score 2 ]],Table3[[Score 2 ]],1)</f>
        <v>22</v>
      </c>
    </row>
    <row r="24" spans="1:26" x14ac:dyDescent="0.3">
      <c r="A24" t="s">
        <v>1502</v>
      </c>
      <c r="B24">
        <f>COUNTIFS(Table2[Sub-Sector],Table3[[#This Row],[Sub-Sector]])</f>
        <v>2</v>
      </c>
      <c r="C24" s="2">
        <f>COUNTIFS(Table2[Sub-Sector],Table3[[#This Row],[Sub-Sector]],Table2[Uptrend],"Uptrend")/Table3[[#This Row],[Count]]</f>
        <v>1</v>
      </c>
      <c r="D24" s="2">
        <f>COUNTIFS(Table2[Sub-Sector],Table3[[#This Row],[Sub-Sector]],Table2[1W Return vs Nifty],"&gt;=5")/Table3[[#This Row],[Count]]</f>
        <v>0.5</v>
      </c>
      <c r="E24" s="2">
        <f>COUNTIFS(Table2[Sub-Sector],Table3[[#This Row],[Sub-Sector]],Table2[1M Return vs Nifty],"&gt;=5")/Table3[[#This Row],[Count]]</f>
        <v>1</v>
      </c>
      <c r="F24" s="2">
        <f>COUNTIFS(Table2[Sub-Sector],Table3[[#This Row],[Sub-Sector]],Table2[6M Return vs Nifty],"&gt;=10")/Table3[[#This Row],[Count]]</f>
        <v>0.5</v>
      </c>
      <c r="G24" s="2">
        <f>COUNTIFS(Table2[Sub-Sector],Table3[[#This Row],[Sub-Sector]],Table2[1Y Return vs Nifty],"&gt;=10")/Table3[[#This Row],[Count]]</f>
        <v>0.5</v>
      </c>
      <c r="H24" s="2">
        <f>COUNTIFS(Table2[Sub-Sector],Table3[[#This Row],[Sub-Sector]],Table2[RSI Exponential â€“ 14D],"&gt;=50")/Table3[[#This Row],[Count]]</f>
        <v>1</v>
      </c>
      <c r="I24" s="2">
        <f>COUNTIFS(Table2[Sub-Sector],Table3[[#This Row],[Sub-Sector]],Table2[Relative Volume],"&gt;=1")/Table3[[#This Row],[Count]]</f>
        <v>1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0.5</v>
      </c>
      <c r="M24" s="2">
        <f>COUNTIFS(Table2[Sub-Sector],Table3[[#This Row],[Sub-Sector]],Table2[% Away From Current Week High],"&lt;=0.05")/Table3[[#This Row],[Count]]</f>
        <v>1</v>
      </c>
      <c r="N24" s="2">
        <f>COUNTIFS(Table2[Sub-Sector],Table3[[#This Row],[Sub-Sector]],Table2[% Away From Current Month Low],"&gt;=0.05")/Table3[[#This Row],[Count]]</f>
        <v>0.5</v>
      </c>
      <c r="O24" s="2">
        <f>COUNTIFS(Table2[Sub-Sector],Table3[[#This Row],[Sub-Sector]],Table2[% Away From Current Month High],"&lt;=0.05")/Table3[[#This Row],[Count]]</f>
        <v>1</v>
      </c>
      <c r="P24" s="2">
        <f>COUNTIFS(Table2[Sub-Sector],Table3[[#This Row],[Sub-Sector]],Table2[% Away From 52W High],"&lt;=10")/Table3[[#This Row],[Count]]</f>
        <v>0.5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1</v>
      </c>
      <c r="S24" s="2">
        <f>COUNTIFS(Table2[Sub-Sector],Table3[[#This Row],[Sub-Sector]],Table2[% Price above 50 EMA],"&gt;=0")/Table3[[#This Row],[Count]]</f>
        <v>1</v>
      </c>
      <c r="T24" s="2">
        <f>COUNTIFS(Table2[Sub-Sector],Table3[[#This Row],[Sub-Sector]],Table2[% Price above 200 EMA],"&gt;=0")/Table3[[#This Row],[Count]]</f>
        <v>1</v>
      </c>
      <c r="U24" s="2">
        <f>COUNTIFS(Table2[Sub-Sector],Table3[[#This Row],[Sub-Sector]],Table2[Rate of Change - Zone],"Positive")/Table3[[#This Row],[Count]]</f>
        <v>1</v>
      </c>
      <c r="V24" s="2">
        <f>COUNTIFS(Table2[Sub-Sector],Table3[[#This Row],[Sub-Sector]],Table2[Sharpe Ratio],"&gt;=0.10")/Table3[[#This Row],[Count]]</f>
        <v>0.5</v>
      </c>
      <c r="W2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222</v>
      </c>
      <c r="X24" s="4">
        <f>_xlfn.RANK.AVG(Table3[[#This Row],[Score]],Table3[Score],1)</f>
        <v>8</v>
      </c>
      <c r="Y2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169.5</v>
      </c>
      <c r="Z24" s="4">
        <f>_xlfn.RANK.AVG(Table3[[#This Row],[Score 2 ]],Table3[[Score 2 ]],1)</f>
        <v>23</v>
      </c>
    </row>
    <row r="25" spans="1:26" x14ac:dyDescent="0.3">
      <c r="A25" t="s">
        <v>252</v>
      </c>
      <c r="B25">
        <f>COUNTIFS(Table2[Sub-Sector],Table3[[#This Row],[Sub-Sector]])</f>
        <v>7</v>
      </c>
      <c r="C25" s="2">
        <f>COUNTIFS(Table2[Sub-Sector],Table3[[#This Row],[Sub-Sector]],Table2[Uptrend],"Uptrend")/Table3[[#This Row],[Count]]</f>
        <v>1</v>
      </c>
      <c r="D25" s="2">
        <f>COUNTIFS(Table2[Sub-Sector],Table3[[#This Row],[Sub-Sector]],Table2[1W Return vs Nifty],"&gt;=5")/Table3[[#This Row],[Count]]</f>
        <v>0.14285714285714285</v>
      </c>
      <c r="E25" s="2">
        <f>COUNTIFS(Table2[Sub-Sector],Table3[[#This Row],[Sub-Sector]],Table2[1M Return vs Nifty],"&gt;=5")/Table3[[#This Row],[Count]]</f>
        <v>0.5714285714285714</v>
      </c>
      <c r="F25" s="2">
        <f>COUNTIFS(Table2[Sub-Sector],Table3[[#This Row],[Sub-Sector]],Table2[6M Return vs Nifty],"&gt;=10")/Table3[[#This Row],[Count]]</f>
        <v>0.7142857142857143</v>
      </c>
      <c r="G25" s="2">
        <f>COUNTIFS(Table2[Sub-Sector],Table3[[#This Row],[Sub-Sector]],Table2[1Y Return vs Nifty],"&gt;=10")/Table3[[#This Row],[Count]]</f>
        <v>0.7142857142857143</v>
      </c>
      <c r="H25" s="2">
        <f>COUNTIFS(Table2[Sub-Sector],Table3[[#This Row],[Sub-Sector]],Table2[RSI Exponential â€“ 14D],"&gt;=50")/Table3[[#This Row],[Count]]</f>
        <v>0.8571428571428571</v>
      </c>
      <c r="I25" s="2">
        <f>COUNTIFS(Table2[Sub-Sector],Table3[[#This Row],[Sub-Sector]],Table2[Relative Volume],"&gt;=1")/Table3[[#This Row],[Count]]</f>
        <v>0.5714285714285714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0.2857142857142857</v>
      </c>
      <c r="M25" s="2">
        <f>COUNTIFS(Table2[Sub-Sector],Table3[[#This Row],[Sub-Sector]],Table2[% Away From Current Week High],"&lt;=0.05")/Table3[[#This Row],[Count]]</f>
        <v>0.8571428571428571</v>
      </c>
      <c r="N25" s="2">
        <f>COUNTIFS(Table2[Sub-Sector],Table3[[#This Row],[Sub-Sector]],Table2[% Away From Current Month Low],"&gt;=0.05")/Table3[[#This Row],[Count]]</f>
        <v>0.2857142857142857</v>
      </c>
      <c r="O25" s="2">
        <f>COUNTIFS(Table2[Sub-Sector],Table3[[#This Row],[Sub-Sector]],Table2[% Away From Current Month High],"&lt;=0.05")/Table3[[#This Row],[Count]]</f>
        <v>0.8571428571428571</v>
      </c>
      <c r="P25" s="2">
        <f>COUNTIFS(Table2[Sub-Sector],Table3[[#This Row],[Sub-Sector]],Table2[% Away From 52W High],"&lt;=10")/Table3[[#This Row],[Count]]</f>
        <v>0.8571428571428571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0.8571428571428571</v>
      </c>
      <c r="S25" s="2">
        <f>COUNTIFS(Table2[Sub-Sector],Table3[[#This Row],[Sub-Sector]],Table2[% Price above 50 EMA],"&gt;=0")/Table3[[#This Row],[Count]]</f>
        <v>0.8571428571428571</v>
      </c>
      <c r="T25" s="2">
        <f>COUNTIFS(Table2[Sub-Sector],Table3[[#This Row],[Sub-Sector]],Table2[% Price above 200 EMA],"&gt;=0")/Table3[[#This Row],[Count]]</f>
        <v>1</v>
      </c>
      <c r="U25" s="2">
        <f>COUNTIFS(Table2[Sub-Sector],Table3[[#This Row],[Sub-Sector]],Table2[Rate of Change - Zone],"Positive")/Table3[[#This Row],[Count]]</f>
        <v>0.8571428571428571</v>
      </c>
      <c r="V25" s="2">
        <f>COUNTIFS(Table2[Sub-Sector],Table3[[#This Row],[Sub-Sector]],Table2[Sharpe Ratio],"&gt;=0.10")/Table3[[#This Row],[Count]]</f>
        <v>0.42857142857142855</v>
      </c>
      <c r="W2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316.5</v>
      </c>
      <c r="X25" s="4">
        <f>_xlfn.RANK.AVG(Table3[[#This Row],[Score]],Table3[Score],1)</f>
        <v>27</v>
      </c>
      <c r="Y2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176</v>
      </c>
      <c r="Z25" s="4">
        <f>_xlfn.RANK.AVG(Table3[[#This Row],[Score 2 ]],Table3[[Score 2 ]],1)</f>
        <v>24</v>
      </c>
    </row>
    <row r="26" spans="1:26" x14ac:dyDescent="0.3">
      <c r="A26" t="s">
        <v>900</v>
      </c>
      <c r="B26">
        <f>COUNTIFS(Table2[Sub-Sector],Table3[[#This Row],[Sub-Sector]])</f>
        <v>2</v>
      </c>
      <c r="C26" s="2">
        <f>COUNTIFS(Table2[Sub-Sector],Table3[[#This Row],[Sub-Sector]],Table2[Uptrend],"Uptrend")/Table3[[#This Row],[Count]]</f>
        <v>1</v>
      </c>
      <c r="D26" s="2">
        <f>COUNTIFS(Table2[Sub-Sector],Table3[[#This Row],[Sub-Sector]],Table2[1W Return vs Nifty],"&gt;=5")/Table3[[#This Row],[Count]]</f>
        <v>0</v>
      </c>
      <c r="E26" s="2">
        <f>COUNTIFS(Table2[Sub-Sector],Table3[[#This Row],[Sub-Sector]],Table2[1M Return vs Nifty],"&gt;=5")/Table3[[#This Row],[Count]]</f>
        <v>1</v>
      </c>
      <c r="F26" s="2">
        <f>COUNTIFS(Table2[Sub-Sector],Table3[[#This Row],[Sub-Sector]],Table2[6M Return vs Nifty],"&gt;=10")/Table3[[#This Row],[Count]]</f>
        <v>1</v>
      </c>
      <c r="G26" s="2">
        <f>COUNTIFS(Table2[Sub-Sector],Table3[[#This Row],[Sub-Sector]],Table2[1Y Return vs Nifty],"&gt;=10")/Table3[[#This Row],[Count]]</f>
        <v>1</v>
      </c>
      <c r="H26" s="2">
        <f>COUNTIFS(Table2[Sub-Sector],Table3[[#This Row],[Sub-Sector]],Table2[RSI Exponential â€“ 14D],"&gt;=50")/Table3[[#This Row],[Count]]</f>
        <v>1</v>
      </c>
      <c r="I26" s="2">
        <f>COUNTIFS(Table2[Sub-Sector],Table3[[#This Row],[Sub-Sector]],Table2[Relative Volume],"&gt;=1")/Table3[[#This Row],[Count]]</f>
        <v>0.5</v>
      </c>
      <c r="J26" s="2">
        <f>COUNTIFS(Table2[Sub-Sector],Table3[[#This Row],[Sub-Sector]],Table2[% Away From Day Low],"&gt;=0.05")/Table3[[#This Row],[Count]]</f>
        <v>0.5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0.5</v>
      </c>
      <c r="M26" s="2">
        <f>COUNTIFS(Table2[Sub-Sector],Table3[[#This Row],[Sub-Sector]],Table2[% Away From Current Week High],"&lt;=0.05")/Table3[[#This Row],[Count]]</f>
        <v>1</v>
      </c>
      <c r="N26" s="2">
        <f>COUNTIFS(Table2[Sub-Sector],Table3[[#This Row],[Sub-Sector]],Table2[% Away From Current Month Low],"&gt;=0.05")/Table3[[#This Row],[Count]]</f>
        <v>0.5</v>
      </c>
      <c r="O26" s="2">
        <f>COUNTIFS(Table2[Sub-Sector],Table3[[#This Row],[Sub-Sector]],Table2[% Away From Current Month High],"&lt;=0.05")/Table3[[#This Row],[Count]]</f>
        <v>1</v>
      </c>
      <c r="P26" s="2">
        <f>COUNTIFS(Table2[Sub-Sector],Table3[[#This Row],[Sub-Sector]],Table2[% Away From 52W High],"&lt;=10")/Table3[[#This Row],[Count]]</f>
        <v>0.5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1</v>
      </c>
      <c r="S26" s="2">
        <f>COUNTIFS(Table2[Sub-Sector],Table3[[#This Row],[Sub-Sector]],Table2[% Price above 50 EMA],"&gt;=0")/Table3[[#This Row],[Count]]</f>
        <v>1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0.5</v>
      </c>
      <c r="V26" s="2">
        <f>COUNTIFS(Table2[Sub-Sector],Table3[[#This Row],[Sub-Sector]],Table2[Sharpe Ratio],"&gt;=0.10")/Table3[[#This Row],[Count]]</f>
        <v>1</v>
      </c>
      <c r="W2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313</v>
      </c>
      <c r="X26" s="4">
        <f>_xlfn.RANK.AVG(Table3[[#This Row],[Score]],Table3[Score],1)</f>
        <v>25.5</v>
      </c>
      <c r="Y2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180</v>
      </c>
      <c r="Z26" s="4">
        <f>_xlfn.RANK.AVG(Table3[[#This Row],[Score 2 ]],Table3[[Score 2 ]],1)</f>
        <v>26.5</v>
      </c>
    </row>
    <row r="27" spans="1:26" x14ac:dyDescent="0.3">
      <c r="A27" t="s">
        <v>852</v>
      </c>
      <c r="B27">
        <f>COUNTIFS(Table2[Sub-Sector],Table3[[#This Row],[Sub-Sector]])</f>
        <v>2</v>
      </c>
      <c r="C27" s="2">
        <f>COUNTIFS(Table2[Sub-Sector],Table3[[#This Row],[Sub-Sector]],Table2[Uptrend],"Uptrend")/Table3[[#This Row],[Count]]</f>
        <v>1</v>
      </c>
      <c r="D27" s="2">
        <f>COUNTIFS(Table2[Sub-Sector],Table3[[#This Row],[Sub-Sector]],Table2[1W Return vs Nifty],"&gt;=5")/Table3[[#This Row],[Count]]</f>
        <v>0</v>
      </c>
      <c r="E27" s="2">
        <f>COUNTIFS(Table2[Sub-Sector],Table3[[#This Row],[Sub-Sector]],Table2[1M Return vs Nifty],"&gt;=5")/Table3[[#This Row],[Count]]</f>
        <v>1</v>
      </c>
      <c r="F27" s="2">
        <f>COUNTIFS(Table2[Sub-Sector],Table3[[#This Row],[Sub-Sector]],Table2[6M Return vs Nifty],"&gt;=10")/Table3[[#This Row],[Count]]</f>
        <v>1</v>
      </c>
      <c r="G27" s="2">
        <f>COUNTIFS(Table2[Sub-Sector],Table3[[#This Row],[Sub-Sector]],Table2[1Y Return vs Nifty],"&gt;=10")/Table3[[#This Row],[Count]]</f>
        <v>1</v>
      </c>
      <c r="H27" s="2">
        <f>COUNTIFS(Table2[Sub-Sector],Table3[[#This Row],[Sub-Sector]],Table2[RSI Exponential â€“ 14D],"&gt;=50")/Table3[[#This Row],[Count]]</f>
        <v>1</v>
      </c>
      <c r="I27" s="2">
        <f>COUNTIFS(Table2[Sub-Sector],Table3[[#This Row],[Sub-Sector]],Table2[Relative Volume],"&gt;=1")/Table3[[#This Row],[Count]]</f>
        <v>0.5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0.5</v>
      </c>
      <c r="M27" s="2">
        <f>COUNTIFS(Table2[Sub-Sector],Table3[[#This Row],[Sub-Sector]],Table2[% Away From Current Week High],"&lt;=0.05")/Table3[[#This Row],[Count]]</f>
        <v>0.5</v>
      </c>
      <c r="N27" s="2">
        <f>COUNTIFS(Table2[Sub-Sector],Table3[[#This Row],[Sub-Sector]],Table2[% Away From Current Month Low],"&gt;=0.05")/Table3[[#This Row],[Count]]</f>
        <v>0.5</v>
      </c>
      <c r="O27" s="2">
        <f>COUNTIFS(Table2[Sub-Sector],Table3[[#This Row],[Sub-Sector]],Table2[% Away From Current Month High],"&lt;=0.05")/Table3[[#This Row],[Count]]</f>
        <v>0.5</v>
      </c>
      <c r="P27" s="2">
        <f>COUNTIFS(Table2[Sub-Sector],Table3[[#This Row],[Sub-Sector]],Table2[% Away From 52W High],"&lt;=10")/Table3[[#This Row],[Count]]</f>
        <v>0.5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1</v>
      </c>
      <c r="S27" s="2">
        <f>COUNTIFS(Table2[Sub-Sector],Table3[[#This Row],[Sub-Sector]],Table2[% Price above 50 EMA],"&gt;=0")/Table3[[#This Row],[Count]]</f>
        <v>1</v>
      </c>
      <c r="T27" s="2">
        <f>COUNTIFS(Table2[Sub-Sector],Table3[[#This Row],[Sub-Sector]],Table2[% Price above 200 EMA],"&gt;=0")/Table3[[#This Row],[Count]]</f>
        <v>1</v>
      </c>
      <c r="U27" s="2">
        <f>COUNTIFS(Table2[Sub-Sector],Table3[[#This Row],[Sub-Sector]],Table2[Rate of Change - Zone],"Positive")/Table3[[#This Row],[Count]]</f>
        <v>0.5</v>
      </c>
      <c r="V27" s="2">
        <f>COUNTIFS(Table2[Sub-Sector],Table3[[#This Row],[Sub-Sector]],Table2[Sharpe Ratio],"&gt;=0.10")/Table3[[#This Row],[Count]]</f>
        <v>0.5</v>
      </c>
      <c r="W2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313</v>
      </c>
      <c r="X27" s="4">
        <f>_xlfn.RANK.AVG(Table3[[#This Row],[Score]],Table3[Score],1)</f>
        <v>25.5</v>
      </c>
      <c r="Y2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180</v>
      </c>
      <c r="Z27" s="4">
        <f>_xlfn.RANK.AVG(Table3[[#This Row],[Score 2 ]],Table3[[Score 2 ]],1)</f>
        <v>26.5</v>
      </c>
    </row>
    <row r="28" spans="1:26" x14ac:dyDescent="0.3">
      <c r="A28" t="s">
        <v>328</v>
      </c>
      <c r="B28">
        <f>COUNTIFS(Table2[Sub-Sector],Table3[[#This Row],[Sub-Sector]])</f>
        <v>2</v>
      </c>
      <c r="C28" s="2">
        <f>COUNTIFS(Table2[Sub-Sector],Table3[[#This Row],[Sub-Sector]],Table2[Uptrend],"Uptrend")/Table3[[#This Row],[Count]]</f>
        <v>1</v>
      </c>
      <c r="D28" s="2">
        <f>COUNTIFS(Table2[Sub-Sector],Table3[[#This Row],[Sub-Sector]],Table2[1W Return vs Nifty],"&gt;=5")/Table3[[#This Row],[Count]]</f>
        <v>0</v>
      </c>
      <c r="E28" s="2">
        <f>COUNTIFS(Table2[Sub-Sector],Table3[[#This Row],[Sub-Sector]],Table2[1M Return vs Nifty],"&gt;=5")/Table3[[#This Row],[Count]]</f>
        <v>0.5</v>
      </c>
      <c r="F28" s="2">
        <f>COUNTIFS(Table2[Sub-Sector],Table3[[#This Row],[Sub-Sector]],Table2[6M Return vs Nifty],"&gt;=10")/Table3[[#This Row],[Count]]</f>
        <v>1</v>
      </c>
      <c r="G28" s="2">
        <f>COUNTIFS(Table2[Sub-Sector],Table3[[#This Row],[Sub-Sector]],Table2[1Y Return vs Nifty],"&gt;=10")/Table3[[#This Row],[Count]]</f>
        <v>1</v>
      </c>
      <c r="H28" s="2">
        <f>COUNTIFS(Table2[Sub-Sector],Table3[[#This Row],[Sub-Sector]],Table2[RSI Exponential â€“ 14D],"&gt;=50")/Table3[[#This Row],[Count]]</f>
        <v>1</v>
      </c>
      <c r="I28" s="2">
        <f>COUNTIFS(Table2[Sub-Sector],Table3[[#This Row],[Sub-Sector]],Table2[Relative Volume],"&gt;=1")/Table3[[#This Row],[Count]]</f>
        <v>0.5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1</v>
      </c>
      <c r="N28" s="2">
        <f>COUNTIFS(Table2[Sub-Sector],Table3[[#This Row],[Sub-Sector]],Table2[% Away From Current Month Low],"&gt;=0.05")/Table3[[#This Row],[Count]]</f>
        <v>0</v>
      </c>
      <c r="O28" s="2">
        <f>COUNTIFS(Table2[Sub-Sector],Table3[[#This Row],[Sub-Sector]],Table2[% Away From Current Month High],"&lt;=0.05")/Table3[[#This Row],[Count]]</f>
        <v>1</v>
      </c>
      <c r="P28" s="2">
        <f>COUNTIFS(Table2[Sub-Sector],Table3[[#This Row],[Sub-Sector]],Table2[% Away From 52W High],"&lt;=10")/Table3[[#This Row],[Count]]</f>
        <v>1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1</v>
      </c>
      <c r="S28" s="2">
        <f>COUNTIFS(Table2[Sub-Sector],Table3[[#This Row],[Sub-Sector]],Table2[% Price above 50 EMA],"&gt;=0")/Table3[[#This Row],[Count]]</f>
        <v>1</v>
      </c>
      <c r="T28" s="2">
        <f>COUNTIFS(Table2[Sub-Sector],Table3[[#This Row],[Sub-Sector]],Table2[% Price above 200 EMA],"&gt;=0")/Table3[[#This Row],[Count]]</f>
        <v>1</v>
      </c>
      <c r="U28" s="2">
        <f>COUNTIFS(Table2[Sub-Sector],Table3[[#This Row],[Sub-Sector]],Table2[Rate of Change - Zone],"Positive")/Table3[[#This Row],[Count]]</f>
        <v>0.5</v>
      </c>
      <c r="V28" s="2">
        <f>COUNTIFS(Table2[Sub-Sector],Table3[[#This Row],[Sub-Sector]],Table2[Sharpe Ratio],"&gt;=0.10")/Table3[[#This Row],[Count]]</f>
        <v>1</v>
      </c>
      <c r="W2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368</v>
      </c>
      <c r="X28" s="4">
        <f>_xlfn.RANK.AVG(Table3[[#This Row],[Score]],Table3[Score],1)</f>
        <v>38.5</v>
      </c>
      <c r="Y2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180</v>
      </c>
      <c r="Z28" s="4">
        <f>_xlfn.RANK.AVG(Table3[[#This Row],[Score 2 ]],Table3[[Score 2 ]],1)</f>
        <v>26.5</v>
      </c>
    </row>
    <row r="29" spans="1:26" x14ac:dyDescent="0.3">
      <c r="A29" t="s">
        <v>333</v>
      </c>
      <c r="B29">
        <f>COUNTIFS(Table2[Sub-Sector],Table3[[#This Row],[Sub-Sector]])</f>
        <v>2</v>
      </c>
      <c r="C29" s="2">
        <f>COUNTIFS(Table2[Sub-Sector],Table3[[#This Row],[Sub-Sector]],Table2[Uptrend],"Uptrend")/Table3[[#This Row],[Count]]</f>
        <v>1</v>
      </c>
      <c r="D29" s="2">
        <f>COUNTIFS(Table2[Sub-Sector],Table3[[#This Row],[Sub-Sector]],Table2[1W Return vs Nifty],"&gt;=5")/Table3[[#This Row],[Count]]</f>
        <v>0</v>
      </c>
      <c r="E29" s="2">
        <f>COUNTIFS(Table2[Sub-Sector],Table3[[#This Row],[Sub-Sector]],Table2[1M Return vs Nifty],"&gt;=5")/Table3[[#This Row],[Count]]</f>
        <v>0.5</v>
      </c>
      <c r="F29" s="2">
        <f>COUNTIFS(Table2[Sub-Sector],Table3[[#This Row],[Sub-Sector]],Table2[6M Return vs Nifty],"&gt;=10")/Table3[[#This Row],[Count]]</f>
        <v>1</v>
      </c>
      <c r="G29" s="2">
        <f>COUNTIFS(Table2[Sub-Sector],Table3[[#This Row],[Sub-Sector]],Table2[1Y Return vs Nifty],"&gt;=10")/Table3[[#This Row],[Count]]</f>
        <v>1</v>
      </c>
      <c r="H29" s="2">
        <f>COUNTIFS(Table2[Sub-Sector],Table3[[#This Row],[Sub-Sector]],Table2[RSI Exponential â€“ 14D],"&gt;=50")/Table3[[#This Row],[Count]]</f>
        <v>0.5</v>
      </c>
      <c r="I29" s="2">
        <f>COUNTIFS(Table2[Sub-Sector],Table3[[#This Row],[Sub-Sector]],Table2[Relative Volume],"&gt;=1")/Table3[[#This Row],[Count]]</f>
        <v>0.5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0.5</v>
      </c>
      <c r="M29" s="2">
        <f>COUNTIFS(Table2[Sub-Sector],Table3[[#This Row],[Sub-Sector]],Table2[% Away From Current Week High],"&lt;=0.05")/Table3[[#This Row],[Count]]</f>
        <v>0.5</v>
      </c>
      <c r="N29" s="2">
        <f>COUNTIFS(Table2[Sub-Sector],Table3[[#This Row],[Sub-Sector]],Table2[% Away From Current Month Low],"&gt;=0.05")/Table3[[#This Row],[Count]]</f>
        <v>0.5</v>
      </c>
      <c r="O29" s="2">
        <f>COUNTIFS(Table2[Sub-Sector],Table3[[#This Row],[Sub-Sector]],Table2[% Away From Current Month High],"&lt;=0.05")/Table3[[#This Row],[Count]]</f>
        <v>0.5</v>
      </c>
      <c r="P29" s="2">
        <f>COUNTIFS(Table2[Sub-Sector],Table3[[#This Row],[Sub-Sector]],Table2[% Away From 52W High],"&lt;=10")/Table3[[#This Row],[Count]]</f>
        <v>0.5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0.5</v>
      </c>
      <c r="S29" s="2">
        <f>COUNTIFS(Table2[Sub-Sector],Table3[[#This Row],[Sub-Sector]],Table2[% Price above 50 EMA],"&gt;=0")/Table3[[#This Row],[Count]]</f>
        <v>0.5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0.5</v>
      </c>
      <c r="V29" s="2">
        <f>COUNTIFS(Table2[Sub-Sector],Table3[[#This Row],[Sub-Sector]],Table2[Sharpe Ratio],"&gt;=0.10")/Table3[[#This Row],[Count]]</f>
        <v>0.5</v>
      </c>
      <c r="W2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368</v>
      </c>
      <c r="X29" s="4">
        <f>_xlfn.RANK.AVG(Table3[[#This Row],[Score]],Table3[Score],1)</f>
        <v>38.5</v>
      </c>
      <c r="Y2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180</v>
      </c>
      <c r="Z29" s="4">
        <f>_xlfn.RANK.AVG(Table3[[#This Row],[Score 2 ]],Table3[[Score 2 ]],1)</f>
        <v>26.5</v>
      </c>
    </row>
    <row r="30" spans="1:26" x14ac:dyDescent="0.3">
      <c r="A30" t="s">
        <v>242</v>
      </c>
      <c r="B30">
        <f>COUNTIFS(Table2[Sub-Sector],Table3[[#This Row],[Sub-Sector]])</f>
        <v>21</v>
      </c>
      <c r="C30" s="2">
        <f>COUNTIFS(Table2[Sub-Sector],Table3[[#This Row],[Sub-Sector]],Table2[Uptrend],"Uptrend")/Table3[[#This Row],[Count]]</f>
        <v>0.76190476190476186</v>
      </c>
      <c r="D30" s="2">
        <f>COUNTIFS(Table2[Sub-Sector],Table3[[#This Row],[Sub-Sector]],Table2[1W Return vs Nifty],"&gt;=5")/Table3[[#This Row],[Count]]</f>
        <v>0.61904761904761907</v>
      </c>
      <c r="E30" s="2">
        <f>COUNTIFS(Table2[Sub-Sector],Table3[[#This Row],[Sub-Sector]],Table2[1M Return vs Nifty],"&gt;=5")/Table3[[#This Row],[Count]]</f>
        <v>0.8571428571428571</v>
      </c>
      <c r="F30" s="2">
        <f>COUNTIFS(Table2[Sub-Sector],Table3[[#This Row],[Sub-Sector]],Table2[6M Return vs Nifty],"&gt;=10")/Table3[[#This Row],[Count]]</f>
        <v>0.42857142857142855</v>
      </c>
      <c r="G30" s="2">
        <f>COUNTIFS(Table2[Sub-Sector],Table3[[#This Row],[Sub-Sector]],Table2[1Y Return vs Nifty],"&gt;=10")/Table3[[#This Row],[Count]]</f>
        <v>0.66666666666666663</v>
      </c>
      <c r="H30" s="2">
        <f>COUNTIFS(Table2[Sub-Sector],Table3[[#This Row],[Sub-Sector]],Table2[RSI Exponential â€“ 14D],"&gt;=50")/Table3[[#This Row],[Count]]</f>
        <v>1</v>
      </c>
      <c r="I30" s="2">
        <f>COUNTIFS(Table2[Sub-Sector],Table3[[#This Row],[Sub-Sector]],Table2[Relative Volume],"&gt;=1")/Table3[[#This Row],[Count]]</f>
        <v>0.7142857142857143</v>
      </c>
      <c r="J30" s="2">
        <f>COUNTIFS(Table2[Sub-Sector],Table3[[#This Row],[Sub-Sector]],Table2[% Away From Day Low],"&gt;=0.05")/Table3[[#This Row],[Count]]</f>
        <v>4.7619047619047616E-2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0.61904761904761907</v>
      </c>
      <c r="M30" s="2">
        <f>COUNTIFS(Table2[Sub-Sector],Table3[[#This Row],[Sub-Sector]],Table2[% Away From Current Week High],"&lt;=0.05")/Table3[[#This Row],[Count]]</f>
        <v>0.95238095238095233</v>
      </c>
      <c r="N30" s="2">
        <f>COUNTIFS(Table2[Sub-Sector],Table3[[#This Row],[Sub-Sector]],Table2[% Away From Current Month Low],"&gt;=0.05")/Table3[[#This Row],[Count]]</f>
        <v>0.61904761904761907</v>
      </c>
      <c r="O30" s="2">
        <f>COUNTIFS(Table2[Sub-Sector],Table3[[#This Row],[Sub-Sector]],Table2[% Away From Current Month High],"&lt;=0.05")/Table3[[#This Row],[Count]]</f>
        <v>0.95238095238095233</v>
      </c>
      <c r="P30" s="2">
        <f>COUNTIFS(Table2[Sub-Sector],Table3[[#This Row],[Sub-Sector]],Table2[% Away From 52W High],"&lt;=10")/Table3[[#This Row],[Count]]</f>
        <v>0.61904761904761907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1</v>
      </c>
      <c r="S30" s="2">
        <f>COUNTIFS(Table2[Sub-Sector],Table3[[#This Row],[Sub-Sector]],Table2[% Price above 50 EMA],"&gt;=0")/Table3[[#This Row],[Count]]</f>
        <v>1</v>
      </c>
      <c r="T30" s="2">
        <f>COUNTIFS(Table2[Sub-Sector],Table3[[#This Row],[Sub-Sector]],Table2[% Price above 200 EMA],"&gt;=0")/Table3[[#This Row],[Count]]</f>
        <v>1</v>
      </c>
      <c r="U30" s="2">
        <f>COUNTIFS(Table2[Sub-Sector],Table3[[#This Row],[Sub-Sector]],Table2[Rate of Change - Zone],"Positive")/Table3[[#This Row],[Count]]</f>
        <v>1</v>
      </c>
      <c r="V30" s="2">
        <f>COUNTIFS(Table2[Sub-Sector],Table3[[#This Row],[Sub-Sector]],Table2[Sharpe Ratio],"&gt;=0.10")/Table3[[#This Row],[Count]]</f>
        <v>0.23809523809523808</v>
      </c>
      <c r="W3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292</v>
      </c>
      <c r="X30" s="4">
        <f>_xlfn.RANK.AVG(Table3[[#This Row],[Score]],Table3[Score],1)</f>
        <v>16</v>
      </c>
      <c r="Y3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180.5</v>
      </c>
      <c r="Z30" s="4">
        <f>_xlfn.RANK.AVG(Table3[[#This Row],[Score 2 ]],Table3[[Score 2 ]],1)</f>
        <v>29</v>
      </c>
    </row>
    <row r="31" spans="1:26" x14ac:dyDescent="0.3">
      <c r="A31" t="s">
        <v>143</v>
      </c>
      <c r="B31">
        <f>COUNTIFS(Table2[Sub-Sector],Table3[[#This Row],[Sub-Sector]])</f>
        <v>3</v>
      </c>
      <c r="C31" s="2">
        <f>COUNTIFS(Table2[Sub-Sector],Table3[[#This Row],[Sub-Sector]],Table2[Uptrend],"Uptrend")/Table3[[#This Row],[Count]]</f>
        <v>1</v>
      </c>
      <c r="D31" s="2">
        <f>COUNTIFS(Table2[Sub-Sector],Table3[[#This Row],[Sub-Sector]],Table2[1W Return vs Nifty],"&gt;=5")/Table3[[#This Row],[Count]]</f>
        <v>0</v>
      </c>
      <c r="E31" s="2">
        <f>COUNTIFS(Table2[Sub-Sector],Table3[[#This Row],[Sub-Sector]],Table2[1M Return vs Nifty],"&gt;=5")/Table3[[#This Row],[Count]]</f>
        <v>0.66666666666666663</v>
      </c>
      <c r="F31" s="2">
        <f>COUNTIFS(Table2[Sub-Sector],Table3[[#This Row],[Sub-Sector]],Table2[6M Return vs Nifty],"&gt;=10")/Table3[[#This Row],[Count]]</f>
        <v>1</v>
      </c>
      <c r="G31" s="2">
        <f>COUNTIFS(Table2[Sub-Sector],Table3[[#This Row],[Sub-Sector]],Table2[1Y Return vs Nifty],"&gt;=10")/Table3[[#This Row],[Count]]</f>
        <v>1</v>
      </c>
      <c r="H31" s="2">
        <f>COUNTIFS(Table2[Sub-Sector],Table3[[#This Row],[Sub-Sector]],Table2[RSI Exponential â€“ 14D],"&gt;=50")/Table3[[#This Row],[Count]]</f>
        <v>0.66666666666666663</v>
      </c>
      <c r="I31" s="2">
        <f>COUNTIFS(Table2[Sub-Sector],Table3[[#This Row],[Sub-Sector]],Table2[Relative Volume],"&gt;=1")/Table3[[#This Row],[Count]]</f>
        <v>0.33333333333333331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</v>
      </c>
      <c r="M31" s="2">
        <f>COUNTIFS(Table2[Sub-Sector],Table3[[#This Row],[Sub-Sector]],Table2[% Away From Current Week High],"&lt;=0.05")/Table3[[#This Row],[Count]]</f>
        <v>0.66666666666666663</v>
      </c>
      <c r="N31" s="2">
        <f>COUNTIFS(Table2[Sub-Sector],Table3[[#This Row],[Sub-Sector]],Table2[% Away From Current Month Low],"&gt;=0.05")/Table3[[#This Row],[Count]]</f>
        <v>0</v>
      </c>
      <c r="O31" s="2">
        <f>COUNTIFS(Table2[Sub-Sector],Table3[[#This Row],[Sub-Sector]],Table2[% Away From Current Month High],"&lt;=0.05")/Table3[[#This Row],[Count]]</f>
        <v>0.66666666666666663</v>
      </c>
      <c r="P31" s="2">
        <f>COUNTIFS(Table2[Sub-Sector],Table3[[#This Row],[Sub-Sector]],Table2[% Away From 52W High],"&lt;=10")/Table3[[#This Row],[Count]]</f>
        <v>1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0.66666666666666663</v>
      </c>
      <c r="S31" s="2">
        <f>COUNTIFS(Table2[Sub-Sector],Table3[[#This Row],[Sub-Sector]],Table2[% Price above 50 EMA],"&gt;=0")/Table3[[#This Row],[Count]]</f>
        <v>0.66666666666666663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0.66666666666666663</v>
      </c>
      <c r="V31" s="2">
        <f>COUNTIFS(Table2[Sub-Sector],Table3[[#This Row],[Sub-Sector]],Table2[Sharpe Ratio],"&gt;=0.10")/Table3[[#This Row],[Count]]</f>
        <v>0.33333333333333331</v>
      </c>
      <c r="W3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348</v>
      </c>
      <c r="X31" s="4">
        <f>_xlfn.RANK.AVG(Table3[[#This Row],[Score]],Table3[Score],1)</f>
        <v>34</v>
      </c>
      <c r="Y3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181.5</v>
      </c>
      <c r="Z31" s="4">
        <f>_xlfn.RANK.AVG(Table3[[#This Row],[Score 2 ]],Table3[[Score 2 ]],1)</f>
        <v>30</v>
      </c>
    </row>
    <row r="32" spans="1:26" x14ac:dyDescent="0.3">
      <c r="A32" t="s">
        <v>906</v>
      </c>
      <c r="B32">
        <f>COUNTIFS(Table2[Sub-Sector],Table3[[#This Row],[Sub-Sector]])</f>
        <v>3</v>
      </c>
      <c r="C32" s="2">
        <f>COUNTIFS(Table2[Sub-Sector],Table3[[#This Row],[Sub-Sector]],Table2[Uptrend],"Uptrend")/Table3[[#This Row],[Count]]</f>
        <v>0.66666666666666663</v>
      </c>
      <c r="D32" s="2">
        <f>COUNTIFS(Table2[Sub-Sector],Table3[[#This Row],[Sub-Sector]],Table2[1W Return vs Nifty],"&gt;=5")/Table3[[#This Row],[Count]]</f>
        <v>0</v>
      </c>
      <c r="E32" s="2">
        <f>COUNTIFS(Table2[Sub-Sector],Table3[[#This Row],[Sub-Sector]],Table2[1M Return vs Nifty],"&gt;=5")/Table3[[#This Row],[Count]]</f>
        <v>1</v>
      </c>
      <c r="F32" s="2">
        <f>COUNTIFS(Table2[Sub-Sector],Table3[[#This Row],[Sub-Sector]],Table2[6M Return vs Nifty],"&gt;=10")/Table3[[#This Row],[Count]]</f>
        <v>0</v>
      </c>
      <c r="G32" s="2">
        <f>COUNTIFS(Table2[Sub-Sector],Table3[[#This Row],[Sub-Sector]],Table2[1Y Return vs Nifty],"&gt;=10")/Table3[[#This Row],[Count]]</f>
        <v>1</v>
      </c>
      <c r="H32" s="2">
        <f>COUNTIFS(Table2[Sub-Sector],Table3[[#This Row],[Sub-Sector]],Table2[RSI Exponential â€“ 14D],"&gt;=50")/Table3[[#This Row],[Count]]</f>
        <v>1</v>
      </c>
      <c r="I32" s="2">
        <f>COUNTIFS(Table2[Sub-Sector],Table3[[#This Row],[Sub-Sector]],Table2[Relative Volume],"&gt;=1")/Table3[[#This Row],[Count]]</f>
        <v>0.66666666666666663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0.33333333333333331</v>
      </c>
      <c r="M32" s="2">
        <f>COUNTIFS(Table2[Sub-Sector],Table3[[#This Row],[Sub-Sector]],Table2[% Away From Current Week High],"&lt;=0.05")/Table3[[#This Row],[Count]]</f>
        <v>1</v>
      </c>
      <c r="N32" s="2">
        <f>COUNTIFS(Table2[Sub-Sector],Table3[[#This Row],[Sub-Sector]],Table2[% Away From Current Month Low],"&gt;=0.05")/Table3[[#This Row],[Count]]</f>
        <v>0.33333333333333331</v>
      </c>
      <c r="O32" s="2">
        <f>COUNTIFS(Table2[Sub-Sector],Table3[[#This Row],[Sub-Sector]],Table2[% Away From Current Month High],"&lt;=0.05")/Table3[[#This Row],[Count]]</f>
        <v>1</v>
      </c>
      <c r="P32" s="2">
        <f>COUNTIFS(Table2[Sub-Sector],Table3[[#This Row],[Sub-Sector]],Table2[% Away From 52W High],"&lt;=10")/Table3[[#This Row],[Count]]</f>
        <v>0.33333333333333331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1</v>
      </c>
      <c r="S32" s="2">
        <f>COUNTIFS(Table2[Sub-Sector],Table3[[#This Row],[Sub-Sector]],Table2[% Price above 50 EMA],"&gt;=0")/Table3[[#This Row],[Count]]</f>
        <v>1</v>
      </c>
      <c r="T32" s="2">
        <f>COUNTIFS(Table2[Sub-Sector],Table3[[#This Row],[Sub-Sector]],Table2[% Price above 200 EMA],"&gt;=0")/Table3[[#This Row],[Count]]</f>
        <v>1</v>
      </c>
      <c r="U32" s="2">
        <f>COUNTIFS(Table2[Sub-Sector],Table3[[#This Row],[Sub-Sector]],Table2[Rate of Change - Zone],"Positive")/Table3[[#This Row],[Count]]</f>
        <v>1</v>
      </c>
      <c r="V32" s="2">
        <f>COUNTIFS(Table2[Sub-Sector],Table3[[#This Row],[Sub-Sector]],Table2[Sharpe Ratio],"&gt;=0.10")/Table3[[#This Row],[Count]]</f>
        <v>0</v>
      </c>
      <c r="W3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375.5</v>
      </c>
      <c r="X32" s="4">
        <f>_xlfn.RANK.AVG(Table3[[#This Row],[Score]],Table3[Score],1)</f>
        <v>42</v>
      </c>
      <c r="Y3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184.5</v>
      </c>
      <c r="Z32" s="4">
        <f>_xlfn.RANK.AVG(Table3[[#This Row],[Score 2 ]],Table3[[Score 2 ]],1)</f>
        <v>31</v>
      </c>
    </row>
    <row r="33" spans="1:26" x14ac:dyDescent="0.3">
      <c r="A33" t="s">
        <v>304</v>
      </c>
      <c r="B33">
        <f>COUNTIFS(Table2[Sub-Sector],Table3[[#This Row],[Sub-Sector]])</f>
        <v>5</v>
      </c>
      <c r="C33" s="2">
        <f>COUNTIFS(Table2[Sub-Sector],Table3[[#This Row],[Sub-Sector]],Table2[Uptrend],"Uptrend")/Table3[[#This Row],[Count]]</f>
        <v>0.8</v>
      </c>
      <c r="D33" s="2">
        <f>COUNTIFS(Table2[Sub-Sector],Table3[[#This Row],[Sub-Sector]],Table2[1W Return vs Nifty],"&gt;=5")/Table3[[#This Row],[Count]]</f>
        <v>0</v>
      </c>
      <c r="E33" s="2">
        <f>COUNTIFS(Table2[Sub-Sector],Table3[[#This Row],[Sub-Sector]],Table2[1M Return vs Nifty],"&gt;=5")/Table3[[#This Row],[Count]]</f>
        <v>0.4</v>
      </c>
      <c r="F33" s="2">
        <f>COUNTIFS(Table2[Sub-Sector],Table3[[#This Row],[Sub-Sector]],Table2[6M Return vs Nifty],"&gt;=10")/Table3[[#This Row],[Count]]</f>
        <v>0.6</v>
      </c>
      <c r="G33" s="2">
        <f>COUNTIFS(Table2[Sub-Sector],Table3[[#This Row],[Sub-Sector]],Table2[1Y Return vs Nifty],"&gt;=10")/Table3[[#This Row],[Count]]</f>
        <v>1</v>
      </c>
      <c r="H33" s="2">
        <f>COUNTIFS(Table2[Sub-Sector],Table3[[#This Row],[Sub-Sector]],Table2[RSI Exponential â€“ 14D],"&gt;=50")/Table3[[#This Row],[Count]]</f>
        <v>0.4</v>
      </c>
      <c r="I33" s="2">
        <f>COUNTIFS(Table2[Sub-Sector],Table3[[#This Row],[Sub-Sector]],Table2[Relative Volume],"&gt;=1")/Table3[[#This Row],[Count]]</f>
        <v>0.6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0.2</v>
      </c>
      <c r="M33" s="2">
        <f>COUNTIFS(Table2[Sub-Sector],Table3[[#This Row],[Sub-Sector]],Table2[% Away From Current Week High],"&lt;=0.05")/Table3[[#This Row],[Count]]</f>
        <v>0.8</v>
      </c>
      <c r="N33" s="2">
        <f>COUNTIFS(Table2[Sub-Sector],Table3[[#This Row],[Sub-Sector]],Table2[% Away From Current Month Low],"&gt;=0.05")/Table3[[#This Row],[Count]]</f>
        <v>0.2</v>
      </c>
      <c r="O33" s="2">
        <f>COUNTIFS(Table2[Sub-Sector],Table3[[#This Row],[Sub-Sector]],Table2[% Away From Current Month High],"&lt;=0.05")/Table3[[#This Row],[Count]]</f>
        <v>0.8</v>
      </c>
      <c r="P33" s="2">
        <f>COUNTIFS(Table2[Sub-Sector],Table3[[#This Row],[Sub-Sector]],Table2[% Away From 52W High],"&lt;=10")/Table3[[#This Row],[Count]]</f>
        <v>0.4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0.8</v>
      </c>
      <c r="S33" s="2">
        <f>COUNTIFS(Table2[Sub-Sector],Table3[[#This Row],[Sub-Sector]],Table2[% Price above 50 EMA],"&gt;=0")/Table3[[#This Row],[Count]]</f>
        <v>0.8</v>
      </c>
      <c r="T33" s="2">
        <f>COUNTIFS(Table2[Sub-Sector],Table3[[#This Row],[Sub-Sector]],Table2[% Price above 200 EMA],"&gt;=0")/Table3[[#This Row],[Count]]</f>
        <v>1</v>
      </c>
      <c r="U33" s="2">
        <f>COUNTIFS(Table2[Sub-Sector],Table3[[#This Row],[Sub-Sector]],Table2[Rate of Change - Zone],"Positive")/Table3[[#This Row],[Count]]</f>
        <v>0.6</v>
      </c>
      <c r="V33" s="2">
        <f>COUNTIFS(Table2[Sub-Sector],Table3[[#This Row],[Sub-Sector]],Table2[Sharpe Ratio],"&gt;=0.10")/Table3[[#This Row],[Count]]</f>
        <v>0.8</v>
      </c>
      <c r="W3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421</v>
      </c>
      <c r="X33" s="4">
        <f>_xlfn.RANK.AVG(Table3[[#This Row],[Score]],Table3[Score],1)</f>
        <v>59.5</v>
      </c>
      <c r="Y3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187</v>
      </c>
      <c r="Z33" s="4">
        <f>_xlfn.RANK.AVG(Table3[[#This Row],[Score 2 ]],Table3[[Score 2 ]],1)</f>
        <v>32</v>
      </c>
    </row>
    <row r="34" spans="1:26" x14ac:dyDescent="0.3">
      <c r="A34" t="s">
        <v>653</v>
      </c>
      <c r="B34">
        <f>COUNTIFS(Table2[Sub-Sector],Table3[[#This Row],[Sub-Sector]])</f>
        <v>4</v>
      </c>
      <c r="C34" s="2">
        <f>COUNTIFS(Table2[Sub-Sector],Table3[[#This Row],[Sub-Sector]],Table2[Uptrend],"Uptrend")/Table3[[#This Row],[Count]]</f>
        <v>0.5</v>
      </c>
      <c r="D34" s="2">
        <f>COUNTIFS(Table2[Sub-Sector],Table3[[#This Row],[Sub-Sector]],Table2[1W Return vs Nifty],"&gt;=5")/Table3[[#This Row],[Count]]</f>
        <v>0.25</v>
      </c>
      <c r="E34" s="2">
        <f>COUNTIFS(Table2[Sub-Sector],Table3[[#This Row],[Sub-Sector]],Table2[1M Return vs Nifty],"&gt;=5")/Table3[[#This Row],[Count]]</f>
        <v>0.5</v>
      </c>
      <c r="F34" s="2">
        <f>COUNTIFS(Table2[Sub-Sector],Table3[[#This Row],[Sub-Sector]],Table2[6M Return vs Nifty],"&gt;=10")/Table3[[#This Row],[Count]]</f>
        <v>0.75</v>
      </c>
      <c r="G34" s="2">
        <f>COUNTIFS(Table2[Sub-Sector],Table3[[#This Row],[Sub-Sector]],Table2[1Y Return vs Nifty],"&gt;=10")/Table3[[#This Row],[Count]]</f>
        <v>0.75</v>
      </c>
      <c r="H34" s="2">
        <f>COUNTIFS(Table2[Sub-Sector],Table3[[#This Row],[Sub-Sector]],Table2[RSI Exponential â€“ 14D],"&gt;=50")/Table3[[#This Row],[Count]]</f>
        <v>1</v>
      </c>
      <c r="I34" s="2">
        <f>COUNTIFS(Table2[Sub-Sector],Table3[[#This Row],[Sub-Sector]],Table2[Relative Volume],"&gt;=1")/Table3[[#This Row],[Count]]</f>
        <v>0.25</v>
      </c>
      <c r="J34" s="2">
        <f>COUNTIFS(Table2[Sub-Sector],Table3[[#This Row],[Sub-Sector]],Table2[% Away From Day Low],"&gt;=0.05")/Table3[[#This Row],[Count]]</f>
        <v>0.25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1</v>
      </c>
      <c r="M34" s="2">
        <f>COUNTIFS(Table2[Sub-Sector],Table3[[#This Row],[Sub-Sector]],Table2[% Away From Current Week High],"&lt;=0.05")/Table3[[#This Row],[Count]]</f>
        <v>1</v>
      </c>
      <c r="N34" s="2">
        <f>COUNTIFS(Table2[Sub-Sector],Table3[[#This Row],[Sub-Sector]],Table2[% Away From Current Month Low],"&gt;=0.05")/Table3[[#This Row],[Count]]</f>
        <v>1</v>
      </c>
      <c r="O34" s="2">
        <f>COUNTIFS(Table2[Sub-Sector],Table3[[#This Row],[Sub-Sector]],Table2[% Away From Current Month High],"&lt;=0.05")/Table3[[#This Row],[Count]]</f>
        <v>1</v>
      </c>
      <c r="P34" s="2">
        <f>COUNTIFS(Table2[Sub-Sector],Table3[[#This Row],[Sub-Sector]],Table2[% Away From 52W High],"&lt;=10")/Table3[[#This Row],[Count]]</f>
        <v>0.5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1</v>
      </c>
      <c r="S34" s="2">
        <f>COUNTIFS(Table2[Sub-Sector],Table3[[#This Row],[Sub-Sector]],Table2[% Price above 50 EMA],"&gt;=0")/Table3[[#This Row],[Count]]</f>
        <v>0.75</v>
      </c>
      <c r="T34" s="2">
        <f>COUNTIFS(Table2[Sub-Sector],Table3[[#This Row],[Sub-Sector]],Table2[% Price above 200 EMA],"&gt;=0")/Table3[[#This Row],[Count]]</f>
        <v>0.75</v>
      </c>
      <c r="U34" s="2">
        <f>COUNTIFS(Table2[Sub-Sector],Table3[[#This Row],[Sub-Sector]],Table2[Rate of Change - Zone],"Positive")/Table3[[#This Row],[Count]]</f>
        <v>1</v>
      </c>
      <c r="V34" s="2">
        <f>COUNTIFS(Table2[Sub-Sector],Table3[[#This Row],[Sub-Sector]],Table2[Sharpe Ratio],"&gt;=0.10")/Table3[[#This Row],[Count]]</f>
        <v>0.25</v>
      </c>
      <c r="W3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396</v>
      </c>
      <c r="X34" s="4">
        <f>_xlfn.RANK.AVG(Table3[[#This Row],[Score]],Table3[Score],1)</f>
        <v>51</v>
      </c>
      <c r="Y3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187.5</v>
      </c>
      <c r="Z34" s="4">
        <f>_xlfn.RANK.AVG(Table3[[#This Row],[Score 2 ]],Table3[[Score 2 ]],1)</f>
        <v>33</v>
      </c>
    </row>
    <row r="35" spans="1:26" x14ac:dyDescent="0.3">
      <c r="A35" t="s">
        <v>72</v>
      </c>
      <c r="B35">
        <f>COUNTIFS(Table2[Sub-Sector],Table3[[#This Row],[Sub-Sector]])</f>
        <v>3</v>
      </c>
      <c r="C35" s="2">
        <f>COUNTIFS(Table2[Sub-Sector],Table3[[#This Row],[Sub-Sector]],Table2[Uptrend],"Uptrend")/Table3[[#This Row],[Count]]</f>
        <v>1</v>
      </c>
      <c r="D35" s="2">
        <f>COUNTIFS(Table2[Sub-Sector],Table3[[#This Row],[Sub-Sector]],Table2[1W Return vs Nifty],"&gt;=5")/Table3[[#This Row],[Count]]</f>
        <v>0</v>
      </c>
      <c r="E35" s="2">
        <f>COUNTIFS(Table2[Sub-Sector],Table3[[#This Row],[Sub-Sector]],Table2[1M Return vs Nifty],"&gt;=5")/Table3[[#This Row],[Count]]</f>
        <v>1</v>
      </c>
      <c r="F35" s="2">
        <f>COUNTIFS(Table2[Sub-Sector],Table3[[#This Row],[Sub-Sector]],Table2[6M Return vs Nifty],"&gt;=10")/Table3[[#This Row],[Count]]</f>
        <v>0.66666666666666663</v>
      </c>
      <c r="G35" s="2">
        <f>COUNTIFS(Table2[Sub-Sector],Table3[[#This Row],[Sub-Sector]],Table2[1Y Return vs Nifty],"&gt;=10")/Table3[[#This Row],[Count]]</f>
        <v>0.66666666666666663</v>
      </c>
      <c r="H35" s="2">
        <f>COUNTIFS(Table2[Sub-Sector],Table3[[#This Row],[Sub-Sector]],Table2[RSI Exponential â€“ 14D],"&gt;=50")/Table3[[#This Row],[Count]]</f>
        <v>1</v>
      </c>
      <c r="I35" s="2">
        <f>COUNTIFS(Table2[Sub-Sector],Table3[[#This Row],[Sub-Sector]],Table2[Relative Volume],"&gt;=1")/Table3[[#This Row],[Count]]</f>
        <v>0.33333333333333331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0.66666666666666663</v>
      </c>
      <c r="M35" s="2">
        <f>COUNTIFS(Table2[Sub-Sector],Table3[[#This Row],[Sub-Sector]],Table2[% Away From Current Week High],"&lt;=0.05")/Table3[[#This Row],[Count]]</f>
        <v>1</v>
      </c>
      <c r="N35" s="2">
        <f>COUNTIFS(Table2[Sub-Sector],Table3[[#This Row],[Sub-Sector]],Table2[% Away From Current Month Low],"&gt;=0.05")/Table3[[#This Row],[Count]]</f>
        <v>0.66666666666666663</v>
      </c>
      <c r="O35" s="2">
        <f>COUNTIFS(Table2[Sub-Sector],Table3[[#This Row],[Sub-Sector]],Table2[% Away From Current Month High],"&lt;=0.05")/Table3[[#This Row],[Count]]</f>
        <v>1</v>
      </c>
      <c r="P35" s="2">
        <f>COUNTIFS(Table2[Sub-Sector],Table3[[#This Row],[Sub-Sector]],Table2[% Away From 52W High],"&lt;=10")/Table3[[#This Row],[Count]]</f>
        <v>0.66666666666666663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1</v>
      </c>
      <c r="S35" s="2">
        <f>COUNTIFS(Table2[Sub-Sector],Table3[[#This Row],[Sub-Sector]],Table2[% Price above 50 EMA],"&gt;=0")/Table3[[#This Row],[Count]]</f>
        <v>1</v>
      </c>
      <c r="T35" s="2">
        <f>COUNTIFS(Table2[Sub-Sector],Table3[[#This Row],[Sub-Sector]],Table2[% Price above 200 EMA],"&gt;=0")/Table3[[#This Row],[Count]]</f>
        <v>1</v>
      </c>
      <c r="U35" s="2">
        <f>COUNTIFS(Table2[Sub-Sector],Table3[[#This Row],[Sub-Sector]],Table2[Rate of Change - Zone],"Positive")/Table3[[#This Row],[Count]]</f>
        <v>1</v>
      </c>
      <c r="V35" s="2">
        <f>COUNTIFS(Table2[Sub-Sector],Table3[[#This Row],[Sub-Sector]],Table2[Sharpe Ratio],"&gt;=0.10")/Table3[[#This Row],[Count]]</f>
        <v>0.33333333333333331</v>
      </c>
      <c r="W3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331</v>
      </c>
      <c r="X35" s="4">
        <f>_xlfn.RANK.AVG(Table3[[#This Row],[Score]],Table3[Score],1)</f>
        <v>29</v>
      </c>
      <c r="Y3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198</v>
      </c>
      <c r="Z35" s="4">
        <f>_xlfn.RANK.AVG(Table3[[#This Row],[Score 2 ]],Table3[[Score 2 ]],1)</f>
        <v>34</v>
      </c>
    </row>
    <row r="36" spans="1:26" x14ac:dyDescent="0.3">
      <c r="A36" t="s">
        <v>903</v>
      </c>
      <c r="B36">
        <f>COUNTIFS(Table2[Sub-Sector],Table3[[#This Row],[Sub-Sector]])</f>
        <v>3</v>
      </c>
      <c r="C36" s="2">
        <f>COUNTIFS(Table2[Sub-Sector],Table3[[#This Row],[Sub-Sector]],Table2[Uptrend],"Uptrend")/Table3[[#This Row],[Count]]</f>
        <v>0.66666666666666663</v>
      </c>
      <c r="D36" s="2">
        <f>COUNTIFS(Table2[Sub-Sector],Table3[[#This Row],[Sub-Sector]],Table2[1W Return vs Nifty],"&gt;=5")/Table3[[#This Row],[Count]]</f>
        <v>0.33333333333333331</v>
      </c>
      <c r="E36" s="2">
        <f>COUNTIFS(Table2[Sub-Sector],Table3[[#This Row],[Sub-Sector]],Table2[1M Return vs Nifty],"&gt;=5")/Table3[[#This Row],[Count]]</f>
        <v>0.66666666666666663</v>
      </c>
      <c r="F36" s="2">
        <f>COUNTIFS(Table2[Sub-Sector],Table3[[#This Row],[Sub-Sector]],Table2[6M Return vs Nifty],"&gt;=10")/Table3[[#This Row],[Count]]</f>
        <v>0.33333333333333331</v>
      </c>
      <c r="G36" s="2">
        <f>COUNTIFS(Table2[Sub-Sector],Table3[[#This Row],[Sub-Sector]],Table2[1Y Return vs Nifty],"&gt;=10")/Table3[[#This Row],[Count]]</f>
        <v>0.33333333333333331</v>
      </c>
      <c r="H36" s="2">
        <f>COUNTIFS(Table2[Sub-Sector],Table3[[#This Row],[Sub-Sector]],Table2[RSI Exponential â€“ 14D],"&gt;=50")/Table3[[#This Row],[Count]]</f>
        <v>1</v>
      </c>
      <c r="I36" s="2">
        <f>COUNTIFS(Table2[Sub-Sector],Table3[[#This Row],[Sub-Sector]],Table2[Relative Volume],"&gt;=1")/Table3[[#This Row],[Count]]</f>
        <v>1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0.33333333333333331</v>
      </c>
      <c r="M36" s="2">
        <f>COUNTIFS(Table2[Sub-Sector],Table3[[#This Row],[Sub-Sector]],Table2[% Away From Current Week High],"&lt;=0.05")/Table3[[#This Row],[Count]]</f>
        <v>1</v>
      </c>
      <c r="N36" s="2">
        <f>COUNTIFS(Table2[Sub-Sector],Table3[[#This Row],[Sub-Sector]],Table2[% Away From Current Month Low],"&gt;=0.05")/Table3[[#This Row],[Count]]</f>
        <v>0.33333333333333331</v>
      </c>
      <c r="O36" s="2">
        <f>COUNTIFS(Table2[Sub-Sector],Table3[[#This Row],[Sub-Sector]],Table2[% Away From Current Month High],"&lt;=0.05")/Table3[[#This Row],[Count]]</f>
        <v>1</v>
      </c>
      <c r="P36" s="2">
        <f>COUNTIFS(Table2[Sub-Sector],Table3[[#This Row],[Sub-Sector]],Table2[% Away From 52W High],"&lt;=10")/Table3[[#This Row],[Count]]</f>
        <v>0.33333333333333331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1</v>
      </c>
      <c r="S36" s="2">
        <f>COUNTIFS(Table2[Sub-Sector],Table3[[#This Row],[Sub-Sector]],Table2[% Price above 50 EMA],"&gt;=0")/Table3[[#This Row],[Count]]</f>
        <v>1</v>
      </c>
      <c r="T36" s="2">
        <f>COUNTIFS(Table2[Sub-Sector],Table3[[#This Row],[Sub-Sector]],Table2[% Price above 200 EMA],"&gt;=0")/Table3[[#This Row],[Count]]</f>
        <v>0.66666666666666663</v>
      </c>
      <c r="U36" s="2">
        <f>COUNTIFS(Table2[Sub-Sector],Table3[[#This Row],[Sub-Sector]],Table2[Rate of Change - Zone],"Positive")/Table3[[#This Row],[Count]]</f>
        <v>1</v>
      </c>
      <c r="V36" s="2">
        <f>COUNTIFS(Table2[Sub-Sector],Table3[[#This Row],[Sub-Sector]],Table2[Sharpe Ratio],"&gt;=0.10")/Table3[[#This Row],[Count]]</f>
        <v>0</v>
      </c>
      <c r="W3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360.5</v>
      </c>
      <c r="X36" s="4">
        <f>_xlfn.RANK.AVG(Table3[[#This Row],[Score]],Table3[Score],1)</f>
        <v>36</v>
      </c>
      <c r="Y3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205.5</v>
      </c>
      <c r="Z36" s="4">
        <f>_xlfn.RANK.AVG(Table3[[#This Row],[Score 2 ]],Table3[[Score 2 ]],1)</f>
        <v>35</v>
      </c>
    </row>
    <row r="37" spans="1:26" x14ac:dyDescent="0.3">
      <c r="A37" t="s">
        <v>46</v>
      </c>
      <c r="B37">
        <f>COUNTIFS(Table2[Sub-Sector],Table3[[#This Row],[Sub-Sector]])</f>
        <v>27</v>
      </c>
      <c r="C37" s="2">
        <f>COUNTIFS(Table2[Sub-Sector],Table3[[#This Row],[Sub-Sector]],Table2[Uptrend],"Uptrend")/Table3[[#This Row],[Count]]</f>
        <v>0.88888888888888884</v>
      </c>
      <c r="D37" s="2">
        <f>COUNTIFS(Table2[Sub-Sector],Table3[[#This Row],[Sub-Sector]],Table2[1W Return vs Nifty],"&gt;=5")/Table3[[#This Row],[Count]]</f>
        <v>0.22222222222222221</v>
      </c>
      <c r="E37" s="2">
        <f>COUNTIFS(Table2[Sub-Sector],Table3[[#This Row],[Sub-Sector]],Table2[1M Return vs Nifty],"&gt;=5")/Table3[[#This Row],[Count]]</f>
        <v>0.77777777777777779</v>
      </c>
      <c r="F37" s="2">
        <f>COUNTIFS(Table2[Sub-Sector],Table3[[#This Row],[Sub-Sector]],Table2[6M Return vs Nifty],"&gt;=10")/Table3[[#This Row],[Count]]</f>
        <v>0.70370370370370372</v>
      </c>
      <c r="G37" s="2">
        <f>COUNTIFS(Table2[Sub-Sector],Table3[[#This Row],[Sub-Sector]],Table2[1Y Return vs Nifty],"&gt;=10")/Table3[[#This Row],[Count]]</f>
        <v>0.88888888888888884</v>
      </c>
      <c r="H37" s="2">
        <f>COUNTIFS(Table2[Sub-Sector],Table3[[#This Row],[Sub-Sector]],Table2[RSI Exponential â€“ 14D],"&gt;=50")/Table3[[#This Row],[Count]]</f>
        <v>0.81481481481481477</v>
      </c>
      <c r="I37" s="2">
        <f>COUNTIFS(Table2[Sub-Sector],Table3[[#This Row],[Sub-Sector]],Table2[Relative Volume],"&gt;=1")/Table3[[#This Row],[Count]]</f>
        <v>0.33333333333333331</v>
      </c>
      <c r="J37" s="2">
        <f>COUNTIFS(Table2[Sub-Sector],Table3[[#This Row],[Sub-Sector]],Table2[% Away From Day Low],"&gt;=0.05")/Table3[[#This Row],[Count]]</f>
        <v>7.407407407407407E-2</v>
      </c>
      <c r="K37" s="2">
        <f>COUNTIFS(Table2[Sub-Sector],Table3[[#This Row],[Sub-Sector]],Table2[% Away From Day High],"&lt;=0.05")/Table3[[#This Row],[Count]]</f>
        <v>0.96296296296296291</v>
      </c>
      <c r="L37" s="2">
        <f>COUNTIFS(Table2[Sub-Sector],Table3[[#This Row],[Sub-Sector]],Table2[% Away From Current Week Low],"&gt;=0.05")/Table3[[#This Row],[Count]]</f>
        <v>0.33333333333333331</v>
      </c>
      <c r="M37" s="2">
        <f>COUNTIFS(Table2[Sub-Sector],Table3[[#This Row],[Sub-Sector]],Table2[% Away From Current Week High],"&lt;=0.05")/Table3[[#This Row],[Count]]</f>
        <v>0.85185185185185186</v>
      </c>
      <c r="N37" s="2">
        <f>COUNTIFS(Table2[Sub-Sector],Table3[[#This Row],[Sub-Sector]],Table2[% Away From Current Month Low],"&gt;=0.05")/Table3[[#This Row],[Count]]</f>
        <v>0.33333333333333331</v>
      </c>
      <c r="O37" s="2">
        <f>COUNTIFS(Table2[Sub-Sector],Table3[[#This Row],[Sub-Sector]],Table2[% Away From Current Month High],"&lt;=0.05")/Table3[[#This Row],[Count]]</f>
        <v>0.85185185185185186</v>
      </c>
      <c r="P37" s="2">
        <f>COUNTIFS(Table2[Sub-Sector],Table3[[#This Row],[Sub-Sector]],Table2[% Away From 52W High],"&lt;=10")/Table3[[#This Row],[Count]]</f>
        <v>0.62962962962962965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0.85185185185185186</v>
      </c>
      <c r="S37" s="2">
        <f>COUNTIFS(Table2[Sub-Sector],Table3[[#This Row],[Sub-Sector]],Table2[% Price above 50 EMA],"&gt;=0")/Table3[[#This Row],[Count]]</f>
        <v>0.92592592592592593</v>
      </c>
      <c r="T37" s="2">
        <f>COUNTIFS(Table2[Sub-Sector],Table3[[#This Row],[Sub-Sector]],Table2[% Price above 200 EMA],"&gt;=0")/Table3[[#This Row],[Count]]</f>
        <v>0.96296296296296291</v>
      </c>
      <c r="U37" s="2">
        <f>COUNTIFS(Table2[Sub-Sector],Table3[[#This Row],[Sub-Sector]],Table2[Rate of Change - Zone],"Positive")/Table3[[#This Row],[Count]]</f>
        <v>0.77777777777777779</v>
      </c>
      <c r="V37" s="2">
        <f>COUNTIFS(Table2[Sub-Sector],Table3[[#This Row],[Sub-Sector]],Table2[Sharpe Ratio],"&gt;=0.10")/Table3[[#This Row],[Count]]</f>
        <v>0.66666666666666663</v>
      </c>
      <c r="W3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335</v>
      </c>
      <c r="X37" s="4">
        <f>_xlfn.RANK.AVG(Table3[[#This Row],[Score]],Table3[Score],1)</f>
        <v>30</v>
      </c>
      <c r="Y3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206.5</v>
      </c>
      <c r="Z37" s="4">
        <f>_xlfn.RANK.AVG(Table3[[#This Row],[Score 2 ]],Table3[[Score 2 ]],1)</f>
        <v>36.5</v>
      </c>
    </row>
    <row r="38" spans="1:26" x14ac:dyDescent="0.3">
      <c r="A38" t="s">
        <v>375</v>
      </c>
      <c r="B38">
        <f>COUNTIFS(Table2[Sub-Sector],Table3[[#This Row],[Sub-Sector]])</f>
        <v>14</v>
      </c>
      <c r="C38" s="2">
        <f>COUNTIFS(Table2[Sub-Sector],Table3[[#This Row],[Sub-Sector]],Table2[Uptrend],"Uptrend")/Table3[[#This Row],[Count]]</f>
        <v>0.8571428571428571</v>
      </c>
      <c r="D38" s="2">
        <f>COUNTIFS(Table2[Sub-Sector],Table3[[#This Row],[Sub-Sector]],Table2[1W Return vs Nifty],"&gt;=5")/Table3[[#This Row],[Count]]</f>
        <v>0.2857142857142857</v>
      </c>
      <c r="E38" s="2">
        <f>COUNTIFS(Table2[Sub-Sector],Table3[[#This Row],[Sub-Sector]],Table2[1M Return vs Nifty],"&gt;=5")/Table3[[#This Row],[Count]]</f>
        <v>1</v>
      </c>
      <c r="F38" s="2">
        <f>COUNTIFS(Table2[Sub-Sector],Table3[[#This Row],[Sub-Sector]],Table2[6M Return vs Nifty],"&gt;=10")/Table3[[#This Row],[Count]]</f>
        <v>0.42857142857142855</v>
      </c>
      <c r="G38" s="2">
        <f>COUNTIFS(Table2[Sub-Sector],Table3[[#This Row],[Sub-Sector]],Table2[1Y Return vs Nifty],"&gt;=10")/Table3[[#This Row],[Count]]</f>
        <v>0.6428571428571429</v>
      </c>
      <c r="H38" s="2">
        <f>COUNTIFS(Table2[Sub-Sector],Table3[[#This Row],[Sub-Sector]],Table2[RSI Exponential â€“ 14D],"&gt;=50")/Table3[[#This Row],[Count]]</f>
        <v>0.9285714285714286</v>
      </c>
      <c r="I38" s="2">
        <f>COUNTIFS(Table2[Sub-Sector],Table3[[#This Row],[Sub-Sector]],Table2[Relative Volume],"&gt;=1")/Table3[[#This Row],[Count]]</f>
        <v>0.7142857142857143</v>
      </c>
      <c r="J38" s="2">
        <f>COUNTIFS(Table2[Sub-Sector],Table3[[#This Row],[Sub-Sector]],Table2[% Away From Day Low],"&gt;=0.05")/Table3[[#This Row],[Count]]</f>
        <v>7.1428571428571425E-2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0.2857142857142857</v>
      </c>
      <c r="M38" s="2">
        <f>COUNTIFS(Table2[Sub-Sector],Table3[[#This Row],[Sub-Sector]],Table2[% Away From Current Week High],"&lt;=0.05")/Table3[[#This Row],[Count]]</f>
        <v>0.8571428571428571</v>
      </c>
      <c r="N38" s="2">
        <f>COUNTIFS(Table2[Sub-Sector],Table3[[#This Row],[Sub-Sector]],Table2[% Away From Current Month Low],"&gt;=0.05")/Table3[[#This Row],[Count]]</f>
        <v>0.2857142857142857</v>
      </c>
      <c r="O38" s="2">
        <f>COUNTIFS(Table2[Sub-Sector],Table3[[#This Row],[Sub-Sector]],Table2[% Away From Current Month High],"&lt;=0.05")/Table3[[#This Row],[Count]]</f>
        <v>0.8571428571428571</v>
      </c>
      <c r="P38" s="2">
        <f>COUNTIFS(Table2[Sub-Sector],Table3[[#This Row],[Sub-Sector]],Table2[% Away From 52W High],"&lt;=10")/Table3[[#This Row],[Count]]</f>
        <v>0.35714285714285715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0.9285714285714286</v>
      </c>
      <c r="S38" s="2">
        <f>COUNTIFS(Table2[Sub-Sector],Table3[[#This Row],[Sub-Sector]],Table2[% Price above 50 EMA],"&gt;=0")/Table3[[#This Row],[Count]]</f>
        <v>0.9285714285714286</v>
      </c>
      <c r="T38" s="2">
        <f>COUNTIFS(Table2[Sub-Sector],Table3[[#This Row],[Sub-Sector]],Table2[% Price above 200 EMA],"&gt;=0")/Table3[[#This Row],[Count]]</f>
        <v>0.9285714285714286</v>
      </c>
      <c r="U38" s="2">
        <f>COUNTIFS(Table2[Sub-Sector],Table3[[#This Row],[Sub-Sector]],Table2[Rate of Change - Zone],"Positive")/Table3[[#This Row],[Count]]</f>
        <v>0.9285714285714286</v>
      </c>
      <c r="V38" s="2">
        <f>COUNTIFS(Table2[Sub-Sector],Table3[[#This Row],[Sub-Sector]],Table2[Sharpe Ratio],"&gt;=0.10")/Table3[[#This Row],[Count]]</f>
        <v>7.1428571428571425E-2</v>
      </c>
      <c r="W3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305</v>
      </c>
      <c r="X38" s="4">
        <f>_xlfn.RANK.AVG(Table3[[#This Row],[Score]],Table3[Score],1)</f>
        <v>21.5</v>
      </c>
      <c r="Y3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206.5</v>
      </c>
      <c r="Z38" s="4">
        <f>_xlfn.RANK.AVG(Table3[[#This Row],[Score 2 ]],Table3[[Score 2 ]],1)</f>
        <v>36.5</v>
      </c>
    </row>
    <row r="39" spans="1:26" x14ac:dyDescent="0.3">
      <c r="A39" t="s">
        <v>191</v>
      </c>
      <c r="B39">
        <f>COUNTIFS(Table2[Sub-Sector],Table3[[#This Row],[Sub-Sector]])</f>
        <v>25</v>
      </c>
      <c r="C39" s="2">
        <f>COUNTIFS(Table2[Sub-Sector],Table3[[#This Row],[Sub-Sector]],Table2[Uptrend],"Uptrend")/Table3[[#This Row],[Count]]</f>
        <v>0.92</v>
      </c>
      <c r="D39" s="2">
        <f>COUNTIFS(Table2[Sub-Sector],Table3[[#This Row],[Sub-Sector]],Table2[1W Return vs Nifty],"&gt;=5")/Table3[[#This Row],[Count]]</f>
        <v>0.16</v>
      </c>
      <c r="E39" s="2">
        <f>COUNTIFS(Table2[Sub-Sector],Table3[[#This Row],[Sub-Sector]],Table2[1M Return vs Nifty],"&gt;=5")/Table3[[#This Row],[Count]]</f>
        <v>0.84</v>
      </c>
      <c r="F39" s="2">
        <f>COUNTIFS(Table2[Sub-Sector],Table3[[#This Row],[Sub-Sector]],Table2[6M Return vs Nifty],"&gt;=10")/Table3[[#This Row],[Count]]</f>
        <v>0.68</v>
      </c>
      <c r="G39" s="2">
        <f>COUNTIFS(Table2[Sub-Sector],Table3[[#This Row],[Sub-Sector]],Table2[1Y Return vs Nifty],"&gt;=10")/Table3[[#This Row],[Count]]</f>
        <v>0.68</v>
      </c>
      <c r="H39" s="2">
        <f>COUNTIFS(Table2[Sub-Sector],Table3[[#This Row],[Sub-Sector]],Table2[RSI Exponential â€“ 14D],"&gt;=50")/Table3[[#This Row],[Count]]</f>
        <v>0.92</v>
      </c>
      <c r="I39" s="2">
        <f>COUNTIFS(Table2[Sub-Sector],Table3[[#This Row],[Sub-Sector]],Table2[Relative Volume],"&gt;=1")/Table3[[#This Row],[Count]]</f>
        <v>0.44</v>
      </c>
      <c r="J39" s="2">
        <f>COUNTIFS(Table2[Sub-Sector],Table3[[#This Row],[Sub-Sector]],Table2[% Away From Day Low],"&gt;=0.05")/Table3[[#This Row],[Count]]</f>
        <v>0.04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0.4</v>
      </c>
      <c r="M39" s="2">
        <f>COUNTIFS(Table2[Sub-Sector],Table3[[#This Row],[Sub-Sector]],Table2[% Away From Current Week High],"&lt;=0.05")/Table3[[#This Row],[Count]]</f>
        <v>0.92</v>
      </c>
      <c r="N39" s="2">
        <f>COUNTIFS(Table2[Sub-Sector],Table3[[#This Row],[Sub-Sector]],Table2[% Away From Current Month Low],"&gt;=0.05")/Table3[[#This Row],[Count]]</f>
        <v>0.4</v>
      </c>
      <c r="O39" s="2">
        <f>COUNTIFS(Table2[Sub-Sector],Table3[[#This Row],[Sub-Sector]],Table2[% Away From Current Month High],"&lt;=0.05")/Table3[[#This Row],[Count]]</f>
        <v>0.92</v>
      </c>
      <c r="P39" s="2">
        <f>COUNTIFS(Table2[Sub-Sector],Table3[[#This Row],[Sub-Sector]],Table2[% Away From 52W High],"&lt;=10")/Table3[[#This Row],[Count]]</f>
        <v>0.76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0.96</v>
      </c>
      <c r="S39" s="2">
        <f>COUNTIFS(Table2[Sub-Sector],Table3[[#This Row],[Sub-Sector]],Table2[% Price above 50 EMA],"&gt;=0")/Table3[[#This Row],[Count]]</f>
        <v>1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0.84</v>
      </c>
      <c r="V39" s="2">
        <f>COUNTIFS(Table2[Sub-Sector],Table3[[#This Row],[Sub-Sector]],Table2[Sharpe Ratio],"&gt;=0.10")/Table3[[#This Row],[Count]]</f>
        <v>0.44</v>
      </c>
      <c r="W3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344</v>
      </c>
      <c r="X39" s="4">
        <f>_xlfn.RANK.AVG(Table3[[#This Row],[Score]],Table3[Score],1)</f>
        <v>33</v>
      </c>
      <c r="Y3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207</v>
      </c>
      <c r="Z39" s="4">
        <f>_xlfn.RANK.AVG(Table3[[#This Row],[Score 2 ]],Table3[[Score 2 ]],1)</f>
        <v>38.5</v>
      </c>
    </row>
    <row r="40" spans="1:26" x14ac:dyDescent="0.3">
      <c r="A40" t="s">
        <v>169</v>
      </c>
      <c r="B40">
        <f>COUNTIFS(Table2[Sub-Sector],Table3[[#This Row],[Sub-Sector]])</f>
        <v>2</v>
      </c>
      <c r="C40" s="2">
        <f>COUNTIFS(Table2[Sub-Sector],Table3[[#This Row],[Sub-Sector]],Table2[Uptrend],"Uptrend")/Table3[[#This Row],[Count]]</f>
        <v>1</v>
      </c>
      <c r="D40" s="2">
        <f>COUNTIFS(Table2[Sub-Sector],Table3[[#This Row],[Sub-Sector]],Table2[1W Return vs Nifty],"&gt;=5")/Table3[[#This Row],[Count]]</f>
        <v>0</v>
      </c>
      <c r="E40" s="2">
        <f>COUNTIFS(Table2[Sub-Sector],Table3[[#This Row],[Sub-Sector]],Table2[1M Return vs Nifty],"&gt;=5")/Table3[[#This Row],[Count]]</f>
        <v>1</v>
      </c>
      <c r="F40" s="2">
        <f>COUNTIFS(Table2[Sub-Sector],Table3[[#This Row],[Sub-Sector]],Table2[6M Return vs Nifty],"&gt;=10")/Table3[[#This Row],[Count]]</f>
        <v>0.5</v>
      </c>
      <c r="G40" s="2">
        <f>COUNTIFS(Table2[Sub-Sector],Table3[[#This Row],[Sub-Sector]],Table2[1Y Return vs Nifty],"&gt;=10")/Table3[[#This Row],[Count]]</f>
        <v>1</v>
      </c>
      <c r="H40" s="2">
        <f>COUNTIFS(Table2[Sub-Sector],Table3[[#This Row],[Sub-Sector]],Table2[RSI Exponential â€“ 14D],"&gt;=50")/Table3[[#This Row],[Count]]</f>
        <v>1</v>
      </c>
      <c r="I40" s="2">
        <f>COUNTIFS(Table2[Sub-Sector],Table3[[#This Row],[Sub-Sector]],Table2[Relative Volume],"&gt;=1")/Table3[[#This Row],[Count]]</f>
        <v>0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0.5</v>
      </c>
      <c r="M40" s="2">
        <f>COUNTIFS(Table2[Sub-Sector],Table3[[#This Row],[Sub-Sector]],Table2[% Away From Current Week High],"&lt;=0.05")/Table3[[#This Row],[Count]]</f>
        <v>1</v>
      </c>
      <c r="N40" s="2">
        <f>COUNTIFS(Table2[Sub-Sector],Table3[[#This Row],[Sub-Sector]],Table2[% Away From Current Month Low],"&gt;=0.05")/Table3[[#This Row],[Count]]</f>
        <v>0.5</v>
      </c>
      <c r="O40" s="2">
        <f>COUNTIFS(Table2[Sub-Sector],Table3[[#This Row],[Sub-Sector]],Table2[% Away From Current Month High],"&lt;=0.05")/Table3[[#This Row],[Count]]</f>
        <v>1</v>
      </c>
      <c r="P40" s="2">
        <f>COUNTIFS(Table2[Sub-Sector],Table3[[#This Row],[Sub-Sector]],Table2[% Away From 52W High],"&lt;=10")/Table3[[#This Row],[Count]]</f>
        <v>1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1</v>
      </c>
      <c r="S40" s="2">
        <f>COUNTIFS(Table2[Sub-Sector],Table3[[#This Row],[Sub-Sector]],Table2[% Price above 50 EMA],"&gt;=0")/Table3[[#This Row],[Count]]</f>
        <v>1</v>
      </c>
      <c r="T40" s="2">
        <f>COUNTIFS(Table2[Sub-Sector],Table3[[#This Row],[Sub-Sector]],Table2[% Price above 200 EMA],"&gt;=0")/Table3[[#This Row],[Count]]</f>
        <v>1</v>
      </c>
      <c r="U40" s="2">
        <f>COUNTIFS(Table2[Sub-Sector],Table3[[#This Row],[Sub-Sector]],Table2[Rate of Change - Zone],"Positive")/Table3[[#This Row],[Count]]</f>
        <v>1</v>
      </c>
      <c r="V40" s="2">
        <f>COUNTIFS(Table2[Sub-Sector],Table3[[#This Row],[Sub-Sector]],Table2[Sharpe Ratio],"&gt;=0.10")/Table3[[#This Row],[Count]]</f>
        <v>0</v>
      </c>
      <c r="W4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340</v>
      </c>
      <c r="X40" s="4">
        <f>_xlfn.RANK.AVG(Table3[[#This Row],[Score]],Table3[Score],1)</f>
        <v>31</v>
      </c>
      <c r="Y4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207</v>
      </c>
      <c r="Z40" s="4">
        <f>_xlfn.RANK.AVG(Table3[[#This Row],[Score 2 ]],Table3[[Score 2 ]],1)</f>
        <v>38.5</v>
      </c>
    </row>
    <row r="41" spans="1:26" x14ac:dyDescent="0.3">
      <c r="A41" t="s">
        <v>297</v>
      </c>
      <c r="B41">
        <f>COUNTIFS(Table2[Sub-Sector],Table3[[#This Row],[Sub-Sector]])</f>
        <v>14</v>
      </c>
      <c r="C41" s="2">
        <f>COUNTIFS(Table2[Sub-Sector],Table3[[#This Row],[Sub-Sector]],Table2[Uptrend],"Uptrend")/Table3[[#This Row],[Count]]</f>
        <v>0.7857142857142857</v>
      </c>
      <c r="D41" s="2">
        <f>COUNTIFS(Table2[Sub-Sector],Table3[[#This Row],[Sub-Sector]],Table2[1W Return vs Nifty],"&gt;=5")/Table3[[#This Row],[Count]]</f>
        <v>0.21428571428571427</v>
      </c>
      <c r="E41" s="2">
        <f>COUNTIFS(Table2[Sub-Sector],Table3[[#This Row],[Sub-Sector]],Table2[1M Return vs Nifty],"&gt;=5")/Table3[[#This Row],[Count]]</f>
        <v>0.5714285714285714</v>
      </c>
      <c r="F41" s="2">
        <f>COUNTIFS(Table2[Sub-Sector],Table3[[#This Row],[Sub-Sector]],Table2[6M Return vs Nifty],"&gt;=10")/Table3[[#This Row],[Count]]</f>
        <v>0.5</v>
      </c>
      <c r="G41" s="2">
        <f>COUNTIFS(Table2[Sub-Sector],Table3[[#This Row],[Sub-Sector]],Table2[1Y Return vs Nifty],"&gt;=10")/Table3[[#This Row],[Count]]</f>
        <v>0.6428571428571429</v>
      </c>
      <c r="H41" s="2">
        <f>COUNTIFS(Table2[Sub-Sector],Table3[[#This Row],[Sub-Sector]],Table2[RSI Exponential â€“ 14D],"&gt;=50")/Table3[[#This Row],[Count]]</f>
        <v>0.7857142857142857</v>
      </c>
      <c r="I41" s="2">
        <f>COUNTIFS(Table2[Sub-Sector],Table3[[#This Row],[Sub-Sector]],Table2[Relative Volume],"&gt;=1")/Table3[[#This Row],[Count]]</f>
        <v>0.6428571428571429</v>
      </c>
      <c r="J41" s="2">
        <f>COUNTIFS(Table2[Sub-Sector],Table3[[#This Row],[Sub-Sector]],Table2[% Away From Day Low],"&gt;=0.05")/Table3[[#This Row],[Count]]</f>
        <v>7.1428571428571425E-2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0.35714285714285715</v>
      </c>
      <c r="M41" s="2">
        <f>COUNTIFS(Table2[Sub-Sector],Table3[[#This Row],[Sub-Sector]],Table2[% Away From Current Week High],"&lt;=0.05")/Table3[[#This Row],[Count]]</f>
        <v>0.7142857142857143</v>
      </c>
      <c r="N41" s="2">
        <f>COUNTIFS(Table2[Sub-Sector],Table3[[#This Row],[Sub-Sector]],Table2[% Away From Current Month Low],"&gt;=0.05")/Table3[[#This Row],[Count]]</f>
        <v>0.35714285714285715</v>
      </c>
      <c r="O41" s="2">
        <f>COUNTIFS(Table2[Sub-Sector],Table3[[#This Row],[Sub-Sector]],Table2[% Away From Current Month High],"&lt;=0.05")/Table3[[#This Row],[Count]]</f>
        <v>0.7142857142857143</v>
      </c>
      <c r="P41" s="2">
        <f>COUNTIFS(Table2[Sub-Sector],Table3[[#This Row],[Sub-Sector]],Table2[% Away From 52W High],"&lt;=10")/Table3[[#This Row],[Count]]</f>
        <v>0.2857142857142857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0.7857142857142857</v>
      </c>
      <c r="S41" s="2">
        <f>COUNTIFS(Table2[Sub-Sector],Table3[[#This Row],[Sub-Sector]],Table2[% Price above 50 EMA],"&gt;=0")/Table3[[#This Row],[Count]]</f>
        <v>0.8571428571428571</v>
      </c>
      <c r="T41" s="2">
        <f>COUNTIFS(Table2[Sub-Sector],Table3[[#This Row],[Sub-Sector]],Table2[% Price above 200 EMA],"&gt;=0")/Table3[[#This Row],[Count]]</f>
        <v>0.8571428571428571</v>
      </c>
      <c r="U41" s="2">
        <f>COUNTIFS(Table2[Sub-Sector],Table3[[#This Row],[Sub-Sector]],Table2[Rate of Change - Zone],"Positive")/Table3[[#This Row],[Count]]</f>
        <v>0.8571428571428571</v>
      </c>
      <c r="V41" s="2">
        <f>COUNTIFS(Table2[Sub-Sector],Table3[[#This Row],[Sub-Sector]],Table2[Sharpe Ratio],"&gt;=0.10")/Table3[[#This Row],[Count]]</f>
        <v>0.14285714285714285</v>
      </c>
      <c r="W4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377.5</v>
      </c>
      <c r="X41" s="4">
        <f>_xlfn.RANK.AVG(Table3[[#This Row],[Score]],Table3[Score],1)</f>
        <v>43</v>
      </c>
      <c r="Y4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213</v>
      </c>
      <c r="Z41" s="4">
        <f>_xlfn.RANK.AVG(Table3[[#This Row],[Score 2 ]],Table3[[Score 2 ]],1)</f>
        <v>40</v>
      </c>
    </row>
    <row r="42" spans="1:26" x14ac:dyDescent="0.3">
      <c r="A42" t="s">
        <v>122</v>
      </c>
      <c r="B42">
        <f>COUNTIFS(Table2[Sub-Sector],Table3[[#This Row],[Sub-Sector]])</f>
        <v>7</v>
      </c>
      <c r="C42" s="2">
        <f>COUNTIFS(Table2[Sub-Sector],Table3[[#This Row],[Sub-Sector]],Table2[Uptrend],"Uptrend")/Table3[[#This Row],[Count]]</f>
        <v>0.8571428571428571</v>
      </c>
      <c r="D42" s="2">
        <f>COUNTIFS(Table2[Sub-Sector],Table3[[#This Row],[Sub-Sector]],Table2[1W Return vs Nifty],"&gt;=5")/Table3[[#This Row],[Count]]</f>
        <v>0.42857142857142855</v>
      </c>
      <c r="E42" s="2">
        <f>COUNTIFS(Table2[Sub-Sector],Table3[[#This Row],[Sub-Sector]],Table2[1M Return vs Nifty],"&gt;=5")/Table3[[#This Row],[Count]]</f>
        <v>0.7142857142857143</v>
      </c>
      <c r="F42" s="2">
        <f>COUNTIFS(Table2[Sub-Sector],Table3[[#This Row],[Sub-Sector]],Table2[6M Return vs Nifty],"&gt;=10")/Table3[[#This Row],[Count]]</f>
        <v>0.8571428571428571</v>
      </c>
      <c r="G42" s="2">
        <f>COUNTIFS(Table2[Sub-Sector],Table3[[#This Row],[Sub-Sector]],Table2[1Y Return vs Nifty],"&gt;=10")/Table3[[#This Row],[Count]]</f>
        <v>0.8571428571428571</v>
      </c>
      <c r="H42" s="2">
        <f>COUNTIFS(Table2[Sub-Sector],Table3[[#This Row],[Sub-Sector]],Table2[RSI Exponential â€“ 14D],"&gt;=50")/Table3[[#This Row],[Count]]</f>
        <v>0.7142857142857143</v>
      </c>
      <c r="I42" s="2">
        <f>COUNTIFS(Table2[Sub-Sector],Table3[[#This Row],[Sub-Sector]],Table2[Relative Volume],"&gt;=1")/Table3[[#This Row],[Count]]</f>
        <v>0.2857142857142857</v>
      </c>
      <c r="J42" s="2">
        <f>COUNTIFS(Table2[Sub-Sector],Table3[[#This Row],[Sub-Sector]],Table2[% Away From Day Low],"&gt;=0.05")/Table3[[#This Row],[Count]]</f>
        <v>0.2857142857142857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0.7142857142857143</v>
      </c>
      <c r="M42" s="2">
        <f>COUNTIFS(Table2[Sub-Sector],Table3[[#This Row],[Sub-Sector]],Table2[% Away From Current Week High],"&lt;=0.05")/Table3[[#This Row],[Count]]</f>
        <v>1</v>
      </c>
      <c r="N42" s="2">
        <f>COUNTIFS(Table2[Sub-Sector],Table3[[#This Row],[Sub-Sector]],Table2[% Away From Current Month Low],"&gt;=0.05")/Table3[[#This Row],[Count]]</f>
        <v>0.7142857142857143</v>
      </c>
      <c r="O42" s="2">
        <f>COUNTIFS(Table2[Sub-Sector],Table3[[#This Row],[Sub-Sector]],Table2[% Away From Current Month High],"&lt;=0.05")/Table3[[#This Row],[Count]]</f>
        <v>1</v>
      </c>
      <c r="P42" s="2">
        <f>COUNTIFS(Table2[Sub-Sector],Table3[[#This Row],[Sub-Sector]],Table2[% Away From 52W High],"&lt;=10")/Table3[[#This Row],[Count]]</f>
        <v>0.7142857142857143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0.8571428571428571</v>
      </c>
      <c r="S42" s="2">
        <f>COUNTIFS(Table2[Sub-Sector],Table3[[#This Row],[Sub-Sector]],Table2[% Price above 50 EMA],"&gt;=0")/Table3[[#This Row],[Count]]</f>
        <v>0.8571428571428571</v>
      </c>
      <c r="T42" s="2">
        <f>COUNTIFS(Table2[Sub-Sector],Table3[[#This Row],[Sub-Sector]],Table2[% Price above 200 EMA],"&gt;=0")/Table3[[#This Row],[Count]]</f>
        <v>0.8571428571428571</v>
      </c>
      <c r="U42" s="2">
        <f>COUNTIFS(Table2[Sub-Sector],Table3[[#This Row],[Sub-Sector]],Table2[Rate of Change - Zone],"Positive")/Table3[[#This Row],[Count]]</f>
        <v>0.7142857142857143</v>
      </c>
      <c r="V42" s="2">
        <f>COUNTIFS(Table2[Sub-Sector],Table3[[#This Row],[Sub-Sector]],Table2[Sharpe Ratio],"&gt;=0.10")/Table3[[#This Row],[Count]]</f>
        <v>0.8571428571428571</v>
      </c>
      <c r="W4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327.5</v>
      </c>
      <c r="X42" s="4">
        <f>_xlfn.RANK.AVG(Table3[[#This Row],[Score]],Table3[Score],1)</f>
        <v>28</v>
      </c>
      <c r="Y4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215</v>
      </c>
      <c r="Z42" s="4">
        <f>_xlfn.RANK.AVG(Table3[[#This Row],[Score 2 ]],Table3[[Score 2 ]],1)</f>
        <v>41</v>
      </c>
    </row>
    <row r="43" spans="1:26" x14ac:dyDescent="0.3">
      <c r="A43" t="s">
        <v>887</v>
      </c>
      <c r="B43">
        <f>COUNTIFS(Table2[Sub-Sector],Table3[[#This Row],[Sub-Sector]])</f>
        <v>2</v>
      </c>
      <c r="C43" s="2">
        <f>COUNTIFS(Table2[Sub-Sector],Table3[[#This Row],[Sub-Sector]],Table2[Uptrend],"Uptrend")/Table3[[#This Row],[Count]]</f>
        <v>1</v>
      </c>
      <c r="D43" s="2">
        <f>COUNTIFS(Table2[Sub-Sector],Table3[[#This Row],[Sub-Sector]],Table2[1W Return vs Nifty],"&gt;=5")/Table3[[#This Row],[Count]]</f>
        <v>0.5</v>
      </c>
      <c r="E43" s="2">
        <f>COUNTIFS(Table2[Sub-Sector],Table3[[#This Row],[Sub-Sector]],Table2[1M Return vs Nifty],"&gt;=5")/Table3[[#This Row],[Count]]</f>
        <v>1</v>
      </c>
      <c r="F43" s="2">
        <f>COUNTIFS(Table2[Sub-Sector],Table3[[#This Row],[Sub-Sector]],Table2[6M Return vs Nifty],"&gt;=10")/Table3[[#This Row],[Count]]</f>
        <v>0.5</v>
      </c>
      <c r="G43" s="2">
        <f>COUNTIFS(Table2[Sub-Sector],Table3[[#This Row],[Sub-Sector]],Table2[1Y Return vs Nifty],"&gt;=10")/Table3[[#This Row],[Count]]</f>
        <v>0.5</v>
      </c>
      <c r="H43" s="2">
        <f>COUNTIFS(Table2[Sub-Sector],Table3[[#This Row],[Sub-Sector]],Table2[RSI Exponential â€“ 14D],"&gt;=50")/Table3[[#This Row],[Count]]</f>
        <v>0.5</v>
      </c>
      <c r="I43" s="2">
        <f>COUNTIFS(Table2[Sub-Sector],Table3[[#This Row],[Sub-Sector]],Table2[Relative Volume],"&gt;=1")/Table3[[#This Row],[Count]]</f>
        <v>0.5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0.5</v>
      </c>
      <c r="M43" s="2">
        <f>COUNTIFS(Table2[Sub-Sector],Table3[[#This Row],[Sub-Sector]],Table2[% Away From Current Week High],"&lt;=0.05")/Table3[[#This Row],[Count]]</f>
        <v>1</v>
      </c>
      <c r="N43" s="2">
        <f>COUNTIFS(Table2[Sub-Sector],Table3[[#This Row],[Sub-Sector]],Table2[% Away From Current Month Low],"&gt;=0.05")/Table3[[#This Row],[Count]]</f>
        <v>0.5</v>
      </c>
      <c r="O43" s="2">
        <f>COUNTIFS(Table2[Sub-Sector],Table3[[#This Row],[Sub-Sector]],Table2[% Away From Current Month High],"&lt;=0.05")/Table3[[#This Row],[Count]]</f>
        <v>1</v>
      </c>
      <c r="P43" s="2">
        <f>COUNTIFS(Table2[Sub-Sector],Table3[[#This Row],[Sub-Sector]],Table2[% Away From 52W High],"&lt;=10")/Table3[[#This Row],[Count]]</f>
        <v>0.5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0.5</v>
      </c>
      <c r="S43" s="2">
        <f>COUNTIFS(Table2[Sub-Sector],Table3[[#This Row],[Sub-Sector]],Table2[% Price above 50 EMA],"&gt;=0")/Table3[[#This Row],[Count]]</f>
        <v>1</v>
      </c>
      <c r="T43" s="2">
        <f>COUNTIFS(Table2[Sub-Sector],Table3[[#This Row],[Sub-Sector]],Table2[% Price above 200 EMA],"&gt;=0")/Table3[[#This Row],[Count]]</f>
        <v>1</v>
      </c>
      <c r="U43" s="2">
        <f>COUNTIFS(Table2[Sub-Sector],Table3[[#This Row],[Sub-Sector]],Table2[Rate of Change - Zone],"Positive")/Table3[[#This Row],[Count]]</f>
        <v>1</v>
      </c>
      <c r="V43" s="2">
        <f>COUNTIFS(Table2[Sub-Sector],Table3[[#This Row],[Sub-Sector]],Table2[Sharpe Ratio],"&gt;=0.10")/Table3[[#This Row],[Count]]</f>
        <v>0</v>
      </c>
      <c r="W4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268</v>
      </c>
      <c r="X43" s="4">
        <f>_xlfn.RANK.AVG(Table3[[#This Row],[Score]],Table3[Score],1)</f>
        <v>14</v>
      </c>
      <c r="Y4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215.5</v>
      </c>
      <c r="Z43" s="4">
        <f>_xlfn.RANK.AVG(Table3[[#This Row],[Score 2 ]],Table3[[Score 2 ]],1)</f>
        <v>42</v>
      </c>
    </row>
    <row r="44" spans="1:26" x14ac:dyDescent="0.3">
      <c r="A44" t="s">
        <v>216</v>
      </c>
      <c r="B44">
        <f>COUNTIFS(Table2[Sub-Sector],Table3[[#This Row],[Sub-Sector]])</f>
        <v>9</v>
      </c>
      <c r="C44" s="2">
        <f>COUNTIFS(Table2[Sub-Sector],Table3[[#This Row],[Sub-Sector]],Table2[Uptrend],"Uptrend")/Table3[[#This Row],[Count]]</f>
        <v>0.77777777777777779</v>
      </c>
      <c r="D44" s="2">
        <f>COUNTIFS(Table2[Sub-Sector],Table3[[#This Row],[Sub-Sector]],Table2[1W Return vs Nifty],"&gt;=5")/Table3[[#This Row],[Count]]</f>
        <v>0.1111111111111111</v>
      </c>
      <c r="E44" s="2">
        <f>COUNTIFS(Table2[Sub-Sector],Table3[[#This Row],[Sub-Sector]],Table2[1M Return vs Nifty],"&gt;=5")/Table3[[#This Row],[Count]]</f>
        <v>0.44444444444444442</v>
      </c>
      <c r="F44" s="2">
        <f>COUNTIFS(Table2[Sub-Sector],Table3[[#This Row],[Sub-Sector]],Table2[6M Return vs Nifty],"&gt;=10")/Table3[[#This Row],[Count]]</f>
        <v>0.66666666666666663</v>
      </c>
      <c r="G44" s="2">
        <f>COUNTIFS(Table2[Sub-Sector],Table3[[#This Row],[Sub-Sector]],Table2[1Y Return vs Nifty],"&gt;=10")/Table3[[#This Row],[Count]]</f>
        <v>0.88888888888888884</v>
      </c>
      <c r="H44" s="2">
        <f>COUNTIFS(Table2[Sub-Sector],Table3[[#This Row],[Sub-Sector]],Table2[RSI Exponential â€“ 14D],"&gt;=50")/Table3[[#This Row],[Count]]</f>
        <v>0.77777777777777779</v>
      </c>
      <c r="I44" s="2">
        <f>COUNTIFS(Table2[Sub-Sector],Table3[[#This Row],[Sub-Sector]],Table2[Relative Volume],"&gt;=1")/Table3[[#This Row],[Count]]</f>
        <v>0.44444444444444442</v>
      </c>
      <c r="J44" s="2">
        <f>COUNTIFS(Table2[Sub-Sector],Table3[[#This Row],[Sub-Sector]],Table2[% Away From Day Low],"&gt;=0.05")/Table3[[#This Row],[Count]]</f>
        <v>0.1111111111111111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0.44444444444444442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0.44444444444444442</v>
      </c>
      <c r="O44" s="2">
        <f>COUNTIFS(Table2[Sub-Sector],Table3[[#This Row],[Sub-Sector]],Table2[% Away From Current Month High],"&lt;=0.05")/Table3[[#This Row],[Count]]</f>
        <v>1</v>
      </c>
      <c r="P44" s="2">
        <f>COUNTIFS(Table2[Sub-Sector],Table3[[#This Row],[Sub-Sector]],Table2[% Away From 52W High],"&lt;=10")/Table3[[#This Row],[Count]]</f>
        <v>0.44444444444444442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0.77777777777777779</v>
      </c>
      <c r="S44" s="2">
        <f>COUNTIFS(Table2[Sub-Sector],Table3[[#This Row],[Sub-Sector]],Table2[% Price above 50 EMA],"&gt;=0")/Table3[[#This Row],[Count]]</f>
        <v>0.88888888888888884</v>
      </c>
      <c r="T44" s="2">
        <f>COUNTIFS(Table2[Sub-Sector],Table3[[#This Row],[Sub-Sector]],Table2[% Price above 200 EMA],"&gt;=0")/Table3[[#This Row],[Count]]</f>
        <v>0.88888888888888884</v>
      </c>
      <c r="U44" s="2">
        <f>COUNTIFS(Table2[Sub-Sector],Table3[[#This Row],[Sub-Sector]],Table2[Rate of Change - Zone],"Positive")/Table3[[#This Row],[Count]]</f>
        <v>0.66666666666666663</v>
      </c>
      <c r="V44" s="2">
        <f>COUNTIFS(Table2[Sub-Sector],Table3[[#This Row],[Sub-Sector]],Table2[Sharpe Ratio],"&gt;=0.10")/Table3[[#This Row],[Count]]</f>
        <v>0.33333333333333331</v>
      </c>
      <c r="W4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419</v>
      </c>
      <c r="X44" s="4">
        <f>_xlfn.RANK.AVG(Table3[[#This Row],[Score]],Table3[Score],1)</f>
        <v>58</v>
      </c>
      <c r="Y4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218</v>
      </c>
      <c r="Z44" s="4">
        <f>_xlfn.RANK.AVG(Table3[[#This Row],[Score 2 ]],Table3[[Score 2 ]],1)</f>
        <v>43.5</v>
      </c>
    </row>
    <row r="45" spans="1:26" x14ac:dyDescent="0.3">
      <c r="A45" t="s">
        <v>631</v>
      </c>
      <c r="B45">
        <f>COUNTIFS(Table2[Sub-Sector],Table3[[#This Row],[Sub-Sector]])</f>
        <v>4</v>
      </c>
      <c r="C45" s="2">
        <f>COUNTIFS(Table2[Sub-Sector],Table3[[#This Row],[Sub-Sector]],Table2[Uptrend],"Uptrend")/Table3[[#This Row],[Count]]</f>
        <v>0.75</v>
      </c>
      <c r="D45" s="2">
        <f>COUNTIFS(Table2[Sub-Sector],Table3[[#This Row],[Sub-Sector]],Table2[1W Return vs Nifty],"&gt;=5")/Table3[[#This Row],[Count]]</f>
        <v>0.25</v>
      </c>
      <c r="E45" s="2">
        <f>COUNTIFS(Table2[Sub-Sector],Table3[[#This Row],[Sub-Sector]],Table2[1M Return vs Nifty],"&gt;=5")/Table3[[#This Row],[Count]]</f>
        <v>0.75</v>
      </c>
      <c r="F45" s="2">
        <f>COUNTIFS(Table2[Sub-Sector],Table3[[#This Row],[Sub-Sector]],Table2[6M Return vs Nifty],"&gt;=10")/Table3[[#This Row],[Count]]</f>
        <v>0.5</v>
      </c>
      <c r="G45" s="2">
        <f>COUNTIFS(Table2[Sub-Sector],Table3[[#This Row],[Sub-Sector]],Table2[1Y Return vs Nifty],"&gt;=10")/Table3[[#This Row],[Count]]</f>
        <v>0.75</v>
      </c>
      <c r="H45" s="2">
        <f>COUNTIFS(Table2[Sub-Sector],Table3[[#This Row],[Sub-Sector]],Table2[RSI Exponential â€“ 14D],"&gt;=50")/Table3[[#This Row],[Count]]</f>
        <v>1</v>
      </c>
      <c r="I45" s="2">
        <f>COUNTIFS(Table2[Sub-Sector],Table3[[#This Row],[Sub-Sector]],Table2[Relative Volume],"&gt;=1")/Table3[[#This Row],[Count]]</f>
        <v>0.25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0.25</v>
      </c>
      <c r="M45" s="2">
        <f>COUNTIFS(Table2[Sub-Sector],Table3[[#This Row],[Sub-Sector]],Table2[% Away From Current Week High],"&lt;=0.05")/Table3[[#This Row],[Count]]</f>
        <v>0.75</v>
      </c>
      <c r="N45" s="2">
        <f>COUNTIFS(Table2[Sub-Sector],Table3[[#This Row],[Sub-Sector]],Table2[% Away From Current Month Low],"&gt;=0.05")/Table3[[#This Row],[Count]]</f>
        <v>0.25</v>
      </c>
      <c r="O45" s="2">
        <f>COUNTIFS(Table2[Sub-Sector],Table3[[#This Row],[Sub-Sector]],Table2[% Away From Current Month High],"&lt;=0.05")/Table3[[#This Row],[Count]]</f>
        <v>0.75</v>
      </c>
      <c r="P45" s="2">
        <f>COUNTIFS(Table2[Sub-Sector],Table3[[#This Row],[Sub-Sector]],Table2[% Away From 52W High],"&lt;=10")/Table3[[#This Row],[Count]]</f>
        <v>0.5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1</v>
      </c>
      <c r="S45" s="2">
        <f>COUNTIFS(Table2[Sub-Sector],Table3[[#This Row],[Sub-Sector]],Table2[% Price above 50 EMA],"&gt;=0")/Table3[[#This Row],[Count]]</f>
        <v>1</v>
      </c>
      <c r="T45" s="2">
        <f>COUNTIFS(Table2[Sub-Sector],Table3[[#This Row],[Sub-Sector]],Table2[% Price above 200 EMA],"&gt;=0")/Table3[[#This Row],[Count]]</f>
        <v>0.75</v>
      </c>
      <c r="U45" s="2">
        <f>COUNTIFS(Table2[Sub-Sector],Table3[[#This Row],[Sub-Sector]],Table2[Rate of Change - Zone],"Positive")/Table3[[#This Row],[Count]]</f>
        <v>1</v>
      </c>
      <c r="V45" s="2">
        <f>COUNTIFS(Table2[Sub-Sector],Table3[[#This Row],[Sub-Sector]],Table2[Sharpe Ratio],"&gt;=0.10")/Table3[[#This Row],[Count]]</f>
        <v>0.25</v>
      </c>
      <c r="W4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366</v>
      </c>
      <c r="X45" s="4">
        <f>_xlfn.RANK.AVG(Table3[[#This Row],[Score]],Table3[Score],1)</f>
        <v>37</v>
      </c>
      <c r="Y4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218</v>
      </c>
      <c r="Z45" s="4">
        <f>_xlfn.RANK.AVG(Table3[[#This Row],[Score 2 ]],Table3[[Score 2 ]],1)</f>
        <v>43.5</v>
      </c>
    </row>
    <row r="46" spans="1:26" x14ac:dyDescent="0.3">
      <c r="A46" t="s">
        <v>59</v>
      </c>
      <c r="B46">
        <f>COUNTIFS(Table2[Sub-Sector],Table3[[#This Row],[Sub-Sector]])</f>
        <v>43</v>
      </c>
      <c r="C46" s="2">
        <f>COUNTIFS(Table2[Sub-Sector],Table3[[#This Row],[Sub-Sector]],Table2[Uptrend],"Uptrend")/Table3[[#This Row],[Count]]</f>
        <v>0.83720930232558144</v>
      </c>
      <c r="D46" s="2">
        <f>COUNTIFS(Table2[Sub-Sector],Table3[[#This Row],[Sub-Sector]],Table2[1W Return vs Nifty],"&gt;=5")/Table3[[#This Row],[Count]]</f>
        <v>0.27906976744186046</v>
      </c>
      <c r="E46" s="2">
        <f>COUNTIFS(Table2[Sub-Sector],Table3[[#This Row],[Sub-Sector]],Table2[1M Return vs Nifty],"&gt;=5")/Table3[[#This Row],[Count]]</f>
        <v>0.51162790697674421</v>
      </c>
      <c r="F46" s="2">
        <f>COUNTIFS(Table2[Sub-Sector],Table3[[#This Row],[Sub-Sector]],Table2[6M Return vs Nifty],"&gt;=10")/Table3[[#This Row],[Count]]</f>
        <v>0.39534883720930231</v>
      </c>
      <c r="G46" s="2">
        <f>COUNTIFS(Table2[Sub-Sector],Table3[[#This Row],[Sub-Sector]],Table2[1Y Return vs Nifty],"&gt;=10")/Table3[[#This Row],[Count]]</f>
        <v>0.79069767441860461</v>
      </c>
      <c r="H46" s="2">
        <f>COUNTIFS(Table2[Sub-Sector],Table3[[#This Row],[Sub-Sector]],Table2[RSI Exponential â€“ 14D],"&gt;=50")/Table3[[#This Row],[Count]]</f>
        <v>0.86046511627906974</v>
      </c>
      <c r="I46" s="2">
        <f>COUNTIFS(Table2[Sub-Sector],Table3[[#This Row],[Sub-Sector]],Table2[Relative Volume],"&gt;=1")/Table3[[#This Row],[Count]]</f>
        <v>0.53488372093023251</v>
      </c>
      <c r="J46" s="2">
        <f>COUNTIFS(Table2[Sub-Sector],Table3[[#This Row],[Sub-Sector]],Table2[% Away From Day Low],"&gt;=0.05")/Table3[[#This Row],[Count]]</f>
        <v>9.3023255813953487E-2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0.55813953488372092</v>
      </c>
      <c r="M46" s="2">
        <f>COUNTIFS(Table2[Sub-Sector],Table3[[#This Row],[Sub-Sector]],Table2[% Away From Current Week High],"&lt;=0.05")/Table3[[#This Row],[Count]]</f>
        <v>0.86046511627906974</v>
      </c>
      <c r="N46" s="2">
        <f>COUNTIFS(Table2[Sub-Sector],Table3[[#This Row],[Sub-Sector]],Table2[% Away From Current Month Low],"&gt;=0.05")/Table3[[#This Row],[Count]]</f>
        <v>0.55813953488372092</v>
      </c>
      <c r="O46" s="2">
        <f>COUNTIFS(Table2[Sub-Sector],Table3[[#This Row],[Sub-Sector]],Table2[% Away From Current Month High],"&lt;=0.05")/Table3[[#This Row],[Count]]</f>
        <v>0.86046511627906974</v>
      </c>
      <c r="P46" s="2">
        <f>COUNTIFS(Table2[Sub-Sector],Table3[[#This Row],[Sub-Sector]],Table2[% Away From 52W High],"&lt;=10")/Table3[[#This Row],[Count]]</f>
        <v>0.69767441860465118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0.86046511627906974</v>
      </c>
      <c r="S46" s="2">
        <f>COUNTIFS(Table2[Sub-Sector],Table3[[#This Row],[Sub-Sector]],Table2[% Price above 50 EMA],"&gt;=0")/Table3[[#This Row],[Count]]</f>
        <v>0.90697674418604646</v>
      </c>
      <c r="T46" s="2">
        <f>COUNTIFS(Table2[Sub-Sector],Table3[[#This Row],[Sub-Sector]],Table2[% Price above 200 EMA],"&gt;=0")/Table3[[#This Row],[Count]]</f>
        <v>0.97674418604651159</v>
      </c>
      <c r="U46" s="2">
        <f>COUNTIFS(Table2[Sub-Sector],Table3[[#This Row],[Sub-Sector]],Table2[Rate of Change - Zone],"Positive")/Table3[[#This Row],[Count]]</f>
        <v>0.79069767441860461</v>
      </c>
      <c r="V46" s="2">
        <f>COUNTIFS(Table2[Sub-Sector],Table3[[#This Row],[Sub-Sector]],Table2[Sharpe Ratio],"&gt;=0.10")/Table3[[#This Row],[Count]]</f>
        <v>4.6511627906976744E-2</v>
      </c>
      <c r="W4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372</v>
      </c>
      <c r="X46" s="4">
        <f>_xlfn.RANK.AVG(Table3[[#This Row],[Score]],Table3[Score],1)</f>
        <v>40</v>
      </c>
      <c r="Y4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222</v>
      </c>
      <c r="Z46" s="4">
        <f>_xlfn.RANK.AVG(Table3[[#This Row],[Score 2 ]],Table3[[Score 2 ]],1)</f>
        <v>45</v>
      </c>
    </row>
    <row r="47" spans="1:26" x14ac:dyDescent="0.3">
      <c r="A47" t="s">
        <v>336</v>
      </c>
      <c r="B47">
        <f>COUNTIFS(Table2[Sub-Sector],Table3[[#This Row],[Sub-Sector]])</f>
        <v>10</v>
      </c>
      <c r="C47" s="2">
        <f>COUNTIFS(Table2[Sub-Sector],Table3[[#This Row],[Sub-Sector]],Table2[Uptrend],"Uptrend")/Table3[[#This Row],[Count]]</f>
        <v>1</v>
      </c>
      <c r="D47" s="2">
        <f>COUNTIFS(Table2[Sub-Sector],Table3[[#This Row],[Sub-Sector]],Table2[1W Return vs Nifty],"&gt;=5")/Table3[[#This Row],[Count]]</f>
        <v>0.2</v>
      </c>
      <c r="E47" s="2">
        <f>COUNTIFS(Table2[Sub-Sector],Table3[[#This Row],[Sub-Sector]],Table2[1M Return vs Nifty],"&gt;=5")/Table3[[#This Row],[Count]]</f>
        <v>0.6</v>
      </c>
      <c r="F47" s="2">
        <f>COUNTIFS(Table2[Sub-Sector],Table3[[#This Row],[Sub-Sector]],Table2[6M Return vs Nifty],"&gt;=10")/Table3[[#This Row],[Count]]</f>
        <v>0.7</v>
      </c>
      <c r="G47" s="2">
        <f>COUNTIFS(Table2[Sub-Sector],Table3[[#This Row],[Sub-Sector]],Table2[1Y Return vs Nifty],"&gt;=10")/Table3[[#This Row],[Count]]</f>
        <v>0.7</v>
      </c>
      <c r="H47" s="2">
        <f>COUNTIFS(Table2[Sub-Sector],Table3[[#This Row],[Sub-Sector]],Table2[RSI Exponential â€“ 14D],"&gt;=50")/Table3[[#This Row],[Count]]</f>
        <v>0.7</v>
      </c>
      <c r="I47" s="2">
        <f>COUNTIFS(Table2[Sub-Sector],Table3[[#This Row],[Sub-Sector]],Table2[Relative Volume],"&gt;=1")/Table3[[#This Row],[Count]]</f>
        <v>0.5</v>
      </c>
      <c r="J47" s="2">
        <f>COUNTIFS(Table2[Sub-Sector],Table3[[#This Row],[Sub-Sector]],Table2[% Away From Day Low],"&gt;=0.05")/Table3[[#This Row],[Count]]</f>
        <v>0.1</v>
      </c>
      <c r="K47" s="2">
        <f>COUNTIFS(Table2[Sub-Sector],Table3[[#This Row],[Sub-Sector]],Table2[% Away From Day High],"&lt;=0.05")/Table3[[#This Row],[Count]]</f>
        <v>0.8</v>
      </c>
      <c r="L47" s="2">
        <f>COUNTIFS(Table2[Sub-Sector],Table3[[#This Row],[Sub-Sector]],Table2[% Away From Current Week Low],"&gt;=0.05")/Table3[[#This Row],[Count]]</f>
        <v>0.3</v>
      </c>
      <c r="M47" s="2">
        <f>COUNTIFS(Table2[Sub-Sector],Table3[[#This Row],[Sub-Sector]],Table2[% Away From Current Week High],"&lt;=0.05")/Table3[[#This Row],[Count]]</f>
        <v>0.7</v>
      </c>
      <c r="N47" s="2">
        <f>COUNTIFS(Table2[Sub-Sector],Table3[[#This Row],[Sub-Sector]],Table2[% Away From Current Month Low],"&gt;=0.05")/Table3[[#This Row],[Count]]</f>
        <v>0.3</v>
      </c>
      <c r="O47" s="2">
        <f>COUNTIFS(Table2[Sub-Sector],Table3[[#This Row],[Sub-Sector]],Table2[% Away From Current Month High],"&lt;=0.05")/Table3[[#This Row],[Count]]</f>
        <v>0.7</v>
      </c>
      <c r="P47" s="2">
        <f>COUNTIFS(Table2[Sub-Sector],Table3[[#This Row],[Sub-Sector]],Table2[% Away From 52W High],"&lt;=10")/Table3[[#This Row],[Count]]</f>
        <v>0.9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0.7</v>
      </c>
      <c r="S47" s="2">
        <f>COUNTIFS(Table2[Sub-Sector],Table3[[#This Row],[Sub-Sector]],Table2[% Price above 50 EMA],"&gt;=0")/Table3[[#This Row],[Count]]</f>
        <v>1</v>
      </c>
      <c r="T47" s="2">
        <f>COUNTIFS(Table2[Sub-Sector],Table3[[#This Row],[Sub-Sector]],Table2[% Price above 200 EMA],"&gt;=0")/Table3[[#This Row],[Count]]</f>
        <v>1</v>
      </c>
      <c r="U47" s="2">
        <f>COUNTIFS(Table2[Sub-Sector],Table3[[#This Row],[Sub-Sector]],Table2[Rate of Change - Zone],"Positive")/Table3[[#This Row],[Count]]</f>
        <v>0.6</v>
      </c>
      <c r="V47" s="2">
        <f>COUNTIFS(Table2[Sub-Sector],Table3[[#This Row],[Sub-Sector]],Table2[Sharpe Ratio],"&gt;=0.10")/Table3[[#This Row],[Count]]</f>
        <v>0.2</v>
      </c>
      <c r="W4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354</v>
      </c>
      <c r="X47" s="4">
        <f>_xlfn.RANK.AVG(Table3[[#This Row],[Score]],Table3[Score],1)</f>
        <v>35</v>
      </c>
      <c r="Y4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225.5</v>
      </c>
      <c r="Z47" s="4">
        <f>_xlfn.RANK.AVG(Table3[[#This Row],[Score 2 ]],Table3[[Score 2 ]],1)</f>
        <v>46</v>
      </c>
    </row>
    <row r="48" spans="1:26" x14ac:dyDescent="0.3">
      <c r="A48" t="s">
        <v>56</v>
      </c>
      <c r="B48">
        <f>COUNTIFS(Table2[Sub-Sector],Table3[[#This Row],[Sub-Sector]])</f>
        <v>4</v>
      </c>
      <c r="C48" s="2">
        <f>COUNTIFS(Table2[Sub-Sector],Table3[[#This Row],[Sub-Sector]],Table2[Uptrend],"Uptrend")/Table3[[#This Row],[Count]]</f>
        <v>0.75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</v>
      </c>
      <c r="F48" s="2">
        <f>COUNTIFS(Table2[Sub-Sector],Table3[[#This Row],[Sub-Sector]],Table2[6M Return vs Nifty],"&gt;=10")/Table3[[#This Row],[Count]]</f>
        <v>0.75</v>
      </c>
      <c r="G48" s="2">
        <f>COUNTIFS(Table2[Sub-Sector],Table3[[#This Row],[Sub-Sector]],Table2[1Y Return vs Nifty],"&gt;=10")/Table3[[#This Row],[Count]]</f>
        <v>0.75</v>
      </c>
      <c r="H48" s="2">
        <f>COUNTIFS(Table2[Sub-Sector],Table3[[#This Row],[Sub-Sector]],Table2[RSI Exponential â€“ 14D],"&gt;=50")/Table3[[#This Row],[Count]]</f>
        <v>0.5</v>
      </c>
      <c r="I48" s="2">
        <f>COUNTIFS(Table2[Sub-Sector],Table3[[#This Row],[Sub-Sector]],Table2[Relative Volume],"&gt;=1")/Table3[[#This Row],[Count]]</f>
        <v>0.5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</v>
      </c>
      <c r="O48" s="2">
        <f>COUNTIFS(Table2[Sub-Sector],Table3[[#This Row],[Sub-Sector]],Table2[% Away From Current Month High],"&lt;=0.05")/Table3[[#This Row],[Count]]</f>
        <v>1</v>
      </c>
      <c r="P48" s="2">
        <f>COUNTIFS(Table2[Sub-Sector],Table3[[#This Row],[Sub-Sector]],Table2[% Away From 52W High],"&lt;=10")/Table3[[#This Row],[Count]]</f>
        <v>1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0.75</v>
      </c>
      <c r="S48" s="2">
        <f>COUNTIFS(Table2[Sub-Sector],Table3[[#This Row],[Sub-Sector]],Table2[% Price above 50 EMA],"&gt;=0")/Table3[[#This Row],[Count]]</f>
        <v>0.75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0.5</v>
      </c>
      <c r="V48" s="2">
        <f>COUNTIFS(Table2[Sub-Sector],Table3[[#This Row],[Sub-Sector]],Table2[Sharpe Ratio],"&gt;=0.10")/Table3[[#This Row],[Count]]</f>
        <v>0.75</v>
      </c>
      <c r="W4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499.5</v>
      </c>
      <c r="X48" s="4">
        <f>_xlfn.RANK.AVG(Table3[[#This Row],[Score]],Table3[Score],1)</f>
        <v>86</v>
      </c>
      <c r="Y4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227</v>
      </c>
      <c r="Z48" s="4">
        <f>_xlfn.RANK.AVG(Table3[[#This Row],[Score 2 ]],Table3[[Score 2 ]],1)</f>
        <v>47</v>
      </c>
    </row>
    <row r="49" spans="1:26" x14ac:dyDescent="0.3">
      <c r="A49" t="s">
        <v>617</v>
      </c>
      <c r="B49">
        <f>COUNTIFS(Table2[Sub-Sector],Table3[[#This Row],[Sub-Sector]])</f>
        <v>13</v>
      </c>
      <c r="C49" s="2">
        <f>COUNTIFS(Table2[Sub-Sector],Table3[[#This Row],[Sub-Sector]],Table2[Uptrend],"Uptrend")/Table3[[#This Row],[Count]]</f>
        <v>0.84615384615384615</v>
      </c>
      <c r="D49" s="2">
        <f>COUNTIFS(Table2[Sub-Sector],Table3[[#This Row],[Sub-Sector]],Table2[1W Return vs Nifty],"&gt;=5")/Table3[[#This Row],[Count]]</f>
        <v>7.6923076923076927E-2</v>
      </c>
      <c r="E49" s="2">
        <f>COUNTIFS(Table2[Sub-Sector],Table3[[#This Row],[Sub-Sector]],Table2[1M Return vs Nifty],"&gt;=5")/Table3[[#This Row],[Count]]</f>
        <v>0.61538461538461542</v>
      </c>
      <c r="F49" s="2">
        <f>COUNTIFS(Table2[Sub-Sector],Table3[[#This Row],[Sub-Sector]],Table2[6M Return vs Nifty],"&gt;=10")/Table3[[#This Row],[Count]]</f>
        <v>0.30769230769230771</v>
      </c>
      <c r="G49" s="2">
        <f>COUNTIFS(Table2[Sub-Sector],Table3[[#This Row],[Sub-Sector]],Table2[1Y Return vs Nifty],"&gt;=10")/Table3[[#This Row],[Count]]</f>
        <v>0.69230769230769229</v>
      </c>
      <c r="H49" s="2">
        <f>COUNTIFS(Table2[Sub-Sector],Table3[[#This Row],[Sub-Sector]],Table2[RSI Exponential â€“ 14D],"&gt;=50")/Table3[[#This Row],[Count]]</f>
        <v>0.76923076923076927</v>
      </c>
      <c r="I49" s="2">
        <f>COUNTIFS(Table2[Sub-Sector],Table3[[#This Row],[Sub-Sector]],Table2[Relative Volume],"&gt;=1")/Table3[[#This Row],[Count]]</f>
        <v>0.76923076923076927</v>
      </c>
      <c r="J49" s="2">
        <f>COUNTIFS(Table2[Sub-Sector],Table3[[#This Row],[Sub-Sector]],Table2[% Away From Day Low],"&gt;=0.05")/Table3[[#This Row],[Count]]</f>
        <v>7.6923076923076927E-2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0.30769230769230771</v>
      </c>
      <c r="M49" s="2">
        <f>COUNTIFS(Table2[Sub-Sector],Table3[[#This Row],[Sub-Sector]],Table2[% Away From Current Week High],"&lt;=0.05")/Table3[[#This Row],[Count]]</f>
        <v>0.46153846153846156</v>
      </c>
      <c r="N49" s="2">
        <f>COUNTIFS(Table2[Sub-Sector],Table3[[#This Row],[Sub-Sector]],Table2[% Away From Current Month Low],"&gt;=0.05")/Table3[[#This Row],[Count]]</f>
        <v>0.30769230769230771</v>
      </c>
      <c r="O49" s="2">
        <f>COUNTIFS(Table2[Sub-Sector],Table3[[#This Row],[Sub-Sector]],Table2[% Away From Current Month High],"&lt;=0.05")/Table3[[#This Row],[Count]]</f>
        <v>0.46153846153846156</v>
      </c>
      <c r="P49" s="2">
        <f>COUNTIFS(Table2[Sub-Sector],Table3[[#This Row],[Sub-Sector]],Table2[% Away From 52W High],"&lt;=10")/Table3[[#This Row],[Count]]</f>
        <v>0.38461538461538464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0.76923076923076927</v>
      </c>
      <c r="S49" s="2">
        <f>COUNTIFS(Table2[Sub-Sector],Table3[[#This Row],[Sub-Sector]],Table2[% Price above 50 EMA],"&gt;=0")/Table3[[#This Row],[Count]]</f>
        <v>0.92307692307692313</v>
      </c>
      <c r="T49" s="2">
        <f>COUNTIFS(Table2[Sub-Sector],Table3[[#This Row],[Sub-Sector]],Table2[% Price above 200 EMA],"&gt;=0")/Table3[[#This Row],[Count]]</f>
        <v>0.84615384615384615</v>
      </c>
      <c r="U49" s="2">
        <f>COUNTIFS(Table2[Sub-Sector],Table3[[#This Row],[Sub-Sector]],Table2[Rate of Change - Zone],"Positive")/Table3[[#This Row],[Count]]</f>
        <v>0.69230769230769229</v>
      </c>
      <c r="V49" s="2">
        <f>COUNTIFS(Table2[Sub-Sector],Table3[[#This Row],[Sub-Sector]],Table2[Sharpe Ratio],"&gt;=0.10")/Table3[[#This Row],[Count]]</f>
        <v>0.23076923076923078</v>
      </c>
      <c r="W4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400</v>
      </c>
      <c r="X49" s="4">
        <f>_xlfn.RANK.AVG(Table3[[#This Row],[Score]],Table3[Score],1)</f>
        <v>52</v>
      </c>
      <c r="Y4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</v>
      </c>
      <c r="Z49" s="4">
        <f>_xlfn.RANK.AVG(Table3[[#This Row],[Score 2 ]],Table3[[Score 2 ]],1)</f>
        <v>48</v>
      </c>
    </row>
    <row r="50" spans="1:26" x14ac:dyDescent="0.3">
      <c r="A50" t="s">
        <v>448</v>
      </c>
      <c r="B50">
        <f>COUNTIFS(Table2[Sub-Sector],Table3[[#This Row],[Sub-Sector]])</f>
        <v>3</v>
      </c>
      <c r="C50" s="2">
        <f>COUNTIFS(Table2[Sub-Sector],Table3[[#This Row],[Sub-Sector]],Table2[Uptrend],"Uptrend")/Table3[[#This Row],[Count]]</f>
        <v>0.66666666666666663</v>
      </c>
      <c r="D50" s="2">
        <f>COUNTIFS(Table2[Sub-Sector],Table3[[#This Row],[Sub-Sector]],Table2[1W Return vs Nifty],"&gt;=5")/Table3[[#This Row],[Count]]</f>
        <v>0</v>
      </c>
      <c r="E50" s="2">
        <f>COUNTIFS(Table2[Sub-Sector],Table3[[#This Row],[Sub-Sector]],Table2[1M Return vs Nifty],"&gt;=5")/Table3[[#This Row],[Count]]</f>
        <v>1</v>
      </c>
      <c r="F50" s="2">
        <f>COUNTIFS(Table2[Sub-Sector],Table3[[#This Row],[Sub-Sector]],Table2[6M Return vs Nifty],"&gt;=10")/Table3[[#This Row],[Count]]</f>
        <v>0.66666666666666663</v>
      </c>
      <c r="G50" s="2">
        <f>COUNTIFS(Table2[Sub-Sector],Table3[[#This Row],[Sub-Sector]],Table2[1Y Return vs Nifty],"&gt;=10")/Table3[[#This Row],[Count]]</f>
        <v>0.66666666666666663</v>
      </c>
      <c r="H50" s="2">
        <f>COUNTIFS(Table2[Sub-Sector],Table3[[#This Row],[Sub-Sector]],Table2[RSI Exponential â€“ 14D],"&gt;=50")/Table3[[#This Row],[Count]]</f>
        <v>0.66666666666666663</v>
      </c>
      <c r="I50" s="2">
        <f>COUNTIFS(Table2[Sub-Sector],Table3[[#This Row],[Sub-Sector]],Table2[Relative Volume],"&gt;=1")/Table3[[#This Row],[Count]]</f>
        <v>0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0.33333333333333331</v>
      </c>
      <c r="M50" s="2">
        <f>COUNTIFS(Table2[Sub-Sector],Table3[[#This Row],[Sub-Sector]],Table2[% Away From Current Week High],"&lt;=0.05")/Table3[[#This Row],[Count]]</f>
        <v>1</v>
      </c>
      <c r="N50" s="2">
        <f>COUNTIFS(Table2[Sub-Sector],Table3[[#This Row],[Sub-Sector]],Table2[% Away From Current Month Low],"&gt;=0.05")/Table3[[#This Row],[Count]]</f>
        <v>0.33333333333333331</v>
      </c>
      <c r="O50" s="2">
        <f>COUNTIFS(Table2[Sub-Sector],Table3[[#This Row],[Sub-Sector]],Table2[% Away From Current Month High],"&lt;=0.05")/Table3[[#This Row],[Count]]</f>
        <v>1</v>
      </c>
      <c r="P50" s="2">
        <f>COUNTIFS(Table2[Sub-Sector],Table3[[#This Row],[Sub-Sector]],Table2[% Away From 52W High],"&lt;=10")/Table3[[#This Row],[Count]]</f>
        <v>0.66666666666666663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0.66666666666666663</v>
      </c>
      <c r="S50" s="2">
        <f>COUNTIFS(Table2[Sub-Sector],Table3[[#This Row],[Sub-Sector]],Table2[% Price above 50 EMA],"&gt;=0")/Table3[[#This Row],[Count]]</f>
        <v>0.66666666666666663</v>
      </c>
      <c r="T50" s="2">
        <f>COUNTIFS(Table2[Sub-Sector],Table3[[#This Row],[Sub-Sector]],Table2[% Price above 200 EMA],"&gt;=0")/Table3[[#This Row],[Count]]</f>
        <v>0.66666666666666663</v>
      </c>
      <c r="U50" s="2">
        <f>COUNTIFS(Table2[Sub-Sector],Table3[[#This Row],[Sub-Sector]],Table2[Rate of Change - Zone],"Positive")/Table3[[#This Row],[Count]]</f>
        <v>1</v>
      </c>
      <c r="V50" s="2">
        <f>COUNTIFS(Table2[Sub-Sector],Table3[[#This Row],[Sub-Sector]],Table2[Sharpe Ratio],"&gt;=0.10")/Table3[[#This Row],[Count]]</f>
        <v>0.33333333333333331</v>
      </c>
      <c r="W5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421</v>
      </c>
      <c r="X50" s="4">
        <f>_xlfn.RANK.AVG(Table3[[#This Row],[Score]],Table3[Score],1)</f>
        <v>59.5</v>
      </c>
      <c r="Y5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230</v>
      </c>
      <c r="Z50" s="4">
        <f>_xlfn.RANK.AVG(Table3[[#This Row],[Score 2 ]],Table3[[Score 2 ]],1)</f>
        <v>49</v>
      </c>
    </row>
    <row r="51" spans="1:26" x14ac:dyDescent="0.3">
      <c r="A51" t="s">
        <v>230</v>
      </c>
      <c r="B51">
        <f>COUNTIFS(Table2[Sub-Sector],Table3[[#This Row],[Sub-Sector]])</f>
        <v>23</v>
      </c>
      <c r="C51" s="2">
        <f>COUNTIFS(Table2[Sub-Sector],Table3[[#This Row],[Sub-Sector]],Table2[Uptrend],"Uptrend")/Table3[[#This Row],[Count]]</f>
        <v>0.78260869565217395</v>
      </c>
      <c r="D51" s="2">
        <f>COUNTIFS(Table2[Sub-Sector],Table3[[#This Row],[Sub-Sector]],Table2[1W Return vs Nifty],"&gt;=5")/Table3[[#This Row],[Count]]</f>
        <v>0.21739130434782608</v>
      </c>
      <c r="E51" s="2">
        <f>COUNTIFS(Table2[Sub-Sector],Table3[[#This Row],[Sub-Sector]],Table2[1M Return vs Nifty],"&gt;=5")/Table3[[#This Row],[Count]]</f>
        <v>0.78260869565217395</v>
      </c>
      <c r="F51" s="2">
        <f>COUNTIFS(Table2[Sub-Sector],Table3[[#This Row],[Sub-Sector]],Table2[6M Return vs Nifty],"&gt;=10")/Table3[[#This Row],[Count]]</f>
        <v>0.56521739130434778</v>
      </c>
      <c r="G51" s="2">
        <f>COUNTIFS(Table2[Sub-Sector],Table3[[#This Row],[Sub-Sector]],Table2[1Y Return vs Nifty],"&gt;=10")/Table3[[#This Row],[Count]]</f>
        <v>0.56521739130434778</v>
      </c>
      <c r="H51" s="2">
        <f>COUNTIFS(Table2[Sub-Sector],Table3[[#This Row],[Sub-Sector]],Table2[RSI Exponential â€“ 14D],"&gt;=50")/Table3[[#This Row],[Count]]</f>
        <v>0.78260869565217395</v>
      </c>
      <c r="I51" s="2">
        <f>COUNTIFS(Table2[Sub-Sector],Table3[[#This Row],[Sub-Sector]],Table2[Relative Volume],"&gt;=1")/Table3[[#This Row],[Count]]</f>
        <v>0.52173913043478259</v>
      </c>
      <c r="J51" s="2">
        <f>COUNTIFS(Table2[Sub-Sector],Table3[[#This Row],[Sub-Sector]],Table2[% Away From Day Low],"&gt;=0.05")/Table3[[#This Row],[Count]]</f>
        <v>8.6956521739130432E-2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0.39130434782608697</v>
      </c>
      <c r="M51" s="2">
        <f>COUNTIFS(Table2[Sub-Sector],Table3[[#This Row],[Sub-Sector]],Table2[% Away From Current Week High],"&lt;=0.05")/Table3[[#This Row],[Count]]</f>
        <v>0.91304347826086951</v>
      </c>
      <c r="N51" s="2">
        <f>COUNTIFS(Table2[Sub-Sector],Table3[[#This Row],[Sub-Sector]],Table2[% Away From Current Month Low],"&gt;=0.05")/Table3[[#This Row],[Count]]</f>
        <v>0.39130434782608697</v>
      </c>
      <c r="O51" s="2">
        <f>COUNTIFS(Table2[Sub-Sector],Table3[[#This Row],[Sub-Sector]],Table2[% Away From Current Month High],"&lt;=0.05")/Table3[[#This Row],[Count]]</f>
        <v>0.91304347826086951</v>
      </c>
      <c r="P51" s="2">
        <f>COUNTIFS(Table2[Sub-Sector],Table3[[#This Row],[Sub-Sector]],Table2[% Away From 52W High],"&lt;=10")/Table3[[#This Row],[Count]]</f>
        <v>0.60869565217391308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0.86956521739130432</v>
      </c>
      <c r="S51" s="2">
        <f>COUNTIFS(Table2[Sub-Sector],Table3[[#This Row],[Sub-Sector]],Table2[% Price above 50 EMA],"&gt;=0")/Table3[[#This Row],[Count]]</f>
        <v>0.95652173913043481</v>
      </c>
      <c r="T51" s="2">
        <f>COUNTIFS(Table2[Sub-Sector],Table3[[#This Row],[Sub-Sector]],Table2[% Price above 200 EMA],"&gt;=0")/Table3[[#This Row],[Count]]</f>
        <v>0.86956521739130432</v>
      </c>
      <c r="U51" s="2">
        <f>COUNTIFS(Table2[Sub-Sector],Table3[[#This Row],[Sub-Sector]],Table2[Rate of Change - Zone],"Positive")/Table3[[#This Row],[Count]]</f>
        <v>0.73913043478260865</v>
      </c>
      <c r="V51" s="2">
        <f>COUNTIFS(Table2[Sub-Sector],Table3[[#This Row],[Sub-Sector]],Table2[Sharpe Ratio],"&gt;=0.10")/Table3[[#This Row],[Count]]</f>
        <v>0.56521739130434778</v>
      </c>
      <c r="W5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373</v>
      </c>
      <c r="X51" s="4">
        <f>_xlfn.RANK.AVG(Table3[[#This Row],[Score]],Table3[Score],1)</f>
        <v>41</v>
      </c>
      <c r="Y5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</v>
      </c>
      <c r="Z51" s="4">
        <f>_xlfn.RANK.AVG(Table3[[#This Row],[Score 2 ]],Table3[[Score 2 ]],1)</f>
        <v>50</v>
      </c>
    </row>
    <row r="52" spans="1:26" x14ac:dyDescent="0.3">
      <c r="A52" t="s">
        <v>546</v>
      </c>
      <c r="B52">
        <f>COUNTIFS(Table2[Sub-Sector],Table3[[#This Row],[Sub-Sector]])</f>
        <v>9</v>
      </c>
      <c r="C52" s="2">
        <f>COUNTIFS(Table2[Sub-Sector],Table3[[#This Row],[Sub-Sector]],Table2[Uptrend],"Uptrend")/Table3[[#This Row],[Count]]</f>
        <v>0.55555555555555558</v>
      </c>
      <c r="D52" s="2">
        <f>COUNTIFS(Table2[Sub-Sector],Table3[[#This Row],[Sub-Sector]],Table2[1W Return vs Nifty],"&gt;=5")/Table3[[#This Row],[Count]]</f>
        <v>0.33333333333333331</v>
      </c>
      <c r="E52" s="2">
        <f>COUNTIFS(Table2[Sub-Sector],Table3[[#This Row],[Sub-Sector]],Table2[1M Return vs Nifty],"&gt;=5")/Table3[[#This Row],[Count]]</f>
        <v>0.77777777777777779</v>
      </c>
      <c r="F52" s="2">
        <f>COUNTIFS(Table2[Sub-Sector],Table3[[#This Row],[Sub-Sector]],Table2[6M Return vs Nifty],"&gt;=10")/Table3[[#This Row],[Count]]</f>
        <v>0.33333333333333331</v>
      </c>
      <c r="G52" s="2">
        <f>COUNTIFS(Table2[Sub-Sector],Table3[[#This Row],[Sub-Sector]],Table2[1Y Return vs Nifty],"&gt;=10")/Table3[[#This Row],[Count]]</f>
        <v>0.44444444444444442</v>
      </c>
      <c r="H52" s="2">
        <f>COUNTIFS(Table2[Sub-Sector],Table3[[#This Row],[Sub-Sector]],Table2[RSI Exponential â€“ 14D],"&gt;=50")/Table3[[#This Row],[Count]]</f>
        <v>0.88888888888888884</v>
      </c>
      <c r="I52" s="2">
        <f>COUNTIFS(Table2[Sub-Sector],Table3[[#This Row],[Sub-Sector]],Table2[Relative Volume],"&gt;=1")/Table3[[#This Row],[Count]]</f>
        <v>0.77777777777777779</v>
      </c>
      <c r="J52" s="2">
        <f>COUNTIFS(Table2[Sub-Sector],Table3[[#This Row],[Sub-Sector]],Table2[% Away From Day Low],"&gt;=0.05")/Table3[[#This Row],[Count]]</f>
        <v>0.1111111111111111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0.33333333333333331</v>
      </c>
      <c r="M52" s="2">
        <f>COUNTIFS(Table2[Sub-Sector],Table3[[#This Row],[Sub-Sector]],Table2[% Away From Current Week High],"&lt;=0.05")/Table3[[#This Row],[Count]]</f>
        <v>0.55555555555555558</v>
      </c>
      <c r="N52" s="2">
        <f>COUNTIFS(Table2[Sub-Sector],Table3[[#This Row],[Sub-Sector]],Table2[% Away From Current Month Low],"&gt;=0.05")/Table3[[#This Row],[Count]]</f>
        <v>0.33333333333333331</v>
      </c>
      <c r="O52" s="2">
        <f>COUNTIFS(Table2[Sub-Sector],Table3[[#This Row],[Sub-Sector]],Table2[% Away From Current Month High],"&lt;=0.05")/Table3[[#This Row],[Count]]</f>
        <v>0.55555555555555558</v>
      </c>
      <c r="P52" s="2">
        <f>COUNTIFS(Table2[Sub-Sector],Table3[[#This Row],[Sub-Sector]],Table2[% Away From 52W High],"&lt;=10")/Table3[[#This Row],[Count]]</f>
        <v>0.1111111111111111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0.88888888888888884</v>
      </c>
      <c r="S52" s="2">
        <f>COUNTIFS(Table2[Sub-Sector],Table3[[#This Row],[Sub-Sector]],Table2[% Price above 50 EMA],"&gt;=0")/Table3[[#This Row],[Count]]</f>
        <v>0.77777777777777779</v>
      </c>
      <c r="T52" s="2">
        <f>COUNTIFS(Table2[Sub-Sector],Table3[[#This Row],[Sub-Sector]],Table2[% Price above 200 EMA],"&gt;=0")/Table3[[#This Row],[Count]]</f>
        <v>0.77777777777777779</v>
      </c>
      <c r="U52" s="2">
        <f>COUNTIFS(Table2[Sub-Sector],Table3[[#This Row],[Sub-Sector]],Table2[Rate of Change - Zone],"Positive")/Table3[[#This Row],[Count]]</f>
        <v>0.88888888888888884</v>
      </c>
      <c r="V52" s="2">
        <f>COUNTIFS(Table2[Sub-Sector],Table3[[#This Row],[Sub-Sector]],Table2[Sharpe Ratio],"&gt;=0.10")/Table3[[#This Row],[Count]]</f>
        <v>0.33333333333333331</v>
      </c>
      <c r="W5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388.5</v>
      </c>
      <c r="X52" s="4">
        <f>_xlfn.RANK.AVG(Table3[[#This Row],[Score]],Table3[Score],1)</f>
        <v>48</v>
      </c>
      <c r="Y5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231.5</v>
      </c>
      <c r="Z52" s="4">
        <f>_xlfn.RANK.AVG(Table3[[#This Row],[Score 2 ]],Table3[[Score 2 ]],1)</f>
        <v>51</v>
      </c>
    </row>
    <row r="53" spans="1:26" x14ac:dyDescent="0.3">
      <c r="A53" t="s">
        <v>1415</v>
      </c>
      <c r="B53">
        <f>COUNTIFS(Table2[Sub-Sector],Table3[[#This Row],[Sub-Sector]])</f>
        <v>3</v>
      </c>
      <c r="C53" s="2">
        <f>COUNTIFS(Table2[Sub-Sector],Table3[[#This Row],[Sub-Sector]],Table2[Uptrend],"Uptrend")/Table3[[#This Row],[Count]]</f>
        <v>0.66666666666666663</v>
      </c>
      <c r="D53" s="2">
        <f>COUNTIFS(Table2[Sub-Sector],Table3[[#This Row],[Sub-Sector]],Table2[1W Return vs Nifty],"&gt;=5")/Table3[[#This Row],[Count]]</f>
        <v>1</v>
      </c>
      <c r="E53" s="2">
        <f>COUNTIFS(Table2[Sub-Sector],Table3[[#This Row],[Sub-Sector]],Table2[1M Return vs Nifty],"&gt;=5")/Table3[[#This Row],[Count]]</f>
        <v>1</v>
      </c>
      <c r="F53" s="2">
        <f>COUNTIFS(Table2[Sub-Sector],Table3[[#This Row],[Sub-Sector]],Table2[6M Return vs Nifty],"&gt;=10")/Table3[[#This Row],[Count]]</f>
        <v>0</v>
      </c>
      <c r="G53" s="2">
        <f>COUNTIFS(Table2[Sub-Sector],Table3[[#This Row],[Sub-Sector]],Table2[1Y Return vs Nifty],"&gt;=10")/Table3[[#This Row],[Count]]</f>
        <v>0.33333333333333331</v>
      </c>
      <c r="H53" s="2">
        <f>COUNTIFS(Table2[Sub-Sector],Table3[[#This Row],[Sub-Sector]],Table2[RSI Exponential â€“ 14D],"&gt;=50")/Table3[[#This Row],[Count]]</f>
        <v>1</v>
      </c>
      <c r="I53" s="2">
        <f>COUNTIFS(Table2[Sub-Sector],Table3[[#This Row],[Sub-Sector]],Table2[Relative Volume],"&gt;=1")/Table3[[#This Row],[Count]]</f>
        <v>1</v>
      </c>
      <c r="J53" s="2">
        <f>COUNTIFS(Table2[Sub-Sector],Table3[[#This Row],[Sub-Sector]],Table2[% Away From Day Low],"&gt;=0.05")/Table3[[#This Row],[Count]]</f>
        <v>0.33333333333333331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1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1</v>
      </c>
      <c r="O53" s="2">
        <f>COUNTIFS(Table2[Sub-Sector],Table3[[#This Row],[Sub-Sector]],Table2[% Away From Current Month High],"&lt;=0.05")/Table3[[#This Row],[Count]]</f>
        <v>1</v>
      </c>
      <c r="P53" s="2">
        <f>COUNTIFS(Table2[Sub-Sector],Table3[[#This Row],[Sub-Sector]],Table2[% Away From 52W High],"&lt;=10")/Table3[[#This Row],[Count]]</f>
        <v>0.66666666666666663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1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1</v>
      </c>
      <c r="V53" s="2">
        <f>COUNTIFS(Table2[Sub-Sector],Table3[[#This Row],[Sub-Sector]],Table2[Sharpe Ratio],"&gt;=0.10")/Table3[[#This Row],[Count]]</f>
        <v>0.33333333333333331</v>
      </c>
      <c r="W5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342</v>
      </c>
      <c r="X53" s="4">
        <f>_xlfn.RANK.AVG(Table3[[#This Row],[Score]],Table3[Score],1)</f>
        <v>32</v>
      </c>
      <c r="Y5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53" s="4">
        <f>_xlfn.RANK.AVG(Table3[[#This Row],[Score 2 ]],Table3[[Score 2 ]],1)</f>
        <v>52.5</v>
      </c>
    </row>
    <row r="54" spans="1:26" x14ac:dyDescent="0.3">
      <c r="A54" t="s">
        <v>582</v>
      </c>
      <c r="B54">
        <f>COUNTIFS(Table2[Sub-Sector],Table3[[#This Row],[Sub-Sector]])</f>
        <v>5</v>
      </c>
      <c r="C54" s="2">
        <f>COUNTIFS(Table2[Sub-Sector],Table3[[#This Row],[Sub-Sector]],Table2[Uptrend],"Uptrend")/Table3[[#This Row],[Count]]</f>
        <v>0.4</v>
      </c>
      <c r="D54" s="2">
        <f>COUNTIFS(Table2[Sub-Sector],Table3[[#This Row],[Sub-Sector]],Table2[1W Return vs Nifty],"&gt;=5")/Table3[[#This Row],[Count]]</f>
        <v>0.2</v>
      </c>
      <c r="E54" s="2">
        <f>COUNTIFS(Table2[Sub-Sector],Table3[[#This Row],[Sub-Sector]],Table2[1M Return vs Nifty],"&gt;=5")/Table3[[#This Row],[Count]]</f>
        <v>0.4</v>
      </c>
      <c r="F54" s="2">
        <f>COUNTIFS(Table2[Sub-Sector],Table3[[#This Row],[Sub-Sector]],Table2[6M Return vs Nifty],"&gt;=10")/Table3[[#This Row],[Count]]</f>
        <v>0.4</v>
      </c>
      <c r="G54" s="2">
        <f>COUNTIFS(Table2[Sub-Sector],Table3[[#This Row],[Sub-Sector]],Table2[1Y Return vs Nifty],"&gt;=10")/Table3[[#This Row],[Count]]</f>
        <v>0.8</v>
      </c>
      <c r="H54" s="2">
        <f>COUNTIFS(Table2[Sub-Sector],Table3[[#This Row],[Sub-Sector]],Table2[RSI Exponential â€“ 14D],"&gt;=50")/Table3[[#This Row],[Count]]</f>
        <v>0.8</v>
      </c>
      <c r="I54" s="2">
        <f>COUNTIFS(Table2[Sub-Sector],Table3[[#This Row],[Sub-Sector]],Table2[Relative Volume],"&gt;=1")/Table3[[#This Row],[Count]]</f>
        <v>0.4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0.2</v>
      </c>
      <c r="M54" s="2">
        <f>COUNTIFS(Table2[Sub-Sector],Table3[[#This Row],[Sub-Sector]],Table2[% Away From Current Week High],"&lt;=0.05")/Table3[[#This Row],[Count]]</f>
        <v>0.6</v>
      </c>
      <c r="N54" s="2">
        <f>COUNTIFS(Table2[Sub-Sector],Table3[[#This Row],[Sub-Sector]],Table2[% Away From Current Month Low],"&gt;=0.05")/Table3[[#This Row],[Count]]</f>
        <v>0.2</v>
      </c>
      <c r="O54" s="2">
        <f>COUNTIFS(Table2[Sub-Sector],Table3[[#This Row],[Sub-Sector]],Table2[% Away From Current Month High],"&lt;=0.05")/Table3[[#This Row],[Count]]</f>
        <v>0.6</v>
      </c>
      <c r="P54" s="2">
        <f>COUNTIFS(Table2[Sub-Sector],Table3[[#This Row],[Sub-Sector]],Table2[% Away From 52W High],"&lt;=10")/Table3[[#This Row],[Count]]</f>
        <v>0.4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0.8</v>
      </c>
      <c r="S54" s="2">
        <f>COUNTIFS(Table2[Sub-Sector],Table3[[#This Row],[Sub-Sector]],Table2[% Price above 50 EMA],"&gt;=0")/Table3[[#This Row],[Count]]</f>
        <v>0.6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0.8</v>
      </c>
      <c r="V54" s="2">
        <f>COUNTIFS(Table2[Sub-Sector],Table3[[#This Row],[Sub-Sector]],Table2[Sharpe Ratio],"&gt;=0.10")/Table3[[#This Row],[Count]]</f>
        <v>0.2</v>
      </c>
      <c r="W5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476</v>
      </c>
      <c r="X54" s="4">
        <f>_xlfn.RANK.AVG(Table3[[#This Row],[Score]],Table3[Score],1)</f>
        <v>74</v>
      </c>
      <c r="Y5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54" s="4">
        <f>_xlfn.RANK.AVG(Table3[[#This Row],[Score 2 ]],Table3[[Score 2 ]],1)</f>
        <v>52.5</v>
      </c>
    </row>
    <row r="55" spans="1:26" x14ac:dyDescent="0.3">
      <c r="A55" t="s">
        <v>948</v>
      </c>
      <c r="B55">
        <f>COUNTIFS(Table2[Sub-Sector],Table3[[#This Row],[Sub-Sector]])</f>
        <v>2</v>
      </c>
      <c r="C55" s="2">
        <f>COUNTIFS(Table2[Sub-Sector],Table3[[#This Row],[Sub-Sector]],Table2[Uptrend],"Uptrend")/Table3[[#This Row],[Count]]</f>
        <v>0.5</v>
      </c>
      <c r="D55" s="2">
        <f>COUNTIFS(Table2[Sub-Sector],Table3[[#This Row],[Sub-Sector]],Table2[1W Return vs Nifty],"&gt;=5")/Table3[[#This Row],[Count]]</f>
        <v>0.5</v>
      </c>
      <c r="E55" s="2">
        <f>COUNTIFS(Table2[Sub-Sector],Table3[[#This Row],[Sub-Sector]],Table2[1M Return vs Nifty],"&gt;=5")/Table3[[#This Row],[Count]]</f>
        <v>0.5</v>
      </c>
      <c r="F55" s="2">
        <f>COUNTIFS(Table2[Sub-Sector],Table3[[#This Row],[Sub-Sector]],Table2[6M Return vs Nifty],"&gt;=10")/Table3[[#This Row],[Count]]</f>
        <v>0.5</v>
      </c>
      <c r="G55" s="2">
        <f>COUNTIFS(Table2[Sub-Sector],Table3[[#This Row],[Sub-Sector]],Table2[1Y Return vs Nifty],"&gt;=10")/Table3[[#This Row],[Count]]</f>
        <v>0.5</v>
      </c>
      <c r="H55" s="2">
        <f>COUNTIFS(Table2[Sub-Sector],Table3[[#This Row],[Sub-Sector]],Table2[RSI Exponential â€“ 14D],"&gt;=50")/Table3[[#This Row],[Count]]</f>
        <v>1</v>
      </c>
      <c r="I55" s="2">
        <f>COUNTIFS(Table2[Sub-Sector],Table3[[#This Row],[Sub-Sector]],Table2[Relative Volume],"&gt;=1")/Table3[[#This Row],[Count]]</f>
        <v>1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0.5</v>
      </c>
      <c r="M55" s="2">
        <f>COUNTIFS(Table2[Sub-Sector],Table3[[#This Row],[Sub-Sector]],Table2[% Away From Current Week High],"&lt;=0.05")/Table3[[#This Row],[Count]]</f>
        <v>0.5</v>
      </c>
      <c r="N55" s="2">
        <f>COUNTIFS(Table2[Sub-Sector],Table3[[#This Row],[Sub-Sector]],Table2[% Away From Current Month Low],"&gt;=0.05")/Table3[[#This Row],[Count]]</f>
        <v>0.5</v>
      </c>
      <c r="O55" s="2">
        <f>COUNTIFS(Table2[Sub-Sector],Table3[[#This Row],[Sub-Sector]],Table2[% Away From Current Month High],"&lt;=0.05")/Table3[[#This Row],[Count]]</f>
        <v>0.5</v>
      </c>
      <c r="P55" s="2">
        <f>COUNTIFS(Table2[Sub-Sector],Table3[[#This Row],[Sub-Sector]],Table2[% Away From 52W High],"&lt;=10")/Table3[[#This Row],[Count]]</f>
        <v>0.5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0.5</v>
      </c>
      <c r="S55" s="2">
        <f>COUNTIFS(Table2[Sub-Sector],Table3[[#This Row],[Sub-Sector]],Table2[% Price above 50 EMA],"&gt;=0")/Table3[[#This Row],[Count]]</f>
        <v>0.5</v>
      </c>
      <c r="T55" s="2">
        <f>COUNTIFS(Table2[Sub-Sector],Table3[[#This Row],[Sub-Sector]],Table2[% Price above 200 EMA],"&gt;=0")/Table3[[#This Row],[Count]]</f>
        <v>0.5</v>
      </c>
      <c r="U55" s="2">
        <f>COUNTIFS(Table2[Sub-Sector],Table3[[#This Row],[Sub-Sector]],Table2[Rate of Change - Zone],"Positive")/Table3[[#This Row],[Count]]</f>
        <v>0.5</v>
      </c>
      <c r="V55" s="2">
        <f>COUNTIFS(Table2[Sub-Sector],Table3[[#This Row],[Sub-Sector]],Table2[Sharpe Ratio],"&gt;=0.10")/Table3[[#This Row],[Count]]</f>
        <v>0</v>
      </c>
      <c r="W5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426</v>
      </c>
      <c r="X55" s="4">
        <f>_xlfn.RANK.AVG(Table3[[#This Row],[Score]],Table3[Score],1)</f>
        <v>61</v>
      </c>
      <c r="Y5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240</v>
      </c>
      <c r="Z55" s="4">
        <f>_xlfn.RANK.AVG(Table3[[#This Row],[Score 2 ]],Table3[[Score 2 ]],1)</f>
        <v>54.5</v>
      </c>
    </row>
    <row r="56" spans="1:26" x14ac:dyDescent="0.3">
      <c r="A56" t="s">
        <v>802</v>
      </c>
      <c r="B56">
        <f>COUNTIFS(Table2[Sub-Sector],Table3[[#This Row],[Sub-Sector]])</f>
        <v>2</v>
      </c>
      <c r="C56" s="2">
        <f>COUNTIFS(Table2[Sub-Sector],Table3[[#This Row],[Sub-Sector]],Table2[Uptrend],"Uptrend")/Table3[[#This Row],[Count]]</f>
        <v>0.5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1</v>
      </c>
      <c r="F56" s="2">
        <f>COUNTIFS(Table2[Sub-Sector],Table3[[#This Row],[Sub-Sector]],Table2[6M Return vs Nifty],"&gt;=10")/Table3[[#This Row],[Count]]</f>
        <v>0.5</v>
      </c>
      <c r="G56" s="2">
        <f>COUNTIFS(Table2[Sub-Sector],Table3[[#This Row],[Sub-Sector]],Table2[1Y Return vs Nifty],"&gt;=10")/Table3[[#This Row],[Count]]</f>
        <v>0.5</v>
      </c>
      <c r="H56" s="2">
        <f>COUNTIFS(Table2[Sub-Sector],Table3[[#This Row],[Sub-Sector]],Table2[RSI Exponential â€“ 14D],"&gt;=50")/Table3[[#This Row],[Count]]</f>
        <v>0.5</v>
      </c>
      <c r="I56" s="2">
        <f>COUNTIFS(Table2[Sub-Sector],Table3[[#This Row],[Sub-Sector]],Table2[Relative Volume],"&gt;=1")/Table3[[#This Row],[Count]]</f>
        <v>1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0.5</v>
      </c>
      <c r="M56" s="2">
        <f>COUNTIFS(Table2[Sub-Sector],Table3[[#This Row],[Sub-Sector]],Table2[% Away From Current Week High],"&lt;=0.05")/Table3[[#This Row],[Count]]</f>
        <v>0.5</v>
      </c>
      <c r="N56" s="2">
        <f>COUNTIFS(Table2[Sub-Sector],Table3[[#This Row],[Sub-Sector]],Table2[% Away From Current Month Low],"&gt;=0.05")/Table3[[#This Row],[Count]]</f>
        <v>0.5</v>
      </c>
      <c r="O56" s="2">
        <f>COUNTIFS(Table2[Sub-Sector],Table3[[#This Row],[Sub-Sector]],Table2[% Away From Current Month High],"&lt;=0.05")/Table3[[#This Row],[Count]]</f>
        <v>0.5</v>
      </c>
      <c r="P56" s="2">
        <f>COUNTIFS(Table2[Sub-Sector],Table3[[#This Row],[Sub-Sector]],Table2[% Away From 52W High],"&lt;=10")/Table3[[#This Row],[Count]]</f>
        <v>0.5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1</v>
      </c>
      <c r="S56" s="2">
        <f>COUNTIFS(Table2[Sub-Sector],Table3[[#This Row],[Sub-Sector]],Table2[% Price above 50 EMA],"&gt;=0")/Table3[[#This Row],[Count]]</f>
        <v>1</v>
      </c>
      <c r="T56" s="2">
        <f>COUNTIFS(Table2[Sub-Sector],Table3[[#This Row],[Sub-Sector]],Table2[% Price above 200 EMA],"&gt;=0")/Table3[[#This Row],[Count]]</f>
        <v>1</v>
      </c>
      <c r="U56" s="2">
        <f>COUNTIFS(Table2[Sub-Sector],Table3[[#This Row],[Sub-Sector]],Table2[Rate of Change - Zone],"Positive")/Table3[[#This Row],[Count]]</f>
        <v>0.5</v>
      </c>
      <c r="V56" s="2">
        <f>COUNTIFS(Table2[Sub-Sector],Table3[[#This Row],[Sub-Sector]],Table2[Sharpe Ratio],"&gt;=0.10")/Table3[[#This Row],[Count]]</f>
        <v>0</v>
      </c>
      <c r="W5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451.5</v>
      </c>
      <c r="X56" s="4">
        <f>_xlfn.RANK.AVG(Table3[[#This Row],[Score]],Table3[Score],1)</f>
        <v>66</v>
      </c>
      <c r="Y5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240</v>
      </c>
      <c r="Z56" s="4">
        <f>_xlfn.RANK.AVG(Table3[[#This Row],[Score 2 ]],Table3[[Score 2 ]],1)</f>
        <v>54.5</v>
      </c>
    </row>
    <row r="57" spans="1:26" x14ac:dyDescent="0.3">
      <c r="A57" t="s">
        <v>18</v>
      </c>
      <c r="B57">
        <f>COUNTIFS(Table2[Sub-Sector],Table3[[#This Row],[Sub-Sector]])</f>
        <v>6</v>
      </c>
      <c r="C57" s="2">
        <f>COUNTIFS(Table2[Sub-Sector],Table3[[#This Row],[Sub-Sector]],Table2[Uptrend],"Uptrend")/Table3[[#This Row],[Count]]</f>
        <v>0.66666666666666663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</v>
      </c>
      <c r="F57" s="2">
        <f>COUNTIFS(Table2[Sub-Sector],Table3[[#This Row],[Sub-Sector]],Table2[6M Return vs Nifty],"&gt;=10")/Table3[[#This Row],[Count]]</f>
        <v>0.66666666666666663</v>
      </c>
      <c r="G57" s="2">
        <f>COUNTIFS(Table2[Sub-Sector],Table3[[#This Row],[Sub-Sector]],Table2[1Y Return vs Nifty],"&gt;=10")/Table3[[#This Row],[Count]]</f>
        <v>1</v>
      </c>
      <c r="H57" s="2">
        <f>COUNTIFS(Table2[Sub-Sector],Table3[[#This Row],[Sub-Sector]],Table2[RSI Exponential â€“ 14D],"&gt;=50")/Table3[[#This Row],[Count]]</f>
        <v>0.66666666666666663</v>
      </c>
      <c r="I57" s="2">
        <f>COUNTIFS(Table2[Sub-Sector],Table3[[#This Row],[Sub-Sector]],Table2[Relative Volume],"&gt;=1")/Table3[[#This Row],[Count]]</f>
        <v>0.16666666666666666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</v>
      </c>
      <c r="M57" s="2">
        <f>COUNTIFS(Table2[Sub-Sector],Table3[[#This Row],[Sub-Sector]],Table2[% Away From Current Week High],"&lt;=0.05")/Table3[[#This Row],[Count]]</f>
        <v>0.83333333333333337</v>
      </c>
      <c r="N57" s="2">
        <f>COUNTIFS(Table2[Sub-Sector],Table3[[#This Row],[Sub-Sector]],Table2[% Away From Current Month Low],"&gt;=0.05")/Table3[[#This Row],[Count]]</f>
        <v>0</v>
      </c>
      <c r="O57" s="2">
        <f>COUNTIFS(Table2[Sub-Sector],Table3[[#This Row],[Sub-Sector]],Table2[% Away From Current Month High],"&lt;=0.05")/Table3[[#This Row],[Count]]</f>
        <v>0.83333333333333337</v>
      </c>
      <c r="P57" s="2">
        <f>COUNTIFS(Table2[Sub-Sector],Table3[[#This Row],[Sub-Sector]],Table2[% Away From 52W High],"&lt;=10")/Table3[[#This Row],[Count]]</f>
        <v>0.16666666666666666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0.66666666666666663</v>
      </c>
      <c r="S57" s="2">
        <f>COUNTIFS(Table2[Sub-Sector],Table3[[#This Row],[Sub-Sector]],Table2[% Price above 50 EMA],"&gt;=0")/Table3[[#This Row],[Count]]</f>
        <v>0.83333333333333337</v>
      </c>
      <c r="T57" s="2">
        <f>COUNTIFS(Table2[Sub-Sector],Table3[[#This Row],[Sub-Sector]],Table2[% Price above 200 EMA],"&gt;=0")/Table3[[#This Row],[Count]]</f>
        <v>1</v>
      </c>
      <c r="U57" s="2">
        <f>COUNTIFS(Table2[Sub-Sector],Table3[[#This Row],[Sub-Sector]],Table2[Rate of Change - Zone],"Positive")/Table3[[#This Row],[Count]]</f>
        <v>0.5</v>
      </c>
      <c r="V57" s="2">
        <f>COUNTIFS(Table2[Sub-Sector],Table3[[#This Row],[Sub-Sector]],Table2[Sharpe Ratio],"&gt;=0.10")/Table3[[#This Row],[Count]]</f>
        <v>0.5</v>
      </c>
      <c r="W5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525.5</v>
      </c>
      <c r="X57" s="4">
        <f>_xlfn.RANK.AVG(Table3[[#This Row],[Score]],Table3[Score],1)</f>
        <v>92</v>
      </c>
      <c r="Y5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241.5</v>
      </c>
      <c r="Z57" s="4">
        <f>_xlfn.RANK.AVG(Table3[[#This Row],[Score 2 ]],Table3[[Score 2 ]],1)</f>
        <v>56</v>
      </c>
    </row>
    <row r="58" spans="1:26" x14ac:dyDescent="0.3">
      <c r="A58" t="s">
        <v>151</v>
      </c>
      <c r="B58">
        <f>COUNTIFS(Table2[Sub-Sector],Table3[[#This Row],[Sub-Sector]])</f>
        <v>8</v>
      </c>
      <c r="C58" s="2">
        <f>COUNTIFS(Table2[Sub-Sector],Table3[[#This Row],[Sub-Sector]],Table2[Uptrend],"Uptrend")/Table3[[#This Row],[Count]]</f>
        <v>0.625</v>
      </c>
      <c r="D58" s="2">
        <f>COUNTIFS(Table2[Sub-Sector],Table3[[#This Row],[Sub-Sector]],Table2[1W Return vs Nifty],"&gt;=5")/Table3[[#This Row],[Count]]</f>
        <v>0.125</v>
      </c>
      <c r="E58" s="2">
        <f>COUNTIFS(Table2[Sub-Sector],Table3[[#This Row],[Sub-Sector]],Table2[1M Return vs Nifty],"&gt;=5")/Table3[[#This Row],[Count]]</f>
        <v>0.375</v>
      </c>
      <c r="F58" s="2">
        <f>COUNTIFS(Table2[Sub-Sector],Table3[[#This Row],[Sub-Sector]],Table2[6M Return vs Nifty],"&gt;=10")/Table3[[#This Row],[Count]]</f>
        <v>0.5</v>
      </c>
      <c r="G58" s="2">
        <f>COUNTIFS(Table2[Sub-Sector],Table3[[#This Row],[Sub-Sector]],Table2[1Y Return vs Nifty],"&gt;=10")/Table3[[#This Row],[Count]]</f>
        <v>0.75</v>
      </c>
      <c r="H58" s="2">
        <f>COUNTIFS(Table2[Sub-Sector],Table3[[#This Row],[Sub-Sector]],Table2[RSI Exponential â€“ 14D],"&gt;=50")/Table3[[#This Row],[Count]]</f>
        <v>0.625</v>
      </c>
      <c r="I58" s="2">
        <f>COUNTIFS(Table2[Sub-Sector],Table3[[#This Row],[Sub-Sector]],Table2[Relative Volume],"&gt;=1")/Table3[[#This Row],[Count]]</f>
        <v>0.25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0.25</v>
      </c>
      <c r="M58" s="2">
        <f>COUNTIFS(Table2[Sub-Sector],Table3[[#This Row],[Sub-Sector]],Table2[% Away From Current Week High],"&lt;=0.05")/Table3[[#This Row],[Count]]</f>
        <v>0.875</v>
      </c>
      <c r="N58" s="2">
        <f>COUNTIFS(Table2[Sub-Sector],Table3[[#This Row],[Sub-Sector]],Table2[% Away From Current Month Low],"&gt;=0.05")/Table3[[#This Row],[Count]]</f>
        <v>0.25</v>
      </c>
      <c r="O58" s="2">
        <f>COUNTIFS(Table2[Sub-Sector],Table3[[#This Row],[Sub-Sector]],Table2[% Away From Current Month High],"&lt;=0.05")/Table3[[#This Row],[Count]]</f>
        <v>0.875</v>
      </c>
      <c r="P58" s="2">
        <f>COUNTIFS(Table2[Sub-Sector],Table3[[#This Row],[Sub-Sector]],Table2[% Away From 52W High],"&lt;=10")/Table3[[#This Row],[Count]]</f>
        <v>0.25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0.875</v>
      </c>
      <c r="S58" s="2">
        <f>COUNTIFS(Table2[Sub-Sector],Table3[[#This Row],[Sub-Sector]],Table2[% Price above 50 EMA],"&gt;=0")/Table3[[#This Row],[Count]]</f>
        <v>0.875</v>
      </c>
      <c r="T58" s="2">
        <f>COUNTIFS(Table2[Sub-Sector],Table3[[#This Row],[Sub-Sector]],Table2[% Price above 200 EMA],"&gt;=0")/Table3[[#This Row],[Count]]</f>
        <v>0.875</v>
      </c>
      <c r="U58" s="2">
        <f>COUNTIFS(Table2[Sub-Sector],Table3[[#This Row],[Sub-Sector]],Table2[Rate of Change - Zone],"Positive")/Table3[[#This Row],[Count]]</f>
        <v>0.875</v>
      </c>
      <c r="V58" s="2">
        <f>COUNTIFS(Table2[Sub-Sector],Table3[[#This Row],[Sub-Sector]],Table2[Sharpe Ratio],"&gt;=0.10")/Table3[[#This Row],[Count]]</f>
        <v>0</v>
      </c>
      <c r="W5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474</v>
      </c>
      <c r="X58" s="4">
        <f>_xlfn.RANK.AVG(Table3[[#This Row],[Score]],Table3[Score],1)</f>
        <v>73</v>
      </c>
      <c r="Y5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243</v>
      </c>
      <c r="Z58" s="4">
        <f>_xlfn.RANK.AVG(Table3[[#This Row],[Score 2 ]],Table3[[Score 2 ]],1)</f>
        <v>57</v>
      </c>
    </row>
    <row r="59" spans="1:26" x14ac:dyDescent="0.3">
      <c r="A59" t="s">
        <v>86</v>
      </c>
      <c r="B59">
        <f>COUNTIFS(Table2[Sub-Sector],Table3[[#This Row],[Sub-Sector]])</f>
        <v>3</v>
      </c>
      <c r="C59" s="2">
        <f>COUNTIFS(Table2[Sub-Sector],Table3[[#This Row],[Sub-Sector]],Table2[Uptrend],"Uptrend")/Table3[[#This Row],[Count]]</f>
        <v>1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0.33333333333333331</v>
      </c>
      <c r="F59" s="2">
        <f>COUNTIFS(Table2[Sub-Sector],Table3[[#This Row],[Sub-Sector]],Table2[6M Return vs Nifty],"&gt;=10")/Table3[[#This Row],[Count]]</f>
        <v>0.66666666666666663</v>
      </c>
      <c r="G59" s="2">
        <f>COUNTIFS(Table2[Sub-Sector],Table3[[#This Row],[Sub-Sector]],Table2[1Y Return vs Nifty],"&gt;=10")/Table3[[#This Row],[Count]]</f>
        <v>0.33333333333333331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Volume],"&gt;=1")/Table3[[#This Row],[Count]]</f>
        <v>0.66666666666666663</v>
      </c>
      <c r="J59" s="2">
        <f>COUNTIFS(Table2[Sub-Sector],Table3[[#This Row],[Sub-Sector]],Table2[% Away From Day Low],"&gt;=0.05")/Table3[[#This Row],[Count]]</f>
        <v>0.33333333333333331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1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Low],"&gt;=0.05")/Table3[[#This Row],[Count]]</f>
        <v>1</v>
      </c>
      <c r="O59" s="2">
        <f>COUNTIFS(Table2[Sub-Sector],Table3[[#This Row],[Sub-Sector]],Table2[% Away From Current Month High],"&lt;=0.05")/Table3[[#This Row],[Count]]</f>
        <v>1</v>
      </c>
      <c r="P59" s="2">
        <f>COUNTIFS(Table2[Sub-Sector],Table3[[#This Row],[Sub-Sector]],Table2[% Away From 52W High],"&lt;=10")/Table3[[#This Row],[Count]]</f>
        <v>0.66666666666666663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1</v>
      </c>
      <c r="S59" s="2">
        <f>COUNTIFS(Table2[Sub-Sector],Table3[[#This Row],[Sub-Sector]],Table2[% Price above 50 EMA],"&gt;=0")/Table3[[#This Row],[Count]]</f>
        <v>1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0.66666666666666663</v>
      </c>
      <c r="V59" s="2">
        <f>COUNTIFS(Table2[Sub-Sector],Table3[[#This Row],[Sub-Sector]],Table2[Sharpe Ratio],"&gt;=0.10")/Table3[[#This Row],[Count]]</f>
        <v>0.33333333333333331</v>
      </c>
      <c r="W5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452.5</v>
      </c>
      <c r="X59" s="4">
        <f>_xlfn.RANK.AVG(Table3[[#This Row],[Score]],Table3[Score],1)</f>
        <v>67.5</v>
      </c>
      <c r="Y5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244.5</v>
      </c>
      <c r="Z59" s="4">
        <f>_xlfn.RANK.AVG(Table3[[#This Row],[Score 2 ]],Table3[[Score 2 ]],1)</f>
        <v>58</v>
      </c>
    </row>
    <row r="60" spans="1:26" x14ac:dyDescent="0.3">
      <c r="A60" t="s">
        <v>89</v>
      </c>
      <c r="B60">
        <f>COUNTIFS(Table2[Sub-Sector],Table3[[#This Row],[Sub-Sector]])</f>
        <v>3</v>
      </c>
      <c r="C60" s="2">
        <f>COUNTIFS(Table2[Sub-Sector],Table3[[#This Row],[Sub-Sector]],Table2[Uptrend],"Uptrend")/Table3[[#This Row],[Count]]</f>
        <v>1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0.33333333333333331</v>
      </c>
      <c r="F60" s="2">
        <f>COUNTIFS(Table2[Sub-Sector],Table3[[#This Row],[Sub-Sector]],Table2[6M Return vs Nifty],"&gt;=10")/Table3[[#This Row],[Count]]</f>
        <v>1</v>
      </c>
      <c r="G60" s="2">
        <f>COUNTIFS(Table2[Sub-Sector],Table3[[#This Row],[Sub-Sector]],Table2[1Y Return vs Nifty],"&gt;=10")/Table3[[#This Row],[Count]]</f>
        <v>1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Volume],"&gt;=1")/Table3[[#This Row],[Count]]</f>
        <v>0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0</v>
      </c>
      <c r="O60" s="2">
        <f>COUNTIFS(Table2[Sub-Sector],Table3[[#This Row],[Sub-Sector]],Table2[% Away From Current Month High],"&lt;=0.05")/Table3[[#This Row],[Count]]</f>
        <v>1</v>
      </c>
      <c r="P60" s="2">
        <f>COUNTIFS(Table2[Sub-Sector],Table3[[#This Row],[Sub-Sector]],Table2[% Away From 52W High],"&lt;=10")/Table3[[#This Row],[Count]]</f>
        <v>1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0.33333333333333331</v>
      </c>
      <c r="V60" s="2">
        <f>COUNTIFS(Table2[Sub-Sector],Table3[[#This Row],[Sub-Sector]],Table2[Sharpe Ratio],"&gt;=0.10")/Table3[[#This Row],[Count]]</f>
        <v>1</v>
      </c>
      <c r="W6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453.5</v>
      </c>
      <c r="X60" s="4">
        <f>_xlfn.RANK.AVG(Table3[[#This Row],[Score]],Table3[Score],1)</f>
        <v>69</v>
      </c>
      <c r="Y6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245.5</v>
      </c>
      <c r="Z60" s="4">
        <f>_xlfn.RANK.AVG(Table3[[#This Row],[Score 2 ]],Table3[[Score 2 ]],1)</f>
        <v>59.5</v>
      </c>
    </row>
    <row r="61" spans="1:26" x14ac:dyDescent="0.3">
      <c r="A61" t="s">
        <v>67</v>
      </c>
      <c r="B61">
        <f>COUNTIFS(Table2[Sub-Sector],Table3[[#This Row],[Sub-Sector]])</f>
        <v>6</v>
      </c>
      <c r="C61" s="2">
        <f>COUNTIFS(Table2[Sub-Sector],Table3[[#This Row],[Sub-Sector]],Table2[Uptrend],"Uptrend")/Table3[[#This Row],[Count]]</f>
        <v>1</v>
      </c>
      <c r="D61" s="2">
        <f>COUNTIFS(Table2[Sub-Sector],Table3[[#This Row],[Sub-Sector]],Table2[1W Return vs Nifty],"&gt;=5")/Table3[[#This Row],[Count]]</f>
        <v>0</v>
      </c>
      <c r="E61" s="2">
        <f>COUNTIFS(Table2[Sub-Sector],Table3[[#This Row],[Sub-Sector]],Table2[1M Return vs Nifty],"&gt;=5")/Table3[[#This Row],[Count]]</f>
        <v>0.66666666666666663</v>
      </c>
      <c r="F61" s="2">
        <f>COUNTIFS(Table2[Sub-Sector],Table3[[#This Row],[Sub-Sector]],Table2[6M Return vs Nifty],"&gt;=10")/Table3[[#This Row],[Count]]</f>
        <v>0.5</v>
      </c>
      <c r="G61" s="2">
        <f>COUNTIFS(Table2[Sub-Sector],Table3[[#This Row],[Sub-Sector]],Table2[1Y Return vs Nifty],"&gt;=10")/Table3[[#This Row],[Count]]</f>
        <v>1</v>
      </c>
      <c r="H61" s="2">
        <f>COUNTIFS(Table2[Sub-Sector],Table3[[#This Row],[Sub-Sector]],Table2[RSI Exponential â€“ 14D],"&gt;=50")/Table3[[#This Row],[Count]]</f>
        <v>0.66666666666666663</v>
      </c>
      <c r="I61" s="2">
        <f>COUNTIFS(Table2[Sub-Sector],Table3[[#This Row],[Sub-Sector]],Table2[Relative Volume],"&gt;=1")/Table3[[#This Row],[Count]]</f>
        <v>0.33333333333333331</v>
      </c>
      <c r="J61" s="2">
        <f>COUNTIFS(Table2[Sub-Sector],Table3[[#This Row],[Sub-Sector]],Table2[% Away From Day Low],"&gt;=0.05")/Table3[[#This Row],[Count]]</f>
        <v>0.16666666666666666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0.16666666666666666</v>
      </c>
      <c r="M61" s="2">
        <f>COUNTIFS(Table2[Sub-Sector],Table3[[#This Row],[Sub-Sector]],Table2[% Away From Current Week High],"&lt;=0.05")/Table3[[#This Row],[Count]]</f>
        <v>0.83333333333333337</v>
      </c>
      <c r="N61" s="2">
        <f>COUNTIFS(Table2[Sub-Sector],Table3[[#This Row],[Sub-Sector]],Table2[% Away From Current Month Low],"&gt;=0.05")/Table3[[#This Row],[Count]]</f>
        <v>0.16666666666666666</v>
      </c>
      <c r="O61" s="2">
        <f>COUNTIFS(Table2[Sub-Sector],Table3[[#This Row],[Sub-Sector]],Table2[% Away From Current Month High],"&lt;=0.05")/Table3[[#This Row],[Count]]</f>
        <v>0.83333333333333337</v>
      </c>
      <c r="P61" s="2">
        <f>COUNTIFS(Table2[Sub-Sector],Table3[[#This Row],[Sub-Sector]],Table2[% Away From 52W High],"&lt;=10")/Table3[[#This Row],[Count]]</f>
        <v>0.5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0.66666666666666663</v>
      </c>
      <c r="S61" s="2">
        <f>COUNTIFS(Table2[Sub-Sector],Table3[[#This Row],[Sub-Sector]],Table2[% Price above 50 EMA],"&gt;=0")/Table3[[#This Row],[Count]]</f>
        <v>1</v>
      </c>
      <c r="T61" s="2">
        <f>COUNTIFS(Table2[Sub-Sector],Table3[[#This Row],[Sub-Sector]],Table2[% Price above 200 EMA],"&gt;=0")/Table3[[#This Row],[Count]]</f>
        <v>1</v>
      </c>
      <c r="U61" s="2">
        <f>COUNTIFS(Table2[Sub-Sector],Table3[[#This Row],[Sub-Sector]],Table2[Rate of Change - Zone],"Positive")/Table3[[#This Row],[Count]]</f>
        <v>0.5</v>
      </c>
      <c r="V61" s="2">
        <f>COUNTIFS(Table2[Sub-Sector],Table3[[#This Row],[Sub-Sector]],Table2[Sharpe Ratio],"&gt;=0.10")/Table3[[#This Row],[Count]]</f>
        <v>0.5</v>
      </c>
      <c r="W6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412</v>
      </c>
      <c r="X61" s="4">
        <f>_xlfn.RANK.AVG(Table3[[#This Row],[Score]],Table3[Score],1)</f>
        <v>56.5</v>
      </c>
      <c r="Y6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245.5</v>
      </c>
      <c r="Z61" s="4">
        <f>_xlfn.RANK.AVG(Table3[[#This Row],[Score 2 ]],Table3[[Score 2 ]],1)</f>
        <v>59.5</v>
      </c>
    </row>
    <row r="62" spans="1:26" x14ac:dyDescent="0.3">
      <c r="A62" t="s">
        <v>130</v>
      </c>
      <c r="B62">
        <f>COUNTIFS(Table2[Sub-Sector],Table3[[#This Row],[Sub-Sector]])</f>
        <v>21</v>
      </c>
      <c r="C62" s="2">
        <f>COUNTIFS(Table2[Sub-Sector],Table3[[#This Row],[Sub-Sector]],Table2[Uptrend],"Uptrend")/Table3[[#This Row],[Count]]</f>
        <v>0.76190476190476186</v>
      </c>
      <c r="D62" s="2">
        <f>COUNTIFS(Table2[Sub-Sector],Table3[[#This Row],[Sub-Sector]],Table2[1W Return vs Nifty],"&gt;=5")/Table3[[#This Row],[Count]]</f>
        <v>0.23809523809523808</v>
      </c>
      <c r="E62" s="2">
        <f>COUNTIFS(Table2[Sub-Sector],Table3[[#This Row],[Sub-Sector]],Table2[1M Return vs Nifty],"&gt;=5")/Table3[[#This Row],[Count]]</f>
        <v>0.61904761904761907</v>
      </c>
      <c r="F62" s="2">
        <f>COUNTIFS(Table2[Sub-Sector],Table3[[#This Row],[Sub-Sector]],Table2[6M Return vs Nifty],"&gt;=10")/Table3[[#This Row],[Count]]</f>
        <v>0.52380952380952384</v>
      </c>
      <c r="G62" s="2">
        <f>COUNTIFS(Table2[Sub-Sector],Table3[[#This Row],[Sub-Sector]],Table2[1Y Return vs Nifty],"&gt;=10")/Table3[[#This Row],[Count]]</f>
        <v>0.76190476190476186</v>
      </c>
      <c r="H62" s="2">
        <f>COUNTIFS(Table2[Sub-Sector],Table3[[#This Row],[Sub-Sector]],Table2[RSI Exponential â€“ 14D],"&gt;=50")/Table3[[#This Row],[Count]]</f>
        <v>0.76190476190476186</v>
      </c>
      <c r="I62" s="2">
        <f>COUNTIFS(Table2[Sub-Sector],Table3[[#This Row],[Sub-Sector]],Table2[Relative Volume],"&gt;=1")/Table3[[#This Row],[Count]]</f>
        <v>0.33333333333333331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0.47619047619047616</v>
      </c>
      <c r="M62" s="2">
        <f>COUNTIFS(Table2[Sub-Sector],Table3[[#This Row],[Sub-Sector]],Table2[% Away From Current Week High],"&lt;=0.05")/Table3[[#This Row],[Count]]</f>
        <v>0.95238095238095233</v>
      </c>
      <c r="N62" s="2">
        <f>COUNTIFS(Table2[Sub-Sector],Table3[[#This Row],[Sub-Sector]],Table2[% Away From Current Month Low],"&gt;=0.05")/Table3[[#This Row],[Count]]</f>
        <v>0.47619047619047616</v>
      </c>
      <c r="O62" s="2">
        <f>COUNTIFS(Table2[Sub-Sector],Table3[[#This Row],[Sub-Sector]],Table2[% Away From Current Month High],"&lt;=0.05")/Table3[[#This Row],[Count]]</f>
        <v>0.95238095238095233</v>
      </c>
      <c r="P62" s="2">
        <f>COUNTIFS(Table2[Sub-Sector],Table3[[#This Row],[Sub-Sector]],Table2[% Away From 52W High],"&lt;=10")/Table3[[#This Row],[Count]]</f>
        <v>0.61904761904761907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0.8571428571428571</v>
      </c>
      <c r="S62" s="2">
        <f>COUNTIFS(Table2[Sub-Sector],Table3[[#This Row],[Sub-Sector]],Table2[% Price above 50 EMA],"&gt;=0")/Table3[[#This Row],[Count]]</f>
        <v>0.90476190476190477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0.66666666666666663</v>
      </c>
      <c r="V62" s="2">
        <f>COUNTIFS(Table2[Sub-Sector],Table3[[#This Row],[Sub-Sector]],Table2[Sharpe Ratio],"&gt;=0.10")/Table3[[#This Row],[Count]]</f>
        <v>0.47619047619047616</v>
      </c>
      <c r="W6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407</v>
      </c>
      <c r="X62" s="4">
        <f>_xlfn.RANK.AVG(Table3[[#This Row],[Score]],Table3[Score],1)</f>
        <v>55</v>
      </c>
      <c r="Y6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246.5</v>
      </c>
      <c r="Z62" s="4">
        <f>_xlfn.RANK.AVG(Table3[[#This Row],[Score 2 ]],Table3[[Score 2 ]],1)</f>
        <v>61</v>
      </c>
    </row>
    <row r="63" spans="1:26" x14ac:dyDescent="0.3">
      <c r="A63" t="s">
        <v>398</v>
      </c>
      <c r="B63">
        <f>COUNTIFS(Table2[Sub-Sector],Table3[[#This Row],[Sub-Sector]])</f>
        <v>6</v>
      </c>
      <c r="C63" s="2">
        <f>COUNTIFS(Table2[Sub-Sector],Table3[[#This Row],[Sub-Sector]],Table2[Uptrend],"Uptrend")/Table3[[#This Row],[Count]]</f>
        <v>0.83333333333333337</v>
      </c>
      <c r="D63" s="2">
        <f>COUNTIFS(Table2[Sub-Sector],Table3[[#This Row],[Sub-Sector]],Table2[1W Return vs Nifty],"&gt;=5")/Table3[[#This Row],[Count]]</f>
        <v>0.16666666666666666</v>
      </c>
      <c r="E63" s="2">
        <f>COUNTIFS(Table2[Sub-Sector],Table3[[#This Row],[Sub-Sector]],Table2[1M Return vs Nifty],"&gt;=5")/Table3[[#This Row],[Count]]</f>
        <v>0.66666666666666663</v>
      </c>
      <c r="F63" s="2">
        <f>COUNTIFS(Table2[Sub-Sector],Table3[[#This Row],[Sub-Sector]],Table2[6M Return vs Nifty],"&gt;=10")/Table3[[#This Row],[Count]]</f>
        <v>0.33333333333333331</v>
      </c>
      <c r="G63" s="2">
        <f>COUNTIFS(Table2[Sub-Sector],Table3[[#This Row],[Sub-Sector]],Table2[1Y Return vs Nifty],"&gt;=10")/Table3[[#This Row],[Count]]</f>
        <v>0.33333333333333331</v>
      </c>
      <c r="H63" s="2">
        <f>COUNTIFS(Table2[Sub-Sector],Table3[[#This Row],[Sub-Sector]],Table2[RSI Exponential â€“ 14D],"&gt;=50")/Table3[[#This Row],[Count]]</f>
        <v>1</v>
      </c>
      <c r="I63" s="2">
        <f>COUNTIFS(Table2[Sub-Sector],Table3[[#This Row],[Sub-Sector]],Table2[Relative Volume],"&gt;=1")/Table3[[#This Row],[Count]]</f>
        <v>0.83333333333333337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0.16666666666666666</v>
      </c>
      <c r="M63" s="2">
        <f>COUNTIFS(Table2[Sub-Sector],Table3[[#This Row],[Sub-Sector]],Table2[% Away From Current Week High],"&lt;=0.05")/Table3[[#This Row],[Count]]</f>
        <v>0.83333333333333337</v>
      </c>
      <c r="N63" s="2">
        <f>COUNTIFS(Table2[Sub-Sector],Table3[[#This Row],[Sub-Sector]],Table2[% Away From Current Month Low],"&gt;=0.05")/Table3[[#This Row],[Count]]</f>
        <v>0.16666666666666666</v>
      </c>
      <c r="O63" s="2">
        <f>COUNTIFS(Table2[Sub-Sector],Table3[[#This Row],[Sub-Sector]],Table2[% Away From Current Month High],"&lt;=0.05")/Table3[[#This Row],[Count]]</f>
        <v>0.83333333333333337</v>
      </c>
      <c r="P63" s="2">
        <f>COUNTIFS(Table2[Sub-Sector],Table3[[#This Row],[Sub-Sector]],Table2[% Away From 52W High],"&lt;=10")/Table3[[#This Row],[Count]]</f>
        <v>0.5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1</v>
      </c>
      <c r="S63" s="2">
        <f>COUNTIFS(Table2[Sub-Sector],Table3[[#This Row],[Sub-Sector]],Table2[% Price above 50 EMA],"&gt;=0")/Table3[[#This Row],[Count]]</f>
        <v>1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0.83333333333333337</v>
      </c>
      <c r="V63" s="2">
        <f>COUNTIFS(Table2[Sub-Sector],Table3[[#This Row],[Sub-Sector]],Table2[Sharpe Ratio],"&gt;=0.10")/Table3[[#This Row],[Count]]</f>
        <v>0.16666666666666666</v>
      </c>
      <c r="W6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405.5</v>
      </c>
      <c r="X63" s="4">
        <f>_xlfn.RANK.AVG(Table3[[#This Row],[Score]],Table3[Score],1)</f>
        <v>54</v>
      </c>
      <c r="Y6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</v>
      </c>
      <c r="Z63" s="4">
        <f>_xlfn.RANK.AVG(Table3[[#This Row],[Score 2 ]],Table3[[Score 2 ]],1)</f>
        <v>62</v>
      </c>
    </row>
    <row r="64" spans="1:26" x14ac:dyDescent="0.3">
      <c r="A64" t="s">
        <v>179</v>
      </c>
      <c r="B64">
        <f>COUNTIFS(Table2[Sub-Sector],Table3[[#This Row],[Sub-Sector]])</f>
        <v>6</v>
      </c>
      <c r="C64" s="2">
        <f>COUNTIFS(Table2[Sub-Sector],Table3[[#This Row],[Sub-Sector]],Table2[Uptrend],"Uptrend")/Table3[[#This Row],[Count]]</f>
        <v>0.66666666666666663</v>
      </c>
      <c r="D64" s="2">
        <f>COUNTIFS(Table2[Sub-Sector],Table3[[#This Row],[Sub-Sector]],Table2[1W Return vs Nifty],"&gt;=5")/Table3[[#This Row],[Count]]</f>
        <v>0.33333333333333331</v>
      </c>
      <c r="E64" s="2">
        <f>COUNTIFS(Table2[Sub-Sector],Table3[[#This Row],[Sub-Sector]],Table2[1M Return vs Nifty],"&gt;=5")/Table3[[#This Row],[Count]]</f>
        <v>0.66666666666666663</v>
      </c>
      <c r="F64" s="2">
        <f>COUNTIFS(Table2[Sub-Sector],Table3[[#This Row],[Sub-Sector]],Table2[6M Return vs Nifty],"&gt;=10")/Table3[[#This Row],[Count]]</f>
        <v>0.5</v>
      </c>
      <c r="G64" s="2">
        <f>COUNTIFS(Table2[Sub-Sector],Table3[[#This Row],[Sub-Sector]],Table2[1Y Return vs Nifty],"&gt;=10")/Table3[[#This Row],[Count]]</f>
        <v>0.66666666666666663</v>
      </c>
      <c r="H64" s="2">
        <f>COUNTIFS(Table2[Sub-Sector],Table3[[#This Row],[Sub-Sector]],Table2[RSI Exponential â€“ 14D],"&gt;=50")/Table3[[#This Row],[Count]]</f>
        <v>0.83333333333333337</v>
      </c>
      <c r="I64" s="2">
        <f>COUNTIFS(Table2[Sub-Sector],Table3[[#This Row],[Sub-Sector]],Table2[Relative Volume],"&gt;=1")/Table3[[#This Row],[Count]]</f>
        <v>0.33333333333333331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0.33333333333333331</v>
      </c>
      <c r="M64" s="2">
        <f>COUNTIFS(Table2[Sub-Sector],Table3[[#This Row],[Sub-Sector]],Table2[% Away From Current Week High],"&lt;=0.05")/Table3[[#This Row],[Count]]</f>
        <v>0.66666666666666663</v>
      </c>
      <c r="N64" s="2">
        <f>COUNTIFS(Table2[Sub-Sector],Table3[[#This Row],[Sub-Sector]],Table2[% Away From Current Month Low],"&gt;=0.05")/Table3[[#This Row],[Count]]</f>
        <v>0.33333333333333331</v>
      </c>
      <c r="O64" s="2">
        <f>COUNTIFS(Table2[Sub-Sector],Table3[[#This Row],[Sub-Sector]],Table2[% Away From Current Month High],"&lt;=0.05")/Table3[[#This Row],[Count]]</f>
        <v>0.66666666666666663</v>
      </c>
      <c r="P64" s="2">
        <f>COUNTIFS(Table2[Sub-Sector],Table3[[#This Row],[Sub-Sector]],Table2[% Away From 52W High],"&lt;=10")/Table3[[#This Row],[Count]]</f>
        <v>0.66666666666666663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0.83333333333333337</v>
      </c>
      <c r="S64" s="2">
        <f>COUNTIFS(Table2[Sub-Sector],Table3[[#This Row],[Sub-Sector]],Table2[% Price above 50 EMA],"&gt;=0")/Table3[[#This Row],[Count]]</f>
        <v>0.83333333333333337</v>
      </c>
      <c r="T64" s="2">
        <f>COUNTIFS(Table2[Sub-Sector],Table3[[#This Row],[Sub-Sector]],Table2[% Price above 200 EMA],"&gt;=0")/Table3[[#This Row],[Count]]</f>
        <v>0.83333333333333337</v>
      </c>
      <c r="U64" s="2">
        <f>COUNTIFS(Table2[Sub-Sector],Table3[[#This Row],[Sub-Sector]],Table2[Rate of Change - Zone],"Positive")/Table3[[#This Row],[Count]]</f>
        <v>0.83333333333333337</v>
      </c>
      <c r="V64" s="2">
        <f>COUNTIFS(Table2[Sub-Sector],Table3[[#This Row],[Sub-Sector]],Table2[Sharpe Ratio],"&gt;=0.10")/Table3[[#This Row],[Count]]</f>
        <v>0</v>
      </c>
      <c r="W6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404</v>
      </c>
      <c r="X64" s="4">
        <f>_xlfn.RANK.AVG(Table3[[#This Row],[Score]],Table3[Score],1)</f>
        <v>53</v>
      </c>
      <c r="Y6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</v>
      </c>
      <c r="Z64" s="4">
        <f>_xlfn.RANK.AVG(Table3[[#This Row],[Score 2 ]],Table3[[Score 2 ]],1)</f>
        <v>63</v>
      </c>
    </row>
    <row r="65" spans="1:26" x14ac:dyDescent="0.3">
      <c r="A65" t="s">
        <v>474</v>
      </c>
      <c r="B65">
        <f>COUNTIFS(Table2[Sub-Sector],Table3[[#This Row],[Sub-Sector]])</f>
        <v>2</v>
      </c>
      <c r="C65" s="2">
        <f>COUNTIFS(Table2[Sub-Sector],Table3[[#This Row],[Sub-Sector]],Table2[Uptrend],"Uptrend")/Table3[[#This Row],[Count]]</f>
        <v>1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0.5</v>
      </c>
      <c r="F65" s="2">
        <f>COUNTIFS(Table2[Sub-Sector],Table3[[#This Row],[Sub-Sector]],Table2[6M Return vs Nifty],"&gt;=10")/Table3[[#This Row],[Count]]</f>
        <v>0.5</v>
      </c>
      <c r="G65" s="2">
        <f>COUNTIFS(Table2[Sub-Sector],Table3[[#This Row],[Sub-Sector]],Table2[1Y Return vs Nifty],"&gt;=10")/Table3[[#This Row],[Count]]</f>
        <v>1</v>
      </c>
      <c r="H65" s="2">
        <f>COUNTIFS(Table2[Sub-Sector],Table3[[#This Row],[Sub-Sector]],Table2[RSI Exponential â€“ 14D],"&gt;=50")/Table3[[#This Row],[Count]]</f>
        <v>0.5</v>
      </c>
      <c r="I65" s="2">
        <f>COUNTIFS(Table2[Sub-Sector],Table3[[#This Row],[Sub-Sector]],Table2[Relative Volume],"&gt;=1")/Table3[[#This Row],[Count]]</f>
        <v>0.5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0.5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0.5</v>
      </c>
      <c r="O65" s="2">
        <f>COUNTIFS(Table2[Sub-Sector],Table3[[#This Row],[Sub-Sector]],Table2[% Away From Current Month High],"&lt;=0.05")/Table3[[#This Row],[Count]]</f>
        <v>1</v>
      </c>
      <c r="P65" s="2">
        <f>COUNTIFS(Table2[Sub-Sector],Table3[[#This Row],[Sub-Sector]],Table2[% Away From 52W High],"&lt;=10")/Table3[[#This Row],[Count]]</f>
        <v>1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1</v>
      </c>
      <c r="S65" s="2">
        <f>COUNTIFS(Table2[Sub-Sector],Table3[[#This Row],[Sub-Sector]],Table2[% Price above 50 EMA],"&gt;=0")/Table3[[#This Row],[Count]]</f>
        <v>1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0</v>
      </c>
      <c r="V65" s="2">
        <f>COUNTIFS(Table2[Sub-Sector],Table3[[#This Row],[Sub-Sector]],Table2[Sharpe Ratio],"&gt;=0.10")/Table3[[#This Row],[Count]]</f>
        <v>0.5</v>
      </c>
      <c r="W6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437.5</v>
      </c>
      <c r="X65" s="4">
        <f>_xlfn.RANK.AVG(Table3[[#This Row],[Score]],Table3[Score],1)</f>
        <v>63</v>
      </c>
      <c r="Y6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249.5</v>
      </c>
      <c r="Z65" s="4">
        <f>_xlfn.RANK.AVG(Table3[[#This Row],[Score 2 ]],Table3[[Score 2 ]],1)</f>
        <v>64</v>
      </c>
    </row>
    <row r="66" spans="1:26" x14ac:dyDescent="0.3">
      <c r="A66" t="s">
        <v>75</v>
      </c>
      <c r="B66">
        <f>COUNTIFS(Table2[Sub-Sector],Table3[[#This Row],[Sub-Sector]])</f>
        <v>3</v>
      </c>
      <c r="C66" s="2">
        <f>COUNTIFS(Table2[Sub-Sector],Table3[[#This Row],[Sub-Sector]],Table2[Uptrend],"Uptrend")/Table3[[#This Row],[Count]]</f>
        <v>0.66666666666666663</v>
      </c>
      <c r="D66" s="2">
        <f>COUNTIFS(Table2[Sub-Sector],Table3[[#This Row],[Sub-Sector]],Table2[1W Return vs Nifty],"&gt;=5")/Table3[[#This Row],[Count]]</f>
        <v>0.33333333333333331</v>
      </c>
      <c r="E66" s="2">
        <f>COUNTIFS(Table2[Sub-Sector],Table3[[#This Row],[Sub-Sector]],Table2[1M Return vs Nifty],"&gt;=5")/Table3[[#This Row],[Count]]</f>
        <v>0.33333333333333331</v>
      </c>
      <c r="F66" s="2">
        <f>COUNTIFS(Table2[Sub-Sector],Table3[[#This Row],[Sub-Sector]],Table2[6M Return vs Nifty],"&gt;=10")/Table3[[#This Row],[Count]]</f>
        <v>0.66666666666666663</v>
      </c>
      <c r="G66" s="2">
        <f>COUNTIFS(Table2[Sub-Sector],Table3[[#This Row],[Sub-Sector]],Table2[1Y Return vs Nifty],"&gt;=10")/Table3[[#This Row],[Count]]</f>
        <v>0.66666666666666663</v>
      </c>
      <c r="H66" s="2">
        <f>COUNTIFS(Table2[Sub-Sector],Table3[[#This Row],[Sub-Sector]],Table2[RSI Exponential â€“ 14D],"&gt;=50")/Table3[[#This Row],[Count]]</f>
        <v>0.66666666666666663</v>
      </c>
      <c r="I66" s="2">
        <f>COUNTIFS(Table2[Sub-Sector],Table3[[#This Row],[Sub-Sector]],Table2[Relative Volume],"&gt;=1")/Table3[[#This Row],[Count]]</f>
        <v>0.33333333333333331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0.66666666666666663</v>
      </c>
      <c r="M66" s="2">
        <f>COUNTIFS(Table2[Sub-Sector],Table3[[#This Row],[Sub-Sector]],Table2[% Away From Current Week High],"&lt;=0.05")/Table3[[#This Row],[Count]]</f>
        <v>0.66666666666666663</v>
      </c>
      <c r="N66" s="2">
        <f>COUNTIFS(Table2[Sub-Sector],Table3[[#This Row],[Sub-Sector]],Table2[% Away From Current Month Low],"&gt;=0.05")/Table3[[#This Row],[Count]]</f>
        <v>0.66666666666666663</v>
      </c>
      <c r="O66" s="2">
        <f>COUNTIFS(Table2[Sub-Sector],Table3[[#This Row],[Sub-Sector]],Table2[% Away From Current Month High],"&lt;=0.05")/Table3[[#This Row],[Count]]</f>
        <v>0.66666666666666663</v>
      </c>
      <c r="P66" s="2">
        <f>COUNTIFS(Table2[Sub-Sector],Table3[[#This Row],[Sub-Sector]],Table2[% Away From 52W High],"&lt;=10")/Table3[[#This Row],[Count]]</f>
        <v>0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0.66666666666666663</v>
      </c>
      <c r="S66" s="2">
        <f>COUNTIFS(Table2[Sub-Sector],Table3[[#This Row],[Sub-Sector]],Table2[% Price above 50 EMA],"&gt;=0")/Table3[[#This Row],[Count]]</f>
        <v>0.66666666666666663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0.66666666666666663</v>
      </c>
      <c r="V66" s="2">
        <f>COUNTIFS(Table2[Sub-Sector],Table3[[#This Row],[Sub-Sector]],Table2[Sharpe Ratio],"&gt;=0.10")/Table3[[#This Row],[Count]]</f>
        <v>0</v>
      </c>
      <c r="W6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446.5</v>
      </c>
      <c r="X66" s="4">
        <f>_xlfn.RANK.AVG(Table3[[#This Row],[Score]],Table3[Score],1)</f>
        <v>65</v>
      </c>
      <c r="Y6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250</v>
      </c>
      <c r="Z66" s="4">
        <f>_xlfn.RANK.AVG(Table3[[#This Row],[Score 2 ]],Table3[[Score 2 ]],1)</f>
        <v>65</v>
      </c>
    </row>
    <row r="67" spans="1:26" x14ac:dyDescent="0.3">
      <c r="A67" t="s">
        <v>833</v>
      </c>
      <c r="B67">
        <f>COUNTIFS(Table2[Sub-Sector],Table3[[#This Row],[Sub-Sector]])</f>
        <v>1</v>
      </c>
      <c r="C67" s="2">
        <f>COUNTIFS(Table2[Sub-Sector],Table3[[#This Row],[Sub-Sector]],Table2[Uptrend],"Uptrend")/Table3[[#This Row],[Count]]</f>
        <v>1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1</v>
      </c>
      <c r="F67" s="2">
        <f>COUNTIFS(Table2[Sub-Sector],Table3[[#This Row],[Sub-Sector]],Table2[6M Return vs Nifty],"&gt;=10")/Table3[[#This Row],[Count]]</f>
        <v>0</v>
      </c>
      <c r="G67" s="2">
        <f>COUNTIFS(Table2[Sub-Sector],Table3[[#This Row],[Sub-Sector]],Table2[1Y Return vs Nifty],"&gt;=10")/Table3[[#This Row],[Count]]</f>
        <v>0</v>
      </c>
      <c r="H67" s="2">
        <f>COUNTIFS(Table2[Sub-Sector],Table3[[#This Row],[Sub-Sector]],Table2[RSI Exponential â€“ 14D],"&gt;=50")/Table3[[#This Row],[Count]]</f>
        <v>1</v>
      </c>
      <c r="I67" s="2">
        <f>COUNTIFS(Table2[Sub-Sector],Table3[[#This Row],[Sub-Sector]],Table2[Relative Volume],"&gt;=1")/Table3[[#This Row],[Count]]</f>
        <v>1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0</v>
      </c>
      <c r="O67" s="2">
        <f>COUNTIFS(Table2[Sub-Sector],Table3[[#This Row],[Sub-Sector]],Table2[% Away From Current Month High],"&lt;=0.05")/Table3[[#This Row],[Count]]</f>
        <v>1</v>
      </c>
      <c r="P67" s="2">
        <f>COUNTIFS(Table2[Sub-Sector],Table3[[#This Row],[Sub-Sector]],Table2[% Away From 52W High],"&lt;=10")/Table3[[#This Row],[Count]]</f>
        <v>1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1</v>
      </c>
      <c r="S67" s="2">
        <f>COUNTIFS(Table2[Sub-Sector],Table3[[#This Row],[Sub-Sector]],Table2[% Price above 50 EMA],"&gt;=0")/Table3[[#This Row],[Count]]</f>
        <v>1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1</v>
      </c>
      <c r="V67" s="2">
        <f>COUNTIFS(Table2[Sub-Sector],Table3[[#This Row],[Sub-Sector]],Table2[Sharpe Ratio],"&gt;=0.10")/Table3[[#This Row],[Count]]</f>
        <v>0</v>
      </c>
      <c r="W6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387.5</v>
      </c>
      <c r="X67" s="4">
        <f>_xlfn.RANK.AVG(Table3[[#This Row],[Score]],Table3[Score],1)</f>
        <v>45.5</v>
      </c>
      <c r="Y6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67" s="4">
        <f>_xlfn.RANK.AVG(Table3[[#This Row],[Score 2 ]],Table3[[Score 2 ]],1)</f>
        <v>69</v>
      </c>
    </row>
    <row r="68" spans="1:26" x14ac:dyDescent="0.3">
      <c r="A68" t="s">
        <v>1331</v>
      </c>
      <c r="B68">
        <f>COUNTIFS(Table2[Sub-Sector],Table3[[#This Row],[Sub-Sector]])</f>
        <v>1</v>
      </c>
      <c r="C68" s="2">
        <f>COUNTIFS(Table2[Sub-Sector],Table3[[#This Row],[Sub-Sector]],Table2[Uptrend],"Uptrend")/Table3[[#This Row],[Count]]</f>
        <v>1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</v>
      </c>
      <c r="F68" s="2">
        <f>COUNTIFS(Table2[Sub-Sector],Table3[[#This Row],[Sub-Sector]],Table2[6M Return vs Nifty],"&gt;=10")/Table3[[#This Row],[Count]]</f>
        <v>0</v>
      </c>
      <c r="G68" s="2">
        <f>COUNTIFS(Table2[Sub-Sector],Table3[[#This Row],[Sub-Sector]],Table2[1Y Return vs Nifty],"&gt;=10")/Table3[[#This Row],[Count]]</f>
        <v>1</v>
      </c>
      <c r="H68" s="2">
        <f>COUNTIFS(Table2[Sub-Sector],Table3[[#This Row],[Sub-Sector]],Table2[RSI Exponential â€“ 14D],"&gt;=50")/Table3[[#This Row],[Count]]</f>
        <v>0</v>
      </c>
      <c r="I68" s="2">
        <f>COUNTIFS(Table2[Sub-Sector],Table3[[#This Row],[Sub-Sector]],Table2[Relative Volume],"&gt;=1")/Table3[[#This Row],[Count]]</f>
        <v>1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0</v>
      </c>
      <c r="L68" s="2">
        <f>COUNTIFS(Table2[Sub-Sector],Table3[[#This Row],[Sub-Sector]],Table2[% Away From Current Week Low],"&gt;=0.05")/Table3[[#This Row],[Count]]</f>
        <v>0</v>
      </c>
      <c r="M68" s="2">
        <f>COUNTIFS(Table2[Sub-Sector],Table3[[#This Row],[Sub-Sector]],Table2[% Away From Current Week High],"&lt;=0.05")/Table3[[#This Row],[Count]]</f>
        <v>0</v>
      </c>
      <c r="N68" s="2">
        <f>COUNTIFS(Table2[Sub-Sector],Table3[[#This Row],[Sub-Sector]],Table2[% Away From Current Month Low],"&gt;=0.05")/Table3[[#This Row],[Count]]</f>
        <v>0</v>
      </c>
      <c r="O68" s="2">
        <f>COUNTIFS(Table2[Sub-Sector],Table3[[#This Row],[Sub-Sector]],Table2[% Away From Current Month High],"&lt;=0.05")/Table3[[#This Row],[Count]]</f>
        <v>0</v>
      </c>
      <c r="P68" s="2">
        <f>COUNTIFS(Table2[Sub-Sector],Table3[[#This Row],[Sub-Sector]],Table2[% Away From 52W High],"&lt;=10")/Table3[[#This Row],[Count]]</f>
        <v>0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0</v>
      </c>
      <c r="S68" s="2">
        <f>COUNTIFS(Table2[Sub-Sector],Table3[[#This Row],[Sub-Sector]],Table2[% Price above 50 EMA],"&gt;=0")/Table3[[#This Row],[Count]]</f>
        <v>0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0</v>
      </c>
      <c r="V68" s="2">
        <f>COUNTIFS(Table2[Sub-Sector],Table3[[#This Row],[Sub-Sector]],Table2[Sharpe Ratio],"&gt;=0.10")/Table3[[#This Row],[Count]]</f>
        <v>0</v>
      </c>
      <c r="W6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480.5</v>
      </c>
      <c r="X68" s="4">
        <f>_xlfn.RANK.AVG(Table3[[#This Row],[Score]],Table3[Score],1)</f>
        <v>78</v>
      </c>
      <c r="Y6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68" s="4">
        <f>_xlfn.RANK.AVG(Table3[[#This Row],[Score 2 ]],Table3[[Score 2 ]],1)</f>
        <v>69</v>
      </c>
    </row>
    <row r="69" spans="1:26" x14ac:dyDescent="0.3">
      <c r="A69" t="s">
        <v>703</v>
      </c>
      <c r="B69">
        <f>COUNTIFS(Table2[Sub-Sector],Table3[[#This Row],[Sub-Sector]])</f>
        <v>2</v>
      </c>
      <c r="C69" s="2">
        <f>COUNTIFS(Table2[Sub-Sector],Table3[[#This Row],[Sub-Sector]],Table2[Uptrend],"Uptrend")/Table3[[#This Row],[Count]]</f>
        <v>1</v>
      </c>
      <c r="D69" s="2">
        <f>COUNTIFS(Table2[Sub-Sector],Table3[[#This Row],[Sub-Sector]],Table2[1W Return vs Nifty],"&gt;=5")/Table3[[#This Row],[Count]]</f>
        <v>0.5</v>
      </c>
      <c r="E69" s="2">
        <f>COUNTIFS(Table2[Sub-Sector],Table3[[#This Row],[Sub-Sector]],Table2[1M Return vs Nifty],"&gt;=5")/Table3[[#This Row],[Count]]</f>
        <v>1</v>
      </c>
      <c r="F69" s="2">
        <f>COUNTIFS(Table2[Sub-Sector],Table3[[#This Row],[Sub-Sector]],Table2[6M Return vs Nifty],"&gt;=10")/Table3[[#This Row],[Count]]</f>
        <v>0</v>
      </c>
      <c r="G69" s="2">
        <f>COUNTIFS(Table2[Sub-Sector],Table3[[#This Row],[Sub-Sector]],Table2[1Y Return vs Nifty],"&gt;=10")/Table3[[#This Row],[Count]]</f>
        <v>0</v>
      </c>
      <c r="H69" s="2">
        <f>COUNTIFS(Table2[Sub-Sector],Table3[[#This Row],[Sub-Sector]],Table2[RSI Exponential â€“ 14D],"&gt;=50")/Table3[[#This Row],[Count]]</f>
        <v>1</v>
      </c>
      <c r="I69" s="2">
        <f>COUNTIFS(Table2[Sub-Sector],Table3[[#This Row],[Sub-Sector]],Table2[Relative Volume],"&gt;=1")/Table3[[#This Row],[Count]]</f>
        <v>1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0.5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0.5</v>
      </c>
      <c r="O69" s="2">
        <f>COUNTIFS(Table2[Sub-Sector],Table3[[#This Row],[Sub-Sector]],Table2[% Away From Current Month High],"&lt;=0.05")/Table3[[#This Row],[Count]]</f>
        <v>1</v>
      </c>
      <c r="P69" s="2">
        <f>COUNTIFS(Table2[Sub-Sector],Table3[[#This Row],[Sub-Sector]],Table2[% Away From 52W High],"&lt;=10")/Table3[[#This Row],[Count]]</f>
        <v>1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1</v>
      </c>
      <c r="S69" s="2">
        <f>COUNTIFS(Table2[Sub-Sector],Table3[[#This Row],[Sub-Sector]],Table2[% Price above 50 EMA],"&gt;=0")/Table3[[#This Row],[Count]]</f>
        <v>1</v>
      </c>
      <c r="T69" s="2">
        <f>COUNTIFS(Table2[Sub-Sector],Table3[[#This Row],[Sub-Sector]],Table2[% Price above 200 EMA],"&gt;=0")/Table3[[#This Row],[Count]]</f>
        <v>1</v>
      </c>
      <c r="U69" s="2">
        <f>COUNTIFS(Table2[Sub-Sector],Table3[[#This Row],[Sub-Sector]],Table2[Rate of Change - Zone],"Positive")/Table3[[#This Row],[Count]]</f>
        <v>1</v>
      </c>
      <c r="V69" s="2">
        <f>COUNTIFS(Table2[Sub-Sector],Table3[[#This Row],[Sub-Sector]],Table2[Sharpe Ratio],"&gt;=0.10")/Table3[[#This Row],[Count]]</f>
        <v>0</v>
      </c>
      <c r="W6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307</v>
      </c>
      <c r="X69" s="4">
        <f>_xlfn.RANK.AVG(Table3[[#This Row],[Score]],Table3[Score],1)</f>
        <v>24</v>
      </c>
      <c r="Y6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69" s="4">
        <f>_xlfn.RANK.AVG(Table3[[#This Row],[Score 2 ]],Table3[[Score 2 ]],1)</f>
        <v>69</v>
      </c>
    </row>
    <row r="70" spans="1:26" x14ac:dyDescent="0.3">
      <c r="A70" t="s">
        <v>1099</v>
      </c>
      <c r="B70">
        <f>COUNTIFS(Table2[Sub-Sector],Table3[[#This Row],[Sub-Sector]])</f>
        <v>2</v>
      </c>
      <c r="C70" s="2">
        <f>COUNTIFS(Table2[Sub-Sector],Table3[[#This Row],[Sub-Sector]],Table2[Uptrend],"Uptrend")/Table3[[#This Row],[Count]]</f>
        <v>0</v>
      </c>
      <c r="D70" s="2">
        <f>COUNTIFS(Table2[Sub-Sector],Table3[[#This Row],[Sub-Sector]],Table2[1W Return vs Nifty],"&gt;=5")/Table3[[#This Row],[Count]]</f>
        <v>1</v>
      </c>
      <c r="E70" s="2">
        <f>COUNTIFS(Table2[Sub-Sector],Table3[[#This Row],[Sub-Sector]],Table2[1M Return vs Nifty],"&gt;=5")/Table3[[#This Row],[Count]]</f>
        <v>1</v>
      </c>
      <c r="F70" s="2">
        <f>COUNTIFS(Table2[Sub-Sector],Table3[[#This Row],[Sub-Sector]],Table2[6M Return vs Nifty],"&gt;=10")/Table3[[#This Row],[Count]]</f>
        <v>0</v>
      </c>
      <c r="G70" s="2">
        <f>COUNTIFS(Table2[Sub-Sector],Table3[[#This Row],[Sub-Sector]],Table2[1Y Return vs Nifty],"&gt;=10")/Table3[[#This Row],[Count]]</f>
        <v>0</v>
      </c>
      <c r="H70" s="2">
        <f>COUNTIFS(Table2[Sub-Sector],Table3[[#This Row],[Sub-Sector]],Table2[RSI Exponential â€“ 14D],"&gt;=50")/Table3[[#This Row],[Count]]</f>
        <v>1</v>
      </c>
      <c r="I70" s="2">
        <f>COUNTIFS(Table2[Sub-Sector],Table3[[#This Row],[Sub-Sector]],Table2[Relative Volume],"&gt;=1")/Table3[[#This Row],[Count]]</f>
        <v>1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1</v>
      </c>
      <c r="M70" s="2">
        <f>COUNTIFS(Table2[Sub-Sector],Table3[[#This Row],[Sub-Sector]],Table2[% Away From Current Week High],"&lt;=0.05")/Table3[[#This Row],[Count]]</f>
        <v>1</v>
      </c>
      <c r="N70" s="2">
        <f>COUNTIFS(Table2[Sub-Sector],Table3[[#This Row],[Sub-Sector]],Table2[% Away From Current Month Low],"&gt;=0.05")/Table3[[#This Row],[Count]]</f>
        <v>1</v>
      </c>
      <c r="O70" s="2">
        <f>COUNTIFS(Table2[Sub-Sector],Table3[[#This Row],[Sub-Sector]],Table2[% Away From Current Month High],"&lt;=0.05")/Table3[[#This Row],[Count]]</f>
        <v>1</v>
      </c>
      <c r="P70" s="2">
        <f>COUNTIFS(Table2[Sub-Sector],Table3[[#This Row],[Sub-Sector]],Table2[% Away From 52W High],"&lt;=10")/Table3[[#This Row],[Count]]</f>
        <v>0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1</v>
      </c>
      <c r="S70" s="2">
        <f>COUNTIFS(Table2[Sub-Sector],Table3[[#This Row],[Sub-Sector]],Table2[% Price above 50 EMA],"&gt;=0")/Table3[[#This Row],[Count]]</f>
        <v>1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1</v>
      </c>
      <c r="V70" s="2">
        <f>COUNTIFS(Table2[Sub-Sector],Table3[[#This Row],[Sub-Sector]],Table2[Sharpe Ratio],"&gt;=0.10")/Table3[[#This Row],[Count]]</f>
        <v>0</v>
      </c>
      <c r="W7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394</v>
      </c>
      <c r="X70" s="4">
        <f>_xlfn.RANK.AVG(Table3[[#This Row],[Score]],Table3[Score],1)</f>
        <v>50</v>
      </c>
      <c r="Y7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70" s="4">
        <f>_xlfn.RANK.AVG(Table3[[#This Row],[Score 2 ]],Table3[[Score 2 ]],1)</f>
        <v>69</v>
      </c>
    </row>
    <row r="71" spans="1:26" x14ac:dyDescent="0.3">
      <c r="A71" t="s">
        <v>341</v>
      </c>
      <c r="B71">
        <f>COUNTIFS(Table2[Sub-Sector],Table3[[#This Row],[Sub-Sector]])</f>
        <v>1</v>
      </c>
      <c r="C71" s="2">
        <f>COUNTIFS(Table2[Sub-Sector],Table3[[#This Row],[Sub-Sector]],Table2[Uptrend],"Uptrend")/Table3[[#This Row],[Count]]</f>
        <v>1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</v>
      </c>
      <c r="F71" s="2">
        <f>COUNTIFS(Table2[Sub-Sector],Table3[[#This Row],[Sub-Sector]],Table2[6M Return vs Nifty],"&gt;=10")/Table3[[#This Row],[Count]]</f>
        <v>0</v>
      </c>
      <c r="G71" s="2">
        <f>COUNTIFS(Table2[Sub-Sector],Table3[[#This Row],[Sub-Sector]],Table2[1Y Return vs Nifty],"&gt;=10")/Table3[[#This Row],[Count]]</f>
        <v>1</v>
      </c>
      <c r="H71" s="2">
        <f>COUNTIFS(Table2[Sub-Sector],Table3[[#This Row],[Sub-Sector]],Table2[RSI Exponential â€“ 14D],"&gt;=50")/Table3[[#This Row],[Count]]</f>
        <v>0</v>
      </c>
      <c r="I71" s="2">
        <f>COUNTIFS(Table2[Sub-Sector],Table3[[#This Row],[Sub-Sector]],Table2[Relative Volume],"&gt;=1")/Table3[[#This Row],[Count]]</f>
        <v>1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</v>
      </c>
      <c r="M71" s="2">
        <f>COUNTIFS(Table2[Sub-Sector],Table3[[#This Row],[Sub-Sector]],Table2[% Away From Current Week High],"&lt;=0.05")/Table3[[#This Row],[Count]]</f>
        <v>1</v>
      </c>
      <c r="N71" s="2">
        <f>COUNTIFS(Table2[Sub-Sector],Table3[[#This Row],[Sub-Sector]],Table2[% Away From Current Month Low],"&gt;=0.05")/Table3[[#This Row],[Count]]</f>
        <v>0</v>
      </c>
      <c r="O71" s="2">
        <f>COUNTIFS(Table2[Sub-Sector],Table3[[#This Row],[Sub-Sector]],Table2[% Away From Current Month High],"&lt;=0.05")/Table3[[#This Row],[Count]]</f>
        <v>1</v>
      </c>
      <c r="P71" s="2">
        <f>COUNTIFS(Table2[Sub-Sector],Table3[[#This Row],[Sub-Sector]],Table2[% Away From 52W High],"&lt;=10")/Table3[[#This Row],[Count]]</f>
        <v>0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</v>
      </c>
      <c r="S71" s="2">
        <f>COUNTIFS(Table2[Sub-Sector],Table3[[#This Row],[Sub-Sector]],Table2[% Price above 50 EMA],"&gt;=0")/Table3[[#This Row],[Count]]</f>
        <v>0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0</v>
      </c>
      <c r="V71" s="2">
        <f>COUNTIFS(Table2[Sub-Sector],Table3[[#This Row],[Sub-Sector]],Table2[Sharpe Ratio],"&gt;=0.10")/Table3[[#This Row],[Count]]</f>
        <v>0</v>
      </c>
      <c r="W7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480.5</v>
      </c>
      <c r="X71" s="4">
        <f>_xlfn.RANK.AVG(Table3[[#This Row],[Score]],Table3[Score],1)</f>
        <v>78</v>
      </c>
      <c r="Y7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71" s="4">
        <f>_xlfn.RANK.AVG(Table3[[#This Row],[Score 2 ]],Table3[[Score 2 ]],1)</f>
        <v>69</v>
      </c>
    </row>
    <row r="72" spans="1:26" x14ac:dyDescent="0.3">
      <c r="A72" t="s">
        <v>973</v>
      </c>
      <c r="B72">
        <f>COUNTIFS(Table2[Sub-Sector],Table3[[#This Row],[Sub-Sector]])</f>
        <v>1</v>
      </c>
      <c r="C72" s="2">
        <f>COUNTIFS(Table2[Sub-Sector],Table3[[#This Row],[Sub-Sector]],Table2[Uptrend],"Uptrend")/Table3[[#This Row],[Count]]</f>
        <v>0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1</v>
      </c>
      <c r="F72" s="2">
        <f>COUNTIFS(Table2[Sub-Sector],Table3[[#This Row],[Sub-Sector]],Table2[6M Return vs Nifty],"&gt;=10")/Table3[[#This Row],[Count]]</f>
        <v>0</v>
      </c>
      <c r="G72" s="2">
        <f>COUNTIFS(Table2[Sub-Sector],Table3[[#This Row],[Sub-Sector]],Table2[1Y Return vs Nifty],"&gt;=10")/Table3[[#This Row],[Count]]</f>
        <v>0</v>
      </c>
      <c r="H72" s="2">
        <f>COUNTIFS(Table2[Sub-Sector],Table3[[#This Row],[Sub-Sector]],Table2[RSI Exponential â€“ 14D],"&gt;=50")/Table3[[#This Row],[Count]]</f>
        <v>1</v>
      </c>
      <c r="I72" s="2">
        <f>COUNTIFS(Table2[Sub-Sector],Table3[[#This Row],[Sub-Sector]],Table2[Relative Volume],"&gt;=1")/Table3[[#This Row],[Count]]</f>
        <v>1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1</v>
      </c>
      <c r="N72" s="2">
        <f>COUNTIFS(Table2[Sub-Sector],Table3[[#This Row],[Sub-Sector]],Table2[% Away From Current Month Low],"&gt;=0.05")/Table3[[#This Row],[Count]]</f>
        <v>0</v>
      </c>
      <c r="O72" s="2">
        <f>COUNTIFS(Table2[Sub-Sector],Table3[[#This Row],[Sub-Sector]],Table2[% Away From Current Month High],"&lt;=0.05")/Table3[[#This Row],[Count]]</f>
        <v>1</v>
      </c>
      <c r="P72" s="2">
        <f>COUNTIFS(Table2[Sub-Sector],Table3[[#This Row],[Sub-Sector]],Table2[% Away From 52W High],"&lt;=10")/Table3[[#This Row],[Count]]</f>
        <v>0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1</v>
      </c>
      <c r="S72" s="2">
        <f>COUNTIFS(Table2[Sub-Sector],Table3[[#This Row],[Sub-Sector]],Table2[% Price above 50 EMA],"&gt;=0")/Table3[[#This Row],[Count]]</f>
        <v>1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1</v>
      </c>
      <c r="V72" s="2">
        <f>COUNTIFS(Table2[Sub-Sector],Table3[[#This Row],[Sub-Sector]],Table2[Sharpe Ratio],"&gt;=0.10")/Table3[[#This Row],[Count]]</f>
        <v>0</v>
      </c>
      <c r="W7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482</v>
      </c>
      <c r="X72" s="4">
        <f>_xlfn.RANK.AVG(Table3[[#This Row],[Score]],Table3[Score],1)</f>
        <v>81.5</v>
      </c>
      <c r="Y7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72" s="4">
        <f>_xlfn.RANK.AVG(Table3[[#This Row],[Score 2 ]],Table3[[Score 2 ]],1)</f>
        <v>69</v>
      </c>
    </row>
    <row r="73" spans="1:26" x14ac:dyDescent="0.3">
      <c r="A73" t="s">
        <v>1467</v>
      </c>
      <c r="B73">
        <f>COUNTIFS(Table2[Sub-Sector],Table3[[#This Row],[Sub-Sector]])</f>
        <v>2</v>
      </c>
      <c r="C73" s="2">
        <f>COUNTIFS(Table2[Sub-Sector],Table3[[#This Row],[Sub-Sector]],Table2[Uptrend],"Uptrend")/Table3[[#This Row],[Count]]</f>
        <v>0.5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</v>
      </c>
      <c r="F73" s="2">
        <f>COUNTIFS(Table2[Sub-Sector],Table3[[#This Row],[Sub-Sector]],Table2[6M Return vs Nifty],"&gt;=10")/Table3[[#This Row],[Count]]</f>
        <v>0</v>
      </c>
      <c r="G73" s="2">
        <f>COUNTIFS(Table2[Sub-Sector],Table3[[#This Row],[Sub-Sector]],Table2[1Y Return vs Nifty],"&gt;=10")/Table3[[#This Row],[Count]]</f>
        <v>0</v>
      </c>
      <c r="H73" s="2">
        <f>COUNTIFS(Table2[Sub-Sector],Table3[[#This Row],[Sub-Sector]],Table2[RSI Exponential â€“ 14D],"&gt;=50")/Table3[[#This Row],[Count]]</f>
        <v>1</v>
      </c>
      <c r="I73" s="2">
        <f>COUNTIFS(Table2[Sub-Sector],Table3[[#This Row],[Sub-Sector]],Table2[Relative Volume],"&gt;=1")/Table3[[#This Row],[Count]]</f>
        <v>1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0.5</v>
      </c>
      <c r="M73" s="2">
        <f>COUNTIFS(Table2[Sub-Sector],Table3[[#This Row],[Sub-Sector]],Table2[% Away From Current Week High],"&lt;=0.05")/Table3[[#This Row],[Count]]</f>
        <v>1</v>
      </c>
      <c r="N73" s="2">
        <f>COUNTIFS(Table2[Sub-Sector],Table3[[#This Row],[Sub-Sector]],Table2[% Away From Current Month Low],"&gt;=0.05")/Table3[[#This Row],[Count]]</f>
        <v>0.5</v>
      </c>
      <c r="O73" s="2">
        <f>COUNTIFS(Table2[Sub-Sector],Table3[[#This Row],[Sub-Sector]],Table2[% Away From Current Month High],"&lt;=0.05")/Table3[[#This Row],[Count]]</f>
        <v>1</v>
      </c>
      <c r="P73" s="2">
        <f>COUNTIFS(Table2[Sub-Sector],Table3[[#This Row],[Sub-Sector]],Table2[% Away From 52W High],"&lt;=10")/Table3[[#This Row],[Count]]</f>
        <v>0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1</v>
      </c>
      <c r="S73" s="2">
        <f>COUNTIFS(Table2[Sub-Sector],Table3[[#This Row],[Sub-Sector]],Table2[% Price above 50 EMA],"&gt;=0")/Table3[[#This Row],[Count]]</f>
        <v>1</v>
      </c>
      <c r="T73" s="2">
        <f>COUNTIFS(Table2[Sub-Sector],Table3[[#This Row],[Sub-Sector]],Table2[% Price above 200 EMA],"&gt;=0")/Table3[[#This Row],[Count]]</f>
        <v>0.5</v>
      </c>
      <c r="U73" s="2">
        <f>COUNTIFS(Table2[Sub-Sector],Table3[[#This Row],[Sub-Sector]],Table2[Rate of Change - Zone],"Positive")/Table3[[#This Row],[Count]]</f>
        <v>1</v>
      </c>
      <c r="V73" s="2">
        <f>COUNTIFS(Table2[Sub-Sector],Table3[[#This Row],[Sub-Sector]],Table2[Sharpe Ratio],"&gt;=0.10")/Table3[[#This Row],[Count]]</f>
        <v>0</v>
      </c>
      <c r="W7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559</v>
      </c>
      <c r="X73" s="4">
        <f>_xlfn.RANK.AVG(Table3[[#This Row],[Score]],Table3[Score],1)</f>
        <v>103.5</v>
      </c>
      <c r="Y7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73" s="4">
        <f>_xlfn.RANK.AVG(Table3[[#This Row],[Score 2 ]],Table3[[Score 2 ]],1)</f>
        <v>69</v>
      </c>
    </row>
    <row r="74" spans="1:26" x14ac:dyDescent="0.3">
      <c r="A74" t="s">
        <v>137</v>
      </c>
      <c r="B74">
        <f>COUNTIFS(Table2[Sub-Sector],Table3[[#This Row],[Sub-Sector]])</f>
        <v>1</v>
      </c>
      <c r="C74" s="2">
        <f>COUNTIFS(Table2[Sub-Sector],Table3[[#This Row],[Sub-Sector]],Table2[Uptrend],"Uptrend")/Table3[[#This Row],[Count]]</f>
        <v>1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1</v>
      </c>
      <c r="F74" s="2">
        <f>COUNTIFS(Table2[Sub-Sector],Table3[[#This Row],[Sub-Sector]],Table2[6M Return vs Nifty],"&gt;=10")/Table3[[#This Row],[Count]]</f>
        <v>1</v>
      </c>
      <c r="G74" s="2">
        <f>COUNTIFS(Table2[Sub-Sector],Table3[[#This Row],[Sub-Sector]],Table2[1Y Return vs Nifty],"&gt;=10")/Table3[[#This Row],[Count]]</f>
        <v>1</v>
      </c>
      <c r="H74" s="2">
        <f>COUNTIFS(Table2[Sub-Sector],Table3[[#This Row],[Sub-Sector]],Table2[RSI Exponential â€“ 14D],"&gt;=50")/Table3[[#This Row],[Count]]</f>
        <v>1</v>
      </c>
      <c r="I74" s="2">
        <f>COUNTIFS(Table2[Sub-Sector],Table3[[#This Row],[Sub-Sector]],Table2[Relative Volume],"&gt;=1")/Table3[[#This Row],[Count]]</f>
        <v>0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</v>
      </c>
      <c r="M74" s="2">
        <f>COUNTIFS(Table2[Sub-Sector],Table3[[#This Row],[Sub-Sector]],Table2[% Away From Current Week High],"&lt;=0.05")/Table3[[#This Row],[Count]]</f>
        <v>1</v>
      </c>
      <c r="N74" s="2">
        <f>COUNTIFS(Table2[Sub-Sector],Table3[[#This Row],[Sub-Sector]],Table2[% Away From Current Month Low],"&gt;=0.05")/Table3[[#This Row],[Count]]</f>
        <v>0</v>
      </c>
      <c r="O74" s="2">
        <f>COUNTIFS(Table2[Sub-Sector],Table3[[#This Row],[Sub-Sector]],Table2[% Away From Current Month High],"&lt;=0.05")/Table3[[#This Row],[Count]]</f>
        <v>1</v>
      </c>
      <c r="P74" s="2">
        <f>COUNTIFS(Table2[Sub-Sector],Table3[[#This Row],[Sub-Sector]],Table2[% Away From 52W High],"&lt;=10")/Table3[[#This Row],[Count]]</f>
        <v>1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1</v>
      </c>
      <c r="S74" s="2">
        <f>COUNTIFS(Table2[Sub-Sector],Table3[[#This Row],[Sub-Sector]],Table2[% Price above 50 EMA],"&gt;=0")/Table3[[#This Row],[Count]]</f>
        <v>1</v>
      </c>
      <c r="T74" s="2">
        <f>COUNTIFS(Table2[Sub-Sector],Table3[[#This Row],[Sub-Sector]],Table2[% Price above 200 EMA],"&gt;=0")/Table3[[#This Row],[Count]]</f>
        <v>1</v>
      </c>
      <c r="U74" s="2">
        <f>COUNTIFS(Table2[Sub-Sector],Table3[[#This Row],[Sub-Sector]],Table2[Rate of Change - Zone],"Positive")/Table3[[#This Row],[Count]]</f>
        <v>0</v>
      </c>
      <c r="V74" s="2">
        <f>COUNTIFS(Table2[Sub-Sector],Table3[[#This Row],[Sub-Sector]],Table2[Sharpe Ratio],"&gt;=0.10")/Table3[[#This Row],[Count]]</f>
        <v>1</v>
      </c>
      <c r="W7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389</v>
      </c>
      <c r="X74" s="4">
        <f>_xlfn.RANK.AVG(Table3[[#This Row],[Score]],Table3[Score],1)</f>
        <v>49</v>
      </c>
      <c r="Y7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4" s="4">
        <f>_xlfn.RANK.AVG(Table3[[#This Row],[Score 2 ]],Table3[[Score 2 ]],1)</f>
        <v>74.5</v>
      </c>
    </row>
    <row r="75" spans="1:26" x14ac:dyDescent="0.3">
      <c r="A75" t="s">
        <v>114</v>
      </c>
      <c r="B75">
        <f>COUNTIFS(Table2[Sub-Sector],Table3[[#This Row],[Sub-Sector]])</f>
        <v>3</v>
      </c>
      <c r="C75" s="2">
        <f>COUNTIFS(Table2[Sub-Sector],Table3[[#This Row],[Sub-Sector]],Table2[Uptrend],"Uptrend")/Table3[[#This Row],[Count]]</f>
        <v>1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</v>
      </c>
      <c r="F75" s="2">
        <f>COUNTIFS(Table2[Sub-Sector],Table3[[#This Row],[Sub-Sector]],Table2[6M Return vs Nifty],"&gt;=10")/Table3[[#This Row],[Count]]</f>
        <v>1</v>
      </c>
      <c r="G75" s="2">
        <f>COUNTIFS(Table2[Sub-Sector],Table3[[#This Row],[Sub-Sector]],Table2[1Y Return vs Nifty],"&gt;=10")/Table3[[#This Row],[Count]]</f>
        <v>1</v>
      </c>
      <c r="H75" s="2">
        <f>COUNTIFS(Table2[Sub-Sector],Table3[[#This Row],[Sub-Sector]],Table2[RSI Exponential â€“ 14D],"&gt;=50")/Table3[[#This Row],[Count]]</f>
        <v>1</v>
      </c>
      <c r="I75" s="2">
        <f>COUNTIFS(Table2[Sub-Sector],Table3[[#This Row],[Sub-Sector]],Table2[Relative Volume],"&gt;=1")/Table3[[#This Row],[Count]]</f>
        <v>0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0.33333333333333331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0.33333333333333331</v>
      </c>
      <c r="O75" s="2">
        <f>COUNTIFS(Table2[Sub-Sector],Table3[[#This Row],[Sub-Sector]],Table2[% Away From Current Month High],"&lt;=0.05")/Table3[[#This Row],[Count]]</f>
        <v>1</v>
      </c>
      <c r="P75" s="2">
        <f>COUNTIFS(Table2[Sub-Sector],Table3[[#This Row],[Sub-Sector]],Table2[% Away From 52W High],"&lt;=10")/Table3[[#This Row],[Count]]</f>
        <v>1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1</v>
      </c>
      <c r="S75" s="2">
        <f>COUNTIFS(Table2[Sub-Sector],Table3[[#This Row],[Sub-Sector]],Table2[% Price above 50 EMA],"&gt;=0")/Table3[[#This Row],[Count]]</f>
        <v>1</v>
      </c>
      <c r="T75" s="2">
        <f>COUNTIFS(Table2[Sub-Sector],Table3[[#This Row],[Sub-Sector]],Table2[% Price above 200 EMA],"&gt;=0")/Table3[[#This Row],[Count]]</f>
        <v>1</v>
      </c>
      <c r="U75" s="2">
        <f>COUNTIFS(Table2[Sub-Sector],Table3[[#This Row],[Sub-Sector]],Table2[Rate of Change - Zone],"Positive")/Table3[[#This Row],[Count]]</f>
        <v>0</v>
      </c>
      <c r="V75" s="2">
        <f>COUNTIFS(Table2[Sub-Sector],Table3[[#This Row],[Sub-Sector]],Table2[Sharpe Ratio],"&gt;=0.10")/Table3[[#This Row],[Count]]</f>
        <v>0.66666666666666663</v>
      </c>
      <c r="W7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482</v>
      </c>
      <c r="X75" s="4">
        <f>_xlfn.RANK.AVG(Table3[[#This Row],[Score]],Table3[Score],1)</f>
        <v>81.5</v>
      </c>
      <c r="Y7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5" s="4">
        <f>_xlfn.RANK.AVG(Table3[[#This Row],[Score 2 ]],Table3[[Score 2 ]],1)</f>
        <v>74.5</v>
      </c>
    </row>
    <row r="76" spans="1:26" x14ac:dyDescent="0.3">
      <c r="A76" t="s">
        <v>202</v>
      </c>
      <c r="B76">
        <f>COUNTIFS(Table2[Sub-Sector],Table3[[#This Row],[Sub-Sector]])</f>
        <v>2</v>
      </c>
      <c r="C76" s="2">
        <f>COUNTIFS(Table2[Sub-Sector],Table3[[#This Row],[Sub-Sector]],Table2[Uptrend],"Uptrend")/Table3[[#This Row],[Count]]</f>
        <v>1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</v>
      </c>
      <c r="F76" s="2">
        <f>COUNTIFS(Table2[Sub-Sector],Table3[[#This Row],[Sub-Sector]],Table2[6M Return vs Nifty],"&gt;=10")/Table3[[#This Row],[Count]]</f>
        <v>1</v>
      </c>
      <c r="G76" s="2">
        <f>COUNTIFS(Table2[Sub-Sector],Table3[[#This Row],[Sub-Sector]],Table2[1Y Return vs Nifty],"&gt;=10")/Table3[[#This Row],[Count]]</f>
        <v>1</v>
      </c>
      <c r="H76" s="2">
        <f>COUNTIFS(Table2[Sub-Sector],Table3[[#This Row],[Sub-Sector]],Table2[RSI Exponential â€“ 14D],"&gt;=50")/Table3[[#This Row],[Count]]</f>
        <v>0.5</v>
      </c>
      <c r="I76" s="2">
        <f>COUNTIFS(Table2[Sub-Sector],Table3[[#This Row],[Sub-Sector]],Table2[Relative Volume],"&gt;=1")/Table3[[#This Row],[Count]]</f>
        <v>0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</v>
      </c>
      <c r="M76" s="2">
        <f>COUNTIFS(Table2[Sub-Sector],Table3[[#This Row],[Sub-Sector]],Table2[% Away From Current Week High],"&lt;=0.05")/Table3[[#This Row],[Count]]</f>
        <v>0.5</v>
      </c>
      <c r="N76" s="2">
        <f>COUNTIFS(Table2[Sub-Sector],Table3[[#This Row],[Sub-Sector]],Table2[% Away From Current Month Low],"&gt;=0.05")/Table3[[#This Row],[Count]]</f>
        <v>0</v>
      </c>
      <c r="O76" s="2">
        <f>COUNTIFS(Table2[Sub-Sector],Table3[[#This Row],[Sub-Sector]],Table2[% Away From Current Month High],"&lt;=0.05")/Table3[[#This Row],[Count]]</f>
        <v>0.5</v>
      </c>
      <c r="P76" s="2">
        <f>COUNTIFS(Table2[Sub-Sector],Table3[[#This Row],[Sub-Sector]],Table2[% Away From 52W High],"&lt;=10")/Table3[[#This Row],[Count]]</f>
        <v>1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0.5</v>
      </c>
      <c r="S76" s="2">
        <f>COUNTIFS(Table2[Sub-Sector],Table3[[#This Row],[Sub-Sector]],Table2[% Price above 50 EMA],"&gt;=0")/Table3[[#This Row],[Count]]</f>
        <v>1</v>
      </c>
      <c r="T76" s="2">
        <f>COUNTIFS(Table2[Sub-Sector],Table3[[#This Row],[Sub-Sector]],Table2[% Price above 200 EMA],"&gt;=0")/Table3[[#This Row],[Count]]</f>
        <v>1</v>
      </c>
      <c r="U76" s="2">
        <f>COUNTIFS(Table2[Sub-Sector],Table3[[#This Row],[Sub-Sector]],Table2[Rate of Change - Zone],"Positive")/Table3[[#This Row],[Count]]</f>
        <v>0</v>
      </c>
      <c r="V76" s="2">
        <f>COUNTIFS(Table2[Sub-Sector],Table3[[#This Row],[Sub-Sector]],Table2[Sharpe Ratio],"&gt;=0.10")/Table3[[#This Row],[Count]]</f>
        <v>0</v>
      </c>
      <c r="W7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482</v>
      </c>
      <c r="X76" s="4">
        <f>_xlfn.RANK.AVG(Table3[[#This Row],[Score]],Table3[Score],1)</f>
        <v>81.5</v>
      </c>
      <c r="Y7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6" s="4">
        <f>_xlfn.RANK.AVG(Table3[[#This Row],[Score 2 ]],Table3[[Score 2 ]],1)</f>
        <v>74.5</v>
      </c>
    </row>
    <row r="77" spans="1:26" x14ac:dyDescent="0.3">
      <c r="A77" t="s">
        <v>289</v>
      </c>
      <c r="B77">
        <f>COUNTIFS(Table2[Sub-Sector],Table3[[#This Row],[Sub-Sector]])</f>
        <v>1</v>
      </c>
      <c r="C77" s="2">
        <f>COUNTIFS(Table2[Sub-Sector],Table3[[#This Row],[Sub-Sector]],Table2[Uptrend],"Uptrend")/Table3[[#This Row],[Count]]</f>
        <v>0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</v>
      </c>
      <c r="F77" s="2">
        <f>COUNTIFS(Table2[Sub-Sector],Table3[[#This Row],[Sub-Sector]],Table2[6M Return vs Nifty],"&gt;=10")/Table3[[#This Row],[Count]]</f>
        <v>1</v>
      </c>
      <c r="G77" s="2">
        <f>COUNTIFS(Table2[Sub-Sector],Table3[[#This Row],[Sub-Sector]],Table2[1Y Return vs Nifty],"&gt;=10")/Table3[[#This Row],[Count]]</f>
        <v>1</v>
      </c>
      <c r="H77" s="2">
        <f>COUNTIFS(Table2[Sub-Sector],Table3[[#This Row],[Sub-Sector]],Table2[RSI Exponential â€“ 14D],"&gt;=50")/Table3[[#This Row],[Count]]</f>
        <v>1</v>
      </c>
      <c r="I77" s="2">
        <f>COUNTIFS(Table2[Sub-Sector],Table3[[#This Row],[Sub-Sector]],Table2[Relative Volume],"&gt;=1")/Table3[[#This Row],[Count]]</f>
        <v>0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1</v>
      </c>
      <c r="N77" s="2">
        <f>COUNTIFS(Table2[Sub-Sector],Table3[[#This Row],[Sub-Sector]],Table2[% Away From Current Month Low],"&gt;=0.05")/Table3[[#This Row],[Count]]</f>
        <v>0</v>
      </c>
      <c r="O77" s="2">
        <f>COUNTIFS(Table2[Sub-Sector],Table3[[#This Row],[Sub-Sector]],Table2[% Away From Current Month High],"&lt;=0.05")/Table3[[#This Row],[Count]]</f>
        <v>1</v>
      </c>
      <c r="P77" s="2">
        <f>COUNTIFS(Table2[Sub-Sector],Table3[[#This Row],[Sub-Sector]],Table2[% Away From 52W High],"&lt;=10")/Table3[[#This Row],[Count]]</f>
        <v>0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</v>
      </c>
      <c r="S77" s="2">
        <f>COUNTIFS(Table2[Sub-Sector],Table3[[#This Row],[Sub-Sector]],Table2[% Price above 50 EMA],"&gt;=0")/Table3[[#This Row],[Count]]</f>
        <v>0</v>
      </c>
      <c r="T77" s="2">
        <f>COUNTIFS(Table2[Sub-Sector],Table3[[#This Row],[Sub-Sector]],Table2[% Price above 200 EMA],"&gt;=0")/Table3[[#This Row],[Count]]</f>
        <v>1</v>
      </c>
      <c r="U77" s="2">
        <f>COUNTIFS(Table2[Sub-Sector],Table3[[#This Row],[Sub-Sector]],Table2[Rate of Change - Zone],"Positive")/Table3[[#This Row],[Count]]</f>
        <v>0</v>
      </c>
      <c r="V77" s="2">
        <f>COUNTIFS(Table2[Sub-Sector],Table3[[#This Row],[Sub-Sector]],Table2[Sharpe Ratio],"&gt;=0.10")/Table3[[#This Row],[Count]]</f>
        <v>0</v>
      </c>
      <c r="W7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576.5</v>
      </c>
      <c r="X77" s="4">
        <f>_xlfn.RANK.AVG(Table3[[#This Row],[Score]],Table3[Score],1)</f>
        <v>107</v>
      </c>
      <c r="Y7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7" s="4">
        <f>_xlfn.RANK.AVG(Table3[[#This Row],[Score 2 ]],Table3[[Score 2 ]],1)</f>
        <v>74.5</v>
      </c>
    </row>
    <row r="78" spans="1:26" x14ac:dyDescent="0.3">
      <c r="A78" t="s">
        <v>140</v>
      </c>
      <c r="B78">
        <f>COUNTIFS(Table2[Sub-Sector],Table3[[#This Row],[Sub-Sector]])</f>
        <v>18</v>
      </c>
      <c r="C78" s="2">
        <f>COUNTIFS(Table2[Sub-Sector],Table3[[#This Row],[Sub-Sector]],Table2[Uptrend],"Uptrend")/Table3[[#This Row],[Count]]</f>
        <v>0.77777777777777779</v>
      </c>
      <c r="D78" s="2">
        <f>COUNTIFS(Table2[Sub-Sector],Table3[[#This Row],[Sub-Sector]],Table2[1W Return vs Nifty],"&gt;=5")/Table3[[#This Row],[Count]]</f>
        <v>0.27777777777777779</v>
      </c>
      <c r="E78" s="2">
        <f>COUNTIFS(Table2[Sub-Sector],Table3[[#This Row],[Sub-Sector]],Table2[1M Return vs Nifty],"&gt;=5")/Table3[[#This Row],[Count]]</f>
        <v>0.61111111111111116</v>
      </c>
      <c r="F78" s="2">
        <f>COUNTIFS(Table2[Sub-Sector],Table3[[#This Row],[Sub-Sector]],Table2[6M Return vs Nifty],"&gt;=10")/Table3[[#This Row],[Count]]</f>
        <v>0.55555555555555558</v>
      </c>
      <c r="G78" s="2">
        <f>COUNTIFS(Table2[Sub-Sector],Table3[[#This Row],[Sub-Sector]],Table2[1Y Return vs Nifty],"&gt;=10")/Table3[[#This Row],[Count]]</f>
        <v>0.88888888888888884</v>
      </c>
      <c r="H78" s="2">
        <f>COUNTIFS(Table2[Sub-Sector],Table3[[#This Row],[Sub-Sector]],Table2[RSI Exponential â€“ 14D],"&gt;=50")/Table3[[#This Row],[Count]]</f>
        <v>0.66666666666666663</v>
      </c>
      <c r="I78" s="2">
        <f>COUNTIFS(Table2[Sub-Sector],Table3[[#This Row],[Sub-Sector]],Table2[Relative Volume],"&gt;=1")/Table3[[#This Row],[Count]]</f>
        <v>0.27777777777777779</v>
      </c>
      <c r="J78" s="2">
        <f>COUNTIFS(Table2[Sub-Sector],Table3[[#This Row],[Sub-Sector]],Table2[% Away From Day Low],"&gt;=0.05")/Table3[[#This Row],[Count]]</f>
        <v>0.22222222222222221</v>
      </c>
      <c r="K78" s="2">
        <f>COUNTIFS(Table2[Sub-Sector],Table3[[#This Row],[Sub-Sector]],Table2[% Away From Day High],"&lt;=0.05")/Table3[[#This Row],[Count]]</f>
        <v>0.94444444444444442</v>
      </c>
      <c r="L78" s="2">
        <f>COUNTIFS(Table2[Sub-Sector],Table3[[#This Row],[Sub-Sector]],Table2[% Away From Current Week Low],"&gt;=0.05")/Table3[[#This Row],[Count]]</f>
        <v>0.5</v>
      </c>
      <c r="M78" s="2">
        <f>COUNTIFS(Table2[Sub-Sector],Table3[[#This Row],[Sub-Sector]],Table2[% Away From Current Week High],"&lt;=0.05")/Table3[[#This Row],[Count]]</f>
        <v>0.77777777777777779</v>
      </c>
      <c r="N78" s="2">
        <f>COUNTIFS(Table2[Sub-Sector],Table3[[#This Row],[Sub-Sector]],Table2[% Away From Current Month Low],"&gt;=0.05")/Table3[[#This Row],[Count]]</f>
        <v>0.5</v>
      </c>
      <c r="O78" s="2">
        <f>COUNTIFS(Table2[Sub-Sector],Table3[[#This Row],[Sub-Sector]],Table2[% Away From Current Month High],"&lt;=0.05")/Table3[[#This Row],[Count]]</f>
        <v>0.77777777777777779</v>
      </c>
      <c r="P78" s="2">
        <f>COUNTIFS(Table2[Sub-Sector],Table3[[#This Row],[Sub-Sector]],Table2[% Away From 52W High],"&lt;=10")/Table3[[#This Row],[Count]]</f>
        <v>0.66666666666666663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0.72222222222222221</v>
      </c>
      <c r="S78" s="2">
        <f>COUNTIFS(Table2[Sub-Sector],Table3[[#This Row],[Sub-Sector]],Table2[% Price above 50 EMA],"&gt;=0")/Table3[[#This Row],[Count]]</f>
        <v>0.88888888888888884</v>
      </c>
      <c r="T78" s="2">
        <f>COUNTIFS(Table2[Sub-Sector],Table3[[#This Row],[Sub-Sector]],Table2[% Price above 200 EMA],"&gt;=0")/Table3[[#This Row],[Count]]</f>
        <v>0.94444444444444442</v>
      </c>
      <c r="U78" s="2">
        <f>COUNTIFS(Table2[Sub-Sector],Table3[[#This Row],[Sub-Sector]],Table2[Rate of Change - Zone],"Positive")/Table3[[#This Row],[Count]]</f>
        <v>0.55555555555555558</v>
      </c>
      <c r="V78" s="2">
        <f>COUNTIFS(Table2[Sub-Sector],Table3[[#This Row],[Sub-Sector]],Table2[Sharpe Ratio],"&gt;=0.10")/Table3[[#This Row],[Count]]</f>
        <v>0.72222222222222221</v>
      </c>
      <c r="W7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412</v>
      </c>
      <c r="X78" s="4">
        <f>_xlfn.RANK.AVG(Table3[[#This Row],[Score]],Table3[Score],1)</f>
        <v>56.5</v>
      </c>
      <c r="Y7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257.5</v>
      </c>
      <c r="Z78" s="4">
        <f>_xlfn.RANK.AVG(Table3[[#This Row],[Score 2 ]],Table3[[Score 2 ]],1)</f>
        <v>77</v>
      </c>
    </row>
    <row r="79" spans="1:26" x14ac:dyDescent="0.3">
      <c r="A79" t="s">
        <v>593</v>
      </c>
      <c r="B79">
        <f>COUNTIFS(Table2[Sub-Sector],Table3[[#This Row],[Sub-Sector]])</f>
        <v>1</v>
      </c>
      <c r="C79" s="2">
        <f>COUNTIFS(Table2[Sub-Sector],Table3[[#This Row],[Sub-Sector]],Table2[Uptrend],"Uptrend")/Table3[[#This Row],[Count]]</f>
        <v>0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0</v>
      </c>
      <c r="F79" s="2">
        <f>COUNTIFS(Table2[Sub-Sector],Table3[[#This Row],[Sub-Sector]],Table2[6M Return vs Nifty],"&gt;=10")/Table3[[#This Row],[Count]]</f>
        <v>0</v>
      </c>
      <c r="G79" s="2">
        <f>COUNTIFS(Table2[Sub-Sector],Table3[[#This Row],[Sub-Sector]],Table2[1Y Return vs Nifty],"&gt;=10")/Table3[[#This Row],[Count]]</f>
        <v>1</v>
      </c>
      <c r="H79" s="2">
        <f>COUNTIFS(Table2[Sub-Sector],Table3[[#This Row],[Sub-Sector]],Table2[RSI Exponential â€“ 14D],"&gt;=50")/Table3[[#This Row],[Count]]</f>
        <v>1</v>
      </c>
      <c r="I79" s="2">
        <f>COUNTIFS(Table2[Sub-Sector],Table3[[#This Row],[Sub-Sector]],Table2[Relative Volume],"&gt;=1")/Table3[[#This Row],[Count]]</f>
        <v>0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1</v>
      </c>
      <c r="N79" s="2">
        <f>COUNTIFS(Table2[Sub-Sector],Table3[[#This Row],[Sub-Sector]],Table2[% Away From Current Month Low],"&gt;=0.05")/Table3[[#This Row],[Count]]</f>
        <v>0</v>
      </c>
      <c r="O79" s="2">
        <f>COUNTIFS(Table2[Sub-Sector],Table3[[#This Row],[Sub-Sector]],Table2[% Away From Current Month High],"&lt;=0.05")/Table3[[#This Row],[Count]]</f>
        <v>1</v>
      </c>
      <c r="P79" s="2">
        <f>COUNTIFS(Table2[Sub-Sector],Table3[[#This Row],[Sub-Sector]],Table2[% Away From 52W High],"&lt;=10")/Table3[[#This Row],[Count]]</f>
        <v>0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</v>
      </c>
      <c r="S79" s="2">
        <f>COUNTIFS(Table2[Sub-Sector],Table3[[#This Row],[Sub-Sector]],Table2[% Price above 50 EMA],"&gt;=0")/Table3[[#This Row],[Count]]</f>
        <v>0</v>
      </c>
      <c r="T79" s="2">
        <f>COUNTIFS(Table2[Sub-Sector],Table3[[#This Row],[Sub-Sector]],Table2[% Price above 200 EMA],"&gt;=0")/Table3[[#This Row],[Count]]</f>
        <v>1</v>
      </c>
      <c r="U79" s="2">
        <f>COUNTIFS(Table2[Sub-Sector],Table3[[#This Row],[Sub-Sector]],Table2[Rate of Change - Zone],"Positive")/Table3[[#This Row],[Count]]</f>
        <v>1</v>
      </c>
      <c r="V79" s="2">
        <f>COUNTIFS(Table2[Sub-Sector],Table3[[#This Row],[Sub-Sector]],Table2[Sharpe Ratio],"&gt;=0.10")/Table3[[#This Row],[Count]]</f>
        <v>0</v>
      </c>
      <c r="W7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578.5</v>
      </c>
      <c r="X79" s="4">
        <f>_xlfn.RANK.AVG(Table3[[#This Row],[Score]],Table3[Score],1)</f>
        <v>108.5</v>
      </c>
      <c r="Y7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258</v>
      </c>
      <c r="Z79" s="4">
        <f>_xlfn.RANK.AVG(Table3[[#This Row],[Score 2 ]],Table3[[Score 2 ]],1)</f>
        <v>78.5</v>
      </c>
    </row>
    <row r="80" spans="1:26" x14ac:dyDescent="0.3">
      <c r="A80" t="s">
        <v>109</v>
      </c>
      <c r="B80">
        <f>COUNTIFS(Table2[Sub-Sector],Table3[[#This Row],[Sub-Sector]])</f>
        <v>5</v>
      </c>
      <c r="C80" s="2">
        <f>COUNTIFS(Table2[Sub-Sector],Table3[[#This Row],[Sub-Sector]],Table2[Uptrend],"Uptrend")/Table3[[#This Row],[Count]]</f>
        <v>0.8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</v>
      </c>
      <c r="F80" s="2">
        <f>COUNTIFS(Table2[Sub-Sector],Table3[[#This Row],[Sub-Sector]],Table2[6M Return vs Nifty],"&gt;=10")/Table3[[#This Row],[Count]]</f>
        <v>0.6</v>
      </c>
      <c r="G80" s="2">
        <f>COUNTIFS(Table2[Sub-Sector],Table3[[#This Row],[Sub-Sector]],Table2[1Y Return vs Nifty],"&gt;=10")/Table3[[#This Row],[Count]]</f>
        <v>1</v>
      </c>
      <c r="H80" s="2">
        <f>COUNTIFS(Table2[Sub-Sector],Table3[[#This Row],[Sub-Sector]],Table2[RSI Exponential â€“ 14D],"&gt;=50")/Table3[[#This Row],[Count]]</f>
        <v>0.6</v>
      </c>
      <c r="I80" s="2">
        <f>COUNTIFS(Table2[Sub-Sector],Table3[[#This Row],[Sub-Sector]],Table2[Relative Volume],"&gt;=1")/Table3[[#This Row],[Count]]</f>
        <v>0.2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0.4</v>
      </c>
      <c r="M80" s="2">
        <f>COUNTIFS(Table2[Sub-Sector],Table3[[#This Row],[Sub-Sector]],Table2[% Away From Current Week High],"&lt;=0.05")/Table3[[#This Row],[Count]]</f>
        <v>0.8</v>
      </c>
      <c r="N80" s="2">
        <f>COUNTIFS(Table2[Sub-Sector],Table3[[#This Row],[Sub-Sector]],Table2[% Away From Current Month Low],"&gt;=0.05")/Table3[[#This Row],[Count]]</f>
        <v>0.4</v>
      </c>
      <c r="O80" s="2">
        <f>COUNTIFS(Table2[Sub-Sector],Table3[[#This Row],[Sub-Sector]],Table2[% Away From Current Month High],"&lt;=0.05")/Table3[[#This Row],[Count]]</f>
        <v>0.8</v>
      </c>
      <c r="P80" s="2">
        <f>COUNTIFS(Table2[Sub-Sector],Table3[[#This Row],[Sub-Sector]],Table2[% Away From 52W High],"&lt;=10")/Table3[[#This Row],[Count]]</f>
        <v>0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0.4</v>
      </c>
      <c r="S80" s="2">
        <f>COUNTIFS(Table2[Sub-Sector],Table3[[#This Row],[Sub-Sector]],Table2[% Price above 50 EMA],"&gt;=0")/Table3[[#This Row],[Count]]</f>
        <v>0.6</v>
      </c>
      <c r="T80" s="2">
        <f>COUNTIFS(Table2[Sub-Sector],Table3[[#This Row],[Sub-Sector]],Table2[% Price above 200 EMA],"&gt;=0")/Table3[[#This Row],[Count]]</f>
        <v>1</v>
      </c>
      <c r="U80" s="2">
        <f>COUNTIFS(Table2[Sub-Sector],Table3[[#This Row],[Sub-Sector]],Table2[Rate of Change - Zone],"Positive")/Table3[[#This Row],[Count]]</f>
        <v>0.4</v>
      </c>
      <c r="V80" s="2">
        <f>COUNTIFS(Table2[Sub-Sector],Table3[[#This Row],[Sub-Sector]],Table2[Sharpe Ratio],"&gt;=0.10")/Table3[[#This Row],[Count]]</f>
        <v>0.6</v>
      </c>
      <c r="W8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520</v>
      </c>
      <c r="X80" s="4">
        <f>_xlfn.RANK.AVG(Table3[[#This Row],[Score]],Table3[Score],1)</f>
        <v>90.5</v>
      </c>
      <c r="Y8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258</v>
      </c>
      <c r="Z80" s="4">
        <f>_xlfn.RANK.AVG(Table3[[#This Row],[Score 2 ]],Table3[[Score 2 ]],1)</f>
        <v>78.5</v>
      </c>
    </row>
    <row r="81" spans="1:26" x14ac:dyDescent="0.3">
      <c r="A81" t="s">
        <v>482</v>
      </c>
      <c r="B81">
        <f>COUNTIFS(Table2[Sub-Sector],Table3[[#This Row],[Sub-Sector]])</f>
        <v>11</v>
      </c>
      <c r="C81" s="2">
        <f>COUNTIFS(Table2[Sub-Sector],Table3[[#This Row],[Sub-Sector]],Table2[Uptrend],"Uptrend")/Table3[[#This Row],[Count]]</f>
        <v>0.63636363636363635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0.36363636363636365</v>
      </c>
      <c r="F81" s="2">
        <f>COUNTIFS(Table2[Sub-Sector],Table3[[#This Row],[Sub-Sector]],Table2[6M Return vs Nifty],"&gt;=10")/Table3[[#This Row],[Count]]</f>
        <v>0.27272727272727271</v>
      </c>
      <c r="G81" s="2">
        <f>COUNTIFS(Table2[Sub-Sector],Table3[[#This Row],[Sub-Sector]],Table2[1Y Return vs Nifty],"&gt;=10")/Table3[[#This Row],[Count]]</f>
        <v>0.36363636363636365</v>
      </c>
      <c r="H81" s="2">
        <f>COUNTIFS(Table2[Sub-Sector],Table3[[#This Row],[Sub-Sector]],Table2[RSI Exponential â€“ 14D],"&gt;=50")/Table3[[#This Row],[Count]]</f>
        <v>0.90909090909090906</v>
      </c>
      <c r="I81" s="2">
        <f>COUNTIFS(Table2[Sub-Sector],Table3[[#This Row],[Sub-Sector]],Table2[Relative Volume],"&gt;=1")/Table3[[#This Row],[Count]]</f>
        <v>0.54545454545454541</v>
      </c>
      <c r="J81" s="2">
        <f>COUNTIFS(Table2[Sub-Sector],Table3[[#This Row],[Sub-Sector]],Table2[% Away From Day Low],"&gt;=0.05")/Table3[[#This Row],[Count]]</f>
        <v>0.18181818181818182</v>
      </c>
      <c r="K81" s="2">
        <f>COUNTIFS(Table2[Sub-Sector],Table3[[#This Row],[Sub-Sector]],Table2[% Away From Day High],"&lt;=0.05")/Table3[[#This Row],[Count]]</f>
        <v>0.90909090909090906</v>
      </c>
      <c r="L81" s="2">
        <f>COUNTIFS(Table2[Sub-Sector],Table3[[#This Row],[Sub-Sector]],Table2[% Away From Current Week Low],"&gt;=0.05")/Table3[[#This Row],[Count]]</f>
        <v>0.45454545454545453</v>
      </c>
      <c r="M81" s="2">
        <f>COUNTIFS(Table2[Sub-Sector],Table3[[#This Row],[Sub-Sector]],Table2[% Away From Current Week High],"&lt;=0.05")/Table3[[#This Row],[Count]]</f>
        <v>0.81818181818181823</v>
      </c>
      <c r="N81" s="2">
        <f>COUNTIFS(Table2[Sub-Sector],Table3[[#This Row],[Sub-Sector]],Table2[% Away From Current Month Low],"&gt;=0.05")/Table3[[#This Row],[Count]]</f>
        <v>0.45454545454545453</v>
      </c>
      <c r="O81" s="2">
        <f>COUNTIFS(Table2[Sub-Sector],Table3[[#This Row],[Sub-Sector]],Table2[% Away From Current Month High],"&lt;=0.05")/Table3[[#This Row],[Count]]</f>
        <v>0.81818181818181823</v>
      </c>
      <c r="P81" s="2">
        <f>COUNTIFS(Table2[Sub-Sector],Table3[[#This Row],[Sub-Sector]],Table2[% Away From 52W High],"&lt;=10")/Table3[[#This Row],[Count]]</f>
        <v>0.54545454545454541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0.81818181818181823</v>
      </c>
      <c r="S81" s="2">
        <f>COUNTIFS(Table2[Sub-Sector],Table3[[#This Row],[Sub-Sector]],Table2[% Price above 50 EMA],"&gt;=0")/Table3[[#This Row],[Count]]</f>
        <v>0.72727272727272729</v>
      </c>
      <c r="T81" s="2">
        <f>COUNTIFS(Table2[Sub-Sector],Table3[[#This Row],[Sub-Sector]],Table2[% Price above 200 EMA],"&gt;=0")/Table3[[#This Row],[Count]]</f>
        <v>0.72727272727272729</v>
      </c>
      <c r="U81" s="2">
        <f>COUNTIFS(Table2[Sub-Sector],Table3[[#This Row],[Sub-Sector]],Table2[Rate of Change - Zone],"Positive")/Table3[[#This Row],[Count]]</f>
        <v>0.90909090909090906</v>
      </c>
      <c r="V81" s="2">
        <f>COUNTIFS(Table2[Sub-Sector],Table3[[#This Row],[Sub-Sector]],Table2[Sharpe Ratio],"&gt;=0.10")/Table3[[#This Row],[Count]]</f>
        <v>0.36363636363636365</v>
      </c>
      <c r="W8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532</v>
      </c>
      <c r="X81" s="4">
        <f>_xlfn.RANK.AVG(Table3[[#This Row],[Score]],Table3[Score],1)</f>
        <v>95</v>
      </c>
      <c r="Y8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264</v>
      </c>
      <c r="Z81" s="4">
        <f>_xlfn.RANK.AVG(Table3[[#This Row],[Score 2 ]],Table3[[Score 2 ]],1)</f>
        <v>80</v>
      </c>
    </row>
    <row r="82" spans="1:26" x14ac:dyDescent="0.3">
      <c r="A82" t="s">
        <v>98</v>
      </c>
      <c r="B82">
        <f>COUNTIFS(Table2[Sub-Sector],Table3[[#This Row],[Sub-Sector]])</f>
        <v>5</v>
      </c>
      <c r="C82" s="2">
        <f>COUNTIFS(Table2[Sub-Sector],Table3[[#This Row],[Sub-Sector]],Table2[Uptrend],"Uptrend")/Table3[[#This Row],[Count]]</f>
        <v>0.6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0.6</v>
      </c>
      <c r="F82" s="2">
        <f>COUNTIFS(Table2[Sub-Sector],Table3[[#This Row],[Sub-Sector]],Table2[6M Return vs Nifty],"&gt;=10")/Table3[[#This Row],[Count]]</f>
        <v>0.6</v>
      </c>
      <c r="G82" s="2">
        <f>COUNTIFS(Table2[Sub-Sector],Table3[[#This Row],[Sub-Sector]],Table2[1Y Return vs Nifty],"&gt;=10")/Table3[[#This Row],[Count]]</f>
        <v>0.6</v>
      </c>
      <c r="H82" s="2">
        <f>COUNTIFS(Table2[Sub-Sector],Table3[[#This Row],[Sub-Sector]],Table2[RSI Exponential â€“ 14D],"&gt;=50")/Table3[[#This Row],[Count]]</f>
        <v>0.8</v>
      </c>
      <c r="I82" s="2">
        <f>COUNTIFS(Table2[Sub-Sector],Table3[[#This Row],[Sub-Sector]],Table2[Relative Volume],"&gt;=1")/Table3[[#This Row],[Count]]</f>
        <v>0.4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0.6</v>
      </c>
      <c r="N82" s="2">
        <f>COUNTIFS(Table2[Sub-Sector],Table3[[#This Row],[Sub-Sector]],Table2[% Away From Current Month Low],"&gt;=0.05")/Table3[[#This Row],[Count]]</f>
        <v>0</v>
      </c>
      <c r="O82" s="2">
        <f>COUNTIFS(Table2[Sub-Sector],Table3[[#This Row],[Sub-Sector]],Table2[% Away From Current Month High],"&lt;=0.05")/Table3[[#This Row],[Count]]</f>
        <v>0.6</v>
      </c>
      <c r="P82" s="2">
        <f>COUNTIFS(Table2[Sub-Sector],Table3[[#This Row],[Sub-Sector]],Table2[% Away From 52W High],"&lt;=10")/Table3[[#This Row],[Count]]</f>
        <v>0.4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0.8</v>
      </c>
      <c r="S82" s="2">
        <f>COUNTIFS(Table2[Sub-Sector],Table3[[#This Row],[Sub-Sector]],Table2[% Price above 50 EMA],"&gt;=0")/Table3[[#This Row],[Count]]</f>
        <v>0.6</v>
      </c>
      <c r="T82" s="2">
        <f>COUNTIFS(Table2[Sub-Sector],Table3[[#This Row],[Sub-Sector]],Table2[% Price above 200 EMA],"&gt;=0")/Table3[[#This Row],[Count]]</f>
        <v>0.6</v>
      </c>
      <c r="U82" s="2">
        <f>COUNTIFS(Table2[Sub-Sector],Table3[[#This Row],[Sub-Sector]],Table2[Rate of Change - Zone],"Positive")/Table3[[#This Row],[Count]]</f>
        <v>0.6</v>
      </c>
      <c r="V82" s="2">
        <f>COUNTIFS(Table2[Sub-Sector],Table3[[#This Row],[Sub-Sector]],Table2[Sharpe Ratio],"&gt;=0.10")/Table3[[#This Row],[Count]]</f>
        <v>0.4</v>
      </c>
      <c r="W8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509</v>
      </c>
      <c r="X82" s="4">
        <f>_xlfn.RANK.AVG(Table3[[#This Row],[Score]],Table3[Score],1)</f>
        <v>88</v>
      </c>
      <c r="Y8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265</v>
      </c>
      <c r="Z82" s="4">
        <f>_xlfn.RANK.AVG(Table3[[#This Row],[Score 2 ]],Table3[[Score 2 ]],1)</f>
        <v>81</v>
      </c>
    </row>
    <row r="83" spans="1:26" x14ac:dyDescent="0.3">
      <c r="A83" t="s">
        <v>40</v>
      </c>
      <c r="B83">
        <f>COUNTIFS(Table2[Sub-Sector],Table3[[#This Row],[Sub-Sector]])</f>
        <v>2</v>
      </c>
      <c r="C83" s="2">
        <f>COUNTIFS(Table2[Sub-Sector],Table3[[#This Row],[Sub-Sector]],Table2[Uptrend],"Uptrend")/Table3[[#This Row],[Count]]</f>
        <v>0.5</v>
      </c>
      <c r="D83" s="2">
        <f>COUNTIFS(Table2[Sub-Sector],Table3[[#This Row],[Sub-Sector]],Table2[1W Return vs Nifty],"&gt;=5")/Table3[[#This Row],[Count]]</f>
        <v>0.5</v>
      </c>
      <c r="E83" s="2">
        <f>COUNTIFS(Table2[Sub-Sector],Table3[[#This Row],[Sub-Sector]],Table2[1M Return vs Nifty],"&gt;=5")/Table3[[#This Row],[Count]]</f>
        <v>0.5</v>
      </c>
      <c r="F83" s="2">
        <f>COUNTIFS(Table2[Sub-Sector],Table3[[#This Row],[Sub-Sector]],Table2[6M Return vs Nifty],"&gt;=10")/Table3[[#This Row],[Count]]</f>
        <v>0</v>
      </c>
      <c r="G83" s="2">
        <f>COUNTIFS(Table2[Sub-Sector],Table3[[#This Row],[Sub-Sector]],Table2[1Y Return vs Nifty],"&gt;=10")/Table3[[#This Row],[Count]]</f>
        <v>0.5</v>
      </c>
      <c r="H83" s="2">
        <f>COUNTIFS(Table2[Sub-Sector],Table3[[#This Row],[Sub-Sector]],Table2[RSI Exponential â€“ 14D],"&gt;=50")/Table3[[#This Row],[Count]]</f>
        <v>1</v>
      </c>
      <c r="I83" s="2">
        <f>COUNTIFS(Table2[Sub-Sector],Table3[[#This Row],[Sub-Sector]],Table2[Relative Volume],"&gt;=1")/Table3[[#This Row],[Count]]</f>
        <v>0.5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0.5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Low],"&gt;=0.05")/Table3[[#This Row],[Count]]</f>
        <v>0.5</v>
      </c>
      <c r="O83" s="2">
        <f>COUNTIFS(Table2[Sub-Sector],Table3[[#This Row],[Sub-Sector]],Table2[% Away From Current Month High],"&lt;=0.05")/Table3[[#This Row],[Count]]</f>
        <v>1</v>
      </c>
      <c r="P83" s="2">
        <f>COUNTIFS(Table2[Sub-Sector],Table3[[#This Row],[Sub-Sector]],Table2[% Away From 52W High],"&lt;=10")/Table3[[#This Row],[Count]]</f>
        <v>0.5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1</v>
      </c>
      <c r="S83" s="2">
        <f>COUNTIFS(Table2[Sub-Sector],Table3[[#This Row],[Sub-Sector]],Table2[% Price above 50 EMA],"&gt;=0")/Table3[[#This Row],[Count]]</f>
        <v>1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1</v>
      </c>
      <c r="V83" s="2">
        <f>COUNTIFS(Table2[Sub-Sector],Table3[[#This Row],[Sub-Sector]],Table2[Sharpe Ratio],"&gt;=0.10")/Table3[[#This Row],[Count]]</f>
        <v>0</v>
      </c>
      <c r="W8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452.5</v>
      </c>
      <c r="X83" s="4">
        <f>_xlfn.RANK.AVG(Table3[[#This Row],[Score]],Table3[Score],1)</f>
        <v>67.5</v>
      </c>
      <c r="Y8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266.5</v>
      </c>
      <c r="Z83" s="4">
        <f>_xlfn.RANK.AVG(Table3[[#This Row],[Score 2 ]],Table3[[Score 2 ]],1)</f>
        <v>82</v>
      </c>
    </row>
    <row r="84" spans="1:26" x14ac:dyDescent="0.3">
      <c r="A84" t="s">
        <v>43</v>
      </c>
      <c r="B84">
        <f>COUNTIFS(Table2[Sub-Sector],Table3[[#This Row],[Sub-Sector]])</f>
        <v>2</v>
      </c>
      <c r="C84" s="2">
        <f>COUNTIFS(Table2[Sub-Sector],Table3[[#This Row],[Sub-Sector]],Table2[Uptrend],"Uptrend")/Table3[[#This Row],[Count]]</f>
        <v>0.5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0.5</v>
      </c>
      <c r="F84" s="2">
        <f>COUNTIFS(Table2[Sub-Sector],Table3[[#This Row],[Sub-Sector]],Table2[6M Return vs Nifty],"&gt;=10")/Table3[[#This Row],[Count]]</f>
        <v>0.5</v>
      </c>
      <c r="G84" s="2">
        <f>COUNTIFS(Table2[Sub-Sector],Table3[[#This Row],[Sub-Sector]],Table2[1Y Return vs Nifty],"&gt;=10")/Table3[[#This Row],[Count]]</f>
        <v>0.5</v>
      </c>
      <c r="H84" s="2">
        <f>COUNTIFS(Table2[Sub-Sector],Table3[[#This Row],[Sub-Sector]],Table2[RSI Exponential â€“ 14D],"&gt;=50")/Table3[[#This Row],[Count]]</f>
        <v>1</v>
      </c>
      <c r="I84" s="2">
        <f>COUNTIFS(Table2[Sub-Sector],Table3[[#This Row],[Sub-Sector]],Table2[Relative Volume],"&gt;=1")/Table3[[#This Row],[Count]]</f>
        <v>0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1</v>
      </c>
      <c r="N84" s="2">
        <f>COUNTIFS(Table2[Sub-Sector],Table3[[#This Row],[Sub-Sector]],Table2[% Away From Current Month Low],"&gt;=0.05")/Table3[[#This Row],[Count]]</f>
        <v>0</v>
      </c>
      <c r="O84" s="2">
        <f>COUNTIFS(Table2[Sub-Sector],Table3[[#This Row],[Sub-Sector]],Table2[% Away From Current Month High],"&lt;=0.05")/Table3[[#This Row],[Count]]</f>
        <v>1</v>
      </c>
      <c r="P84" s="2">
        <f>COUNTIFS(Table2[Sub-Sector],Table3[[#This Row],[Sub-Sector]],Table2[% Away From 52W High],"&lt;=10")/Table3[[#This Row],[Count]]</f>
        <v>0.5</v>
      </c>
      <c r="Q84" s="2">
        <f>COUNTIFS(Table2[Sub-Sector],Table3[[#This Row],[Sub-Sector]],Table2[% Away From 52W Low],"&gt;=10")/Table3[[#This Row],[Count]]</f>
        <v>0.5</v>
      </c>
      <c r="R84" s="2">
        <f>COUNTIFS(Table2[Sub-Sector],Table3[[#This Row],[Sub-Sector]],Table2[% Price above 20 EMA],"&gt;=0")/Table3[[#This Row],[Count]]</f>
        <v>1</v>
      </c>
      <c r="S84" s="2">
        <f>COUNTIFS(Table2[Sub-Sector],Table3[[#This Row],[Sub-Sector]],Table2[% Price above 50 EMA],"&gt;=0")/Table3[[#This Row],[Count]]</f>
        <v>1</v>
      </c>
      <c r="T84" s="2">
        <f>COUNTIFS(Table2[Sub-Sector],Table3[[#This Row],[Sub-Sector]],Table2[% Price above 200 EMA],"&gt;=0")/Table3[[#This Row],[Count]]</f>
        <v>1</v>
      </c>
      <c r="U84" s="2">
        <f>COUNTIFS(Table2[Sub-Sector],Table3[[#This Row],[Sub-Sector]],Table2[Rate of Change - Zone],"Positive")/Table3[[#This Row],[Count]]</f>
        <v>1</v>
      </c>
      <c r="V84" s="2">
        <f>COUNTIFS(Table2[Sub-Sector],Table3[[#This Row],[Sub-Sector]],Table2[Sharpe Ratio],"&gt;=0.10")/Table3[[#This Row],[Count]]</f>
        <v>0.5</v>
      </c>
      <c r="W8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534</v>
      </c>
      <c r="X84" s="4">
        <f>_xlfn.RANK.AVG(Table3[[#This Row],[Score]],Table3[Score],1)</f>
        <v>96.5</v>
      </c>
      <c r="Y8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267.5</v>
      </c>
      <c r="Z84" s="4">
        <f>_xlfn.RANK.AVG(Table3[[#This Row],[Score 2 ]],Table3[[Score 2 ]],1)</f>
        <v>83.5</v>
      </c>
    </row>
    <row r="85" spans="1:26" x14ac:dyDescent="0.3">
      <c r="A85" t="s">
        <v>1219</v>
      </c>
      <c r="B85">
        <f>COUNTIFS(Table2[Sub-Sector],Table3[[#This Row],[Sub-Sector]])</f>
        <v>2</v>
      </c>
      <c r="C85" s="2">
        <f>COUNTIFS(Table2[Sub-Sector],Table3[[#This Row],[Sub-Sector]],Table2[Uptrend],"Uptrend")/Table3[[#This Row],[Count]]</f>
        <v>0.5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0.5</v>
      </c>
      <c r="F85" s="2">
        <f>COUNTIFS(Table2[Sub-Sector],Table3[[#This Row],[Sub-Sector]],Table2[6M Return vs Nifty],"&gt;=10")/Table3[[#This Row],[Count]]</f>
        <v>0.5</v>
      </c>
      <c r="G85" s="2">
        <f>COUNTIFS(Table2[Sub-Sector],Table3[[#This Row],[Sub-Sector]],Table2[1Y Return vs Nifty],"&gt;=10")/Table3[[#This Row],[Count]]</f>
        <v>0.5</v>
      </c>
      <c r="H85" s="2">
        <f>COUNTIFS(Table2[Sub-Sector],Table3[[#This Row],[Sub-Sector]],Table2[RSI Exponential â€“ 14D],"&gt;=50")/Table3[[#This Row],[Count]]</f>
        <v>1</v>
      </c>
      <c r="I85" s="2">
        <f>COUNTIFS(Table2[Sub-Sector],Table3[[#This Row],[Sub-Sector]],Table2[Relative Volume],"&gt;=1")/Table3[[#This Row],[Count]]</f>
        <v>0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1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Low],"&gt;=0.05")/Table3[[#This Row],[Count]]</f>
        <v>1</v>
      </c>
      <c r="O85" s="2">
        <f>COUNTIFS(Table2[Sub-Sector],Table3[[#This Row],[Sub-Sector]],Table2[% Away From Current Month High],"&lt;=0.05")/Table3[[#This Row],[Count]]</f>
        <v>1</v>
      </c>
      <c r="P85" s="2">
        <f>COUNTIFS(Table2[Sub-Sector],Table3[[#This Row],[Sub-Sector]],Table2[% Away From 52W High],"&lt;=10")/Table3[[#This Row],[Count]]</f>
        <v>0.5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1</v>
      </c>
      <c r="S85" s="2">
        <f>COUNTIFS(Table2[Sub-Sector],Table3[[#This Row],[Sub-Sector]],Table2[% Price above 50 EMA],"&gt;=0")/Table3[[#This Row],[Count]]</f>
        <v>1</v>
      </c>
      <c r="T85" s="2">
        <f>COUNTIFS(Table2[Sub-Sector],Table3[[#This Row],[Sub-Sector]],Table2[% Price above 200 EMA],"&gt;=0")/Table3[[#This Row],[Count]]</f>
        <v>1</v>
      </c>
      <c r="U85" s="2">
        <f>COUNTIFS(Table2[Sub-Sector],Table3[[#This Row],[Sub-Sector]],Table2[Rate of Change - Zone],"Positive")/Table3[[#This Row],[Count]]</f>
        <v>1</v>
      </c>
      <c r="V85" s="2">
        <f>COUNTIFS(Table2[Sub-Sector],Table3[[#This Row],[Sub-Sector]],Table2[Sharpe Ratio],"&gt;=0.10")/Table3[[#This Row],[Count]]</f>
        <v>0</v>
      </c>
      <c r="W8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534</v>
      </c>
      <c r="X85" s="4">
        <f>_xlfn.RANK.AVG(Table3[[#This Row],[Score]],Table3[Score],1)</f>
        <v>96.5</v>
      </c>
      <c r="Y8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267.5</v>
      </c>
      <c r="Z85" s="4">
        <f>_xlfn.RANK.AVG(Table3[[#This Row],[Score 2 ]],Table3[[Score 2 ]],1)</f>
        <v>83.5</v>
      </c>
    </row>
    <row r="86" spans="1:26" x14ac:dyDescent="0.3">
      <c r="A86" t="s">
        <v>80</v>
      </c>
      <c r="B86">
        <f>COUNTIFS(Table2[Sub-Sector],Table3[[#This Row],[Sub-Sector]])</f>
        <v>19</v>
      </c>
      <c r="C86" s="2">
        <f>COUNTIFS(Table2[Sub-Sector],Table3[[#This Row],[Sub-Sector]],Table2[Uptrend],"Uptrend")/Table3[[#This Row],[Count]]</f>
        <v>0.68421052631578949</v>
      </c>
      <c r="D86" s="2">
        <f>COUNTIFS(Table2[Sub-Sector],Table3[[#This Row],[Sub-Sector]],Table2[1W Return vs Nifty],"&gt;=5")/Table3[[#This Row],[Count]]</f>
        <v>5.2631578947368418E-2</v>
      </c>
      <c r="E86" s="2">
        <f>COUNTIFS(Table2[Sub-Sector],Table3[[#This Row],[Sub-Sector]],Table2[1M Return vs Nifty],"&gt;=5")/Table3[[#This Row],[Count]]</f>
        <v>0.63157894736842102</v>
      </c>
      <c r="F86" s="2">
        <f>COUNTIFS(Table2[Sub-Sector],Table3[[#This Row],[Sub-Sector]],Table2[6M Return vs Nifty],"&gt;=10")/Table3[[#This Row],[Count]]</f>
        <v>0.10526315789473684</v>
      </c>
      <c r="G86" s="2">
        <f>COUNTIFS(Table2[Sub-Sector],Table3[[#This Row],[Sub-Sector]],Table2[1Y Return vs Nifty],"&gt;=10")/Table3[[#This Row],[Count]]</f>
        <v>0.36842105263157893</v>
      </c>
      <c r="H86" s="2">
        <f>COUNTIFS(Table2[Sub-Sector],Table3[[#This Row],[Sub-Sector]],Table2[RSI Exponential â€“ 14D],"&gt;=50")/Table3[[#This Row],[Count]]</f>
        <v>0.68421052631578949</v>
      </c>
      <c r="I86" s="2">
        <f>COUNTIFS(Table2[Sub-Sector],Table3[[#This Row],[Sub-Sector]],Table2[Relative Volume],"&gt;=1")/Table3[[#This Row],[Count]]</f>
        <v>0.84210526315789469</v>
      </c>
      <c r="J86" s="2">
        <f>COUNTIFS(Table2[Sub-Sector],Table3[[#This Row],[Sub-Sector]],Table2[% Away From Day Low],"&gt;=0.05")/Table3[[#This Row],[Count]]</f>
        <v>5.2631578947368418E-2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0.15789473684210525</v>
      </c>
      <c r="M86" s="2">
        <f>COUNTIFS(Table2[Sub-Sector],Table3[[#This Row],[Sub-Sector]],Table2[% Away From Current Week High],"&lt;=0.05")/Table3[[#This Row],[Count]]</f>
        <v>0.73684210526315785</v>
      </c>
      <c r="N86" s="2">
        <f>COUNTIFS(Table2[Sub-Sector],Table3[[#This Row],[Sub-Sector]],Table2[% Away From Current Month Low],"&gt;=0.05")/Table3[[#This Row],[Count]]</f>
        <v>0.15789473684210525</v>
      </c>
      <c r="O86" s="2">
        <f>COUNTIFS(Table2[Sub-Sector],Table3[[#This Row],[Sub-Sector]],Table2[% Away From Current Month High],"&lt;=0.05")/Table3[[#This Row],[Count]]</f>
        <v>0.73684210526315785</v>
      </c>
      <c r="P86" s="2">
        <f>COUNTIFS(Table2[Sub-Sector],Table3[[#This Row],[Sub-Sector]],Table2[% Away From 52W High],"&lt;=10")/Table3[[#This Row],[Count]]</f>
        <v>0.42105263157894735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0.73684210526315785</v>
      </c>
      <c r="S86" s="2">
        <f>COUNTIFS(Table2[Sub-Sector],Table3[[#This Row],[Sub-Sector]],Table2[% Price above 50 EMA],"&gt;=0")/Table3[[#This Row],[Count]]</f>
        <v>0.84210526315789469</v>
      </c>
      <c r="T86" s="2">
        <f>COUNTIFS(Table2[Sub-Sector],Table3[[#This Row],[Sub-Sector]],Table2[% Price above 200 EMA],"&gt;=0")/Table3[[#This Row],[Count]]</f>
        <v>0.78947368421052633</v>
      </c>
      <c r="U86" s="2">
        <f>COUNTIFS(Table2[Sub-Sector],Table3[[#This Row],[Sub-Sector]],Table2[Rate of Change - Zone],"Positive")/Table3[[#This Row],[Count]]</f>
        <v>0.68421052631578949</v>
      </c>
      <c r="V86" s="2">
        <f>COUNTIFS(Table2[Sub-Sector],Table3[[#This Row],[Sub-Sector]],Table2[Sharpe Ratio],"&gt;=0.10")/Table3[[#This Row],[Count]]</f>
        <v>0</v>
      </c>
      <c r="W8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466</v>
      </c>
      <c r="X86" s="4">
        <f>_xlfn.RANK.AVG(Table3[[#This Row],[Score]],Table3[Score],1)</f>
        <v>71</v>
      </c>
      <c r="Y8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273</v>
      </c>
      <c r="Z86" s="4">
        <f>_xlfn.RANK.AVG(Table3[[#This Row],[Score 2 ]],Table3[[Score 2 ]],1)</f>
        <v>85</v>
      </c>
    </row>
    <row r="87" spans="1:26" x14ac:dyDescent="0.3">
      <c r="A87" t="s">
        <v>539</v>
      </c>
      <c r="B87">
        <f>COUNTIFS(Table2[Sub-Sector],Table3[[#This Row],[Sub-Sector]])</f>
        <v>17</v>
      </c>
      <c r="C87" s="2">
        <f>COUNTIFS(Table2[Sub-Sector],Table3[[#This Row],[Sub-Sector]],Table2[Uptrend],"Uptrend")/Table3[[#This Row],[Count]]</f>
        <v>0.52941176470588236</v>
      </c>
      <c r="D87" s="2">
        <f>COUNTIFS(Table2[Sub-Sector],Table3[[#This Row],[Sub-Sector]],Table2[1W Return vs Nifty],"&gt;=5")/Table3[[#This Row],[Count]]</f>
        <v>0.17647058823529413</v>
      </c>
      <c r="E87" s="2">
        <f>COUNTIFS(Table2[Sub-Sector],Table3[[#This Row],[Sub-Sector]],Table2[1M Return vs Nifty],"&gt;=5")/Table3[[#This Row],[Count]]</f>
        <v>0.88235294117647056</v>
      </c>
      <c r="F87" s="2">
        <f>COUNTIFS(Table2[Sub-Sector],Table3[[#This Row],[Sub-Sector]],Table2[6M Return vs Nifty],"&gt;=10")/Table3[[#This Row],[Count]]</f>
        <v>5.8823529411764705E-2</v>
      </c>
      <c r="G87" s="2">
        <f>COUNTIFS(Table2[Sub-Sector],Table3[[#This Row],[Sub-Sector]],Table2[1Y Return vs Nifty],"&gt;=10")/Table3[[#This Row],[Count]]</f>
        <v>0.17647058823529413</v>
      </c>
      <c r="H87" s="2">
        <f>COUNTIFS(Table2[Sub-Sector],Table3[[#This Row],[Sub-Sector]],Table2[RSI Exponential â€“ 14D],"&gt;=50")/Table3[[#This Row],[Count]]</f>
        <v>0.94117647058823528</v>
      </c>
      <c r="I87" s="2">
        <f>COUNTIFS(Table2[Sub-Sector],Table3[[#This Row],[Sub-Sector]],Table2[Relative Volume],"&gt;=1")/Table3[[#This Row],[Count]]</f>
        <v>0.70588235294117652</v>
      </c>
      <c r="J87" s="2">
        <f>COUNTIFS(Table2[Sub-Sector],Table3[[#This Row],[Sub-Sector]],Table2[% Away From Day Low],"&gt;=0.05")/Table3[[#This Row],[Count]]</f>
        <v>5.8823529411764705E-2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0.35294117647058826</v>
      </c>
      <c r="M87" s="2">
        <f>COUNTIFS(Table2[Sub-Sector],Table3[[#This Row],[Sub-Sector]],Table2[% Away From Current Week High],"&lt;=0.05")/Table3[[#This Row],[Count]]</f>
        <v>0.88235294117647056</v>
      </c>
      <c r="N87" s="2">
        <f>COUNTIFS(Table2[Sub-Sector],Table3[[#This Row],[Sub-Sector]],Table2[% Away From Current Month Low],"&gt;=0.05")/Table3[[#This Row],[Count]]</f>
        <v>0.35294117647058826</v>
      </c>
      <c r="O87" s="2">
        <f>COUNTIFS(Table2[Sub-Sector],Table3[[#This Row],[Sub-Sector]],Table2[% Away From Current Month High],"&lt;=0.05")/Table3[[#This Row],[Count]]</f>
        <v>0.88235294117647056</v>
      </c>
      <c r="P87" s="2">
        <f>COUNTIFS(Table2[Sub-Sector],Table3[[#This Row],[Sub-Sector]],Table2[% Away From 52W High],"&lt;=10")/Table3[[#This Row],[Count]]</f>
        <v>0.41176470588235292</v>
      </c>
      <c r="Q87" s="2">
        <f>COUNTIFS(Table2[Sub-Sector],Table3[[#This Row],[Sub-Sector]],Table2[% Away From 52W Low],"&gt;=10")/Table3[[#This Row],[Count]]</f>
        <v>0.94117647058823528</v>
      </c>
      <c r="R87" s="2">
        <f>COUNTIFS(Table2[Sub-Sector],Table3[[#This Row],[Sub-Sector]],Table2[% Price above 20 EMA],"&gt;=0")/Table3[[#This Row],[Count]]</f>
        <v>0.94117647058823528</v>
      </c>
      <c r="S87" s="2">
        <f>COUNTIFS(Table2[Sub-Sector],Table3[[#This Row],[Sub-Sector]],Table2[% Price above 50 EMA],"&gt;=0")/Table3[[#This Row],[Count]]</f>
        <v>0.94117647058823528</v>
      </c>
      <c r="T87" s="2">
        <f>COUNTIFS(Table2[Sub-Sector],Table3[[#This Row],[Sub-Sector]],Table2[% Price above 200 EMA],"&gt;=0")/Table3[[#This Row],[Count]]</f>
        <v>0.82352941176470584</v>
      </c>
      <c r="U87" s="2">
        <f>COUNTIFS(Table2[Sub-Sector],Table3[[#This Row],[Sub-Sector]],Table2[Rate of Change - Zone],"Positive")/Table3[[#This Row],[Count]]</f>
        <v>0.88235294117647056</v>
      </c>
      <c r="V87" s="2">
        <f>COUNTIFS(Table2[Sub-Sector],Table3[[#This Row],[Sub-Sector]],Table2[Sharpe Ratio],"&gt;=0.10")/Table3[[#This Row],[Count]]</f>
        <v>0.11764705882352941</v>
      </c>
      <c r="W8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455</v>
      </c>
      <c r="X87" s="4">
        <f>_xlfn.RANK.AVG(Table3[[#This Row],[Score]],Table3[Score],1)</f>
        <v>70</v>
      </c>
      <c r="Y8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276</v>
      </c>
      <c r="Z87" s="4">
        <f>_xlfn.RANK.AVG(Table3[[#This Row],[Score 2 ]],Table3[[Score 2 ]],1)</f>
        <v>86</v>
      </c>
    </row>
    <row r="88" spans="1:26" x14ac:dyDescent="0.3">
      <c r="A88" t="s">
        <v>21</v>
      </c>
      <c r="B88">
        <f>COUNTIFS(Table2[Sub-Sector],Table3[[#This Row],[Sub-Sector]])</f>
        <v>20</v>
      </c>
      <c r="C88" s="2">
        <f>COUNTIFS(Table2[Sub-Sector],Table3[[#This Row],[Sub-Sector]],Table2[Uptrend],"Uptrend")/Table3[[#This Row],[Count]]</f>
        <v>0.75</v>
      </c>
      <c r="D88" s="2">
        <f>COUNTIFS(Table2[Sub-Sector],Table3[[#This Row],[Sub-Sector]],Table2[1W Return vs Nifty],"&gt;=5")/Table3[[#This Row],[Count]]</f>
        <v>0.25</v>
      </c>
      <c r="E88" s="2">
        <f>COUNTIFS(Table2[Sub-Sector],Table3[[#This Row],[Sub-Sector]],Table2[1M Return vs Nifty],"&gt;=5")/Table3[[#This Row],[Count]]</f>
        <v>0.75</v>
      </c>
      <c r="F88" s="2">
        <f>COUNTIFS(Table2[Sub-Sector],Table3[[#This Row],[Sub-Sector]],Table2[6M Return vs Nifty],"&gt;=10")/Table3[[#This Row],[Count]]</f>
        <v>0.2</v>
      </c>
      <c r="G88" s="2">
        <f>COUNTIFS(Table2[Sub-Sector],Table3[[#This Row],[Sub-Sector]],Table2[1Y Return vs Nifty],"&gt;=10")/Table3[[#This Row],[Count]]</f>
        <v>0.45</v>
      </c>
      <c r="H88" s="2">
        <f>COUNTIFS(Table2[Sub-Sector],Table3[[#This Row],[Sub-Sector]],Table2[RSI Exponential â€“ 14D],"&gt;=50")/Table3[[#This Row],[Count]]</f>
        <v>0.9</v>
      </c>
      <c r="I88" s="2">
        <f>COUNTIFS(Table2[Sub-Sector],Table3[[#This Row],[Sub-Sector]],Table2[Relative Volume],"&gt;=1")/Table3[[#This Row],[Count]]</f>
        <v>0.5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0.25</v>
      </c>
      <c r="M88" s="2">
        <f>COUNTIFS(Table2[Sub-Sector],Table3[[#This Row],[Sub-Sector]],Table2[% Away From Current Week High],"&lt;=0.05")/Table3[[#This Row],[Count]]</f>
        <v>0.9</v>
      </c>
      <c r="N88" s="2">
        <f>COUNTIFS(Table2[Sub-Sector],Table3[[#This Row],[Sub-Sector]],Table2[% Away From Current Month Low],"&gt;=0.05")/Table3[[#This Row],[Count]]</f>
        <v>0.25</v>
      </c>
      <c r="O88" s="2">
        <f>COUNTIFS(Table2[Sub-Sector],Table3[[#This Row],[Sub-Sector]],Table2[% Away From Current Month High],"&lt;=0.05")/Table3[[#This Row],[Count]]</f>
        <v>0.9</v>
      </c>
      <c r="P88" s="2">
        <f>COUNTIFS(Table2[Sub-Sector],Table3[[#This Row],[Sub-Sector]],Table2[% Away From 52W High],"&lt;=10")/Table3[[#This Row],[Count]]</f>
        <v>0.55000000000000004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0.9</v>
      </c>
      <c r="S88" s="2">
        <f>COUNTIFS(Table2[Sub-Sector],Table3[[#This Row],[Sub-Sector]],Table2[% Price above 50 EMA],"&gt;=0")/Table3[[#This Row],[Count]]</f>
        <v>0.9</v>
      </c>
      <c r="T88" s="2">
        <f>COUNTIFS(Table2[Sub-Sector],Table3[[#This Row],[Sub-Sector]],Table2[% Price above 200 EMA],"&gt;=0")/Table3[[#This Row],[Count]]</f>
        <v>0.95</v>
      </c>
      <c r="U88" s="2">
        <f>COUNTIFS(Table2[Sub-Sector],Table3[[#This Row],[Sub-Sector]],Table2[Rate of Change - Zone],"Positive")/Table3[[#This Row],[Count]]</f>
        <v>0.85</v>
      </c>
      <c r="V88" s="2">
        <f>COUNTIFS(Table2[Sub-Sector],Table3[[#This Row],[Sub-Sector]],Table2[Sharpe Ratio],"&gt;=0.10")/Table3[[#This Row],[Count]]</f>
        <v>0.15</v>
      </c>
      <c r="W8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428</v>
      </c>
      <c r="X88" s="4">
        <f>_xlfn.RANK.AVG(Table3[[#This Row],[Score]],Table3[Score],1)</f>
        <v>62</v>
      </c>
      <c r="Y8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280</v>
      </c>
      <c r="Z88" s="4">
        <f>_xlfn.RANK.AVG(Table3[[#This Row],[Score 2 ]],Table3[[Score 2 ]],1)</f>
        <v>87.5</v>
      </c>
    </row>
    <row r="89" spans="1:26" x14ac:dyDescent="0.3">
      <c r="A89" t="s">
        <v>29</v>
      </c>
      <c r="B89">
        <f>COUNTIFS(Table2[Sub-Sector],Table3[[#This Row],[Sub-Sector]])</f>
        <v>4</v>
      </c>
      <c r="C89" s="2">
        <f>COUNTIFS(Table2[Sub-Sector],Table3[[#This Row],[Sub-Sector]],Table2[Uptrend],"Uptrend")/Table3[[#This Row],[Count]]</f>
        <v>0.75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0.25</v>
      </c>
      <c r="F89" s="2">
        <f>COUNTIFS(Table2[Sub-Sector],Table3[[#This Row],[Sub-Sector]],Table2[6M Return vs Nifty],"&gt;=10")/Table3[[#This Row],[Count]]</f>
        <v>0.25</v>
      </c>
      <c r="G89" s="2">
        <f>COUNTIFS(Table2[Sub-Sector],Table3[[#This Row],[Sub-Sector]],Table2[1Y Return vs Nifty],"&gt;=10")/Table3[[#This Row],[Count]]</f>
        <v>0.5</v>
      </c>
      <c r="H89" s="2">
        <f>COUNTIFS(Table2[Sub-Sector],Table3[[#This Row],[Sub-Sector]],Table2[RSI Exponential â€“ 14D],"&gt;=50")/Table3[[#This Row],[Count]]</f>
        <v>0.5</v>
      </c>
      <c r="I89" s="2">
        <f>COUNTIFS(Table2[Sub-Sector],Table3[[#This Row],[Sub-Sector]],Table2[Relative Volume],"&gt;=1")/Table3[[#This Row],[Count]]</f>
        <v>0.5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0.75</v>
      </c>
      <c r="N89" s="2">
        <f>COUNTIFS(Table2[Sub-Sector],Table3[[#This Row],[Sub-Sector]],Table2[% Away From Current Month Low],"&gt;=0.05")/Table3[[#This Row],[Count]]</f>
        <v>0</v>
      </c>
      <c r="O89" s="2">
        <f>COUNTIFS(Table2[Sub-Sector],Table3[[#This Row],[Sub-Sector]],Table2[% Away From Current Month High],"&lt;=0.05")/Table3[[#This Row],[Count]]</f>
        <v>0.75</v>
      </c>
      <c r="P89" s="2">
        <f>COUNTIFS(Table2[Sub-Sector],Table3[[#This Row],[Sub-Sector]],Table2[% Away From 52W High],"&lt;=10")/Table3[[#This Row],[Count]]</f>
        <v>0.25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0.75</v>
      </c>
      <c r="S89" s="2">
        <f>COUNTIFS(Table2[Sub-Sector],Table3[[#This Row],[Sub-Sector]],Table2[% Price above 50 EMA],"&gt;=0")/Table3[[#This Row],[Count]]</f>
        <v>0.75</v>
      </c>
      <c r="T89" s="2">
        <f>COUNTIFS(Table2[Sub-Sector],Table3[[#This Row],[Sub-Sector]],Table2[% Price above 200 EMA],"&gt;=0")/Table3[[#This Row],[Count]]</f>
        <v>0.75</v>
      </c>
      <c r="U89" s="2">
        <f>COUNTIFS(Table2[Sub-Sector],Table3[[#This Row],[Sub-Sector]],Table2[Rate of Change - Zone],"Positive")/Table3[[#This Row],[Count]]</f>
        <v>0.75</v>
      </c>
      <c r="V89" s="2">
        <f>COUNTIFS(Table2[Sub-Sector],Table3[[#This Row],[Sub-Sector]],Table2[Sharpe Ratio],"&gt;=0.10")/Table3[[#This Row],[Count]]</f>
        <v>0.25</v>
      </c>
      <c r="W8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540.5</v>
      </c>
      <c r="X89" s="4">
        <f>_xlfn.RANK.AVG(Table3[[#This Row],[Score]],Table3[Score],1)</f>
        <v>100</v>
      </c>
      <c r="Y8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280</v>
      </c>
      <c r="Z89" s="4">
        <f>_xlfn.RANK.AVG(Table3[[#This Row],[Score 2 ]],Table3[[Score 2 ]],1)</f>
        <v>87.5</v>
      </c>
    </row>
    <row r="90" spans="1:26" x14ac:dyDescent="0.3">
      <c r="A90" t="s">
        <v>384</v>
      </c>
      <c r="B90">
        <f>COUNTIFS(Table2[Sub-Sector],Table3[[#This Row],[Sub-Sector]])</f>
        <v>9</v>
      </c>
      <c r="C90" s="2">
        <f>COUNTIFS(Table2[Sub-Sector],Table3[[#This Row],[Sub-Sector]],Table2[Uptrend],"Uptrend")/Table3[[#This Row],[Count]]</f>
        <v>0.88888888888888884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0.55555555555555558</v>
      </c>
      <c r="F90" s="2">
        <f>COUNTIFS(Table2[Sub-Sector],Table3[[#This Row],[Sub-Sector]],Table2[6M Return vs Nifty],"&gt;=10")/Table3[[#This Row],[Count]]</f>
        <v>0.44444444444444442</v>
      </c>
      <c r="G90" s="2">
        <f>COUNTIFS(Table2[Sub-Sector],Table3[[#This Row],[Sub-Sector]],Table2[1Y Return vs Nifty],"&gt;=10")/Table3[[#This Row],[Count]]</f>
        <v>0.55555555555555558</v>
      </c>
      <c r="H90" s="2">
        <f>COUNTIFS(Table2[Sub-Sector],Table3[[#This Row],[Sub-Sector]],Table2[RSI Exponential â€“ 14D],"&gt;=50")/Table3[[#This Row],[Count]]</f>
        <v>0.66666666666666663</v>
      </c>
      <c r="I90" s="2">
        <f>COUNTIFS(Table2[Sub-Sector],Table3[[#This Row],[Sub-Sector]],Table2[Relative Volume],"&gt;=1")/Table3[[#This Row],[Count]]</f>
        <v>0.55555555555555558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0.1111111111111111</v>
      </c>
      <c r="M90" s="2">
        <f>COUNTIFS(Table2[Sub-Sector],Table3[[#This Row],[Sub-Sector]],Table2[% Away From Current Week High],"&lt;=0.05")/Table3[[#This Row],[Count]]</f>
        <v>0.88888888888888884</v>
      </c>
      <c r="N90" s="2">
        <f>COUNTIFS(Table2[Sub-Sector],Table3[[#This Row],[Sub-Sector]],Table2[% Away From Current Month Low],"&gt;=0.05")/Table3[[#This Row],[Count]]</f>
        <v>0.1111111111111111</v>
      </c>
      <c r="O90" s="2">
        <f>COUNTIFS(Table2[Sub-Sector],Table3[[#This Row],[Sub-Sector]],Table2[% Away From Current Month High],"&lt;=0.05")/Table3[[#This Row],[Count]]</f>
        <v>0.88888888888888884</v>
      </c>
      <c r="P90" s="2">
        <f>COUNTIFS(Table2[Sub-Sector],Table3[[#This Row],[Sub-Sector]],Table2[% Away From 52W High],"&lt;=10")/Table3[[#This Row],[Count]]</f>
        <v>0.33333333333333331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0.66666666666666663</v>
      </c>
      <c r="S90" s="2">
        <f>COUNTIFS(Table2[Sub-Sector],Table3[[#This Row],[Sub-Sector]],Table2[% Price above 50 EMA],"&gt;=0")/Table3[[#This Row],[Count]]</f>
        <v>0.77777777777777779</v>
      </c>
      <c r="T90" s="2">
        <f>COUNTIFS(Table2[Sub-Sector],Table3[[#This Row],[Sub-Sector]],Table2[% Price above 200 EMA],"&gt;=0")/Table3[[#This Row],[Count]]</f>
        <v>0.88888888888888884</v>
      </c>
      <c r="U90" s="2">
        <f>COUNTIFS(Table2[Sub-Sector],Table3[[#This Row],[Sub-Sector]],Table2[Rate of Change - Zone],"Positive")/Table3[[#This Row],[Count]]</f>
        <v>0.44444444444444442</v>
      </c>
      <c r="V90" s="2">
        <f>COUNTIFS(Table2[Sub-Sector],Table3[[#This Row],[Sub-Sector]],Table2[Sharpe Ratio],"&gt;=0.10")/Table3[[#This Row],[Count]]</f>
        <v>0.44444444444444442</v>
      </c>
      <c r="W9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</v>
      </c>
      <c r="X90" s="4">
        <f>_xlfn.RANK.AVG(Table3[[#This Row],[Score]],Table3[Score],1)</f>
        <v>85</v>
      </c>
      <c r="Y9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285</v>
      </c>
      <c r="Z90" s="4">
        <f>_xlfn.RANK.AVG(Table3[[#This Row],[Score 2 ]],Table3[[Score 2 ]],1)</f>
        <v>89</v>
      </c>
    </row>
    <row r="91" spans="1:26" x14ac:dyDescent="0.3">
      <c r="A91" t="s">
        <v>292</v>
      </c>
      <c r="B91">
        <f>COUNTIFS(Table2[Sub-Sector],Table3[[#This Row],[Sub-Sector]])</f>
        <v>13</v>
      </c>
      <c r="C91" s="2">
        <f>COUNTIFS(Table2[Sub-Sector],Table3[[#This Row],[Sub-Sector]],Table2[Uptrend],"Uptrend")/Table3[[#This Row],[Count]]</f>
        <v>0.53846153846153844</v>
      </c>
      <c r="D91" s="2">
        <f>COUNTIFS(Table2[Sub-Sector],Table3[[#This Row],[Sub-Sector]],Table2[1W Return vs Nifty],"&gt;=5")/Table3[[#This Row],[Count]]</f>
        <v>0.15384615384615385</v>
      </c>
      <c r="E91" s="2">
        <f>COUNTIFS(Table2[Sub-Sector],Table3[[#This Row],[Sub-Sector]],Table2[1M Return vs Nifty],"&gt;=5")/Table3[[#This Row],[Count]]</f>
        <v>0.30769230769230771</v>
      </c>
      <c r="F91" s="2">
        <f>COUNTIFS(Table2[Sub-Sector],Table3[[#This Row],[Sub-Sector]],Table2[6M Return vs Nifty],"&gt;=10")/Table3[[#This Row],[Count]]</f>
        <v>0.15384615384615385</v>
      </c>
      <c r="G91" s="2">
        <f>COUNTIFS(Table2[Sub-Sector],Table3[[#This Row],[Sub-Sector]],Table2[1Y Return vs Nifty],"&gt;=10")/Table3[[#This Row],[Count]]</f>
        <v>0.38461538461538464</v>
      </c>
      <c r="H91" s="2">
        <f>COUNTIFS(Table2[Sub-Sector],Table3[[#This Row],[Sub-Sector]],Table2[RSI Exponential â€“ 14D],"&gt;=50")/Table3[[#This Row],[Count]]</f>
        <v>0.76923076923076927</v>
      </c>
      <c r="I91" s="2">
        <f>COUNTIFS(Table2[Sub-Sector],Table3[[#This Row],[Sub-Sector]],Table2[Relative Volume],"&gt;=1")/Table3[[#This Row],[Count]]</f>
        <v>0.53846153846153844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0.23076923076923078</v>
      </c>
      <c r="M91" s="2">
        <f>COUNTIFS(Table2[Sub-Sector],Table3[[#This Row],[Sub-Sector]],Table2[% Away From Current Week High],"&lt;=0.05")/Table3[[#This Row],[Count]]</f>
        <v>0.92307692307692313</v>
      </c>
      <c r="N91" s="2">
        <f>COUNTIFS(Table2[Sub-Sector],Table3[[#This Row],[Sub-Sector]],Table2[% Away From Current Month Low],"&gt;=0.05")/Table3[[#This Row],[Count]]</f>
        <v>0.23076923076923078</v>
      </c>
      <c r="O91" s="2">
        <f>COUNTIFS(Table2[Sub-Sector],Table3[[#This Row],[Sub-Sector]],Table2[% Away From Current Month High],"&lt;=0.05")/Table3[[#This Row],[Count]]</f>
        <v>0.92307692307692313</v>
      </c>
      <c r="P91" s="2">
        <f>COUNTIFS(Table2[Sub-Sector],Table3[[#This Row],[Sub-Sector]],Table2[% Away From 52W High],"&lt;=10")/Table3[[#This Row],[Count]]</f>
        <v>0.30769230769230771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0.76923076923076927</v>
      </c>
      <c r="S91" s="2">
        <f>COUNTIFS(Table2[Sub-Sector],Table3[[#This Row],[Sub-Sector]],Table2[% Price above 50 EMA],"&gt;=0")/Table3[[#This Row],[Count]]</f>
        <v>0.76923076923076927</v>
      </c>
      <c r="T91" s="2">
        <f>COUNTIFS(Table2[Sub-Sector],Table3[[#This Row],[Sub-Sector]],Table2[% Price above 200 EMA],"&gt;=0")/Table3[[#This Row],[Count]]</f>
        <v>0.92307692307692313</v>
      </c>
      <c r="U91" s="2">
        <f>COUNTIFS(Table2[Sub-Sector],Table3[[#This Row],[Sub-Sector]],Table2[Rate of Change - Zone],"Positive")/Table3[[#This Row],[Count]]</f>
        <v>0.76923076923076927</v>
      </c>
      <c r="V91" s="2">
        <f>COUNTIFS(Table2[Sub-Sector],Table3[[#This Row],[Sub-Sector]],Table2[Sharpe Ratio],"&gt;=0.10")/Table3[[#This Row],[Count]]</f>
        <v>0.30769230769230771</v>
      </c>
      <c r="W9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529</v>
      </c>
      <c r="X91" s="4">
        <f>_xlfn.RANK.AVG(Table3[[#This Row],[Score]],Table3[Score],1)</f>
        <v>93</v>
      </c>
      <c r="Y9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286</v>
      </c>
      <c r="Z91" s="4">
        <f>_xlfn.RANK.AVG(Table3[[#This Row],[Score 2 ]],Table3[[Score 2 ]],1)</f>
        <v>90</v>
      </c>
    </row>
    <row r="92" spans="1:26" x14ac:dyDescent="0.3">
      <c r="A92" t="s">
        <v>32</v>
      </c>
      <c r="B92">
        <f>COUNTIFS(Table2[Sub-Sector],Table3[[#This Row],[Sub-Sector]])</f>
        <v>11</v>
      </c>
      <c r="C92" s="2">
        <f>COUNTIFS(Table2[Sub-Sector],Table3[[#This Row],[Sub-Sector]],Table2[Uptrend],"Uptrend")/Table3[[#This Row],[Count]]</f>
        <v>0.45454545454545453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</v>
      </c>
      <c r="F92" s="2">
        <f>COUNTIFS(Table2[Sub-Sector],Table3[[#This Row],[Sub-Sector]],Table2[6M Return vs Nifty],"&gt;=10")/Table3[[#This Row],[Count]]</f>
        <v>0.63636363636363635</v>
      </c>
      <c r="G92" s="2">
        <f>COUNTIFS(Table2[Sub-Sector],Table3[[#This Row],[Sub-Sector]],Table2[1Y Return vs Nifty],"&gt;=10")/Table3[[#This Row],[Count]]</f>
        <v>0.90909090909090906</v>
      </c>
      <c r="H92" s="2">
        <f>COUNTIFS(Table2[Sub-Sector],Table3[[#This Row],[Sub-Sector]],Table2[RSI Exponential â€“ 14D],"&gt;=50")/Table3[[#This Row],[Count]]</f>
        <v>9.0909090909090912E-2</v>
      </c>
      <c r="I92" s="2">
        <f>COUNTIFS(Table2[Sub-Sector],Table3[[#This Row],[Sub-Sector]],Table2[Relative Volume],"&gt;=1")/Table3[[#This Row],[Count]]</f>
        <v>9.0909090909090912E-2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0.90909090909090906</v>
      </c>
      <c r="N92" s="2">
        <f>COUNTIFS(Table2[Sub-Sector],Table3[[#This Row],[Sub-Sector]],Table2[% Away From Current Month Low],"&gt;=0.05")/Table3[[#This Row],[Count]]</f>
        <v>0</v>
      </c>
      <c r="O92" s="2">
        <f>COUNTIFS(Table2[Sub-Sector],Table3[[#This Row],[Sub-Sector]],Table2[% Away From Current Month High],"&lt;=0.05")/Table3[[#This Row],[Count]]</f>
        <v>0.90909090909090906</v>
      </c>
      <c r="P92" s="2">
        <f>COUNTIFS(Table2[Sub-Sector],Table3[[#This Row],[Sub-Sector]],Table2[% Away From 52W High],"&lt;=10")/Table3[[#This Row],[Count]]</f>
        <v>0.27272727272727271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9.0909090909090912E-2</v>
      </c>
      <c r="S92" s="2">
        <f>COUNTIFS(Table2[Sub-Sector],Table3[[#This Row],[Sub-Sector]],Table2[% Price above 50 EMA],"&gt;=0")/Table3[[#This Row],[Count]]</f>
        <v>0.27272727272727271</v>
      </c>
      <c r="T92" s="2">
        <f>COUNTIFS(Table2[Sub-Sector],Table3[[#This Row],[Sub-Sector]],Table2[% Price above 200 EMA],"&gt;=0")/Table3[[#This Row],[Count]]</f>
        <v>0.90909090909090906</v>
      </c>
      <c r="U92" s="2">
        <f>COUNTIFS(Table2[Sub-Sector],Table3[[#This Row],[Sub-Sector]],Table2[Rate of Change - Zone],"Positive")/Table3[[#This Row],[Count]]</f>
        <v>9.0909090909090912E-2</v>
      </c>
      <c r="V92" s="2">
        <f>COUNTIFS(Table2[Sub-Sector],Table3[[#This Row],[Sub-Sector]],Table2[Sharpe Ratio],"&gt;=0.10")/Table3[[#This Row],[Count]]</f>
        <v>0.54545454545454541</v>
      </c>
      <c r="W9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599</v>
      </c>
      <c r="X92" s="4">
        <f>_xlfn.RANK.AVG(Table3[[#This Row],[Score]],Table3[Score],1)</f>
        <v>111</v>
      </c>
      <c r="Y9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287</v>
      </c>
      <c r="Z92" s="4">
        <f>_xlfn.RANK.AVG(Table3[[#This Row],[Score 2 ]],Table3[[Score 2 ]],1)</f>
        <v>91</v>
      </c>
    </row>
    <row r="93" spans="1:26" x14ac:dyDescent="0.3">
      <c r="A93" t="s">
        <v>233</v>
      </c>
      <c r="B93">
        <f>COUNTIFS(Table2[Sub-Sector],Table3[[#This Row],[Sub-Sector]])</f>
        <v>3</v>
      </c>
      <c r="C93" s="2">
        <f>COUNTIFS(Table2[Sub-Sector],Table3[[#This Row],[Sub-Sector]],Table2[Uptrend],"Uptrend")/Table3[[#This Row],[Count]]</f>
        <v>0.33333333333333331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0.66666666666666663</v>
      </c>
      <c r="F93" s="2">
        <f>COUNTIFS(Table2[Sub-Sector],Table3[[#This Row],[Sub-Sector]],Table2[6M Return vs Nifty],"&gt;=10")/Table3[[#This Row],[Count]]</f>
        <v>0.33333333333333331</v>
      </c>
      <c r="G93" s="2">
        <f>COUNTIFS(Table2[Sub-Sector],Table3[[#This Row],[Sub-Sector]],Table2[1Y Return vs Nifty],"&gt;=10")/Table3[[#This Row],[Count]]</f>
        <v>0.66666666666666663</v>
      </c>
      <c r="H93" s="2">
        <f>COUNTIFS(Table2[Sub-Sector],Table3[[#This Row],[Sub-Sector]],Table2[RSI Exponential â€“ 14D],"&gt;=50")/Table3[[#This Row],[Count]]</f>
        <v>0.66666666666666663</v>
      </c>
      <c r="I93" s="2">
        <f>COUNTIFS(Table2[Sub-Sector],Table3[[#This Row],[Sub-Sector]],Table2[Relative Volume],"&gt;=1")/Table3[[#This Row],[Count]]</f>
        <v>0.33333333333333331</v>
      </c>
      <c r="J93" s="2">
        <f>COUNTIFS(Table2[Sub-Sector],Table3[[#This Row],[Sub-Sector]],Table2[% Away From Day Low],"&gt;=0.05")/Table3[[#This Row],[Count]]</f>
        <v>0.33333333333333331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0.66666666666666663</v>
      </c>
      <c r="M93" s="2">
        <f>COUNTIFS(Table2[Sub-Sector],Table3[[#This Row],[Sub-Sector]],Table2[% Away From Current Week High],"&lt;=0.05")/Table3[[#This Row],[Count]]</f>
        <v>0.66666666666666663</v>
      </c>
      <c r="N93" s="2">
        <f>COUNTIFS(Table2[Sub-Sector],Table3[[#This Row],[Sub-Sector]],Table2[% Away From Current Month Low],"&gt;=0.05")/Table3[[#This Row],[Count]]</f>
        <v>0.66666666666666663</v>
      </c>
      <c r="O93" s="2">
        <f>COUNTIFS(Table2[Sub-Sector],Table3[[#This Row],[Sub-Sector]],Table2[% Away From Current Month High],"&lt;=0.05")/Table3[[#This Row],[Count]]</f>
        <v>0.66666666666666663</v>
      </c>
      <c r="P93" s="2">
        <f>COUNTIFS(Table2[Sub-Sector],Table3[[#This Row],[Sub-Sector]],Table2[% Away From 52W High],"&lt;=10")/Table3[[#This Row],[Count]]</f>
        <v>0.33333333333333331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0.66666666666666663</v>
      </c>
      <c r="S93" s="2">
        <f>COUNTIFS(Table2[Sub-Sector],Table3[[#This Row],[Sub-Sector]],Table2[% Price above 50 EMA],"&gt;=0")/Table3[[#This Row],[Count]]</f>
        <v>0.66666666666666663</v>
      </c>
      <c r="T93" s="2">
        <f>COUNTIFS(Table2[Sub-Sector],Table3[[#This Row],[Sub-Sector]],Table2[% Price above 200 EMA],"&gt;=0")/Table3[[#This Row],[Count]]</f>
        <v>0.66666666666666663</v>
      </c>
      <c r="U93" s="2">
        <f>COUNTIFS(Table2[Sub-Sector],Table3[[#This Row],[Sub-Sector]],Table2[Rate of Change - Zone],"Positive")/Table3[[#This Row],[Count]]</f>
        <v>0.66666666666666663</v>
      </c>
      <c r="V93" s="2">
        <f>COUNTIFS(Table2[Sub-Sector],Table3[[#This Row],[Sub-Sector]],Table2[Sharpe Ratio],"&gt;=0.10")/Table3[[#This Row],[Count]]</f>
        <v>0.33333333333333331</v>
      </c>
      <c r="W9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543</v>
      </c>
      <c r="X93" s="4">
        <f>_xlfn.RANK.AVG(Table3[[#This Row],[Score]],Table3[Score],1)</f>
        <v>101.5</v>
      </c>
      <c r="Y9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287.5</v>
      </c>
      <c r="Z93" s="4">
        <f>_xlfn.RANK.AVG(Table3[[#This Row],[Score 2 ]],Table3[[Score 2 ]],1)</f>
        <v>92</v>
      </c>
    </row>
    <row r="94" spans="1:26" x14ac:dyDescent="0.3">
      <c r="A94" t="s">
        <v>37</v>
      </c>
      <c r="B94">
        <f>COUNTIFS(Table2[Sub-Sector],Table3[[#This Row],[Sub-Sector]])</f>
        <v>10</v>
      </c>
      <c r="C94" s="2">
        <f>COUNTIFS(Table2[Sub-Sector],Table3[[#This Row],[Sub-Sector]],Table2[Uptrend],"Uptrend")/Table3[[#This Row],[Count]]</f>
        <v>0.7</v>
      </c>
      <c r="D94" s="2">
        <f>COUNTIFS(Table2[Sub-Sector],Table3[[#This Row],[Sub-Sector]],Table2[1W Return vs Nifty],"&gt;=5")/Table3[[#This Row],[Count]]</f>
        <v>0.2</v>
      </c>
      <c r="E94" s="2">
        <f>COUNTIFS(Table2[Sub-Sector],Table3[[#This Row],[Sub-Sector]],Table2[1M Return vs Nifty],"&gt;=5")/Table3[[#This Row],[Count]]</f>
        <v>0.5</v>
      </c>
      <c r="F94" s="2">
        <f>COUNTIFS(Table2[Sub-Sector],Table3[[#This Row],[Sub-Sector]],Table2[6M Return vs Nifty],"&gt;=10")/Table3[[#This Row],[Count]]</f>
        <v>0.2</v>
      </c>
      <c r="G94" s="2">
        <f>COUNTIFS(Table2[Sub-Sector],Table3[[#This Row],[Sub-Sector]],Table2[1Y Return vs Nifty],"&gt;=10")/Table3[[#This Row],[Count]]</f>
        <v>0.4</v>
      </c>
      <c r="H94" s="2">
        <f>COUNTIFS(Table2[Sub-Sector],Table3[[#This Row],[Sub-Sector]],Table2[RSI Exponential â€“ 14D],"&gt;=50")/Table3[[#This Row],[Count]]</f>
        <v>0.9</v>
      </c>
      <c r="I94" s="2">
        <f>COUNTIFS(Table2[Sub-Sector],Table3[[#This Row],[Sub-Sector]],Table2[Relative Volume],"&gt;=1")/Table3[[#This Row],[Count]]</f>
        <v>0.5</v>
      </c>
      <c r="J94" s="2">
        <f>COUNTIFS(Table2[Sub-Sector],Table3[[#This Row],[Sub-Sector]],Table2[% Away From Day Low],"&gt;=0.05")/Table3[[#This Row],[Count]]</f>
        <v>0.1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0.4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0.4</v>
      </c>
      <c r="O94" s="2">
        <f>COUNTIFS(Table2[Sub-Sector],Table3[[#This Row],[Sub-Sector]],Table2[% Away From Current Month High],"&lt;=0.05")/Table3[[#This Row],[Count]]</f>
        <v>1</v>
      </c>
      <c r="P94" s="2">
        <f>COUNTIFS(Table2[Sub-Sector],Table3[[#This Row],[Sub-Sector]],Table2[% Away From 52W High],"&lt;=10")/Table3[[#This Row],[Count]]</f>
        <v>0.4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0.9</v>
      </c>
      <c r="S94" s="2">
        <f>COUNTIFS(Table2[Sub-Sector],Table3[[#This Row],[Sub-Sector]],Table2[% Price above 50 EMA],"&gt;=0")/Table3[[#This Row],[Count]]</f>
        <v>0.9</v>
      </c>
      <c r="T94" s="2">
        <f>COUNTIFS(Table2[Sub-Sector],Table3[[#This Row],[Sub-Sector]],Table2[% Price above 200 EMA],"&gt;=0")/Table3[[#This Row],[Count]]</f>
        <v>0.9</v>
      </c>
      <c r="U94" s="2">
        <f>COUNTIFS(Table2[Sub-Sector],Table3[[#This Row],[Sub-Sector]],Table2[Rate of Change - Zone],"Positive")/Table3[[#This Row],[Count]]</f>
        <v>0.8</v>
      </c>
      <c r="V94" s="2">
        <f>COUNTIFS(Table2[Sub-Sector],Table3[[#This Row],[Sub-Sector]],Table2[Sharpe Ratio],"&gt;=0.10")/Table3[[#This Row],[Count]]</f>
        <v>0</v>
      </c>
      <c r="W9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479.5</v>
      </c>
      <c r="X94" s="4">
        <f>_xlfn.RANK.AVG(Table3[[#This Row],[Score]],Table3[Score],1)</f>
        <v>76</v>
      </c>
      <c r="Y9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289</v>
      </c>
      <c r="Z94" s="4">
        <f>_xlfn.RANK.AVG(Table3[[#This Row],[Score 2 ]],Table3[[Score 2 ]],1)</f>
        <v>93</v>
      </c>
    </row>
    <row r="95" spans="1:26" x14ac:dyDescent="0.3">
      <c r="A95" t="s">
        <v>95</v>
      </c>
      <c r="B95">
        <f>COUNTIFS(Table2[Sub-Sector],Table3[[#This Row],[Sub-Sector]])</f>
        <v>4</v>
      </c>
      <c r="C95" s="2">
        <f>COUNTIFS(Table2[Sub-Sector],Table3[[#This Row],[Sub-Sector]],Table2[Uptrend],"Uptrend")/Table3[[#This Row],[Count]]</f>
        <v>0.75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0.5</v>
      </c>
      <c r="F95" s="2">
        <f>COUNTIFS(Table2[Sub-Sector],Table3[[#This Row],[Sub-Sector]],Table2[6M Return vs Nifty],"&gt;=10")/Table3[[#This Row],[Count]]</f>
        <v>0.25</v>
      </c>
      <c r="G95" s="2">
        <f>COUNTIFS(Table2[Sub-Sector],Table3[[#This Row],[Sub-Sector]],Table2[1Y Return vs Nifty],"&gt;=10")/Table3[[#This Row],[Count]]</f>
        <v>1</v>
      </c>
      <c r="H95" s="2">
        <f>COUNTIFS(Table2[Sub-Sector],Table3[[#This Row],[Sub-Sector]],Table2[RSI Exponential â€“ 14D],"&gt;=50")/Table3[[#This Row],[Count]]</f>
        <v>0.75</v>
      </c>
      <c r="I95" s="2">
        <f>COUNTIFS(Table2[Sub-Sector],Table3[[#This Row],[Sub-Sector]],Table2[Relative Volume],"&gt;=1")/Table3[[#This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0.25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Low],"&gt;=0.05")/Table3[[#This Row],[Count]]</f>
        <v>0.25</v>
      </c>
      <c r="O95" s="2">
        <f>COUNTIFS(Table2[Sub-Sector],Table3[[#This Row],[Sub-Sector]],Table2[% Away From Current Month High],"&lt;=0.05")/Table3[[#This Row],[Count]]</f>
        <v>1</v>
      </c>
      <c r="P95" s="2">
        <f>COUNTIFS(Table2[Sub-Sector],Table3[[#This Row],[Sub-Sector]],Table2[% Away From 52W High],"&lt;=10")/Table3[[#This Row],[Count]]</f>
        <v>0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0.75</v>
      </c>
      <c r="S95" s="2">
        <f>COUNTIFS(Table2[Sub-Sector],Table3[[#This Row],[Sub-Sector]],Table2[% Price above 50 EMA],"&gt;=0")/Table3[[#This Row],[Count]]</f>
        <v>1</v>
      </c>
      <c r="T95" s="2">
        <f>COUNTIFS(Table2[Sub-Sector],Table3[[#This Row],[Sub-Sector]],Table2[% Price above 200 EMA],"&gt;=0")/Table3[[#This Row],[Count]]</f>
        <v>1</v>
      </c>
      <c r="U95" s="2">
        <f>COUNTIFS(Table2[Sub-Sector],Table3[[#This Row],[Sub-Sector]],Table2[Rate of Change - Zone],"Positive")/Table3[[#This Row],[Count]]</f>
        <v>0.5</v>
      </c>
      <c r="V95" s="2">
        <f>COUNTIFS(Table2[Sub-Sector],Table3[[#This Row],[Sub-Sector]],Table2[Sharpe Ratio],"&gt;=0.10")/Table3[[#This Row],[Count]]</f>
        <v>0.25</v>
      </c>
      <c r="W9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537</v>
      </c>
      <c r="X95" s="4">
        <f>_xlfn.RANK.AVG(Table3[[#This Row],[Score]],Table3[Score],1)</f>
        <v>99</v>
      </c>
      <c r="Y9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302.5</v>
      </c>
      <c r="Z95" s="4">
        <f>_xlfn.RANK.AVG(Table3[[#This Row],[Score 2 ]],Table3[[Score 2 ]],1)</f>
        <v>94</v>
      </c>
    </row>
    <row r="96" spans="1:26" x14ac:dyDescent="0.3">
      <c r="A96" t="s">
        <v>119</v>
      </c>
      <c r="B96">
        <f>COUNTIFS(Table2[Sub-Sector],Table3[[#This Row],[Sub-Sector]])</f>
        <v>8</v>
      </c>
      <c r="C96" s="2">
        <f>COUNTIFS(Table2[Sub-Sector],Table3[[#This Row],[Sub-Sector]],Table2[Uptrend],"Uptrend")/Table3[[#This Row],[Count]]</f>
        <v>0.875</v>
      </c>
      <c r="D96" s="2">
        <f>COUNTIFS(Table2[Sub-Sector],Table3[[#This Row],[Sub-Sector]],Table2[1W Return vs Nifty],"&gt;=5")/Table3[[#This Row],[Count]]</f>
        <v>0.25</v>
      </c>
      <c r="E96" s="2">
        <f>COUNTIFS(Table2[Sub-Sector],Table3[[#This Row],[Sub-Sector]],Table2[1M Return vs Nifty],"&gt;=5")/Table3[[#This Row],[Count]]</f>
        <v>0.375</v>
      </c>
      <c r="F96" s="2">
        <f>COUNTIFS(Table2[Sub-Sector],Table3[[#This Row],[Sub-Sector]],Table2[6M Return vs Nifty],"&gt;=10")/Table3[[#This Row],[Count]]</f>
        <v>0.5</v>
      </c>
      <c r="G96" s="2">
        <f>COUNTIFS(Table2[Sub-Sector],Table3[[#This Row],[Sub-Sector]],Table2[1Y Return vs Nifty],"&gt;=10")/Table3[[#This Row],[Count]]</f>
        <v>0.625</v>
      </c>
      <c r="H96" s="2">
        <f>COUNTIFS(Table2[Sub-Sector],Table3[[#This Row],[Sub-Sector]],Table2[RSI Exponential â€“ 14D],"&gt;=50")/Table3[[#This Row],[Count]]</f>
        <v>0.625</v>
      </c>
      <c r="I96" s="2">
        <f>COUNTIFS(Table2[Sub-Sector],Table3[[#This Row],[Sub-Sector]],Table2[Relative Volume],"&gt;=1")/Table3[[#This Row],[Count]]</f>
        <v>0.25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0.25</v>
      </c>
      <c r="M96" s="2">
        <f>COUNTIFS(Table2[Sub-Sector],Table3[[#This Row],[Sub-Sector]],Table2[% Away From Current Week High],"&lt;=0.05")/Table3[[#This Row],[Count]]</f>
        <v>0.875</v>
      </c>
      <c r="N96" s="2">
        <f>COUNTIFS(Table2[Sub-Sector],Table3[[#This Row],[Sub-Sector]],Table2[% Away From Current Month Low],"&gt;=0.05")/Table3[[#This Row],[Count]]</f>
        <v>0.25</v>
      </c>
      <c r="O96" s="2">
        <f>COUNTIFS(Table2[Sub-Sector],Table3[[#This Row],[Sub-Sector]],Table2[% Away From Current Month High],"&lt;=0.05")/Table3[[#This Row],[Count]]</f>
        <v>0.875</v>
      </c>
      <c r="P96" s="2">
        <f>COUNTIFS(Table2[Sub-Sector],Table3[[#This Row],[Sub-Sector]],Table2[% Away From 52W High],"&lt;=10")/Table3[[#This Row],[Count]]</f>
        <v>0.75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0.75</v>
      </c>
      <c r="S96" s="2">
        <f>COUNTIFS(Table2[Sub-Sector],Table3[[#This Row],[Sub-Sector]],Table2[% Price above 50 EMA],"&gt;=0")/Table3[[#This Row],[Count]]</f>
        <v>0.875</v>
      </c>
      <c r="T96" s="2">
        <f>COUNTIFS(Table2[Sub-Sector],Table3[[#This Row],[Sub-Sector]],Table2[% Price above 200 EMA],"&gt;=0")/Table3[[#This Row],[Count]]</f>
        <v>0.875</v>
      </c>
      <c r="U96" s="2">
        <f>COUNTIFS(Table2[Sub-Sector],Table3[[#This Row],[Sub-Sector]],Table2[Rate of Change - Zone],"Positive")/Table3[[#This Row],[Count]]</f>
        <v>0.5</v>
      </c>
      <c r="V96" s="2">
        <f>COUNTIFS(Table2[Sub-Sector],Table3[[#This Row],[Sub-Sector]],Table2[Sharpe Ratio],"&gt;=0.10")/Table3[[#This Row],[Count]]</f>
        <v>0.125</v>
      </c>
      <c r="W9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476.5</v>
      </c>
      <c r="X96" s="4">
        <f>_xlfn.RANK.AVG(Table3[[#This Row],[Score]],Table3[Score],1)</f>
        <v>75</v>
      </c>
      <c r="Y9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306</v>
      </c>
      <c r="Z96" s="4">
        <f>_xlfn.RANK.AVG(Table3[[#This Row],[Score 2 ]],Table3[[Score 2 ]],1)</f>
        <v>95</v>
      </c>
    </row>
    <row r="97" spans="1:26" x14ac:dyDescent="0.3">
      <c r="A97" t="s">
        <v>487</v>
      </c>
      <c r="B97">
        <f>COUNTIFS(Table2[Sub-Sector],Table3[[#This Row],[Sub-Sector]])</f>
        <v>7</v>
      </c>
      <c r="C97" s="2">
        <f>COUNTIFS(Table2[Sub-Sector],Table3[[#This Row],[Sub-Sector]],Table2[Uptrend],"Uptrend")/Table3[[#This Row],[Count]]</f>
        <v>1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1</v>
      </c>
      <c r="F97" s="2">
        <f>COUNTIFS(Table2[Sub-Sector],Table3[[#This Row],[Sub-Sector]],Table2[6M Return vs Nifty],"&gt;=10")/Table3[[#This Row],[Count]]</f>
        <v>0.14285714285714285</v>
      </c>
      <c r="G97" s="2">
        <f>COUNTIFS(Table2[Sub-Sector],Table3[[#This Row],[Sub-Sector]],Table2[1Y Return vs Nifty],"&gt;=10")/Table3[[#This Row],[Count]]</f>
        <v>0.5714285714285714</v>
      </c>
      <c r="H97" s="2">
        <f>COUNTIFS(Table2[Sub-Sector],Table3[[#This Row],[Sub-Sector]],Table2[RSI Exponential â€“ 14D],"&gt;=50")/Table3[[#This Row],[Count]]</f>
        <v>0.7142857142857143</v>
      </c>
      <c r="I97" s="2">
        <f>COUNTIFS(Table2[Sub-Sector],Table3[[#This Row],[Sub-Sector]],Table2[Relative Volume],"&gt;=1")/Table3[[#This Row],[Count]]</f>
        <v>0.5714285714285714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0.5714285714285714</v>
      </c>
      <c r="N97" s="2">
        <f>COUNTIFS(Table2[Sub-Sector],Table3[[#This Row],[Sub-Sector]],Table2[% Away From Current Month Low],"&gt;=0.05")/Table3[[#This Row],[Count]]</f>
        <v>0</v>
      </c>
      <c r="O97" s="2">
        <f>COUNTIFS(Table2[Sub-Sector],Table3[[#This Row],[Sub-Sector]],Table2[% Away From Current Month High],"&lt;=0.05")/Table3[[#This Row],[Count]]</f>
        <v>0.5714285714285714</v>
      </c>
      <c r="P97" s="2">
        <f>COUNTIFS(Table2[Sub-Sector],Table3[[#This Row],[Sub-Sector]],Table2[% Away From 52W High],"&lt;=10")/Table3[[#This Row],[Count]]</f>
        <v>0.2857142857142857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0.8571428571428571</v>
      </c>
      <c r="S97" s="2">
        <f>COUNTIFS(Table2[Sub-Sector],Table3[[#This Row],[Sub-Sector]],Table2[% Price above 50 EMA],"&gt;=0")/Table3[[#This Row],[Count]]</f>
        <v>1</v>
      </c>
      <c r="T97" s="2">
        <f>COUNTIFS(Table2[Sub-Sector],Table3[[#This Row],[Sub-Sector]],Table2[% Price above 200 EMA],"&gt;=0")/Table3[[#This Row],[Count]]</f>
        <v>1</v>
      </c>
      <c r="U97" s="2">
        <f>COUNTIFS(Table2[Sub-Sector],Table3[[#This Row],[Sub-Sector]],Table2[Rate of Change - Zone],"Positive")/Table3[[#This Row],[Count]]</f>
        <v>0.2857142857142857</v>
      </c>
      <c r="V97" s="2">
        <f>COUNTIFS(Table2[Sub-Sector],Table3[[#This Row],[Sub-Sector]],Table2[Sharpe Ratio],"&gt;=0.10")/Table3[[#This Row],[Count]]</f>
        <v>0</v>
      </c>
      <c r="W9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444.5</v>
      </c>
      <c r="X97" s="4">
        <f>_xlfn.RANK.AVG(Table3[[#This Row],[Score]],Table3[Score],1)</f>
        <v>64</v>
      </c>
      <c r="Y9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311.5</v>
      </c>
      <c r="Z97" s="4">
        <f>_xlfn.RANK.AVG(Table3[[#This Row],[Score 2 ]],Table3[[Score 2 ]],1)</f>
        <v>96.5</v>
      </c>
    </row>
    <row r="98" spans="1:26" x14ac:dyDescent="0.3">
      <c r="A98" t="s">
        <v>1798</v>
      </c>
      <c r="B98">
        <f>COUNTIFS(Table2[Sub-Sector],Table3[[#This Row],[Sub-Sector]])</f>
        <v>3</v>
      </c>
      <c r="C98" s="2">
        <f>COUNTIFS(Table2[Sub-Sector],Table3[[#This Row],[Sub-Sector]],Table2[Uptrend],"Uptrend")/Table3[[#This Row],[Count]]</f>
        <v>0.66666666666666663</v>
      </c>
      <c r="D98" s="2">
        <f>COUNTIFS(Table2[Sub-Sector],Table3[[#This Row],[Sub-Sector]],Table2[1W Return vs Nifty],"&gt;=5")/Table3[[#This Row],[Count]]</f>
        <v>0.33333333333333331</v>
      </c>
      <c r="E98" s="2">
        <f>COUNTIFS(Table2[Sub-Sector],Table3[[#This Row],[Sub-Sector]],Table2[1M Return vs Nifty],"&gt;=5")/Table3[[#This Row],[Count]]</f>
        <v>0.66666666666666663</v>
      </c>
      <c r="F98" s="2">
        <f>COUNTIFS(Table2[Sub-Sector],Table3[[#This Row],[Sub-Sector]],Table2[6M Return vs Nifty],"&gt;=10")/Table3[[#This Row],[Count]]</f>
        <v>0</v>
      </c>
      <c r="G98" s="2">
        <f>COUNTIFS(Table2[Sub-Sector],Table3[[#This Row],[Sub-Sector]],Table2[1Y Return vs Nifty],"&gt;=10")/Table3[[#This Row],[Count]]</f>
        <v>0.66666666666666663</v>
      </c>
      <c r="H98" s="2">
        <f>COUNTIFS(Table2[Sub-Sector],Table3[[#This Row],[Sub-Sector]],Table2[RSI Exponential â€“ 14D],"&gt;=50")/Table3[[#This Row],[Count]]</f>
        <v>0.66666666666666663</v>
      </c>
      <c r="I98" s="2">
        <f>COUNTIFS(Table2[Sub-Sector],Table3[[#This Row],[Sub-Sector]],Table2[Relative Volume],"&gt;=1")/Table3[[#This Row],[Count]]</f>
        <v>0.66666666666666663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0.33333333333333331</v>
      </c>
      <c r="M98" s="2">
        <f>COUNTIFS(Table2[Sub-Sector],Table3[[#This Row],[Sub-Sector]],Table2[% Away From Current Week High],"&lt;=0.05")/Table3[[#This Row],[Count]]</f>
        <v>0.66666666666666663</v>
      </c>
      <c r="N98" s="2">
        <f>COUNTIFS(Table2[Sub-Sector],Table3[[#This Row],[Sub-Sector]],Table2[% Away From Current Month Low],"&gt;=0.05")/Table3[[#This Row],[Count]]</f>
        <v>0.33333333333333331</v>
      </c>
      <c r="O98" s="2">
        <f>COUNTIFS(Table2[Sub-Sector],Table3[[#This Row],[Sub-Sector]],Table2[% Away From Current Month High],"&lt;=0.05")/Table3[[#This Row],[Count]]</f>
        <v>0.66666666666666663</v>
      </c>
      <c r="P98" s="2">
        <f>COUNTIFS(Table2[Sub-Sector],Table3[[#This Row],[Sub-Sector]],Table2[% Away From 52W High],"&lt;=10")/Table3[[#This Row],[Count]]</f>
        <v>0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0.66666666666666663</v>
      </c>
      <c r="S98" s="2">
        <f>COUNTIFS(Table2[Sub-Sector],Table3[[#This Row],[Sub-Sector]],Table2[% Price above 50 EMA],"&gt;=0")/Table3[[#This Row],[Count]]</f>
        <v>0.66666666666666663</v>
      </c>
      <c r="T98" s="2">
        <f>COUNTIFS(Table2[Sub-Sector],Table3[[#This Row],[Sub-Sector]],Table2[% Price above 200 EMA],"&gt;=0")/Table3[[#This Row],[Count]]</f>
        <v>0.66666666666666663</v>
      </c>
      <c r="U98" s="2">
        <f>COUNTIFS(Table2[Sub-Sector],Table3[[#This Row],[Sub-Sector]],Table2[Rate of Change - Zone],"Positive")/Table3[[#This Row],[Count]]</f>
        <v>0.33333333333333331</v>
      </c>
      <c r="V98" s="2">
        <f>COUNTIFS(Table2[Sub-Sector],Table3[[#This Row],[Sub-Sector]],Table2[Sharpe Ratio],"&gt;=0.10")/Table3[[#This Row],[Count]]</f>
        <v>0</v>
      </c>
      <c r="W9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466.5</v>
      </c>
      <c r="X98" s="4">
        <f>_xlfn.RANK.AVG(Table3[[#This Row],[Score]],Table3[Score],1)</f>
        <v>72</v>
      </c>
      <c r="Y9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311.5</v>
      </c>
      <c r="Z98" s="4">
        <f>_xlfn.RANK.AVG(Table3[[#This Row],[Score 2 ]],Table3[[Score 2 ]],1)</f>
        <v>96.5</v>
      </c>
    </row>
    <row r="99" spans="1:26" x14ac:dyDescent="0.3">
      <c r="A99" t="s">
        <v>614</v>
      </c>
      <c r="B99">
        <f>COUNTIFS(Table2[Sub-Sector],Table3[[#This Row],[Sub-Sector]])</f>
        <v>3</v>
      </c>
      <c r="C99" s="2">
        <f>COUNTIFS(Table2[Sub-Sector],Table3[[#This Row],[Sub-Sector]],Table2[Uptrend],"Uptrend")/Table3[[#This Row],[Count]]</f>
        <v>0.33333333333333331</v>
      </c>
      <c r="D99" s="2">
        <f>COUNTIFS(Table2[Sub-Sector],Table3[[#This Row],[Sub-Sector]],Table2[1W Return vs Nifty],"&gt;=5")/Table3[[#This Row],[Count]]</f>
        <v>0.33333333333333331</v>
      </c>
      <c r="E99" s="2">
        <f>COUNTIFS(Table2[Sub-Sector],Table3[[#This Row],[Sub-Sector]],Table2[1M Return vs Nifty],"&gt;=5")/Table3[[#This Row],[Count]]</f>
        <v>0.33333333333333331</v>
      </c>
      <c r="F99" s="2">
        <f>COUNTIFS(Table2[Sub-Sector],Table3[[#This Row],[Sub-Sector]],Table2[6M Return vs Nifty],"&gt;=10")/Table3[[#This Row],[Count]]</f>
        <v>0</v>
      </c>
      <c r="G99" s="2">
        <f>COUNTIFS(Table2[Sub-Sector],Table3[[#This Row],[Sub-Sector]],Table2[1Y Return vs Nifty],"&gt;=10")/Table3[[#This Row],[Count]]</f>
        <v>0.33333333333333331</v>
      </c>
      <c r="H99" s="2">
        <f>COUNTIFS(Table2[Sub-Sector],Table3[[#This Row],[Sub-Sector]],Table2[RSI Exponential â€“ 14D],"&gt;=50")/Table3[[#This Row],[Count]]</f>
        <v>0.66666666666666663</v>
      </c>
      <c r="I99" s="2">
        <f>COUNTIFS(Table2[Sub-Sector],Table3[[#This Row],[Sub-Sector]],Table2[Relative Volume],"&gt;=1")/Table3[[#This Row],[Count]]</f>
        <v>0.66666666666666663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0.33333333333333331</v>
      </c>
      <c r="M99" s="2">
        <f>COUNTIFS(Table2[Sub-Sector],Table3[[#This Row],[Sub-Sector]],Table2[% Away From Current Week High],"&lt;=0.05")/Table3[[#This Row],[Count]]</f>
        <v>0.66666666666666663</v>
      </c>
      <c r="N99" s="2">
        <f>COUNTIFS(Table2[Sub-Sector],Table3[[#This Row],[Sub-Sector]],Table2[% Away From Current Month Low],"&gt;=0.05")/Table3[[#This Row],[Count]]</f>
        <v>0.33333333333333331</v>
      </c>
      <c r="O99" s="2">
        <f>COUNTIFS(Table2[Sub-Sector],Table3[[#This Row],[Sub-Sector]],Table2[% Away From Current Month High],"&lt;=0.05")/Table3[[#This Row],[Count]]</f>
        <v>0.66666666666666663</v>
      </c>
      <c r="P99" s="2">
        <f>COUNTIFS(Table2[Sub-Sector],Table3[[#This Row],[Sub-Sector]],Table2[% Away From 52W High],"&lt;=10")/Table3[[#This Row],[Count]]</f>
        <v>0.33333333333333331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0.66666666666666663</v>
      </c>
      <c r="S99" s="2">
        <f>COUNTIFS(Table2[Sub-Sector],Table3[[#This Row],[Sub-Sector]],Table2[% Price above 50 EMA],"&gt;=0")/Table3[[#This Row],[Count]]</f>
        <v>0.66666666666666663</v>
      </c>
      <c r="T99" s="2">
        <f>COUNTIFS(Table2[Sub-Sector],Table3[[#This Row],[Sub-Sector]],Table2[% Price above 200 EMA],"&gt;=0")/Table3[[#This Row],[Count]]</f>
        <v>0.33333333333333331</v>
      </c>
      <c r="U99" s="2">
        <f>COUNTIFS(Table2[Sub-Sector],Table3[[#This Row],[Sub-Sector]],Table2[Rate of Change - Zone],"Positive")/Table3[[#This Row],[Count]]</f>
        <v>0.66666666666666663</v>
      </c>
      <c r="V99" s="2">
        <f>COUNTIFS(Table2[Sub-Sector],Table3[[#This Row],[Sub-Sector]],Table2[Sharpe Ratio],"&gt;=0.10")/Table3[[#This Row],[Count]]</f>
        <v>0</v>
      </c>
      <c r="W9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543</v>
      </c>
      <c r="X99" s="4">
        <f>_xlfn.RANK.AVG(Table3[[#This Row],[Score]],Table3[Score],1)</f>
        <v>101.5</v>
      </c>
      <c r="Y9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315.5</v>
      </c>
      <c r="Z99" s="4">
        <f>_xlfn.RANK.AVG(Table3[[#This Row],[Score 2 ]],Table3[[Score 2 ]],1)</f>
        <v>98.5</v>
      </c>
    </row>
    <row r="100" spans="1:26" x14ac:dyDescent="0.3">
      <c r="A100" t="s">
        <v>1442</v>
      </c>
      <c r="B100">
        <f>COUNTIFS(Table2[Sub-Sector],Table3[[#This Row],[Sub-Sector]])</f>
        <v>3</v>
      </c>
      <c r="C100" s="2">
        <f>COUNTIFS(Table2[Sub-Sector],Table3[[#This Row],[Sub-Sector]],Table2[Uptrend],"Uptrend")/Table3[[#This Row],[Count]]</f>
        <v>0.33333333333333331</v>
      </c>
      <c r="D100" s="2">
        <f>COUNTIFS(Table2[Sub-Sector],Table3[[#This Row],[Sub-Sector]],Table2[1W Return vs Nifty],"&gt;=5")/Table3[[#This Row],[Count]]</f>
        <v>0.33333333333333331</v>
      </c>
      <c r="E100" s="2">
        <f>COUNTIFS(Table2[Sub-Sector],Table3[[#This Row],[Sub-Sector]],Table2[1M Return vs Nifty],"&gt;=5")/Table3[[#This Row],[Count]]</f>
        <v>0.66666666666666663</v>
      </c>
      <c r="F100" s="2">
        <f>COUNTIFS(Table2[Sub-Sector],Table3[[#This Row],[Sub-Sector]],Table2[6M Return vs Nifty],"&gt;=10")/Table3[[#This Row],[Count]]</f>
        <v>0</v>
      </c>
      <c r="G100" s="2">
        <f>COUNTIFS(Table2[Sub-Sector],Table3[[#This Row],[Sub-Sector]],Table2[1Y Return vs Nifty],"&gt;=10")/Table3[[#This Row],[Count]]</f>
        <v>0.33333333333333331</v>
      </c>
      <c r="H100" s="2">
        <f>COUNTIFS(Table2[Sub-Sector],Table3[[#This Row],[Sub-Sector]],Table2[RSI Exponential â€“ 14D],"&gt;=50")/Table3[[#This Row],[Count]]</f>
        <v>1</v>
      </c>
      <c r="I100" s="2">
        <f>COUNTIFS(Table2[Sub-Sector],Table3[[#This Row],[Sub-Sector]],Table2[Relative Volume],"&gt;=1")/Table3[[#This Row],[Count]]</f>
        <v>0.66666666666666663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0.33333333333333331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0.33333333333333331</v>
      </c>
      <c r="O100" s="2">
        <f>COUNTIFS(Table2[Sub-Sector],Table3[[#This Row],[Sub-Sector]],Table2[% Away From Current Month High],"&lt;=0.05")/Table3[[#This Row],[Count]]</f>
        <v>1</v>
      </c>
      <c r="P100" s="2">
        <f>COUNTIFS(Table2[Sub-Sector],Table3[[#This Row],[Sub-Sector]],Table2[% Away From 52W High],"&lt;=10")/Table3[[#This Row],[Count]]</f>
        <v>0.33333333333333331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1</v>
      </c>
      <c r="S100" s="2">
        <f>COUNTIFS(Table2[Sub-Sector],Table3[[#This Row],[Sub-Sector]],Table2[% Price above 50 EMA],"&gt;=0")/Table3[[#This Row],[Count]]</f>
        <v>1</v>
      </c>
      <c r="T100" s="2">
        <f>COUNTIFS(Table2[Sub-Sector],Table3[[#This Row],[Sub-Sector]],Table2[% Price above 200 EMA],"&gt;=0")/Table3[[#This Row],[Count]]</f>
        <v>0.66666666666666663</v>
      </c>
      <c r="U100" s="2">
        <f>COUNTIFS(Table2[Sub-Sector],Table3[[#This Row],[Sub-Sector]],Table2[Rate of Change - Zone],"Positive")/Table3[[#This Row],[Count]]</f>
        <v>0.66666666666666663</v>
      </c>
      <c r="V100" s="2">
        <f>COUNTIFS(Table2[Sub-Sector],Table3[[#This Row],[Sub-Sector]],Table2[Sharpe Ratio],"&gt;=0.10")/Table3[[#This Row],[Count]]</f>
        <v>0.33333333333333331</v>
      </c>
      <c r="W10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501.5</v>
      </c>
      <c r="X100" s="4">
        <f>_xlfn.RANK.AVG(Table3[[#This Row],[Score]],Table3[Score],1)</f>
        <v>87</v>
      </c>
      <c r="Y10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315.5</v>
      </c>
      <c r="Z100" s="4">
        <f>_xlfn.RANK.AVG(Table3[[#This Row],[Score 2 ]],Table3[[Score 2 ]],1)</f>
        <v>98.5</v>
      </c>
    </row>
    <row r="101" spans="1:26" x14ac:dyDescent="0.3">
      <c r="A101" t="s">
        <v>401</v>
      </c>
      <c r="B101">
        <f>COUNTIFS(Table2[Sub-Sector],Table3[[#This Row],[Sub-Sector]])</f>
        <v>10</v>
      </c>
      <c r="C101" s="2">
        <f>COUNTIFS(Table2[Sub-Sector],Table3[[#This Row],[Sub-Sector]],Table2[Uptrend],"Uptrend")/Table3[[#This Row],[Count]]</f>
        <v>0.7</v>
      </c>
      <c r="D101" s="2">
        <f>COUNTIFS(Table2[Sub-Sector],Table3[[#This Row],[Sub-Sector]],Table2[1W Return vs Nifty],"&gt;=5")/Table3[[#This Row],[Count]]</f>
        <v>0.1</v>
      </c>
      <c r="E101" s="2">
        <f>COUNTIFS(Table2[Sub-Sector],Table3[[#This Row],[Sub-Sector]],Table2[1M Return vs Nifty],"&gt;=5")/Table3[[#This Row],[Count]]</f>
        <v>0.4</v>
      </c>
      <c r="F101" s="2">
        <f>COUNTIFS(Table2[Sub-Sector],Table3[[#This Row],[Sub-Sector]],Table2[6M Return vs Nifty],"&gt;=10")/Table3[[#This Row],[Count]]</f>
        <v>0.5</v>
      </c>
      <c r="G101" s="2">
        <f>COUNTIFS(Table2[Sub-Sector],Table3[[#This Row],[Sub-Sector]],Table2[1Y Return vs Nifty],"&gt;=10")/Table3[[#This Row],[Count]]</f>
        <v>0.4</v>
      </c>
      <c r="H101" s="2">
        <f>COUNTIFS(Table2[Sub-Sector],Table3[[#This Row],[Sub-Sector]],Table2[RSI Exponential â€“ 14D],"&gt;=50")/Table3[[#This Row],[Count]]</f>
        <v>0.4</v>
      </c>
      <c r="I101" s="2">
        <f>COUNTIFS(Table2[Sub-Sector],Table3[[#This Row],[Sub-Sector]],Table2[Relative Volume],"&gt;=1")/Table3[[#This Row],[Count]]</f>
        <v>0.4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0.1</v>
      </c>
      <c r="M101" s="2">
        <f>COUNTIFS(Table2[Sub-Sector],Table3[[#This Row],[Sub-Sector]],Table2[% Away From Current Week High],"&lt;=0.05")/Table3[[#This Row],[Count]]</f>
        <v>0.7</v>
      </c>
      <c r="N101" s="2">
        <f>COUNTIFS(Table2[Sub-Sector],Table3[[#This Row],[Sub-Sector]],Table2[% Away From Current Month Low],"&gt;=0.05")/Table3[[#This Row],[Count]]</f>
        <v>0.1</v>
      </c>
      <c r="O101" s="2">
        <f>COUNTIFS(Table2[Sub-Sector],Table3[[#This Row],[Sub-Sector]],Table2[% Away From Current Month High],"&lt;=0.05")/Table3[[#This Row],[Count]]</f>
        <v>0.7</v>
      </c>
      <c r="P101" s="2">
        <f>COUNTIFS(Table2[Sub-Sector],Table3[[#This Row],[Sub-Sector]],Table2[% Away From 52W High],"&lt;=10")/Table3[[#This Row],[Count]]</f>
        <v>0.2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0.5</v>
      </c>
      <c r="S101" s="2">
        <f>COUNTIFS(Table2[Sub-Sector],Table3[[#This Row],[Sub-Sector]],Table2[% Price above 50 EMA],"&gt;=0")/Table3[[#This Row],[Count]]</f>
        <v>0.6</v>
      </c>
      <c r="T101" s="2">
        <f>COUNTIFS(Table2[Sub-Sector],Table3[[#This Row],[Sub-Sector]],Table2[% Price above 200 EMA],"&gt;=0")/Table3[[#This Row],[Count]]</f>
        <v>0.8</v>
      </c>
      <c r="U101" s="2">
        <f>COUNTIFS(Table2[Sub-Sector],Table3[[#This Row],[Sub-Sector]],Table2[Rate of Change - Zone],"Positive")/Table3[[#This Row],[Count]]</f>
        <v>0.4</v>
      </c>
      <c r="V101" s="2">
        <f>COUNTIFS(Table2[Sub-Sector],Table3[[#This Row],[Sub-Sector]],Table2[Sharpe Ratio],"&gt;=0.10")/Table3[[#This Row],[Count]]</f>
        <v>0.1</v>
      </c>
      <c r="W10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535.5</v>
      </c>
      <c r="X101" s="4">
        <f>_xlfn.RANK.AVG(Table3[[#This Row],[Score]],Table3[Score],1)</f>
        <v>98</v>
      </c>
      <c r="Y10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320</v>
      </c>
      <c r="Z101" s="4">
        <f>_xlfn.RANK.AVG(Table3[[#This Row],[Score 2 ]],Table3[[Score 2 ]],1)</f>
        <v>100</v>
      </c>
    </row>
    <row r="102" spans="1:26" x14ac:dyDescent="0.3">
      <c r="A102" t="s">
        <v>247</v>
      </c>
      <c r="B102">
        <f>COUNTIFS(Table2[Sub-Sector],Table3[[#This Row],[Sub-Sector]])</f>
        <v>3</v>
      </c>
      <c r="C102" s="2">
        <f>COUNTIFS(Table2[Sub-Sector],Table3[[#This Row],[Sub-Sector]],Table2[Uptrend],"Uptrend")/Table3[[#This Row],[Count]]</f>
        <v>0.66666666666666663</v>
      </c>
      <c r="D102" s="2">
        <f>COUNTIFS(Table2[Sub-Sector],Table3[[#This Row],[Sub-Sector]],Table2[1W Return vs Nifty],"&gt;=5")/Table3[[#This Row],[Count]]</f>
        <v>0.33333333333333331</v>
      </c>
      <c r="E102" s="2">
        <f>COUNTIFS(Table2[Sub-Sector],Table3[[#This Row],[Sub-Sector]],Table2[1M Return vs Nifty],"&gt;=5")/Table3[[#This Row],[Count]]</f>
        <v>0.33333333333333331</v>
      </c>
      <c r="F102" s="2">
        <f>COUNTIFS(Table2[Sub-Sector],Table3[[#This Row],[Sub-Sector]],Table2[6M Return vs Nifty],"&gt;=10")/Table3[[#This Row],[Count]]</f>
        <v>0.33333333333333331</v>
      </c>
      <c r="G102" s="2">
        <f>COUNTIFS(Table2[Sub-Sector],Table3[[#This Row],[Sub-Sector]],Table2[1Y Return vs Nifty],"&gt;=10")/Table3[[#This Row],[Count]]</f>
        <v>0.33333333333333331</v>
      </c>
      <c r="H102" s="2">
        <f>COUNTIFS(Table2[Sub-Sector],Table3[[#This Row],[Sub-Sector]],Table2[RSI Exponential â€“ 14D],"&gt;=50")/Table3[[#This Row],[Count]]</f>
        <v>0.66666666666666663</v>
      </c>
      <c r="I102" s="2">
        <f>COUNTIFS(Table2[Sub-Sector],Table3[[#This Row],[Sub-Sector]],Table2[Relative Volume],"&gt;=1")/Table3[[#This Row],[Count]]</f>
        <v>0.33333333333333331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0.33333333333333331</v>
      </c>
      <c r="M102" s="2">
        <f>COUNTIFS(Table2[Sub-Sector],Table3[[#This Row],[Sub-Sector]],Table2[% Away From Current Week High],"&lt;=0.05")/Table3[[#This Row],[Count]]</f>
        <v>1</v>
      </c>
      <c r="N102" s="2">
        <f>COUNTIFS(Table2[Sub-Sector],Table3[[#This Row],[Sub-Sector]],Table2[% Away From Current Month Low],"&gt;=0.05")/Table3[[#This Row],[Count]]</f>
        <v>0.33333333333333331</v>
      </c>
      <c r="O102" s="2">
        <f>COUNTIFS(Table2[Sub-Sector],Table3[[#This Row],[Sub-Sector]],Table2[% Away From Current Month High],"&lt;=0.05")/Table3[[#This Row],[Count]]</f>
        <v>1</v>
      </c>
      <c r="P102" s="2">
        <f>COUNTIFS(Table2[Sub-Sector],Table3[[#This Row],[Sub-Sector]],Table2[% Away From 52W High],"&lt;=10")/Table3[[#This Row],[Count]]</f>
        <v>0.33333333333333331</v>
      </c>
      <c r="Q102" s="2">
        <f>COUNTIFS(Table2[Sub-Sector],Table3[[#This Row],[Sub-Sector]],Table2[% Away From 52W Low],"&gt;=10")/Table3[[#This Row],[Count]]</f>
        <v>0.66666666666666663</v>
      </c>
      <c r="R102" s="2">
        <f>COUNTIFS(Table2[Sub-Sector],Table3[[#This Row],[Sub-Sector]],Table2[% Price above 20 EMA],"&gt;=0")/Table3[[#This Row],[Count]]</f>
        <v>0.66666666666666663</v>
      </c>
      <c r="S102" s="2">
        <f>COUNTIFS(Table2[Sub-Sector],Table3[[#This Row],[Sub-Sector]],Table2[% Price above 50 EMA],"&gt;=0")/Table3[[#This Row],[Count]]</f>
        <v>0.66666666666666663</v>
      </c>
      <c r="T102" s="2">
        <f>COUNTIFS(Table2[Sub-Sector],Table3[[#This Row],[Sub-Sector]],Table2[% Price above 200 EMA],"&gt;=0")/Table3[[#This Row],[Count]]</f>
        <v>0.66666666666666663</v>
      </c>
      <c r="U102" s="2">
        <f>COUNTIFS(Table2[Sub-Sector],Table3[[#This Row],[Sub-Sector]],Table2[Rate of Change - Zone],"Positive")/Table3[[#This Row],[Count]]</f>
        <v>0.66666666666666663</v>
      </c>
      <c r="V102" s="2">
        <f>COUNTIFS(Table2[Sub-Sector],Table3[[#This Row],[Sub-Sector]],Table2[Sharpe Ratio],"&gt;=0.10")/Table3[[#This Row],[Count]]</f>
        <v>0</v>
      </c>
      <c r="W10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520</v>
      </c>
      <c r="X102" s="4">
        <f>_xlfn.RANK.AVG(Table3[[#This Row],[Score]],Table3[Score],1)</f>
        <v>90.5</v>
      </c>
      <c r="Y10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323.5</v>
      </c>
      <c r="Z102" s="4">
        <f>_xlfn.RANK.AVG(Table3[[#This Row],[Score 2 ]],Table3[[Score 2 ]],1)</f>
        <v>101</v>
      </c>
    </row>
    <row r="103" spans="1:26" x14ac:dyDescent="0.3">
      <c r="A103" t="s">
        <v>387</v>
      </c>
      <c r="B103">
        <f>COUNTIFS(Table2[Sub-Sector],Table3[[#This Row],[Sub-Sector]])</f>
        <v>10</v>
      </c>
      <c r="C103" s="2">
        <f>COUNTIFS(Table2[Sub-Sector],Table3[[#This Row],[Sub-Sector]],Table2[Uptrend],"Uptrend")/Table3[[#This Row],[Count]]</f>
        <v>0.5</v>
      </c>
      <c r="D103" s="2">
        <f>COUNTIFS(Table2[Sub-Sector],Table3[[#This Row],[Sub-Sector]],Table2[1W Return vs Nifty],"&gt;=5")/Table3[[#This Row],[Count]]</f>
        <v>0.2</v>
      </c>
      <c r="E103" s="2">
        <f>COUNTIFS(Table2[Sub-Sector],Table3[[#This Row],[Sub-Sector]],Table2[1M Return vs Nifty],"&gt;=5")/Table3[[#This Row],[Count]]</f>
        <v>0.4</v>
      </c>
      <c r="F103" s="2">
        <f>COUNTIFS(Table2[Sub-Sector],Table3[[#This Row],[Sub-Sector]],Table2[6M Return vs Nifty],"&gt;=10")/Table3[[#This Row],[Count]]</f>
        <v>0.1</v>
      </c>
      <c r="G103" s="2">
        <f>COUNTIFS(Table2[Sub-Sector],Table3[[#This Row],[Sub-Sector]],Table2[1Y Return vs Nifty],"&gt;=10")/Table3[[#This Row],[Count]]</f>
        <v>0.3</v>
      </c>
      <c r="H103" s="2">
        <f>COUNTIFS(Table2[Sub-Sector],Table3[[#This Row],[Sub-Sector]],Table2[RSI Exponential â€“ 14D],"&gt;=50")/Table3[[#This Row],[Count]]</f>
        <v>0.8</v>
      </c>
      <c r="I103" s="2">
        <f>COUNTIFS(Table2[Sub-Sector],Table3[[#This Row],[Sub-Sector]],Table2[Relative Volume],"&gt;=1")/Table3[[#This Row],[Count]]</f>
        <v>0.4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0.3</v>
      </c>
      <c r="M103" s="2">
        <f>COUNTIFS(Table2[Sub-Sector],Table3[[#This Row],[Sub-Sector]],Table2[% Away From Current Week High],"&lt;=0.05")/Table3[[#This Row],[Count]]</f>
        <v>0.9</v>
      </c>
      <c r="N103" s="2">
        <f>COUNTIFS(Table2[Sub-Sector],Table3[[#This Row],[Sub-Sector]],Table2[% Away From Current Month Low],"&gt;=0.05")/Table3[[#This Row],[Count]]</f>
        <v>0.3</v>
      </c>
      <c r="O103" s="2">
        <f>COUNTIFS(Table2[Sub-Sector],Table3[[#This Row],[Sub-Sector]],Table2[% Away From Current Month High],"&lt;=0.05")/Table3[[#This Row],[Count]]</f>
        <v>0.9</v>
      </c>
      <c r="P103" s="2">
        <f>COUNTIFS(Table2[Sub-Sector],Table3[[#This Row],[Sub-Sector]],Table2[% Away From 52W High],"&lt;=10")/Table3[[#This Row],[Count]]</f>
        <v>0.3</v>
      </c>
      <c r="Q103" s="2">
        <f>COUNTIFS(Table2[Sub-Sector],Table3[[#This Row],[Sub-Sector]],Table2[% Away From 52W Low],"&gt;=10")/Table3[[#This Row],[Count]]</f>
        <v>0.8</v>
      </c>
      <c r="R103" s="2">
        <f>COUNTIFS(Table2[Sub-Sector],Table3[[#This Row],[Sub-Sector]],Table2[% Price above 20 EMA],"&gt;=0")/Table3[[#This Row],[Count]]</f>
        <v>0.8</v>
      </c>
      <c r="S103" s="2">
        <f>COUNTIFS(Table2[Sub-Sector],Table3[[#This Row],[Sub-Sector]],Table2[% Price above 50 EMA],"&gt;=0")/Table3[[#This Row],[Count]]</f>
        <v>0.7</v>
      </c>
      <c r="T103" s="2">
        <f>COUNTIFS(Table2[Sub-Sector],Table3[[#This Row],[Sub-Sector]],Table2[% Price above 200 EMA],"&gt;=0")/Table3[[#This Row],[Count]]</f>
        <v>0.6</v>
      </c>
      <c r="U103" s="2">
        <f>COUNTIFS(Table2[Sub-Sector],Table3[[#This Row],[Sub-Sector]],Table2[Rate of Change - Zone],"Positive")/Table3[[#This Row],[Count]]</f>
        <v>0.7</v>
      </c>
      <c r="V103" s="2">
        <f>COUNTIFS(Table2[Sub-Sector],Table3[[#This Row],[Sub-Sector]],Table2[Sharpe Ratio],"&gt;=0.10")/Table3[[#This Row],[Count]]</f>
        <v>0.1</v>
      </c>
      <c r="W10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559</v>
      </c>
      <c r="X103" s="4">
        <f>_xlfn.RANK.AVG(Table3[[#This Row],[Score]],Table3[Score],1)</f>
        <v>103.5</v>
      </c>
      <c r="Y10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330.5</v>
      </c>
      <c r="Z103" s="4">
        <f>_xlfn.RANK.AVG(Table3[[#This Row],[Score 2 ]],Table3[[Score 2 ]],1)</f>
        <v>102</v>
      </c>
    </row>
    <row r="104" spans="1:26" x14ac:dyDescent="0.3">
      <c r="A104" t="s">
        <v>526</v>
      </c>
      <c r="B104">
        <f>COUNTIFS(Table2[Sub-Sector],Table3[[#This Row],[Sub-Sector]])</f>
        <v>6</v>
      </c>
      <c r="C104" s="2">
        <f>COUNTIFS(Table2[Sub-Sector],Table3[[#This Row],[Sub-Sector]],Table2[Uptrend],"Uptrend")/Table3[[#This Row],[Count]]</f>
        <v>0.5</v>
      </c>
      <c r="D104" s="2">
        <f>COUNTIFS(Table2[Sub-Sector],Table3[[#This Row],[Sub-Sector]],Table2[1W Return vs Nifty],"&gt;=5")/Table3[[#This Row],[Count]]</f>
        <v>0.16666666666666666</v>
      </c>
      <c r="E104" s="2">
        <f>COUNTIFS(Table2[Sub-Sector],Table3[[#This Row],[Sub-Sector]],Table2[1M Return vs Nifty],"&gt;=5")/Table3[[#This Row],[Count]]</f>
        <v>0.33333333333333331</v>
      </c>
      <c r="F104" s="2">
        <f>COUNTIFS(Table2[Sub-Sector],Table3[[#This Row],[Sub-Sector]],Table2[6M Return vs Nifty],"&gt;=10")/Table3[[#This Row],[Count]]</f>
        <v>0</v>
      </c>
      <c r="G104" s="2">
        <f>COUNTIFS(Table2[Sub-Sector],Table3[[#This Row],[Sub-Sector]],Table2[1Y Return vs Nifty],"&gt;=10")/Table3[[#This Row],[Count]]</f>
        <v>0</v>
      </c>
      <c r="H104" s="2">
        <f>COUNTIFS(Table2[Sub-Sector],Table3[[#This Row],[Sub-Sector]],Table2[RSI Exponential â€“ 14D],"&gt;=50")/Table3[[#This Row],[Count]]</f>
        <v>0.83333333333333337</v>
      </c>
      <c r="I104" s="2">
        <f>COUNTIFS(Table2[Sub-Sector],Table3[[#This Row],[Sub-Sector]],Table2[Relative Volume],"&gt;=1")/Table3[[#This Row],[Count]]</f>
        <v>0.5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0.16666666666666666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0.16666666666666666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0.33333333333333331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0.83333333333333337</v>
      </c>
      <c r="S104" s="2">
        <f>COUNTIFS(Table2[Sub-Sector],Table3[[#This Row],[Sub-Sector]],Table2[% Price above 50 EMA],"&gt;=0")/Table3[[#This Row],[Count]]</f>
        <v>1</v>
      </c>
      <c r="T104" s="2">
        <f>COUNTIFS(Table2[Sub-Sector],Table3[[#This Row],[Sub-Sector]],Table2[% Price above 200 EMA],"&gt;=0")/Table3[[#This Row],[Count]]</f>
        <v>0.66666666666666663</v>
      </c>
      <c r="U104" s="2">
        <f>COUNTIFS(Table2[Sub-Sector],Table3[[#This Row],[Sub-Sector]],Table2[Rate of Change - Zone],"Positive")/Table3[[#This Row],[Count]]</f>
        <v>0.83333333333333337</v>
      </c>
      <c r="V104" s="2">
        <f>COUNTIFS(Table2[Sub-Sector],Table3[[#This Row],[Sub-Sector]],Table2[Sharpe Ratio],"&gt;=0.10")/Table3[[#This Row],[Count]]</f>
        <v>0</v>
      </c>
      <c r="W10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576</v>
      </c>
      <c r="X104" s="4">
        <f>_xlfn.RANK.AVG(Table3[[#This Row],[Score]],Table3[Score],1)</f>
        <v>106</v>
      </c>
      <c r="Y10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331.5</v>
      </c>
      <c r="Z104" s="4">
        <f>_xlfn.RANK.AVG(Table3[[#This Row],[Score 2 ]],Table3[[Score 2 ]],1)</f>
        <v>103</v>
      </c>
    </row>
    <row r="105" spans="1:26" x14ac:dyDescent="0.3">
      <c r="A105" t="s">
        <v>408</v>
      </c>
      <c r="B105">
        <f>COUNTIFS(Table2[Sub-Sector],Table3[[#This Row],[Sub-Sector]])</f>
        <v>6</v>
      </c>
      <c r="C105" s="2">
        <f>COUNTIFS(Table2[Sub-Sector],Table3[[#This Row],[Sub-Sector]],Table2[Uptrend],"Uptrend")/Table3[[#This Row],[Count]]</f>
        <v>0.66666666666666663</v>
      </c>
      <c r="D105" s="2">
        <f>COUNTIFS(Table2[Sub-Sector],Table3[[#This Row],[Sub-Sector]],Table2[1W Return vs Nifty],"&gt;=5")/Table3[[#This Row],[Count]]</f>
        <v>0.33333333333333331</v>
      </c>
      <c r="E105" s="2">
        <f>COUNTIFS(Table2[Sub-Sector],Table3[[#This Row],[Sub-Sector]],Table2[1M Return vs Nifty],"&gt;=5")/Table3[[#This Row],[Count]]</f>
        <v>0.83333333333333337</v>
      </c>
      <c r="F105" s="2">
        <f>COUNTIFS(Table2[Sub-Sector],Table3[[#This Row],[Sub-Sector]],Table2[6M Return vs Nifty],"&gt;=10")/Table3[[#This Row],[Count]]</f>
        <v>0.33333333333333331</v>
      </c>
      <c r="G105" s="2">
        <f>COUNTIFS(Table2[Sub-Sector],Table3[[#This Row],[Sub-Sector]],Table2[1Y Return vs Nifty],"&gt;=10")/Table3[[#This Row],[Count]]</f>
        <v>0.5</v>
      </c>
      <c r="H105" s="2">
        <f>COUNTIFS(Table2[Sub-Sector],Table3[[#This Row],[Sub-Sector]],Table2[RSI Exponential â€“ 14D],"&gt;=50")/Table3[[#This Row],[Count]]</f>
        <v>0.83333333333333337</v>
      </c>
      <c r="I105" s="2">
        <f>COUNTIFS(Table2[Sub-Sector],Table3[[#This Row],[Sub-Sector]],Table2[Relative Volume],"&gt;=1")/Table3[[#This Row],[Count]]</f>
        <v>0.33333333333333331</v>
      </c>
      <c r="J105" s="2">
        <f>COUNTIFS(Table2[Sub-Sector],Table3[[#This Row],[Sub-Sector]],Table2[% Away From Day Low],"&gt;=0.05")/Table3[[#This Row],[Count]]</f>
        <v>0.16666666666666666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0.33333333333333331</v>
      </c>
      <c r="M105" s="2">
        <f>COUNTIFS(Table2[Sub-Sector],Table3[[#This Row],[Sub-Sector]],Table2[% Away From Current Week High],"&lt;=0.05")/Table3[[#This Row],[Count]]</f>
        <v>0.83333333333333337</v>
      </c>
      <c r="N105" s="2">
        <f>COUNTIFS(Table2[Sub-Sector],Table3[[#This Row],[Sub-Sector]],Table2[% Away From Current Month Low],"&gt;=0.05")/Table3[[#This Row],[Count]]</f>
        <v>0.33333333333333331</v>
      </c>
      <c r="O105" s="2">
        <f>COUNTIFS(Table2[Sub-Sector],Table3[[#This Row],[Sub-Sector]],Table2[% Away From Current Month High],"&lt;=0.05")/Table3[[#This Row],[Count]]</f>
        <v>0.83333333333333337</v>
      </c>
      <c r="P105" s="2">
        <f>COUNTIFS(Table2[Sub-Sector],Table3[[#This Row],[Sub-Sector]],Table2[% Away From 52W High],"&lt;=10")/Table3[[#This Row],[Count]]</f>
        <v>0.33333333333333331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0.83333333333333337</v>
      </c>
      <c r="S105" s="2">
        <f>COUNTIFS(Table2[Sub-Sector],Table3[[#This Row],[Sub-Sector]],Table2[% Price above 50 EMA],"&gt;=0")/Table3[[#This Row],[Count]]</f>
        <v>0.83333333333333337</v>
      </c>
      <c r="T105" s="2">
        <f>COUNTIFS(Table2[Sub-Sector],Table3[[#This Row],[Sub-Sector]],Table2[% Price above 200 EMA],"&gt;=0")/Table3[[#This Row],[Count]]</f>
        <v>0.66666666666666663</v>
      </c>
      <c r="U105" s="2">
        <f>COUNTIFS(Table2[Sub-Sector],Table3[[#This Row],[Sub-Sector]],Table2[Rate of Change - Zone],"Positive")/Table3[[#This Row],[Count]]</f>
        <v>0.33333333333333331</v>
      </c>
      <c r="V105" s="2">
        <f>COUNTIFS(Table2[Sub-Sector],Table3[[#This Row],[Sub-Sector]],Table2[Sharpe Ratio],"&gt;=0.10")/Table3[[#This Row],[Count]]</f>
        <v>0.16666666666666666</v>
      </c>
      <c r="W10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480.5</v>
      </c>
      <c r="X105" s="4">
        <f>_xlfn.RANK.AVG(Table3[[#This Row],[Score]],Table3[Score],1)</f>
        <v>78</v>
      </c>
      <c r="Y10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337</v>
      </c>
      <c r="Z105" s="4">
        <f>_xlfn.RANK.AVG(Table3[[#This Row],[Score 2 ]],Table3[[Score 2 ]],1)</f>
        <v>104</v>
      </c>
    </row>
    <row r="106" spans="1:26" x14ac:dyDescent="0.3">
      <c r="A106" t="s">
        <v>188</v>
      </c>
      <c r="B106">
        <f>COUNTIFS(Table2[Sub-Sector],Table3[[#This Row],[Sub-Sector]])</f>
        <v>8</v>
      </c>
      <c r="C106" s="2">
        <f>COUNTIFS(Table2[Sub-Sector],Table3[[#This Row],[Sub-Sector]],Table2[Uptrend],"Uptrend")/Table3[[#This Row],[Count]]</f>
        <v>1</v>
      </c>
      <c r="D106" s="2">
        <f>COUNTIFS(Table2[Sub-Sector],Table3[[#This Row],[Sub-Sector]],Table2[1W Return vs Nifty],"&gt;=5")/Table3[[#This Row],[Count]]</f>
        <v>0.125</v>
      </c>
      <c r="E106" s="2">
        <f>COUNTIFS(Table2[Sub-Sector],Table3[[#This Row],[Sub-Sector]],Table2[1M Return vs Nifty],"&gt;=5")/Table3[[#This Row],[Count]]</f>
        <v>0.25</v>
      </c>
      <c r="F106" s="2">
        <f>COUNTIFS(Table2[Sub-Sector],Table3[[#This Row],[Sub-Sector]],Table2[6M Return vs Nifty],"&gt;=10")/Table3[[#This Row],[Count]]</f>
        <v>0.125</v>
      </c>
      <c r="G106" s="2">
        <f>COUNTIFS(Table2[Sub-Sector],Table3[[#This Row],[Sub-Sector]],Table2[1Y Return vs Nifty],"&gt;=10")/Table3[[#This Row],[Count]]</f>
        <v>0.5</v>
      </c>
      <c r="H106" s="2">
        <f>COUNTIFS(Table2[Sub-Sector],Table3[[#This Row],[Sub-Sector]],Table2[RSI Exponential â€“ 14D],"&gt;=50")/Table3[[#This Row],[Count]]</f>
        <v>0.75</v>
      </c>
      <c r="I106" s="2">
        <f>COUNTIFS(Table2[Sub-Sector],Table3[[#This Row],[Sub-Sector]],Table2[Relative Volume],"&gt;=1")/Table3[[#This Row],[Count]]</f>
        <v>0.25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0.875</v>
      </c>
      <c r="N106" s="2">
        <f>COUNTIFS(Table2[Sub-Sector],Table3[[#This Row],[Sub-Sector]],Table2[% Away From Current Month Low],"&gt;=0.05")/Table3[[#This Row],[Count]]</f>
        <v>0</v>
      </c>
      <c r="O106" s="2">
        <f>COUNTIFS(Table2[Sub-Sector],Table3[[#This Row],[Sub-Sector]],Table2[% Away From Current Month High],"&lt;=0.05")/Table3[[#This Row],[Count]]</f>
        <v>0.875</v>
      </c>
      <c r="P106" s="2">
        <f>COUNTIFS(Table2[Sub-Sector],Table3[[#This Row],[Sub-Sector]],Table2[% Away From 52W High],"&lt;=10")/Table3[[#This Row],[Count]]</f>
        <v>0.75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0.875</v>
      </c>
      <c r="S106" s="2">
        <f>COUNTIFS(Table2[Sub-Sector],Table3[[#This Row],[Sub-Sector]],Table2[% Price above 50 EMA],"&gt;=0")/Table3[[#This Row],[Count]]</f>
        <v>1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0.625</v>
      </c>
      <c r="V106" s="2">
        <f>COUNTIFS(Table2[Sub-Sector],Table3[[#This Row],[Sub-Sector]],Table2[Sharpe Ratio],"&gt;=0.10")/Table3[[#This Row],[Count]]</f>
        <v>0</v>
      </c>
      <c r="W10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515</v>
      </c>
      <c r="X106" s="4">
        <f>_xlfn.RANK.AVG(Table3[[#This Row],[Score]],Table3[Score],1)</f>
        <v>89</v>
      </c>
      <c r="Y10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337.5</v>
      </c>
      <c r="Z106" s="4">
        <f>_xlfn.RANK.AVG(Table3[[#This Row],[Score 2 ]],Table3[[Score 2 ]],1)</f>
        <v>105</v>
      </c>
    </row>
    <row r="107" spans="1:26" x14ac:dyDescent="0.3">
      <c r="A107" t="s">
        <v>104</v>
      </c>
      <c r="B107">
        <f>COUNTIFS(Table2[Sub-Sector],Table3[[#This Row],[Sub-Sector]])</f>
        <v>4</v>
      </c>
      <c r="C107" s="2">
        <f>COUNTIFS(Table2[Sub-Sector],Table3[[#This Row],[Sub-Sector]],Table2[Uptrend],"Uptrend")/Table3[[#This Row],[Count]]</f>
        <v>0.5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0.5</v>
      </c>
      <c r="F107" s="2">
        <f>COUNTIFS(Table2[Sub-Sector],Table3[[#This Row],[Sub-Sector]],Table2[6M Return vs Nifty],"&gt;=10")/Table3[[#This Row],[Count]]</f>
        <v>0.5</v>
      </c>
      <c r="G107" s="2">
        <f>COUNTIFS(Table2[Sub-Sector],Table3[[#This Row],[Sub-Sector]],Table2[1Y Return vs Nifty],"&gt;=10")/Table3[[#This Row],[Count]]</f>
        <v>0.5</v>
      </c>
      <c r="H107" s="2">
        <f>COUNTIFS(Table2[Sub-Sector],Table3[[#This Row],[Sub-Sector]],Table2[RSI Exponential â€“ 14D],"&gt;=50")/Table3[[#This Row],[Count]]</f>
        <v>0.5</v>
      </c>
      <c r="I107" s="2">
        <f>COUNTIFS(Table2[Sub-Sector],Table3[[#This Row],[Sub-Sector]],Table2[Relative Volume],"&gt;=1")/Table3[[#This Row],[Count]]</f>
        <v>0</v>
      </c>
      <c r="J107" s="2">
        <f>COUNTIFS(Table2[Sub-Sector],Table3[[#This Row],[Sub-Sector]],Table2[% Away From Day Low],"&gt;=0.05")/Table3[[#This Row],[Count]]</f>
        <v>0.25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0.5</v>
      </c>
      <c r="M107" s="2">
        <f>COUNTIFS(Table2[Sub-Sector],Table3[[#This Row],[Sub-Sector]],Table2[% Away From Current Week High],"&lt;=0.05")/Table3[[#This Row],[Count]]</f>
        <v>0.75</v>
      </c>
      <c r="N107" s="2">
        <f>COUNTIFS(Table2[Sub-Sector],Table3[[#This Row],[Sub-Sector]],Table2[% Away From Current Month Low],"&gt;=0.05")/Table3[[#This Row],[Count]]</f>
        <v>0.5</v>
      </c>
      <c r="O107" s="2">
        <f>COUNTIFS(Table2[Sub-Sector],Table3[[#This Row],[Sub-Sector]],Table2[% Away From Current Month High],"&lt;=0.05")/Table3[[#This Row],[Count]]</f>
        <v>0.75</v>
      </c>
      <c r="P107" s="2">
        <f>COUNTIFS(Table2[Sub-Sector],Table3[[#This Row],[Sub-Sector]],Table2[% Away From 52W High],"&lt;=10")/Table3[[#This Row],[Count]]</f>
        <v>0.25</v>
      </c>
      <c r="Q107" s="2">
        <f>COUNTIFS(Table2[Sub-Sector],Table3[[#This Row],[Sub-Sector]],Table2[% Away From 52W Low],"&gt;=10")/Table3[[#This Row],[Count]]</f>
        <v>0.75</v>
      </c>
      <c r="R107" s="2">
        <f>COUNTIFS(Table2[Sub-Sector],Table3[[#This Row],[Sub-Sector]],Table2[% Price above 20 EMA],"&gt;=0")/Table3[[#This Row],[Count]]</f>
        <v>0.5</v>
      </c>
      <c r="S107" s="2">
        <f>COUNTIFS(Table2[Sub-Sector],Table3[[#This Row],[Sub-Sector]],Table2[% Price above 50 EMA],"&gt;=0")/Table3[[#This Row],[Count]]</f>
        <v>0.5</v>
      </c>
      <c r="T107" s="2">
        <f>COUNTIFS(Table2[Sub-Sector],Table3[[#This Row],[Sub-Sector]],Table2[% Price above 200 EMA],"&gt;=0")/Table3[[#This Row],[Count]]</f>
        <v>0.5</v>
      </c>
      <c r="U107" s="2">
        <f>COUNTIFS(Table2[Sub-Sector],Table3[[#This Row],[Sub-Sector]],Table2[Rate of Change - Zone],"Positive")/Table3[[#This Row],[Count]]</f>
        <v>0.5</v>
      </c>
      <c r="V107" s="2">
        <f>COUNTIFS(Table2[Sub-Sector],Table3[[#This Row],[Sub-Sector]],Table2[Sharpe Ratio],"&gt;=0.10")/Table3[[#This Row],[Count]]</f>
        <v>0.25</v>
      </c>
      <c r="W10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604.5</v>
      </c>
      <c r="X107" s="4">
        <f>_xlfn.RANK.AVG(Table3[[#This Row],[Score]],Table3[Score],1)</f>
        <v>112.5</v>
      </c>
      <c r="Y10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338</v>
      </c>
      <c r="Z107" s="4">
        <f>_xlfn.RANK.AVG(Table3[[#This Row],[Score 2 ]],Table3[[Score 2 ]],1)</f>
        <v>106.5</v>
      </c>
    </row>
    <row r="108" spans="1:26" x14ac:dyDescent="0.3">
      <c r="A108" t="s">
        <v>791</v>
      </c>
      <c r="B108">
        <f>COUNTIFS(Table2[Sub-Sector],Table3[[#This Row],[Sub-Sector]])</f>
        <v>2</v>
      </c>
      <c r="C108" s="2">
        <f>COUNTIFS(Table2[Sub-Sector],Table3[[#This Row],[Sub-Sector]],Table2[Uptrend],"Uptrend")/Table3[[#This Row],[Count]]</f>
        <v>0.5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0.5</v>
      </c>
      <c r="F108" s="2">
        <f>COUNTIFS(Table2[Sub-Sector],Table3[[#This Row],[Sub-Sector]],Table2[6M Return vs Nifty],"&gt;=10")/Table3[[#This Row],[Count]]</f>
        <v>0.5</v>
      </c>
      <c r="G108" s="2">
        <f>COUNTIFS(Table2[Sub-Sector],Table3[[#This Row],[Sub-Sector]],Table2[1Y Return vs Nifty],"&gt;=10")/Table3[[#This Row],[Count]]</f>
        <v>0.5</v>
      </c>
      <c r="H108" s="2">
        <f>COUNTIFS(Table2[Sub-Sector],Table3[[#This Row],[Sub-Sector]],Table2[RSI Exponential â€“ 14D],"&gt;=50")/Table3[[#This Row],[Count]]</f>
        <v>0.5</v>
      </c>
      <c r="I108" s="2">
        <f>COUNTIFS(Table2[Sub-Sector],Table3[[#This Row],[Sub-Sector]],Table2[Relative Volume],"&gt;=1")/Table3[[#This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0.5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0.5</v>
      </c>
      <c r="O108" s="2">
        <f>COUNTIFS(Table2[Sub-Sector],Table3[[#This Row],[Sub-Sector]],Table2[% Away From Current Month High],"&lt;=0.05")/Table3[[#This Row],[Count]]</f>
        <v>1</v>
      </c>
      <c r="P108" s="2">
        <f>COUNTIFS(Table2[Sub-Sector],Table3[[#This Row],[Sub-Sector]],Table2[% Away From 52W High],"&lt;=10")/Table3[[#This Row],[Count]]</f>
        <v>0.5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0.5</v>
      </c>
      <c r="S108" s="2">
        <f>COUNTIFS(Table2[Sub-Sector],Table3[[#This Row],[Sub-Sector]],Table2[% Price above 50 EMA],"&gt;=0")/Table3[[#This Row],[Count]]</f>
        <v>0.5</v>
      </c>
      <c r="T108" s="2">
        <f>COUNTIFS(Table2[Sub-Sector],Table3[[#This Row],[Sub-Sector]],Table2[% Price above 200 EMA],"&gt;=0")/Table3[[#This Row],[Count]]</f>
        <v>0.5</v>
      </c>
      <c r="U108" s="2">
        <f>COUNTIFS(Table2[Sub-Sector],Table3[[#This Row],[Sub-Sector]],Table2[Rate of Change - Zone],"Positive")/Table3[[#This Row],[Count]]</f>
        <v>0.5</v>
      </c>
      <c r="V108" s="2">
        <f>COUNTIFS(Table2[Sub-Sector],Table3[[#This Row],[Sub-Sector]],Table2[Sharpe Ratio],"&gt;=0.10")/Table3[[#This Row],[Count]]</f>
        <v>0.5</v>
      </c>
      <c r="W10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604.5</v>
      </c>
      <c r="X108" s="4">
        <f>_xlfn.RANK.AVG(Table3[[#This Row],[Score]],Table3[Score],1)</f>
        <v>112.5</v>
      </c>
      <c r="Y10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338</v>
      </c>
      <c r="Z108" s="4">
        <f>_xlfn.RANK.AVG(Table3[[#This Row],[Score 2 ]],Table3[[Score 2 ]],1)</f>
        <v>106.5</v>
      </c>
    </row>
    <row r="109" spans="1:26" x14ac:dyDescent="0.3">
      <c r="A109" t="s">
        <v>49</v>
      </c>
      <c r="B109">
        <f>COUNTIFS(Table2[Sub-Sector],Table3[[#This Row],[Sub-Sector]])</f>
        <v>17</v>
      </c>
      <c r="C109" s="2">
        <f>COUNTIFS(Table2[Sub-Sector],Table3[[#This Row],[Sub-Sector]],Table2[Uptrend],"Uptrend")/Table3[[#This Row],[Count]]</f>
        <v>0.6470588235294118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0.35294117647058826</v>
      </c>
      <c r="F109" s="2">
        <f>COUNTIFS(Table2[Sub-Sector],Table3[[#This Row],[Sub-Sector]],Table2[6M Return vs Nifty],"&gt;=10")/Table3[[#This Row],[Count]]</f>
        <v>0.23529411764705882</v>
      </c>
      <c r="G109" s="2">
        <f>COUNTIFS(Table2[Sub-Sector],Table3[[#This Row],[Sub-Sector]],Table2[1Y Return vs Nifty],"&gt;=10")/Table3[[#This Row],[Count]]</f>
        <v>0.41176470588235292</v>
      </c>
      <c r="H109" s="2">
        <f>COUNTIFS(Table2[Sub-Sector],Table3[[#This Row],[Sub-Sector]],Table2[RSI Exponential â€“ 14D],"&gt;=50")/Table3[[#This Row],[Count]]</f>
        <v>0.52941176470588236</v>
      </c>
      <c r="I109" s="2">
        <f>COUNTIFS(Table2[Sub-Sector],Table3[[#This Row],[Sub-Sector]],Table2[Relative Volume],"&gt;=1")/Table3[[#This Row],[Count]]</f>
        <v>0.47058823529411764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0.82352941176470584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0.82352941176470584</v>
      </c>
      <c r="P109" s="2">
        <f>COUNTIFS(Table2[Sub-Sector],Table3[[#This Row],[Sub-Sector]],Table2[% Away From 52W High],"&lt;=10")/Table3[[#This Row],[Count]]</f>
        <v>0.41176470588235292</v>
      </c>
      <c r="Q109" s="2">
        <f>COUNTIFS(Table2[Sub-Sector],Table3[[#This Row],[Sub-Sector]],Table2[% Away From 52W Low],"&gt;=10")/Table3[[#This Row],[Count]]</f>
        <v>0.88235294117647056</v>
      </c>
      <c r="R109" s="2">
        <f>COUNTIFS(Table2[Sub-Sector],Table3[[#This Row],[Sub-Sector]],Table2[% Price above 20 EMA],"&gt;=0")/Table3[[#This Row],[Count]]</f>
        <v>0.6470588235294118</v>
      </c>
      <c r="S109" s="2">
        <f>COUNTIFS(Table2[Sub-Sector],Table3[[#This Row],[Sub-Sector]],Table2[% Price above 50 EMA],"&gt;=0")/Table3[[#This Row],[Count]]</f>
        <v>0.6470588235294118</v>
      </c>
      <c r="T109" s="2">
        <f>COUNTIFS(Table2[Sub-Sector],Table3[[#This Row],[Sub-Sector]],Table2[% Price above 200 EMA],"&gt;=0")/Table3[[#This Row],[Count]]</f>
        <v>0.70588235294117652</v>
      </c>
      <c r="U109" s="2">
        <f>COUNTIFS(Table2[Sub-Sector],Table3[[#This Row],[Sub-Sector]],Table2[Rate of Change - Zone],"Positive")/Table3[[#This Row],[Count]]</f>
        <v>0.41176470588235292</v>
      </c>
      <c r="V109" s="2">
        <f>COUNTIFS(Table2[Sub-Sector],Table3[[#This Row],[Sub-Sector]],Table2[Sharpe Ratio],"&gt;=0.10")/Table3[[#This Row],[Count]]</f>
        <v>5.8823529411764705E-2</v>
      </c>
      <c r="W10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607</v>
      </c>
      <c r="X109" s="4">
        <f>_xlfn.RANK.AVG(Table3[[#This Row],[Score]],Table3[Score],1)</f>
        <v>114</v>
      </c>
      <c r="Y10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</v>
      </c>
      <c r="Z109" s="4">
        <f>_xlfn.RANK.AVG(Table3[[#This Row],[Score 2 ]],Table3[[Score 2 ]],1)</f>
        <v>108</v>
      </c>
    </row>
    <row r="110" spans="1:26" x14ac:dyDescent="0.3">
      <c r="A110" t="s">
        <v>313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1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1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1</v>
      </c>
      <c r="I110" s="2">
        <f>COUNTIFS(Table2[Sub-Sector],Table3[[#This Row],[Sub-Sector]],Table2[Relative Volume],"&gt;=1")/Table3[[#This Row],[Count]]</f>
        <v>1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1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1</v>
      </c>
      <c r="S110" s="2">
        <f>COUNTIFS(Table2[Sub-Sector],Table3[[#This Row],[Sub-Sector]],Table2[% Price above 50 EMA],"&gt;=0")/Table3[[#This Row],[Count]]</f>
        <v>1</v>
      </c>
      <c r="T110" s="2">
        <f>COUNTIFS(Table2[Sub-Sector],Table3[[#This Row],[Sub-Sector]],Table2[% Price above 200 EMA],"&gt;=0")/Table3[[#This Row],[Count]]</f>
        <v>1</v>
      </c>
      <c r="U110" s="2">
        <f>COUNTIFS(Table2[Sub-Sector],Table3[[#This Row],[Sub-Sector]],Table2[Rate of Change - Zone],"Positive")/Table3[[#This Row],[Count]]</f>
        <v>0</v>
      </c>
      <c r="V110" s="2">
        <f>COUNTIFS(Table2[Sub-Sector],Table3[[#This Row],[Sub-Sector]],Table2[Sharpe Ratio],"&gt;=0.10")/Table3[[#This Row],[Count]]</f>
        <v>1</v>
      </c>
      <c r="W11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482</v>
      </c>
      <c r="X110" s="4">
        <f>_xlfn.RANK.AVG(Table3[[#This Row],[Score]],Table3[Score],1)</f>
        <v>81.5</v>
      </c>
      <c r="Y11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349</v>
      </c>
      <c r="Z110" s="4">
        <f>_xlfn.RANK.AVG(Table3[[#This Row],[Score 2 ]],Table3[[Score 2 ]],1)</f>
        <v>109</v>
      </c>
    </row>
    <row r="111" spans="1:26" x14ac:dyDescent="0.3">
      <c r="A111" t="s">
        <v>1665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1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1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1</v>
      </c>
      <c r="H111" s="2">
        <f>COUNTIFS(Table2[Sub-Sector],Table3[[#This Row],[Sub-Sector]],Table2[RSI Exponential â€“ 14D],"&gt;=50")/Table3[[#This Row],[Count]]</f>
        <v>0</v>
      </c>
      <c r="I111" s="2">
        <f>COUNTIFS(Table2[Sub-Sector],Table3[[#This Row],[Sub-Sector]],Table2[Relative Volume],"&gt;=1")/Table3[[#This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0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0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0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0</v>
      </c>
      <c r="V111" s="2">
        <f>COUNTIFS(Table2[Sub-Sector],Table3[[#This Row],[Sub-Sector]],Table2[Sharpe Ratio],"&gt;=0.10")/Table3[[#This Row],[Count]]</f>
        <v>0</v>
      </c>
      <c r="W11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485.5</v>
      </c>
      <c r="X111" s="4">
        <f>_xlfn.RANK.AVG(Table3[[#This Row],[Score]],Table3[Score],1)</f>
        <v>84</v>
      </c>
      <c r="Y11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352.5</v>
      </c>
      <c r="Z111" s="4">
        <f>_xlfn.RANK.AVG(Table3[[#This Row],[Score 2 ]],Table3[[Score 2 ]],1)</f>
        <v>111</v>
      </c>
    </row>
    <row r="112" spans="1:26" x14ac:dyDescent="0.3">
      <c r="A112" t="s">
        <v>445</v>
      </c>
      <c r="B112">
        <f>COUNTIFS(Table2[Sub-Sector],Table3[[#This Row],[Sub-Sector]])</f>
        <v>1</v>
      </c>
      <c r="C112" s="2">
        <f>COUNTIFS(Table2[Sub-Sector],Table3[[#This Row],[Sub-Sector]],Table2[Uptrend],"Uptrend")/Table3[[#This Row],[Count]]</f>
        <v>1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0</v>
      </c>
      <c r="H112" s="2">
        <f>COUNTIFS(Table2[Sub-Sector],Table3[[#This Row],[Sub-Sector]],Table2[RSI Exponential â€“ 14D],"&gt;=50")/Table3[[#This Row],[Count]]</f>
        <v>1</v>
      </c>
      <c r="I112" s="2">
        <f>COUNTIFS(Table2[Sub-Sector],Table3[[#This Row],[Sub-Sector]],Table2[Relative Volume],"&gt;=1")/Table3[[#This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0</v>
      </c>
      <c r="O112" s="2">
        <f>COUNTIFS(Table2[Sub-Sector],Table3[[#This Row],[Sub-Sector]],Table2[% Away From Current Month High],"&lt;=0.05")/Table3[[#This Row],[Count]]</f>
        <v>1</v>
      </c>
      <c r="P112" s="2">
        <f>COUNTIFS(Table2[Sub-Sector],Table3[[#This Row],[Sub-Sector]],Table2[% Away From 52W High],"&lt;=10")/Table3[[#This Row],[Count]]</f>
        <v>0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1</v>
      </c>
      <c r="S112" s="2">
        <f>COUNTIFS(Table2[Sub-Sector],Table3[[#This Row],[Sub-Sector]],Table2[% Price above 50 EMA],"&gt;=0")/Table3[[#This Row],[Count]]</f>
        <v>1</v>
      </c>
      <c r="T112" s="2">
        <f>COUNTIFS(Table2[Sub-Sector],Table3[[#This Row],[Sub-Sector]],Table2[% Price above 200 EMA],"&gt;=0")/Table3[[#This Row],[Count]]</f>
        <v>1</v>
      </c>
      <c r="U112" s="2">
        <f>COUNTIFS(Table2[Sub-Sector],Table3[[#This Row],[Sub-Sector]],Table2[Rate of Change - Zone],"Positive")/Table3[[#This Row],[Count]]</f>
        <v>1</v>
      </c>
      <c r="V112" s="2">
        <f>COUNTIFS(Table2[Sub-Sector],Table3[[#This Row],[Sub-Sector]],Table2[Sharpe Ratio],"&gt;=0.10")/Table3[[#This Row],[Count]]</f>
        <v>0</v>
      </c>
      <c r="W11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578.5</v>
      </c>
      <c r="X112" s="4">
        <f>_xlfn.RANK.AVG(Table3[[#This Row],[Score]],Table3[Score],1)</f>
        <v>108.5</v>
      </c>
      <c r="Y11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352.5</v>
      </c>
      <c r="Z112" s="4">
        <f>_xlfn.RANK.AVG(Table3[[#This Row],[Score 2 ]],Table3[[Score 2 ]],1)</f>
        <v>111</v>
      </c>
    </row>
    <row r="113" spans="1:26" x14ac:dyDescent="0.3">
      <c r="A113" t="s">
        <v>1521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0</v>
      </c>
      <c r="D113" s="2">
        <f>COUNTIFS(Table2[Sub-Sector],Table3[[#This Row],[Sub-Sector]],Table2[1W Return vs Nifty],"&gt;=5")/Table3[[#This Row],[Count]]</f>
        <v>1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</v>
      </c>
      <c r="G113" s="2">
        <f>COUNTIFS(Table2[Sub-Sector],Table3[[#This Row],[Sub-Sector]],Table2[1Y Return vs Nifty],"&gt;=10")/Table3[[#This Row],[Count]]</f>
        <v>0</v>
      </c>
      <c r="H113" s="2">
        <f>COUNTIFS(Table2[Sub-Sector],Table3[[#This Row],[Sub-Sector]],Table2[RSI Exponential â€“ 14D],"&gt;=50")/Table3[[#This Row],[Count]]</f>
        <v>1</v>
      </c>
      <c r="I113" s="2">
        <f>COUNTIFS(Table2[Sub-Sector],Table3[[#This Row],[Sub-Sector]],Table2[Relative Volume],"&gt;=1")/Table3[[#This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1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1</v>
      </c>
      <c r="O113" s="2">
        <f>COUNTIFS(Table2[Sub-Sector],Table3[[#This Row],[Sub-Sector]],Table2[% Away From Current Month High],"&lt;=0.05")/Table3[[#This Row],[Count]]</f>
        <v>1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1</v>
      </c>
      <c r="S113" s="2">
        <f>COUNTIFS(Table2[Sub-Sector],Table3[[#This Row],[Sub-Sector]],Table2[% Price above 50 EMA],"&gt;=0")/Table3[[#This Row],[Count]]</f>
        <v>1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1</v>
      </c>
      <c r="V113" s="2">
        <f>COUNTIFS(Table2[Sub-Sector],Table3[[#This Row],[Sub-Sector]],Table2[Sharpe Ratio],"&gt;=0.10")/Table3[[#This Row],[Count]]</f>
        <v>0</v>
      </c>
      <c r="W113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585</v>
      </c>
      <c r="X113" s="4">
        <f>_xlfn.RANK.AVG(Table3[[#This Row],[Score]],Table3[Score],1)</f>
        <v>110</v>
      </c>
      <c r="Y113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352.5</v>
      </c>
      <c r="Z113" s="4">
        <f>_xlfn.RANK.AVG(Table3[[#This Row],[Score 2 ]],Table3[[Score 2 ]],1)</f>
        <v>111</v>
      </c>
    </row>
    <row r="114" spans="1:26" x14ac:dyDescent="0.3">
      <c r="A114" t="s">
        <v>24</v>
      </c>
      <c r="B114">
        <f>COUNTIFS(Table2[Sub-Sector],Table3[[#This Row],[Sub-Sector]])</f>
        <v>20</v>
      </c>
      <c r="C114" s="2">
        <f>COUNTIFS(Table2[Sub-Sector],Table3[[#This Row],[Sub-Sector]],Table2[Uptrend],"Uptrend")/Table3[[#This Row],[Count]]</f>
        <v>0.5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0.4</v>
      </c>
      <c r="F114" s="2">
        <f>COUNTIFS(Table2[Sub-Sector],Table3[[#This Row],[Sub-Sector]],Table2[6M Return vs Nifty],"&gt;=10")/Table3[[#This Row],[Count]]</f>
        <v>0.05</v>
      </c>
      <c r="G114" s="2">
        <f>COUNTIFS(Table2[Sub-Sector],Table3[[#This Row],[Sub-Sector]],Table2[1Y Return vs Nifty],"&gt;=10")/Table3[[#This Row],[Count]]</f>
        <v>0.3</v>
      </c>
      <c r="H114" s="2">
        <f>COUNTIFS(Table2[Sub-Sector],Table3[[#This Row],[Sub-Sector]],Table2[RSI Exponential â€“ 14D],"&gt;=50")/Table3[[#This Row],[Count]]</f>
        <v>0.55000000000000004</v>
      </c>
      <c r="I114" s="2">
        <f>COUNTIFS(Table2[Sub-Sector],Table3[[#This Row],[Sub-Sector]],Table2[Relative Volume],"&gt;=1")/Table3[[#This Row],[Count]]</f>
        <v>0.5</v>
      </c>
      <c r="J114" s="2">
        <f>COUNTIFS(Table2[Sub-Sector],Table3[[#This Row],[Sub-Sector]],Table2[% Away From Day Low],"&gt;=0.05")/Table3[[#This Row],[Count]]</f>
        <v>0.05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0.15</v>
      </c>
      <c r="M114" s="2">
        <f>COUNTIFS(Table2[Sub-Sector],Table3[[#This Row],[Sub-Sector]],Table2[% Away From Current Week High],"&lt;=0.05")/Table3[[#This Row],[Count]]</f>
        <v>0.75</v>
      </c>
      <c r="N114" s="2">
        <f>COUNTIFS(Table2[Sub-Sector],Table3[[#This Row],[Sub-Sector]],Table2[% Away From Current Month Low],"&gt;=0.05")/Table3[[#This Row],[Count]]</f>
        <v>0.15</v>
      </c>
      <c r="O114" s="2">
        <f>COUNTIFS(Table2[Sub-Sector],Table3[[#This Row],[Sub-Sector]],Table2[% Away From Current Month High],"&lt;=0.05")/Table3[[#This Row],[Count]]</f>
        <v>0.75</v>
      </c>
      <c r="P114" s="2">
        <f>COUNTIFS(Table2[Sub-Sector],Table3[[#This Row],[Sub-Sector]],Table2[% Away From 52W High],"&lt;=10")/Table3[[#This Row],[Count]]</f>
        <v>0.35</v>
      </c>
      <c r="Q114" s="2">
        <f>COUNTIFS(Table2[Sub-Sector],Table3[[#This Row],[Sub-Sector]],Table2[% Away From 52W Low],"&gt;=10")/Table3[[#This Row],[Count]]</f>
        <v>0.95</v>
      </c>
      <c r="R114" s="2">
        <f>COUNTIFS(Table2[Sub-Sector],Table3[[#This Row],[Sub-Sector]],Table2[% Price above 20 EMA],"&gt;=0")/Table3[[#This Row],[Count]]</f>
        <v>0.6</v>
      </c>
      <c r="S114" s="2">
        <f>COUNTIFS(Table2[Sub-Sector],Table3[[#This Row],[Sub-Sector]],Table2[% Price above 50 EMA],"&gt;=0")/Table3[[#This Row],[Count]]</f>
        <v>0.7</v>
      </c>
      <c r="T114" s="2">
        <f>COUNTIFS(Table2[Sub-Sector],Table3[[#This Row],[Sub-Sector]],Table2[% Price above 200 EMA],"&gt;=0")/Table3[[#This Row],[Count]]</f>
        <v>0.7</v>
      </c>
      <c r="U114" s="2">
        <f>COUNTIFS(Table2[Sub-Sector],Table3[[#This Row],[Sub-Sector]],Table2[Rate of Change - Zone],"Positive")/Table3[[#This Row],[Count]]</f>
        <v>0.45</v>
      </c>
      <c r="V114" s="2">
        <f>COUNTIFS(Table2[Sub-Sector],Table3[[#This Row],[Sub-Sector]],Table2[Sharpe Ratio],"&gt;=0.10")/Table3[[#This Row],[Count]]</f>
        <v>0.15</v>
      </c>
      <c r="W114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630.5</v>
      </c>
      <c r="X114" s="4">
        <f>_xlfn.RANK.AVG(Table3[[#This Row],[Score]],Table3[Score],1)</f>
        <v>116</v>
      </c>
      <c r="Y114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354</v>
      </c>
      <c r="Z114" s="4">
        <f>_xlfn.RANK.AVG(Table3[[#This Row],[Score 2 ]],Table3[[Score 2 ]],1)</f>
        <v>113</v>
      </c>
    </row>
    <row r="115" spans="1:26" x14ac:dyDescent="0.3">
      <c r="A115" t="s">
        <v>207</v>
      </c>
      <c r="B115">
        <f>COUNTIFS(Table2[Sub-Sector],Table3[[#This Row],[Sub-Sector]])</f>
        <v>4</v>
      </c>
      <c r="C115" s="2">
        <f>COUNTIFS(Table2[Sub-Sector],Table3[[#This Row],[Sub-Sector]],Table2[Uptrend],"Uptrend")/Table3[[#This Row],[Count]]</f>
        <v>0.5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0.25</v>
      </c>
      <c r="F115" s="2">
        <f>COUNTIFS(Table2[Sub-Sector],Table3[[#This Row],[Sub-Sector]],Table2[6M Return vs Nifty],"&gt;=10")/Table3[[#This Row],[Count]]</f>
        <v>0.25</v>
      </c>
      <c r="G115" s="2">
        <f>COUNTIFS(Table2[Sub-Sector],Table3[[#This Row],[Sub-Sector]],Table2[1Y Return vs Nifty],"&gt;=10")/Table3[[#This Row],[Count]]</f>
        <v>0.25</v>
      </c>
      <c r="H115" s="2">
        <f>COUNTIFS(Table2[Sub-Sector],Table3[[#This Row],[Sub-Sector]],Table2[RSI Exponential â€“ 14D],"&gt;=50")/Table3[[#This Row],[Count]]</f>
        <v>0.75</v>
      </c>
      <c r="I115" s="2">
        <f>COUNTIFS(Table2[Sub-Sector],Table3[[#This Row],[Sub-Sector]],Table2[Relative Volume],"&gt;=1")/Table3[[#This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0.5</v>
      </c>
      <c r="N115" s="2">
        <f>COUNTIFS(Table2[Sub-Sector],Table3[[#This Row],[Sub-Sector]],Table2[% Away From Current Month Low],"&gt;=0.05")/Table3[[#This Row],[Count]]</f>
        <v>0</v>
      </c>
      <c r="O115" s="2">
        <f>COUNTIFS(Table2[Sub-Sector],Table3[[#This Row],[Sub-Sector]],Table2[% Away From Current Month High],"&lt;=0.05")/Table3[[#This Row],[Count]]</f>
        <v>0.5</v>
      </c>
      <c r="P115" s="2">
        <f>COUNTIFS(Table2[Sub-Sector],Table3[[#This Row],[Sub-Sector]],Table2[% Away From 52W High],"&lt;=10")/Table3[[#This Row],[Count]]</f>
        <v>0.5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0.75</v>
      </c>
      <c r="S115" s="2">
        <f>COUNTIFS(Table2[Sub-Sector],Table3[[#This Row],[Sub-Sector]],Table2[% Price above 50 EMA],"&gt;=0")/Table3[[#This Row],[Count]]</f>
        <v>0.75</v>
      </c>
      <c r="T115" s="2">
        <f>COUNTIFS(Table2[Sub-Sector],Table3[[#This Row],[Sub-Sector]],Table2[% Price above 200 EMA],"&gt;=0")/Table3[[#This Row],[Count]]</f>
        <v>0.75</v>
      </c>
      <c r="U115" s="2">
        <f>COUNTIFS(Table2[Sub-Sector],Table3[[#This Row],[Sub-Sector]],Table2[Rate of Change - Zone],"Positive")/Table3[[#This Row],[Count]]</f>
        <v>0.75</v>
      </c>
      <c r="V115" s="2">
        <f>COUNTIFS(Table2[Sub-Sector],Table3[[#This Row],[Sub-Sector]],Table2[Sharpe Ratio],"&gt;=0.10")/Table3[[#This Row],[Count]]</f>
        <v>0</v>
      </c>
      <c r="W115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649.5</v>
      </c>
      <c r="X115" s="4">
        <f>_xlfn.RANK.AVG(Table3[[#This Row],[Score]],Table3[Score],1)</f>
        <v>117</v>
      </c>
      <c r="Y115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357</v>
      </c>
      <c r="Z115" s="4">
        <f>_xlfn.RANK.AVG(Table3[[#This Row],[Score 2 ]],Table3[[Score 2 ]],1)</f>
        <v>114</v>
      </c>
    </row>
    <row r="116" spans="1:26" x14ac:dyDescent="0.3">
      <c r="A116" t="s">
        <v>166</v>
      </c>
      <c r="B116">
        <f>COUNTIFS(Table2[Sub-Sector],Table3[[#This Row],[Sub-Sector]])</f>
        <v>9</v>
      </c>
      <c r="C116" s="2">
        <f>COUNTIFS(Table2[Sub-Sector],Table3[[#This Row],[Sub-Sector]],Table2[Uptrend],"Uptrend")/Table3[[#This Row],[Count]]</f>
        <v>0.88888888888888884</v>
      </c>
      <c r="D116" s="2">
        <f>COUNTIFS(Table2[Sub-Sector],Table3[[#This Row],[Sub-Sector]],Table2[1W Return vs Nifty],"&gt;=5")/Table3[[#This Row],[Count]]</f>
        <v>0.1111111111111111</v>
      </c>
      <c r="E116" s="2">
        <f>COUNTIFS(Table2[Sub-Sector],Table3[[#This Row],[Sub-Sector]],Table2[1M Return vs Nifty],"&gt;=5")/Table3[[#This Row],[Count]]</f>
        <v>0.33333333333333331</v>
      </c>
      <c r="F116" s="2">
        <f>COUNTIFS(Table2[Sub-Sector],Table3[[#This Row],[Sub-Sector]],Table2[6M Return vs Nifty],"&gt;=10")/Table3[[#This Row],[Count]]</f>
        <v>0.22222222222222221</v>
      </c>
      <c r="G116" s="2">
        <f>COUNTIFS(Table2[Sub-Sector],Table3[[#This Row],[Sub-Sector]],Table2[1Y Return vs Nifty],"&gt;=10")/Table3[[#This Row],[Count]]</f>
        <v>0.33333333333333331</v>
      </c>
      <c r="H116" s="2">
        <f>COUNTIFS(Table2[Sub-Sector],Table3[[#This Row],[Sub-Sector]],Table2[RSI Exponential â€“ 14D],"&gt;=50")/Table3[[#This Row],[Count]]</f>
        <v>0.77777777777777779</v>
      </c>
      <c r="I116" s="2">
        <f>COUNTIFS(Table2[Sub-Sector],Table3[[#This Row],[Sub-Sector]],Table2[Relative Volume],"&gt;=1")/Table3[[#This Row],[Count]]</f>
        <v>0.1111111111111111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0.1111111111111111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0.1111111111111111</v>
      </c>
      <c r="O116" s="2">
        <f>COUNTIFS(Table2[Sub-Sector],Table3[[#This Row],[Sub-Sector]],Table2[% Away From Current Month High],"&lt;=0.05")/Table3[[#This Row],[Count]]</f>
        <v>1</v>
      </c>
      <c r="P116" s="2">
        <f>COUNTIFS(Table2[Sub-Sector],Table3[[#This Row],[Sub-Sector]],Table2[% Away From 52W High],"&lt;=10")/Table3[[#This Row],[Count]]</f>
        <v>0.44444444444444442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0.88888888888888884</v>
      </c>
      <c r="S116" s="2">
        <f>COUNTIFS(Table2[Sub-Sector],Table3[[#This Row],[Sub-Sector]],Table2[% Price above 50 EMA],"&gt;=0")/Table3[[#This Row],[Count]]</f>
        <v>1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0.55555555555555558</v>
      </c>
      <c r="V116" s="2">
        <f>COUNTIFS(Table2[Sub-Sector],Table3[[#This Row],[Sub-Sector]],Table2[Sharpe Ratio],"&gt;=0.10")/Table3[[#This Row],[Count]]</f>
        <v>0</v>
      </c>
      <c r="W116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560.5</v>
      </c>
      <c r="X116" s="4">
        <f>_xlfn.RANK.AVG(Table3[[#This Row],[Score]],Table3[Score],1)</f>
        <v>105</v>
      </c>
      <c r="Y116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362</v>
      </c>
      <c r="Z116" s="4">
        <f>_xlfn.RANK.AVG(Table3[[#This Row],[Score 2 ]],Table3[[Score 2 ]],1)</f>
        <v>115</v>
      </c>
    </row>
    <row r="117" spans="1:26" x14ac:dyDescent="0.3">
      <c r="A117" t="s">
        <v>997</v>
      </c>
      <c r="B117">
        <f>COUNTIFS(Table2[Sub-Sector],Table3[[#This Row],[Sub-Sector]])</f>
        <v>6</v>
      </c>
      <c r="C117" s="2">
        <f>COUNTIFS(Table2[Sub-Sector],Table3[[#This Row],[Sub-Sector]],Table2[Uptrend],"Uptrend")/Table3[[#This Row],[Count]]</f>
        <v>0.83333333333333337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1</v>
      </c>
      <c r="F117" s="2">
        <f>COUNTIFS(Table2[Sub-Sector],Table3[[#This Row],[Sub-Sector]],Table2[6M Return vs Nifty],"&gt;=10")/Table3[[#This Row],[Count]]</f>
        <v>0.33333333333333331</v>
      </c>
      <c r="G117" s="2">
        <f>COUNTIFS(Table2[Sub-Sector],Table3[[#This Row],[Sub-Sector]],Table2[1Y Return vs Nifty],"&gt;=10")/Table3[[#This Row],[Count]]</f>
        <v>0.5</v>
      </c>
      <c r="H117" s="2">
        <f>COUNTIFS(Table2[Sub-Sector],Table3[[#This Row],[Sub-Sector]],Table2[RSI Exponential â€“ 14D],"&gt;=50")/Table3[[#This Row],[Count]]</f>
        <v>0.5</v>
      </c>
      <c r="I117" s="2">
        <f>COUNTIFS(Table2[Sub-Sector],Table3[[#This Row],[Sub-Sector]],Table2[Relative Volume],"&gt;=1")/Table3[[#This Row],[Count]]</f>
        <v>0.16666666666666666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0.5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0.5</v>
      </c>
      <c r="P117" s="2">
        <f>COUNTIFS(Table2[Sub-Sector],Table3[[#This Row],[Sub-Sector]],Table2[% Away From 52W High],"&lt;=10")/Table3[[#This Row],[Count]]</f>
        <v>0.5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0.83333333333333337</v>
      </c>
      <c r="S117" s="2">
        <f>COUNTIFS(Table2[Sub-Sector],Table3[[#This Row],[Sub-Sector]],Table2[% Price above 50 EMA],"&gt;=0")/Table3[[#This Row],[Count]]</f>
        <v>1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0</v>
      </c>
      <c r="V117" s="2">
        <f>COUNTIFS(Table2[Sub-Sector],Table3[[#This Row],[Sub-Sector]],Table2[Sharpe Ratio],"&gt;=0.10")/Table3[[#This Row],[Count]]</f>
        <v>0</v>
      </c>
      <c r="W117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529.5</v>
      </c>
      <c r="X117" s="4">
        <f>_xlfn.RANK.AVG(Table3[[#This Row],[Score]],Table3[Score],1)</f>
        <v>94</v>
      </c>
      <c r="Y117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363.5</v>
      </c>
      <c r="Z117" s="4">
        <f>_xlfn.RANK.AVG(Table3[[#This Row],[Score 2 ]],Table3[[Score 2 ]],1)</f>
        <v>116</v>
      </c>
    </row>
    <row r="118" spans="1:26" x14ac:dyDescent="0.3">
      <c r="A118" t="s">
        <v>101</v>
      </c>
      <c r="B118">
        <f>COUNTIFS(Table2[Sub-Sector],Table3[[#This Row],[Sub-Sector]])</f>
        <v>4</v>
      </c>
      <c r="C118" s="2">
        <f>COUNTIFS(Table2[Sub-Sector],Table3[[#This Row],[Sub-Sector]],Table2[Uptrend],"Uptrend")/Table3[[#This Row],[Count]]</f>
        <v>0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0.75</v>
      </c>
      <c r="I118" s="2">
        <f>COUNTIFS(Table2[Sub-Sector],Table3[[#This Row],[Sub-Sector]],Table2[Relative Volume],"&gt;=1")/Table3[[#This Row],[Count]]</f>
        <v>0.25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0</v>
      </c>
      <c r="O118" s="2">
        <f>COUNTIFS(Table2[Sub-Sector],Table3[[#This Row],[Sub-Sector]],Table2[% Away From Current Month High],"&lt;=0.05")/Table3[[#This Row],[Count]]</f>
        <v>1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0.5</v>
      </c>
      <c r="R118" s="2">
        <f>COUNTIFS(Table2[Sub-Sector],Table3[[#This Row],[Sub-Sector]],Table2[% Price above 20 EMA],"&gt;=0")/Table3[[#This Row],[Count]]</f>
        <v>0.75</v>
      </c>
      <c r="S118" s="2">
        <f>COUNTIFS(Table2[Sub-Sector],Table3[[#This Row],[Sub-Sector]],Table2[% Price above 50 EMA],"&gt;=0")/Table3[[#This Row],[Count]]</f>
        <v>0.75</v>
      </c>
      <c r="T118" s="2">
        <f>COUNTIFS(Table2[Sub-Sector],Table3[[#This Row],[Sub-Sector]],Table2[% Price above 200 EMA],"&gt;=0")/Table3[[#This Row],[Count]]</f>
        <v>0.25</v>
      </c>
      <c r="U118" s="2">
        <f>COUNTIFS(Table2[Sub-Sector],Table3[[#This Row],[Sub-Sector]],Table2[Rate of Change - Zone],"Positive")/Table3[[#This Row],[Count]]</f>
        <v>0.75</v>
      </c>
      <c r="V118" s="2">
        <f>COUNTIFS(Table2[Sub-Sector],Table3[[#This Row],[Sub-Sector]],Table2[Sharpe Ratio],"&gt;=0.10")/Table3[[#This Row],[Count]]</f>
        <v>0</v>
      </c>
      <c r="W118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691.5</v>
      </c>
      <c r="X118" s="4">
        <f>_xlfn.RANK.AVG(Table3[[#This Row],[Score]],Table3[Score],1)</f>
        <v>119</v>
      </c>
      <c r="Y118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371</v>
      </c>
      <c r="Z118" s="4">
        <f>_xlfn.RANK.AVG(Table3[[#This Row],[Score 2 ]],Table3[[Score 2 ]],1)</f>
        <v>117</v>
      </c>
    </row>
    <row r="119" spans="1:26" x14ac:dyDescent="0.3">
      <c r="A119" t="s">
        <v>286</v>
      </c>
      <c r="B119">
        <f>COUNTIFS(Table2[Sub-Sector],Table3[[#This Row],[Sub-Sector]])</f>
        <v>5</v>
      </c>
      <c r="C119" s="2">
        <f>COUNTIFS(Table2[Sub-Sector],Table3[[#This Row],[Sub-Sector]],Table2[Uptrend],"Uptrend")/Table3[[#This Row],[Count]]</f>
        <v>0.6</v>
      </c>
      <c r="D119" s="2">
        <f>COUNTIFS(Table2[Sub-Sector],Table3[[#This Row],[Sub-Sector]],Table2[1W Return vs Nifty],"&gt;=5")/Table3[[#This Row],[Count]]</f>
        <v>0.2</v>
      </c>
      <c r="E119" s="2">
        <f>COUNTIFS(Table2[Sub-Sector],Table3[[#This Row],[Sub-Sector]],Table2[1M Return vs Nifty],"&gt;=5")/Table3[[#This Row],[Count]]</f>
        <v>0.2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0.2</v>
      </c>
      <c r="H119" s="2">
        <f>COUNTIFS(Table2[Sub-Sector],Table3[[#This Row],[Sub-Sector]],Table2[RSI Exponential â€“ 14D],"&gt;=50")/Table3[[#This Row],[Count]]</f>
        <v>0.4</v>
      </c>
      <c r="I119" s="2">
        <f>COUNTIFS(Table2[Sub-Sector],Table3[[#This Row],[Sub-Sector]],Table2[Relative Volume],"&gt;=1")/Table3[[#This Row],[Count]]</f>
        <v>0.4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0.4</v>
      </c>
      <c r="M119" s="2">
        <f>COUNTIFS(Table2[Sub-Sector],Table3[[#This Row],[Sub-Sector]],Table2[% Away From Current Week High],"&lt;=0.05")/Table3[[#This Row],[Count]]</f>
        <v>0.6</v>
      </c>
      <c r="N119" s="2">
        <f>COUNTIFS(Table2[Sub-Sector],Table3[[#This Row],[Sub-Sector]],Table2[% Away From Current Month Low],"&gt;=0.05")/Table3[[#This Row],[Count]]</f>
        <v>0.4</v>
      </c>
      <c r="O119" s="2">
        <f>COUNTIFS(Table2[Sub-Sector],Table3[[#This Row],[Sub-Sector]],Table2[% Away From Current Month High],"&lt;=0.05")/Table3[[#This Row],[Count]]</f>
        <v>0.6</v>
      </c>
      <c r="P119" s="2">
        <f>COUNTIFS(Table2[Sub-Sector],Table3[[#This Row],[Sub-Sector]],Table2[% Away From 52W High],"&lt;=10")/Table3[[#This Row],[Count]]</f>
        <v>0.4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0.4</v>
      </c>
      <c r="S119" s="2">
        <f>COUNTIFS(Table2[Sub-Sector],Table3[[#This Row],[Sub-Sector]],Table2[% Price above 50 EMA],"&gt;=0")/Table3[[#This Row],[Count]]</f>
        <v>0.6</v>
      </c>
      <c r="T119" s="2">
        <f>COUNTIFS(Table2[Sub-Sector],Table3[[#This Row],[Sub-Sector]],Table2[% Price above 200 EMA],"&gt;=0")/Table3[[#This Row],[Count]]</f>
        <v>0.8</v>
      </c>
      <c r="U119" s="2">
        <f>COUNTIFS(Table2[Sub-Sector],Table3[[#This Row],[Sub-Sector]],Table2[Rate of Change - Zone],"Positive")/Table3[[#This Row],[Count]]</f>
        <v>0.2</v>
      </c>
      <c r="V119" s="2">
        <f>COUNTIFS(Table2[Sub-Sector],Table3[[#This Row],[Sub-Sector]],Table2[Sharpe Ratio],"&gt;=0.10")/Table3[[#This Row],[Count]]</f>
        <v>0.2</v>
      </c>
      <c r="W119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627.5</v>
      </c>
      <c r="X119" s="4">
        <f>_xlfn.RANK.AVG(Table3[[#This Row],[Score]],Table3[Score],1)</f>
        <v>115</v>
      </c>
      <c r="Y119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392</v>
      </c>
      <c r="Z119" s="4">
        <f>_xlfn.RANK.AVG(Table3[[#This Row],[Score 2 ]],Table3[[Score 2 ]],1)</f>
        <v>118</v>
      </c>
    </row>
    <row r="120" spans="1:26" x14ac:dyDescent="0.3">
      <c r="A120" t="s">
        <v>569</v>
      </c>
      <c r="B120">
        <f>COUNTIFS(Table2[Sub-Sector],Table3[[#This Row],[Sub-Sector]])</f>
        <v>2</v>
      </c>
      <c r="C120" s="2">
        <f>COUNTIFS(Table2[Sub-Sector],Table3[[#This Row],[Sub-Sector]],Table2[Uptrend],"Uptrend")/Table3[[#This Row],[Count]]</f>
        <v>0.5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0.5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0.5</v>
      </c>
      <c r="I120" s="2">
        <f>COUNTIFS(Table2[Sub-Sector],Table3[[#This Row],[Sub-Sector]],Table2[Relative Volume],"&gt;=1")/Table3[[#This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0</v>
      </c>
      <c r="O120" s="2">
        <f>COUNTIFS(Table2[Sub-Sector],Table3[[#This Row],[Sub-Sector]],Table2[% Away From Current Month High],"&lt;=0.05")/Table3[[#This Row],[Count]]</f>
        <v>1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1</v>
      </c>
      <c r="S120" s="2">
        <f>COUNTIFS(Table2[Sub-Sector],Table3[[#This Row],[Sub-Sector]],Table2[% Price above 50 EMA],"&gt;=0")/Table3[[#This Row],[Count]]</f>
        <v>1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0.5</v>
      </c>
      <c r="V120" s="2">
        <f>COUNTIFS(Table2[Sub-Sector],Table3[[#This Row],[Sub-Sector]],Table2[Sharpe Ratio],"&gt;=0.10")/Table3[[#This Row],[Count]]</f>
        <v>0.5</v>
      </c>
      <c r="W120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689.5</v>
      </c>
      <c r="X120" s="4">
        <f>_xlfn.RANK.AVG(Table3[[#This Row],[Score]],Table3[Score],1)</f>
        <v>118</v>
      </c>
      <c r="Y120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423</v>
      </c>
      <c r="Z120" s="4">
        <f>_xlfn.RANK.AVG(Table3[[#This Row],[Score 2 ]],Table3[[Score 2 ]],1)</f>
        <v>119</v>
      </c>
    </row>
    <row r="121" spans="1:26" x14ac:dyDescent="0.3">
      <c r="A121" t="s">
        <v>364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1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1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1</v>
      </c>
      <c r="S121" s="2">
        <f>COUNTIFS(Table2[Sub-Sector],Table3[[#This Row],[Sub-Sector]],Table2[% Price above 50 EMA],"&gt;=0")/Table3[[#This Row],[Count]]</f>
        <v>1</v>
      </c>
      <c r="T121" s="2">
        <f>COUNTIFS(Table2[Sub-Sector],Table3[[#This Row],[Sub-Sector]],Table2[% Price above 200 EMA],"&gt;=0")/Table3[[#This Row],[Count]]</f>
        <v>0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  <c r="W121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767.5</v>
      </c>
      <c r="X121" s="4">
        <f>_xlfn.RANK.AVG(Table3[[#This Row],[Score]],Table3[Score],1)</f>
        <v>120.5</v>
      </c>
      <c r="Y121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447</v>
      </c>
      <c r="Z121" s="4">
        <f>_xlfn.RANK.AVG(Table3[[#This Row],[Score 2 ]],Table3[[Score 2 ]],1)</f>
        <v>120.5</v>
      </c>
    </row>
    <row r="122" spans="1:26" x14ac:dyDescent="0.3">
      <c r="A122" t="s">
        <v>1572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0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 s="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767.5</v>
      </c>
      <c r="X122" s="4">
        <f>_xlfn.RANK.AVG(Table3[[#This Row],[Score]],Table3[Score],1)</f>
        <v>120.5</v>
      </c>
      <c r="Y122" s="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447</v>
      </c>
      <c r="Z122" s="4">
        <f>_xlfn.RANK.AVG(Table3[[#This Row],[Score 2 ]],Table3[[Score 2 ]],1)</f>
        <v>120.5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8A33-83D1-4031-A408-ACF7B7DED504}">
  <dimension ref="A1:AV725"/>
  <sheetViews>
    <sheetView tabSelected="1" topLeftCell="AK1" workbookViewId="0">
      <selection activeCell="AV1" sqref="AV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2" bestFit="1" customWidth="1"/>
    <col min="6" max="6" width="10" bestFit="1" customWidth="1"/>
    <col min="7" max="7" width="16" bestFit="1" customWidth="1"/>
    <col min="8" max="8" width="23" bestFit="1" customWidth="1"/>
    <col min="9" max="9" width="16.6640625" bestFit="1" customWidth="1"/>
    <col min="10" max="10" width="23.6640625" bestFit="1" customWidth="1"/>
    <col min="11" max="11" width="16.6640625" bestFit="1" customWidth="1"/>
    <col min="12" max="12" width="23.6640625" bestFit="1" customWidth="1"/>
    <col min="13" max="13" width="16.6640625" bestFit="1" customWidth="1"/>
    <col min="14" max="14" width="23.6640625" bestFit="1" customWidth="1"/>
    <col min="15" max="15" width="10" bestFit="1" customWidth="1"/>
    <col min="16" max="17" width="12" bestFit="1" customWidth="1"/>
    <col min="18" max="18" width="21.33203125" bestFit="1" customWidth="1"/>
    <col min="19" max="20" width="19.6640625" bestFit="1" customWidth="1"/>
    <col min="21" max="21" width="20.6640625" bestFit="1" customWidth="1"/>
    <col min="22" max="22" width="14.6640625" bestFit="1" customWidth="1"/>
    <col min="23" max="24" width="9" bestFit="1" customWidth="1"/>
    <col min="25" max="25" width="16.5546875" bestFit="1" customWidth="1"/>
    <col min="26" max="26" width="16.88671875" bestFit="1" customWidth="1"/>
    <col min="27" max="27" width="17.6640625" bestFit="1" customWidth="1"/>
    <col min="28" max="28" width="18" bestFit="1" customWidth="1"/>
    <col min="29" max="29" width="20.109375" bestFit="1" customWidth="1"/>
    <col min="30" max="30" width="20.44140625" bestFit="1" customWidth="1"/>
    <col min="31" max="31" width="28.6640625" bestFit="1" customWidth="1"/>
    <col min="32" max="32" width="29" bestFit="1" customWidth="1"/>
    <col min="33" max="33" width="29.6640625" bestFit="1" customWidth="1"/>
    <col min="34" max="34" width="30.109375" bestFit="1" customWidth="1"/>
    <col min="35" max="35" width="21" bestFit="1" customWidth="1"/>
    <col min="36" max="36" width="20.6640625" bestFit="1" customWidth="1"/>
    <col min="37" max="37" width="18.33203125" bestFit="1" customWidth="1"/>
    <col min="38" max="38" width="26.6640625" bestFit="1" customWidth="1"/>
    <col min="39" max="39" width="32.5546875" bestFit="1" customWidth="1"/>
    <col min="40" max="40" width="13.88671875" bestFit="1" customWidth="1"/>
    <col min="41" max="41" width="19.6640625" bestFit="1" customWidth="1"/>
    <col min="42" max="42" width="12.6640625" bestFit="1" customWidth="1"/>
    <col min="43" max="43" width="18.6640625" bestFit="1" customWidth="1"/>
    <col min="44" max="44" width="12.6640625" bestFit="1" customWidth="1"/>
    <col min="45" max="45" width="7.6640625" bestFit="1" customWidth="1"/>
    <col min="46" max="46" width="8.44140625" bestFit="1" customWidth="1"/>
    <col min="47" max="47" width="11.55468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10426</v>
      </c>
      <c r="D1" t="s">
        <v>2</v>
      </c>
      <c r="E1" t="s">
        <v>3</v>
      </c>
      <c r="F1" t="s">
        <v>4</v>
      </c>
      <c r="G1" t="s">
        <v>5</v>
      </c>
      <c r="H1" t="s">
        <v>10448</v>
      </c>
      <c r="I1" t="s">
        <v>6</v>
      </c>
      <c r="J1" t="s">
        <v>10449</v>
      </c>
      <c r="K1" t="s">
        <v>7</v>
      </c>
      <c r="L1" t="s">
        <v>10450</v>
      </c>
      <c r="M1" t="s">
        <v>8</v>
      </c>
      <c r="N1" t="s">
        <v>10451</v>
      </c>
      <c r="O1" t="s">
        <v>10452</v>
      </c>
      <c r="P1" t="s">
        <v>9</v>
      </c>
      <c r="Q1" t="s">
        <v>10</v>
      </c>
      <c r="R1" t="s">
        <v>11</v>
      </c>
      <c r="S1" s="2" t="s">
        <v>10453</v>
      </c>
      <c r="T1" s="2" t="s">
        <v>10454</v>
      </c>
      <c r="U1" s="2" t="s">
        <v>10455</v>
      </c>
      <c r="V1" t="s">
        <v>12</v>
      </c>
      <c r="W1" t="s">
        <v>10456</v>
      </c>
      <c r="X1" t="s">
        <v>10457</v>
      </c>
      <c r="Y1" t="s">
        <v>10458</v>
      </c>
      <c r="Z1" t="s">
        <v>10459</v>
      </c>
      <c r="AA1" t="s">
        <v>10460</v>
      </c>
      <c r="AB1" t="s">
        <v>10461</v>
      </c>
      <c r="AC1" s="2" t="s">
        <v>10462</v>
      </c>
      <c r="AD1" s="2" t="s">
        <v>10463</v>
      </c>
      <c r="AE1" s="2" t="s">
        <v>10464</v>
      </c>
      <c r="AF1" s="2" t="s">
        <v>10465</v>
      </c>
      <c r="AG1" s="2" t="s">
        <v>10466</v>
      </c>
      <c r="AH1" s="2" t="s">
        <v>10467</v>
      </c>
      <c r="AI1" t="s">
        <v>13</v>
      </c>
      <c r="AJ1" t="s">
        <v>14</v>
      </c>
      <c r="AK1" t="s">
        <v>10468</v>
      </c>
      <c r="AL1" t="s">
        <v>10469</v>
      </c>
      <c r="AM1" t="s">
        <v>10470</v>
      </c>
      <c r="AN1" t="s">
        <v>10471</v>
      </c>
      <c r="AO1" t="s">
        <v>10472</v>
      </c>
      <c r="AP1" t="s">
        <v>15</v>
      </c>
      <c r="AQ1" t="s">
        <v>10481</v>
      </c>
      <c r="AR1" t="s">
        <v>10482</v>
      </c>
      <c r="AS1" t="s">
        <v>10483</v>
      </c>
      <c r="AT1" t="s">
        <v>10484</v>
      </c>
      <c r="AU1" t="s">
        <v>10485</v>
      </c>
      <c r="AV1" t="s">
        <v>10486</v>
      </c>
    </row>
    <row r="2" spans="1:48" x14ac:dyDescent="0.3">
      <c r="A2" t="s">
        <v>337</v>
      </c>
      <c r="B2" t="s">
        <v>338</v>
      </c>
      <c r="C2" t="s">
        <v>10435</v>
      </c>
      <c r="D2" t="s">
        <v>227</v>
      </c>
      <c r="E2">
        <v>74651.802132800003</v>
      </c>
      <c r="F2">
        <v>2837.6</v>
      </c>
      <c r="G2">
        <v>879.98431382548995</v>
      </c>
      <c r="H2">
        <f>(Table2[[#This Row],[1Y Return vs Nifty]]-AVERAGE(Table2[1Y Return vs Nifty]))/_xlfn.STDEV.P(Table2[1Y Return vs Nifty])</f>
        <v>9.2592080548905287</v>
      </c>
      <c r="I2">
        <v>47.0536146424827</v>
      </c>
      <c r="J2">
        <f>(Table2[[#This Row],[1M Return vs Nifty]]-AVERAGE(Table2[1M Return vs Nifty]))/_xlfn.STDEV.P(Table2[1M Return vs Nifty])</f>
        <v>2.6712958649157814</v>
      </c>
      <c r="K2">
        <v>304.46429522552199</v>
      </c>
      <c r="L2">
        <f>(Table2[[#This Row],[6M Return vs Nifty]]-AVERAGE(Table2[6M Return vs Nifty]))/_xlfn.STDEV.P(Table2[6M Return vs Nifty])</f>
        <v>8.3743714556793929</v>
      </c>
      <c r="M2">
        <v>17.889437140732799</v>
      </c>
      <c r="N2">
        <f>(Table2[[#This Row],[1W Return vs Nifty]]-AVERAGE(Table2[1W Return vs Nifty]))/_xlfn.STDEV.P(Table2[1W Return vs Nifty])</f>
        <v>3.1948367226642431</v>
      </c>
      <c r="O2">
        <v>2240.96</v>
      </c>
      <c r="P2">
        <v>1886.4545397991801</v>
      </c>
      <c r="Q2">
        <v>1158.6290678330199</v>
      </c>
      <c r="R2">
        <v>89.5992181581708</v>
      </c>
      <c r="S2" s="2">
        <f>(Table2[[#This Row],[Close Price]]-Table2[[#This Row],[20D EMA]])/Table2[[#This Row],[20D EMA]]</f>
        <v>0.26624303869770094</v>
      </c>
      <c r="T2" s="2">
        <f>(Table2[[#This Row],[Close Price]]-Table2[[#This Row],[50D EMA]])/Table2[[#This Row],[50D EMA]]</f>
        <v>0.50419739258708707</v>
      </c>
      <c r="U2" s="2">
        <f>(Table2[[#This Row],[Close Price]]-Table2[[#This Row],[200D EMA]])/Table2[[#This Row],[200D EMA]]</f>
        <v>1.4491013377621829</v>
      </c>
      <c r="V2">
        <v>0.93142717477325498</v>
      </c>
      <c r="W2">
        <v>2650</v>
      </c>
      <c r="X2">
        <v>2924</v>
      </c>
      <c r="Y2">
        <v>2210.0500000000002</v>
      </c>
      <c r="Z2">
        <v>2924</v>
      </c>
      <c r="AA2">
        <v>2210.0500000000002</v>
      </c>
      <c r="AB2">
        <v>2924</v>
      </c>
      <c r="AC2" s="2">
        <f>(Table2[[#This Row],[Close Price]]/Table2[[#This Row],[Day Low]])-1</f>
        <v>7.0792452830188646E-2</v>
      </c>
      <c r="AD2" s="2">
        <f>(Table2[[#This Row],[Day High]]/Table2[[#This Row],[Close Price]])-1</f>
        <v>3.0448266140400415E-2</v>
      </c>
      <c r="AE2" s="2">
        <f>(Table2[[#This Row],[Close Price]]/Table2[[#This Row],[Current Week Low]])-1</f>
        <v>0.2839528517454355</v>
      </c>
      <c r="AF2" s="2">
        <f>(Table2[[#This Row],[Current Week High]]/Table2[[#This Row],[Close Price]])-1</f>
        <v>3.0448266140400415E-2</v>
      </c>
      <c r="AG2" s="2">
        <f>(Table2[[#This Row],[Close Price]]/Table2[[#This Row],[Current Month Low]])-1</f>
        <v>0.2839528517454355</v>
      </c>
      <c r="AH2" s="2">
        <f>(Table2[[#This Row],[Current Month High]]/Table2[[#This Row],[Close Price]])-1</f>
        <v>3.0448266140400415E-2</v>
      </c>
      <c r="AI2">
        <v>3.0448266140400402</v>
      </c>
      <c r="AJ2">
        <v>920.53587484265404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1.32</v>
      </c>
      <c r="AM2" t="s">
        <v>10473</v>
      </c>
      <c r="AN2">
        <v>25.77</v>
      </c>
      <c r="AO2" t="s">
        <v>10473</v>
      </c>
      <c r="AP2">
        <v>0.23929900230399501</v>
      </c>
      <c r="AQ2">
        <f>(Table2[[#This Row],[Sharpe Ratio]]-AVERAGE(Table2[Sharpe Ratio]))/_xlfn.STDEV.P(Table2[Sharpe Ratio])</f>
        <v>2.08256608732703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25.582278185476973</v>
      </c>
      <c r="AS2">
        <f>_xlfn.RANK.AVG(Table2[[#This Row],[1Y Return vs Nifty Z-Score]],Table2[1Y Return vs Nifty Z-Score])</f>
        <v>2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13</v>
      </c>
      <c r="AV2">
        <f>(Table2[[#This Row],[Rank 1Y]]+Table2[[#This Row],[Rank 6M]]+Table2[[#This Row],[Rank Sharpe]])/3</f>
        <v>5.333333333333333</v>
      </c>
    </row>
    <row r="3" spans="1:48" x14ac:dyDescent="0.3">
      <c r="A3" t="s">
        <v>225</v>
      </c>
      <c r="B3" t="s">
        <v>226</v>
      </c>
      <c r="C3" t="s">
        <v>10435</v>
      </c>
      <c r="D3" t="s">
        <v>227</v>
      </c>
      <c r="E3">
        <v>114676.9002</v>
      </c>
      <c r="F3">
        <v>5685.8</v>
      </c>
      <c r="G3">
        <v>308.65122497907902</v>
      </c>
      <c r="H3">
        <f>(Table2[[#This Row],[1Y Return vs Nifty]]-AVERAGE(Table2[1Y Return vs Nifty]))/_xlfn.STDEV.P(Table2[1Y Return vs Nifty])</f>
        <v>2.8952796445982223</v>
      </c>
      <c r="I3">
        <v>99.674015591309796</v>
      </c>
      <c r="J3">
        <f>(Table2[[#This Row],[1M Return vs Nifty]]-AVERAGE(Table2[1M Return vs Nifty]))/_xlfn.STDEV.P(Table2[1M Return vs Nifty])</f>
        <v>6.4605979912908822</v>
      </c>
      <c r="K3">
        <v>139.430865667571</v>
      </c>
      <c r="L3">
        <f>(Table2[[#This Row],[6M Return vs Nifty]]-AVERAGE(Table2[6M Return vs Nifty]))/_xlfn.STDEV.P(Table2[6M Return vs Nifty])</f>
        <v>3.6553937820521356</v>
      </c>
      <c r="M3">
        <v>25.671005108383198</v>
      </c>
      <c r="N3">
        <f>(Table2[[#This Row],[1W Return vs Nifty]]-AVERAGE(Table2[1W Return vs Nifty]))/_xlfn.STDEV.P(Table2[1W Return vs Nifty])</f>
        <v>4.7226359787002146</v>
      </c>
      <c r="O3">
        <v>4215.5200000000004</v>
      </c>
      <c r="P3">
        <v>3481.53829176829</v>
      </c>
      <c r="Q3">
        <v>2477.4686404662998</v>
      </c>
      <c r="R3">
        <v>88.748849950858997</v>
      </c>
      <c r="S3" s="2">
        <f>(Table2[[#This Row],[Close Price]]-Table2[[#This Row],[20D EMA]])/Table2[[#This Row],[20D EMA]]</f>
        <v>0.34877784947052787</v>
      </c>
      <c r="T3" s="2">
        <f>(Table2[[#This Row],[Close Price]]-Table2[[#This Row],[50D EMA]])/Table2[[#This Row],[50D EMA]]</f>
        <v>0.63312867000298167</v>
      </c>
      <c r="U3" s="2">
        <f>(Table2[[#This Row],[Close Price]]-Table2[[#This Row],[200D EMA]])/Table2[[#This Row],[200D EMA]]</f>
        <v>1.2950038225024072</v>
      </c>
      <c r="V3">
        <v>1.77568848911942</v>
      </c>
      <c r="W3">
        <v>5300.05</v>
      </c>
      <c r="X3">
        <v>5860</v>
      </c>
      <c r="Y3">
        <v>4182.1499999999996</v>
      </c>
      <c r="Z3">
        <v>5860</v>
      </c>
      <c r="AA3">
        <v>4182.1499999999996</v>
      </c>
      <c r="AB3">
        <v>5860</v>
      </c>
      <c r="AC3" s="2">
        <f>(Table2[[#This Row],[Close Price]]/Table2[[#This Row],[Day Low]])-1</f>
        <v>7.2782332242148584E-2</v>
      </c>
      <c r="AD3" s="2">
        <f>(Table2[[#This Row],[Day High]]/Table2[[#This Row],[Close Price]])-1</f>
        <v>3.0637729079461051E-2</v>
      </c>
      <c r="AE3" s="2">
        <f>(Table2[[#This Row],[Close Price]]/Table2[[#This Row],[Current Week Low]])-1</f>
        <v>0.35953994954748181</v>
      </c>
      <c r="AF3" s="2">
        <f>(Table2[[#This Row],[Current Week High]]/Table2[[#This Row],[Close Price]])-1</f>
        <v>3.0637729079461051E-2</v>
      </c>
      <c r="AG3" s="2">
        <f>(Table2[[#This Row],[Close Price]]/Table2[[#This Row],[Current Month Low]])-1</f>
        <v>0.35953994954748181</v>
      </c>
      <c r="AH3" s="2">
        <f>(Table2[[#This Row],[Current Month High]]/Table2[[#This Row],[Close Price]])-1</f>
        <v>3.0637729079461051E-2</v>
      </c>
      <c r="AI3">
        <v>3.0637729079460998</v>
      </c>
      <c r="AJ3">
        <v>344.203125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1.31</v>
      </c>
      <c r="AM3" t="s">
        <v>10473</v>
      </c>
      <c r="AN3">
        <v>43.24</v>
      </c>
      <c r="AO3" t="s">
        <v>10473</v>
      </c>
      <c r="AP3">
        <v>0.27687397012786702</v>
      </c>
      <c r="AQ3">
        <f>(Table2[[#This Row],[Sharpe Ratio]]-AVERAGE(Table2[Sharpe Ratio]))/_xlfn.STDEV.P(Table2[Sharpe Ratio])</f>
        <v>2.5075110407328056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20.241418437374257</v>
      </c>
      <c r="AS3">
        <f>_xlfn.RANK.AVG(Table2[[#This Row],[1Y Return vs Nifty Z-Score]],Table2[1Y Return vs Nifty Z-Score])</f>
        <v>10</v>
      </c>
      <c r="AT3">
        <f>_xlfn.RANK.AVG(Table2[[#This Row],[6M Return vs Nifty Z-Score]],Table2[6M Return vs Nifty Z-Score])</f>
        <v>7</v>
      </c>
      <c r="AU3">
        <f>_xlfn.RANK.AVG(Table2[[#This Row],[Sharpe Ratio Z-Score]],Table2[Sharpe Ratio Z-Score])</f>
        <v>7</v>
      </c>
      <c r="AV3">
        <f>(Table2[[#This Row],[Rank 1Y]]+Table2[[#This Row],[Rank 6M]]+Table2[[#This Row],[Rank Sharpe]])/3</f>
        <v>8</v>
      </c>
    </row>
    <row r="4" spans="1:48" x14ac:dyDescent="0.3">
      <c r="A4" t="s">
        <v>608</v>
      </c>
      <c r="B4" t="s">
        <v>609</v>
      </c>
      <c r="C4" t="s">
        <v>10435</v>
      </c>
      <c r="D4" t="s">
        <v>227</v>
      </c>
      <c r="E4">
        <v>31051.03788</v>
      </c>
      <c r="F4">
        <v>2710.65</v>
      </c>
      <c r="G4">
        <v>350.33762182925398</v>
      </c>
      <c r="H4">
        <f>(Table2[[#This Row],[1Y Return vs Nifty]]-AVERAGE(Table2[1Y Return vs Nifty]))/_xlfn.STDEV.P(Table2[1Y Return vs Nifty])</f>
        <v>3.3596134113912477</v>
      </c>
      <c r="I4">
        <v>112.26340397556</v>
      </c>
      <c r="J4">
        <f>(Table2[[#This Row],[1M Return vs Nifty]]-AVERAGE(Table2[1M Return vs Nifty]))/_xlfn.STDEV.P(Table2[1M Return vs Nifty])</f>
        <v>7.3671854614356649</v>
      </c>
      <c r="K4">
        <v>201.87494043024199</v>
      </c>
      <c r="L4">
        <f>(Table2[[#This Row],[6M Return vs Nifty]]-AVERAGE(Table2[6M Return vs Nifty]))/_xlfn.STDEV.P(Table2[6M Return vs Nifty])</f>
        <v>5.4409241163889286</v>
      </c>
      <c r="M4">
        <v>23.791717289107801</v>
      </c>
      <c r="N4">
        <f>(Table2[[#This Row],[1W Return vs Nifty]]-AVERAGE(Table2[1W Return vs Nifty]))/_xlfn.STDEV.P(Table2[1W Return vs Nifty])</f>
        <v>4.3536647708276508</v>
      </c>
      <c r="O4">
        <v>2018.13</v>
      </c>
      <c r="P4">
        <v>1592.0863310833099</v>
      </c>
      <c r="Q4">
        <v>1062.9906081005199</v>
      </c>
      <c r="R4">
        <v>90.596025002341094</v>
      </c>
      <c r="S4" s="2">
        <f>(Table2[[#This Row],[Close Price]]-Table2[[#This Row],[20D EMA]])/Table2[[#This Row],[20D EMA]]</f>
        <v>0.34314935113198852</v>
      </c>
      <c r="T4" s="2">
        <f>(Table2[[#This Row],[Close Price]]-Table2[[#This Row],[50D EMA]])/Table2[[#This Row],[50D EMA]]</f>
        <v>0.70257727051496088</v>
      </c>
      <c r="U4" s="2">
        <f>(Table2[[#This Row],[Close Price]]-Table2[[#This Row],[200D EMA]])/Table2[[#This Row],[200D EMA]]</f>
        <v>1.55002253015548</v>
      </c>
      <c r="V4">
        <v>2.3235792761319498</v>
      </c>
      <c r="W4">
        <v>2546.0500000000002</v>
      </c>
      <c r="X4">
        <v>2833.8</v>
      </c>
      <c r="Y4">
        <v>2127.6999999999998</v>
      </c>
      <c r="Z4">
        <v>2833.8</v>
      </c>
      <c r="AA4">
        <v>2127.6999999999998</v>
      </c>
      <c r="AB4">
        <v>2833.8</v>
      </c>
      <c r="AC4" s="2">
        <f>(Table2[[#This Row],[Close Price]]/Table2[[#This Row],[Day Low]])-1</f>
        <v>6.4649162428074725E-2</v>
      </c>
      <c r="AD4" s="2">
        <f>(Table2[[#This Row],[Day High]]/Table2[[#This Row],[Close Price]])-1</f>
        <v>4.5431907476066735E-2</v>
      </c>
      <c r="AE4" s="2">
        <f>(Table2[[#This Row],[Close Price]]/Table2[[#This Row],[Current Week Low]])-1</f>
        <v>0.27398129435540741</v>
      </c>
      <c r="AF4" s="2">
        <f>(Table2[[#This Row],[Current Week High]]/Table2[[#This Row],[Close Price]])-1</f>
        <v>4.5431907476066735E-2</v>
      </c>
      <c r="AG4" s="2">
        <f>(Table2[[#This Row],[Close Price]]/Table2[[#This Row],[Current Month Low]])-1</f>
        <v>0.27398129435540741</v>
      </c>
      <c r="AH4" s="2">
        <f>(Table2[[#This Row],[Current Month High]]/Table2[[#This Row],[Close Price]])-1</f>
        <v>4.5431907476066735E-2</v>
      </c>
      <c r="AI4">
        <v>4.54319074760667</v>
      </c>
      <c r="AJ4">
        <v>382.02187249933303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1.76</v>
      </c>
      <c r="AM4" t="s">
        <v>10473</v>
      </c>
      <c r="AN4">
        <v>53.11</v>
      </c>
      <c r="AO4" t="s">
        <v>10473</v>
      </c>
      <c r="AP4">
        <v>0.22065043638505999</v>
      </c>
      <c r="AQ4">
        <f>(Table2[[#This Row],[Sharpe Ratio]]-AVERAGE(Table2[Sharpe Ratio]))/_xlfn.STDEV.P(Table2[Sharpe Ratio])</f>
        <v>1.8716646698553763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22.393052429898866</v>
      </c>
      <c r="AS4">
        <f>_xlfn.RANK.AVG(Table2[[#This Row],[1Y Return vs Nifty Z-Score]],Table2[1Y Return vs Nifty Z-Score])</f>
        <v>7</v>
      </c>
      <c r="AT4">
        <f>_xlfn.RANK.AVG(Table2[[#This Row],[6M Return vs Nifty Z-Score]],Table2[6M Return vs Nifty Z-Score])</f>
        <v>2</v>
      </c>
      <c r="AU4">
        <f>_xlfn.RANK.AVG(Table2[[#This Row],[Sharpe Ratio Z-Score]],Table2[Sharpe Ratio Z-Score])</f>
        <v>21</v>
      </c>
      <c r="AV4">
        <f>(Table2[[#This Row],[Rank 1Y]]+Table2[[#This Row],[Rank 6M]]+Table2[[#This Row],[Rank Sharpe]])/3</f>
        <v>10</v>
      </c>
    </row>
    <row r="5" spans="1:48" x14ac:dyDescent="0.3">
      <c r="A5" t="s">
        <v>622</v>
      </c>
      <c r="B5" t="s">
        <v>623</v>
      </c>
      <c r="C5" t="s">
        <v>10435</v>
      </c>
      <c r="D5" t="s">
        <v>624</v>
      </c>
      <c r="E5">
        <v>30097.434625000002</v>
      </c>
      <c r="F5">
        <v>730</v>
      </c>
      <c r="G5">
        <v>278.30072058350902</v>
      </c>
      <c r="H5">
        <f>(Table2[[#This Row],[1Y Return vs Nifty]]-AVERAGE(Table2[1Y Return vs Nifty]))/_xlfn.STDEV.P(Table2[1Y Return vs Nifty])</f>
        <v>2.5572133904982559</v>
      </c>
      <c r="I5">
        <v>27.443022341307099</v>
      </c>
      <c r="J5">
        <f>(Table2[[#This Row],[1M Return vs Nifty]]-AVERAGE(Table2[1M Return vs Nifty]))/_xlfn.STDEV.P(Table2[1M Return vs Nifty])</f>
        <v>1.2590972163614653</v>
      </c>
      <c r="K5">
        <v>100.949146367452</v>
      </c>
      <c r="L5">
        <f>(Table2[[#This Row],[6M Return vs Nifty]]-AVERAGE(Table2[6M Return vs Nifty]))/_xlfn.STDEV.P(Table2[6M Return vs Nifty])</f>
        <v>2.5550447515165597</v>
      </c>
      <c r="M5">
        <v>4.1943736597743797</v>
      </c>
      <c r="N5">
        <f>(Table2[[#This Row],[1W Return vs Nifty]]-AVERAGE(Table2[1W Return vs Nifty]))/_xlfn.STDEV.P(Table2[1W Return vs Nifty])</f>
        <v>0.50600744242712115</v>
      </c>
      <c r="O5">
        <v>669.64</v>
      </c>
      <c r="P5">
        <v>590.15575325223006</v>
      </c>
      <c r="Q5">
        <v>420.89221336395201</v>
      </c>
      <c r="R5">
        <v>73.420455949851998</v>
      </c>
      <c r="S5" s="2">
        <f>(Table2[[#This Row],[Close Price]]-Table2[[#This Row],[20D EMA]])/Table2[[#This Row],[20D EMA]]</f>
        <v>9.0137984588734274E-2</v>
      </c>
      <c r="T5" s="2">
        <f>(Table2[[#This Row],[Close Price]]-Table2[[#This Row],[50D EMA]])/Table2[[#This Row],[50D EMA]]</f>
        <v>0.23696159187996785</v>
      </c>
      <c r="U5" s="2">
        <f>(Table2[[#This Row],[Close Price]]-Table2[[#This Row],[200D EMA]])/Table2[[#This Row],[200D EMA]]</f>
        <v>0.73441079882548865</v>
      </c>
      <c r="V5">
        <v>0.65530930522459696</v>
      </c>
      <c r="W5">
        <v>716</v>
      </c>
      <c r="X5">
        <v>748.1</v>
      </c>
      <c r="Y5">
        <v>675</v>
      </c>
      <c r="Z5">
        <v>748.1</v>
      </c>
      <c r="AA5">
        <v>675</v>
      </c>
      <c r="AB5">
        <v>748.1</v>
      </c>
      <c r="AC5" s="2">
        <f>(Table2[[#This Row],[Close Price]]/Table2[[#This Row],[Day Low]])-1</f>
        <v>1.9553072625698276E-2</v>
      </c>
      <c r="AD5" s="2">
        <f>(Table2[[#This Row],[Day High]]/Table2[[#This Row],[Close Price]])-1</f>
        <v>2.4794520547945176E-2</v>
      </c>
      <c r="AE5" s="2">
        <f>(Table2[[#This Row],[Close Price]]/Table2[[#This Row],[Current Week Low]])-1</f>
        <v>8.1481481481481488E-2</v>
      </c>
      <c r="AF5" s="2">
        <f>(Table2[[#This Row],[Current Week High]]/Table2[[#This Row],[Close Price]])-1</f>
        <v>2.4794520547945176E-2</v>
      </c>
      <c r="AG5" s="2">
        <f>(Table2[[#This Row],[Close Price]]/Table2[[#This Row],[Current Month Low]])-1</f>
        <v>8.1481481481481488E-2</v>
      </c>
      <c r="AH5" s="2">
        <f>(Table2[[#This Row],[Current Month High]]/Table2[[#This Row],[Close Price]])-1</f>
        <v>2.4794520547945176E-2</v>
      </c>
      <c r="AI5">
        <v>2.47945205479451</v>
      </c>
      <c r="AJ5">
        <v>331.05993504576298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0.68</v>
      </c>
      <c r="AM5" t="s">
        <v>10473</v>
      </c>
      <c r="AN5">
        <v>8.24</v>
      </c>
      <c r="AO5" t="s">
        <v>10473</v>
      </c>
      <c r="AP5">
        <v>0.24354987290862101</v>
      </c>
      <c r="AQ5">
        <f>(Table2[[#This Row],[Sharpe Ratio]]-AVERAGE(Table2[Sharpe Ratio]))/_xlfn.STDEV.P(Table2[Sharpe Ratio])</f>
        <v>2.1306402738302355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9.0080030746336366</v>
      </c>
      <c r="AS5">
        <f>_xlfn.RANK.AVG(Table2[[#This Row],[1Y Return vs Nifty Z-Score]],Table2[1Y Return vs Nifty Z-Score])</f>
        <v>12</v>
      </c>
      <c r="AT5">
        <f>_xlfn.RANK.AVG(Table2[[#This Row],[6M Return vs Nifty Z-Score]],Table2[6M Return vs Nifty Z-Score])</f>
        <v>15</v>
      </c>
      <c r="AU5">
        <f>_xlfn.RANK.AVG(Table2[[#This Row],[Sharpe Ratio Z-Score]],Table2[Sharpe Ratio Z-Score])</f>
        <v>11</v>
      </c>
      <c r="AV5">
        <f>(Table2[[#This Row],[Rank 1Y]]+Table2[[#This Row],[Rank 6M]]+Table2[[#This Row],[Rank Sharpe]])/3</f>
        <v>12.666666666666666</v>
      </c>
    </row>
    <row r="6" spans="1:48" x14ac:dyDescent="0.3">
      <c r="A6" t="s">
        <v>268</v>
      </c>
      <c r="B6" t="s">
        <v>269</v>
      </c>
      <c r="C6" t="s">
        <v>10432</v>
      </c>
      <c r="D6" t="s">
        <v>122</v>
      </c>
      <c r="E6">
        <v>102384.9120105</v>
      </c>
      <c r="F6">
        <v>491.05</v>
      </c>
      <c r="G6">
        <v>271.22157799942801</v>
      </c>
      <c r="H6">
        <f>(Table2[[#This Row],[1Y Return vs Nifty]]-AVERAGE(Table2[1Y Return vs Nifty]))/_xlfn.STDEV.P(Table2[1Y Return vs Nifty])</f>
        <v>2.4783606905744571</v>
      </c>
      <c r="I6">
        <v>9.3882064160584999</v>
      </c>
      <c r="J6">
        <f>(Table2[[#This Row],[1M Return vs Nifty]]-AVERAGE(Table2[1M Return vs Nifty]))/_xlfn.STDEV.P(Table2[1M Return vs Nifty])</f>
        <v>-4.1066810199045164E-2</v>
      </c>
      <c r="K6">
        <v>153.93254142467501</v>
      </c>
      <c r="L6">
        <f>(Table2[[#This Row],[6M Return vs Nifty]]-AVERAGE(Table2[6M Return vs Nifty]))/_xlfn.STDEV.P(Table2[6M Return vs Nifty])</f>
        <v>4.0700557345502233</v>
      </c>
      <c r="M6">
        <v>-1.2392281161980401</v>
      </c>
      <c r="N6">
        <f>(Table2[[#This Row],[1W Return vs Nifty]]-AVERAGE(Table2[1W Return vs Nifty]))/_xlfn.STDEV.P(Table2[1W Return vs Nifty])</f>
        <v>-0.5608023297726803</v>
      </c>
      <c r="O6">
        <v>406.92</v>
      </c>
      <c r="P6">
        <v>364.139987509957</v>
      </c>
      <c r="Q6">
        <v>263.19912633517902</v>
      </c>
      <c r="R6">
        <v>89.719938974693505</v>
      </c>
      <c r="S6" s="2">
        <f>(Table2[[#This Row],[Close Price]]-Table2[[#This Row],[20D EMA]])/Table2[[#This Row],[20D EMA]]</f>
        <v>0.20674825518529438</v>
      </c>
      <c r="T6" s="2">
        <f>(Table2[[#This Row],[Close Price]]-Table2[[#This Row],[50D EMA]])/Table2[[#This Row],[50D EMA]]</f>
        <v>0.34851984633127614</v>
      </c>
      <c r="U6" s="2">
        <f>(Table2[[#This Row],[Close Price]]-Table2[[#This Row],[200D EMA]])/Table2[[#This Row],[200D EMA]]</f>
        <v>0.86569768234966438</v>
      </c>
      <c r="V6">
        <v>1.2915845039729399</v>
      </c>
      <c r="W6">
        <v>424.55</v>
      </c>
      <c r="X6">
        <v>498.5</v>
      </c>
      <c r="Y6">
        <v>404.3</v>
      </c>
      <c r="Z6">
        <v>498.5</v>
      </c>
      <c r="AA6">
        <v>404.3</v>
      </c>
      <c r="AB6">
        <v>498.5</v>
      </c>
      <c r="AC6" s="2">
        <f>(Table2[[#This Row],[Close Price]]/Table2[[#This Row],[Day Low]])-1</f>
        <v>0.15663643858202803</v>
      </c>
      <c r="AD6" s="2">
        <f>(Table2[[#This Row],[Day High]]/Table2[[#This Row],[Close Price]])-1</f>
        <v>1.5171571123103522E-2</v>
      </c>
      <c r="AE6" s="2">
        <f>(Table2[[#This Row],[Close Price]]/Table2[[#This Row],[Current Week Low]])-1</f>
        <v>0.2145683898095474</v>
      </c>
      <c r="AF6" s="2">
        <f>(Table2[[#This Row],[Current Week High]]/Table2[[#This Row],[Close Price]])-1</f>
        <v>1.5171571123103522E-2</v>
      </c>
      <c r="AG6" s="2">
        <f>(Table2[[#This Row],[Close Price]]/Table2[[#This Row],[Current Month Low]])-1</f>
        <v>0.2145683898095474</v>
      </c>
      <c r="AH6" s="2">
        <f>(Table2[[#This Row],[Current Month High]]/Table2[[#This Row],[Close Price]])-1</f>
        <v>1.5171571123103522E-2</v>
      </c>
      <c r="AI6">
        <v>1.51715711231035</v>
      </c>
      <c r="AJ6">
        <v>319.521571977787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0.71</v>
      </c>
      <c r="AM6" t="s">
        <v>10473</v>
      </c>
      <c r="AN6">
        <v>25.62</v>
      </c>
      <c r="AO6" t="s">
        <v>10473</v>
      </c>
      <c r="AP6">
        <v>0.20650460338335799</v>
      </c>
      <c r="AQ6">
        <f>(Table2[[#This Row],[Sharpe Ratio]]-AVERAGE(Table2[Sharpe Ratio]))/_xlfn.STDEV.P(Table2[Sharpe Ratio])</f>
        <v>1.7116858144117497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7.658233099564705</v>
      </c>
      <c r="AS6">
        <f>_xlfn.RANK.AVG(Table2[[#This Row],[1Y Return vs Nifty Z-Score]],Table2[1Y Return vs Nifty Z-Score])</f>
        <v>15</v>
      </c>
      <c r="AT6">
        <f>_xlfn.RANK.AVG(Table2[[#This Row],[6M Return vs Nifty Z-Score]],Table2[6M Return vs Nifty Z-Score])</f>
        <v>4</v>
      </c>
      <c r="AU6">
        <f>_xlfn.RANK.AVG(Table2[[#This Row],[Sharpe Ratio Z-Score]],Table2[Sharpe Ratio Z-Score])</f>
        <v>35</v>
      </c>
      <c r="AV6">
        <f>(Table2[[#This Row],[Rank 1Y]]+Table2[[#This Row],[Rank 6M]]+Table2[[#This Row],[Rank Sharpe]])/3</f>
        <v>18</v>
      </c>
    </row>
    <row r="7" spans="1:48" x14ac:dyDescent="0.3">
      <c r="A7" t="s">
        <v>689</v>
      </c>
      <c r="B7" t="s">
        <v>690</v>
      </c>
      <c r="C7" t="s">
        <v>10435</v>
      </c>
      <c r="D7" t="s">
        <v>624</v>
      </c>
      <c r="E7">
        <v>24631.15879836</v>
      </c>
      <c r="F7">
        <v>1828.95</v>
      </c>
      <c r="G7">
        <v>231.761169075504</v>
      </c>
      <c r="H7">
        <f>(Table2[[#This Row],[1Y Return vs Nifty]]-AVERAGE(Table2[1Y Return vs Nifty]))/_xlfn.STDEV.P(Table2[1Y Return vs Nifty])</f>
        <v>2.0388216154969752</v>
      </c>
      <c r="I7">
        <v>38.835936448866804</v>
      </c>
      <c r="J7">
        <f>(Table2[[#This Row],[1M Return vs Nifty]]-AVERAGE(Table2[1M Return vs Nifty]))/_xlfn.STDEV.P(Table2[1M Return vs Nifty])</f>
        <v>2.0795241396638646</v>
      </c>
      <c r="K7">
        <v>69.602587912645205</v>
      </c>
      <c r="L7">
        <f>(Table2[[#This Row],[6M Return vs Nifty]]-AVERAGE(Table2[6M Return vs Nifty]))/_xlfn.STDEV.P(Table2[6M Return vs Nifty])</f>
        <v>1.6587190198784005</v>
      </c>
      <c r="M7">
        <v>-3.7394186342063098</v>
      </c>
      <c r="N7">
        <f>(Table2[[#This Row],[1W Return vs Nifty]]-AVERAGE(Table2[1W Return vs Nifty]))/_xlfn.STDEV.P(Table2[1W Return vs Nifty])</f>
        <v>-1.0516788766641145</v>
      </c>
      <c r="O7">
        <v>1632.4</v>
      </c>
      <c r="P7">
        <v>1412.28719371181</v>
      </c>
      <c r="Q7">
        <v>1049.32496545241</v>
      </c>
      <c r="R7">
        <v>75.467778271532197</v>
      </c>
      <c r="S7" s="2">
        <f>(Table2[[#This Row],[Close Price]]-Table2[[#This Row],[20D EMA]])/Table2[[#This Row],[20D EMA]]</f>
        <v>0.12040553785836801</v>
      </c>
      <c r="T7" s="2">
        <f>(Table2[[#This Row],[Close Price]]-Table2[[#This Row],[50D EMA]])/Table2[[#This Row],[50D EMA]]</f>
        <v>0.29502696628800124</v>
      </c>
      <c r="U7" s="2">
        <f>(Table2[[#This Row],[Close Price]]-Table2[[#This Row],[200D EMA]])/Table2[[#This Row],[200D EMA]]</f>
        <v>0.74297768586060431</v>
      </c>
      <c r="V7">
        <v>1.2675304493697801</v>
      </c>
      <c r="W7">
        <v>1770.35</v>
      </c>
      <c r="X7">
        <v>1840</v>
      </c>
      <c r="Y7">
        <v>1760</v>
      </c>
      <c r="Z7">
        <v>1866</v>
      </c>
      <c r="AA7">
        <v>1760</v>
      </c>
      <c r="AB7">
        <v>1866</v>
      </c>
      <c r="AC7" s="2">
        <f>(Table2[[#This Row],[Close Price]]/Table2[[#This Row],[Day Low]])-1</f>
        <v>3.3100799276979176E-2</v>
      </c>
      <c r="AD7" s="2">
        <f>(Table2[[#This Row],[Day High]]/Table2[[#This Row],[Close Price]])-1</f>
        <v>6.0417179255856102E-3</v>
      </c>
      <c r="AE7" s="2">
        <f>(Table2[[#This Row],[Close Price]]/Table2[[#This Row],[Current Week Low]])-1</f>
        <v>3.9176136363636482E-2</v>
      </c>
      <c r="AF7" s="2">
        <f>(Table2[[#This Row],[Current Week High]]/Table2[[#This Row],[Close Price]])-1</f>
        <v>2.0257524809316863E-2</v>
      </c>
      <c r="AG7" s="2">
        <f>(Table2[[#This Row],[Close Price]]/Table2[[#This Row],[Current Month Low]])-1</f>
        <v>3.9176136363636482E-2</v>
      </c>
      <c r="AH7" s="2">
        <f>(Table2[[#This Row],[Current Month High]]/Table2[[#This Row],[Close Price]])-1</f>
        <v>2.0257524809316863E-2</v>
      </c>
      <c r="AI7">
        <v>3.71798026189891</v>
      </c>
      <c r="AJ7">
        <v>279.450207468879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0.6</v>
      </c>
      <c r="AM7" t="s">
        <v>10473</v>
      </c>
      <c r="AN7">
        <v>23.07</v>
      </c>
      <c r="AO7" t="s">
        <v>10473</v>
      </c>
      <c r="AP7">
        <v>0.28179431811479499</v>
      </c>
      <c r="AQ7">
        <f>(Table2[[#This Row],[Sharpe Ratio]]-AVERAGE(Table2[Sharpe Ratio]))/_xlfn.STDEV.P(Table2[Sharpe Ratio])</f>
        <v>2.5631565187501395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7.2885424171252655</v>
      </c>
      <c r="AS7">
        <f>_xlfn.RANK.AVG(Table2[[#This Row],[1Y Return vs Nifty Z-Score]],Table2[1Y Return vs Nifty Z-Score])</f>
        <v>22</v>
      </c>
      <c r="AT7">
        <f>_xlfn.RANK.AVG(Table2[[#This Row],[6M Return vs Nifty Z-Score]],Table2[6M Return vs Nifty Z-Score])</f>
        <v>45</v>
      </c>
      <c r="AU7">
        <f>_xlfn.RANK.AVG(Table2[[#This Row],[Sharpe Ratio Z-Score]],Table2[Sharpe Ratio Z-Score])</f>
        <v>5</v>
      </c>
      <c r="AV7">
        <f>(Table2[[#This Row],[Rank 1Y]]+Table2[[#This Row],[Rank 6M]]+Table2[[#This Row],[Rank Sharpe]])/3</f>
        <v>24</v>
      </c>
    </row>
    <row r="8" spans="1:48" x14ac:dyDescent="0.3">
      <c r="A8" t="s">
        <v>376</v>
      </c>
      <c r="B8" t="s">
        <v>377</v>
      </c>
      <c r="C8" t="s">
        <v>10429</v>
      </c>
      <c r="D8" t="s">
        <v>122</v>
      </c>
      <c r="E8">
        <v>65752.405499999993</v>
      </c>
      <c r="F8">
        <v>328.45</v>
      </c>
      <c r="G8">
        <v>432.83113799338599</v>
      </c>
      <c r="H8">
        <f>(Table2[[#This Row],[1Y Return vs Nifty]]-AVERAGE(Table2[1Y Return vs Nifty]))/_xlfn.STDEV.P(Table2[1Y Return vs Nifty])</f>
        <v>4.2784869046836276</v>
      </c>
      <c r="I8">
        <v>32.006995893998699</v>
      </c>
      <c r="J8">
        <f>(Table2[[#This Row],[1M Return vs Nifty]]-AVERAGE(Table2[1M Return vs Nifty]))/_xlfn.STDEV.P(Table2[1M Return vs Nifty])</f>
        <v>1.5877582371080108</v>
      </c>
      <c r="K8">
        <v>145.20137295233201</v>
      </c>
      <c r="L8">
        <f>(Table2[[#This Row],[6M Return vs Nifty]]-AVERAGE(Table2[6M Return vs Nifty]))/_xlfn.STDEV.P(Table2[6M Return vs Nifty])</f>
        <v>3.8203960795577365</v>
      </c>
      <c r="M8">
        <v>12.5578921008364</v>
      </c>
      <c r="N8">
        <f>(Table2[[#This Row],[1W Return vs Nifty]]-AVERAGE(Table2[1W Return vs Nifty]))/_xlfn.STDEV.P(Table2[1W Return vs Nifty])</f>
        <v>2.1480643267488362</v>
      </c>
      <c r="O8">
        <v>285.49</v>
      </c>
      <c r="P8">
        <v>260.17255951614197</v>
      </c>
      <c r="Q8">
        <v>183.531492738157</v>
      </c>
      <c r="R8">
        <v>84.419964851342897</v>
      </c>
      <c r="S8" s="2">
        <f>(Table2[[#This Row],[Close Price]]-Table2[[#This Row],[20D EMA]])/Table2[[#This Row],[20D EMA]]</f>
        <v>0.1504781253283827</v>
      </c>
      <c r="T8" s="2">
        <f>(Table2[[#This Row],[Close Price]]-Table2[[#This Row],[50D EMA]])/Table2[[#This Row],[50D EMA]]</f>
        <v>0.26243136713125143</v>
      </c>
      <c r="U8" s="2">
        <f>(Table2[[#This Row],[Close Price]]-Table2[[#This Row],[200D EMA]])/Table2[[#This Row],[200D EMA]]</f>
        <v>0.78961111850486132</v>
      </c>
      <c r="V8">
        <v>1.2971528172845099</v>
      </c>
      <c r="W8">
        <v>318.85000000000002</v>
      </c>
      <c r="X8">
        <v>339.45</v>
      </c>
      <c r="Y8">
        <v>277</v>
      </c>
      <c r="Z8">
        <v>339.45</v>
      </c>
      <c r="AA8">
        <v>277</v>
      </c>
      <c r="AB8">
        <v>339.45</v>
      </c>
      <c r="AC8" s="2">
        <f>(Table2[[#This Row],[Close Price]]/Table2[[#This Row],[Day Low]])-1</f>
        <v>3.0108201348596486E-2</v>
      </c>
      <c r="AD8" s="2">
        <f>(Table2[[#This Row],[Day High]]/Table2[[#This Row],[Close Price]])-1</f>
        <v>3.3490637844420856E-2</v>
      </c>
      <c r="AE8" s="2">
        <f>(Table2[[#This Row],[Close Price]]/Table2[[#This Row],[Current Week Low]])-1</f>
        <v>0.18574007220216604</v>
      </c>
      <c r="AF8" s="2">
        <f>(Table2[[#This Row],[Current Week High]]/Table2[[#This Row],[Close Price]])-1</f>
        <v>3.3490637844420856E-2</v>
      </c>
      <c r="AG8" s="2">
        <f>(Table2[[#This Row],[Close Price]]/Table2[[#This Row],[Current Month Low]])-1</f>
        <v>0.18574007220216604</v>
      </c>
      <c r="AH8" s="2">
        <f>(Table2[[#This Row],[Current Month High]]/Table2[[#This Row],[Close Price]])-1</f>
        <v>3.3490637844420856E-2</v>
      </c>
      <c r="AI8">
        <v>3.3490637844420799</v>
      </c>
      <c r="AJ8">
        <v>469.23743500866499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0.5</v>
      </c>
      <c r="AM8" t="s">
        <v>10473</v>
      </c>
      <c r="AN8">
        <v>16</v>
      </c>
      <c r="AO8" t="s">
        <v>10473</v>
      </c>
      <c r="AP8">
        <v>0.170441945948937</v>
      </c>
      <c r="AQ8">
        <f>(Table2[[#This Row],[Sharpe Ratio]]-AVERAGE(Table2[Sharpe Ratio]))/_xlfn.STDEV.P(Table2[Sharpe Ratio])</f>
        <v>1.3038439672812121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13.138549515379422</v>
      </c>
      <c r="AS8">
        <f>_xlfn.RANK.AVG(Table2[[#This Row],[1Y Return vs Nifty Z-Score]],Table2[1Y Return vs Nifty Z-Score])</f>
        <v>5</v>
      </c>
      <c r="AT8">
        <f>_xlfn.RANK.AVG(Table2[[#This Row],[6M Return vs Nifty Z-Score]],Table2[6M Return vs Nifty Z-Score])</f>
        <v>5</v>
      </c>
      <c r="AU8">
        <f>_xlfn.RANK.AVG(Table2[[#This Row],[Sharpe Ratio Z-Score]],Table2[Sharpe Ratio Z-Score])</f>
        <v>73</v>
      </c>
      <c r="AV8">
        <f>(Table2[[#This Row],[Rank 1Y]]+Table2[[#This Row],[Rank 6M]]+Table2[[#This Row],[Rank Sharpe]])/3</f>
        <v>27.666666666666668</v>
      </c>
    </row>
    <row r="9" spans="1:48" x14ac:dyDescent="0.3">
      <c r="A9" t="s">
        <v>1125</v>
      </c>
      <c r="B9" t="s">
        <v>1126</v>
      </c>
      <c r="C9" t="s">
        <v>10436</v>
      </c>
      <c r="D9" t="s">
        <v>109</v>
      </c>
      <c r="E9">
        <v>10748.08759336</v>
      </c>
      <c r="F9">
        <v>1782.95</v>
      </c>
      <c r="G9">
        <v>177.05328717792801</v>
      </c>
      <c r="H9">
        <f>(Table2[[#This Row],[1Y Return vs Nifty]]-AVERAGE(Table2[1Y Return vs Nifty]))/_xlfn.STDEV.P(Table2[1Y Return vs Nifty])</f>
        <v>1.4294449652177657</v>
      </c>
      <c r="I9">
        <v>-1.06446229092064</v>
      </c>
      <c r="J9">
        <f>(Table2[[#This Row],[1M Return vs Nifty]]-AVERAGE(Table2[1M Return vs Nifty]))/_xlfn.STDEV.P(Table2[1M Return vs Nifty])</f>
        <v>-0.79378474931488907</v>
      </c>
      <c r="K9">
        <v>75.880299346682506</v>
      </c>
      <c r="L9">
        <f>(Table2[[#This Row],[6M Return vs Nifty]]-AVERAGE(Table2[6M Return vs Nifty]))/_xlfn.STDEV.P(Table2[6M Return vs Nifty])</f>
        <v>1.8382243490595653</v>
      </c>
      <c r="M9">
        <v>1.17184488553823E-3</v>
      </c>
      <c r="N9">
        <f>(Table2[[#This Row],[1W Return vs Nifty]]-AVERAGE(Table2[1W Return vs Nifty]))/_xlfn.STDEV.P(Table2[1W Return vs Nifty])</f>
        <v>-0.31726758900979157</v>
      </c>
      <c r="O9">
        <v>1787.45</v>
      </c>
      <c r="P9">
        <v>1781.74269039673</v>
      </c>
      <c r="Q9">
        <v>1371.06148093346</v>
      </c>
      <c r="R9">
        <v>50.355284707879498</v>
      </c>
      <c r="S9" s="2">
        <f>(Table2[[#This Row],[Close Price]]-Table2[[#This Row],[20D EMA]])/Table2[[#This Row],[20D EMA]]</f>
        <v>-2.5175529385437355E-3</v>
      </c>
      <c r="T9" s="2">
        <f>(Table2[[#This Row],[Close Price]]-Table2[[#This Row],[50D EMA]])/Table2[[#This Row],[50D EMA]]</f>
        <v>6.7760042444803324E-4</v>
      </c>
      <c r="U9" s="2">
        <f>(Table2[[#This Row],[Close Price]]-Table2[[#This Row],[200D EMA]])/Table2[[#This Row],[200D EMA]]</f>
        <v>0.30041579082661851</v>
      </c>
      <c r="V9">
        <v>0.449029489258984</v>
      </c>
      <c r="W9">
        <v>1769</v>
      </c>
      <c r="X9">
        <v>1810</v>
      </c>
      <c r="Y9">
        <v>1751.1</v>
      </c>
      <c r="Z9">
        <v>1849</v>
      </c>
      <c r="AA9">
        <v>1751.1</v>
      </c>
      <c r="AB9">
        <v>1849</v>
      </c>
      <c r="AC9" s="2">
        <f>(Table2[[#This Row],[Close Price]]/Table2[[#This Row],[Day Low]])-1</f>
        <v>7.8858111927642138E-3</v>
      </c>
      <c r="AD9" s="2">
        <f>(Table2[[#This Row],[Day High]]/Table2[[#This Row],[Close Price]])-1</f>
        <v>1.5171485459491318E-2</v>
      </c>
      <c r="AE9" s="2">
        <f>(Table2[[#This Row],[Close Price]]/Table2[[#This Row],[Current Week Low]])-1</f>
        <v>1.8188567186339988E-2</v>
      </c>
      <c r="AF9" s="2">
        <f>(Table2[[#This Row],[Current Week High]]/Table2[[#This Row],[Close Price]])-1</f>
        <v>3.7045346195911266E-2</v>
      </c>
      <c r="AG9" s="2">
        <f>(Table2[[#This Row],[Close Price]]/Table2[[#This Row],[Current Month Low]])-1</f>
        <v>1.8188567186339988E-2</v>
      </c>
      <c r="AH9" s="2">
        <f>(Table2[[#This Row],[Current Month High]]/Table2[[#This Row],[Close Price]])-1</f>
        <v>3.7045346195911266E-2</v>
      </c>
      <c r="AI9">
        <v>18.2955214672312</v>
      </c>
      <c r="AJ9">
        <v>258.50201072386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-0.01</v>
      </c>
      <c r="AM9" t="s">
        <v>10474</v>
      </c>
      <c r="AN9">
        <v>-0.63</v>
      </c>
      <c r="AO9" t="s">
        <v>10474</v>
      </c>
      <c r="AP9">
        <v>0.29200823419302502</v>
      </c>
      <c r="AQ9">
        <f>(Table2[[#This Row],[Sharpe Ratio]]-AVERAGE(Table2[Sharpe Ratio]))/_xlfn.STDEV.P(Table2[Sharpe Ratio])</f>
        <v>2.6786683167189049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4.8352852926715562</v>
      </c>
      <c r="AS9">
        <f>_xlfn.RANK.AVG(Table2[[#This Row],[1Y Return vs Nifty Z-Score]],Table2[1Y Return vs Nifty Z-Score])</f>
        <v>49</v>
      </c>
      <c r="AT9">
        <f>_xlfn.RANK.AVG(Table2[[#This Row],[6M Return vs Nifty Z-Score]],Table2[6M Return vs Nifty Z-Score])</f>
        <v>33</v>
      </c>
      <c r="AU9">
        <f>_xlfn.RANK.AVG(Table2[[#This Row],[Sharpe Ratio Z-Score]],Table2[Sharpe Ratio Z-Score])</f>
        <v>3</v>
      </c>
      <c r="AV9">
        <f>(Table2[[#This Row],[Rank 1Y]]+Table2[[#This Row],[Rank 6M]]+Table2[[#This Row],[Rank Sharpe]])/3</f>
        <v>28.333333333333332</v>
      </c>
    </row>
    <row r="10" spans="1:48" x14ac:dyDescent="0.3">
      <c r="A10" t="s">
        <v>1002</v>
      </c>
      <c r="B10" t="s">
        <v>1003</v>
      </c>
      <c r="C10" t="s">
        <v>10435</v>
      </c>
      <c r="D10" t="s">
        <v>148</v>
      </c>
      <c r="E10">
        <v>13374.680883200001</v>
      </c>
      <c r="F10">
        <v>13219.85</v>
      </c>
      <c r="G10">
        <v>196.772200183911</v>
      </c>
      <c r="H10">
        <f>(Table2[[#This Row],[1Y Return vs Nifty]]-AVERAGE(Table2[1Y Return vs Nifty]))/_xlfn.STDEV.P(Table2[1Y Return vs Nifty])</f>
        <v>1.649088730209981</v>
      </c>
      <c r="I10">
        <v>14.8193576058482</v>
      </c>
      <c r="J10">
        <f>(Table2[[#This Row],[1M Return vs Nifty]]-AVERAGE(Table2[1M Return vs Nifty]))/_xlfn.STDEV.P(Table2[1M Return vs Nifty])</f>
        <v>0.350041436432312</v>
      </c>
      <c r="K10">
        <v>88.885191056956003</v>
      </c>
      <c r="L10">
        <f>(Table2[[#This Row],[6M Return vs Nifty]]-AVERAGE(Table2[6M Return vs Nifty]))/_xlfn.STDEV.P(Table2[6M Return vs Nifty])</f>
        <v>2.2100871516026768</v>
      </c>
      <c r="M10">
        <v>17.0874128261053</v>
      </c>
      <c r="N10">
        <f>(Table2[[#This Row],[1W Return vs Nifty]]-AVERAGE(Table2[1W Return vs Nifty]))/_xlfn.STDEV.P(Table2[1W Return vs Nifty])</f>
        <v>3.0373707522705367</v>
      </c>
      <c r="O10">
        <v>11588.15</v>
      </c>
      <c r="P10">
        <v>10923.9315614928</v>
      </c>
      <c r="Q10">
        <v>8349.6883715545791</v>
      </c>
      <c r="R10">
        <v>80.939001649176106</v>
      </c>
      <c r="S10" s="2">
        <f>(Table2[[#This Row],[Close Price]]-Table2[[#This Row],[20D EMA]])/Table2[[#This Row],[20D EMA]]</f>
        <v>0.14080763538614885</v>
      </c>
      <c r="T10" s="2">
        <f>(Table2[[#This Row],[Close Price]]-Table2[[#This Row],[50D EMA]])/Table2[[#This Row],[50D EMA]]</f>
        <v>0.21017327191982643</v>
      </c>
      <c r="U10" s="2">
        <f>(Table2[[#This Row],[Close Price]]-Table2[[#This Row],[200D EMA]])/Table2[[#This Row],[200D EMA]]</f>
        <v>0.58327465789464839</v>
      </c>
      <c r="V10">
        <v>1.5302361212308</v>
      </c>
      <c r="W10">
        <v>12648.7</v>
      </c>
      <c r="X10">
        <v>13468.9</v>
      </c>
      <c r="Y10">
        <v>11145.8</v>
      </c>
      <c r="Z10">
        <v>13468.9</v>
      </c>
      <c r="AA10">
        <v>11145.8</v>
      </c>
      <c r="AB10">
        <v>13468.9</v>
      </c>
      <c r="AC10" s="2">
        <f>(Table2[[#This Row],[Close Price]]/Table2[[#This Row],[Day Low]])-1</f>
        <v>4.515483804659759E-2</v>
      </c>
      <c r="AD10" s="2">
        <f>(Table2[[#This Row],[Day High]]/Table2[[#This Row],[Close Price]])-1</f>
        <v>1.883909424085739E-2</v>
      </c>
      <c r="AE10" s="2">
        <f>(Table2[[#This Row],[Close Price]]/Table2[[#This Row],[Current Week Low]])-1</f>
        <v>0.18608354716574871</v>
      </c>
      <c r="AF10" s="2">
        <f>(Table2[[#This Row],[Current Week High]]/Table2[[#This Row],[Close Price]])-1</f>
        <v>1.883909424085739E-2</v>
      </c>
      <c r="AG10" s="2">
        <f>(Table2[[#This Row],[Close Price]]/Table2[[#This Row],[Current Month Low]])-1</f>
        <v>0.18608354716574871</v>
      </c>
      <c r="AH10" s="2">
        <f>(Table2[[#This Row],[Current Month High]]/Table2[[#This Row],[Close Price]])-1</f>
        <v>1.883909424085739E-2</v>
      </c>
      <c r="AI10">
        <v>1.8839094240857299</v>
      </c>
      <c r="AJ10">
        <v>239.23146009750999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0.2</v>
      </c>
      <c r="AM10" t="s">
        <v>10473</v>
      </c>
      <c r="AN10">
        <v>13.43</v>
      </c>
      <c r="AO10" t="s">
        <v>10473</v>
      </c>
      <c r="AP10">
        <v>0.216956159915451</v>
      </c>
      <c r="AQ10">
        <f>(Table2[[#This Row],[Sharpe Ratio]]-AVERAGE(Table2[Sharpe Ratio]))/_xlfn.STDEV.P(Table2[Sharpe Ratio])</f>
        <v>1.8298851492552632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9.0764732197707705</v>
      </c>
      <c r="AS10">
        <f>_xlfn.RANK.AVG(Table2[[#This Row],[1Y Return vs Nifty Z-Score]],Table2[1Y Return vs Nifty Z-Score])</f>
        <v>41</v>
      </c>
      <c r="AT10">
        <f>_xlfn.RANK.AVG(Table2[[#This Row],[6M Return vs Nifty Z-Score]],Table2[6M Return vs Nifty Z-Score])</f>
        <v>22</v>
      </c>
      <c r="AU10">
        <f>_xlfn.RANK.AVG(Table2[[#This Row],[Sharpe Ratio Z-Score]],Table2[Sharpe Ratio Z-Score])</f>
        <v>24</v>
      </c>
      <c r="AV10">
        <f>(Table2[[#This Row],[Rank 1Y]]+Table2[[#This Row],[Rank 6M]]+Table2[[#This Row],[Rank Sharpe]])/3</f>
        <v>29</v>
      </c>
    </row>
    <row r="11" spans="1:48" x14ac:dyDescent="0.3">
      <c r="A11" t="s">
        <v>141</v>
      </c>
      <c r="B11" t="s">
        <v>142</v>
      </c>
      <c r="C11" t="s">
        <v>10440</v>
      </c>
      <c r="D11" t="s">
        <v>143</v>
      </c>
      <c r="E11">
        <v>199781.72450379</v>
      </c>
      <c r="F11">
        <v>5619.9</v>
      </c>
      <c r="G11">
        <v>199.24056480548899</v>
      </c>
      <c r="H11">
        <f>(Table2[[#This Row],[1Y Return vs Nifty]]-AVERAGE(Table2[1Y Return vs Nifty]))/_xlfn.STDEV.P(Table2[1Y Return vs Nifty])</f>
        <v>1.6765831919327177</v>
      </c>
      <c r="I11">
        <v>13.9835427598412</v>
      </c>
      <c r="J11">
        <f>(Table2[[#This Row],[1M Return vs Nifty]]-AVERAGE(Table2[1M Return vs Nifty]))/_xlfn.STDEV.P(Table2[1M Return vs Nifty])</f>
        <v>0.28985270894028403</v>
      </c>
      <c r="K11">
        <v>71.321350349876596</v>
      </c>
      <c r="L11">
        <f>(Table2[[#This Row],[6M Return vs Nifty]]-AVERAGE(Table2[6M Return vs Nifty]))/_xlfn.STDEV.P(Table2[6M Return vs Nifty])</f>
        <v>1.7078654357851002</v>
      </c>
      <c r="M11">
        <v>3.0605672938577402</v>
      </c>
      <c r="N11">
        <f>(Table2[[#This Row],[1W Return vs Nifty]]-AVERAGE(Table2[1W Return vs Nifty]))/_xlfn.STDEV.P(Table2[1W Return vs Nifty])</f>
        <v>0.28340082515698672</v>
      </c>
      <c r="O11">
        <v>5304.98</v>
      </c>
      <c r="P11">
        <v>4900.70164934886</v>
      </c>
      <c r="Q11">
        <v>3730.6659551851899</v>
      </c>
      <c r="R11">
        <v>77.290027711993801</v>
      </c>
      <c r="S11" s="2">
        <f>(Table2[[#This Row],[Close Price]]-Table2[[#This Row],[20D EMA]])/Table2[[#This Row],[20D EMA]]</f>
        <v>5.9363089022013295E-2</v>
      </c>
      <c r="T11" s="2">
        <f>(Table2[[#This Row],[Close Price]]-Table2[[#This Row],[50D EMA]])/Table2[[#This Row],[50D EMA]]</f>
        <v>0.14675415932465449</v>
      </c>
      <c r="U11" s="2">
        <f>(Table2[[#This Row],[Close Price]]-Table2[[#This Row],[200D EMA]])/Table2[[#This Row],[200D EMA]]</f>
        <v>0.50640664897616872</v>
      </c>
      <c r="V11">
        <v>0.65804030898506005</v>
      </c>
      <c r="W11">
        <v>5535</v>
      </c>
      <c r="X11">
        <v>5644.45</v>
      </c>
      <c r="Y11">
        <v>5380</v>
      </c>
      <c r="Z11">
        <v>5644.45</v>
      </c>
      <c r="AA11">
        <v>5380</v>
      </c>
      <c r="AB11">
        <v>5644.45</v>
      </c>
      <c r="AC11" s="2">
        <f>(Table2[[#This Row],[Close Price]]/Table2[[#This Row],[Day Low]])-1</f>
        <v>1.5338753387533766E-2</v>
      </c>
      <c r="AD11" s="2">
        <f>(Table2[[#This Row],[Day High]]/Table2[[#This Row],[Close Price]])-1</f>
        <v>4.3684051317638417E-3</v>
      </c>
      <c r="AE11" s="2">
        <f>(Table2[[#This Row],[Close Price]]/Table2[[#This Row],[Current Week Low]])-1</f>
        <v>4.4591078066914536E-2</v>
      </c>
      <c r="AF11" s="2">
        <f>(Table2[[#This Row],[Current Week High]]/Table2[[#This Row],[Close Price]])-1</f>
        <v>4.3684051317638417E-3</v>
      </c>
      <c r="AG11" s="2">
        <f>(Table2[[#This Row],[Close Price]]/Table2[[#This Row],[Current Month Low]])-1</f>
        <v>4.4591078066914536E-2</v>
      </c>
      <c r="AH11" s="2">
        <f>(Table2[[#This Row],[Current Month High]]/Table2[[#This Row],[Close Price]])-1</f>
        <v>4.3684051317638417E-3</v>
      </c>
      <c r="AI11">
        <v>0.436840513176384</v>
      </c>
      <c r="AJ11">
        <v>239.069051856767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0.27</v>
      </c>
      <c r="AM11" t="s">
        <v>10473</v>
      </c>
      <c r="AN11">
        <v>4.91</v>
      </c>
      <c r="AO11" t="s">
        <v>10473</v>
      </c>
      <c r="AP11">
        <v>0.249509269628201</v>
      </c>
      <c r="AQ11">
        <f>(Table2[[#This Row],[Sharpe Ratio]]-AVERAGE(Table2[Sharpe Ratio]))/_xlfn.STDEV.P(Table2[Sharpe Ratio])</f>
        <v>2.1980366206002135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6.1557387824153018</v>
      </c>
      <c r="AS11">
        <f>_xlfn.RANK.AVG(Table2[[#This Row],[1Y Return vs Nifty Z-Score]],Table2[1Y Return vs Nifty Z-Score])</f>
        <v>38</v>
      </c>
      <c r="AT11">
        <f>_xlfn.RANK.AVG(Table2[[#This Row],[6M Return vs Nifty Z-Score]],Table2[6M Return vs Nifty Z-Score])</f>
        <v>43</v>
      </c>
      <c r="AU11">
        <f>_xlfn.RANK.AVG(Table2[[#This Row],[Sharpe Ratio Z-Score]],Table2[Sharpe Ratio Z-Score])</f>
        <v>10</v>
      </c>
      <c r="AV11">
        <f>(Table2[[#This Row],[Rank 1Y]]+Table2[[#This Row],[Rank 6M]]+Table2[[#This Row],[Rank Sharpe]])/3</f>
        <v>30.333333333333332</v>
      </c>
    </row>
    <row r="12" spans="1:48" x14ac:dyDescent="0.3">
      <c r="A12" t="s">
        <v>409</v>
      </c>
      <c r="B12" t="s">
        <v>410</v>
      </c>
      <c r="C12" t="s">
        <v>10435</v>
      </c>
      <c r="D12" t="s">
        <v>148</v>
      </c>
      <c r="E12">
        <v>59417.201174624999</v>
      </c>
      <c r="F12">
        <v>14019.55</v>
      </c>
      <c r="G12">
        <v>206.49808738552699</v>
      </c>
      <c r="H12">
        <f>(Table2[[#This Row],[1Y Return vs Nifty]]-AVERAGE(Table2[1Y Return vs Nifty]))/_xlfn.STDEV.P(Table2[1Y Return vs Nifty])</f>
        <v>1.7574228195284123</v>
      </c>
      <c r="I12">
        <v>30.592711621183899</v>
      </c>
      <c r="J12">
        <f>(Table2[[#This Row],[1M Return vs Nifty]]-AVERAGE(Table2[1M Return vs Nifty]))/_xlfn.STDEV.P(Table2[1M Return vs Nifty])</f>
        <v>1.4859127493192021</v>
      </c>
      <c r="K12">
        <v>138.46909451251599</v>
      </c>
      <c r="L12">
        <f>(Table2[[#This Row],[6M Return vs Nifty]]-AVERAGE(Table2[6M Return vs Nifty]))/_xlfn.STDEV.P(Table2[6M Return vs Nifty])</f>
        <v>3.627892828942211</v>
      </c>
      <c r="M12">
        <v>7.4144041607976199</v>
      </c>
      <c r="N12">
        <f>(Table2[[#This Row],[1W Return vs Nifty]]-AVERAGE(Table2[1W Return vs Nifty]))/_xlfn.STDEV.P(Table2[1W Return vs Nifty])</f>
        <v>1.1382142450057375</v>
      </c>
      <c r="O12">
        <v>12253.68</v>
      </c>
      <c r="P12">
        <v>10855.823275222599</v>
      </c>
      <c r="Q12">
        <v>7640.2330732912997</v>
      </c>
      <c r="R12">
        <v>81.823303966864202</v>
      </c>
      <c r="S12" s="2">
        <f>(Table2[[#This Row],[Close Price]]-Table2[[#This Row],[20D EMA]])/Table2[[#This Row],[20D EMA]]</f>
        <v>0.14410936143264708</v>
      </c>
      <c r="T12" s="2">
        <f>(Table2[[#This Row],[Close Price]]-Table2[[#This Row],[50D EMA]])/Table2[[#This Row],[50D EMA]]</f>
        <v>0.29143130323411859</v>
      </c>
      <c r="U12" s="2">
        <f>(Table2[[#This Row],[Close Price]]-Table2[[#This Row],[200D EMA]])/Table2[[#This Row],[200D EMA]]</f>
        <v>0.83496365431697284</v>
      </c>
      <c r="V12">
        <v>0.69397264811806803</v>
      </c>
      <c r="W12">
        <v>13500</v>
      </c>
      <c r="X12">
        <v>14108.35</v>
      </c>
      <c r="Y12">
        <v>12776.6</v>
      </c>
      <c r="Z12">
        <v>14382</v>
      </c>
      <c r="AA12">
        <v>12776.6</v>
      </c>
      <c r="AB12">
        <v>14382</v>
      </c>
      <c r="AC12" s="2">
        <f>(Table2[[#This Row],[Close Price]]/Table2[[#This Row],[Day Low]])-1</f>
        <v>3.8485185185185067E-2</v>
      </c>
      <c r="AD12" s="2">
        <f>(Table2[[#This Row],[Day High]]/Table2[[#This Row],[Close Price]])-1</f>
        <v>6.3340121473229871E-3</v>
      </c>
      <c r="AE12" s="2">
        <f>(Table2[[#This Row],[Close Price]]/Table2[[#This Row],[Current Week Low]])-1</f>
        <v>9.7283314809886834E-2</v>
      </c>
      <c r="AF12" s="2">
        <f>(Table2[[#This Row],[Current Week High]]/Table2[[#This Row],[Close Price]])-1</f>
        <v>2.5853183590058171E-2</v>
      </c>
      <c r="AG12" s="2">
        <f>(Table2[[#This Row],[Close Price]]/Table2[[#This Row],[Current Month Low]])-1</f>
        <v>9.7283314809886834E-2</v>
      </c>
      <c r="AH12" s="2">
        <f>(Table2[[#This Row],[Current Month High]]/Table2[[#This Row],[Close Price]])-1</f>
        <v>2.5853183590058171E-2</v>
      </c>
      <c r="AI12">
        <v>2.58531835900581</v>
      </c>
      <c r="AJ12">
        <v>259.85394902333201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0.67</v>
      </c>
      <c r="AM12" t="s">
        <v>10473</v>
      </c>
      <c r="AN12">
        <v>23.24</v>
      </c>
      <c r="AO12" t="s">
        <v>10473</v>
      </c>
      <c r="AP12">
        <v>0.18883656917927799</v>
      </c>
      <c r="AQ12">
        <f>(Table2[[#This Row],[Sharpe Ratio]]-AVERAGE(Table2[Sharpe Ratio]))/_xlfn.STDEV.P(Table2[Sharpe Ratio])</f>
        <v>1.5118734817221524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9.5213161245177158</v>
      </c>
      <c r="AS12">
        <f>_xlfn.RANK.AVG(Table2[[#This Row],[1Y Return vs Nifty Z-Score]],Table2[1Y Return vs Nifty Z-Score])</f>
        <v>33</v>
      </c>
      <c r="AT12">
        <f>_xlfn.RANK.AVG(Table2[[#This Row],[6M Return vs Nifty Z-Score]],Table2[6M Return vs Nifty Z-Score])</f>
        <v>8</v>
      </c>
      <c r="AU12">
        <f>_xlfn.RANK.AVG(Table2[[#This Row],[Sharpe Ratio Z-Score]],Table2[Sharpe Ratio Z-Score])</f>
        <v>50</v>
      </c>
      <c r="AV12">
        <f>(Table2[[#This Row],[Rank 1Y]]+Table2[[#This Row],[Rank 6M]]+Table2[[#This Row],[Rank Sharpe]])/3</f>
        <v>30.333333333333332</v>
      </c>
    </row>
    <row r="13" spans="1:48" x14ac:dyDescent="0.3">
      <c r="A13" t="s">
        <v>1077</v>
      </c>
      <c r="B13" t="s">
        <v>1078</v>
      </c>
      <c r="C13" t="s">
        <v>10435</v>
      </c>
      <c r="D13" t="s">
        <v>127</v>
      </c>
      <c r="E13">
        <v>11770.979058749999</v>
      </c>
      <c r="F13">
        <v>1409.25</v>
      </c>
      <c r="G13">
        <v>222.20779999528801</v>
      </c>
      <c r="H13">
        <f>(Table2[[#This Row],[1Y Return vs Nifty]]-AVERAGE(Table2[1Y Return vs Nifty]))/_xlfn.STDEV.P(Table2[1Y Return vs Nifty])</f>
        <v>1.9324091599776374</v>
      </c>
      <c r="I13">
        <v>53.538647504358998</v>
      </c>
      <c r="J13">
        <f>(Table2[[#This Row],[1M Return vs Nifty]]-AVERAGE(Table2[1M Return vs Nifty]))/_xlfn.STDEV.P(Table2[1M Return vs Nifty])</f>
        <v>3.1382962748331829</v>
      </c>
      <c r="K13">
        <v>71.421431251065002</v>
      </c>
      <c r="L13">
        <f>(Table2[[#This Row],[6M Return vs Nifty]]-AVERAGE(Table2[6M Return vs Nifty]))/_xlfn.STDEV.P(Table2[6M Return vs Nifty])</f>
        <v>1.7107271562227693</v>
      </c>
      <c r="M13">
        <v>22.3700468012896</v>
      </c>
      <c r="N13">
        <f>(Table2[[#This Row],[1W Return vs Nifty]]-AVERAGE(Table2[1W Return vs Nifty]))/_xlfn.STDEV.P(Table2[1W Return vs Nifty])</f>
        <v>4.0745401621823865</v>
      </c>
      <c r="O13">
        <v>1211.27</v>
      </c>
      <c r="P13">
        <v>1087.05445921347</v>
      </c>
      <c r="Q13">
        <v>873.51122512182701</v>
      </c>
      <c r="R13">
        <v>77.0415583889353</v>
      </c>
      <c r="S13" s="2">
        <f>(Table2[[#This Row],[Close Price]]-Table2[[#This Row],[20D EMA]])/Table2[[#This Row],[20D EMA]]</f>
        <v>0.16344828155572252</v>
      </c>
      <c r="T13" s="2">
        <f>(Table2[[#This Row],[Close Price]]-Table2[[#This Row],[50D EMA]])/Table2[[#This Row],[50D EMA]]</f>
        <v>0.29639319176304396</v>
      </c>
      <c r="U13" s="2">
        <f>(Table2[[#This Row],[Close Price]]-Table2[[#This Row],[200D EMA]])/Table2[[#This Row],[200D EMA]]</f>
        <v>0.61331641708834883</v>
      </c>
      <c r="V13">
        <v>1.4994973628546699</v>
      </c>
      <c r="W13">
        <v>1402.8</v>
      </c>
      <c r="X13">
        <v>1454</v>
      </c>
      <c r="Y13">
        <v>1180</v>
      </c>
      <c r="Z13">
        <v>1486.35</v>
      </c>
      <c r="AA13">
        <v>1180</v>
      </c>
      <c r="AB13">
        <v>1486.35</v>
      </c>
      <c r="AC13" s="2">
        <f>(Table2[[#This Row],[Close Price]]/Table2[[#This Row],[Day Low]])-1</f>
        <v>4.5979469632164705E-3</v>
      </c>
      <c r="AD13" s="2">
        <f>(Table2[[#This Row],[Day High]]/Table2[[#This Row],[Close Price]])-1</f>
        <v>3.175447933297848E-2</v>
      </c>
      <c r="AE13" s="2">
        <f>(Table2[[#This Row],[Close Price]]/Table2[[#This Row],[Current Week Low]])-1</f>
        <v>0.19427966101694905</v>
      </c>
      <c r="AF13" s="2">
        <f>(Table2[[#This Row],[Current Week High]]/Table2[[#This Row],[Close Price]])-1</f>
        <v>5.470995210218188E-2</v>
      </c>
      <c r="AG13" s="2">
        <f>(Table2[[#This Row],[Close Price]]/Table2[[#This Row],[Current Month Low]])-1</f>
        <v>0.19427966101694905</v>
      </c>
      <c r="AH13" s="2">
        <f>(Table2[[#This Row],[Current Month High]]/Table2[[#This Row],[Close Price]])-1</f>
        <v>5.470995210218188E-2</v>
      </c>
      <c r="AI13">
        <v>5.47099521021818</v>
      </c>
      <c r="AJ13">
        <v>242.54982984929501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0.23</v>
      </c>
      <c r="AM13" t="s">
        <v>10473</v>
      </c>
      <c r="AN13">
        <v>19.63</v>
      </c>
      <c r="AO13" t="s">
        <v>10473</v>
      </c>
      <c r="AP13">
        <v>0.21480161987777099</v>
      </c>
      <c r="AQ13">
        <f>(Table2[[#This Row],[Sharpe Ratio]]-AVERAGE(Table2[Sharpe Ratio]))/_xlfn.STDEV.P(Table2[Sharpe Ratio])</f>
        <v>1.8055189030826948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12.661491656298672</v>
      </c>
      <c r="AS13">
        <f>_xlfn.RANK.AVG(Table2[[#This Row],[1Y Return vs Nifty Z-Score]],Table2[1Y Return vs Nifty Z-Score])</f>
        <v>28</v>
      </c>
      <c r="AT13">
        <f>_xlfn.RANK.AVG(Table2[[#This Row],[6M Return vs Nifty Z-Score]],Table2[6M Return vs Nifty Z-Score])</f>
        <v>41</v>
      </c>
      <c r="AU13">
        <f>_xlfn.RANK.AVG(Table2[[#This Row],[Sharpe Ratio Z-Score]],Table2[Sharpe Ratio Z-Score])</f>
        <v>26</v>
      </c>
      <c r="AV13">
        <f>(Table2[[#This Row],[Rank 1Y]]+Table2[[#This Row],[Rank 6M]]+Table2[[#This Row],[Rank Sharpe]])/3</f>
        <v>31.666666666666668</v>
      </c>
    </row>
    <row r="14" spans="1:48" x14ac:dyDescent="0.3">
      <c r="A14" t="s">
        <v>390</v>
      </c>
      <c r="B14" t="s">
        <v>391</v>
      </c>
      <c r="C14" t="s">
        <v>10435</v>
      </c>
      <c r="D14" t="s">
        <v>62</v>
      </c>
      <c r="E14">
        <v>63483.126562500001</v>
      </c>
      <c r="F14">
        <v>1731.85</v>
      </c>
      <c r="G14">
        <v>182.133815377536</v>
      </c>
      <c r="H14">
        <f>(Table2[[#This Row],[1Y Return vs Nifty]]-AVERAGE(Table2[1Y Return vs Nifty]))/_xlfn.STDEV.P(Table2[1Y Return vs Nifty])</f>
        <v>1.486035627267567</v>
      </c>
      <c r="I14">
        <v>16.303079906444299</v>
      </c>
      <c r="J14">
        <f>(Table2[[#This Row],[1M Return vs Nifty]]-AVERAGE(Table2[1M Return vs Nifty]))/_xlfn.STDEV.P(Table2[1M Return vs Nifty])</f>
        <v>0.45688729787047488</v>
      </c>
      <c r="K14">
        <v>87.369577324944402</v>
      </c>
      <c r="L14">
        <f>(Table2[[#This Row],[6M Return vs Nifty]]-AVERAGE(Table2[6M Return vs Nifty]))/_xlfn.STDEV.P(Table2[6M Return vs Nifty])</f>
        <v>2.1667495842845708</v>
      </c>
      <c r="M14">
        <v>3.6408260027833399</v>
      </c>
      <c r="N14">
        <f>(Table2[[#This Row],[1W Return vs Nifty]]-AVERAGE(Table2[1W Return vs Nifty]))/_xlfn.STDEV.P(Table2[1W Return vs Nifty])</f>
        <v>0.39732629975161443</v>
      </c>
      <c r="O14">
        <v>1563.7</v>
      </c>
      <c r="P14">
        <v>1384.4852132911701</v>
      </c>
      <c r="Q14">
        <v>983.90974526083596</v>
      </c>
      <c r="R14">
        <v>78.932064137000594</v>
      </c>
      <c r="S14" s="2">
        <f>(Table2[[#This Row],[Close Price]]-Table2[[#This Row],[20D EMA]])/Table2[[#This Row],[20D EMA]]</f>
        <v>0.10753341433778849</v>
      </c>
      <c r="T14" s="2">
        <f>(Table2[[#This Row],[Close Price]]-Table2[[#This Row],[50D EMA]])/Table2[[#This Row],[50D EMA]]</f>
        <v>0.25089815577234031</v>
      </c>
      <c r="U14" s="2">
        <f>(Table2[[#This Row],[Close Price]]-Table2[[#This Row],[200D EMA]])/Table2[[#This Row],[200D EMA]]</f>
        <v>0.76017160958283203</v>
      </c>
      <c r="V14">
        <v>1.41845387856007</v>
      </c>
      <c r="W14">
        <v>1656</v>
      </c>
      <c r="X14">
        <v>1794.7</v>
      </c>
      <c r="Y14">
        <v>1581.2</v>
      </c>
      <c r="Z14">
        <v>1794.7</v>
      </c>
      <c r="AA14">
        <v>1581.2</v>
      </c>
      <c r="AB14">
        <v>1794.7</v>
      </c>
      <c r="AC14" s="2">
        <f>(Table2[[#This Row],[Close Price]]/Table2[[#This Row],[Day Low]])-1</f>
        <v>4.5803140096618344E-2</v>
      </c>
      <c r="AD14" s="2">
        <f>(Table2[[#This Row],[Day High]]/Table2[[#This Row],[Close Price]])-1</f>
        <v>3.6290671824927179E-2</v>
      </c>
      <c r="AE14" s="2">
        <f>(Table2[[#This Row],[Close Price]]/Table2[[#This Row],[Current Week Low]])-1</f>
        <v>9.5275739944346016E-2</v>
      </c>
      <c r="AF14" s="2">
        <f>(Table2[[#This Row],[Current Week High]]/Table2[[#This Row],[Close Price]])-1</f>
        <v>3.6290671824927179E-2</v>
      </c>
      <c r="AG14" s="2">
        <f>(Table2[[#This Row],[Close Price]]/Table2[[#This Row],[Current Month Low]])-1</f>
        <v>9.5275739944346016E-2</v>
      </c>
      <c r="AH14" s="2">
        <f>(Table2[[#This Row],[Current Month High]]/Table2[[#This Row],[Close Price]])-1</f>
        <v>3.6290671824927179E-2</v>
      </c>
      <c r="AI14">
        <v>3.6290671824927099</v>
      </c>
      <c r="AJ14">
        <v>284.85555555555499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</v>
      </c>
      <c r="AM14">
        <v>0</v>
      </c>
      <c r="AN14">
        <v>10.74</v>
      </c>
      <c r="AO14" t="s">
        <v>10473</v>
      </c>
      <c r="AP14">
        <v>0.21247906766289901</v>
      </c>
      <c r="AQ14">
        <f>(Table2[[#This Row],[Sharpe Ratio]]-AVERAGE(Table2[Sharpe Ratio]))/_xlfn.STDEV.P(Table2[Sharpe Ratio])</f>
        <v>1.7792525640838832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6.2862513732581098</v>
      </c>
      <c r="AS14">
        <f>_xlfn.RANK.AVG(Table2[[#This Row],[1Y Return vs Nifty Z-Score]],Table2[1Y Return vs Nifty Z-Score])</f>
        <v>47</v>
      </c>
      <c r="AT14">
        <f>_xlfn.RANK.AVG(Table2[[#This Row],[6M Return vs Nifty Z-Score]],Table2[6M Return vs Nifty Z-Score])</f>
        <v>24</v>
      </c>
      <c r="AU14">
        <f>_xlfn.RANK.AVG(Table2[[#This Row],[Sharpe Ratio Z-Score]],Table2[Sharpe Ratio Z-Score])</f>
        <v>28</v>
      </c>
      <c r="AV14">
        <f>(Table2[[#This Row],[Rank 1Y]]+Table2[[#This Row],[Rank 6M]]+Table2[[#This Row],[Rank Sharpe]])/3</f>
        <v>33</v>
      </c>
    </row>
    <row r="15" spans="1:48" x14ac:dyDescent="0.3">
      <c r="A15" t="s">
        <v>727</v>
      </c>
      <c r="B15" t="s">
        <v>728</v>
      </c>
      <c r="C15" t="s">
        <v>10435</v>
      </c>
      <c r="D15" t="s">
        <v>148</v>
      </c>
      <c r="E15">
        <v>22040.609946299999</v>
      </c>
      <c r="F15">
        <v>921.8</v>
      </c>
      <c r="G15">
        <v>207.438735984369</v>
      </c>
      <c r="H15">
        <f>(Table2[[#This Row],[1Y Return vs Nifty]]-AVERAGE(Table2[1Y Return vs Nifty]))/_xlfn.STDEV.P(Table2[1Y Return vs Nifty])</f>
        <v>1.7679004558829936</v>
      </c>
      <c r="I15">
        <v>31.678929972911401</v>
      </c>
      <c r="J15">
        <f>(Table2[[#This Row],[1M Return vs Nifty]]-AVERAGE(Table2[1M Return vs Nifty]))/_xlfn.STDEV.P(Table2[1M Return vs Nifty])</f>
        <v>1.5641335426938379</v>
      </c>
      <c r="K15">
        <v>110.573348896116</v>
      </c>
      <c r="L15">
        <f>(Table2[[#This Row],[6M Return vs Nifty]]-AVERAGE(Table2[6M Return vs Nifty]))/_xlfn.STDEV.P(Table2[6M Return vs Nifty])</f>
        <v>2.8302398861076674</v>
      </c>
      <c r="M15">
        <v>1.6340899754217499</v>
      </c>
      <c r="N15">
        <f>(Table2[[#This Row],[1W Return vs Nifty]]-AVERAGE(Table2[1W Return vs Nifty]))/_xlfn.STDEV.P(Table2[1W Return vs Nifty])</f>
        <v>3.3324642663805897E-3</v>
      </c>
      <c r="O15">
        <v>875.16</v>
      </c>
      <c r="P15">
        <v>822.82846768122101</v>
      </c>
      <c r="Q15">
        <v>612.49326268963102</v>
      </c>
      <c r="R15">
        <v>63.055537232476297</v>
      </c>
      <c r="S15" s="2">
        <f>(Table2[[#This Row],[Close Price]]-Table2[[#This Row],[20D EMA]])/Table2[[#This Row],[20D EMA]]</f>
        <v>5.3293112116641513E-2</v>
      </c>
      <c r="T15" s="2">
        <f>(Table2[[#This Row],[Close Price]]-Table2[[#This Row],[50D EMA]])/Table2[[#This Row],[50D EMA]]</f>
        <v>0.12028209548666509</v>
      </c>
      <c r="U15" s="2">
        <f>(Table2[[#This Row],[Close Price]]-Table2[[#This Row],[200D EMA]])/Table2[[#This Row],[200D EMA]]</f>
        <v>0.50499614632839496</v>
      </c>
      <c r="V15">
        <v>1.11730298212255</v>
      </c>
      <c r="W15">
        <v>906</v>
      </c>
      <c r="X15">
        <v>929.35</v>
      </c>
      <c r="Y15">
        <v>877.9</v>
      </c>
      <c r="Z15">
        <v>980</v>
      </c>
      <c r="AA15">
        <v>877.9</v>
      </c>
      <c r="AB15">
        <v>980</v>
      </c>
      <c r="AC15" s="2">
        <f>(Table2[[#This Row],[Close Price]]/Table2[[#This Row],[Day Low]])-1</f>
        <v>1.7439293598233929E-2</v>
      </c>
      <c r="AD15" s="2">
        <f>(Table2[[#This Row],[Day High]]/Table2[[#This Row],[Close Price]])-1</f>
        <v>8.1904968539814327E-3</v>
      </c>
      <c r="AE15" s="2">
        <f>(Table2[[#This Row],[Close Price]]/Table2[[#This Row],[Current Week Low]])-1</f>
        <v>5.000569540949984E-2</v>
      </c>
      <c r="AF15" s="2">
        <f>(Table2[[#This Row],[Current Week High]]/Table2[[#This Row],[Close Price]])-1</f>
        <v>6.3137339986982122E-2</v>
      </c>
      <c r="AG15" s="2">
        <f>(Table2[[#This Row],[Close Price]]/Table2[[#This Row],[Current Month Low]])-1</f>
        <v>5.000569540949984E-2</v>
      </c>
      <c r="AH15" s="2">
        <f>(Table2[[#This Row],[Current Month High]]/Table2[[#This Row],[Close Price]])-1</f>
        <v>6.3137339986982122E-2</v>
      </c>
      <c r="AI15">
        <v>6.3137339986982104</v>
      </c>
      <c r="AJ15">
        <v>244.08361328853999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0.04</v>
      </c>
      <c r="AM15" t="s">
        <v>10473</v>
      </c>
      <c r="AN15">
        <v>1.85</v>
      </c>
      <c r="AO15" t="s">
        <v>10473</v>
      </c>
      <c r="AP15">
        <v>0.17998056979371599</v>
      </c>
      <c r="AQ15">
        <f>(Table2[[#This Row],[Sharpe Ratio]]-AVERAGE(Table2[Sharpe Ratio]))/_xlfn.STDEV.P(Table2[Sharpe Ratio])</f>
        <v>1.4117187120920285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7.5773250610429077</v>
      </c>
      <c r="AS15">
        <f>_xlfn.RANK.AVG(Table2[[#This Row],[1Y Return vs Nifty Z-Score]],Table2[1Y Return vs Nifty Z-Score])</f>
        <v>31</v>
      </c>
      <c r="AT15">
        <f>_xlfn.RANK.AVG(Table2[[#This Row],[6M Return vs Nifty Z-Score]],Table2[6M Return vs Nifty Z-Score])</f>
        <v>11</v>
      </c>
      <c r="AU15">
        <f>_xlfn.RANK.AVG(Table2[[#This Row],[Sharpe Ratio Z-Score]],Table2[Sharpe Ratio Z-Score])</f>
        <v>60</v>
      </c>
      <c r="AV15">
        <f>(Table2[[#This Row],[Rank 1Y]]+Table2[[#This Row],[Rank 6M]]+Table2[[#This Row],[Rank Sharpe]])/3</f>
        <v>34</v>
      </c>
    </row>
    <row r="16" spans="1:48" x14ac:dyDescent="0.3">
      <c r="A16" t="s">
        <v>60</v>
      </c>
      <c r="B16" t="s">
        <v>61</v>
      </c>
      <c r="C16" t="s">
        <v>10435</v>
      </c>
      <c r="D16" t="s">
        <v>62</v>
      </c>
      <c r="E16">
        <v>371303.88</v>
      </c>
      <c r="F16">
        <v>5552</v>
      </c>
      <c r="G16">
        <v>171.628751799171</v>
      </c>
      <c r="H16">
        <f>(Table2[[#This Row],[1Y Return vs Nifty]]-AVERAGE(Table2[1Y Return vs Nifty]))/_xlfn.STDEV.P(Table2[1Y Return vs Nifty])</f>
        <v>1.3690224980380505</v>
      </c>
      <c r="I16">
        <v>19.705558587055599</v>
      </c>
      <c r="J16">
        <f>(Table2[[#This Row],[1M Return vs Nifty]]-AVERAGE(Table2[1M Return vs Nifty]))/_xlfn.STDEV.P(Table2[1M Return vs Nifty])</f>
        <v>0.70190670986478298</v>
      </c>
      <c r="K16">
        <v>73.1346237681731</v>
      </c>
      <c r="L16">
        <f>(Table2[[#This Row],[6M Return vs Nifty]]-AVERAGE(Table2[6M Return vs Nifty]))/_xlfn.STDEV.P(Table2[6M Return vs Nifty])</f>
        <v>1.759714305435587</v>
      </c>
      <c r="M16">
        <v>2.9436896286428502</v>
      </c>
      <c r="N16">
        <f>(Table2[[#This Row],[1W Return vs Nifty]]-AVERAGE(Table2[1W Return vs Nifty]))/_xlfn.STDEV.P(Table2[1W Return vs Nifty])</f>
        <v>0.26045357201920466</v>
      </c>
      <c r="O16">
        <v>5237.22</v>
      </c>
      <c r="P16">
        <v>4786.4563606647098</v>
      </c>
      <c r="Q16">
        <v>3497.0125089008702</v>
      </c>
      <c r="R16">
        <v>70.053190794671394</v>
      </c>
      <c r="S16" s="2">
        <f>(Table2[[#This Row],[Close Price]]-Table2[[#This Row],[20D EMA]])/Table2[[#This Row],[20D EMA]]</f>
        <v>6.01044065362921E-2</v>
      </c>
      <c r="T16" s="2">
        <f>(Table2[[#This Row],[Close Price]]-Table2[[#This Row],[50D EMA]])/Table2[[#This Row],[50D EMA]]</f>
        <v>0.15993954225229307</v>
      </c>
      <c r="U16" s="2">
        <f>(Table2[[#This Row],[Close Price]]-Table2[[#This Row],[200D EMA]])/Table2[[#This Row],[200D EMA]]</f>
        <v>0.58764087513802554</v>
      </c>
      <c r="V16">
        <v>0.78316892567271701</v>
      </c>
      <c r="W16">
        <v>5482.5</v>
      </c>
      <c r="X16">
        <v>5624.95</v>
      </c>
      <c r="Y16">
        <v>5253.3</v>
      </c>
      <c r="Z16">
        <v>5624.95</v>
      </c>
      <c r="AA16">
        <v>5253.3</v>
      </c>
      <c r="AB16">
        <v>5624.95</v>
      </c>
      <c r="AC16" s="2">
        <f>(Table2[[#This Row],[Close Price]]/Table2[[#This Row],[Day Low]])-1</f>
        <v>1.2676698586411295E-2</v>
      </c>
      <c r="AD16" s="2">
        <f>(Table2[[#This Row],[Day High]]/Table2[[#This Row],[Close Price]])-1</f>
        <v>1.3139409221901932E-2</v>
      </c>
      <c r="AE16" s="2">
        <f>(Table2[[#This Row],[Close Price]]/Table2[[#This Row],[Current Week Low]])-1</f>
        <v>5.685949783945321E-2</v>
      </c>
      <c r="AF16" s="2">
        <f>(Table2[[#This Row],[Current Week High]]/Table2[[#This Row],[Close Price]])-1</f>
        <v>1.3139409221901932E-2</v>
      </c>
      <c r="AG16" s="2">
        <f>(Table2[[#This Row],[Close Price]]/Table2[[#This Row],[Current Month Low]])-1</f>
        <v>5.685949783945321E-2</v>
      </c>
      <c r="AH16" s="2">
        <f>(Table2[[#This Row],[Current Month High]]/Table2[[#This Row],[Close Price]])-1</f>
        <v>1.3139409221901932E-2</v>
      </c>
      <c r="AI16">
        <v>1.3139409221901901</v>
      </c>
      <c r="AJ16">
        <v>214.06267677339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</v>
      </c>
      <c r="AM16">
        <v>0</v>
      </c>
      <c r="AN16">
        <v>4.5199999999999996</v>
      </c>
      <c r="AO16" t="s">
        <v>10473</v>
      </c>
      <c r="AP16">
        <v>0.28119104261989603</v>
      </c>
      <c r="AQ16">
        <f>(Table2[[#This Row],[Sharpe Ratio]]-AVERAGE(Table2[Sharpe Ratio]))/_xlfn.STDEV.P(Table2[Sharpe Ratio])</f>
        <v>2.5563339213690233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6.6474310067266478</v>
      </c>
      <c r="AS16">
        <f>_xlfn.RANK.AVG(Table2[[#This Row],[1Y Return vs Nifty Z-Score]],Table2[1Y Return vs Nifty Z-Score])</f>
        <v>58</v>
      </c>
      <c r="AT16">
        <f>_xlfn.RANK.AVG(Table2[[#This Row],[6M Return vs Nifty Z-Score]],Table2[6M Return vs Nifty Z-Score])</f>
        <v>39</v>
      </c>
      <c r="AU16">
        <f>_xlfn.RANK.AVG(Table2[[#This Row],[Sharpe Ratio Z-Score]],Table2[Sharpe Ratio Z-Score])</f>
        <v>6</v>
      </c>
      <c r="AV16">
        <f>(Table2[[#This Row],[Rank 1Y]]+Table2[[#This Row],[Rank 6M]]+Table2[[#This Row],[Rank Sharpe]])/3</f>
        <v>34.333333333333336</v>
      </c>
    </row>
    <row r="17" spans="1:48" x14ac:dyDescent="0.3">
      <c r="A17" t="s">
        <v>120</v>
      </c>
      <c r="B17" t="s">
        <v>121</v>
      </c>
      <c r="C17" t="s">
        <v>10429</v>
      </c>
      <c r="D17" t="s">
        <v>122</v>
      </c>
      <c r="E17">
        <v>245988.488438</v>
      </c>
      <c r="F17">
        <v>188.23</v>
      </c>
      <c r="G17">
        <v>436.64922507029701</v>
      </c>
      <c r="H17">
        <f>(Table2[[#This Row],[1Y Return vs Nifty]]-AVERAGE(Table2[1Y Return vs Nifty]))/_xlfn.STDEV.P(Table2[1Y Return vs Nifty])</f>
        <v>4.3210155684282476</v>
      </c>
      <c r="I17">
        <v>-2.8043019626068002</v>
      </c>
      <c r="J17">
        <f>(Table2[[#This Row],[1M Return vs Nifty]]-AVERAGE(Table2[1M Return vs Nifty]))/_xlfn.STDEV.P(Table2[1M Return vs Nifty])</f>
        <v>-0.91907414370554652</v>
      </c>
      <c r="K17">
        <v>74.825771793443806</v>
      </c>
      <c r="L17">
        <f>(Table2[[#This Row],[6M Return vs Nifty]]-AVERAGE(Table2[6M Return vs Nifty]))/_xlfn.STDEV.P(Table2[6M Return vs Nifty])</f>
        <v>1.8080711128741003</v>
      </c>
      <c r="M17">
        <v>0.74560405357897597</v>
      </c>
      <c r="N17">
        <f>(Table2[[#This Row],[1W Return vs Nifty]]-AVERAGE(Table2[1W Return vs Nifty]))/_xlfn.STDEV.P(Table2[1W Return vs Nifty])</f>
        <v>-0.17110900254762601</v>
      </c>
      <c r="O17">
        <v>175.53</v>
      </c>
      <c r="P17">
        <v>168.98638248173199</v>
      </c>
      <c r="Q17">
        <v>130.96527284145</v>
      </c>
      <c r="R17">
        <v>78.857072661771795</v>
      </c>
      <c r="S17" s="2">
        <f>(Table2[[#This Row],[Close Price]]-Table2[[#This Row],[20D EMA]])/Table2[[#This Row],[20D EMA]]</f>
        <v>7.2352304449381802E-2</v>
      </c>
      <c r="T17" s="2">
        <f>(Table2[[#This Row],[Close Price]]-Table2[[#This Row],[50D EMA]])/Table2[[#This Row],[50D EMA]]</f>
        <v>0.11387673512892849</v>
      </c>
      <c r="U17" s="2">
        <f>(Table2[[#This Row],[Close Price]]-Table2[[#This Row],[200D EMA]])/Table2[[#This Row],[200D EMA]]</f>
        <v>0.43725123398075283</v>
      </c>
      <c r="V17">
        <v>0.89744393840919001</v>
      </c>
      <c r="W17">
        <v>178.1</v>
      </c>
      <c r="X17">
        <v>191.5</v>
      </c>
      <c r="Y17">
        <v>170.01</v>
      </c>
      <c r="Z17">
        <v>191.5</v>
      </c>
      <c r="AA17">
        <v>170.01</v>
      </c>
      <c r="AB17">
        <v>191.5</v>
      </c>
      <c r="AC17" s="2">
        <f>(Table2[[#This Row],[Close Price]]/Table2[[#This Row],[Day Low]])-1</f>
        <v>5.6878158338012241E-2</v>
      </c>
      <c r="AD17" s="2">
        <f>(Table2[[#This Row],[Day High]]/Table2[[#This Row],[Close Price]])-1</f>
        <v>1.7372363597726315E-2</v>
      </c>
      <c r="AE17" s="2">
        <f>(Table2[[#This Row],[Close Price]]/Table2[[#This Row],[Current Week Low]])-1</f>
        <v>0.10717016646079647</v>
      </c>
      <c r="AF17" s="2">
        <f>(Table2[[#This Row],[Current Week High]]/Table2[[#This Row],[Close Price]])-1</f>
        <v>1.7372363597726315E-2</v>
      </c>
      <c r="AG17" s="2">
        <f>(Table2[[#This Row],[Close Price]]/Table2[[#This Row],[Current Month Low]])-1</f>
        <v>0.10717016646079647</v>
      </c>
      <c r="AH17" s="2">
        <f>(Table2[[#This Row],[Current Month High]]/Table2[[#This Row],[Close Price]])-1</f>
        <v>1.7372363597726315E-2</v>
      </c>
      <c r="AI17">
        <v>6.25298836529777</v>
      </c>
      <c r="AJ17">
        <v>481.85471406491399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0.19</v>
      </c>
      <c r="AM17" t="s">
        <v>10473</v>
      </c>
      <c r="AN17">
        <v>8.67</v>
      </c>
      <c r="AO17" t="s">
        <v>10473</v>
      </c>
      <c r="AP17">
        <v>0.173475710599726</v>
      </c>
      <c r="AQ17">
        <f>(Table2[[#This Row],[Sharpe Ratio]]-AVERAGE(Table2[Sharpe Ratio]))/_xlfn.STDEV.P(Table2[Sharpe Ratio])</f>
        <v>1.338153590225309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6.3770571252744848</v>
      </c>
      <c r="AS17">
        <f>_xlfn.RANK.AVG(Table2[[#This Row],[1Y Return vs Nifty Z-Score]],Table2[1Y Return vs Nifty Z-Score])</f>
        <v>3</v>
      </c>
      <c r="AT17">
        <f>_xlfn.RANK.AVG(Table2[[#This Row],[6M Return vs Nifty Z-Score]],Table2[6M Return vs Nifty Z-Score])</f>
        <v>34</v>
      </c>
      <c r="AU17">
        <f>_xlfn.RANK.AVG(Table2[[#This Row],[Sharpe Ratio Z-Score]],Table2[Sharpe Ratio Z-Score])</f>
        <v>66</v>
      </c>
      <c r="AV17">
        <f>(Table2[[#This Row],[Rank 1Y]]+Table2[[#This Row],[Rank 6M]]+Table2[[#This Row],[Rank Sharpe]])/3</f>
        <v>34.333333333333336</v>
      </c>
    </row>
    <row r="18" spans="1:48" x14ac:dyDescent="0.3">
      <c r="A18" t="s">
        <v>1044</v>
      </c>
      <c r="B18" t="s">
        <v>1045</v>
      </c>
      <c r="C18" t="s">
        <v>10442</v>
      </c>
      <c r="D18" t="s">
        <v>140</v>
      </c>
      <c r="E18">
        <v>12512.017433360001</v>
      </c>
      <c r="F18">
        <v>527.6</v>
      </c>
      <c r="G18">
        <v>435.32456091788299</v>
      </c>
      <c r="H18">
        <f>(Table2[[#This Row],[1Y Return vs Nifty]]-AVERAGE(Table2[1Y Return vs Nifty]))/_xlfn.STDEV.P(Table2[1Y Return vs Nifty])</f>
        <v>4.3062604842256773</v>
      </c>
      <c r="I18">
        <v>33.088253258908097</v>
      </c>
      <c r="J18">
        <f>(Table2[[#This Row],[1M Return vs Nifty]]-AVERAGE(Table2[1M Return vs Nifty]))/_xlfn.STDEV.P(Table2[1M Return vs Nifty])</f>
        <v>1.6656217797289503</v>
      </c>
      <c r="K18">
        <v>144.237881312025</v>
      </c>
      <c r="L18">
        <f>(Table2[[#This Row],[6M Return vs Nifty]]-AVERAGE(Table2[6M Return vs Nifty]))/_xlfn.STDEV.P(Table2[6M Return vs Nifty])</f>
        <v>3.7928459307696167</v>
      </c>
      <c r="M18">
        <v>15.2140685870986</v>
      </c>
      <c r="N18">
        <f>(Table2[[#This Row],[1W Return vs Nifty]]-AVERAGE(Table2[1W Return vs Nifty]))/_xlfn.STDEV.P(Table2[1W Return vs Nifty])</f>
        <v>2.6695664811323763</v>
      </c>
      <c r="O18">
        <v>477.9</v>
      </c>
      <c r="P18">
        <v>423.904094397677</v>
      </c>
      <c r="Q18">
        <v>286.649333816742</v>
      </c>
      <c r="R18">
        <v>69.936171751984304</v>
      </c>
      <c r="S18" s="2">
        <f>(Table2[[#This Row],[Close Price]]-Table2[[#This Row],[20D EMA]])/Table2[[#This Row],[20D EMA]]</f>
        <v>0.10399665201925098</v>
      </c>
      <c r="T18" s="2">
        <f>(Table2[[#This Row],[Close Price]]-Table2[[#This Row],[50D EMA]])/Table2[[#This Row],[50D EMA]]</f>
        <v>0.24462114655831282</v>
      </c>
      <c r="U18" s="2">
        <f>(Table2[[#This Row],[Close Price]]-Table2[[#This Row],[200D EMA]])/Table2[[#This Row],[200D EMA]]</f>
        <v>0.84057640384156751</v>
      </c>
      <c r="V18">
        <v>0.37067418110842698</v>
      </c>
      <c r="W18">
        <v>512.5</v>
      </c>
      <c r="X18">
        <v>535</v>
      </c>
      <c r="Y18">
        <v>492</v>
      </c>
      <c r="Z18">
        <v>569.6</v>
      </c>
      <c r="AA18">
        <v>492</v>
      </c>
      <c r="AB18">
        <v>569.6</v>
      </c>
      <c r="AC18" s="2">
        <f>(Table2[[#This Row],[Close Price]]/Table2[[#This Row],[Day Low]])-1</f>
        <v>2.9463414634146368E-2</v>
      </c>
      <c r="AD18" s="2">
        <f>(Table2[[#This Row],[Day High]]/Table2[[#This Row],[Close Price]])-1</f>
        <v>1.4025777103866544E-2</v>
      </c>
      <c r="AE18" s="2">
        <f>(Table2[[#This Row],[Close Price]]/Table2[[#This Row],[Current Week Low]])-1</f>
        <v>7.2357723577235911E-2</v>
      </c>
      <c r="AF18" s="2">
        <f>(Table2[[#This Row],[Current Week High]]/Table2[[#This Row],[Close Price]])-1</f>
        <v>7.9605761940864328E-2</v>
      </c>
      <c r="AG18" s="2">
        <f>(Table2[[#This Row],[Close Price]]/Table2[[#This Row],[Current Month Low]])-1</f>
        <v>7.2357723577235911E-2</v>
      </c>
      <c r="AH18" s="2">
        <f>(Table2[[#This Row],[Current Month High]]/Table2[[#This Row],[Close Price]])-1</f>
        <v>7.9605761940864328E-2</v>
      </c>
      <c r="AI18">
        <v>7.9605761940864301</v>
      </c>
      <c r="AJ18">
        <v>464.57998929909002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0.19</v>
      </c>
      <c r="AM18" t="s">
        <v>10473</v>
      </c>
      <c r="AN18">
        <v>25.45</v>
      </c>
      <c r="AO18" t="s">
        <v>10473</v>
      </c>
      <c r="AP18">
        <v>0.152563961793762</v>
      </c>
      <c r="AQ18">
        <f>(Table2[[#This Row],[Sharpe Ratio]]-AVERAGE(Table2[Sharpe Ratio]))/_xlfn.STDEV.P(Table2[Sharpe Ratio])</f>
        <v>1.1016572567184573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13.535951932575079</v>
      </c>
      <c r="AS18">
        <f>_xlfn.RANK.AVG(Table2[[#This Row],[1Y Return vs Nifty Z-Score]],Table2[1Y Return vs Nifty Z-Score])</f>
        <v>4</v>
      </c>
      <c r="AT18">
        <f>_xlfn.RANK.AVG(Table2[[#This Row],[6M Return vs Nifty Z-Score]],Table2[6M Return vs Nifty Z-Score])</f>
        <v>6</v>
      </c>
      <c r="AU18">
        <f>_xlfn.RANK.AVG(Table2[[#This Row],[Sharpe Ratio Z-Score]],Table2[Sharpe Ratio Z-Score])</f>
        <v>100</v>
      </c>
      <c r="AV18">
        <f>(Table2[[#This Row],[Rank 1Y]]+Table2[[#This Row],[Rank 6M]]+Table2[[#This Row],[Rank Sharpe]])/3</f>
        <v>36.666666666666664</v>
      </c>
    </row>
    <row r="19" spans="1:48" x14ac:dyDescent="0.3">
      <c r="A19" t="s">
        <v>240</v>
      </c>
      <c r="B19" t="s">
        <v>241</v>
      </c>
      <c r="C19" t="s">
        <v>10443</v>
      </c>
      <c r="D19" t="s">
        <v>242</v>
      </c>
      <c r="E19">
        <v>110041.788733575</v>
      </c>
      <c r="F19">
        <v>12160.65</v>
      </c>
      <c r="G19">
        <v>201.53000036646901</v>
      </c>
      <c r="H19">
        <f>(Table2[[#This Row],[1Y Return vs Nifty]]-AVERAGE(Table2[1Y Return vs Nifty]))/_xlfn.STDEV.P(Table2[1Y Return vs Nifty])</f>
        <v>1.7020846100975091</v>
      </c>
      <c r="I19">
        <v>28.0206908592669</v>
      </c>
      <c r="J19">
        <f>(Table2[[#This Row],[1M Return vs Nifty]]-AVERAGE(Table2[1M Return vs Nifty]))/_xlfn.STDEV.P(Table2[1M Return vs Nifty])</f>
        <v>1.3006963015826853</v>
      </c>
      <c r="K19">
        <v>69.404461382101701</v>
      </c>
      <c r="L19">
        <f>(Table2[[#This Row],[6M Return vs Nifty]]-AVERAGE(Table2[6M Return vs Nifty]))/_xlfn.STDEV.P(Table2[6M Return vs Nifty])</f>
        <v>1.65305377571125</v>
      </c>
      <c r="M19">
        <v>21.707067205110299</v>
      </c>
      <c r="N19">
        <f>(Table2[[#This Row],[1W Return vs Nifty]]-AVERAGE(Table2[1W Return vs Nifty]))/_xlfn.STDEV.P(Table2[1W Return vs Nifty])</f>
        <v>3.9443736278771411</v>
      </c>
      <c r="O19">
        <v>10407.65</v>
      </c>
      <c r="P19">
        <v>9656.5251878277304</v>
      </c>
      <c r="Q19">
        <v>7685.3236399867501</v>
      </c>
      <c r="R19">
        <v>89.7309274260856</v>
      </c>
      <c r="S19" s="2">
        <f>(Table2[[#This Row],[Close Price]]-Table2[[#This Row],[20D EMA]])/Table2[[#This Row],[20D EMA]]</f>
        <v>0.16843379629407215</v>
      </c>
      <c r="T19" s="2">
        <f>(Table2[[#This Row],[Close Price]]-Table2[[#This Row],[50D EMA]])/Table2[[#This Row],[50D EMA]]</f>
        <v>0.25931945119645888</v>
      </c>
      <c r="U19" s="2">
        <f>(Table2[[#This Row],[Close Price]]-Table2[[#This Row],[200D EMA]])/Table2[[#This Row],[200D EMA]]</f>
        <v>0.58232113176446076</v>
      </c>
      <c r="V19">
        <v>0.88969244491989197</v>
      </c>
      <c r="W19">
        <v>11835.5</v>
      </c>
      <c r="X19">
        <v>12460.9</v>
      </c>
      <c r="Y19">
        <v>9925</v>
      </c>
      <c r="Z19">
        <v>12539.25</v>
      </c>
      <c r="AA19">
        <v>9925</v>
      </c>
      <c r="AB19">
        <v>12539.25</v>
      </c>
      <c r="AC19" s="2">
        <f>(Table2[[#This Row],[Close Price]]/Table2[[#This Row],[Day Low]])-1</f>
        <v>2.7472434624646214E-2</v>
      </c>
      <c r="AD19" s="2">
        <f>(Table2[[#This Row],[Day High]]/Table2[[#This Row],[Close Price]])-1</f>
        <v>2.469029204853368E-2</v>
      </c>
      <c r="AE19" s="2">
        <f>(Table2[[#This Row],[Close Price]]/Table2[[#This Row],[Current Week Low]])-1</f>
        <v>0.22525440806045327</v>
      </c>
      <c r="AF19" s="2">
        <f>(Table2[[#This Row],[Current Week High]]/Table2[[#This Row],[Close Price]])-1</f>
        <v>3.1133204228392497E-2</v>
      </c>
      <c r="AG19" s="2">
        <f>(Table2[[#This Row],[Close Price]]/Table2[[#This Row],[Current Month Low]])-1</f>
        <v>0.22525440806045327</v>
      </c>
      <c r="AH19" s="2">
        <f>(Table2[[#This Row],[Current Month High]]/Table2[[#This Row],[Close Price]])-1</f>
        <v>3.1133204228392497E-2</v>
      </c>
      <c r="AI19">
        <v>3.1133204228392399</v>
      </c>
      <c r="AJ19">
        <v>252.14067499674201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0.31</v>
      </c>
      <c r="AM19" t="s">
        <v>10473</v>
      </c>
      <c r="AN19">
        <v>23.23</v>
      </c>
      <c r="AO19" t="s">
        <v>10473</v>
      </c>
      <c r="AP19">
        <v>0.20921912797990599</v>
      </c>
      <c r="AQ19">
        <f>(Table2[[#This Row],[Sharpe Ratio]]-AVERAGE(Table2[Sharpe Ratio]))/_xlfn.STDEV.P(Table2[Sharpe Ratio])</f>
        <v>1.7423850696607741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10.342593384929359</v>
      </c>
      <c r="AS19">
        <f>_xlfn.RANK.AVG(Table2[[#This Row],[1Y Return vs Nifty Z-Score]],Table2[1Y Return vs Nifty Z-Score])</f>
        <v>37</v>
      </c>
      <c r="AT19">
        <f>_xlfn.RANK.AVG(Table2[[#This Row],[6M Return vs Nifty Z-Score]],Table2[6M Return vs Nifty Z-Score])</f>
        <v>46</v>
      </c>
      <c r="AU19">
        <f>_xlfn.RANK.AVG(Table2[[#This Row],[Sharpe Ratio Z-Score]],Table2[Sharpe Ratio Z-Score])</f>
        <v>32</v>
      </c>
      <c r="AV19">
        <f>(Table2[[#This Row],[Rank 1Y]]+Table2[[#This Row],[Rank 6M]]+Table2[[#This Row],[Rank Sharpe]])/3</f>
        <v>38.333333333333336</v>
      </c>
    </row>
    <row r="20" spans="1:48" x14ac:dyDescent="0.3">
      <c r="A20" t="s">
        <v>765</v>
      </c>
      <c r="B20" t="s">
        <v>766</v>
      </c>
      <c r="C20" t="s">
        <v>10435</v>
      </c>
      <c r="D20" t="s">
        <v>230</v>
      </c>
      <c r="E20">
        <v>20671.33457169</v>
      </c>
      <c r="F20">
        <v>2603.15</v>
      </c>
      <c r="G20">
        <v>283.34668474164999</v>
      </c>
      <c r="H20">
        <f>(Table2[[#This Row],[1Y Return vs Nifty]]-AVERAGE(Table2[1Y Return vs Nifty]))/_xlfn.STDEV.P(Table2[1Y Return vs Nifty])</f>
        <v>2.6134190528171466</v>
      </c>
      <c r="I20">
        <v>39.569491317433901</v>
      </c>
      <c r="J20">
        <f>(Table2[[#This Row],[1M Return vs Nifty]]-AVERAGE(Table2[1M Return vs Nifty]))/_xlfn.STDEV.P(Table2[1M Return vs Nifty])</f>
        <v>2.1323489181367106</v>
      </c>
      <c r="K20">
        <v>172.354407522499</v>
      </c>
      <c r="L20">
        <f>(Table2[[#This Row],[6M Return vs Nifty]]-AVERAGE(Table2[6M Return vs Nifty]))/_xlfn.STDEV.P(Table2[6M Return vs Nifty])</f>
        <v>4.5968118896821517</v>
      </c>
      <c r="M20">
        <v>5.3032896015914099</v>
      </c>
      <c r="N20">
        <f>(Table2[[#This Row],[1W Return vs Nifty]]-AVERAGE(Table2[1W Return vs Nifty]))/_xlfn.STDEV.P(Table2[1W Return vs Nifty])</f>
        <v>0.7237271819394705</v>
      </c>
      <c r="O20">
        <v>2151.17</v>
      </c>
      <c r="P20">
        <v>1848.9419640743299</v>
      </c>
      <c r="Q20">
        <v>1267.8175928253499</v>
      </c>
      <c r="R20">
        <v>81.452037077320796</v>
      </c>
      <c r="S20" s="2">
        <f>(Table2[[#This Row],[Close Price]]-Table2[[#This Row],[20D EMA]])/Table2[[#This Row],[20D EMA]]</f>
        <v>0.21010891747281712</v>
      </c>
      <c r="T20" s="2">
        <f>(Table2[[#This Row],[Close Price]]-Table2[[#This Row],[50D EMA]])/Table2[[#This Row],[50D EMA]]</f>
        <v>0.4079133096550509</v>
      </c>
      <c r="U20" s="2">
        <f>(Table2[[#This Row],[Close Price]]-Table2[[#This Row],[200D EMA]])/Table2[[#This Row],[200D EMA]]</f>
        <v>1.0532527823650424</v>
      </c>
      <c r="V20">
        <v>0.75320159114682295</v>
      </c>
      <c r="W20">
        <v>2355</v>
      </c>
      <c r="X20">
        <v>2637.95</v>
      </c>
      <c r="Y20">
        <v>2120.0500000000002</v>
      </c>
      <c r="Z20">
        <v>2637.95</v>
      </c>
      <c r="AA20">
        <v>2120.0500000000002</v>
      </c>
      <c r="AB20">
        <v>2637.95</v>
      </c>
      <c r="AC20" s="2">
        <f>(Table2[[#This Row],[Close Price]]/Table2[[#This Row],[Day Low]])-1</f>
        <v>0.10537154989384301</v>
      </c>
      <c r="AD20" s="2">
        <f>(Table2[[#This Row],[Day High]]/Table2[[#This Row],[Close Price]])-1</f>
        <v>1.3368419030789447E-2</v>
      </c>
      <c r="AE20" s="2">
        <f>(Table2[[#This Row],[Close Price]]/Table2[[#This Row],[Current Week Low]])-1</f>
        <v>0.22787198415131704</v>
      </c>
      <c r="AF20" s="2">
        <f>(Table2[[#This Row],[Current Week High]]/Table2[[#This Row],[Close Price]])-1</f>
        <v>1.3368419030789447E-2</v>
      </c>
      <c r="AG20" s="2">
        <f>(Table2[[#This Row],[Close Price]]/Table2[[#This Row],[Current Month Low]])-1</f>
        <v>0.22787198415131704</v>
      </c>
      <c r="AH20" s="2">
        <f>(Table2[[#This Row],[Current Month High]]/Table2[[#This Row],[Close Price]])-1</f>
        <v>1.3368419030789447E-2</v>
      </c>
      <c r="AI20">
        <v>1.33684190307894</v>
      </c>
      <c r="AJ20">
        <v>328.99637442320301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0.94</v>
      </c>
      <c r="AM20" t="s">
        <v>10473</v>
      </c>
      <c r="AN20">
        <v>22.44</v>
      </c>
      <c r="AO20" t="s">
        <v>10473</v>
      </c>
      <c r="AP20">
        <v>0.15078720147326599</v>
      </c>
      <c r="AQ20">
        <f>(Table2[[#This Row],[Sharpe Ratio]]-AVERAGE(Table2[Sharpe Ratio]))/_xlfn.STDEV.P(Table2[Sharpe Ratio])</f>
        <v>1.0815634183113163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11.147870460886796</v>
      </c>
      <c r="AS20">
        <f>_xlfn.RANK.AVG(Table2[[#This Row],[1Y Return vs Nifty Z-Score]],Table2[1Y Return vs Nifty Z-Score])</f>
        <v>11</v>
      </c>
      <c r="AT20">
        <f>_xlfn.RANK.AVG(Table2[[#This Row],[6M Return vs Nifty Z-Score]],Table2[6M Return vs Nifty Z-Score])</f>
        <v>3</v>
      </c>
      <c r="AU20">
        <f>_xlfn.RANK.AVG(Table2[[#This Row],[Sharpe Ratio Z-Score]],Table2[Sharpe Ratio Z-Score])</f>
        <v>102</v>
      </c>
      <c r="AV20">
        <f>(Table2[[#This Row],[Rank 1Y]]+Table2[[#This Row],[Rank 6M]]+Table2[[#This Row],[Rank Sharpe]])/3</f>
        <v>38.666666666666664</v>
      </c>
    </row>
    <row r="21" spans="1:48" x14ac:dyDescent="0.3">
      <c r="A21" t="s">
        <v>777</v>
      </c>
      <c r="B21" t="s">
        <v>778</v>
      </c>
      <c r="C21" t="s">
        <v>10435</v>
      </c>
      <c r="D21" t="s">
        <v>230</v>
      </c>
      <c r="E21">
        <v>20192.1732672</v>
      </c>
      <c r="F21">
        <v>1392</v>
      </c>
      <c r="G21">
        <v>224.18992849529499</v>
      </c>
      <c r="H21">
        <f>(Table2[[#This Row],[1Y Return vs Nifty]]-AVERAGE(Table2[1Y Return vs Nifty]))/_xlfn.STDEV.P(Table2[1Y Return vs Nifty])</f>
        <v>1.9544875659378347</v>
      </c>
      <c r="I21">
        <v>6.6236679219451604</v>
      </c>
      <c r="J21">
        <f>(Table2[[#This Row],[1M Return vs Nifty]]-AVERAGE(Table2[1M Return vs Nifty]))/_xlfn.STDEV.P(Table2[1M Return vs Nifty])</f>
        <v>-0.24014685150045981</v>
      </c>
      <c r="K21">
        <v>98.141915210568996</v>
      </c>
      <c r="L21">
        <f>(Table2[[#This Row],[6M Return vs Nifty]]-AVERAGE(Table2[6M Return vs Nifty]))/_xlfn.STDEV.P(Table2[6M Return vs Nifty])</f>
        <v>2.4747745832874615</v>
      </c>
      <c r="M21">
        <v>-3.4138920097699099</v>
      </c>
      <c r="N21">
        <f>(Table2[[#This Row],[1W Return vs Nifty]]-AVERAGE(Table2[1W Return vs Nifty]))/_xlfn.STDEV.P(Table2[1W Return vs Nifty])</f>
        <v>-0.98776639312591541</v>
      </c>
      <c r="O21">
        <v>1350.38</v>
      </c>
      <c r="P21">
        <v>1237.9245022810501</v>
      </c>
      <c r="Q21">
        <v>899.04807797027399</v>
      </c>
      <c r="R21">
        <v>58.875020861704598</v>
      </c>
      <c r="S21" s="2">
        <f>(Table2[[#This Row],[Close Price]]-Table2[[#This Row],[20D EMA]])/Table2[[#This Row],[20D EMA]]</f>
        <v>3.0820954101808296E-2</v>
      </c>
      <c r="T21" s="2">
        <f>(Table2[[#This Row],[Close Price]]-Table2[[#This Row],[50D EMA]])/Table2[[#This Row],[50D EMA]]</f>
        <v>0.12446275797517872</v>
      </c>
      <c r="U21" s="2">
        <f>(Table2[[#This Row],[Close Price]]-Table2[[#This Row],[200D EMA]])/Table2[[#This Row],[200D EMA]]</f>
        <v>0.54830429440729522</v>
      </c>
      <c r="V21">
        <v>0.711916789726181</v>
      </c>
      <c r="W21">
        <v>1380</v>
      </c>
      <c r="X21">
        <v>1402.55</v>
      </c>
      <c r="Y21">
        <v>1380</v>
      </c>
      <c r="Z21">
        <v>1450</v>
      </c>
      <c r="AA21">
        <v>1380</v>
      </c>
      <c r="AB21">
        <v>1450</v>
      </c>
      <c r="AC21" s="2">
        <f>(Table2[[#This Row],[Close Price]]/Table2[[#This Row],[Day Low]])-1</f>
        <v>8.6956521739129933E-3</v>
      </c>
      <c r="AD21" s="2">
        <f>(Table2[[#This Row],[Day High]]/Table2[[#This Row],[Close Price]])-1</f>
        <v>7.5790229885057681E-3</v>
      </c>
      <c r="AE21" s="2">
        <f>(Table2[[#This Row],[Close Price]]/Table2[[#This Row],[Current Week Low]])-1</f>
        <v>8.6956521739129933E-3</v>
      </c>
      <c r="AF21" s="2">
        <f>(Table2[[#This Row],[Current Week High]]/Table2[[#This Row],[Close Price]])-1</f>
        <v>4.1666666666666741E-2</v>
      </c>
      <c r="AG21" s="2">
        <f>(Table2[[#This Row],[Close Price]]/Table2[[#This Row],[Current Month Low]])-1</f>
        <v>8.6956521739129933E-3</v>
      </c>
      <c r="AH21" s="2">
        <f>(Table2[[#This Row],[Current Month High]]/Table2[[#This Row],[Close Price]])-1</f>
        <v>4.1666666666666741E-2</v>
      </c>
      <c r="AI21">
        <v>4.1666666666666696</v>
      </c>
      <c r="AJ21">
        <v>259.41130906274202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0.4</v>
      </c>
      <c r="AM21" t="s">
        <v>10473</v>
      </c>
      <c r="AN21">
        <v>5.27</v>
      </c>
      <c r="AO21" t="s">
        <v>10473</v>
      </c>
      <c r="AP21">
        <v>0.167368904221953</v>
      </c>
      <c r="AQ21">
        <f>(Table2[[#This Row],[Sharpe Ratio]]-AVERAGE(Table2[Sharpe Ratio]))/_xlfn.STDEV.P(Table2[Sharpe Ratio])</f>
        <v>1.2690901498033544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4.4704390544022754</v>
      </c>
      <c r="AS21">
        <f>_xlfn.RANK.AVG(Table2[[#This Row],[1Y Return vs Nifty Z-Score]],Table2[1Y Return vs Nifty Z-Score])</f>
        <v>26</v>
      </c>
      <c r="AT21">
        <f>_xlfn.RANK.AVG(Table2[[#This Row],[6M Return vs Nifty Z-Score]],Table2[6M Return vs Nifty Z-Score])</f>
        <v>16</v>
      </c>
      <c r="AU21">
        <f>_xlfn.RANK.AVG(Table2[[#This Row],[Sharpe Ratio Z-Score]],Table2[Sharpe Ratio Z-Score])</f>
        <v>75</v>
      </c>
      <c r="AV21">
        <f>(Table2[[#This Row],[Rank 1Y]]+Table2[[#This Row],[Rank 6M]]+Table2[[#This Row],[Rank Sharpe]])/3</f>
        <v>39</v>
      </c>
    </row>
    <row r="22" spans="1:48" x14ac:dyDescent="0.3">
      <c r="A22" t="s">
        <v>606</v>
      </c>
      <c r="B22" t="s">
        <v>607</v>
      </c>
      <c r="C22" t="s">
        <v>10429</v>
      </c>
      <c r="D22" t="s">
        <v>191</v>
      </c>
      <c r="E22">
        <v>31066.0897970599</v>
      </c>
      <c r="F22">
        <v>14084.65</v>
      </c>
      <c r="G22">
        <v>237.961094012833</v>
      </c>
      <c r="H22">
        <f>(Table2[[#This Row],[1Y Return vs Nifty]]-AVERAGE(Table2[1Y Return vs Nifty]))/_xlfn.STDEV.P(Table2[1Y Return vs Nifty])</f>
        <v>2.1078809422200502</v>
      </c>
      <c r="I22">
        <v>17.872021773775099</v>
      </c>
      <c r="J22">
        <f>(Table2[[#This Row],[1M Return vs Nifty]]-AVERAGE(Table2[1M Return vs Nifty]))/_xlfn.STDEV.P(Table2[1M Return vs Nifty])</f>
        <v>0.56986999368492097</v>
      </c>
      <c r="K22">
        <v>61.738915597708697</v>
      </c>
      <c r="L22">
        <f>(Table2[[#This Row],[6M Return vs Nifty]]-AVERAGE(Table2[6M Return vs Nifty]))/_xlfn.STDEV.P(Table2[6M Return vs Nifty])</f>
        <v>1.4338646119787233</v>
      </c>
      <c r="M22">
        <v>7.6535656032964399</v>
      </c>
      <c r="N22">
        <f>(Table2[[#This Row],[1W Return vs Nifty]]-AVERAGE(Table2[1W Return vs Nifty]))/_xlfn.STDEV.P(Table2[1W Return vs Nifty])</f>
        <v>1.1851701638438421</v>
      </c>
      <c r="O22">
        <v>12787.44</v>
      </c>
      <c r="P22">
        <v>11507.912507941101</v>
      </c>
      <c r="Q22">
        <v>8688.4076207616399</v>
      </c>
      <c r="R22">
        <v>81.180995818482202</v>
      </c>
      <c r="S22" s="2">
        <f>(Table2[[#This Row],[Close Price]]-Table2[[#This Row],[20D EMA]])/Table2[[#This Row],[20D EMA]]</f>
        <v>0.10144407324687342</v>
      </c>
      <c r="T22" s="2">
        <f>(Table2[[#This Row],[Close Price]]-Table2[[#This Row],[50D EMA]])/Table2[[#This Row],[50D EMA]]</f>
        <v>0.22391006972644314</v>
      </c>
      <c r="U22" s="2">
        <f>(Table2[[#This Row],[Close Price]]-Table2[[#This Row],[200D EMA]])/Table2[[#This Row],[200D EMA]]</f>
        <v>0.62108531445320425</v>
      </c>
      <c r="V22">
        <v>0.82740785761858504</v>
      </c>
      <c r="W22">
        <v>13556</v>
      </c>
      <c r="X22">
        <v>14147</v>
      </c>
      <c r="Y22">
        <v>13104.4</v>
      </c>
      <c r="Z22">
        <v>14605.8</v>
      </c>
      <c r="AA22">
        <v>13104.4</v>
      </c>
      <c r="AB22">
        <v>14605.8</v>
      </c>
      <c r="AC22" s="2">
        <f>(Table2[[#This Row],[Close Price]]/Table2[[#This Row],[Day Low]])-1</f>
        <v>3.8997491885511826E-2</v>
      </c>
      <c r="AD22" s="2">
        <f>(Table2[[#This Row],[Day High]]/Table2[[#This Row],[Close Price]])-1</f>
        <v>4.4268050679285853E-3</v>
      </c>
      <c r="AE22" s="2">
        <f>(Table2[[#This Row],[Close Price]]/Table2[[#This Row],[Current Week Low]])-1</f>
        <v>7.4803119562894871E-2</v>
      </c>
      <c r="AF22" s="2">
        <f>(Table2[[#This Row],[Current Week High]]/Table2[[#This Row],[Close Price]])-1</f>
        <v>3.7001274437064469E-2</v>
      </c>
      <c r="AG22" s="2">
        <f>(Table2[[#This Row],[Close Price]]/Table2[[#This Row],[Current Month Low]])-1</f>
        <v>7.4803119562894871E-2</v>
      </c>
      <c r="AH22" s="2">
        <f>(Table2[[#This Row],[Current Month High]]/Table2[[#This Row],[Close Price]])-1</f>
        <v>3.7001274437064469E-2</v>
      </c>
      <c r="AI22">
        <v>3.7001274437064402</v>
      </c>
      <c r="AJ22">
        <v>267.40308957615599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0.46</v>
      </c>
      <c r="AM22" t="s">
        <v>10473</v>
      </c>
      <c r="AN22">
        <v>17.53</v>
      </c>
      <c r="AO22" t="s">
        <v>10473</v>
      </c>
      <c r="AP22">
        <v>0.196853724441654</v>
      </c>
      <c r="AQ22">
        <f>(Table2[[#This Row],[Sharpe Ratio]]-AVERAGE(Table2[Sharpe Ratio]))/_xlfn.STDEV.P(Table2[Sharpe Ratio])</f>
        <v>1.602541547903511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6.8993272596310478</v>
      </c>
      <c r="AS22">
        <f>_xlfn.RANK.AVG(Table2[[#This Row],[1Y Return vs Nifty Z-Score]],Table2[1Y Return vs Nifty Z-Score])</f>
        <v>21</v>
      </c>
      <c r="AT22">
        <f>_xlfn.RANK.AVG(Table2[[#This Row],[6M Return vs Nifty Z-Score]],Table2[6M Return vs Nifty Z-Score])</f>
        <v>62</v>
      </c>
      <c r="AU22">
        <f>_xlfn.RANK.AVG(Table2[[#This Row],[Sharpe Ratio Z-Score]],Table2[Sharpe Ratio Z-Score])</f>
        <v>41</v>
      </c>
      <c r="AV22">
        <f>(Table2[[#This Row],[Rank 1Y]]+Table2[[#This Row],[Rank 6M]]+Table2[[#This Row],[Rank Sharpe]])/3</f>
        <v>41.333333333333336</v>
      </c>
    </row>
    <row r="23" spans="1:48" x14ac:dyDescent="0.3">
      <c r="A23" t="s">
        <v>894</v>
      </c>
      <c r="B23" t="s">
        <v>895</v>
      </c>
      <c r="C23" t="s">
        <v>10429</v>
      </c>
      <c r="D23" t="s">
        <v>252</v>
      </c>
      <c r="E23">
        <v>16774.192804425002</v>
      </c>
      <c r="F23">
        <v>4010.25</v>
      </c>
      <c r="G23">
        <v>318.44080682009201</v>
      </c>
      <c r="H23">
        <f>(Table2[[#This Row],[1Y Return vs Nifty]]-AVERAGE(Table2[1Y Return vs Nifty]))/_xlfn.STDEV.P(Table2[1Y Return vs Nifty])</f>
        <v>3.0043232116856733</v>
      </c>
      <c r="I23">
        <v>-6.2124288872285698</v>
      </c>
      <c r="J23">
        <f>(Table2[[#This Row],[1M Return vs Nifty]]-AVERAGE(Table2[1M Return vs Nifty]))/_xlfn.STDEV.P(Table2[1M Return vs Nifty])</f>
        <v>-1.1645002972421694</v>
      </c>
      <c r="K23">
        <v>36.483519193359598</v>
      </c>
      <c r="L23">
        <f>(Table2[[#This Row],[6M Return vs Nifty]]-AVERAGE(Table2[6M Return vs Nifty]))/_xlfn.STDEV.P(Table2[6M Return vs Nifty])</f>
        <v>0.71171000312185562</v>
      </c>
      <c r="M23">
        <v>-1.2032070969301001</v>
      </c>
      <c r="N23">
        <f>(Table2[[#This Row],[1W Return vs Nifty]]-AVERAGE(Table2[1W Return vs Nifty]))/_xlfn.STDEV.P(Table2[1W Return vs Nifty])</f>
        <v>-0.55373011930455873</v>
      </c>
      <c r="O23">
        <v>3933.53</v>
      </c>
      <c r="P23">
        <v>3917.29012679264</v>
      </c>
      <c r="Q23">
        <v>3167.69427264671</v>
      </c>
      <c r="R23">
        <v>65.954979913093297</v>
      </c>
      <c r="S23" s="2">
        <f>(Table2[[#This Row],[Close Price]]-Table2[[#This Row],[20D EMA]])/Table2[[#This Row],[20D EMA]]</f>
        <v>1.9504109540285645E-2</v>
      </c>
      <c r="T23" s="2">
        <f>(Table2[[#This Row],[Close Price]]-Table2[[#This Row],[50D EMA]])/Table2[[#This Row],[50D EMA]]</f>
        <v>2.3730658235281848E-2</v>
      </c>
      <c r="U23" s="2">
        <f>(Table2[[#This Row],[Close Price]]-Table2[[#This Row],[200D EMA]])/Table2[[#This Row],[200D EMA]]</f>
        <v>0.26598391600755955</v>
      </c>
      <c r="V23">
        <v>0.61200565173226695</v>
      </c>
      <c r="W23">
        <v>3866.7</v>
      </c>
      <c r="X23">
        <v>4020</v>
      </c>
      <c r="Y23">
        <v>3855</v>
      </c>
      <c r="Z23">
        <v>4020</v>
      </c>
      <c r="AA23">
        <v>3855</v>
      </c>
      <c r="AB23">
        <v>4020</v>
      </c>
      <c r="AC23" s="2">
        <f>(Table2[[#This Row],[Close Price]]/Table2[[#This Row],[Day Low]])-1</f>
        <v>3.7124679959655627E-2</v>
      </c>
      <c r="AD23" s="2">
        <f>(Table2[[#This Row],[Day High]]/Table2[[#This Row],[Close Price]])-1</f>
        <v>2.4312698709556546E-3</v>
      </c>
      <c r="AE23" s="2">
        <f>(Table2[[#This Row],[Close Price]]/Table2[[#This Row],[Current Week Low]])-1</f>
        <v>4.027237354085611E-2</v>
      </c>
      <c r="AF23" s="2">
        <f>(Table2[[#This Row],[Current Week High]]/Table2[[#This Row],[Close Price]])-1</f>
        <v>2.4312698709556546E-3</v>
      </c>
      <c r="AG23" s="2">
        <f>(Table2[[#This Row],[Close Price]]/Table2[[#This Row],[Current Month Low]])-1</f>
        <v>4.027237354085611E-2</v>
      </c>
      <c r="AH23" s="2">
        <f>(Table2[[#This Row],[Current Month High]]/Table2[[#This Row],[Close Price]])-1</f>
        <v>2.4312698709556546E-3</v>
      </c>
      <c r="AI23">
        <v>7.2239885293934298</v>
      </c>
      <c r="AJ23">
        <v>360.94827586206799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-0.12</v>
      </c>
      <c r="AM23" t="s">
        <v>10474</v>
      </c>
      <c r="AN23">
        <v>0.37</v>
      </c>
      <c r="AO23" t="s">
        <v>10473</v>
      </c>
      <c r="AP23">
        <v>0.29293275453393702</v>
      </c>
      <c r="AQ23">
        <f>(Table2[[#This Row],[Sharpe Ratio]]-AVERAGE(Table2[Sharpe Ratio]))/_xlfn.STDEV.P(Table2[Sharpe Ratio])</f>
        <v>2.6891239544997028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4.6869267527605034</v>
      </c>
      <c r="AS23">
        <f>_xlfn.RANK.AVG(Table2[[#This Row],[1Y Return vs Nifty Z-Score]],Table2[1Y Return vs Nifty Z-Score])</f>
        <v>9</v>
      </c>
      <c r="AT23">
        <f>_xlfn.RANK.AVG(Table2[[#This Row],[6M Return vs Nifty Z-Score]],Table2[6M Return vs Nifty Z-Score])</f>
        <v>119</v>
      </c>
      <c r="AU23">
        <f>_xlfn.RANK.AVG(Table2[[#This Row],[Sharpe Ratio Z-Score]],Table2[Sharpe Ratio Z-Score])</f>
        <v>2</v>
      </c>
      <c r="AV23">
        <f>(Table2[[#This Row],[Rank 1Y]]+Table2[[#This Row],[Rank 6M]]+Table2[[#This Row],[Rank Sharpe]])/3</f>
        <v>43.333333333333336</v>
      </c>
    </row>
    <row r="24" spans="1:48" x14ac:dyDescent="0.3">
      <c r="A24" t="s">
        <v>1284</v>
      </c>
      <c r="B24" t="s">
        <v>1285</v>
      </c>
      <c r="C24" t="s">
        <v>10435</v>
      </c>
      <c r="D24" t="s">
        <v>230</v>
      </c>
      <c r="E24">
        <v>8572.2918919679996</v>
      </c>
      <c r="F24">
        <v>75.040000000000006</v>
      </c>
      <c r="G24">
        <v>174.529985804023</v>
      </c>
      <c r="H24">
        <f>(Table2[[#This Row],[1Y Return vs Nifty]]-AVERAGE(Table2[1Y Return vs Nifty]))/_xlfn.STDEV.P(Table2[1Y Return vs Nifty])</f>
        <v>1.4013385775174716</v>
      </c>
      <c r="I24">
        <v>13.5643879129924</v>
      </c>
      <c r="J24">
        <f>(Table2[[#This Row],[1M Return vs Nifty]]-AVERAGE(Table2[1M Return vs Nifty]))/_xlfn.STDEV.P(Table2[1M Return vs Nifty])</f>
        <v>0.25966851566533733</v>
      </c>
      <c r="K24">
        <v>61.901970293108903</v>
      </c>
      <c r="L24">
        <f>(Table2[[#This Row],[6M Return vs Nifty]]-AVERAGE(Table2[6M Return vs Nifty]))/_xlfn.STDEV.P(Table2[6M Return vs Nifty])</f>
        <v>1.4385270095864968</v>
      </c>
      <c r="M24">
        <v>1.4467823406232201</v>
      </c>
      <c r="N24">
        <f>(Table2[[#This Row],[1W Return vs Nifty]]-AVERAGE(Table2[1W Return vs Nifty]))/_xlfn.STDEV.P(Table2[1W Return vs Nifty])</f>
        <v>-3.3442703191477935E-2</v>
      </c>
      <c r="O24">
        <v>70.17</v>
      </c>
      <c r="P24">
        <v>65.914962410318495</v>
      </c>
      <c r="Q24">
        <v>53.117295609294402</v>
      </c>
      <c r="R24">
        <v>69.362588722669102</v>
      </c>
      <c r="S24" s="2">
        <f>(Table2[[#This Row],[Close Price]]-Table2[[#This Row],[20D EMA]])/Table2[[#This Row],[20D EMA]]</f>
        <v>6.9402878723101108E-2</v>
      </c>
      <c r="T24" s="2">
        <f>(Table2[[#This Row],[Close Price]]-Table2[[#This Row],[50D EMA]])/Table2[[#This Row],[50D EMA]]</f>
        <v>0.13843651359274772</v>
      </c>
      <c r="U24" s="2">
        <f>(Table2[[#This Row],[Close Price]]-Table2[[#This Row],[200D EMA]])/Table2[[#This Row],[200D EMA]]</f>
        <v>0.41272252548319865</v>
      </c>
      <c r="V24">
        <v>1.0463597803465201</v>
      </c>
      <c r="W24">
        <v>73.55</v>
      </c>
      <c r="X24">
        <v>78.3</v>
      </c>
      <c r="Y24">
        <v>70</v>
      </c>
      <c r="Z24">
        <v>78.3</v>
      </c>
      <c r="AA24">
        <v>70</v>
      </c>
      <c r="AB24">
        <v>78.3</v>
      </c>
      <c r="AC24" s="2">
        <f>(Table2[[#This Row],[Close Price]]/Table2[[#This Row],[Day Low]])-1</f>
        <v>2.0258327668253084E-2</v>
      </c>
      <c r="AD24" s="2">
        <f>(Table2[[#This Row],[Day High]]/Table2[[#This Row],[Close Price]])-1</f>
        <v>4.3443496801705672E-2</v>
      </c>
      <c r="AE24" s="2">
        <f>(Table2[[#This Row],[Close Price]]/Table2[[#This Row],[Current Week Low]])-1</f>
        <v>7.2000000000000064E-2</v>
      </c>
      <c r="AF24" s="2">
        <f>(Table2[[#This Row],[Current Week High]]/Table2[[#This Row],[Close Price]])-1</f>
        <v>4.3443496801705672E-2</v>
      </c>
      <c r="AG24" s="2">
        <f>(Table2[[#This Row],[Close Price]]/Table2[[#This Row],[Current Month Low]])-1</f>
        <v>7.2000000000000064E-2</v>
      </c>
      <c r="AH24" s="2">
        <f>(Table2[[#This Row],[Current Month High]]/Table2[[#This Row],[Close Price]])-1</f>
        <v>4.3443496801705672E-2</v>
      </c>
      <c r="AI24">
        <v>4.3443496801705601</v>
      </c>
      <c r="AJ24">
        <v>204.73187089971799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0.23</v>
      </c>
      <c r="AM24" t="s">
        <v>10473</v>
      </c>
      <c r="AN24">
        <v>9.24</v>
      </c>
      <c r="AO24" t="s">
        <v>10473</v>
      </c>
      <c r="AP24">
        <v>0.210986476875336</v>
      </c>
      <c r="AQ24">
        <f>(Table2[[#This Row],[Sharpe Ratio]]-AVERAGE(Table2[Sharpe Ratio]))/_xlfn.STDEV.P(Table2[Sharpe Ratio])</f>
        <v>1.7623724718467346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4.828463871424562</v>
      </c>
      <c r="AS24">
        <f>_xlfn.RANK.AVG(Table2[[#This Row],[1Y Return vs Nifty Z-Score]],Table2[1Y Return vs Nifty Z-Score])</f>
        <v>53</v>
      </c>
      <c r="AT24">
        <f>_xlfn.RANK.AVG(Table2[[#This Row],[6M Return vs Nifty Z-Score]],Table2[6M Return vs Nifty Z-Score])</f>
        <v>60</v>
      </c>
      <c r="AU24">
        <f>_xlfn.RANK.AVG(Table2[[#This Row],[Sharpe Ratio Z-Score]],Table2[Sharpe Ratio Z-Score])</f>
        <v>29</v>
      </c>
      <c r="AV24">
        <f>(Table2[[#This Row],[Rank 1Y]]+Table2[[#This Row],[Rank 6M]]+Table2[[#This Row],[Rank Sharpe]])/3</f>
        <v>47.333333333333336</v>
      </c>
    </row>
    <row r="25" spans="1:48" x14ac:dyDescent="0.3">
      <c r="A25" t="s">
        <v>643</v>
      </c>
      <c r="B25" t="s">
        <v>644</v>
      </c>
      <c r="C25" t="s">
        <v>10432</v>
      </c>
      <c r="D25" t="s">
        <v>46</v>
      </c>
      <c r="E25">
        <v>28944.371898500001</v>
      </c>
      <c r="F25">
        <v>307.75</v>
      </c>
      <c r="G25">
        <v>242.84707235375799</v>
      </c>
      <c r="H25">
        <f>(Table2[[#This Row],[1Y Return vs Nifty]]-AVERAGE(Table2[1Y Return vs Nifty]))/_xlfn.STDEV.P(Table2[1Y Return vs Nifty])</f>
        <v>2.1623045647668695</v>
      </c>
      <c r="I25">
        <v>9.2576532843561008</v>
      </c>
      <c r="J25">
        <f>(Table2[[#This Row],[1M Return vs Nifty]]-AVERAGE(Table2[1M Return vs Nifty]))/_xlfn.STDEV.P(Table2[1M Return vs Nifty])</f>
        <v>-5.0468206817933084E-2</v>
      </c>
      <c r="K25">
        <v>55.116183981695301</v>
      </c>
      <c r="L25">
        <f>(Table2[[#This Row],[6M Return vs Nifty]]-AVERAGE(Table2[6M Return vs Nifty]))/_xlfn.STDEV.P(Table2[6M Return vs Nifty])</f>
        <v>1.2444937510682776</v>
      </c>
      <c r="M25">
        <v>2.3360492634271601</v>
      </c>
      <c r="N25">
        <f>(Table2[[#This Row],[1W Return vs Nifty]]-AVERAGE(Table2[1W Return vs Nifty]))/_xlfn.STDEV.P(Table2[1W Return vs Nifty])</f>
        <v>0.14115210195901731</v>
      </c>
      <c r="O25">
        <v>273.85000000000002</v>
      </c>
      <c r="P25">
        <v>261.71610144249399</v>
      </c>
      <c r="Q25">
        <v>209.74058125182799</v>
      </c>
      <c r="R25">
        <v>84.850337387745</v>
      </c>
      <c r="S25" s="2">
        <f>(Table2[[#This Row],[Close Price]]-Table2[[#This Row],[20D EMA]])/Table2[[#This Row],[20D EMA]]</f>
        <v>0.12379039620230044</v>
      </c>
      <c r="T25" s="2">
        <f>(Table2[[#This Row],[Close Price]]-Table2[[#This Row],[50D EMA]])/Table2[[#This Row],[50D EMA]]</f>
        <v>0.17589249688415093</v>
      </c>
      <c r="U25" s="2">
        <f>(Table2[[#This Row],[Close Price]]-Table2[[#This Row],[200D EMA]])/Table2[[#This Row],[200D EMA]]</f>
        <v>0.46728877245980177</v>
      </c>
      <c r="V25">
        <v>1.3826081835041899</v>
      </c>
      <c r="W25">
        <v>286.5</v>
      </c>
      <c r="X25">
        <v>315.8</v>
      </c>
      <c r="Y25">
        <v>267.7</v>
      </c>
      <c r="Z25">
        <v>315.8</v>
      </c>
      <c r="AA25">
        <v>267.7</v>
      </c>
      <c r="AB25">
        <v>315.8</v>
      </c>
      <c r="AC25" s="2">
        <f>(Table2[[#This Row],[Close Price]]/Table2[[#This Row],[Day Low]])-1</f>
        <v>7.4171029668411936E-2</v>
      </c>
      <c r="AD25" s="2">
        <f>(Table2[[#This Row],[Day High]]/Table2[[#This Row],[Close Price]])-1</f>
        <v>2.6157595450853055E-2</v>
      </c>
      <c r="AE25" s="2">
        <f>(Table2[[#This Row],[Close Price]]/Table2[[#This Row],[Current Week Low]])-1</f>
        <v>0.1496077698916698</v>
      </c>
      <c r="AF25" s="2">
        <f>(Table2[[#This Row],[Current Week High]]/Table2[[#This Row],[Close Price]])-1</f>
        <v>2.6157595450853055E-2</v>
      </c>
      <c r="AG25" s="2">
        <f>(Table2[[#This Row],[Close Price]]/Table2[[#This Row],[Current Month Low]])-1</f>
        <v>0.1496077698916698</v>
      </c>
      <c r="AH25" s="2">
        <f>(Table2[[#This Row],[Current Month High]]/Table2[[#This Row],[Close Price]])-1</f>
        <v>2.6157595450853055E-2</v>
      </c>
      <c r="AI25">
        <v>2.6157595450853002</v>
      </c>
      <c r="AJ25">
        <v>289.55696202531601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0.26</v>
      </c>
      <c r="AM25" t="s">
        <v>10473</v>
      </c>
      <c r="AN25">
        <v>14.92</v>
      </c>
      <c r="AO25" t="s">
        <v>10473</v>
      </c>
      <c r="AP25">
        <v>0.18031403998838899</v>
      </c>
      <c r="AQ25">
        <f>(Table2[[#This Row],[Sharpe Ratio]]-AVERAGE(Table2[Sharpe Ratio]))/_xlfn.STDEV.P(Table2[Sharpe Ratio])</f>
        <v>1.4154900120969085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4.9129722230731403</v>
      </c>
      <c r="AS25">
        <f>_xlfn.RANK.AVG(Table2[[#This Row],[1Y Return vs Nifty Z-Score]],Table2[1Y Return vs Nifty Z-Score])</f>
        <v>19</v>
      </c>
      <c r="AT25">
        <f>_xlfn.RANK.AVG(Table2[[#This Row],[6M Return vs Nifty Z-Score]],Table2[6M Return vs Nifty Z-Score])</f>
        <v>70</v>
      </c>
      <c r="AU25">
        <f>_xlfn.RANK.AVG(Table2[[#This Row],[Sharpe Ratio Z-Score]],Table2[Sharpe Ratio Z-Score])</f>
        <v>59</v>
      </c>
      <c r="AV25">
        <f>(Table2[[#This Row],[Rank 1Y]]+Table2[[#This Row],[Rank 6M]]+Table2[[#This Row],[Rank Sharpe]])/3</f>
        <v>49.333333333333336</v>
      </c>
    </row>
    <row r="26" spans="1:48" x14ac:dyDescent="0.3">
      <c r="A26" t="s">
        <v>930</v>
      </c>
      <c r="B26" t="s">
        <v>931</v>
      </c>
      <c r="C26" t="s">
        <v>10432</v>
      </c>
      <c r="D26" t="s">
        <v>46</v>
      </c>
      <c r="E26">
        <v>15878.648158354999</v>
      </c>
      <c r="F26">
        <v>1475.45</v>
      </c>
      <c r="G26">
        <v>271.32272977114502</v>
      </c>
      <c r="H26">
        <f>(Table2[[#This Row],[1Y Return vs Nifty]]-AVERAGE(Table2[1Y Return vs Nifty]))/_xlfn.STDEV.P(Table2[1Y Return vs Nifty])</f>
        <v>2.4794873934494488</v>
      </c>
      <c r="I26">
        <v>14.000681288579599</v>
      </c>
      <c r="J26">
        <f>(Table2[[#This Row],[1M Return vs Nifty]]-AVERAGE(Table2[1M Return vs Nifty]))/_xlfn.STDEV.P(Table2[1M Return vs Nifty])</f>
        <v>0.29108688926237081</v>
      </c>
      <c r="K26">
        <v>71.796427101306904</v>
      </c>
      <c r="L26">
        <f>(Table2[[#This Row],[6M Return vs Nifty]]-AVERAGE(Table2[6M Return vs Nifty]))/_xlfn.STDEV.P(Table2[6M Return vs Nifty])</f>
        <v>1.721449814351697</v>
      </c>
      <c r="M26">
        <v>-5.1218404954632701</v>
      </c>
      <c r="N26">
        <f>(Table2[[#This Row],[1W Return vs Nifty]]-AVERAGE(Table2[1W Return vs Nifty]))/_xlfn.STDEV.P(Table2[1W Return vs Nifty])</f>
        <v>-1.3230975804441922</v>
      </c>
      <c r="O26">
        <v>1451.09</v>
      </c>
      <c r="P26">
        <v>1282.1059172468299</v>
      </c>
      <c r="Q26">
        <v>906.37959509401799</v>
      </c>
      <c r="R26">
        <v>47.729680312174999</v>
      </c>
      <c r="S26" s="2">
        <f>(Table2[[#This Row],[Close Price]]-Table2[[#This Row],[20D EMA]])/Table2[[#This Row],[20D EMA]]</f>
        <v>1.6787380520849934E-2</v>
      </c>
      <c r="T26" s="2">
        <f>(Table2[[#This Row],[Close Price]]-Table2[[#This Row],[50D EMA]])/Table2[[#This Row],[50D EMA]]</f>
        <v>0.15080195805378824</v>
      </c>
      <c r="U26" s="2">
        <f>(Table2[[#This Row],[Close Price]]-Table2[[#This Row],[200D EMA]])/Table2[[#This Row],[200D EMA]]</f>
        <v>0.62784997366026629</v>
      </c>
      <c r="V26">
        <v>0.27461016608373101</v>
      </c>
      <c r="W26">
        <v>1415.65</v>
      </c>
      <c r="X26">
        <v>1489</v>
      </c>
      <c r="Y26">
        <v>1415.65</v>
      </c>
      <c r="Z26">
        <v>1599</v>
      </c>
      <c r="AA26">
        <v>1415.65</v>
      </c>
      <c r="AB26">
        <v>1599</v>
      </c>
      <c r="AC26" s="2">
        <f>(Table2[[#This Row],[Close Price]]/Table2[[#This Row],[Day Low]])-1</f>
        <v>4.2242079610073091E-2</v>
      </c>
      <c r="AD26" s="2">
        <f>(Table2[[#This Row],[Day High]]/Table2[[#This Row],[Close Price]])-1</f>
        <v>9.1836388898300925E-3</v>
      </c>
      <c r="AE26" s="2">
        <f>(Table2[[#This Row],[Close Price]]/Table2[[#This Row],[Current Week Low]])-1</f>
        <v>4.2242079610073091E-2</v>
      </c>
      <c r="AF26" s="2">
        <f>(Table2[[#This Row],[Current Week High]]/Table2[[#This Row],[Close Price]])-1</f>
        <v>8.3737164932732311E-2</v>
      </c>
      <c r="AG26" s="2">
        <f>(Table2[[#This Row],[Close Price]]/Table2[[#This Row],[Current Month Low]])-1</f>
        <v>4.2242079610073091E-2</v>
      </c>
      <c r="AH26" s="2">
        <f>(Table2[[#This Row],[Current Month High]]/Table2[[#This Row],[Close Price]])-1</f>
        <v>8.3737164932732311E-2</v>
      </c>
      <c r="AI26">
        <v>8.3737164932732302</v>
      </c>
      <c r="AJ26">
        <v>305.62199312714699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0.54</v>
      </c>
      <c r="AM26" t="s">
        <v>10473</v>
      </c>
      <c r="AN26">
        <v>3</v>
      </c>
      <c r="AO26" t="s">
        <v>10473</v>
      </c>
      <c r="AP26">
        <v>0.156924767704476</v>
      </c>
      <c r="AQ26">
        <f>(Table2[[#This Row],[Sharpe Ratio]]-AVERAGE(Table2[Sharpe Ratio]))/_xlfn.STDEV.P(Table2[Sharpe Ratio])</f>
        <v>1.1509747298092177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4.3199012464285422</v>
      </c>
      <c r="AS26">
        <f>_xlfn.RANK.AVG(Table2[[#This Row],[1Y Return vs Nifty Z-Score]],Table2[1Y Return vs Nifty Z-Score])</f>
        <v>14</v>
      </c>
      <c r="AT26">
        <f>_xlfn.RANK.AVG(Table2[[#This Row],[6M Return vs Nifty Z-Score]],Table2[6M Return vs Nifty Z-Score])</f>
        <v>40</v>
      </c>
      <c r="AU26">
        <f>_xlfn.RANK.AVG(Table2[[#This Row],[Sharpe Ratio Z-Score]],Table2[Sharpe Ratio Z-Score])</f>
        <v>94</v>
      </c>
      <c r="AV26">
        <f>(Table2[[#This Row],[Rank 1Y]]+Table2[[#This Row],[Rank 6M]]+Table2[[#This Row],[Rank Sharpe]])/3</f>
        <v>49.333333333333336</v>
      </c>
    </row>
    <row r="27" spans="1:48" x14ac:dyDescent="0.3">
      <c r="A27" t="s">
        <v>1262</v>
      </c>
      <c r="B27" t="s">
        <v>1263</v>
      </c>
      <c r="C27" t="s">
        <v>10442</v>
      </c>
      <c r="D27" t="s">
        <v>140</v>
      </c>
      <c r="E27">
        <v>8678.9283271999993</v>
      </c>
      <c r="F27">
        <v>1040.8</v>
      </c>
      <c r="G27">
        <v>125.377706939793</v>
      </c>
      <c r="H27">
        <f>(Table2[[#This Row],[1Y Return vs Nifty]]-AVERAGE(Table2[1Y Return vs Nifty]))/_xlfn.STDEV.P(Table2[1Y Return vs Nifty])</f>
        <v>0.85384432241268371</v>
      </c>
      <c r="I27">
        <v>23.6426783559019</v>
      </c>
      <c r="J27">
        <f>(Table2[[#This Row],[1M Return vs Nifty]]-AVERAGE(Table2[1M Return vs Nifty]))/_xlfn.STDEV.P(Table2[1M Return vs Nifty])</f>
        <v>0.9854267143282851</v>
      </c>
      <c r="K27">
        <v>128.17236554441899</v>
      </c>
      <c r="L27">
        <f>(Table2[[#This Row],[6M Return vs Nifty]]-AVERAGE(Table2[6M Return vs Nifty]))/_xlfn.STDEV.P(Table2[6M Return vs Nifty])</f>
        <v>3.333467425301317</v>
      </c>
      <c r="M27">
        <v>5.4009293298941801</v>
      </c>
      <c r="N27">
        <f>(Table2[[#This Row],[1W Return vs Nifty]]-AVERAGE(Table2[1W Return vs Nifty]))/_xlfn.STDEV.P(Table2[1W Return vs Nifty])</f>
        <v>0.74289734210265013</v>
      </c>
      <c r="O27">
        <v>959.39</v>
      </c>
      <c r="P27">
        <v>892.404596906753</v>
      </c>
      <c r="Q27">
        <v>690.24749870549397</v>
      </c>
      <c r="R27">
        <v>70.0309687934365</v>
      </c>
      <c r="S27" s="2">
        <f>(Table2[[#This Row],[Close Price]]-Table2[[#This Row],[20D EMA]])/Table2[[#This Row],[20D EMA]]</f>
        <v>8.4856002251430571E-2</v>
      </c>
      <c r="T27" s="2">
        <f>(Table2[[#This Row],[Close Price]]-Table2[[#This Row],[50D EMA]])/Table2[[#This Row],[50D EMA]]</f>
        <v>0.1662871343419948</v>
      </c>
      <c r="U27" s="2">
        <f>(Table2[[#This Row],[Close Price]]-Table2[[#This Row],[200D EMA]])/Table2[[#This Row],[200D EMA]]</f>
        <v>0.50786493533397836</v>
      </c>
      <c r="V27">
        <v>1.0667747594144099</v>
      </c>
      <c r="W27">
        <v>982.55</v>
      </c>
      <c r="X27">
        <v>1049</v>
      </c>
      <c r="Y27">
        <v>938.4</v>
      </c>
      <c r="Z27">
        <v>1049</v>
      </c>
      <c r="AA27">
        <v>938.4</v>
      </c>
      <c r="AB27">
        <v>1049</v>
      </c>
      <c r="AC27" s="2">
        <f>(Table2[[#This Row],[Close Price]]/Table2[[#This Row],[Day Low]])-1</f>
        <v>5.9284514782962594E-2</v>
      </c>
      <c r="AD27" s="2">
        <f>(Table2[[#This Row],[Day High]]/Table2[[#This Row],[Close Price]])-1</f>
        <v>7.878554957724937E-3</v>
      </c>
      <c r="AE27" s="2">
        <f>(Table2[[#This Row],[Close Price]]/Table2[[#This Row],[Current Week Low]])-1</f>
        <v>0.10912190963341861</v>
      </c>
      <c r="AF27" s="2">
        <f>(Table2[[#This Row],[Current Week High]]/Table2[[#This Row],[Close Price]])-1</f>
        <v>7.878554957724937E-3</v>
      </c>
      <c r="AG27" s="2">
        <f>(Table2[[#This Row],[Close Price]]/Table2[[#This Row],[Current Month Low]])-1</f>
        <v>0.10912190963341861</v>
      </c>
      <c r="AH27" s="2">
        <f>(Table2[[#This Row],[Current Month High]]/Table2[[#This Row],[Close Price]])-1</f>
        <v>7.878554957724937E-3</v>
      </c>
      <c r="AI27">
        <v>2.8055342044581</v>
      </c>
      <c r="AJ27">
        <v>187.67274737423901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0.13</v>
      </c>
      <c r="AM27" t="s">
        <v>10473</v>
      </c>
      <c r="AN27">
        <v>5.09</v>
      </c>
      <c r="AO27" t="s">
        <v>10473</v>
      </c>
      <c r="AP27">
        <v>0.188688681860298</v>
      </c>
      <c r="AQ27">
        <f>(Table2[[#This Row],[Sharpe Ratio]]-AVERAGE(Table2[Sharpe Ratio]))/_xlfn.STDEV.P(Table2[Sharpe Ratio])</f>
        <v>1.5102009860817616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7.4258367902266977</v>
      </c>
      <c r="AS27">
        <f>_xlfn.RANK.AVG(Table2[[#This Row],[1Y Return vs Nifty Z-Score]],Table2[1Y Return vs Nifty Z-Score])</f>
        <v>91</v>
      </c>
      <c r="AT27">
        <f>_xlfn.RANK.AVG(Table2[[#This Row],[6M Return vs Nifty Z-Score]],Table2[6M Return vs Nifty Z-Score])</f>
        <v>9</v>
      </c>
      <c r="AU27">
        <f>_xlfn.RANK.AVG(Table2[[#This Row],[Sharpe Ratio Z-Score]],Table2[Sharpe Ratio Z-Score])</f>
        <v>51</v>
      </c>
      <c r="AV27">
        <f>(Table2[[#This Row],[Rank 1Y]]+Table2[[#This Row],[Rank 6M]]+Table2[[#This Row],[Rank Sharpe]])/3</f>
        <v>50.333333333333336</v>
      </c>
    </row>
    <row r="28" spans="1:48" x14ac:dyDescent="0.3">
      <c r="A28" t="s">
        <v>125</v>
      </c>
      <c r="B28" t="s">
        <v>126</v>
      </c>
      <c r="C28" t="s">
        <v>10435</v>
      </c>
      <c r="D28" t="s">
        <v>127</v>
      </c>
      <c r="E28">
        <v>236873.38295374499</v>
      </c>
      <c r="F28">
        <v>324.05</v>
      </c>
      <c r="G28">
        <v>140.60106099568699</v>
      </c>
      <c r="H28">
        <f>(Table2[[#This Row],[1Y Return vs Nifty]]-AVERAGE(Table2[1Y Return vs Nifty]))/_xlfn.STDEV.P(Table2[1Y Return vs Nifty])</f>
        <v>1.0234132433583534</v>
      </c>
      <c r="I28">
        <v>17.367762532604701</v>
      </c>
      <c r="J28">
        <f>(Table2[[#This Row],[1M Return vs Nifty]]-AVERAGE(Table2[1M Return vs Nifty]))/_xlfn.STDEV.P(Table2[1M Return vs Nifty])</f>
        <v>0.53355725983347213</v>
      </c>
      <c r="K28">
        <v>62.264263823839698</v>
      </c>
      <c r="L28">
        <f>(Table2[[#This Row],[6M Return vs Nifty]]-AVERAGE(Table2[6M Return vs Nifty]))/_xlfn.STDEV.P(Table2[6M Return vs Nifty])</f>
        <v>1.4488864566839583</v>
      </c>
      <c r="M28">
        <v>2.18052087440245</v>
      </c>
      <c r="N28">
        <f>(Table2[[#This Row],[1W Return vs Nifty]]-AVERAGE(Table2[1W Return vs Nifty]))/_xlfn.STDEV.P(Table2[1W Return vs Nifty])</f>
        <v>0.11061633358531101</v>
      </c>
      <c r="O28">
        <v>304.13</v>
      </c>
      <c r="P28">
        <v>280.416211194136</v>
      </c>
      <c r="Q28">
        <v>213.528180538127</v>
      </c>
      <c r="R28">
        <v>74.314377844555906</v>
      </c>
      <c r="S28" s="2">
        <f>(Table2[[#This Row],[Close Price]]-Table2[[#This Row],[20D EMA]])/Table2[[#This Row],[20D EMA]]</f>
        <v>6.5498306645184676E-2</v>
      </c>
      <c r="T28" s="2">
        <f>(Table2[[#This Row],[Close Price]]-Table2[[#This Row],[50D EMA]])/Table2[[#This Row],[50D EMA]]</f>
        <v>0.15560366007390258</v>
      </c>
      <c r="U28" s="2">
        <f>(Table2[[#This Row],[Close Price]]-Table2[[#This Row],[200D EMA]])/Table2[[#This Row],[200D EMA]]</f>
        <v>0.51759828226578519</v>
      </c>
      <c r="V28">
        <v>0.78469876975921604</v>
      </c>
      <c r="W28">
        <v>314.5</v>
      </c>
      <c r="X28">
        <v>326.8</v>
      </c>
      <c r="Y28">
        <v>303</v>
      </c>
      <c r="Z28">
        <v>326.8</v>
      </c>
      <c r="AA28">
        <v>303</v>
      </c>
      <c r="AB28">
        <v>326.8</v>
      </c>
      <c r="AC28" s="2">
        <f>(Table2[[#This Row],[Close Price]]/Table2[[#This Row],[Day Low]])-1</f>
        <v>3.0365659777424447E-2</v>
      </c>
      <c r="AD28" s="2">
        <f>(Table2[[#This Row],[Day High]]/Table2[[#This Row],[Close Price]])-1</f>
        <v>8.4863446998919567E-3</v>
      </c>
      <c r="AE28" s="2">
        <f>(Table2[[#This Row],[Close Price]]/Table2[[#This Row],[Current Week Low]])-1</f>
        <v>6.9471947194719608E-2</v>
      </c>
      <c r="AF28" s="2">
        <f>(Table2[[#This Row],[Current Week High]]/Table2[[#This Row],[Close Price]])-1</f>
        <v>8.4863446998919567E-3</v>
      </c>
      <c r="AG28" s="2">
        <f>(Table2[[#This Row],[Close Price]]/Table2[[#This Row],[Current Month Low]])-1</f>
        <v>6.9471947194719608E-2</v>
      </c>
      <c r="AH28" s="2">
        <f>(Table2[[#This Row],[Current Month High]]/Table2[[#This Row],[Close Price]])-1</f>
        <v>8.4863446998919567E-3</v>
      </c>
      <c r="AI28">
        <v>0.84863446998919501</v>
      </c>
      <c r="AJ28">
        <v>167.699297810822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0.25</v>
      </c>
      <c r="AM28" t="s">
        <v>10473</v>
      </c>
      <c r="AN28">
        <v>4.7699999999999996</v>
      </c>
      <c r="AO28" t="s">
        <v>10473</v>
      </c>
      <c r="AP28">
        <v>0.22578712102916301</v>
      </c>
      <c r="AQ28">
        <f>(Table2[[#This Row],[Sharpe Ratio]]-AVERAGE(Table2[Sharpe Ratio]))/_xlfn.STDEV.P(Table2[Sharpe Ratio])</f>
        <v>1.9297567546438494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5.0462300481049436</v>
      </c>
      <c r="AS28">
        <f>_xlfn.RANK.AVG(Table2[[#This Row],[1Y Return vs Nifty Z-Score]],Table2[1Y Return vs Nifty Z-Score])</f>
        <v>80</v>
      </c>
      <c r="AT28">
        <f>_xlfn.RANK.AVG(Table2[[#This Row],[6M Return vs Nifty Z-Score]],Table2[6M Return vs Nifty Z-Score])</f>
        <v>58</v>
      </c>
      <c r="AU28">
        <f>_xlfn.RANK.AVG(Table2[[#This Row],[Sharpe Ratio Z-Score]],Table2[Sharpe Ratio Z-Score])</f>
        <v>18</v>
      </c>
      <c r="AV28">
        <f>(Table2[[#This Row],[Rank 1Y]]+Table2[[#This Row],[Rank 6M]]+Table2[[#This Row],[Rank Sharpe]])/3</f>
        <v>52</v>
      </c>
    </row>
    <row r="29" spans="1:48" x14ac:dyDescent="0.3">
      <c r="A29" t="s">
        <v>228</v>
      </c>
      <c r="B29" t="s">
        <v>229</v>
      </c>
      <c r="C29" t="s">
        <v>10435</v>
      </c>
      <c r="D29" t="s">
        <v>230</v>
      </c>
      <c r="E29">
        <v>114594.48</v>
      </c>
      <c r="F29">
        <v>4134</v>
      </c>
      <c r="G29">
        <v>94.540615817995004</v>
      </c>
      <c r="H29">
        <f>(Table2[[#This Row],[1Y Return vs Nifty]]-AVERAGE(Table2[1Y Return vs Nifty]))/_xlfn.STDEV.P(Table2[1Y Return vs Nifty])</f>
        <v>0.51035810725748421</v>
      </c>
      <c r="I29">
        <v>16.880464174447798</v>
      </c>
      <c r="J29">
        <f>(Table2[[#This Row],[1M Return vs Nifty]]-AVERAGE(Table2[1M Return vs Nifty]))/_xlfn.STDEV.P(Table2[1M Return vs Nifty])</f>
        <v>0.49846591367404675</v>
      </c>
      <c r="K29">
        <v>94.862480068252296</v>
      </c>
      <c r="L29">
        <f>(Table2[[#This Row],[6M Return vs Nifty]]-AVERAGE(Table2[6M Return vs Nifty]))/_xlfn.STDEV.P(Table2[6M Return vs Nifty])</f>
        <v>2.3810021805678847</v>
      </c>
      <c r="M29">
        <v>-1.14325436052592</v>
      </c>
      <c r="N29">
        <f>(Table2[[#This Row],[1W Return vs Nifty]]-AVERAGE(Table2[1W Return vs Nifty]))/_xlfn.STDEV.P(Table2[1W Return vs Nifty])</f>
        <v>-0.54195925943975898</v>
      </c>
      <c r="O29">
        <v>3900.86</v>
      </c>
      <c r="P29">
        <v>3658.4554539447399</v>
      </c>
      <c r="Q29">
        <v>2819.3663790496598</v>
      </c>
      <c r="R29">
        <v>69.982086047590201</v>
      </c>
      <c r="S29" s="2">
        <f>(Table2[[#This Row],[Close Price]]-Table2[[#This Row],[20D EMA]])/Table2[[#This Row],[20D EMA]]</f>
        <v>5.9766307942351139E-2</v>
      </c>
      <c r="T29" s="2">
        <f>(Table2[[#This Row],[Close Price]]-Table2[[#This Row],[50D EMA]])/Table2[[#This Row],[50D EMA]]</f>
        <v>0.1299850584602589</v>
      </c>
      <c r="U29" s="2">
        <f>(Table2[[#This Row],[Close Price]]-Table2[[#This Row],[200D EMA]])/Table2[[#This Row],[200D EMA]]</f>
        <v>0.46628690429140723</v>
      </c>
      <c r="V29">
        <v>1.12607163556691</v>
      </c>
      <c r="W29">
        <v>4045.35</v>
      </c>
      <c r="X29">
        <v>4149.8999999999996</v>
      </c>
      <c r="Y29">
        <v>3885.25</v>
      </c>
      <c r="Z29">
        <v>4149.8999999999996</v>
      </c>
      <c r="AA29">
        <v>3885.25</v>
      </c>
      <c r="AB29">
        <v>4149.8999999999996</v>
      </c>
      <c r="AC29" s="2">
        <f>(Table2[[#This Row],[Close Price]]/Table2[[#This Row],[Day Low]])-1</f>
        <v>2.1914049464199614E-2</v>
      </c>
      <c r="AD29" s="2">
        <f>(Table2[[#This Row],[Day High]]/Table2[[#This Row],[Close Price]])-1</f>
        <v>3.8461538461538325E-3</v>
      </c>
      <c r="AE29" s="2">
        <f>(Table2[[#This Row],[Close Price]]/Table2[[#This Row],[Current Week Low]])-1</f>
        <v>6.4024194067305862E-2</v>
      </c>
      <c r="AF29" s="2">
        <f>(Table2[[#This Row],[Current Week High]]/Table2[[#This Row],[Close Price]])-1</f>
        <v>3.8461538461538325E-3</v>
      </c>
      <c r="AG29" s="2">
        <f>(Table2[[#This Row],[Close Price]]/Table2[[#This Row],[Current Month Low]])-1</f>
        <v>6.4024194067305862E-2</v>
      </c>
      <c r="AH29" s="2">
        <f>(Table2[[#This Row],[Current Month High]]/Table2[[#This Row],[Close Price]])-1</f>
        <v>3.8461538461538325E-3</v>
      </c>
      <c r="AI29">
        <v>0.91678761490081495</v>
      </c>
      <c r="AJ29">
        <v>150.04536381781799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0.13</v>
      </c>
      <c r="AM29" t="s">
        <v>10473</v>
      </c>
      <c r="AN29">
        <v>9.0299999999999994</v>
      </c>
      <c r="AO29" t="s">
        <v>10473</v>
      </c>
      <c r="AP29">
        <v>0.23685524778164699</v>
      </c>
      <c r="AQ29">
        <f>(Table2[[#This Row],[Sharpe Ratio]]-AVERAGE(Table2[Sharpe Ratio]))/_xlfn.STDEV.P(Table2[Sharpe Ratio])</f>
        <v>2.0549290403306895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4.9027959823903462</v>
      </c>
      <c r="AS29">
        <f>_xlfn.RANK.AVG(Table2[[#This Row],[1Y Return vs Nifty Z-Score]],Table2[1Y Return vs Nifty Z-Score])</f>
        <v>140</v>
      </c>
      <c r="AT29">
        <f>_xlfn.RANK.AVG(Table2[[#This Row],[6M Return vs Nifty Z-Score]],Table2[6M Return vs Nifty Z-Score])</f>
        <v>17</v>
      </c>
      <c r="AU29">
        <f>_xlfn.RANK.AVG(Table2[[#This Row],[Sharpe Ratio Z-Score]],Table2[Sharpe Ratio Z-Score])</f>
        <v>14</v>
      </c>
      <c r="AV29">
        <f>(Table2[[#This Row],[Rank 1Y]]+Table2[[#This Row],[Rank 6M]]+Table2[[#This Row],[Rank Sharpe]])/3</f>
        <v>57</v>
      </c>
    </row>
    <row r="30" spans="1:48" x14ac:dyDescent="0.3">
      <c r="A30" t="s">
        <v>1325</v>
      </c>
      <c r="B30" t="s">
        <v>1326</v>
      </c>
      <c r="C30" t="s">
        <v>10432</v>
      </c>
      <c r="D30" t="s">
        <v>46</v>
      </c>
      <c r="E30">
        <v>8285.3151763200003</v>
      </c>
      <c r="F30">
        <v>482.3</v>
      </c>
      <c r="G30">
        <v>172.552639474561</v>
      </c>
      <c r="H30">
        <f>(Table2[[#This Row],[1Y Return vs Nifty]]-AVERAGE(Table2[1Y Return vs Nifty]))/_xlfn.STDEV.P(Table2[1Y Return vs Nifty])</f>
        <v>1.3793134388921937</v>
      </c>
      <c r="I30">
        <v>18.924218782134101</v>
      </c>
      <c r="J30">
        <f>(Table2[[#This Row],[1M Return vs Nifty]]-AVERAGE(Table2[1M Return vs Nifty]))/_xlfn.STDEV.P(Table2[1M Return vs Nifty])</f>
        <v>0.64564084090856144</v>
      </c>
      <c r="K30">
        <v>56.104342153249704</v>
      </c>
      <c r="L30">
        <f>(Table2[[#This Row],[6M Return vs Nifty]]-AVERAGE(Table2[6M Return vs Nifty]))/_xlfn.STDEV.P(Table2[6M Return vs Nifty])</f>
        <v>1.272749216412892</v>
      </c>
      <c r="M30">
        <v>-8.2966226185292005</v>
      </c>
      <c r="N30">
        <f>(Table2[[#This Row],[1W Return vs Nifty]]-AVERAGE(Table2[1W Return vs Nifty]))/_xlfn.STDEV.P(Table2[1W Return vs Nifty])</f>
        <v>-1.9464205130280465</v>
      </c>
      <c r="O30">
        <v>493.52</v>
      </c>
      <c r="P30">
        <v>443.35878744115701</v>
      </c>
      <c r="Q30">
        <v>336.584855377861</v>
      </c>
      <c r="R30">
        <v>40.871853126751297</v>
      </c>
      <c r="S30" s="2">
        <f>(Table2[[#This Row],[Close Price]]-Table2[[#This Row],[20D EMA]])/Table2[[#This Row],[20D EMA]]</f>
        <v>-2.2734640946668768E-2</v>
      </c>
      <c r="T30" s="2">
        <f>(Table2[[#This Row],[Close Price]]-Table2[[#This Row],[50D EMA]])/Table2[[#This Row],[50D EMA]]</f>
        <v>8.7832278646357759E-2</v>
      </c>
      <c r="U30" s="2">
        <f>(Table2[[#This Row],[Close Price]]-Table2[[#This Row],[200D EMA]])/Table2[[#This Row],[200D EMA]]</f>
        <v>0.43292246306969007</v>
      </c>
      <c r="V30">
        <v>2.0526746852068798</v>
      </c>
      <c r="W30">
        <v>478</v>
      </c>
      <c r="X30">
        <v>505</v>
      </c>
      <c r="Y30">
        <v>476.3</v>
      </c>
      <c r="Z30">
        <v>589.95000000000005</v>
      </c>
      <c r="AA30">
        <v>476.3</v>
      </c>
      <c r="AB30">
        <v>589.95000000000005</v>
      </c>
      <c r="AC30" s="2">
        <f>(Table2[[#This Row],[Close Price]]/Table2[[#This Row],[Day Low]])-1</f>
        <v>8.9958158995815385E-3</v>
      </c>
      <c r="AD30" s="2">
        <f>(Table2[[#This Row],[Day High]]/Table2[[#This Row],[Close Price]])-1</f>
        <v>4.7066141405764039E-2</v>
      </c>
      <c r="AE30" s="2">
        <f>(Table2[[#This Row],[Close Price]]/Table2[[#This Row],[Current Week Low]])-1</f>
        <v>1.2597102666386695E-2</v>
      </c>
      <c r="AF30" s="2">
        <f>(Table2[[#This Row],[Current Week High]]/Table2[[#This Row],[Close Price]])-1</f>
        <v>0.22320132697491202</v>
      </c>
      <c r="AG30" s="2">
        <f>(Table2[[#This Row],[Close Price]]/Table2[[#This Row],[Current Month Low]])-1</f>
        <v>1.2597102666386695E-2</v>
      </c>
      <c r="AH30" s="2">
        <f>(Table2[[#This Row],[Current Month High]]/Table2[[#This Row],[Close Price]])-1</f>
        <v>0.22320132697491202</v>
      </c>
      <c r="AI30">
        <v>22.3201326974912</v>
      </c>
      <c r="AJ30">
        <v>200.498442367601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0.22</v>
      </c>
      <c r="AM30" t="s">
        <v>10473</v>
      </c>
      <c r="AN30">
        <v>2.08</v>
      </c>
      <c r="AO30" t="s">
        <v>10473</v>
      </c>
      <c r="AP30">
        <v>0.18785699757994201</v>
      </c>
      <c r="AQ30">
        <f>(Table2[[#This Row],[Sharpe Ratio]]-AVERAGE(Table2[Sharpe Ratio]))/_xlfn.STDEV.P(Table2[Sharpe Ratio])</f>
        <v>1.5007952551328807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2.852078238318482</v>
      </c>
      <c r="AS30">
        <f>_xlfn.RANK.AVG(Table2[[#This Row],[1Y Return vs Nifty Z-Score]],Table2[1Y Return vs Nifty Z-Score])</f>
        <v>55</v>
      </c>
      <c r="AT30">
        <f>_xlfn.RANK.AVG(Table2[[#This Row],[6M Return vs Nifty Z-Score]],Table2[6M Return vs Nifty Z-Score])</f>
        <v>69</v>
      </c>
      <c r="AU30">
        <f>_xlfn.RANK.AVG(Table2[[#This Row],[Sharpe Ratio Z-Score]],Table2[Sharpe Ratio Z-Score])</f>
        <v>54</v>
      </c>
      <c r="AV30">
        <f>(Table2[[#This Row],[Rank 1Y]]+Table2[[#This Row],[Rank 6M]]+Table2[[#This Row],[Rank Sharpe]])/3</f>
        <v>59.333333333333336</v>
      </c>
    </row>
    <row r="31" spans="1:48" x14ac:dyDescent="0.3">
      <c r="A31" t="s">
        <v>850</v>
      </c>
      <c r="B31" t="s">
        <v>851</v>
      </c>
      <c r="C31" t="s">
        <v>10435</v>
      </c>
      <c r="D31" t="s">
        <v>852</v>
      </c>
      <c r="E31">
        <v>17759.77350815</v>
      </c>
      <c r="F31">
        <v>1492.3</v>
      </c>
      <c r="G31">
        <v>171.44536346945901</v>
      </c>
      <c r="H31">
        <f>(Table2[[#This Row],[1Y Return vs Nifty]]-AVERAGE(Table2[1Y Return vs Nifty]))/_xlfn.STDEV.P(Table2[1Y Return vs Nifty])</f>
        <v>1.3669797838589599</v>
      </c>
      <c r="I31">
        <v>5.1154317186722604</v>
      </c>
      <c r="J31">
        <f>(Table2[[#This Row],[1M Return vs Nifty]]-AVERAGE(Table2[1M Return vs Nifty]))/_xlfn.STDEV.P(Table2[1M Return vs Nifty])</f>
        <v>-0.34875800894290987</v>
      </c>
      <c r="K31">
        <v>51.734095420661497</v>
      </c>
      <c r="L31">
        <f>(Table2[[#This Row],[6M Return vs Nifty]]-AVERAGE(Table2[6M Return vs Nifty]))/_xlfn.STDEV.P(Table2[6M Return vs Nifty])</f>
        <v>1.1477860691610531</v>
      </c>
      <c r="M31">
        <v>-0.77110927851397904</v>
      </c>
      <c r="N31">
        <f>(Table2[[#This Row],[1W Return vs Nifty]]-AVERAGE(Table2[1W Return vs Nifty]))/_xlfn.STDEV.P(Table2[1W Return vs Nifty])</f>
        <v>-0.46889391042540568</v>
      </c>
      <c r="O31">
        <v>1483.11</v>
      </c>
      <c r="P31">
        <v>1450.10952769819</v>
      </c>
      <c r="Q31">
        <v>1165.3391630347501</v>
      </c>
      <c r="R31">
        <v>50.519536893319497</v>
      </c>
      <c r="S31" s="2">
        <f>(Table2[[#This Row],[Close Price]]-Table2[[#This Row],[20D EMA]])/Table2[[#This Row],[20D EMA]]</f>
        <v>6.1964385649075629E-3</v>
      </c>
      <c r="T31" s="2">
        <f>(Table2[[#This Row],[Close Price]]-Table2[[#This Row],[50D EMA]])/Table2[[#This Row],[50D EMA]]</f>
        <v>2.9094679743798615E-2</v>
      </c>
      <c r="U31" s="2">
        <f>(Table2[[#This Row],[Close Price]]-Table2[[#This Row],[200D EMA]])/Table2[[#This Row],[200D EMA]]</f>
        <v>0.28057139701182426</v>
      </c>
      <c r="V31">
        <v>1.0988005168164301</v>
      </c>
      <c r="W31">
        <v>1484.75</v>
      </c>
      <c r="X31">
        <v>1523.9</v>
      </c>
      <c r="Y31">
        <v>1451.2</v>
      </c>
      <c r="Z31">
        <v>1603</v>
      </c>
      <c r="AA31">
        <v>1451.2</v>
      </c>
      <c r="AB31">
        <v>1603</v>
      </c>
      <c r="AC31" s="2">
        <f>(Table2[[#This Row],[Close Price]]/Table2[[#This Row],[Day Low]])-1</f>
        <v>5.0850311500252321E-3</v>
      </c>
      <c r="AD31" s="2">
        <f>(Table2[[#This Row],[Day High]]/Table2[[#This Row],[Close Price]])-1</f>
        <v>2.1175366883334545E-2</v>
      </c>
      <c r="AE31" s="2">
        <f>(Table2[[#This Row],[Close Price]]/Table2[[#This Row],[Current Week Low]])-1</f>
        <v>2.8321389195148816E-2</v>
      </c>
      <c r="AF31" s="2">
        <f>(Table2[[#This Row],[Current Week High]]/Table2[[#This Row],[Close Price]])-1</f>
        <v>7.4180794746364631E-2</v>
      </c>
      <c r="AG31" s="2">
        <f>(Table2[[#This Row],[Close Price]]/Table2[[#This Row],[Current Month Low]])-1</f>
        <v>2.8321389195148816E-2</v>
      </c>
      <c r="AH31" s="2">
        <f>(Table2[[#This Row],[Current Month High]]/Table2[[#This Row],[Close Price]])-1</f>
        <v>7.4180794746364631E-2</v>
      </c>
      <c r="AI31">
        <v>13.5830597064933</v>
      </c>
      <c r="AJ31">
        <v>208.10364405904801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-0.06</v>
      </c>
      <c r="AM31" t="s">
        <v>10474</v>
      </c>
      <c r="AN31">
        <v>-1.54</v>
      </c>
      <c r="AO31" t="s">
        <v>10474</v>
      </c>
      <c r="AP31">
        <v>0.192547290133672</v>
      </c>
      <c r="AQ31">
        <f>(Table2[[#This Row],[Sharpe Ratio]]-AVERAGE(Table2[Sharpe Ratio]))/_xlfn.STDEV.P(Table2[Sharpe Ratio])</f>
        <v>1.5538389772205943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3.2509529108722912</v>
      </c>
      <c r="AS31">
        <f>_xlfn.RANK.AVG(Table2[[#This Row],[1Y Return vs Nifty Z-Score]],Table2[1Y Return vs Nifty Z-Score])</f>
        <v>59</v>
      </c>
      <c r="AT31">
        <f>_xlfn.RANK.AVG(Table2[[#This Row],[6M Return vs Nifty Z-Score]],Table2[6M Return vs Nifty Z-Score])</f>
        <v>77</v>
      </c>
      <c r="AU31">
        <f>_xlfn.RANK.AVG(Table2[[#This Row],[Sharpe Ratio Z-Score]],Table2[Sharpe Ratio Z-Score])</f>
        <v>44</v>
      </c>
      <c r="AV31">
        <f>(Table2[[#This Row],[Rank 1Y]]+Table2[[#This Row],[Rank 6M]]+Table2[[#This Row],[Rank Sharpe]])/3</f>
        <v>60</v>
      </c>
    </row>
    <row r="32" spans="1:48" x14ac:dyDescent="0.3">
      <c r="A32" t="s">
        <v>859</v>
      </c>
      <c r="B32" t="s">
        <v>860</v>
      </c>
      <c r="C32" t="s">
        <v>10442</v>
      </c>
      <c r="D32" t="s">
        <v>140</v>
      </c>
      <c r="E32">
        <v>17591.988695615</v>
      </c>
      <c r="F32">
        <v>514.54999999999995</v>
      </c>
      <c r="G32">
        <v>159.39997100683499</v>
      </c>
      <c r="H32">
        <f>(Table2[[#This Row],[1Y Return vs Nifty]]-AVERAGE(Table2[1Y Return vs Nifty]))/_xlfn.STDEV.P(Table2[1Y Return vs Nifty])</f>
        <v>1.2328093379273382</v>
      </c>
      <c r="I32">
        <v>35.511780979569799</v>
      </c>
      <c r="J32">
        <f>(Table2[[#This Row],[1M Return vs Nifty]]-AVERAGE(Table2[1M Return vs Nifty]))/_xlfn.STDEV.P(Table2[1M Return vs Nifty])</f>
        <v>1.840144941461664</v>
      </c>
      <c r="K32">
        <v>49.449764580518497</v>
      </c>
      <c r="L32">
        <f>(Table2[[#This Row],[6M Return vs Nifty]]-AVERAGE(Table2[6M Return vs Nifty]))/_xlfn.STDEV.P(Table2[6M Return vs Nifty])</f>
        <v>1.0824677499412023</v>
      </c>
      <c r="M32">
        <v>10.224938152316</v>
      </c>
      <c r="N32">
        <f>(Table2[[#This Row],[1W Return vs Nifty]]-AVERAGE(Table2[1W Return vs Nifty]))/_xlfn.STDEV.P(Table2[1W Return vs Nifty])</f>
        <v>1.690022281529528</v>
      </c>
      <c r="O32">
        <v>446.09</v>
      </c>
      <c r="P32">
        <v>408.85223461386698</v>
      </c>
      <c r="Q32">
        <v>325.43616456801902</v>
      </c>
      <c r="R32">
        <v>85.900884985944302</v>
      </c>
      <c r="S32" s="2">
        <f>(Table2[[#This Row],[Close Price]]-Table2[[#This Row],[20D EMA]])/Table2[[#This Row],[20D EMA]]</f>
        <v>0.15346678921293905</v>
      </c>
      <c r="T32" s="2">
        <f>(Table2[[#This Row],[Close Price]]-Table2[[#This Row],[50D EMA]])/Table2[[#This Row],[50D EMA]]</f>
        <v>0.25852314464162657</v>
      </c>
      <c r="U32" s="2">
        <f>(Table2[[#This Row],[Close Price]]-Table2[[#This Row],[200D EMA]])/Table2[[#This Row],[200D EMA]]</f>
        <v>0.58110885028100334</v>
      </c>
      <c r="V32">
        <v>0.98252442702526899</v>
      </c>
      <c r="W32">
        <v>490</v>
      </c>
      <c r="X32">
        <v>520</v>
      </c>
      <c r="Y32">
        <v>430.6</v>
      </c>
      <c r="Z32">
        <v>520</v>
      </c>
      <c r="AA32">
        <v>430.6</v>
      </c>
      <c r="AB32">
        <v>520</v>
      </c>
      <c r="AC32" s="2">
        <f>(Table2[[#This Row],[Close Price]]/Table2[[#This Row],[Day Low]])-1</f>
        <v>5.010204081632641E-2</v>
      </c>
      <c r="AD32" s="2">
        <f>(Table2[[#This Row],[Day High]]/Table2[[#This Row],[Close Price]])-1</f>
        <v>1.0591779224565334E-2</v>
      </c>
      <c r="AE32" s="2">
        <f>(Table2[[#This Row],[Close Price]]/Table2[[#This Row],[Current Week Low]])-1</f>
        <v>0.19496052020436583</v>
      </c>
      <c r="AF32" s="2">
        <f>(Table2[[#This Row],[Current Week High]]/Table2[[#This Row],[Close Price]])-1</f>
        <v>1.0591779224565334E-2</v>
      </c>
      <c r="AG32" s="2">
        <f>(Table2[[#This Row],[Close Price]]/Table2[[#This Row],[Current Month Low]])-1</f>
        <v>0.19496052020436583</v>
      </c>
      <c r="AH32" s="2">
        <f>(Table2[[#This Row],[Current Month High]]/Table2[[#This Row],[Close Price]])-1</f>
        <v>1.0591779224565334E-2</v>
      </c>
      <c r="AI32">
        <v>1.0591779224565301</v>
      </c>
      <c r="AJ32">
        <v>193.190883190883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0.28999999999999998</v>
      </c>
      <c r="AM32" t="s">
        <v>10473</v>
      </c>
      <c r="AN32">
        <v>16.440000000000001</v>
      </c>
      <c r="AO32" t="s">
        <v>10473</v>
      </c>
      <c r="AP32">
        <v>0.20762935400784299</v>
      </c>
      <c r="AQ32">
        <f>(Table2[[#This Row],[Sharpe Ratio]]-AVERAGE(Table2[Sharpe Ratio]))/_xlfn.STDEV.P(Table2[Sharpe Ratio])</f>
        <v>1.7244059078514904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7.5698502187112222</v>
      </c>
      <c r="AS32">
        <f>_xlfn.RANK.AVG(Table2[[#This Row],[1Y Return vs Nifty Z-Score]],Table2[1Y Return vs Nifty Z-Score])</f>
        <v>67</v>
      </c>
      <c r="AT32">
        <f>_xlfn.RANK.AVG(Table2[[#This Row],[6M Return vs Nifty Z-Score]],Table2[6M Return vs Nifty Z-Score])</f>
        <v>88</v>
      </c>
      <c r="AU32">
        <f>_xlfn.RANK.AVG(Table2[[#This Row],[Sharpe Ratio Z-Score]],Table2[Sharpe Ratio Z-Score])</f>
        <v>33</v>
      </c>
      <c r="AV32">
        <f>(Table2[[#This Row],[Rank 1Y]]+Table2[[#This Row],[Rank 6M]]+Table2[[#This Row],[Rank Sharpe]])/3</f>
        <v>62.666666666666664</v>
      </c>
    </row>
    <row r="33" spans="1:48" x14ac:dyDescent="0.3">
      <c r="A33" t="s">
        <v>1449</v>
      </c>
      <c r="B33" t="s">
        <v>1450</v>
      </c>
      <c r="C33" t="s">
        <v>10442</v>
      </c>
      <c r="D33" t="s">
        <v>140</v>
      </c>
      <c r="E33">
        <v>6861.57998142</v>
      </c>
      <c r="F33">
        <v>232.52</v>
      </c>
      <c r="G33">
        <v>225.74222948681199</v>
      </c>
      <c r="H33">
        <f>(Table2[[#This Row],[1Y Return vs Nifty]]-AVERAGE(Table2[1Y Return vs Nifty]))/_xlfn.STDEV.P(Table2[1Y Return vs Nifty])</f>
        <v>1.9717782367813286</v>
      </c>
      <c r="I33">
        <v>37.528527852642299</v>
      </c>
      <c r="J33">
        <f>(Table2[[#This Row],[1M Return vs Nifty]]-AVERAGE(Table2[1M Return vs Nifty]))/_xlfn.STDEV.P(Table2[1M Return vs Nifty])</f>
        <v>1.9853749867805091</v>
      </c>
      <c r="K33">
        <v>56.489741297525597</v>
      </c>
      <c r="L33">
        <f>(Table2[[#This Row],[6M Return vs Nifty]]-AVERAGE(Table2[6M Return vs Nifty]))/_xlfn.STDEV.P(Table2[6M Return vs Nifty])</f>
        <v>1.2837693470745672</v>
      </c>
      <c r="M33">
        <v>13.4950022114796</v>
      </c>
      <c r="N33">
        <f>(Table2[[#This Row],[1W Return vs Nifty]]-AVERAGE(Table2[1W Return vs Nifty]))/_xlfn.STDEV.P(Table2[1W Return vs Nifty])</f>
        <v>2.3320524555959286</v>
      </c>
      <c r="O33">
        <v>196.64</v>
      </c>
      <c r="P33">
        <v>180.00691196305499</v>
      </c>
      <c r="Q33">
        <v>143.82560071830099</v>
      </c>
      <c r="R33">
        <v>88.232824000018596</v>
      </c>
      <c r="S33" s="2">
        <f>(Table2[[#This Row],[Close Price]]-Table2[[#This Row],[20D EMA]])/Table2[[#This Row],[20D EMA]]</f>
        <v>0.18246541903986996</v>
      </c>
      <c r="T33" s="2">
        <f>(Table2[[#This Row],[Close Price]]-Table2[[#This Row],[50D EMA]])/Table2[[#This Row],[50D EMA]]</f>
        <v>0.29172817568095899</v>
      </c>
      <c r="U33" s="2">
        <f>(Table2[[#This Row],[Close Price]]-Table2[[#This Row],[200D EMA]])/Table2[[#This Row],[200D EMA]]</f>
        <v>0.61668019350336123</v>
      </c>
      <c r="V33">
        <v>1.9853732756928799</v>
      </c>
      <c r="W33">
        <v>222.05</v>
      </c>
      <c r="X33">
        <v>234</v>
      </c>
      <c r="Y33">
        <v>190.05</v>
      </c>
      <c r="Z33">
        <v>234</v>
      </c>
      <c r="AA33">
        <v>190.05</v>
      </c>
      <c r="AB33">
        <v>234</v>
      </c>
      <c r="AC33" s="2">
        <f>(Table2[[#This Row],[Close Price]]/Table2[[#This Row],[Day Low]])-1</f>
        <v>4.7151542445395211E-2</v>
      </c>
      <c r="AD33" s="2">
        <f>(Table2[[#This Row],[Day High]]/Table2[[#This Row],[Close Price]])-1</f>
        <v>6.3650438671942755E-3</v>
      </c>
      <c r="AE33" s="2">
        <f>(Table2[[#This Row],[Close Price]]/Table2[[#This Row],[Current Week Low]])-1</f>
        <v>0.22346750855038144</v>
      </c>
      <c r="AF33" s="2">
        <f>(Table2[[#This Row],[Current Week High]]/Table2[[#This Row],[Close Price]])-1</f>
        <v>6.3650438671942755E-3</v>
      </c>
      <c r="AG33" s="2">
        <f>(Table2[[#This Row],[Close Price]]/Table2[[#This Row],[Current Month Low]])-1</f>
        <v>0.22346750855038144</v>
      </c>
      <c r="AH33" s="2">
        <f>(Table2[[#This Row],[Current Month High]]/Table2[[#This Row],[Close Price]])-1</f>
        <v>6.3650438671942755E-3</v>
      </c>
      <c r="AI33">
        <v>0.636504386719427</v>
      </c>
      <c r="AJ33">
        <v>268.78667724028497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0.28000000000000003</v>
      </c>
      <c r="AM33" t="s">
        <v>10473</v>
      </c>
      <c r="AN33">
        <v>22.71</v>
      </c>
      <c r="AO33" t="s">
        <v>10473</v>
      </c>
      <c r="AP33">
        <v>0.15607925500804801</v>
      </c>
      <c r="AQ33">
        <f>(Table2[[#This Row],[Sharpe Ratio]]-AVERAGE(Table2[Sharpe Ratio]))/_xlfn.STDEV.P(Table2[Sharpe Ratio])</f>
        <v>1.1414126097544051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8.7143876359867374</v>
      </c>
      <c r="AS33">
        <f>_xlfn.RANK.AVG(Table2[[#This Row],[1Y Return vs Nifty Z-Score]],Table2[1Y Return vs Nifty Z-Score])</f>
        <v>25</v>
      </c>
      <c r="AT33">
        <f>_xlfn.RANK.AVG(Table2[[#This Row],[6M Return vs Nifty Z-Score]],Table2[6M Return vs Nifty Z-Score])</f>
        <v>68</v>
      </c>
      <c r="AU33">
        <f>_xlfn.RANK.AVG(Table2[[#This Row],[Sharpe Ratio Z-Score]],Table2[Sharpe Ratio Z-Score])</f>
        <v>95</v>
      </c>
      <c r="AV33">
        <f>(Table2[[#This Row],[Rank 1Y]]+Table2[[#This Row],[Rank 6M]]+Table2[[#This Row],[Rank Sharpe]])/3</f>
        <v>62.666666666666664</v>
      </c>
    </row>
    <row r="34" spans="1:48" x14ac:dyDescent="0.3">
      <c r="A34" t="s">
        <v>1248</v>
      </c>
      <c r="B34" t="s">
        <v>1249</v>
      </c>
      <c r="C34" t="s">
        <v>10435</v>
      </c>
      <c r="D34" t="s">
        <v>624</v>
      </c>
      <c r="E34">
        <v>8797.9917099300001</v>
      </c>
      <c r="F34">
        <v>273.33999999999997</v>
      </c>
      <c r="G34">
        <v>229.99417367800501</v>
      </c>
      <c r="H34">
        <f>(Table2[[#This Row],[1Y Return vs Nifty]]-AVERAGE(Table2[1Y Return vs Nifty]))/_xlfn.STDEV.P(Table2[1Y Return vs Nifty])</f>
        <v>2.01913952035751</v>
      </c>
      <c r="I34">
        <v>39.115411320922497</v>
      </c>
      <c r="J34">
        <f>(Table2[[#This Row],[1M Return vs Nifty]]-AVERAGE(Table2[1M Return vs Nifty]))/_xlfn.STDEV.P(Table2[1M Return vs Nifty])</f>
        <v>2.0996496937807736</v>
      </c>
      <c r="K34">
        <v>44.459494829460198</v>
      </c>
      <c r="L34">
        <f>(Table2[[#This Row],[6M Return vs Nifty]]-AVERAGE(Table2[6M Return vs Nifty]))/_xlfn.STDEV.P(Table2[6M Return vs Nifty])</f>
        <v>0.93977562020907168</v>
      </c>
      <c r="M34">
        <v>4.6124272380089497</v>
      </c>
      <c r="N34">
        <f>(Table2[[#This Row],[1W Return vs Nifty]]-AVERAGE(Table2[1W Return vs Nifty]))/_xlfn.STDEV.P(Table2[1W Return vs Nifty])</f>
        <v>0.58808626618926885</v>
      </c>
      <c r="O34">
        <v>230.21</v>
      </c>
      <c r="P34">
        <v>208.55942802728001</v>
      </c>
      <c r="Q34">
        <v>170.875723606213</v>
      </c>
      <c r="R34">
        <v>87.103702854373395</v>
      </c>
      <c r="S34" s="2">
        <f>(Table2[[#This Row],[Close Price]]-Table2[[#This Row],[20D EMA]])/Table2[[#This Row],[20D EMA]]</f>
        <v>0.18735067981408265</v>
      </c>
      <c r="T34" s="2">
        <f>(Table2[[#This Row],[Close Price]]-Table2[[#This Row],[50D EMA]])/Table2[[#This Row],[50D EMA]]</f>
        <v>0.31060965493368409</v>
      </c>
      <c r="U34" s="2">
        <f>(Table2[[#This Row],[Close Price]]-Table2[[#This Row],[200D EMA]])/Table2[[#This Row],[200D EMA]]</f>
        <v>0.59964209210852115</v>
      </c>
      <c r="V34">
        <v>2.6355843811451201</v>
      </c>
      <c r="W34">
        <v>254</v>
      </c>
      <c r="X34">
        <v>275.89999999999998</v>
      </c>
      <c r="Y34">
        <v>248</v>
      </c>
      <c r="Z34">
        <v>275.89999999999998</v>
      </c>
      <c r="AA34">
        <v>248</v>
      </c>
      <c r="AB34">
        <v>275.89999999999998</v>
      </c>
      <c r="AC34" s="2">
        <f>(Table2[[#This Row],[Close Price]]/Table2[[#This Row],[Day Low]])-1</f>
        <v>7.6141732283464547E-2</v>
      </c>
      <c r="AD34" s="2">
        <f>(Table2[[#This Row],[Day High]]/Table2[[#This Row],[Close Price]])-1</f>
        <v>9.3656252286529185E-3</v>
      </c>
      <c r="AE34" s="2">
        <f>(Table2[[#This Row],[Close Price]]/Table2[[#This Row],[Current Week Low]])-1</f>
        <v>0.10217741935483859</v>
      </c>
      <c r="AF34" s="2">
        <f>(Table2[[#This Row],[Current Week High]]/Table2[[#This Row],[Close Price]])-1</f>
        <v>9.3656252286529185E-3</v>
      </c>
      <c r="AG34" s="2">
        <f>(Table2[[#This Row],[Close Price]]/Table2[[#This Row],[Current Month Low]])-1</f>
        <v>0.10217741935483859</v>
      </c>
      <c r="AH34" s="2">
        <f>(Table2[[#This Row],[Current Month High]]/Table2[[#This Row],[Close Price]])-1</f>
        <v>9.3656252286529185E-3</v>
      </c>
      <c r="AI34">
        <v>0.93656252286529096</v>
      </c>
      <c r="AJ34">
        <v>262.51989389920402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0.41</v>
      </c>
      <c r="AM34" t="s">
        <v>10473</v>
      </c>
      <c r="AN34">
        <v>31.78</v>
      </c>
      <c r="AO34" t="s">
        <v>10473</v>
      </c>
      <c r="AP34">
        <v>0.17183206784749899</v>
      </c>
      <c r="AQ34">
        <f>(Table2[[#This Row],[Sharpe Ratio]]-AVERAGE(Table2[Sharpe Ratio]))/_xlfn.STDEV.P(Table2[Sharpe Ratio])</f>
        <v>1.3195652125576347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6.9662163130942583</v>
      </c>
      <c r="AS34">
        <f>_xlfn.RANK.AVG(Table2[[#This Row],[1Y Return vs Nifty Z-Score]],Table2[1Y Return vs Nifty Z-Score])</f>
        <v>23</v>
      </c>
      <c r="AT34">
        <f>_xlfn.RANK.AVG(Table2[[#This Row],[6M Return vs Nifty Z-Score]],Table2[6M Return vs Nifty Z-Score])</f>
        <v>99</v>
      </c>
      <c r="AU34">
        <f>_xlfn.RANK.AVG(Table2[[#This Row],[Sharpe Ratio Z-Score]],Table2[Sharpe Ratio Z-Score])</f>
        <v>71</v>
      </c>
      <c r="AV34">
        <f>(Table2[[#This Row],[Rank 1Y]]+Table2[[#This Row],[Rank 6M]]+Table2[[#This Row],[Rank Sharpe]])/3</f>
        <v>64.333333333333329</v>
      </c>
    </row>
    <row r="35" spans="1:48" x14ac:dyDescent="0.3">
      <c r="A35" t="s">
        <v>559</v>
      </c>
      <c r="B35" t="s">
        <v>560</v>
      </c>
      <c r="C35" t="s">
        <v>10432</v>
      </c>
      <c r="D35" t="s">
        <v>46</v>
      </c>
      <c r="E35">
        <v>33949.800000000003</v>
      </c>
      <c r="F35">
        <v>188.61</v>
      </c>
      <c r="G35">
        <v>339.01121703798998</v>
      </c>
      <c r="H35">
        <f>(Table2[[#This Row],[1Y Return vs Nifty]]-AVERAGE(Table2[1Y Return vs Nifty]))/_xlfn.STDEV.P(Table2[1Y Return vs Nifty])</f>
        <v>3.2334515792748291</v>
      </c>
      <c r="I35">
        <v>37.382203449778601</v>
      </c>
      <c r="J35">
        <f>(Table2[[#This Row],[1M Return vs Nifty]]-AVERAGE(Table2[1M Return vs Nifty]))/_xlfn.STDEV.P(Table2[1M Return vs Nifty])</f>
        <v>1.9748378688392909</v>
      </c>
      <c r="K35">
        <v>105.791444949164</v>
      </c>
      <c r="L35">
        <f>(Table2[[#This Row],[6M Return vs Nifty]]-AVERAGE(Table2[6M Return vs Nifty]))/_xlfn.STDEV.P(Table2[6M Return vs Nifty])</f>
        <v>2.6935057830623648</v>
      </c>
      <c r="M35">
        <v>16.133743183762601</v>
      </c>
      <c r="N35">
        <f>(Table2[[#This Row],[1W Return vs Nifty]]-AVERAGE(Table2[1W Return vs Nifty]))/_xlfn.STDEV.P(Table2[1W Return vs Nifty])</f>
        <v>2.8501313968948097</v>
      </c>
      <c r="O35">
        <v>162.22999999999999</v>
      </c>
      <c r="P35">
        <v>150.35936239236099</v>
      </c>
      <c r="Q35">
        <v>115.146646006224</v>
      </c>
      <c r="R35">
        <v>85.7097659535291</v>
      </c>
      <c r="S35" s="2">
        <f>(Table2[[#This Row],[Close Price]]-Table2[[#This Row],[20D EMA]])/Table2[[#This Row],[20D EMA]]</f>
        <v>0.16260864205140865</v>
      </c>
      <c r="T35" s="2">
        <f>(Table2[[#This Row],[Close Price]]-Table2[[#This Row],[50D EMA]])/Table2[[#This Row],[50D EMA]]</f>
        <v>0.25439478459495213</v>
      </c>
      <c r="U35" s="2">
        <f>(Table2[[#This Row],[Close Price]]-Table2[[#This Row],[200D EMA]])/Table2[[#This Row],[200D EMA]]</f>
        <v>0.63799820960312736</v>
      </c>
      <c r="V35">
        <v>1.5562080856595699</v>
      </c>
      <c r="W35">
        <v>183.91</v>
      </c>
      <c r="X35">
        <v>193.99</v>
      </c>
      <c r="Y35">
        <v>155.80000000000001</v>
      </c>
      <c r="Z35">
        <v>193.99</v>
      </c>
      <c r="AA35">
        <v>155.80000000000001</v>
      </c>
      <c r="AB35">
        <v>193.99</v>
      </c>
      <c r="AC35" s="2">
        <f>(Table2[[#This Row],[Close Price]]/Table2[[#This Row],[Day Low]])-1</f>
        <v>2.5555978467728835E-2</v>
      </c>
      <c r="AD35" s="2">
        <f>(Table2[[#This Row],[Day High]]/Table2[[#This Row],[Close Price]])-1</f>
        <v>2.8524468479932175E-2</v>
      </c>
      <c r="AE35" s="2">
        <f>(Table2[[#This Row],[Close Price]]/Table2[[#This Row],[Current Week Low]])-1</f>
        <v>0.21059050064184848</v>
      </c>
      <c r="AF35" s="2">
        <f>(Table2[[#This Row],[Current Week High]]/Table2[[#This Row],[Close Price]])-1</f>
        <v>2.8524468479932175E-2</v>
      </c>
      <c r="AG35" s="2">
        <f>(Table2[[#This Row],[Close Price]]/Table2[[#This Row],[Current Month Low]])-1</f>
        <v>0.21059050064184848</v>
      </c>
      <c r="AH35" s="2">
        <f>(Table2[[#This Row],[Current Month High]]/Table2[[#This Row],[Close Price]])-1</f>
        <v>2.8524468479932175E-2</v>
      </c>
      <c r="AI35">
        <v>2.8524468479932099</v>
      </c>
      <c r="AJ35">
        <v>376.28787878787801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0.26</v>
      </c>
      <c r="AM35" t="s">
        <v>10473</v>
      </c>
      <c r="AN35">
        <v>17.079999999999998</v>
      </c>
      <c r="AO35" t="s">
        <v>10473</v>
      </c>
      <c r="AP35">
        <v>0.118082447399541</v>
      </c>
      <c r="AQ35">
        <f>(Table2[[#This Row],[Sharpe Ratio]]-AVERAGE(Table2[Sharpe Ratio]))/_xlfn.STDEV.P(Table2[Sharpe Ratio])</f>
        <v>0.7116969619739415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11.463623590045236</v>
      </c>
      <c r="AS35">
        <f>_xlfn.RANK.AVG(Table2[[#This Row],[1Y Return vs Nifty Z-Score]],Table2[1Y Return vs Nifty Z-Score])</f>
        <v>8</v>
      </c>
      <c r="AT35">
        <f>_xlfn.RANK.AVG(Table2[[#This Row],[6M Return vs Nifty Z-Score]],Table2[6M Return vs Nifty Z-Score])</f>
        <v>13</v>
      </c>
      <c r="AU35">
        <f>_xlfn.RANK.AVG(Table2[[#This Row],[Sharpe Ratio Z-Score]],Table2[Sharpe Ratio Z-Score])</f>
        <v>176</v>
      </c>
      <c r="AV35">
        <f>(Table2[[#This Row],[Rank 1Y]]+Table2[[#This Row],[Rank 6M]]+Table2[[#This Row],[Rank Sharpe]])/3</f>
        <v>65.666666666666671</v>
      </c>
    </row>
    <row r="36" spans="1:48" x14ac:dyDescent="0.3">
      <c r="A36" t="s">
        <v>928</v>
      </c>
      <c r="B36" t="s">
        <v>929</v>
      </c>
      <c r="C36" t="s">
        <v>10429</v>
      </c>
      <c r="D36" t="s">
        <v>122</v>
      </c>
      <c r="E36">
        <v>15919.383091641001</v>
      </c>
      <c r="F36">
        <v>60.91</v>
      </c>
      <c r="G36">
        <v>367.76364444055702</v>
      </c>
      <c r="H36">
        <f>(Table2[[#This Row],[1Y Return vs Nifty]]-AVERAGE(Table2[1Y Return vs Nifty]))/_xlfn.STDEV.P(Table2[1Y Return vs Nifty])</f>
        <v>3.5537172757383724</v>
      </c>
      <c r="I36">
        <v>8.8867913953568998</v>
      </c>
      <c r="J36">
        <f>(Table2[[#This Row],[1M Return vs Nifty]]-AVERAGE(Table2[1M Return vs Nifty]))/_xlfn.STDEV.P(Table2[1M Return vs Nifty])</f>
        <v>-7.7174725948085846E-2</v>
      </c>
      <c r="K36">
        <v>92.392960828699501</v>
      </c>
      <c r="L36">
        <f>(Table2[[#This Row],[6M Return vs Nifty]]-AVERAGE(Table2[6M Return vs Nifty]))/_xlfn.STDEV.P(Table2[6M Return vs Nifty])</f>
        <v>2.3103885710267309</v>
      </c>
      <c r="M36">
        <v>-1.4063169748373501</v>
      </c>
      <c r="N36">
        <f>(Table2[[#This Row],[1W Return vs Nifty]]-AVERAGE(Table2[1W Return vs Nifty]))/_xlfn.STDEV.P(Table2[1W Return vs Nifty])</f>
        <v>-0.59360783053837185</v>
      </c>
      <c r="O36">
        <v>60.8</v>
      </c>
      <c r="P36">
        <v>57.4284305109801</v>
      </c>
      <c r="Q36">
        <v>42.799363463692401</v>
      </c>
      <c r="R36">
        <v>48.489011954090202</v>
      </c>
      <c r="S36" s="2">
        <f>(Table2[[#This Row],[Close Price]]-Table2[[#This Row],[20D EMA]])/Table2[[#This Row],[20D EMA]]</f>
        <v>1.8092105263157801E-3</v>
      </c>
      <c r="T36" s="2">
        <f>(Table2[[#This Row],[Close Price]]-Table2[[#This Row],[50D EMA]])/Table2[[#This Row],[50D EMA]]</f>
        <v>6.0624493095875816E-2</v>
      </c>
      <c r="U36" s="2">
        <f>(Table2[[#This Row],[Close Price]]-Table2[[#This Row],[200D EMA]])/Table2[[#This Row],[200D EMA]]</f>
        <v>0.42315200672718484</v>
      </c>
      <c r="V36">
        <v>0.69339011656160499</v>
      </c>
      <c r="W36">
        <v>60.7</v>
      </c>
      <c r="X36">
        <v>61.81</v>
      </c>
      <c r="Y36">
        <v>59.35</v>
      </c>
      <c r="Z36">
        <v>62.69</v>
      </c>
      <c r="AA36">
        <v>59.35</v>
      </c>
      <c r="AB36">
        <v>62.69</v>
      </c>
      <c r="AC36" s="2">
        <f>(Table2[[#This Row],[Close Price]]/Table2[[#This Row],[Day Low]])-1</f>
        <v>3.4596375617792496E-3</v>
      </c>
      <c r="AD36" s="2">
        <f>(Table2[[#This Row],[Day High]]/Table2[[#This Row],[Close Price]])-1</f>
        <v>1.4775898867181114E-2</v>
      </c>
      <c r="AE36" s="2">
        <f>(Table2[[#This Row],[Close Price]]/Table2[[#This Row],[Current Week Low]])-1</f>
        <v>2.6284751474304979E-2</v>
      </c>
      <c r="AF36" s="2">
        <f>(Table2[[#This Row],[Current Week High]]/Table2[[#This Row],[Close Price]])-1</f>
        <v>2.9223444426202505E-2</v>
      </c>
      <c r="AG36" s="2">
        <f>(Table2[[#This Row],[Close Price]]/Table2[[#This Row],[Current Month Low]])-1</f>
        <v>2.6284751474304979E-2</v>
      </c>
      <c r="AH36" s="2">
        <f>(Table2[[#This Row],[Current Month High]]/Table2[[#This Row],[Close Price]])-1</f>
        <v>2.9223444426202505E-2</v>
      </c>
      <c r="AI36">
        <v>17.878837629289102</v>
      </c>
      <c r="AJ36">
        <v>416.186440677966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0.28000000000000003</v>
      </c>
      <c r="AM36" t="s">
        <v>10473</v>
      </c>
      <c r="AN36">
        <v>-2.73</v>
      </c>
      <c r="AO36" t="s">
        <v>10474</v>
      </c>
      <c r="AP36">
        <v>0.117731770157274</v>
      </c>
      <c r="AQ36">
        <f>(Table2[[#This Row],[Sharpe Ratio]]-AVERAGE(Table2[Sharpe Ratio]))/_xlfn.STDEV.P(Table2[Sharpe Ratio])</f>
        <v>0.70773106305224109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5.9010543533308857</v>
      </c>
      <c r="AS36">
        <f>_xlfn.RANK.AVG(Table2[[#This Row],[1Y Return vs Nifty Z-Score]],Table2[1Y Return vs Nifty Z-Score])</f>
        <v>6</v>
      </c>
      <c r="AT36">
        <f>_xlfn.RANK.AVG(Table2[[#This Row],[6M Return vs Nifty Z-Score]],Table2[6M Return vs Nifty Z-Score])</f>
        <v>18</v>
      </c>
      <c r="AU36">
        <f>_xlfn.RANK.AVG(Table2[[#This Row],[Sharpe Ratio Z-Score]],Table2[Sharpe Ratio Z-Score])</f>
        <v>178</v>
      </c>
      <c r="AV36">
        <f>(Table2[[#This Row],[Rank 1Y]]+Table2[[#This Row],[Rank 6M]]+Table2[[#This Row],[Rank Sharpe]])/3</f>
        <v>67.333333333333329</v>
      </c>
    </row>
    <row r="37" spans="1:48" x14ac:dyDescent="0.3">
      <c r="A37" t="s">
        <v>540</v>
      </c>
      <c r="B37" t="s">
        <v>541</v>
      </c>
      <c r="C37" t="s">
        <v>10435</v>
      </c>
      <c r="D37" t="s">
        <v>216</v>
      </c>
      <c r="E37">
        <v>35595.353178824997</v>
      </c>
      <c r="F37">
        <v>8861.5499999999993</v>
      </c>
      <c r="G37">
        <v>127.124868012307</v>
      </c>
      <c r="H37">
        <f>(Table2[[#This Row],[1Y Return vs Nifty]]-AVERAGE(Table2[1Y Return vs Nifty]))/_xlfn.STDEV.P(Table2[1Y Return vs Nifty])</f>
        <v>0.8733054882435981</v>
      </c>
      <c r="I37">
        <v>6.5001072332565002</v>
      </c>
      <c r="J37">
        <f>(Table2[[#This Row],[1M Return vs Nifty]]-AVERAGE(Table2[1M Return vs Nifty]))/_xlfn.STDEV.P(Table2[1M Return vs Nifty])</f>
        <v>-0.24904470807208953</v>
      </c>
      <c r="K37">
        <v>40.272995510196502</v>
      </c>
      <c r="L37">
        <f>(Table2[[#This Row],[6M Return vs Nifty]]-AVERAGE(Table2[6M Return vs Nifty]))/_xlfn.STDEV.P(Table2[6M Return vs Nifty])</f>
        <v>0.82006655961947861</v>
      </c>
      <c r="M37">
        <v>-0.71001408769471697</v>
      </c>
      <c r="N37">
        <f>(Table2[[#This Row],[1W Return vs Nifty]]-AVERAGE(Table2[1W Return vs Nifty]))/_xlfn.STDEV.P(Table2[1W Return vs Nifty])</f>
        <v>-0.45689874602292496</v>
      </c>
      <c r="O37">
        <v>8412.1299999999992</v>
      </c>
      <c r="P37">
        <v>8023.4319676190498</v>
      </c>
      <c r="Q37">
        <v>6478.9017508542502</v>
      </c>
      <c r="R37">
        <v>74.650259873337106</v>
      </c>
      <c r="S37" s="2">
        <f>(Table2[[#This Row],[Close Price]]-Table2[[#This Row],[20D EMA]])/Table2[[#This Row],[20D EMA]]</f>
        <v>5.3425232372775994E-2</v>
      </c>
      <c r="T37" s="2">
        <f>(Table2[[#This Row],[Close Price]]-Table2[[#This Row],[50D EMA]])/Table2[[#This Row],[50D EMA]]</f>
        <v>0.10445879466086638</v>
      </c>
      <c r="U37" s="2">
        <f>(Table2[[#This Row],[Close Price]]-Table2[[#This Row],[200D EMA]])/Table2[[#This Row],[200D EMA]]</f>
        <v>0.36775495921536305</v>
      </c>
      <c r="V37">
        <v>0.73705554632164805</v>
      </c>
      <c r="W37">
        <v>8524.35</v>
      </c>
      <c r="X37">
        <v>8878</v>
      </c>
      <c r="Y37">
        <v>8390</v>
      </c>
      <c r="Z37">
        <v>8892</v>
      </c>
      <c r="AA37">
        <v>8390</v>
      </c>
      <c r="AB37">
        <v>8892</v>
      </c>
      <c r="AC37" s="2">
        <f>(Table2[[#This Row],[Close Price]]/Table2[[#This Row],[Day Low]])-1</f>
        <v>3.9557268296116277E-2</v>
      </c>
      <c r="AD37" s="2">
        <f>(Table2[[#This Row],[Day High]]/Table2[[#This Row],[Close Price]])-1</f>
        <v>1.8563343884536732E-3</v>
      </c>
      <c r="AE37" s="2">
        <f>(Table2[[#This Row],[Close Price]]/Table2[[#This Row],[Current Week Low]])-1</f>
        <v>5.6203814064362145E-2</v>
      </c>
      <c r="AF37" s="2">
        <f>(Table2[[#This Row],[Current Week High]]/Table2[[#This Row],[Close Price]])-1</f>
        <v>3.4361934424564922E-3</v>
      </c>
      <c r="AG37" s="2">
        <f>(Table2[[#This Row],[Close Price]]/Table2[[#This Row],[Current Month Low]])-1</f>
        <v>5.6203814064362145E-2</v>
      </c>
      <c r="AH37" s="2">
        <f>(Table2[[#This Row],[Current Month High]]/Table2[[#This Row],[Close Price]])-1</f>
        <v>3.4361934424564922E-3</v>
      </c>
      <c r="AI37">
        <v>0.34361934424564899</v>
      </c>
      <c r="AJ37">
        <v>168.267615227427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0.14000000000000001</v>
      </c>
      <c r="AM37" t="s">
        <v>10473</v>
      </c>
      <c r="AN37">
        <v>5.73</v>
      </c>
      <c r="AO37" t="s">
        <v>10473</v>
      </c>
      <c r="AP37">
        <v>0.28859989115449602</v>
      </c>
      <c r="AQ37">
        <f>(Table2[[#This Row],[Sharpe Ratio]]-AVERAGE(Table2[Sharpe Ratio]))/_xlfn.STDEV.P(Table2[Sharpe Ratio])</f>
        <v>2.6401224906655707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3.6275510844336329</v>
      </c>
      <c r="AS37">
        <f>_xlfn.RANK.AVG(Table2[[#This Row],[1Y Return vs Nifty Z-Score]],Table2[1Y Return vs Nifty Z-Score])</f>
        <v>89</v>
      </c>
      <c r="AT37">
        <f>_xlfn.RANK.AVG(Table2[[#This Row],[6M Return vs Nifty Z-Score]],Table2[6M Return vs Nifty Z-Score])</f>
        <v>110</v>
      </c>
      <c r="AU37">
        <f>_xlfn.RANK.AVG(Table2[[#This Row],[Sharpe Ratio Z-Score]],Table2[Sharpe Ratio Z-Score])</f>
        <v>4</v>
      </c>
      <c r="AV37">
        <f>(Table2[[#This Row],[Rank 1Y]]+Table2[[#This Row],[Rank 6M]]+Table2[[#This Row],[Rank Sharpe]])/3</f>
        <v>67.666666666666671</v>
      </c>
    </row>
    <row r="38" spans="1:48" x14ac:dyDescent="0.3">
      <c r="A38" t="s">
        <v>1191</v>
      </c>
      <c r="B38" t="s">
        <v>1192</v>
      </c>
      <c r="C38" t="s">
        <v>10441</v>
      </c>
      <c r="D38" t="s">
        <v>127</v>
      </c>
      <c r="E38">
        <v>9624.6064911850008</v>
      </c>
      <c r="F38">
        <v>3687.95</v>
      </c>
      <c r="G38">
        <v>114.027725521706</v>
      </c>
      <c r="H38">
        <f>(Table2[[#This Row],[1Y Return vs Nifty]]-AVERAGE(Table2[1Y Return vs Nifty]))/_xlfn.STDEV.P(Table2[1Y Return vs Nifty])</f>
        <v>0.72741987647573392</v>
      </c>
      <c r="I38">
        <v>43.784811704490501</v>
      </c>
      <c r="J38">
        <f>(Table2[[#This Row],[1M Return vs Nifty]]-AVERAGE(Table2[1M Return vs Nifty]))/_xlfn.STDEV.P(Table2[1M Return vs Nifty])</f>
        <v>2.4359027151052972</v>
      </c>
      <c r="K38">
        <v>53.531796238455797</v>
      </c>
      <c r="L38">
        <f>(Table2[[#This Row],[6M Return vs Nifty]]-AVERAGE(Table2[6M Return vs Nifty]))/_xlfn.STDEV.P(Table2[6M Return vs Nifty])</f>
        <v>1.1991896547603809</v>
      </c>
      <c r="M38">
        <v>2.91930434949915</v>
      </c>
      <c r="N38">
        <f>(Table2[[#This Row],[1W Return vs Nifty]]-AVERAGE(Table2[1W Return vs Nifty]))/_xlfn.STDEV.P(Table2[1W Return vs Nifty])</f>
        <v>0.25566587222799869</v>
      </c>
      <c r="O38">
        <v>3333.77</v>
      </c>
      <c r="P38">
        <v>2847.43547949494</v>
      </c>
      <c r="Q38">
        <v>2209.29799928492</v>
      </c>
      <c r="R38">
        <v>68.344691380857498</v>
      </c>
      <c r="S38" s="2">
        <f>(Table2[[#This Row],[Close Price]]-Table2[[#This Row],[20D EMA]])/Table2[[#This Row],[20D EMA]]</f>
        <v>0.106240082549186</v>
      </c>
      <c r="T38" s="2">
        <f>(Table2[[#This Row],[Close Price]]-Table2[[#This Row],[50D EMA]])/Table2[[#This Row],[50D EMA]]</f>
        <v>0.29518299064467124</v>
      </c>
      <c r="U38" s="2">
        <f>(Table2[[#This Row],[Close Price]]-Table2[[#This Row],[200D EMA]])/Table2[[#This Row],[200D EMA]]</f>
        <v>0.66928590040531999</v>
      </c>
      <c r="V38">
        <v>1.0399749933268401</v>
      </c>
      <c r="W38">
        <v>3561</v>
      </c>
      <c r="X38">
        <v>3788.8</v>
      </c>
      <c r="Y38">
        <v>3561</v>
      </c>
      <c r="Z38">
        <v>4050</v>
      </c>
      <c r="AA38">
        <v>3561</v>
      </c>
      <c r="AB38">
        <v>4050</v>
      </c>
      <c r="AC38" s="2">
        <f>(Table2[[#This Row],[Close Price]]/Table2[[#This Row],[Day Low]])-1</f>
        <v>3.5650098286998055E-2</v>
      </c>
      <c r="AD38" s="2">
        <f>(Table2[[#This Row],[Day High]]/Table2[[#This Row],[Close Price]])-1</f>
        <v>2.7345815425914299E-2</v>
      </c>
      <c r="AE38" s="2">
        <f>(Table2[[#This Row],[Close Price]]/Table2[[#This Row],[Current Week Low]])-1</f>
        <v>3.5650098286998055E-2</v>
      </c>
      <c r="AF38" s="2">
        <f>(Table2[[#This Row],[Current Week High]]/Table2[[#This Row],[Close Price]])-1</f>
        <v>9.8171070649005543E-2</v>
      </c>
      <c r="AG38" s="2">
        <f>(Table2[[#This Row],[Close Price]]/Table2[[#This Row],[Current Month Low]])-1</f>
        <v>3.5650098286998055E-2</v>
      </c>
      <c r="AH38" s="2">
        <f>(Table2[[#This Row],[Current Month High]]/Table2[[#This Row],[Close Price]])-1</f>
        <v>9.8171070649005543E-2</v>
      </c>
      <c r="AI38">
        <v>9.8171070649005507</v>
      </c>
      <c r="AJ38">
        <v>154.13982014264499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0.83</v>
      </c>
      <c r="AM38" t="s">
        <v>10473</v>
      </c>
      <c r="AN38">
        <v>15.88</v>
      </c>
      <c r="AO38" t="s">
        <v>10473</v>
      </c>
      <c r="AP38">
        <v>0.217376795298451</v>
      </c>
      <c r="AQ38">
        <f>(Table2[[#This Row],[Sharpe Ratio]]-AVERAGE(Table2[Sharpe Ratio]))/_xlfn.STDEV.P(Table2[Sharpe Ratio])</f>
        <v>1.8346422227427939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6.4528203413122043</v>
      </c>
      <c r="AS38">
        <f>_xlfn.RANK.AVG(Table2[[#This Row],[1Y Return vs Nifty Z-Score]],Table2[1Y Return vs Nifty Z-Score])</f>
        <v>109</v>
      </c>
      <c r="AT38">
        <f>_xlfn.RANK.AVG(Table2[[#This Row],[6M Return vs Nifty Z-Score]],Table2[6M Return vs Nifty Z-Score])</f>
        <v>75</v>
      </c>
      <c r="AU38">
        <f>_xlfn.RANK.AVG(Table2[[#This Row],[Sharpe Ratio Z-Score]],Table2[Sharpe Ratio Z-Score])</f>
        <v>22</v>
      </c>
      <c r="AV38">
        <f>(Table2[[#This Row],[Rank 1Y]]+Table2[[#This Row],[Rank 6M]]+Table2[[#This Row],[Rank Sharpe]])/3</f>
        <v>68.666666666666671</v>
      </c>
    </row>
    <row r="39" spans="1:48" x14ac:dyDescent="0.3">
      <c r="A39" t="s">
        <v>238</v>
      </c>
      <c r="B39" t="s">
        <v>239</v>
      </c>
      <c r="C39" t="s">
        <v>10435</v>
      </c>
      <c r="D39" t="s">
        <v>148</v>
      </c>
      <c r="E39">
        <v>110172.4845522</v>
      </c>
      <c r="F39">
        <v>316.39999999999998</v>
      </c>
      <c r="G39">
        <v>214.39879067084499</v>
      </c>
      <c r="H39">
        <f>(Table2[[#This Row],[1Y Return vs Nifty]]-AVERAGE(Table2[1Y Return vs Nifty]))/_xlfn.STDEV.P(Table2[1Y Return vs Nifty])</f>
        <v>1.8454266671617521</v>
      </c>
      <c r="I39">
        <v>19.433837048427201</v>
      </c>
      <c r="J39">
        <f>(Table2[[#This Row],[1M Return vs Nifty]]-AVERAGE(Table2[1M Return vs Nifty]))/_xlfn.STDEV.P(Table2[1M Return vs Nifty])</f>
        <v>0.68233948906181308</v>
      </c>
      <c r="K39">
        <v>49.590450391395301</v>
      </c>
      <c r="L39">
        <f>(Table2[[#This Row],[6M Return vs Nifty]]-AVERAGE(Table2[6M Return vs Nifty]))/_xlfn.STDEV.P(Table2[6M Return vs Nifty])</f>
        <v>1.0864905300670353</v>
      </c>
      <c r="M39">
        <v>0.25913106891471199</v>
      </c>
      <c r="N39">
        <f>(Table2[[#This Row],[1W Return vs Nifty]]-AVERAGE(Table2[1W Return vs Nifty]))/_xlfn.STDEV.P(Table2[1W Return vs Nifty])</f>
        <v>-0.26662099539295431</v>
      </c>
      <c r="O39">
        <v>299.92</v>
      </c>
      <c r="P39">
        <v>288.68923977332003</v>
      </c>
      <c r="Q39">
        <v>226.11154881799399</v>
      </c>
      <c r="R39">
        <v>72.568879543036601</v>
      </c>
      <c r="S39" s="2">
        <f>(Table2[[#This Row],[Close Price]]-Table2[[#This Row],[20D EMA]])/Table2[[#This Row],[20D EMA]]</f>
        <v>5.4947986129634439E-2</v>
      </c>
      <c r="T39" s="2">
        <f>(Table2[[#This Row],[Close Price]]-Table2[[#This Row],[50D EMA]])/Table2[[#This Row],[50D EMA]]</f>
        <v>9.5988199104471483E-2</v>
      </c>
      <c r="U39" s="2">
        <f>(Table2[[#This Row],[Close Price]]-Table2[[#This Row],[200D EMA]])/Table2[[#This Row],[200D EMA]]</f>
        <v>0.39930933052288575</v>
      </c>
      <c r="V39">
        <v>0.77040991063147402</v>
      </c>
      <c r="W39">
        <v>308.3</v>
      </c>
      <c r="X39">
        <v>322</v>
      </c>
      <c r="Y39">
        <v>293.75</v>
      </c>
      <c r="Z39">
        <v>322</v>
      </c>
      <c r="AA39">
        <v>293.75</v>
      </c>
      <c r="AB39">
        <v>322</v>
      </c>
      <c r="AC39" s="2">
        <f>(Table2[[#This Row],[Close Price]]/Table2[[#This Row],[Day Low]])-1</f>
        <v>2.6273110606551908E-2</v>
      </c>
      <c r="AD39" s="2">
        <f>(Table2[[#This Row],[Day High]]/Table2[[#This Row],[Close Price]])-1</f>
        <v>1.7699115044247815E-2</v>
      </c>
      <c r="AE39" s="2">
        <f>(Table2[[#This Row],[Close Price]]/Table2[[#This Row],[Current Week Low]])-1</f>
        <v>7.7106382978723298E-2</v>
      </c>
      <c r="AF39" s="2">
        <f>(Table2[[#This Row],[Current Week High]]/Table2[[#This Row],[Close Price]])-1</f>
        <v>1.7699115044247815E-2</v>
      </c>
      <c r="AG39" s="2">
        <f>(Table2[[#This Row],[Close Price]]/Table2[[#This Row],[Current Month Low]])-1</f>
        <v>7.7106382978723298E-2</v>
      </c>
      <c r="AH39" s="2">
        <f>(Table2[[#This Row],[Current Month High]]/Table2[[#This Row],[Close Price]])-1</f>
        <v>1.7699115044247815E-2</v>
      </c>
      <c r="AI39">
        <v>1.92793931731984</v>
      </c>
      <c r="AJ39">
        <v>263.26061997703698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0.1</v>
      </c>
      <c r="AM39" t="s">
        <v>10473</v>
      </c>
      <c r="AN39">
        <v>6.51</v>
      </c>
      <c r="AO39" t="s">
        <v>10473</v>
      </c>
      <c r="AP39">
        <v>0.156955413084988</v>
      </c>
      <c r="AQ39">
        <f>(Table2[[#This Row],[Sharpe Ratio]]-AVERAGE(Table2[Sharpe Ratio]))/_xlfn.STDEV.P(Table2[Sharpe Ratio])</f>
        <v>1.1513213062814802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4.4989569971791266</v>
      </c>
      <c r="AS39">
        <f>_xlfn.RANK.AVG(Table2[[#This Row],[1Y Return vs Nifty Z-Score]],Table2[1Y Return vs Nifty Z-Score])</f>
        <v>29</v>
      </c>
      <c r="AT39">
        <f>_xlfn.RANK.AVG(Table2[[#This Row],[6M Return vs Nifty Z-Score]],Table2[6M Return vs Nifty Z-Score])</f>
        <v>87</v>
      </c>
      <c r="AU39">
        <f>_xlfn.RANK.AVG(Table2[[#This Row],[Sharpe Ratio Z-Score]],Table2[Sharpe Ratio Z-Score])</f>
        <v>93</v>
      </c>
      <c r="AV39">
        <f>(Table2[[#This Row],[Rank 1Y]]+Table2[[#This Row],[Rank 6M]]+Table2[[#This Row],[Rank Sharpe]])/3</f>
        <v>69.666666666666671</v>
      </c>
    </row>
    <row r="40" spans="1:48" x14ac:dyDescent="0.3">
      <c r="A40" t="s">
        <v>1374</v>
      </c>
      <c r="B40" t="s">
        <v>1375</v>
      </c>
      <c r="C40" t="s">
        <v>10429</v>
      </c>
      <c r="D40" t="s">
        <v>546</v>
      </c>
      <c r="E40">
        <v>7802.6971649999996</v>
      </c>
      <c r="F40">
        <v>391.35</v>
      </c>
      <c r="G40">
        <v>103.409951700463</v>
      </c>
      <c r="H40">
        <f>(Table2[[#This Row],[1Y Return vs Nifty]]-AVERAGE(Table2[1Y Return vs Nifty]))/_xlfn.STDEV.P(Table2[1Y Return vs Nifty])</f>
        <v>0.60915129761309583</v>
      </c>
      <c r="I40">
        <v>9.5139310826677903</v>
      </c>
      <c r="J40">
        <f>(Table2[[#This Row],[1M Return vs Nifty]]-AVERAGE(Table2[1M Return vs Nifty]))/_xlfn.STDEV.P(Table2[1M Return vs Nifty])</f>
        <v>-3.2013121174826437E-2</v>
      </c>
      <c r="K40">
        <v>50.8728590716943</v>
      </c>
      <c r="L40">
        <f>(Table2[[#This Row],[6M Return vs Nifty]]-AVERAGE(Table2[6M Return vs Nifty]))/_xlfn.STDEV.P(Table2[6M Return vs Nifty])</f>
        <v>1.1231598154779148</v>
      </c>
      <c r="M40">
        <v>0.997665425043327</v>
      </c>
      <c r="N40">
        <f>(Table2[[#This Row],[1W Return vs Nifty]]-AVERAGE(Table2[1W Return vs Nifty]))/_xlfn.STDEV.P(Table2[1W Return vs Nifty])</f>
        <v>-0.12162036768642842</v>
      </c>
      <c r="O40">
        <v>378.82</v>
      </c>
      <c r="P40">
        <v>355.00155513424301</v>
      </c>
      <c r="Q40">
        <v>284.00276161889002</v>
      </c>
      <c r="R40">
        <v>68.177601079603505</v>
      </c>
      <c r="S40" s="2">
        <f>(Table2[[#This Row],[Close Price]]-Table2[[#This Row],[20D EMA]])/Table2[[#This Row],[20D EMA]]</f>
        <v>3.3076395121693761E-2</v>
      </c>
      <c r="T40" s="2">
        <f>(Table2[[#This Row],[Close Price]]-Table2[[#This Row],[50D EMA]])/Table2[[#This Row],[50D EMA]]</f>
        <v>0.10238953700361098</v>
      </c>
      <c r="U40" s="2">
        <f>(Table2[[#This Row],[Close Price]]-Table2[[#This Row],[200D EMA]])/Table2[[#This Row],[200D EMA]]</f>
        <v>0.37797955825923196</v>
      </c>
      <c r="V40">
        <v>0.72317487958370097</v>
      </c>
      <c r="W40">
        <v>388.1</v>
      </c>
      <c r="X40">
        <v>393.7</v>
      </c>
      <c r="Y40">
        <v>387.35</v>
      </c>
      <c r="Z40">
        <v>401</v>
      </c>
      <c r="AA40">
        <v>387.35</v>
      </c>
      <c r="AB40">
        <v>401</v>
      </c>
      <c r="AC40" s="2">
        <f>(Table2[[#This Row],[Close Price]]/Table2[[#This Row],[Day Low]])-1</f>
        <v>8.3741303787683297E-3</v>
      </c>
      <c r="AD40" s="2">
        <f>(Table2[[#This Row],[Day High]]/Table2[[#This Row],[Close Price]])-1</f>
        <v>6.0048549891400516E-3</v>
      </c>
      <c r="AE40" s="2">
        <f>(Table2[[#This Row],[Close Price]]/Table2[[#This Row],[Current Week Low]])-1</f>
        <v>1.0326578030205313E-2</v>
      </c>
      <c r="AF40" s="2">
        <f>(Table2[[#This Row],[Current Week High]]/Table2[[#This Row],[Close Price]])-1</f>
        <v>2.4658234317107341E-2</v>
      </c>
      <c r="AG40" s="2">
        <f>(Table2[[#This Row],[Close Price]]/Table2[[#This Row],[Current Month Low]])-1</f>
        <v>1.0326578030205313E-2</v>
      </c>
      <c r="AH40" s="2">
        <f>(Table2[[#This Row],[Current Month High]]/Table2[[#This Row],[Close Price]])-1</f>
        <v>2.4658234317107341E-2</v>
      </c>
      <c r="AI40">
        <v>15.293215791490899</v>
      </c>
      <c r="AJ40">
        <v>135.256988277727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0.16</v>
      </c>
      <c r="AM40" t="s">
        <v>10473</v>
      </c>
      <c r="AN40">
        <v>4.6399999999999997</v>
      </c>
      <c r="AO40" t="s">
        <v>10473</v>
      </c>
      <c r="AP40">
        <v>0.33436764568036298</v>
      </c>
      <c r="AQ40">
        <f>(Table2[[#This Row],[Sharpe Ratio]]-AVERAGE(Table2[Sharpe Ratio]))/_xlfn.STDEV.P(Table2[Sharpe Ratio])</f>
        <v>3.1577217712729477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4.7363993955027039</v>
      </c>
      <c r="AS40">
        <f>_xlfn.RANK.AVG(Table2[[#This Row],[1Y Return vs Nifty Z-Score]],Table2[1Y Return vs Nifty Z-Score])</f>
        <v>127</v>
      </c>
      <c r="AT40">
        <f>_xlfn.RANK.AVG(Table2[[#This Row],[6M Return vs Nifty Z-Score]],Table2[6M Return vs Nifty Z-Score])</f>
        <v>82</v>
      </c>
      <c r="AU40">
        <f>_xlfn.RANK.AVG(Table2[[#This Row],[Sharpe Ratio Z-Score]],Table2[Sharpe Ratio Z-Score])</f>
        <v>1</v>
      </c>
      <c r="AV40">
        <f>(Table2[[#This Row],[Rank 1Y]]+Table2[[#This Row],[Rank 6M]]+Table2[[#This Row],[Rank Sharpe]])/3</f>
        <v>70</v>
      </c>
    </row>
    <row r="41" spans="1:48" x14ac:dyDescent="0.3">
      <c r="A41" t="s">
        <v>419</v>
      </c>
      <c r="B41" t="s">
        <v>420</v>
      </c>
      <c r="C41" t="s">
        <v>10436</v>
      </c>
      <c r="D41" t="s">
        <v>109</v>
      </c>
      <c r="E41">
        <v>55869.898002975002</v>
      </c>
      <c r="F41">
        <v>142.16999999999999</v>
      </c>
      <c r="G41">
        <v>196.91896280640199</v>
      </c>
      <c r="H41">
        <f>(Table2[[#This Row],[1Y Return vs Nifty]]-AVERAGE(Table2[1Y Return vs Nifty]))/_xlfn.STDEV.P(Table2[1Y Return vs Nifty])</f>
        <v>1.6507234803077309</v>
      </c>
      <c r="I41">
        <v>3.4010320594077301</v>
      </c>
      <c r="J41">
        <f>(Table2[[#This Row],[1M Return vs Nifty]]-AVERAGE(Table2[1M Return vs Nifty]))/_xlfn.STDEV.P(Table2[1M Return vs Nifty])</f>
        <v>-0.4722154162824227</v>
      </c>
      <c r="K41">
        <v>38.044481078031097</v>
      </c>
      <c r="L41">
        <f>(Table2[[#This Row],[6M Return vs Nifty]]-AVERAGE(Table2[6M Return vs Nifty]))/_xlfn.STDEV.P(Table2[6M Return vs Nifty])</f>
        <v>0.75634425875647748</v>
      </c>
      <c r="M41">
        <v>4.4398692569015497</v>
      </c>
      <c r="N41">
        <f>(Table2[[#This Row],[1W Return vs Nifty]]-AVERAGE(Table2[1W Return vs Nifty]))/_xlfn.STDEV.P(Table2[1W Return vs Nifty])</f>
        <v>0.55420698167296878</v>
      </c>
      <c r="O41">
        <v>134.32</v>
      </c>
      <c r="P41">
        <v>132.65274173312599</v>
      </c>
      <c r="Q41">
        <v>109.978268294042</v>
      </c>
      <c r="R41">
        <v>76.676418394012202</v>
      </c>
      <c r="S41" s="2">
        <f>(Table2[[#This Row],[Close Price]]-Table2[[#This Row],[20D EMA]])/Table2[[#This Row],[20D EMA]]</f>
        <v>5.8442525312686081E-2</v>
      </c>
      <c r="T41" s="2">
        <f>(Table2[[#This Row],[Close Price]]-Table2[[#This Row],[50D EMA]])/Table2[[#This Row],[50D EMA]]</f>
        <v>7.1745658193941034E-2</v>
      </c>
      <c r="U41" s="2">
        <f>(Table2[[#This Row],[Close Price]]-Table2[[#This Row],[200D EMA]])/Table2[[#This Row],[200D EMA]]</f>
        <v>0.29270993447440885</v>
      </c>
      <c r="V41">
        <v>0.80355960580564301</v>
      </c>
      <c r="W41">
        <v>139.44999999999999</v>
      </c>
      <c r="X41">
        <v>144.19999999999999</v>
      </c>
      <c r="Y41">
        <v>130.51</v>
      </c>
      <c r="Z41">
        <v>144.19999999999999</v>
      </c>
      <c r="AA41">
        <v>130.51</v>
      </c>
      <c r="AB41">
        <v>144.19999999999999</v>
      </c>
      <c r="AC41" s="2">
        <f>(Table2[[#This Row],[Close Price]]/Table2[[#This Row],[Day Low]])-1</f>
        <v>1.9505198996055961E-2</v>
      </c>
      <c r="AD41" s="2">
        <f>(Table2[[#This Row],[Day High]]/Table2[[#This Row],[Close Price]])-1</f>
        <v>1.4278680452978865E-2</v>
      </c>
      <c r="AE41" s="2">
        <f>(Table2[[#This Row],[Close Price]]/Table2[[#This Row],[Current Week Low]])-1</f>
        <v>8.9341812887901328E-2</v>
      </c>
      <c r="AF41" s="2">
        <f>(Table2[[#This Row],[Current Week High]]/Table2[[#This Row],[Close Price]])-1</f>
        <v>1.4278680452978865E-2</v>
      </c>
      <c r="AG41" s="2">
        <f>(Table2[[#This Row],[Close Price]]/Table2[[#This Row],[Current Month Low]])-1</f>
        <v>8.9341812887901328E-2</v>
      </c>
      <c r="AH41" s="2">
        <f>(Table2[[#This Row],[Current Month High]]/Table2[[#This Row],[Close Price]])-1</f>
        <v>1.4278680452978865E-2</v>
      </c>
      <c r="AI41">
        <v>19.9268481395512</v>
      </c>
      <c r="AJ41">
        <v>243.405797101449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0.04</v>
      </c>
      <c r="AM41" t="s">
        <v>10473</v>
      </c>
      <c r="AN41">
        <v>7.78</v>
      </c>
      <c r="AO41" t="s">
        <v>10473</v>
      </c>
      <c r="AP41">
        <v>0.17523342159486499</v>
      </c>
      <c r="AQ41">
        <f>(Table2[[#This Row],[Sharpe Ratio]]-AVERAGE(Table2[Sharpe Ratio]))/_xlfn.STDEV.P(Table2[Sharpe Ratio])</f>
        <v>1.3580319949236523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3.8470912993784068</v>
      </c>
      <c r="AS41">
        <f>_xlfn.RANK.AVG(Table2[[#This Row],[1Y Return vs Nifty Z-Score]],Table2[1Y Return vs Nifty Z-Score])</f>
        <v>40</v>
      </c>
      <c r="AT41">
        <f>_xlfn.RANK.AVG(Table2[[#This Row],[6M Return vs Nifty Z-Score]],Table2[6M Return vs Nifty Z-Score])</f>
        <v>114</v>
      </c>
      <c r="AU41">
        <f>_xlfn.RANK.AVG(Table2[[#This Row],[Sharpe Ratio Z-Score]],Table2[Sharpe Ratio Z-Score])</f>
        <v>65</v>
      </c>
      <c r="AV41">
        <f>(Table2[[#This Row],[Rank 1Y]]+Table2[[#This Row],[Rank 6M]]+Table2[[#This Row],[Rank Sharpe]])/3</f>
        <v>73</v>
      </c>
    </row>
    <row r="42" spans="1:48" x14ac:dyDescent="0.3">
      <c r="A42" t="s">
        <v>1332</v>
      </c>
      <c r="B42" t="s">
        <v>1333</v>
      </c>
      <c r="C42" t="s">
        <v>10447</v>
      </c>
      <c r="D42" t="s">
        <v>1334</v>
      </c>
      <c r="E42">
        <v>8186.1260376399996</v>
      </c>
      <c r="F42">
        <v>1316.3</v>
      </c>
      <c r="G42">
        <v>153.297685643611</v>
      </c>
      <c r="H42">
        <f>(Table2[[#This Row],[1Y Return vs Nifty]]-AVERAGE(Table2[1Y Return vs Nifty]))/_xlfn.STDEV.P(Table2[1Y Return vs Nifty])</f>
        <v>1.1648375926374872</v>
      </c>
      <c r="I42">
        <v>39.742605152037797</v>
      </c>
      <c r="J42">
        <f>(Table2[[#This Row],[1M Return vs Nifty]]-AVERAGE(Table2[1M Return vs Nifty]))/_xlfn.STDEV.P(Table2[1M Return vs Nifty])</f>
        <v>2.1448151975595415</v>
      </c>
      <c r="K42">
        <v>91.286562963912402</v>
      </c>
      <c r="L42">
        <f>(Table2[[#This Row],[6M Return vs Nifty]]-AVERAGE(Table2[6M Return vs Nifty]))/_xlfn.STDEV.P(Table2[6M Return vs Nifty])</f>
        <v>2.2787521514475948</v>
      </c>
      <c r="M42">
        <v>1.50550507901722</v>
      </c>
      <c r="N42">
        <f>(Table2[[#This Row],[1W Return vs Nifty]]-AVERAGE(Table2[1W Return vs Nifty]))/_xlfn.STDEV.P(Table2[1W Return vs Nifty])</f>
        <v>-2.1913335793580953E-2</v>
      </c>
      <c r="O42">
        <v>1217.5899999999999</v>
      </c>
      <c r="P42">
        <v>1076.9368791619199</v>
      </c>
      <c r="Q42">
        <v>794.97103471159596</v>
      </c>
      <c r="R42">
        <v>67.412822311270801</v>
      </c>
      <c r="S42" s="2">
        <f>(Table2[[#This Row],[Close Price]]-Table2[[#This Row],[20D EMA]])/Table2[[#This Row],[20D EMA]]</f>
        <v>8.1069982506426663E-2</v>
      </c>
      <c r="T42" s="2">
        <f>(Table2[[#This Row],[Close Price]]-Table2[[#This Row],[50D EMA]])/Table2[[#This Row],[50D EMA]]</f>
        <v>0.22226290646147631</v>
      </c>
      <c r="U42" s="2">
        <f>(Table2[[#This Row],[Close Price]]-Table2[[#This Row],[200D EMA]])/Table2[[#This Row],[200D EMA]]</f>
        <v>0.65578359779804385</v>
      </c>
      <c r="V42">
        <v>0.94037927199226301</v>
      </c>
      <c r="W42">
        <v>1306.45</v>
      </c>
      <c r="X42">
        <v>1348</v>
      </c>
      <c r="Y42">
        <v>1290</v>
      </c>
      <c r="Z42">
        <v>1379</v>
      </c>
      <c r="AA42">
        <v>1290</v>
      </c>
      <c r="AB42">
        <v>1379</v>
      </c>
      <c r="AC42" s="2">
        <f>(Table2[[#This Row],[Close Price]]/Table2[[#This Row],[Day Low]])-1</f>
        <v>7.5395154808832743E-3</v>
      </c>
      <c r="AD42" s="2">
        <f>(Table2[[#This Row],[Day High]]/Table2[[#This Row],[Close Price]])-1</f>
        <v>2.4082655929499319E-2</v>
      </c>
      <c r="AE42" s="2">
        <f>(Table2[[#This Row],[Close Price]]/Table2[[#This Row],[Current Week Low]])-1</f>
        <v>2.0387596899224869E-2</v>
      </c>
      <c r="AF42" s="2">
        <f>(Table2[[#This Row],[Current Week High]]/Table2[[#This Row],[Close Price]])-1</f>
        <v>4.7633518194940327E-2</v>
      </c>
      <c r="AG42" s="2">
        <f>(Table2[[#This Row],[Close Price]]/Table2[[#This Row],[Current Month Low]])-1</f>
        <v>2.0387596899224869E-2</v>
      </c>
      <c r="AH42" s="2">
        <f>(Table2[[#This Row],[Current Month High]]/Table2[[#This Row],[Close Price]])-1</f>
        <v>4.7633518194940327E-2</v>
      </c>
      <c r="AI42">
        <v>4.7633518194940301</v>
      </c>
      <c r="AJ42">
        <v>202.284992536456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</v>
      </c>
      <c r="AM42">
        <v>0</v>
      </c>
      <c r="AN42">
        <v>15.26</v>
      </c>
      <c r="AO42" t="s">
        <v>10473</v>
      </c>
      <c r="AP42">
        <v>0.13721189827434799</v>
      </c>
      <c r="AQ42">
        <f>(Table2[[#This Row],[Sharpe Ratio]]-AVERAGE(Table2[Sharpe Ratio]))/_xlfn.STDEV.P(Table2[Sharpe Ratio])</f>
        <v>0.92803683081365518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6.494528436664698</v>
      </c>
      <c r="AS42">
        <f>_xlfn.RANK.AVG(Table2[[#This Row],[1Y Return vs Nifty Z-Score]],Table2[1Y Return vs Nifty Z-Score])</f>
        <v>73</v>
      </c>
      <c r="AT42">
        <f>_xlfn.RANK.AVG(Table2[[#This Row],[6M Return vs Nifty Z-Score]],Table2[6M Return vs Nifty Z-Score])</f>
        <v>19</v>
      </c>
      <c r="AU42">
        <f>_xlfn.RANK.AVG(Table2[[#This Row],[Sharpe Ratio Z-Score]],Table2[Sharpe Ratio Z-Score])</f>
        <v>130</v>
      </c>
      <c r="AV42">
        <f>(Table2[[#This Row],[Rank 1Y]]+Table2[[#This Row],[Rank 6M]]+Table2[[#This Row],[Rank Sharpe]])/3</f>
        <v>74</v>
      </c>
    </row>
    <row r="43" spans="1:48" x14ac:dyDescent="0.3">
      <c r="A43" t="s">
        <v>747</v>
      </c>
      <c r="B43" t="s">
        <v>748</v>
      </c>
      <c r="C43" t="s">
        <v>10435</v>
      </c>
      <c r="D43" t="s">
        <v>624</v>
      </c>
      <c r="E43">
        <v>21071.908777500001</v>
      </c>
      <c r="F43">
        <v>5059.95</v>
      </c>
      <c r="G43">
        <v>194.01251004347901</v>
      </c>
      <c r="H43">
        <f>(Table2[[#This Row],[1Y Return vs Nifty]]-AVERAGE(Table2[1Y Return vs Nifty]))/_xlfn.STDEV.P(Table2[1Y Return vs Nifty])</f>
        <v>1.6183492704602238</v>
      </c>
      <c r="I43">
        <v>15.3661462601439</v>
      </c>
      <c r="J43">
        <f>(Table2[[#This Row],[1M Return vs Nifty]]-AVERAGE(Table2[1M Return vs Nifty]))/_xlfn.STDEV.P(Table2[1M Return vs Nifty])</f>
        <v>0.38941679984726252</v>
      </c>
      <c r="K43">
        <v>51.445263536406102</v>
      </c>
      <c r="L43">
        <f>(Table2[[#This Row],[6M Return vs Nifty]]-AVERAGE(Table2[6M Return vs Nifty]))/_xlfn.STDEV.P(Table2[6M Return vs Nifty])</f>
        <v>1.1395271896305015</v>
      </c>
      <c r="M43">
        <v>1.63052053977861</v>
      </c>
      <c r="N43">
        <f>(Table2[[#This Row],[1W Return vs Nifty]]-AVERAGE(Table2[1W Return vs Nifty]))/_xlfn.STDEV.P(Table2[1W Return vs Nifty])</f>
        <v>2.6316567758172069E-3</v>
      </c>
      <c r="O43">
        <v>4472.46</v>
      </c>
      <c r="P43">
        <v>4156.3345012077498</v>
      </c>
      <c r="Q43">
        <v>3262.6016849033299</v>
      </c>
      <c r="R43">
        <v>78.922690111137001</v>
      </c>
      <c r="S43" s="2">
        <f>(Table2[[#This Row],[Close Price]]-Table2[[#This Row],[20D EMA]])/Table2[[#This Row],[20D EMA]]</f>
        <v>0.13135723963992965</v>
      </c>
      <c r="T43" s="2">
        <f>(Table2[[#This Row],[Close Price]]-Table2[[#This Row],[50D EMA]])/Table2[[#This Row],[50D EMA]]</f>
        <v>0.2174068277059214</v>
      </c>
      <c r="U43" s="2">
        <f>(Table2[[#This Row],[Close Price]]-Table2[[#This Row],[200D EMA]])/Table2[[#This Row],[200D EMA]]</f>
        <v>0.55089419079666935</v>
      </c>
      <c r="V43">
        <v>1.35013692988623</v>
      </c>
      <c r="W43">
        <v>4662.8</v>
      </c>
      <c r="X43">
        <v>5488</v>
      </c>
      <c r="Y43">
        <v>4430</v>
      </c>
      <c r="Z43">
        <v>5488</v>
      </c>
      <c r="AA43">
        <v>4430</v>
      </c>
      <c r="AB43">
        <v>5488</v>
      </c>
      <c r="AC43" s="2">
        <f>(Table2[[#This Row],[Close Price]]/Table2[[#This Row],[Day Low]])-1</f>
        <v>8.5174144290983911E-2</v>
      </c>
      <c r="AD43" s="2">
        <f>(Table2[[#This Row],[Day High]]/Table2[[#This Row],[Close Price]])-1</f>
        <v>8.459569758594454E-2</v>
      </c>
      <c r="AE43" s="2">
        <f>(Table2[[#This Row],[Close Price]]/Table2[[#This Row],[Current Week Low]])-1</f>
        <v>0.14220090293453724</v>
      </c>
      <c r="AF43" s="2">
        <f>(Table2[[#This Row],[Current Week High]]/Table2[[#This Row],[Close Price]])-1</f>
        <v>8.459569758594454E-2</v>
      </c>
      <c r="AG43" s="2">
        <f>(Table2[[#This Row],[Close Price]]/Table2[[#This Row],[Current Month Low]])-1</f>
        <v>0.14220090293453724</v>
      </c>
      <c r="AH43" s="2">
        <f>(Table2[[#This Row],[Current Month High]]/Table2[[#This Row],[Close Price]])-1</f>
        <v>8.459569758594454E-2</v>
      </c>
      <c r="AI43">
        <v>8.4595697585944496</v>
      </c>
      <c r="AJ43">
        <v>233.11059907834101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0.31</v>
      </c>
      <c r="AM43" t="s">
        <v>10473</v>
      </c>
      <c r="AN43">
        <v>11.85</v>
      </c>
      <c r="AO43" t="s">
        <v>10473</v>
      </c>
      <c r="AP43">
        <v>0.151590225321271</v>
      </c>
      <c r="AQ43">
        <f>(Table2[[#This Row],[Sharpe Ratio]]-AVERAGE(Table2[Sharpe Ratio]))/_xlfn.STDEV.P(Table2[Sharpe Ratio])</f>
        <v>1.0906450210760543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4.2405699377898589</v>
      </c>
      <c r="AS43">
        <f>_xlfn.RANK.AVG(Table2[[#This Row],[1Y Return vs Nifty Z-Score]],Table2[1Y Return vs Nifty Z-Score])</f>
        <v>43</v>
      </c>
      <c r="AT43">
        <f>_xlfn.RANK.AVG(Table2[[#This Row],[6M Return vs Nifty Z-Score]],Table2[6M Return vs Nifty Z-Score])</f>
        <v>79</v>
      </c>
      <c r="AU43">
        <f>_xlfn.RANK.AVG(Table2[[#This Row],[Sharpe Ratio Z-Score]],Table2[Sharpe Ratio Z-Score])</f>
        <v>101</v>
      </c>
      <c r="AV43">
        <f>(Table2[[#This Row],[Rank 1Y]]+Table2[[#This Row],[Rank 6M]]+Table2[[#This Row],[Rank Sharpe]])/3</f>
        <v>74.333333333333329</v>
      </c>
    </row>
    <row r="44" spans="1:48" x14ac:dyDescent="0.3">
      <c r="A44" t="s">
        <v>1384</v>
      </c>
      <c r="B44" t="s">
        <v>1385</v>
      </c>
      <c r="C44" t="s">
        <v>10433</v>
      </c>
      <c r="D44" t="s">
        <v>191</v>
      </c>
      <c r="E44">
        <v>7680.1260034500001</v>
      </c>
      <c r="F44">
        <v>2583.15</v>
      </c>
      <c r="G44">
        <v>198.81640557822499</v>
      </c>
      <c r="H44">
        <f>(Table2[[#This Row],[1Y Return vs Nifty]]-AVERAGE(Table2[1Y Return vs Nifty]))/_xlfn.STDEV.P(Table2[1Y Return vs Nifty])</f>
        <v>1.6718585943038227</v>
      </c>
      <c r="I44">
        <v>67.598730095968307</v>
      </c>
      <c r="J44">
        <f>(Table2[[#This Row],[1M Return vs Nifty]]-AVERAGE(Table2[1M Return vs Nifty]))/_xlfn.STDEV.P(Table2[1M Return vs Nifty])</f>
        <v>4.1507914269170101</v>
      </c>
      <c r="K44">
        <v>73.361703687397295</v>
      </c>
      <c r="L44">
        <f>(Table2[[#This Row],[6M Return vs Nifty]]-AVERAGE(Table2[6M Return vs Nifty]))/_xlfn.STDEV.P(Table2[6M Return vs Nifty])</f>
        <v>1.7662074448669032</v>
      </c>
      <c r="M44">
        <v>16.3891252357346</v>
      </c>
      <c r="N44">
        <f>(Table2[[#This Row],[1W Return vs Nifty]]-AVERAGE(Table2[1W Return vs Nifty]))/_xlfn.STDEV.P(Table2[1W Return vs Nifty])</f>
        <v>2.9002719997437199</v>
      </c>
      <c r="O44">
        <v>2113.12</v>
      </c>
      <c r="P44">
        <v>1824.9710268869601</v>
      </c>
      <c r="Q44">
        <v>1420.1929395197701</v>
      </c>
      <c r="R44">
        <v>88.682643182312404</v>
      </c>
      <c r="S44" s="2">
        <f>(Table2[[#This Row],[Close Price]]-Table2[[#This Row],[20D EMA]])/Table2[[#This Row],[20D EMA]]</f>
        <v>0.22243412584235644</v>
      </c>
      <c r="T44" s="2">
        <f>(Table2[[#This Row],[Close Price]]-Table2[[#This Row],[50D EMA]])/Table2[[#This Row],[50D EMA]]</f>
        <v>0.41544712871762324</v>
      </c>
      <c r="U44" s="2">
        <f>(Table2[[#This Row],[Close Price]]-Table2[[#This Row],[200D EMA]])/Table2[[#This Row],[200D EMA]]</f>
        <v>0.81887258281503428</v>
      </c>
      <c r="V44">
        <v>1.9785360089122099</v>
      </c>
      <c r="W44">
        <v>2457.0500000000002</v>
      </c>
      <c r="X44">
        <v>2595</v>
      </c>
      <c r="Y44">
        <v>2145.6999999999998</v>
      </c>
      <c r="Z44">
        <v>2657.85</v>
      </c>
      <c r="AA44">
        <v>2145.6999999999998</v>
      </c>
      <c r="AB44">
        <v>2657.85</v>
      </c>
      <c r="AC44" s="2">
        <f>(Table2[[#This Row],[Close Price]]/Table2[[#This Row],[Day Low]])-1</f>
        <v>5.1321706924970956E-2</v>
      </c>
      <c r="AD44" s="2">
        <f>(Table2[[#This Row],[Day High]]/Table2[[#This Row],[Close Price]])-1</f>
        <v>4.5874223331978659E-3</v>
      </c>
      <c r="AE44" s="2">
        <f>(Table2[[#This Row],[Close Price]]/Table2[[#This Row],[Current Week Low]])-1</f>
        <v>0.20387286200307608</v>
      </c>
      <c r="AF44" s="2">
        <f>(Table2[[#This Row],[Current Week High]]/Table2[[#This Row],[Close Price]])-1</f>
        <v>2.8918181290285006E-2</v>
      </c>
      <c r="AG44" s="2">
        <f>(Table2[[#This Row],[Close Price]]/Table2[[#This Row],[Current Month Low]])-1</f>
        <v>0.20387286200307608</v>
      </c>
      <c r="AH44" s="2">
        <f>(Table2[[#This Row],[Current Month High]]/Table2[[#This Row],[Close Price]])-1</f>
        <v>2.8918181290285006E-2</v>
      </c>
      <c r="AI44">
        <v>2.8918181290285001</v>
      </c>
      <c r="AJ44">
        <v>226.27889352027199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0.37</v>
      </c>
      <c r="AM44" t="s">
        <v>10473</v>
      </c>
      <c r="AN44">
        <v>44.31</v>
      </c>
      <c r="AO44" t="s">
        <v>10473</v>
      </c>
      <c r="AP44">
        <v>0.13103687229945499</v>
      </c>
      <c r="AQ44">
        <f>(Table2[[#This Row],[Sharpe Ratio]]-AVERAGE(Table2[Sharpe Ratio]))/_xlfn.STDEV.P(Table2[Sharpe Ratio])</f>
        <v>0.85820187746172549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11.347331343293181</v>
      </c>
      <c r="AS44">
        <f>_xlfn.RANK.AVG(Table2[[#This Row],[1Y Return vs Nifty Z-Score]],Table2[1Y Return vs Nifty Z-Score])</f>
        <v>39</v>
      </c>
      <c r="AT44">
        <f>_xlfn.RANK.AVG(Table2[[#This Row],[6M Return vs Nifty Z-Score]],Table2[6M Return vs Nifty Z-Score])</f>
        <v>38</v>
      </c>
      <c r="AU44">
        <f>_xlfn.RANK.AVG(Table2[[#This Row],[Sharpe Ratio Z-Score]],Table2[Sharpe Ratio Z-Score])</f>
        <v>147</v>
      </c>
      <c r="AV44">
        <f>(Table2[[#This Row],[Rank 1Y]]+Table2[[#This Row],[Rank 6M]]+Table2[[#This Row],[Rank Sharpe]])/3</f>
        <v>74.666666666666671</v>
      </c>
    </row>
    <row r="45" spans="1:48" x14ac:dyDescent="0.3">
      <c r="A45" t="s">
        <v>1060</v>
      </c>
      <c r="B45" t="s">
        <v>1061</v>
      </c>
      <c r="C45" t="s">
        <v>10440</v>
      </c>
      <c r="D45" t="s">
        <v>791</v>
      </c>
      <c r="E45">
        <v>11977.128452289</v>
      </c>
      <c r="F45">
        <v>257.41000000000003</v>
      </c>
      <c r="G45">
        <v>205.856016743456</v>
      </c>
      <c r="H45">
        <f>(Table2[[#This Row],[1Y Return vs Nifty]]-AVERAGE(Table2[1Y Return vs Nifty]))/_xlfn.STDEV.P(Table2[1Y Return vs Nifty])</f>
        <v>1.7502709641917285</v>
      </c>
      <c r="I45">
        <v>20.650042661840899</v>
      </c>
      <c r="J45">
        <f>(Table2[[#This Row],[1M Return vs Nifty]]-AVERAGE(Table2[1M Return vs Nifty]))/_xlfn.STDEV.P(Table2[1M Return vs Nifty])</f>
        <v>0.76992092960423042</v>
      </c>
      <c r="K45">
        <v>53.853946437223797</v>
      </c>
      <c r="L45">
        <f>(Table2[[#This Row],[6M Return vs Nifty]]-AVERAGE(Table2[6M Return vs Nifty]))/_xlfn.STDEV.P(Table2[6M Return vs Nifty])</f>
        <v>1.208401240556136</v>
      </c>
      <c r="M45">
        <v>0.70204960069376499</v>
      </c>
      <c r="N45">
        <f>(Table2[[#This Row],[1W Return vs Nifty]]-AVERAGE(Table2[1W Return vs Nifty]))/_xlfn.STDEV.P(Table2[1W Return vs Nifty])</f>
        <v>-0.17966029465118533</v>
      </c>
      <c r="O45">
        <v>237</v>
      </c>
      <c r="P45">
        <v>219.43557027836101</v>
      </c>
      <c r="Q45">
        <v>173.156309070091</v>
      </c>
      <c r="R45">
        <v>75.819457929471099</v>
      </c>
      <c r="S45" s="2">
        <f>(Table2[[#This Row],[Close Price]]-Table2[[#This Row],[20D EMA]])/Table2[[#This Row],[20D EMA]]</f>
        <v>8.6118143459915711E-2</v>
      </c>
      <c r="T45" s="2">
        <f>(Table2[[#This Row],[Close Price]]-Table2[[#This Row],[50D EMA]])/Table2[[#This Row],[50D EMA]]</f>
        <v>0.17305503238817316</v>
      </c>
      <c r="U45" s="2">
        <f>(Table2[[#This Row],[Close Price]]-Table2[[#This Row],[200D EMA]])/Table2[[#This Row],[200D EMA]]</f>
        <v>0.4865759231204474</v>
      </c>
      <c r="V45">
        <v>0.85999687304557604</v>
      </c>
      <c r="W45">
        <v>248.61</v>
      </c>
      <c r="X45">
        <v>260</v>
      </c>
      <c r="Y45">
        <v>239.42</v>
      </c>
      <c r="Z45">
        <v>260</v>
      </c>
      <c r="AA45">
        <v>239.42</v>
      </c>
      <c r="AB45">
        <v>260</v>
      </c>
      <c r="AC45" s="2">
        <f>(Table2[[#This Row],[Close Price]]/Table2[[#This Row],[Day Low]])-1</f>
        <v>3.5396806242709467E-2</v>
      </c>
      <c r="AD45" s="2">
        <f>(Table2[[#This Row],[Day High]]/Table2[[#This Row],[Close Price]])-1</f>
        <v>1.0061769162037049E-2</v>
      </c>
      <c r="AE45" s="2">
        <f>(Table2[[#This Row],[Close Price]]/Table2[[#This Row],[Current Week Low]])-1</f>
        <v>7.5139921476902627E-2</v>
      </c>
      <c r="AF45" s="2">
        <f>(Table2[[#This Row],[Current Week High]]/Table2[[#This Row],[Close Price]])-1</f>
        <v>1.0061769162037049E-2</v>
      </c>
      <c r="AG45" s="2">
        <f>(Table2[[#This Row],[Close Price]]/Table2[[#This Row],[Current Month Low]])-1</f>
        <v>7.5139921476902627E-2</v>
      </c>
      <c r="AH45" s="2">
        <f>(Table2[[#This Row],[Current Month High]]/Table2[[#This Row],[Close Price]])-1</f>
        <v>1.0061769162037049E-2</v>
      </c>
      <c r="AI45">
        <v>1.0061769162037</v>
      </c>
      <c r="AJ45">
        <v>246.44683714670199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0.21</v>
      </c>
      <c r="AM45" t="s">
        <v>10473</v>
      </c>
      <c r="AN45">
        <v>7.14</v>
      </c>
      <c r="AO45" t="s">
        <v>10473</v>
      </c>
      <c r="AP45">
        <v>0.14297170811937801</v>
      </c>
      <c r="AQ45">
        <f>(Table2[[#This Row],[Sharpe Ratio]]-AVERAGE(Table2[Sharpe Ratio]))/_xlfn.STDEV.P(Table2[Sharpe Ratio])</f>
        <v>0.99317599840244042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4.5421088381033501</v>
      </c>
      <c r="AS45">
        <f>_xlfn.RANK.AVG(Table2[[#This Row],[1Y Return vs Nifty Z-Score]],Table2[1Y Return vs Nifty Z-Score])</f>
        <v>34</v>
      </c>
      <c r="AT45">
        <f>_xlfn.RANK.AVG(Table2[[#This Row],[6M Return vs Nifty Z-Score]],Table2[6M Return vs Nifty Z-Score])</f>
        <v>73</v>
      </c>
      <c r="AU45">
        <f>_xlfn.RANK.AVG(Table2[[#This Row],[Sharpe Ratio Z-Score]],Table2[Sharpe Ratio Z-Score])</f>
        <v>118</v>
      </c>
      <c r="AV45">
        <f>(Table2[[#This Row],[Rank 1Y]]+Table2[[#This Row],[Rank 6M]]+Table2[[#This Row],[Rank Sharpe]])/3</f>
        <v>75</v>
      </c>
    </row>
    <row r="46" spans="1:48" x14ac:dyDescent="0.3">
      <c r="A46" t="s">
        <v>318</v>
      </c>
      <c r="B46" t="s">
        <v>319</v>
      </c>
      <c r="C46" t="s">
        <v>10427</v>
      </c>
      <c r="D46" t="s">
        <v>72</v>
      </c>
      <c r="E46">
        <v>79622.451369450006</v>
      </c>
      <c r="F46">
        <v>489.5</v>
      </c>
      <c r="G46">
        <v>169.38254995116</v>
      </c>
      <c r="H46">
        <f>(Table2[[#This Row],[1Y Return vs Nifty]]-AVERAGE(Table2[1Y Return vs Nifty]))/_xlfn.STDEV.P(Table2[1Y Return vs Nifty])</f>
        <v>1.3440026487857153</v>
      </c>
      <c r="I46">
        <v>13.42155689776</v>
      </c>
      <c r="J46">
        <f>(Table2[[#This Row],[1M Return vs Nifty]]-AVERAGE(Table2[1M Return vs Nifty]))/_xlfn.STDEV.P(Table2[1M Return vs Nifty])</f>
        <v>0.24938296367460303</v>
      </c>
      <c r="K46">
        <v>81.0174924061984</v>
      </c>
      <c r="L46">
        <f>(Table2[[#This Row],[6M Return vs Nifty]]-AVERAGE(Table2[6M Return vs Nifty]))/_xlfn.STDEV.P(Table2[6M Return vs Nifty])</f>
        <v>1.9851176143689178</v>
      </c>
      <c r="M46">
        <v>2.61816457139181</v>
      </c>
      <c r="N46">
        <f>(Table2[[#This Row],[1W Return vs Nifty]]-AVERAGE(Table2[1W Return vs Nifty]))/_xlfn.STDEV.P(Table2[1W Return vs Nifty])</f>
        <v>0.19654139617537222</v>
      </c>
      <c r="O46">
        <v>466.21</v>
      </c>
      <c r="P46">
        <v>441.28428626645501</v>
      </c>
      <c r="Q46">
        <v>345.33492844582798</v>
      </c>
      <c r="R46">
        <v>68.640872486213397</v>
      </c>
      <c r="S46" s="2">
        <f>(Table2[[#This Row],[Close Price]]-Table2[[#This Row],[20D EMA]])/Table2[[#This Row],[20D EMA]]</f>
        <v>4.9956028399219282E-2</v>
      </c>
      <c r="T46" s="2">
        <f>(Table2[[#This Row],[Close Price]]-Table2[[#This Row],[50D EMA]])/Table2[[#This Row],[50D EMA]]</f>
        <v>0.10926224938005501</v>
      </c>
      <c r="U46" s="2">
        <f>(Table2[[#This Row],[Close Price]]-Table2[[#This Row],[200D EMA]])/Table2[[#This Row],[200D EMA]]</f>
        <v>0.41746449512936223</v>
      </c>
      <c r="V46">
        <v>0.86931620859018199</v>
      </c>
      <c r="W46">
        <v>487.2</v>
      </c>
      <c r="X46">
        <v>495</v>
      </c>
      <c r="Y46">
        <v>470.03</v>
      </c>
      <c r="Z46">
        <v>512</v>
      </c>
      <c r="AA46">
        <v>470.03</v>
      </c>
      <c r="AB46">
        <v>512</v>
      </c>
      <c r="AC46" s="2">
        <f>(Table2[[#This Row],[Close Price]]/Table2[[#This Row],[Day Low]])-1</f>
        <v>4.7208538587848459E-3</v>
      </c>
      <c r="AD46" s="2">
        <f>(Table2[[#This Row],[Day High]]/Table2[[#This Row],[Close Price]])-1</f>
        <v>1.1235955056179803E-2</v>
      </c>
      <c r="AE46" s="2">
        <f>(Table2[[#This Row],[Close Price]]/Table2[[#This Row],[Current Week Low]])-1</f>
        <v>4.1422887900772309E-2</v>
      </c>
      <c r="AF46" s="2">
        <f>(Table2[[#This Row],[Current Week High]]/Table2[[#This Row],[Close Price]])-1</f>
        <v>4.5965270684371839E-2</v>
      </c>
      <c r="AG46" s="2">
        <f>(Table2[[#This Row],[Close Price]]/Table2[[#This Row],[Current Month Low]])-1</f>
        <v>4.1422887900772309E-2</v>
      </c>
      <c r="AH46" s="2">
        <f>(Table2[[#This Row],[Current Month High]]/Table2[[#This Row],[Close Price]])-1</f>
        <v>4.5965270684371839E-2</v>
      </c>
      <c r="AI46">
        <v>4.5965270684371804</v>
      </c>
      <c r="AJ46">
        <v>198.112058465286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0.1</v>
      </c>
      <c r="AM46" t="s">
        <v>10473</v>
      </c>
      <c r="AN46">
        <v>5.43</v>
      </c>
      <c r="AO46" t="s">
        <v>10473</v>
      </c>
      <c r="AP46">
        <v>0.135684004115326</v>
      </c>
      <c r="AQ46">
        <f>(Table2[[#This Row],[Sharpe Ratio]]-AVERAGE(Table2[Sharpe Ratio]))/_xlfn.STDEV.P(Table2[Sharpe Ratio])</f>
        <v>0.91075748368931608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4.6858021066939246</v>
      </c>
      <c r="AS46">
        <f>_xlfn.RANK.AVG(Table2[[#This Row],[1Y Return vs Nifty Z-Score]],Table2[1Y Return vs Nifty Z-Score])</f>
        <v>60</v>
      </c>
      <c r="AT46">
        <f>_xlfn.RANK.AVG(Table2[[#This Row],[6M Return vs Nifty Z-Score]],Table2[6M Return vs Nifty Z-Score])</f>
        <v>31</v>
      </c>
      <c r="AU46">
        <f>_xlfn.RANK.AVG(Table2[[#This Row],[Sharpe Ratio Z-Score]],Table2[Sharpe Ratio Z-Score])</f>
        <v>136</v>
      </c>
      <c r="AV46">
        <f>(Table2[[#This Row],[Rank 1Y]]+Table2[[#This Row],[Rank 6M]]+Table2[[#This Row],[Rank Sharpe]])/3</f>
        <v>75.666666666666671</v>
      </c>
    </row>
    <row r="47" spans="1:48" x14ac:dyDescent="0.3">
      <c r="A47" t="s">
        <v>102</v>
      </c>
      <c r="B47" t="s">
        <v>103</v>
      </c>
      <c r="C47" t="s">
        <v>10435</v>
      </c>
      <c r="D47" t="s">
        <v>104</v>
      </c>
      <c r="E47">
        <v>280820.40768152499</v>
      </c>
      <c r="F47">
        <v>7885.55</v>
      </c>
      <c r="G47">
        <v>86.692057636101097</v>
      </c>
      <c r="H47">
        <f>(Table2[[#This Row],[1Y Return vs Nifty]]-AVERAGE(Table2[1Y Return vs Nifty]))/_xlfn.STDEV.P(Table2[1Y Return vs Nifty])</f>
        <v>0.42293509016173542</v>
      </c>
      <c r="I47">
        <v>12.7500174013788</v>
      </c>
      <c r="J47">
        <f>(Table2[[#This Row],[1M Return vs Nifty]]-AVERAGE(Table2[1M Return vs Nifty]))/_xlfn.STDEV.P(Table2[1M Return vs Nifty])</f>
        <v>0.20102403832059795</v>
      </c>
      <c r="K47">
        <v>81.4030016054664</v>
      </c>
      <c r="L47">
        <f>(Table2[[#This Row],[6M Return vs Nifty]]-AVERAGE(Table2[6M Return vs Nifty]))/_xlfn.STDEV.P(Table2[6M Return vs Nifty])</f>
        <v>1.9961408919508987</v>
      </c>
      <c r="M47">
        <v>-0.83650735393670494</v>
      </c>
      <c r="N47">
        <f>(Table2[[#This Row],[1W Return vs Nifty]]-AVERAGE(Table2[1W Return vs Nifty]))/_xlfn.STDEV.P(Table2[1W Return vs Nifty])</f>
        <v>-0.48173388450163207</v>
      </c>
      <c r="O47">
        <v>7551.1</v>
      </c>
      <c r="P47">
        <v>6986.8160750266197</v>
      </c>
      <c r="Q47">
        <v>5344.9695426402404</v>
      </c>
      <c r="R47">
        <v>66.5596535871166</v>
      </c>
      <c r="S47" s="2">
        <f>(Table2[[#This Row],[Close Price]]-Table2[[#This Row],[20D EMA]])/Table2[[#This Row],[20D EMA]]</f>
        <v>4.4291560170041426E-2</v>
      </c>
      <c r="T47" s="2">
        <f>(Table2[[#This Row],[Close Price]]-Table2[[#This Row],[50D EMA]])/Table2[[#This Row],[50D EMA]]</f>
        <v>0.12863283007917969</v>
      </c>
      <c r="U47" s="2">
        <f>(Table2[[#This Row],[Close Price]]-Table2[[#This Row],[200D EMA]])/Table2[[#This Row],[200D EMA]]</f>
        <v>0.47532178379912637</v>
      </c>
      <c r="V47">
        <v>0.83611738934165003</v>
      </c>
      <c r="W47">
        <v>7815</v>
      </c>
      <c r="X47">
        <v>7968.7</v>
      </c>
      <c r="Y47">
        <v>7651.1</v>
      </c>
      <c r="Z47">
        <v>7968.7</v>
      </c>
      <c r="AA47">
        <v>7651.1</v>
      </c>
      <c r="AB47">
        <v>7968.7</v>
      </c>
      <c r="AC47" s="2">
        <f>(Table2[[#This Row],[Close Price]]/Table2[[#This Row],[Day Low]])-1</f>
        <v>9.0275111964170929E-3</v>
      </c>
      <c r="AD47" s="2">
        <f>(Table2[[#This Row],[Day High]]/Table2[[#This Row],[Close Price]])-1</f>
        <v>1.0544603737215441E-2</v>
      </c>
      <c r="AE47" s="2">
        <f>(Table2[[#This Row],[Close Price]]/Table2[[#This Row],[Current Week Low]])-1</f>
        <v>3.0642652690462846E-2</v>
      </c>
      <c r="AF47" s="2">
        <f>(Table2[[#This Row],[Current Week High]]/Table2[[#This Row],[Close Price]])-1</f>
        <v>1.0544603737215441E-2</v>
      </c>
      <c r="AG47" s="2">
        <f>(Table2[[#This Row],[Close Price]]/Table2[[#This Row],[Current Month Low]])-1</f>
        <v>3.0642652690462846E-2</v>
      </c>
      <c r="AH47" s="2">
        <f>(Table2[[#This Row],[Current Month High]]/Table2[[#This Row],[Close Price]])-1</f>
        <v>1.0544603737215441E-2</v>
      </c>
      <c r="AI47">
        <v>1.0544603737215399</v>
      </c>
      <c r="AJ47">
        <v>142.931300061614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0.28000000000000003</v>
      </c>
      <c r="AM47" t="s">
        <v>10473</v>
      </c>
      <c r="AN47">
        <v>4.6100000000000003</v>
      </c>
      <c r="AO47" t="s">
        <v>10473</v>
      </c>
      <c r="AP47">
        <v>0.19073804325475499</v>
      </c>
      <c r="AQ47">
        <f>(Table2[[#This Row],[Sharpe Ratio]]-AVERAGE(Table2[Sharpe Ratio]))/_xlfn.STDEV.P(Table2[Sharpe Ratio])</f>
        <v>1.5333777399877448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3.6717438759193453</v>
      </c>
      <c r="AS47">
        <f>_xlfn.RANK.AVG(Table2[[#This Row],[1Y Return vs Nifty Z-Score]],Table2[1Y Return vs Nifty Z-Score])</f>
        <v>154</v>
      </c>
      <c r="AT47">
        <f>_xlfn.RANK.AVG(Table2[[#This Row],[6M Return vs Nifty Z-Score]],Table2[6M Return vs Nifty Z-Score])</f>
        <v>30</v>
      </c>
      <c r="AU47">
        <f>_xlfn.RANK.AVG(Table2[[#This Row],[Sharpe Ratio Z-Score]],Table2[Sharpe Ratio Z-Score])</f>
        <v>47</v>
      </c>
      <c r="AV47">
        <f>(Table2[[#This Row],[Rank 1Y]]+Table2[[#This Row],[Rank 6M]]+Table2[[#This Row],[Rank Sharpe]])/3</f>
        <v>77</v>
      </c>
    </row>
    <row r="48" spans="1:48" x14ac:dyDescent="0.3">
      <c r="A48" t="s">
        <v>1457</v>
      </c>
      <c r="B48" t="s">
        <v>1458</v>
      </c>
      <c r="C48" t="s">
        <v>10432</v>
      </c>
      <c r="D48" t="s">
        <v>46</v>
      </c>
      <c r="E48">
        <v>6834.8651569800004</v>
      </c>
      <c r="F48">
        <v>903.3</v>
      </c>
      <c r="G48">
        <v>168.62430786226301</v>
      </c>
      <c r="H48">
        <f>(Table2[[#This Row],[1Y Return vs Nifty]]-AVERAGE(Table2[1Y Return vs Nifty]))/_xlfn.STDEV.P(Table2[1Y Return vs Nifty])</f>
        <v>1.3355567903790999</v>
      </c>
      <c r="I48">
        <v>24.843549742172598</v>
      </c>
      <c r="J48">
        <f>(Table2[[#This Row],[1M Return vs Nifty]]-AVERAGE(Table2[1M Return vs Nifty]))/_xlfn.STDEV.P(Table2[1M Return vs Nifty])</f>
        <v>1.0719039059772781</v>
      </c>
      <c r="K48">
        <v>45.434896171069198</v>
      </c>
      <c r="L48">
        <f>(Table2[[#This Row],[6M Return vs Nifty]]-AVERAGE(Table2[6M Return vs Nifty]))/_xlfn.STDEV.P(Table2[6M Return vs Nifty])</f>
        <v>0.96766631584696761</v>
      </c>
      <c r="M48">
        <v>4.4096926742798699</v>
      </c>
      <c r="N48">
        <f>(Table2[[#This Row],[1W Return vs Nifty]]-AVERAGE(Table2[1W Return vs Nifty]))/_xlfn.STDEV.P(Table2[1W Return vs Nifty])</f>
        <v>0.54828224251104496</v>
      </c>
      <c r="O48">
        <v>842.86</v>
      </c>
      <c r="P48">
        <v>768.69549217583597</v>
      </c>
      <c r="Q48">
        <v>608.004911158097</v>
      </c>
      <c r="R48">
        <v>67.119868962522602</v>
      </c>
      <c r="S48" s="2">
        <f>(Table2[[#This Row],[Close Price]]-Table2[[#This Row],[20D EMA]])/Table2[[#This Row],[20D EMA]]</f>
        <v>7.1708231497520272E-2</v>
      </c>
      <c r="T48" s="2">
        <f>(Table2[[#This Row],[Close Price]]-Table2[[#This Row],[50D EMA]])/Table2[[#This Row],[50D EMA]]</f>
        <v>0.17510771065296393</v>
      </c>
      <c r="U48" s="2">
        <f>(Table2[[#This Row],[Close Price]]-Table2[[#This Row],[200D EMA]])/Table2[[#This Row],[200D EMA]]</f>
        <v>0.48567878881017557</v>
      </c>
      <c r="V48">
        <v>0.83439168450281598</v>
      </c>
      <c r="W48">
        <v>888</v>
      </c>
      <c r="X48">
        <v>906.95</v>
      </c>
      <c r="Y48">
        <v>834.95</v>
      </c>
      <c r="Z48">
        <v>936.8</v>
      </c>
      <c r="AA48">
        <v>834.95</v>
      </c>
      <c r="AB48">
        <v>936.8</v>
      </c>
      <c r="AC48" s="2">
        <f>(Table2[[#This Row],[Close Price]]/Table2[[#This Row],[Day Low]])-1</f>
        <v>1.7229729729729693E-2</v>
      </c>
      <c r="AD48" s="2">
        <f>(Table2[[#This Row],[Day High]]/Table2[[#This Row],[Close Price]])-1</f>
        <v>4.0407395106831778E-3</v>
      </c>
      <c r="AE48" s="2">
        <f>(Table2[[#This Row],[Close Price]]/Table2[[#This Row],[Current Week Low]])-1</f>
        <v>8.1861189292771863E-2</v>
      </c>
      <c r="AF48" s="2">
        <f>(Table2[[#This Row],[Current Week High]]/Table2[[#This Row],[Close Price]])-1</f>
        <v>3.7086239344625183E-2</v>
      </c>
      <c r="AG48" s="2">
        <f>(Table2[[#This Row],[Close Price]]/Table2[[#This Row],[Current Month Low]])-1</f>
        <v>8.1861189292771863E-2</v>
      </c>
      <c r="AH48" s="2">
        <f>(Table2[[#This Row],[Current Month High]]/Table2[[#This Row],[Close Price]])-1</f>
        <v>3.7086239344625183E-2</v>
      </c>
      <c r="AI48">
        <v>3.7086239344625098</v>
      </c>
      <c r="AJ48">
        <v>201.65303055601899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0.33</v>
      </c>
      <c r="AM48" t="s">
        <v>10473</v>
      </c>
      <c r="AN48">
        <v>4.1399999999999997</v>
      </c>
      <c r="AO48" t="s">
        <v>10473</v>
      </c>
      <c r="AP48">
        <v>0.16122413720072401</v>
      </c>
      <c r="AQ48">
        <f>(Table2[[#This Row],[Sharpe Ratio]]-AVERAGE(Table2[Sharpe Ratio]))/_xlfn.STDEV.P(Table2[Sharpe Ratio])</f>
        <v>1.1995974027233007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5.123006657437692</v>
      </c>
      <c r="AS48">
        <f>_xlfn.RANK.AVG(Table2[[#This Row],[1Y Return vs Nifty Z-Score]],Table2[1Y Return vs Nifty Z-Score])</f>
        <v>61</v>
      </c>
      <c r="AT48">
        <f>_xlfn.RANK.AVG(Table2[[#This Row],[6M Return vs Nifty Z-Score]],Table2[6M Return vs Nifty Z-Score])</f>
        <v>96</v>
      </c>
      <c r="AU48">
        <f>_xlfn.RANK.AVG(Table2[[#This Row],[Sharpe Ratio Z-Score]],Table2[Sharpe Ratio Z-Score])</f>
        <v>82</v>
      </c>
      <c r="AV48">
        <f>(Table2[[#This Row],[Rank 1Y]]+Table2[[#This Row],[Rank 6M]]+Table2[[#This Row],[Rank Sharpe]])/3</f>
        <v>79.666666666666671</v>
      </c>
    </row>
    <row r="49" spans="1:48" x14ac:dyDescent="0.3">
      <c r="A49" t="s">
        <v>745</v>
      </c>
      <c r="B49" t="s">
        <v>746</v>
      </c>
      <c r="C49" t="s">
        <v>10432</v>
      </c>
      <c r="D49" t="s">
        <v>46</v>
      </c>
      <c r="E49">
        <v>21079.949192100001</v>
      </c>
      <c r="F49">
        <v>335.75</v>
      </c>
      <c r="G49">
        <v>149.59548441715</v>
      </c>
      <c r="H49">
        <f>(Table2[[#This Row],[1Y Return vs Nifty]]-AVERAGE(Table2[1Y Return vs Nifty]))/_xlfn.STDEV.P(Table2[1Y Return vs Nifty])</f>
        <v>1.1235997507801816</v>
      </c>
      <c r="I49">
        <v>18.352409977610201</v>
      </c>
      <c r="J49">
        <f>(Table2[[#This Row],[1M Return vs Nifty]]-AVERAGE(Table2[1M Return vs Nifty]))/_xlfn.STDEV.P(Table2[1M Return vs Nifty])</f>
        <v>0.60446372557320749</v>
      </c>
      <c r="K49">
        <v>80.403864465168098</v>
      </c>
      <c r="L49">
        <f>(Table2[[#This Row],[6M Return vs Nifty]]-AVERAGE(Table2[6M Return vs Nifty]))/_xlfn.STDEV.P(Table2[6M Return vs Nifty])</f>
        <v>1.9675714931897597</v>
      </c>
      <c r="M49">
        <v>5.1285705305844003</v>
      </c>
      <c r="N49">
        <f>(Table2[[#This Row],[1W Return vs Nifty]]-AVERAGE(Table2[1W Return vs Nifty]))/_xlfn.STDEV.P(Table2[1W Return vs Nifty])</f>
        <v>0.68942359841883394</v>
      </c>
      <c r="O49">
        <v>321.86</v>
      </c>
      <c r="P49">
        <v>298.41679343393201</v>
      </c>
      <c r="Q49">
        <v>231.361595967786</v>
      </c>
      <c r="R49">
        <v>61.405443212239</v>
      </c>
      <c r="S49" s="2">
        <f>(Table2[[#This Row],[Close Price]]-Table2[[#This Row],[20D EMA]])/Table2[[#This Row],[20D EMA]]</f>
        <v>4.3155409184117276E-2</v>
      </c>
      <c r="T49" s="2">
        <f>(Table2[[#This Row],[Close Price]]-Table2[[#This Row],[50D EMA]])/Table2[[#This Row],[50D EMA]]</f>
        <v>0.12510424140836221</v>
      </c>
      <c r="U49" s="2">
        <f>(Table2[[#This Row],[Close Price]]-Table2[[#This Row],[200D EMA]])/Table2[[#This Row],[200D EMA]]</f>
        <v>0.45119157998351933</v>
      </c>
      <c r="V49">
        <v>0.95963561683872001</v>
      </c>
      <c r="W49">
        <v>334</v>
      </c>
      <c r="X49">
        <v>340.9</v>
      </c>
      <c r="Y49">
        <v>315.55</v>
      </c>
      <c r="Z49">
        <v>347.6</v>
      </c>
      <c r="AA49">
        <v>315.55</v>
      </c>
      <c r="AB49">
        <v>347.6</v>
      </c>
      <c r="AC49" s="2">
        <f>(Table2[[#This Row],[Close Price]]/Table2[[#This Row],[Day Low]])-1</f>
        <v>5.2395209580837765E-3</v>
      </c>
      <c r="AD49" s="2">
        <f>(Table2[[#This Row],[Day High]]/Table2[[#This Row],[Close Price]])-1</f>
        <v>1.5338793745346191E-2</v>
      </c>
      <c r="AE49" s="2">
        <f>(Table2[[#This Row],[Close Price]]/Table2[[#This Row],[Current Week Low]])-1</f>
        <v>6.4015211535414229E-2</v>
      </c>
      <c r="AF49" s="2">
        <f>(Table2[[#This Row],[Current Week High]]/Table2[[#This Row],[Close Price]])-1</f>
        <v>3.529411764705892E-2</v>
      </c>
      <c r="AG49" s="2">
        <f>(Table2[[#This Row],[Close Price]]/Table2[[#This Row],[Current Month Low]])-1</f>
        <v>6.4015211535414229E-2</v>
      </c>
      <c r="AH49" s="2">
        <f>(Table2[[#This Row],[Current Month High]]/Table2[[#This Row],[Close Price]])-1</f>
        <v>3.529411764705892E-2</v>
      </c>
      <c r="AI49">
        <v>3.5294117647058898</v>
      </c>
      <c r="AJ49">
        <v>178.63070539418999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0.22</v>
      </c>
      <c r="AM49" t="s">
        <v>10473</v>
      </c>
      <c r="AN49">
        <v>6.54</v>
      </c>
      <c r="AO49" t="s">
        <v>10473</v>
      </c>
      <c r="AP49">
        <v>0.13560906237942999</v>
      </c>
      <c r="AQ49">
        <f>(Table2[[#This Row],[Sharpe Ratio]]-AVERAGE(Table2[Sharpe Ratio]))/_xlfn.STDEV.P(Table2[Sharpe Ratio])</f>
        <v>0.90990994836692407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5.2949685163289066</v>
      </c>
      <c r="AS49">
        <f>_xlfn.RANK.AVG(Table2[[#This Row],[1Y Return vs Nifty Z-Score]],Table2[1Y Return vs Nifty Z-Score])</f>
        <v>74</v>
      </c>
      <c r="AT49">
        <f>_xlfn.RANK.AVG(Table2[[#This Row],[6M Return vs Nifty Z-Score]],Table2[6M Return vs Nifty Z-Score])</f>
        <v>32</v>
      </c>
      <c r="AU49">
        <f>_xlfn.RANK.AVG(Table2[[#This Row],[Sharpe Ratio Z-Score]],Table2[Sharpe Ratio Z-Score])</f>
        <v>138</v>
      </c>
      <c r="AV49">
        <f>(Table2[[#This Row],[Rank 1Y]]+Table2[[#This Row],[Rank 6M]]+Table2[[#This Row],[Rank Sharpe]])/3</f>
        <v>81.333333333333329</v>
      </c>
    </row>
    <row r="50" spans="1:48" x14ac:dyDescent="0.3">
      <c r="A50" t="s">
        <v>721</v>
      </c>
      <c r="B50" t="s">
        <v>722</v>
      </c>
      <c r="C50" t="s">
        <v>10431</v>
      </c>
      <c r="D50" t="s">
        <v>43</v>
      </c>
      <c r="E50">
        <v>22437.840410199999</v>
      </c>
      <c r="F50">
        <v>4333.1000000000004</v>
      </c>
      <c r="G50">
        <v>123.51748621667601</v>
      </c>
      <c r="H50">
        <f>(Table2[[#This Row],[1Y Return vs Nifty]]-AVERAGE(Table2[1Y Return vs Nifty]))/_xlfn.STDEV.P(Table2[1Y Return vs Nifty])</f>
        <v>0.83312381498826371</v>
      </c>
      <c r="I50">
        <v>15.173814299901601</v>
      </c>
      <c r="J50">
        <f>(Table2[[#This Row],[1M Return vs Nifty]]-AVERAGE(Table2[1M Return vs Nifty]))/_xlfn.STDEV.P(Table2[1M Return vs Nifty])</f>
        <v>0.37556658409872062</v>
      </c>
      <c r="K50">
        <v>83.454608676637704</v>
      </c>
      <c r="L50">
        <f>(Table2[[#This Row],[6M Return vs Nifty]]-AVERAGE(Table2[6M Return vs Nifty]))/_xlfn.STDEV.P(Table2[6M Return vs Nifty])</f>
        <v>2.0548046910965958</v>
      </c>
      <c r="M50">
        <v>2.81942069670183</v>
      </c>
      <c r="N50">
        <f>(Table2[[#This Row],[1W Return vs Nifty]]-AVERAGE(Table2[1W Return vs Nifty]))/_xlfn.STDEV.P(Table2[1W Return vs Nifty])</f>
        <v>0.23605514967589872</v>
      </c>
      <c r="O50">
        <v>4172.1099999999997</v>
      </c>
      <c r="P50">
        <v>3871.7228075328098</v>
      </c>
      <c r="Q50">
        <v>2995.0561693120699</v>
      </c>
      <c r="R50">
        <v>60.137735001357399</v>
      </c>
      <c r="S50" s="2">
        <f>(Table2[[#This Row],[Close Price]]-Table2[[#This Row],[20D EMA]])/Table2[[#This Row],[20D EMA]]</f>
        <v>3.8587189695382121E-2</v>
      </c>
      <c r="T50" s="2">
        <f>(Table2[[#This Row],[Close Price]]-Table2[[#This Row],[50D EMA]])/Table2[[#This Row],[50D EMA]]</f>
        <v>0.11916586372597147</v>
      </c>
      <c r="U50" s="2">
        <f>(Table2[[#This Row],[Close Price]]-Table2[[#This Row],[200D EMA]])/Table2[[#This Row],[200D EMA]]</f>
        <v>0.44675083038434765</v>
      </c>
      <c r="V50">
        <v>0.663164268700423</v>
      </c>
      <c r="W50">
        <v>4315</v>
      </c>
      <c r="X50">
        <v>4410.6499999999996</v>
      </c>
      <c r="Y50">
        <v>4151.45</v>
      </c>
      <c r="Z50">
        <v>4449</v>
      </c>
      <c r="AA50">
        <v>4151.45</v>
      </c>
      <c r="AB50">
        <v>4449</v>
      </c>
      <c r="AC50" s="2">
        <f>(Table2[[#This Row],[Close Price]]/Table2[[#This Row],[Day Low]])-1</f>
        <v>4.1946697566628277E-3</v>
      </c>
      <c r="AD50" s="2">
        <f>(Table2[[#This Row],[Day High]]/Table2[[#This Row],[Close Price]])-1</f>
        <v>1.7897117537097884E-2</v>
      </c>
      <c r="AE50" s="2">
        <f>(Table2[[#This Row],[Close Price]]/Table2[[#This Row],[Current Week Low]])-1</f>
        <v>4.3755796167604277E-2</v>
      </c>
      <c r="AF50" s="2">
        <f>(Table2[[#This Row],[Current Week High]]/Table2[[#This Row],[Close Price]])-1</f>
        <v>2.674759410122074E-2</v>
      </c>
      <c r="AG50" s="2">
        <f>(Table2[[#This Row],[Close Price]]/Table2[[#This Row],[Current Month Low]])-1</f>
        <v>4.3755796167604277E-2</v>
      </c>
      <c r="AH50" s="2">
        <f>(Table2[[#This Row],[Current Month High]]/Table2[[#This Row],[Close Price]])-1</f>
        <v>2.674759410122074E-2</v>
      </c>
      <c r="AI50">
        <v>3.6209642057649201</v>
      </c>
      <c r="AJ50">
        <v>167.475308641975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0.34</v>
      </c>
      <c r="AM50" t="s">
        <v>10473</v>
      </c>
      <c r="AN50">
        <v>3.47</v>
      </c>
      <c r="AO50" t="s">
        <v>10473</v>
      </c>
      <c r="AP50">
        <v>0.139325349069227</v>
      </c>
      <c r="AQ50">
        <f>(Table2[[#This Row],[Sharpe Ratio]]-AVERAGE(Table2[Sharpe Ratio]))/_xlfn.STDEV.P(Table2[Sharpe Ratio])</f>
        <v>0.95193838819528742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4.4514886280547667</v>
      </c>
      <c r="AS50">
        <f>_xlfn.RANK.AVG(Table2[[#This Row],[1Y Return vs Nifty Z-Score]],Table2[1Y Return vs Nifty Z-Score])</f>
        <v>96</v>
      </c>
      <c r="AT50">
        <f>_xlfn.RANK.AVG(Table2[[#This Row],[6M Return vs Nifty Z-Score]],Table2[6M Return vs Nifty Z-Score])</f>
        <v>29</v>
      </c>
      <c r="AU50">
        <f>_xlfn.RANK.AVG(Table2[[#This Row],[Sharpe Ratio Z-Score]],Table2[Sharpe Ratio Z-Score])</f>
        <v>126</v>
      </c>
      <c r="AV50">
        <f>(Table2[[#This Row],[Rank 1Y]]+Table2[[#This Row],[Rank 6M]]+Table2[[#This Row],[Rank Sharpe]])/3</f>
        <v>83.666666666666671</v>
      </c>
    </row>
    <row r="51" spans="1:48" x14ac:dyDescent="0.3">
      <c r="A51" t="s">
        <v>1228</v>
      </c>
      <c r="B51" t="s">
        <v>1229</v>
      </c>
      <c r="C51" t="s">
        <v>10435</v>
      </c>
      <c r="D51" t="s">
        <v>900</v>
      </c>
      <c r="E51">
        <v>9054.4306879199994</v>
      </c>
      <c r="F51">
        <v>953.65</v>
      </c>
      <c r="G51">
        <v>129.29119015193399</v>
      </c>
      <c r="H51">
        <f>(Table2[[#This Row],[1Y Return vs Nifty]]-AVERAGE(Table2[1Y Return vs Nifty]))/_xlfn.STDEV.P(Table2[1Y Return vs Nifty])</f>
        <v>0.89743557851730105</v>
      </c>
      <c r="I51">
        <v>17.7641348116546</v>
      </c>
      <c r="J51">
        <f>(Table2[[#This Row],[1M Return vs Nifty]]-AVERAGE(Table2[1M Return vs Nifty]))/_xlfn.STDEV.P(Table2[1M Return vs Nifty])</f>
        <v>0.56210083405101907</v>
      </c>
      <c r="K51">
        <v>45.209318699724498</v>
      </c>
      <c r="L51">
        <f>(Table2[[#This Row],[6M Return vs Nifty]]-AVERAGE(Table2[6M Return vs Nifty]))/_xlfn.STDEV.P(Table2[6M Return vs Nifty])</f>
        <v>0.96121613751764234</v>
      </c>
      <c r="M51">
        <v>-3.3891610238070702</v>
      </c>
      <c r="N51">
        <f>(Table2[[#This Row],[1W Return vs Nifty]]-AVERAGE(Table2[1W Return vs Nifty]))/_xlfn.STDEV.P(Table2[1W Return vs Nifty])</f>
        <v>-0.98291081875939468</v>
      </c>
      <c r="O51">
        <v>927.92</v>
      </c>
      <c r="P51">
        <v>846.419782024136</v>
      </c>
      <c r="Q51">
        <v>652.89008217874004</v>
      </c>
      <c r="R51">
        <v>55.243325223127101</v>
      </c>
      <c r="S51" s="2">
        <f>(Table2[[#This Row],[Close Price]]-Table2[[#This Row],[20D EMA]])/Table2[[#This Row],[20D EMA]]</f>
        <v>2.7728683507198919E-2</v>
      </c>
      <c r="T51" s="2">
        <f>(Table2[[#This Row],[Close Price]]-Table2[[#This Row],[50D EMA]])/Table2[[#This Row],[50D EMA]]</f>
        <v>0.12668680512101532</v>
      </c>
      <c r="U51" s="2">
        <f>(Table2[[#This Row],[Close Price]]-Table2[[#This Row],[200D EMA]])/Table2[[#This Row],[200D EMA]]</f>
        <v>0.4606593453182854</v>
      </c>
      <c r="V51">
        <v>0.84216989544840104</v>
      </c>
      <c r="W51">
        <v>942.1</v>
      </c>
      <c r="X51">
        <v>978.5</v>
      </c>
      <c r="Y51">
        <v>929</v>
      </c>
      <c r="Z51">
        <v>978.5</v>
      </c>
      <c r="AA51">
        <v>929</v>
      </c>
      <c r="AB51">
        <v>978.5</v>
      </c>
      <c r="AC51" s="2">
        <f>(Table2[[#This Row],[Close Price]]/Table2[[#This Row],[Day Low]])-1</f>
        <v>1.2259845027067229E-2</v>
      </c>
      <c r="AD51" s="2">
        <f>(Table2[[#This Row],[Day High]]/Table2[[#This Row],[Close Price]])-1</f>
        <v>2.605777801080067E-2</v>
      </c>
      <c r="AE51" s="2">
        <f>(Table2[[#This Row],[Close Price]]/Table2[[#This Row],[Current Week Low]])-1</f>
        <v>2.6533907427341186E-2</v>
      </c>
      <c r="AF51" s="2">
        <f>(Table2[[#This Row],[Current Week High]]/Table2[[#This Row],[Close Price]])-1</f>
        <v>2.605777801080067E-2</v>
      </c>
      <c r="AG51" s="2">
        <f>(Table2[[#This Row],[Close Price]]/Table2[[#This Row],[Current Month Low]])-1</f>
        <v>2.6533907427341186E-2</v>
      </c>
      <c r="AH51" s="2">
        <f>(Table2[[#This Row],[Current Month High]]/Table2[[#This Row],[Close Price]])-1</f>
        <v>2.605777801080067E-2</v>
      </c>
      <c r="AI51">
        <v>11.0470298327478</v>
      </c>
      <c r="AJ51">
        <v>179.21241399502199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</v>
      </c>
      <c r="AM51">
        <v>0</v>
      </c>
      <c r="AN51">
        <v>-3.2</v>
      </c>
      <c r="AO51" t="s">
        <v>10474</v>
      </c>
      <c r="AP51">
        <v>0.167741687745836</v>
      </c>
      <c r="AQ51">
        <f>(Table2[[#This Row],[Sharpe Ratio]]-AVERAGE(Table2[Sharpe Ratio]))/_xlfn.STDEV.P(Table2[Sharpe Ratio])</f>
        <v>1.273306054336645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2.7111477856632131</v>
      </c>
      <c r="AS51">
        <f>_xlfn.RANK.AVG(Table2[[#This Row],[1Y Return vs Nifty Z-Score]],Table2[1Y Return vs Nifty Z-Score])</f>
        <v>86</v>
      </c>
      <c r="AT51">
        <f>_xlfn.RANK.AVG(Table2[[#This Row],[6M Return vs Nifty Z-Score]],Table2[6M Return vs Nifty Z-Score])</f>
        <v>98</v>
      </c>
      <c r="AU51">
        <f>_xlfn.RANK.AVG(Table2[[#This Row],[Sharpe Ratio Z-Score]],Table2[Sharpe Ratio Z-Score])</f>
        <v>74</v>
      </c>
      <c r="AV51">
        <f>(Table2[[#This Row],[Rank 1Y]]+Table2[[#This Row],[Rank 6M]]+Table2[[#This Row],[Rank Sharpe]])/3</f>
        <v>86</v>
      </c>
    </row>
    <row r="52" spans="1:48" x14ac:dyDescent="0.3">
      <c r="A52" t="s">
        <v>437</v>
      </c>
      <c r="B52" t="s">
        <v>438</v>
      </c>
      <c r="C52" t="s">
        <v>10441</v>
      </c>
      <c r="D52" t="s">
        <v>98</v>
      </c>
      <c r="E52">
        <v>51046.281602939998</v>
      </c>
      <c r="F52">
        <v>495.3</v>
      </c>
      <c r="G52">
        <v>208.36129110794201</v>
      </c>
      <c r="H52">
        <f>(Table2[[#This Row],[1Y Return vs Nifty]]-AVERAGE(Table2[1Y Return vs Nifty]))/_xlfn.STDEV.P(Table2[1Y Return vs Nifty])</f>
        <v>1.7781765537943213</v>
      </c>
      <c r="I52">
        <v>18.6870533026073</v>
      </c>
      <c r="J52">
        <f>(Table2[[#This Row],[1M Return vs Nifty]]-AVERAGE(Table2[1M Return vs Nifty]))/_xlfn.STDEV.P(Table2[1M Return vs Nifty])</f>
        <v>0.62856207222438421</v>
      </c>
      <c r="K52">
        <v>26.445624990898999</v>
      </c>
      <c r="L52">
        <f>(Table2[[#This Row],[6M Return vs Nifty]]-AVERAGE(Table2[6M Return vs Nifty]))/_xlfn.STDEV.P(Table2[6M Return vs Nifty])</f>
        <v>0.42468573925893505</v>
      </c>
      <c r="M52">
        <v>0.35120705639726801</v>
      </c>
      <c r="N52">
        <f>(Table2[[#This Row],[1W Return vs Nifty]]-AVERAGE(Table2[1W Return vs Nifty]))/_xlfn.STDEV.P(Table2[1W Return vs Nifty])</f>
        <v>-0.24854319593667043</v>
      </c>
      <c r="O52">
        <v>457.16</v>
      </c>
      <c r="P52">
        <v>430.19862689233997</v>
      </c>
      <c r="Q52">
        <v>357.27116184636998</v>
      </c>
      <c r="R52">
        <v>74.8804074628747</v>
      </c>
      <c r="S52" s="2">
        <f>(Table2[[#This Row],[Close Price]]-Table2[[#This Row],[20D EMA]])/Table2[[#This Row],[20D EMA]]</f>
        <v>8.3428121445445758E-2</v>
      </c>
      <c r="T52" s="2">
        <f>(Table2[[#This Row],[Close Price]]-Table2[[#This Row],[50D EMA]])/Table2[[#This Row],[50D EMA]]</f>
        <v>0.15132863993067111</v>
      </c>
      <c r="U52" s="2">
        <f>(Table2[[#This Row],[Close Price]]-Table2[[#This Row],[200D EMA]])/Table2[[#This Row],[200D EMA]]</f>
        <v>0.38634195225917439</v>
      </c>
      <c r="V52">
        <v>2.0339927499054702</v>
      </c>
      <c r="W52">
        <v>485.1</v>
      </c>
      <c r="X52">
        <v>505</v>
      </c>
      <c r="Y52">
        <v>483</v>
      </c>
      <c r="Z52">
        <v>505.7</v>
      </c>
      <c r="AA52">
        <v>483</v>
      </c>
      <c r="AB52">
        <v>505.7</v>
      </c>
      <c r="AC52" s="2">
        <f>(Table2[[#This Row],[Close Price]]/Table2[[#This Row],[Day Low]])-1</f>
        <v>2.1026592455163806E-2</v>
      </c>
      <c r="AD52" s="2">
        <f>(Table2[[#This Row],[Day High]]/Table2[[#This Row],[Close Price]])-1</f>
        <v>1.9584090450232239E-2</v>
      </c>
      <c r="AE52" s="2">
        <f>(Table2[[#This Row],[Close Price]]/Table2[[#This Row],[Current Week Low]])-1</f>
        <v>2.5465838509316718E-2</v>
      </c>
      <c r="AF52" s="2">
        <f>(Table2[[#This Row],[Current Week High]]/Table2[[#This Row],[Close Price]])-1</f>
        <v>2.0997375328083878E-2</v>
      </c>
      <c r="AG52" s="2">
        <f>(Table2[[#This Row],[Close Price]]/Table2[[#This Row],[Current Month Low]])-1</f>
        <v>2.5465838509316718E-2</v>
      </c>
      <c r="AH52" s="2">
        <f>(Table2[[#This Row],[Current Month High]]/Table2[[#This Row],[Close Price]])-1</f>
        <v>2.0997375328083878E-2</v>
      </c>
      <c r="AI52">
        <v>10.2362204724409</v>
      </c>
      <c r="AJ52">
        <v>238.55092276144899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0.08</v>
      </c>
      <c r="AM52" t="s">
        <v>10473</v>
      </c>
      <c r="AN52">
        <v>16.940000000000001</v>
      </c>
      <c r="AO52" t="s">
        <v>10473</v>
      </c>
      <c r="AP52">
        <v>0.18422839066211799</v>
      </c>
      <c r="AQ52">
        <f>(Table2[[#This Row],[Sharpe Ratio]]-AVERAGE(Table2[Sharpe Ratio]))/_xlfn.STDEV.P(Table2[Sharpe Ratio])</f>
        <v>1.4597584083456703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4.0426395776866411</v>
      </c>
      <c r="AS52">
        <f>_xlfn.RANK.AVG(Table2[[#This Row],[1Y Return vs Nifty Z-Score]],Table2[1Y Return vs Nifty Z-Score])</f>
        <v>30</v>
      </c>
      <c r="AT52">
        <f>_xlfn.RANK.AVG(Table2[[#This Row],[6M Return vs Nifty Z-Score]],Table2[6M Return vs Nifty Z-Score])</f>
        <v>172</v>
      </c>
      <c r="AU52">
        <f>_xlfn.RANK.AVG(Table2[[#This Row],[Sharpe Ratio Z-Score]],Table2[Sharpe Ratio Z-Score])</f>
        <v>58</v>
      </c>
      <c r="AV52">
        <f>(Table2[[#This Row],[Rank 1Y]]+Table2[[#This Row],[Rank 6M]]+Table2[[#This Row],[Rank Sharpe]])/3</f>
        <v>86.666666666666671</v>
      </c>
    </row>
    <row r="53" spans="1:48" x14ac:dyDescent="0.3">
      <c r="A53" t="s">
        <v>731</v>
      </c>
      <c r="B53" t="s">
        <v>732</v>
      </c>
      <c r="C53" t="s">
        <v>10442</v>
      </c>
      <c r="D53" t="s">
        <v>140</v>
      </c>
      <c r="E53">
        <v>21617.508928079998</v>
      </c>
      <c r="F53">
        <v>2021.2</v>
      </c>
      <c r="G53">
        <v>255.3715264535</v>
      </c>
      <c r="H53">
        <f>(Table2[[#This Row],[1Y Return vs Nifty]]-AVERAGE(Table2[1Y Return vs Nifty]))/_xlfn.STDEV.P(Table2[1Y Return vs Nifty])</f>
        <v>2.3018111517732045</v>
      </c>
      <c r="I53">
        <v>7.2883815111678496</v>
      </c>
      <c r="J53">
        <f>(Table2[[#This Row],[1M Return vs Nifty]]-AVERAGE(Table2[1M Return vs Nifty]))/_xlfn.STDEV.P(Table2[1M Return vs Nifty])</f>
        <v>-0.1922794736079676</v>
      </c>
      <c r="K53">
        <v>51.609661961354298</v>
      </c>
      <c r="L53">
        <f>(Table2[[#This Row],[6M Return vs Nifty]]-AVERAGE(Table2[6M Return vs Nifty]))/_xlfn.STDEV.P(Table2[6M Return vs Nifty])</f>
        <v>1.1442280099369571</v>
      </c>
      <c r="M53">
        <v>-0.19176982983565999</v>
      </c>
      <c r="N53">
        <f>(Table2[[#This Row],[1W Return vs Nifty]]-AVERAGE(Table2[1W Return vs Nifty]))/_xlfn.STDEV.P(Table2[1W Return vs Nifty])</f>
        <v>-0.35514891939498217</v>
      </c>
      <c r="O53">
        <v>1982.39</v>
      </c>
      <c r="P53">
        <v>1870.0003255023501</v>
      </c>
      <c r="Q53">
        <v>1405.7172869585099</v>
      </c>
      <c r="R53">
        <v>53.9243782282105</v>
      </c>
      <c r="S53" s="2">
        <f>(Table2[[#This Row],[Close Price]]-Table2[[#This Row],[20D EMA]])/Table2[[#This Row],[20D EMA]]</f>
        <v>1.9577378820514604E-2</v>
      </c>
      <c r="T53" s="2">
        <f>(Table2[[#This Row],[Close Price]]-Table2[[#This Row],[50D EMA]])/Table2[[#This Row],[50D EMA]]</f>
        <v>8.0855426833699756E-2</v>
      </c>
      <c r="U53" s="2">
        <f>(Table2[[#This Row],[Close Price]]-Table2[[#This Row],[200D EMA]])/Table2[[#This Row],[200D EMA]]</f>
        <v>0.43784245861640048</v>
      </c>
      <c r="V53">
        <v>0.728964434996209</v>
      </c>
      <c r="W53">
        <v>2005</v>
      </c>
      <c r="X53">
        <v>2155.35</v>
      </c>
      <c r="Y53">
        <v>1896.05</v>
      </c>
      <c r="Z53">
        <v>2155.35</v>
      </c>
      <c r="AA53">
        <v>1896.05</v>
      </c>
      <c r="AB53">
        <v>2155.35</v>
      </c>
      <c r="AC53" s="2">
        <f>(Table2[[#This Row],[Close Price]]/Table2[[#This Row],[Day Low]])-1</f>
        <v>8.0798004987532313E-3</v>
      </c>
      <c r="AD53" s="2">
        <f>(Table2[[#This Row],[Day High]]/Table2[[#This Row],[Close Price]])-1</f>
        <v>6.6371462497526235E-2</v>
      </c>
      <c r="AE53" s="2">
        <f>(Table2[[#This Row],[Close Price]]/Table2[[#This Row],[Current Week Low]])-1</f>
        <v>6.6005643311094264E-2</v>
      </c>
      <c r="AF53" s="2">
        <f>(Table2[[#This Row],[Current Week High]]/Table2[[#This Row],[Close Price]])-1</f>
        <v>6.6371462497526235E-2</v>
      </c>
      <c r="AG53" s="2">
        <f>(Table2[[#This Row],[Close Price]]/Table2[[#This Row],[Current Month Low]])-1</f>
        <v>6.6005643311094264E-2</v>
      </c>
      <c r="AH53" s="2">
        <f>(Table2[[#This Row],[Current Month High]]/Table2[[#This Row],[Close Price]])-1</f>
        <v>6.6371462497526235E-2</v>
      </c>
      <c r="AI53">
        <v>6.9069569301403604</v>
      </c>
      <c r="AJ53">
        <v>282.99005201970101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0.08</v>
      </c>
      <c r="AM53" t="s">
        <v>10473</v>
      </c>
      <c r="AN53">
        <v>0.13</v>
      </c>
      <c r="AO53" t="s">
        <v>10473</v>
      </c>
      <c r="AP53">
        <v>0.122408772755599</v>
      </c>
      <c r="AQ53">
        <f>(Table2[[#This Row],[Sharpe Ratio]]-AVERAGE(Table2[Sharpe Ratio]))/_xlfn.STDEV.P(Table2[Sharpe Ratio])</f>
        <v>0.76062448562388318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3.6592352543310946</v>
      </c>
      <c r="AS53">
        <f>_xlfn.RANK.AVG(Table2[[#This Row],[1Y Return vs Nifty Z-Score]],Table2[1Y Return vs Nifty Z-Score])</f>
        <v>17</v>
      </c>
      <c r="AT53">
        <f>_xlfn.RANK.AVG(Table2[[#This Row],[6M Return vs Nifty Z-Score]],Table2[6M Return vs Nifty Z-Score])</f>
        <v>78</v>
      </c>
      <c r="AU53">
        <f>_xlfn.RANK.AVG(Table2[[#This Row],[Sharpe Ratio Z-Score]],Table2[Sharpe Ratio Z-Score])</f>
        <v>165</v>
      </c>
      <c r="AV53">
        <f>(Table2[[#This Row],[Rank 1Y]]+Table2[[#This Row],[Rank 6M]]+Table2[[#This Row],[Rank Sharpe]])/3</f>
        <v>86.666666666666671</v>
      </c>
    </row>
    <row r="54" spans="1:48" x14ac:dyDescent="0.3">
      <c r="A54" t="s">
        <v>1081</v>
      </c>
      <c r="B54" t="s">
        <v>1082</v>
      </c>
      <c r="C54" t="s">
        <v>10435</v>
      </c>
      <c r="D54" t="s">
        <v>384</v>
      </c>
      <c r="E54">
        <v>11686.779692855</v>
      </c>
      <c r="F54">
        <v>189.05</v>
      </c>
      <c r="G54">
        <v>183.46976494543901</v>
      </c>
      <c r="H54">
        <f>(Table2[[#This Row],[1Y Return vs Nifty]]-AVERAGE(Table2[1Y Return vs Nifty]))/_xlfn.STDEV.P(Table2[1Y Return vs Nifty])</f>
        <v>1.5009164167332394</v>
      </c>
      <c r="I54">
        <v>16.901503113945999</v>
      </c>
      <c r="J54">
        <f>(Table2[[#This Row],[1M Return vs Nifty]]-AVERAGE(Table2[1M Return vs Nifty]))/_xlfn.STDEV.P(Table2[1M Return vs Nifty])</f>
        <v>0.49998097051017271</v>
      </c>
      <c r="K54">
        <v>33.644137135045902</v>
      </c>
      <c r="L54">
        <f>(Table2[[#This Row],[6M Return vs Nifty]]-AVERAGE(Table2[6M Return vs Nifty]))/_xlfn.STDEV.P(Table2[6M Return vs Nifty])</f>
        <v>0.63052050972061036</v>
      </c>
      <c r="M54">
        <v>4.2381917161793501</v>
      </c>
      <c r="N54">
        <f>(Table2[[#This Row],[1W Return vs Nifty]]-AVERAGE(Table2[1W Return vs Nifty]))/_xlfn.STDEV.P(Table2[1W Return vs Nifty])</f>
        <v>0.51461048930080533</v>
      </c>
      <c r="O54">
        <v>177.98</v>
      </c>
      <c r="P54">
        <v>174.63195237022001</v>
      </c>
      <c r="Q54">
        <v>144.50313128393401</v>
      </c>
      <c r="R54">
        <v>68.203015212491906</v>
      </c>
      <c r="S54" s="2">
        <f>(Table2[[#This Row],[Close Price]]-Table2[[#This Row],[20D EMA]])/Table2[[#This Row],[20D EMA]]</f>
        <v>6.2197999775255773E-2</v>
      </c>
      <c r="T54" s="2">
        <f>(Table2[[#This Row],[Close Price]]-Table2[[#This Row],[50D EMA]])/Table2[[#This Row],[50D EMA]]</f>
        <v>8.2562483177269427E-2</v>
      </c>
      <c r="U54" s="2">
        <f>(Table2[[#This Row],[Close Price]]-Table2[[#This Row],[200D EMA]])/Table2[[#This Row],[200D EMA]]</f>
        <v>0.30827614820703031</v>
      </c>
      <c r="V54">
        <v>0.89227469403385096</v>
      </c>
      <c r="W54">
        <v>183.5</v>
      </c>
      <c r="X54">
        <v>190.05</v>
      </c>
      <c r="Y54">
        <v>171.25</v>
      </c>
      <c r="Z54">
        <v>195</v>
      </c>
      <c r="AA54">
        <v>171.25</v>
      </c>
      <c r="AB54">
        <v>195</v>
      </c>
      <c r="AC54" s="2">
        <f>(Table2[[#This Row],[Close Price]]/Table2[[#This Row],[Day Low]])-1</f>
        <v>3.0245231607629597E-2</v>
      </c>
      <c r="AD54" s="2">
        <f>(Table2[[#This Row],[Day High]]/Table2[[#This Row],[Close Price]])-1</f>
        <v>5.2896059243585647E-3</v>
      </c>
      <c r="AE54" s="2">
        <f>(Table2[[#This Row],[Close Price]]/Table2[[#This Row],[Current Week Low]])-1</f>
        <v>0.10394160583941603</v>
      </c>
      <c r="AF54" s="2">
        <f>(Table2[[#This Row],[Current Week High]]/Table2[[#This Row],[Close Price]])-1</f>
        <v>3.1473155249933882E-2</v>
      </c>
      <c r="AG54" s="2">
        <f>(Table2[[#This Row],[Close Price]]/Table2[[#This Row],[Current Month Low]])-1</f>
        <v>0.10394160583941603</v>
      </c>
      <c r="AH54" s="2">
        <f>(Table2[[#This Row],[Current Month High]]/Table2[[#This Row],[Close Price]])-1</f>
        <v>3.1473155249933882E-2</v>
      </c>
      <c r="AI54">
        <v>10.0238032266596</v>
      </c>
      <c r="AJ54">
        <v>249.12280701754301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-0.15</v>
      </c>
      <c r="AM54" t="s">
        <v>10474</v>
      </c>
      <c r="AN54">
        <v>14.17</v>
      </c>
      <c r="AO54" t="s">
        <v>10473</v>
      </c>
      <c r="AP54">
        <v>0.163284326308829</v>
      </c>
      <c r="AQ54">
        <f>(Table2[[#This Row],[Sharpe Ratio]]-AVERAGE(Table2[Sharpe Ratio]))/_xlfn.STDEV.P(Table2[Sharpe Ratio])</f>
        <v>1.2228966100214786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4.3689249962863066</v>
      </c>
      <c r="AS54">
        <f>_xlfn.RANK.AVG(Table2[[#This Row],[1Y Return vs Nifty Z-Score]],Table2[1Y Return vs Nifty Z-Score])</f>
        <v>46</v>
      </c>
      <c r="AT54">
        <f>_xlfn.RANK.AVG(Table2[[#This Row],[6M Return vs Nifty Z-Score]],Table2[6M Return vs Nifty Z-Score])</f>
        <v>136</v>
      </c>
      <c r="AU54">
        <f>_xlfn.RANK.AVG(Table2[[#This Row],[Sharpe Ratio Z-Score]],Table2[Sharpe Ratio Z-Score])</f>
        <v>80</v>
      </c>
      <c r="AV54">
        <f>(Table2[[#This Row],[Rank 1Y]]+Table2[[#This Row],[Rank 6M]]+Table2[[#This Row],[Rank Sharpe]])/3</f>
        <v>87.333333333333329</v>
      </c>
    </row>
    <row r="55" spans="1:48" x14ac:dyDescent="0.3">
      <c r="A55" t="s">
        <v>392</v>
      </c>
      <c r="B55" t="s">
        <v>393</v>
      </c>
      <c r="C55" t="s">
        <v>10435</v>
      </c>
      <c r="D55" t="s">
        <v>230</v>
      </c>
      <c r="E55">
        <v>63417.306302539997</v>
      </c>
      <c r="F55">
        <v>5631.05</v>
      </c>
      <c r="G55">
        <v>123.514009266025</v>
      </c>
      <c r="H55">
        <f>(Table2[[#This Row],[1Y Return vs Nifty]]-AVERAGE(Table2[1Y Return vs Nifty]))/_xlfn.STDEV.P(Table2[1Y Return vs Nifty])</f>
        <v>0.83308508615308685</v>
      </c>
      <c r="I55">
        <v>-9.0188251833690405</v>
      </c>
      <c r="J55">
        <f>(Table2[[#This Row],[1M Return vs Nifty]]-AVERAGE(Table2[1M Return vs Nifty]))/_xlfn.STDEV.P(Table2[1M Return vs Nifty])</f>
        <v>-1.3665946040255414</v>
      </c>
      <c r="K55">
        <v>63.427303732719899</v>
      </c>
      <c r="L55">
        <f>(Table2[[#This Row],[6M Return vs Nifty]]-AVERAGE(Table2[6M Return vs Nifty]))/_xlfn.STDEV.P(Table2[6M Return vs Nifty])</f>
        <v>1.4821425029180089</v>
      </c>
      <c r="M55">
        <v>-1.8736504190588199</v>
      </c>
      <c r="N55">
        <f>(Table2[[#This Row],[1W Return vs Nifty]]-AVERAGE(Table2[1W Return vs Nifty]))/_xlfn.STDEV.P(Table2[1W Return vs Nifty])</f>
        <v>-0.6853620491445066</v>
      </c>
      <c r="O55">
        <v>5261.44</v>
      </c>
      <c r="P55">
        <v>5024.0548146394603</v>
      </c>
      <c r="Q55">
        <v>3968.8852815724599</v>
      </c>
      <c r="R55">
        <v>71.899136257877998</v>
      </c>
      <c r="S55" s="2">
        <f>(Table2[[#This Row],[Close Price]]-Table2[[#This Row],[20D EMA]])/Table2[[#This Row],[20D EMA]]</f>
        <v>7.0248829217856829E-2</v>
      </c>
      <c r="T55" s="2">
        <f>(Table2[[#This Row],[Close Price]]-Table2[[#This Row],[50D EMA]])/Table2[[#This Row],[50D EMA]]</f>
        <v>0.12081778717696962</v>
      </c>
      <c r="U55" s="2">
        <f>(Table2[[#This Row],[Close Price]]-Table2[[#This Row],[200D EMA]])/Table2[[#This Row],[200D EMA]]</f>
        <v>0.41879888192913345</v>
      </c>
      <c r="V55">
        <v>0.47225262579418098</v>
      </c>
      <c r="W55">
        <v>5289.95</v>
      </c>
      <c r="X55">
        <v>5789</v>
      </c>
      <c r="Y55">
        <v>5143.95</v>
      </c>
      <c r="Z55">
        <v>5789</v>
      </c>
      <c r="AA55">
        <v>5143.95</v>
      </c>
      <c r="AB55">
        <v>5789</v>
      </c>
      <c r="AC55" s="2">
        <f>(Table2[[#This Row],[Close Price]]/Table2[[#This Row],[Day Low]])-1</f>
        <v>6.448076068771913E-2</v>
      </c>
      <c r="AD55" s="2">
        <f>(Table2[[#This Row],[Day High]]/Table2[[#This Row],[Close Price]])-1</f>
        <v>2.8049830848598356E-2</v>
      </c>
      <c r="AE55" s="2">
        <f>(Table2[[#This Row],[Close Price]]/Table2[[#This Row],[Current Week Low]])-1</f>
        <v>9.4693766463515461E-2</v>
      </c>
      <c r="AF55" s="2">
        <f>(Table2[[#This Row],[Current Week High]]/Table2[[#This Row],[Close Price]])-1</f>
        <v>2.8049830848598356E-2</v>
      </c>
      <c r="AG55" s="2">
        <f>(Table2[[#This Row],[Close Price]]/Table2[[#This Row],[Current Month Low]])-1</f>
        <v>9.4693766463515461E-2</v>
      </c>
      <c r="AH55" s="2">
        <f>(Table2[[#This Row],[Current Month High]]/Table2[[#This Row],[Close Price]])-1</f>
        <v>2.8049830848598356E-2</v>
      </c>
      <c r="AI55">
        <v>2.8049830848598298</v>
      </c>
      <c r="AJ55">
        <v>152.30414230347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0.08</v>
      </c>
      <c r="AM55" t="s">
        <v>10473</v>
      </c>
      <c r="AN55">
        <v>10.039999999999999</v>
      </c>
      <c r="AO55" t="s">
        <v>10473</v>
      </c>
      <c r="AP55">
        <v>0.144866307076918</v>
      </c>
      <c r="AQ55">
        <f>(Table2[[#This Row],[Sharpe Ratio]]-AVERAGE(Table2[Sharpe Ratio]))/_xlfn.STDEV.P(Table2[Sharpe Ratio])</f>
        <v>1.0146025041950273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1.2778734400960747</v>
      </c>
      <c r="AS55">
        <f>_xlfn.RANK.AVG(Table2[[#This Row],[1Y Return vs Nifty Z-Score]],Table2[1Y Return vs Nifty Z-Score])</f>
        <v>97</v>
      </c>
      <c r="AT55">
        <f>_xlfn.RANK.AVG(Table2[[#This Row],[6M Return vs Nifty Z-Score]],Table2[6M Return vs Nifty Z-Score])</f>
        <v>56</v>
      </c>
      <c r="AU55">
        <f>_xlfn.RANK.AVG(Table2[[#This Row],[Sharpe Ratio Z-Score]],Table2[Sharpe Ratio Z-Score])</f>
        <v>114</v>
      </c>
      <c r="AV55">
        <f>(Table2[[#This Row],[Rank 1Y]]+Table2[[#This Row],[Rank 6M]]+Table2[[#This Row],[Rank Sharpe]])/3</f>
        <v>89</v>
      </c>
    </row>
    <row r="56" spans="1:48" x14ac:dyDescent="0.3">
      <c r="A56" t="s">
        <v>217</v>
      </c>
      <c r="B56" t="s">
        <v>218</v>
      </c>
      <c r="C56" t="s">
        <v>10435</v>
      </c>
      <c r="D56" t="s">
        <v>148</v>
      </c>
      <c r="E56">
        <v>117982.27228788</v>
      </c>
      <c r="F56">
        <v>772.2</v>
      </c>
      <c r="G56">
        <v>75.270991488380503</v>
      </c>
      <c r="H56">
        <f>(Table2[[#This Row],[1Y Return vs Nifty]]-AVERAGE(Table2[1Y Return vs Nifty]))/_xlfn.STDEV.P(Table2[1Y Return vs Nifty])</f>
        <v>0.29571885019204963</v>
      </c>
      <c r="I56">
        <v>6.5843980247084497</v>
      </c>
      <c r="J56">
        <f>(Table2[[#This Row],[1M Return vs Nifty]]-AVERAGE(Table2[1M Return vs Nifty]))/_xlfn.STDEV.P(Table2[1M Return vs Nifty])</f>
        <v>-0.24297475669347252</v>
      </c>
      <c r="K56">
        <v>52.838486233414997</v>
      </c>
      <c r="L56">
        <f>(Table2[[#This Row],[6M Return vs Nifty]]-AVERAGE(Table2[6M Return vs Nifty]))/_xlfn.STDEV.P(Table2[6M Return vs Nifty])</f>
        <v>1.179365098950971</v>
      </c>
      <c r="M56">
        <v>1.9611147489727101</v>
      </c>
      <c r="N56">
        <f>(Table2[[#This Row],[1W Return vs Nifty]]-AVERAGE(Table2[1W Return vs Nifty]))/_xlfn.STDEV.P(Table2[1W Return vs Nifty])</f>
        <v>6.7539087894619459E-2</v>
      </c>
      <c r="O56">
        <v>696.9</v>
      </c>
      <c r="P56">
        <v>647.02590810633603</v>
      </c>
      <c r="Q56">
        <v>521.00093067041303</v>
      </c>
      <c r="R56">
        <v>86.839781815587997</v>
      </c>
      <c r="S56" s="2">
        <f>(Table2[[#This Row],[Close Price]]-Table2[[#This Row],[20D EMA]])/Table2[[#This Row],[20D EMA]]</f>
        <v>0.10804993542832554</v>
      </c>
      <c r="T56" s="2">
        <f>(Table2[[#This Row],[Close Price]]-Table2[[#This Row],[50D EMA]])/Table2[[#This Row],[50D EMA]]</f>
        <v>0.19346071049923425</v>
      </c>
      <c r="U56" s="2">
        <f>(Table2[[#This Row],[Close Price]]-Table2[[#This Row],[200D EMA]])/Table2[[#This Row],[200D EMA]]</f>
        <v>0.48214706450974926</v>
      </c>
      <c r="V56">
        <v>0.89764068109635498</v>
      </c>
      <c r="W56">
        <v>721.85</v>
      </c>
      <c r="X56">
        <v>782.35</v>
      </c>
      <c r="Y56">
        <v>696.3</v>
      </c>
      <c r="Z56">
        <v>782.35</v>
      </c>
      <c r="AA56">
        <v>696.3</v>
      </c>
      <c r="AB56">
        <v>782.35</v>
      </c>
      <c r="AC56" s="2">
        <f>(Table2[[#This Row],[Close Price]]/Table2[[#This Row],[Day Low]])-1</f>
        <v>6.9751333379511005E-2</v>
      </c>
      <c r="AD56" s="2">
        <f>(Table2[[#This Row],[Day High]]/Table2[[#This Row],[Close Price]])-1</f>
        <v>1.3144263144263091E-2</v>
      </c>
      <c r="AE56" s="2">
        <f>(Table2[[#This Row],[Close Price]]/Table2[[#This Row],[Current Week Low]])-1</f>
        <v>0.10900473933649302</v>
      </c>
      <c r="AF56" s="2">
        <f>(Table2[[#This Row],[Current Week High]]/Table2[[#This Row],[Close Price]])-1</f>
        <v>1.3144263144263091E-2</v>
      </c>
      <c r="AG56" s="2">
        <f>(Table2[[#This Row],[Close Price]]/Table2[[#This Row],[Current Month Low]])-1</f>
        <v>0.10900473933649302</v>
      </c>
      <c r="AH56" s="2">
        <f>(Table2[[#This Row],[Current Month High]]/Table2[[#This Row],[Close Price]])-1</f>
        <v>1.3144263144263091E-2</v>
      </c>
      <c r="AI56">
        <v>1.3144263144263</v>
      </c>
      <c r="AJ56">
        <v>114.97772828507701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0.34</v>
      </c>
      <c r="AM56" t="s">
        <v>10473</v>
      </c>
      <c r="AN56">
        <v>14.32</v>
      </c>
      <c r="AO56" t="s">
        <v>10473</v>
      </c>
      <c r="AP56">
        <v>0.25526692047420502</v>
      </c>
      <c r="AQ56">
        <f>(Table2[[#This Row],[Sharpe Ratio]]-AVERAGE(Table2[Sharpe Ratio]))/_xlfn.STDEV.P(Table2[Sharpe Ratio])</f>
        <v>2.2631513715149834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3.5627996518591507</v>
      </c>
      <c r="AS56">
        <f>_xlfn.RANK.AVG(Table2[[#This Row],[1Y Return vs Nifty Z-Score]],Table2[1Y Return vs Nifty Z-Score])</f>
        <v>185</v>
      </c>
      <c r="AT56">
        <f>_xlfn.RANK.AVG(Table2[[#This Row],[6M Return vs Nifty Z-Score]],Table2[6M Return vs Nifty Z-Score])</f>
        <v>76</v>
      </c>
      <c r="AU56">
        <f>_xlfn.RANK.AVG(Table2[[#This Row],[Sharpe Ratio Z-Score]],Table2[Sharpe Ratio Z-Score])</f>
        <v>8</v>
      </c>
      <c r="AV56">
        <f>(Table2[[#This Row],[Rank 1Y]]+Table2[[#This Row],[Rank 6M]]+Table2[[#This Row],[Rank Sharpe]])/3</f>
        <v>89.666666666666671</v>
      </c>
    </row>
    <row r="57" spans="1:48" x14ac:dyDescent="0.3">
      <c r="A57" t="s">
        <v>369</v>
      </c>
      <c r="B57" t="s">
        <v>370</v>
      </c>
      <c r="C57" t="s">
        <v>10442</v>
      </c>
      <c r="D57" t="s">
        <v>140</v>
      </c>
      <c r="E57">
        <v>67095.165013940001</v>
      </c>
      <c r="F57">
        <v>3754.1</v>
      </c>
      <c r="G57">
        <v>114.316975411797</v>
      </c>
      <c r="H57">
        <f>(Table2[[#This Row],[1Y Return vs Nifty]]-AVERAGE(Table2[1Y Return vs Nifty]))/_xlfn.STDEV.P(Table2[1Y Return vs Nifty])</f>
        <v>0.73064175462205427</v>
      </c>
      <c r="I57">
        <v>6.7405605753879199</v>
      </c>
      <c r="J57">
        <f>(Table2[[#This Row],[1M Return vs Nifty]]-AVERAGE(Table2[1M Return vs Nifty]))/_xlfn.STDEV.P(Table2[1M Return vs Nifty])</f>
        <v>-0.23172917371273194</v>
      </c>
      <c r="K57">
        <v>38.833719498271897</v>
      </c>
      <c r="L57">
        <f>(Table2[[#This Row],[6M Return vs Nifty]]-AVERAGE(Table2[6M Return vs Nifty]))/_xlfn.STDEV.P(Table2[6M Return vs Nifty])</f>
        <v>0.77891179852257897</v>
      </c>
      <c r="M57">
        <v>3.67444446754291</v>
      </c>
      <c r="N57">
        <f>(Table2[[#This Row],[1W Return vs Nifty]]-AVERAGE(Table2[1W Return vs Nifty]))/_xlfn.STDEV.P(Table2[1W Return vs Nifty])</f>
        <v>0.4039268031029013</v>
      </c>
      <c r="O57">
        <v>3557.13</v>
      </c>
      <c r="P57">
        <v>3339.1072506583</v>
      </c>
      <c r="Q57">
        <v>2710.0171657074002</v>
      </c>
      <c r="R57">
        <v>70.181192063714406</v>
      </c>
      <c r="S57" s="2">
        <f>(Table2[[#This Row],[Close Price]]-Table2[[#This Row],[20D EMA]])/Table2[[#This Row],[20D EMA]]</f>
        <v>5.5373292513908628E-2</v>
      </c>
      <c r="T57" s="2">
        <f>(Table2[[#This Row],[Close Price]]-Table2[[#This Row],[50D EMA]])/Table2[[#This Row],[50D EMA]]</f>
        <v>0.12428254565943778</v>
      </c>
      <c r="U57" s="2">
        <f>(Table2[[#This Row],[Close Price]]-Table2[[#This Row],[200D EMA]])/Table2[[#This Row],[200D EMA]]</f>
        <v>0.38526797819011638</v>
      </c>
      <c r="V57">
        <v>0.38090366109943502</v>
      </c>
      <c r="W57">
        <v>3682.6</v>
      </c>
      <c r="X57">
        <v>3770</v>
      </c>
      <c r="Y57">
        <v>3519</v>
      </c>
      <c r="Z57">
        <v>3770</v>
      </c>
      <c r="AA57">
        <v>3519</v>
      </c>
      <c r="AB57">
        <v>3770</v>
      </c>
      <c r="AC57" s="2">
        <f>(Table2[[#This Row],[Close Price]]/Table2[[#This Row],[Day Low]])-1</f>
        <v>1.94156302612285E-2</v>
      </c>
      <c r="AD57" s="2">
        <f>(Table2[[#This Row],[Day High]]/Table2[[#This Row],[Close Price]])-1</f>
        <v>4.2353693295331674E-3</v>
      </c>
      <c r="AE57" s="2">
        <f>(Table2[[#This Row],[Close Price]]/Table2[[#This Row],[Current Week Low]])-1</f>
        <v>6.6808752486501755E-2</v>
      </c>
      <c r="AF57" s="2">
        <f>(Table2[[#This Row],[Current Week High]]/Table2[[#This Row],[Close Price]])-1</f>
        <v>4.2353693295331674E-3</v>
      </c>
      <c r="AG57" s="2">
        <f>(Table2[[#This Row],[Close Price]]/Table2[[#This Row],[Current Month Low]])-1</f>
        <v>6.6808752486501755E-2</v>
      </c>
      <c r="AH57" s="2">
        <f>(Table2[[#This Row],[Current Month High]]/Table2[[#This Row],[Close Price]])-1</f>
        <v>4.2353693295331674E-3</v>
      </c>
      <c r="AI57">
        <v>5.0851069497349597</v>
      </c>
      <c r="AJ57">
        <v>141.73213135866001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0.01</v>
      </c>
      <c r="AM57" t="s">
        <v>10473</v>
      </c>
      <c r="AN57">
        <v>2.58</v>
      </c>
      <c r="AO57" t="s">
        <v>10473</v>
      </c>
      <c r="AP57">
        <v>0.190496103455988</v>
      </c>
      <c r="AQ57">
        <f>(Table2[[#This Row],[Sharpe Ratio]]-AVERAGE(Table2[Sharpe Ratio]))/_xlfn.STDEV.P(Table2[Sharpe Ratio])</f>
        <v>1.5306415807182026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3.2123927632530052</v>
      </c>
      <c r="AS57">
        <f>_xlfn.RANK.AVG(Table2[[#This Row],[1Y Return vs Nifty Z-Score]],Table2[1Y Return vs Nifty Z-Score])</f>
        <v>108</v>
      </c>
      <c r="AT57">
        <f>_xlfn.RANK.AVG(Table2[[#This Row],[6M Return vs Nifty Z-Score]],Table2[6M Return vs Nifty Z-Score])</f>
        <v>113</v>
      </c>
      <c r="AU57">
        <f>_xlfn.RANK.AVG(Table2[[#This Row],[Sharpe Ratio Z-Score]],Table2[Sharpe Ratio Z-Score])</f>
        <v>48</v>
      </c>
      <c r="AV57">
        <f>(Table2[[#This Row],[Rank 1Y]]+Table2[[#This Row],[Rank 6M]]+Table2[[#This Row],[Rank Sharpe]])/3</f>
        <v>89.666666666666671</v>
      </c>
    </row>
    <row r="58" spans="1:48" x14ac:dyDescent="0.3">
      <c r="A58" t="s">
        <v>344</v>
      </c>
      <c r="B58" t="s">
        <v>345</v>
      </c>
      <c r="C58" t="s">
        <v>10442</v>
      </c>
      <c r="D58" t="s">
        <v>140</v>
      </c>
      <c r="E58">
        <v>72764.40743408</v>
      </c>
      <c r="F58">
        <v>1815.2</v>
      </c>
      <c r="G58">
        <v>186.64588897328699</v>
      </c>
      <c r="H58">
        <f>(Table2[[#This Row],[1Y Return vs Nifty]]-AVERAGE(Table2[1Y Return vs Nifty]))/_xlfn.STDEV.P(Table2[1Y Return vs Nifty])</f>
        <v>1.5362944235912799</v>
      </c>
      <c r="I58">
        <v>11.987430442819401</v>
      </c>
      <c r="J58">
        <f>(Table2[[#This Row],[1M Return vs Nifty]]-AVERAGE(Table2[1M Return vs Nifty]))/_xlfn.STDEV.P(Table2[1M Return vs Nifty])</f>
        <v>0.14610859998280884</v>
      </c>
      <c r="K58">
        <v>24.514116242005301</v>
      </c>
      <c r="L58">
        <f>(Table2[[#This Row],[6M Return vs Nifty]]-AVERAGE(Table2[6M Return vs Nifty]))/_xlfn.STDEV.P(Table2[6M Return vs Nifty])</f>
        <v>0.36945604011943761</v>
      </c>
      <c r="M58">
        <v>-4.9554180804155097</v>
      </c>
      <c r="N58">
        <f>(Table2[[#This Row],[1W Return vs Nifty]]-AVERAGE(Table2[1W Return vs Nifty]))/_xlfn.STDEV.P(Table2[1W Return vs Nifty])</f>
        <v>-1.2904229263186111</v>
      </c>
      <c r="O58">
        <v>1833.88</v>
      </c>
      <c r="P58">
        <v>1689.3897921468099</v>
      </c>
      <c r="Q58">
        <v>1266.2297468905699</v>
      </c>
      <c r="R58">
        <v>43.362100190088597</v>
      </c>
      <c r="S58" s="2">
        <f>(Table2[[#This Row],[Close Price]]-Table2[[#This Row],[20D EMA]])/Table2[[#This Row],[20D EMA]]</f>
        <v>-1.018605361310449E-2</v>
      </c>
      <c r="T58" s="2">
        <f>(Table2[[#This Row],[Close Price]]-Table2[[#This Row],[50D EMA]])/Table2[[#This Row],[50D EMA]]</f>
        <v>7.4470799124052661E-2</v>
      </c>
      <c r="U58" s="2">
        <f>(Table2[[#This Row],[Close Price]]-Table2[[#This Row],[200D EMA]])/Table2[[#This Row],[200D EMA]]</f>
        <v>0.43354711454024403</v>
      </c>
      <c r="V58">
        <v>1.25892628851236</v>
      </c>
      <c r="W58">
        <v>1784.15</v>
      </c>
      <c r="X58">
        <v>1831.5</v>
      </c>
      <c r="Y58">
        <v>1766</v>
      </c>
      <c r="Z58">
        <v>1893.4</v>
      </c>
      <c r="AA58">
        <v>1766</v>
      </c>
      <c r="AB58">
        <v>1893.4</v>
      </c>
      <c r="AC58" s="2">
        <f>(Table2[[#This Row],[Close Price]]/Table2[[#This Row],[Day Low]])-1</f>
        <v>1.7403245242832766E-2</v>
      </c>
      <c r="AD58" s="2">
        <f>(Table2[[#This Row],[Day High]]/Table2[[#This Row],[Close Price]])-1</f>
        <v>8.979726751872974E-3</v>
      </c>
      <c r="AE58" s="2">
        <f>(Table2[[#This Row],[Close Price]]/Table2[[#This Row],[Current Week Low]])-1</f>
        <v>2.785956964892411E-2</v>
      </c>
      <c r="AF58" s="2">
        <f>(Table2[[#This Row],[Current Week High]]/Table2[[#This Row],[Close Price]])-1</f>
        <v>4.3080652269722464E-2</v>
      </c>
      <c r="AG58" s="2">
        <f>(Table2[[#This Row],[Close Price]]/Table2[[#This Row],[Current Month Low]])-1</f>
        <v>2.785956964892411E-2</v>
      </c>
      <c r="AH58" s="2">
        <f>(Table2[[#This Row],[Current Month High]]/Table2[[#This Row],[Close Price]])-1</f>
        <v>4.3080652269722464E-2</v>
      </c>
      <c r="AI58">
        <v>14.3014543851917</v>
      </c>
      <c r="AJ58">
        <v>248.273215656178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0.26</v>
      </c>
      <c r="AM58" t="s">
        <v>10473</v>
      </c>
      <c r="AN58">
        <v>-2.8</v>
      </c>
      <c r="AO58" t="s">
        <v>10474</v>
      </c>
      <c r="AP58">
        <v>0.19675721526505699</v>
      </c>
      <c r="AQ58">
        <f>(Table2[[#This Row],[Sharpe Ratio]]-AVERAGE(Table2[Sharpe Ratio]))/_xlfn.STDEV.P(Table2[Sharpe Ratio])</f>
        <v>1.6014501008597108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2.3628862382346258</v>
      </c>
      <c r="AS58">
        <f>_xlfn.RANK.AVG(Table2[[#This Row],[1Y Return vs Nifty Z-Score]],Table2[1Y Return vs Nifty Z-Score])</f>
        <v>45</v>
      </c>
      <c r="AT58">
        <f>_xlfn.RANK.AVG(Table2[[#This Row],[6M Return vs Nifty Z-Score]],Table2[6M Return vs Nifty Z-Score])</f>
        <v>191</v>
      </c>
      <c r="AU58">
        <f>_xlfn.RANK.AVG(Table2[[#This Row],[Sharpe Ratio Z-Score]],Table2[Sharpe Ratio Z-Score])</f>
        <v>42</v>
      </c>
      <c r="AV58">
        <f>(Table2[[#This Row],[Rank 1Y]]+Table2[[#This Row],[Rank 6M]]+Table2[[#This Row],[Rank Sharpe]])/3</f>
        <v>92.666666666666671</v>
      </c>
    </row>
    <row r="59" spans="1:48" x14ac:dyDescent="0.3">
      <c r="A59" t="s">
        <v>1160</v>
      </c>
      <c r="B59" t="s">
        <v>1161</v>
      </c>
      <c r="C59" t="s">
        <v>617</v>
      </c>
      <c r="D59" t="s">
        <v>482</v>
      </c>
      <c r="E59">
        <v>10228.44338103</v>
      </c>
      <c r="F59">
        <v>390.95</v>
      </c>
      <c r="G59">
        <v>158.341887707588</v>
      </c>
      <c r="H59">
        <f>(Table2[[#This Row],[1Y Return vs Nifty]]-AVERAGE(Table2[1Y Return vs Nifty]))/_xlfn.STDEV.P(Table2[1Y Return vs Nifty])</f>
        <v>1.2210236274547843</v>
      </c>
      <c r="I59">
        <v>3.5428846446182001</v>
      </c>
      <c r="J59">
        <f>(Table2[[#This Row],[1M Return vs Nifty]]-AVERAGE(Table2[1M Return vs Nifty]))/_xlfn.STDEV.P(Table2[1M Return vs Nifty])</f>
        <v>-0.46200032302814337</v>
      </c>
      <c r="K59">
        <v>37.214544926245502</v>
      </c>
      <c r="L59">
        <f>(Table2[[#This Row],[6M Return vs Nifty]]-AVERAGE(Table2[6M Return vs Nifty]))/_xlfn.STDEV.P(Table2[6M Return vs Nifty])</f>
        <v>0.73261300514741945</v>
      </c>
      <c r="M59">
        <v>-0.31956446548499801</v>
      </c>
      <c r="N59">
        <f>(Table2[[#This Row],[1W Return vs Nifty]]-AVERAGE(Table2[1W Return vs Nifty]))/_xlfn.STDEV.P(Table2[1W Return vs Nifty])</f>
        <v>-0.38023956309071533</v>
      </c>
      <c r="O59">
        <v>373.37</v>
      </c>
      <c r="P59">
        <v>357.53150528603999</v>
      </c>
      <c r="Q59">
        <v>285.12217827785798</v>
      </c>
      <c r="R59">
        <v>69.082868130633301</v>
      </c>
      <c r="S59" s="2">
        <f>(Table2[[#This Row],[Close Price]]-Table2[[#This Row],[20D EMA]])/Table2[[#This Row],[20D EMA]]</f>
        <v>4.7084661327905251E-2</v>
      </c>
      <c r="T59" s="2">
        <f>(Table2[[#This Row],[Close Price]]-Table2[[#This Row],[50D EMA]])/Table2[[#This Row],[50D EMA]]</f>
        <v>9.3470069685813631E-2</v>
      </c>
      <c r="U59" s="2">
        <f>(Table2[[#This Row],[Close Price]]-Table2[[#This Row],[200D EMA]])/Table2[[#This Row],[200D EMA]]</f>
        <v>0.37116657273504133</v>
      </c>
      <c r="V59">
        <v>1.1792608707283601</v>
      </c>
      <c r="W59">
        <v>384</v>
      </c>
      <c r="X59">
        <v>393</v>
      </c>
      <c r="Y59">
        <v>368.65</v>
      </c>
      <c r="Z59">
        <v>398.8</v>
      </c>
      <c r="AA59">
        <v>368.65</v>
      </c>
      <c r="AB59">
        <v>398.8</v>
      </c>
      <c r="AC59" s="2">
        <f>(Table2[[#This Row],[Close Price]]/Table2[[#This Row],[Day Low]])-1</f>
        <v>1.8098958333333304E-2</v>
      </c>
      <c r="AD59" s="2">
        <f>(Table2[[#This Row],[Day High]]/Table2[[#This Row],[Close Price]])-1</f>
        <v>5.2436372937716413E-3</v>
      </c>
      <c r="AE59" s="2">
        <f>(Table2[[#This Row],[Close Price]]/Table2[[#This Row],[Current Week Low]])-1</f>
        <v>6.0490980604909872E-2</v>
      </c>
      <c r="AF59" s="2">
        <f>(Table2[[#This Row],[Current Week High]]/Table2[[#This Row],[Close Price]])-1</f>
        <v>2.0079294027369299E-2</v>
      </c>
      <c r="AG59" s="2">
        <f>(Table2[[#This Row],[Close Price]]/Table2[[#This Row],[Current Month Low]])-1</f>
        <v>6.0490980604909872E-2</v>
      </c>
      <c r="AH59" s="2">
        <f>(Table2[[#This Row],[Current Month High]]/Table2[[#This Row],[Close Price]])-1</f>
        <v>2.0079294027369299E-2</v>
      </c>
      <c r="AI59">
        <v>2.0079294027369299</v>
      </c>
      <c r="AJ59">
        <v>213.63818692338501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0.14000000000000001</v>
      </c>
      <c r="AM59" t="s">
        <v>10473</v>
      </c>
      <c r="AN59">
        <v>5.78</v>
      </c>
      <c r="AO59" t="s">
        <v>10473</v>
      </c>
      <c r="AP59">
        <v>0.15819053462369201</v>
      </c>
      <c r="AQ59">
        <f>(Table2[[#This Row],[Sharpe Ratio]]-AVERAGE(Table2[Sharpe Ratio]))/_xlfn.STDEV.P(Table2[Sharpe Ratio])</f>
        <v>1.1652896127129122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2.2766863591962574</v>
      </c>
      <c r="AS59">
        <f>_xlfn.RANK.AVG(Table2[[#This Row],[1Y Return vs Nifty Z-Score]],Table2[1Y Return vs Nifty Z-Score])</f>
        <v>70</v>
      </c>
      <c r="AT59">
        <f>_xlfn.RANK.AVG(Table2[[#This Row],[6M Return vs Nifty Z-Score]],Table2[6M Return vs Nifty Z-Score])</f>
        <v>116</v>
      </c>
      <c r="AU59">
        <f>_xlfn.RANK.AVG(Table2[[#This Row],[Sharpe Ratio Z-Score]],Table2[Sharpe Ratio Z-Score])</f>
        <v>92</v>
      </c>
      <c r="AV59">
        <f>(Table2[[#This Row],[Rank 1Y]]+Table2[[#This Row],[Rank 6M]]+Table2[[#This Row],[Rank Sharpe]])/3</f>
        <v>92.666666666666671</v>
      </c>
    </row>
    <row r="60" spans="1:48" x14ac:dyDescent="0.3">
      <c r="A60" t="s">
        <v>1566</v>
      </c>
      <c r="B60" t="s">
        <v>1567</v>
      </c>
      <c r="C60" t="s">
        <v>10435</v>
      </c>
      <c r="D60" t="s">
        <v>242</v>
      </c>
      <c r="E60">
        <v>5904.5129350999996</v>
      </c>
      <c r="F60">
        <v>2541.5</v>
      </c>
      <c r="G60">
        <v>161.32187483380901</v>
      </c>
      <c r="H60">
        <f>(Table2[[#This Row],[1Y Return vs Nifty]]-AVERAGE(Table2[1Y Return vs Nifty]))/_xlfn.STDEV.P(Table2[1Y Return vs Nifty])</f>
        <v>1.2542169171575646</v>
      </c>
      <c r="I60">
        <v>43.045614112487499</v>
      </c>
      <c r="J60">
        <f>(Table2[[#This Row],[1M Return vs Nifty]]-AVERAGE(Table2[1M Return vs Nifty]))/_xlfn.STDEV.P(Table2[1M Return vs Nifty])</f>
        <v>2.382671592637942</v>
      </c>
      <c r="K60">
        <v>71.339939629322004</v>
      </c>
      <c r="L60">
        <f>(Table2[[#This Row],[6M Return vs Nifty]]-AVERAGE(Table2[6M Return vs Nifty]))/_xlfn.STDEV.P(Table2[6M Return vs Nifty])</f>
        <v>1.708396978969452</v>
      </c>
      <c r="M60">
        <v>11.270336327530799</v>
      </c>
      <c r="N60">
        <f>(Table2[[#This Row],[1W Return vs Nifty]]-AVERAGE(Table2[1W Return vs Nifty]))/_xlfn.STDEV.P(Table2[1W Return vs Nifty])</f>
        <v>1.8952712186324685</v>
      </c>
      <c r="O60">
        <v>2244.2600000000002</v>
      </c>
      <c r="P60">
        <v>2018.8726059159101</v>
      </c>
      <c r="Q60">
        <v>1655.9245351648501</v>
      </c>
      <c r="R60">
        <v>78.399506081085306</v>
      </c>
      <c r="S60" s="2">
        <f>(Table2[[#This Row],[Close Price]]-Table2[[#This Row],[20D EMA]])/Table2[[#This Row],[20D EMA]]</f>
        <v>0.13244454742320397</v>
      </c>
      <c r="T60" s="2">
        <f>(Table2[[#This Row],[Close Price]]-Table2[[#This Row],[50D EMA]])/Table2[[#This Row],[50D EMA]]</f>
        <v>0.25887091268296619</v>
      </c>
      <c r="U60" s="2">
        <f>(Table2[[#This Row],[Close Price]]-Table2[[#This Row],[200D EMA]])/Table2[[#This Row],[200D EMA]]</f>
        <v>0.53479216354928238</v>
      </c>
      <c r="V60">
        <v>2.40281620078341</v>
      </c>
      <c r="W60">
        <v>2515.4</v>
      </c>
      <c r="X60">
        <v>2623.3</v>
      </c>
      <c r="Y60">
        <v>2362</v>
      </c>
      <c r="Z60">
        <v>2640</v>
      </c>
      <c r="AA60">
        <v>2362</v>
      </c>
      <c r="AB60">
        <v>2640</v>
      </c>
      <c r="AC60" s="2">
        <f>(Table2[[#This Row],[Close Price]]/Table2[[#This Row],[Day Low]])-1</f>
        <v>1.0376083326707475E-2</v>
      </c>
      <c r="AD60" s="2">
        <f>(Table2[[#This Row],[Day High]]/Table2[[#This Row],[Close Price]])-1</f>
        <v>3.2185717096202993E-2</v>
      </c>
      <c r="AE60" s="2">
        <f>(Table2[[#This Row],[Close Price]]/Table2[[#This Row],[Current Week Low]])-1</f>
        <v>7.5994919559695173E-2</v>
      </c>
      <c r="AF60" s="2">
        <f>(Table2[[#This Row],[Current Week High]]/Table2[[#This Row],[Close Price]])-1</f>
        <v>3.8756639779657709E-2</v>
      </c>
      <c r="AG60" s="2">
        <f>(Table2[[#This Row],[Close Price]]/Table2[[#This Row],[Current Month Low]])-1</f>
        <v>7.5994919559695173E-2</v>
      </c>
      <c r="AH60" s="2">
        <f>(Table2[[#This Row],[Current Month High]]/Table2[[#This Row],[Close Price]])-1</f>
        <v>3.8756639779657709E-2</v>
      </c>
      <c r="AI60">
        <v>3.87566397796577</v>
      </c>
      <c r="AJ60">
        <v>210.791806786915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0.32</v>
      </c>
      <c r="AM60" t="s">
        <v>10473</v>
      </c>
      <c r="AN60">
        <v>24.98</v>
      </c>
      <c r="AO60" t="s">
        <v>10473</v>
      </c>
      <c r="AP60">
        <v>0.120308440207111</v>
      </c>
      <c r="AQ60">
        <f>(Table2[[#This Row],[Sharpe Ratio]]-AVERAGE(Table2[Sharpe Ratio]))/_xlfn.STDEV.P(Table2[Sharpe Ratio])</f>
        <v>0.73687128585702033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7.9774279932544472</v>
      </c>
      <c r="AS60">
        <f>_xlfn.RANK.AVG(Table2[[#This Row],[1Y Return vs Nifty Z-Score]],Table2[1Y Return vs Nifty Z-Score])</f>
        <v>66</v>
      </c>
      <c r="AT60">
        <f>_xlfn.RANK.AVG(Table2[[#This Row],[6M Return vs Nifty Z-Score]],Table2[6M Return vs Nifty Z-Score])</f>
        <v>42</v>
      </c>
      <c r="AU60">
        <f>_xlfn.RANK.AVG(Table2[[#This Row],[Sharpe Ratio Z-Score]],Table2[Sharpe Ratio Z-Score])</f>
        <v>170</v>
      </c>
      <c r="AV60">
        <f>(Table2[[#This Row],[Rank 1Y]]+Table2[[#This Row],[Rank 6M]]+Table2[[#This Row],[Rank Sharpe]])/3</f>
        <v>92.666666666666671</v>
      </c>
    </row>
    <row r="61" spans="1:48" x14ac:dyDescent="0.3">
      <c r="A61" t="s">
        <v>172</v>
      </c>
      <c r="B61" t="s">
        <v>173</v>
      </c>
      <c r="C61" t="s">
        <v>10429</v>
      </c>
      <c r="D61" t="s">
        <v>122</v>
      </c>
      <c r="E61">
        <v>152845.48707999999</v>
      </c>
      <c r="F61">
        <v>580.45000000000005</v>
      </c>
      <c r="G61">
        <v>222.84443373187301</v>
      </c>
      <c r="H61">
        <f>(Table2[[#This Row],[1Y Return vs Nifty]]-AVERAGE(Table2[1Y Return vs Nifty]))/_xlfn.STDEV.P(Table2[1Y Return vs Nifty])</f>
        <v>1.9395004550597834</v>
      </c>
      <c r="I61">
        <v>17.7780336426245</v>
      </c>
      <c r="J61">
        <f>(Table2[[#This Row],[1M Return vs Nifty]]-AVERAGE(Table2[1M Return vs Nifty]))/_xlfn.STDEV.P(Table2[1M Return vs Nifty])</f>
        <v>0.56310171714576385</v>
      </c>
      <c r="K61">
        <v>21.648841231785902</v>
      </c>
      <c r="L61">
        <f>(Table2[[#This Row],[6M Return vs Nifty]]-AVERAGE(Table2[6M Return vs Nifty]))/_xlfn.STDEV.P(Table2[6M Return vs Nifty])</f>
        <v>0.28752616180178719</v>
      </c>
      <c r="M61">
        <v>8.7182504672104706</v>
      </c>
      <c r="N61">
        <f>(Table2[[#This Row],[1W Return vs Nifty]]-AVERAGE(Table2[1W Return vs Nifty]))/_xlfn.STDEV.P(Table2[1W Return vs Nifty])</f>
        <v>1.3942057656355162</v>
      </c>
      <c r="O61">
        <v>537.1</v>
      </c>
      <c r="P61">
        <v>519.75256410845202</v>
      </c>
      <c r="Q61">
        <v>427.65716132397301</v>
      </c>
      <c r="R61">
        <v>74.592196712165503</v>
      </c>
      <c r="S61" s="2">
        <f>(Table2[[#This Row],[Close Price]]-Table2[[#This Row],[20D EMA]])/Table2[[#This Row],[20D EMA]]</f>
        <v>8.0711226959597884E-2</v>
      </c>
      <c r="T61" s="2">
        <f>(Table2[[#This Row],[Close Price]]-Table2[[#This Row],[50D EMA]])/Table2[[#This Row],[50D EMA]]</f>
        <v>0.11678140731381335</v>
      </c>
      <c r="U61" s="2">
        <f>(Table2[[#This Row],[Close Price]]-Table2[[#This Row],[200D EMA]])/Table2[[#This Row],[200D EMA]]</f>
        <v>0.35727880296216608</v>
      </c>
      <c r="V61">
        <v>0.76220297491751898</v>
      </c>
      <c r="W61">
        <v>572.4</v>
      </c>
      <c r="X61">
        <v>587.04999999999995</v>
      </c>
      <c r="Y61">
        <v>526.25</v>
      </c>
      <c r="Z61">
        <v>587.04999999999995</v>
      </c>
      <c r="AA61">
        <v>526.25</v>
      </c>
      <c r="AB61">
        <v>587.04999999999995</v>
      </c>
      <c r="AC61" s="2">
        <f>(Table2[[#This Row],[Close Price]]/Table2[[#This Row],[Day Low]])-1</f>
        <v>1.4063591893780591E-2</v>
      </c>
      <c r="AD61" s="2">
        <f>(Table2[[#This Row],[Day High]]/Table2[[#This Row],[Close Price]])-1</f>
        <v>1.1370488414161217E-2</v>
      </c>
      <c r="AE61" s="2">
        <f>(Table2[[#This Row],[Close Price]]/Table2[[#This Row],[Current Week Low]])-1</f>
        <v>0.10299287410926383</v>
      </c>
      <c r="AF61" s="2">
        <f>(Table2[[#This Row],[Current Week High]]/Table2[[#This Row],[Close Price]])-1</f>
        <v>1.1370488414161217E-2</v>
      </c>
      <c r="AG61" s="2">
        <f>(Table2[[#This Row],[Close Price]]/Table2[[#This Row],[Current Month Low]])-1</f>
        <v>0.10299287410926383</v>
      </c>
      <c r="AH61" s="2">
        <f>(Table2[[#This Row],[Current Month High]]/Table2[[#This Row],[Close Price]])-1</f>
        <v>1.1370488414161217E-2</v>
      </c>
      <c r="AI61">
        <v>4.7118614867774902</v>
      </c>
      <c r="AJ61">
        <v>264.71881872447301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0.21</v>
      </c>
      <c r="AM61" t="s">
        <v>10473</v>
      </c>
      <c r="AN61">
        <v>12.58</v>
      </c>
      <c r="AO61" t="s">
        <v>10473</v>
      </c>
      <c r="AP61">
        <v>0.19231153207948001</v>
      </c>
      <c r="AQ61">
        <f>(Table2[[#This Row],[Sharpe Ratio]]-AVERAGE(Table2[Sharpe Ratio]))/_xlfn.STDEV.P(Table2[Sharpe Ratio])</f>
        <v>1.5511727288867767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5.7355068285296271</v>
      </c>
      <c r="AS61">
        <f>_xlfn.RANK.AVG(Table2[[#This Row],[1Y Return vs Nifty Z-Score]],Table2[1Y Return vs Nifty Z-Score])</f>
        <v>27</v>
      </c>
      <c r="AT61">
        <f>_xlfn.RANK.AVG(Table2[[#This Row],[6M Return vs Nifty Z-Score]],Table2[6M Return vs Nifty Z-Score])</f>
        <v>210</v>
      </c>
      <c r="AU61">
        <f>_xlfn.RANK.AVG(Table2[[#This Row],[Sharpe Ratio Z-Score]],Table2[Sharpe Ratio Z-Score])</f>
        <v>45</v>
      </c>
      <c r="AV61">
        <f>(Table2[[#This Row],[Rank 1Y]]+Table2[[#This Row],[Rank 6M]]+Table2[[#This Row],[Rank Sharpe]])/3</f>
        <v>94</v>
      </c>
    </row>
    <row r="62" spans="1:48" x14ac:dyDescent="0.3">
      <c r="A62" t="s">
        <v>1401</v>
      </c>
      <c r="B62" t="s">
        <v>1402</v>
      </c>
      <c r="C62" t="s">
        <v>10435</v>
      </c>
      <c r="D62" t="s">
        <v>328</v>
      </c>
      <c r="E62">
        <v>7428.5229755099999</v>
      </c>
      <c r="F62">
        <v>327.35000000000002</v>
      </c>
      <c r="G62">
        <v>134.46412943707901</v>
      </c>
      <c r="H62">
        <f>(Table2[[#This Row],[1Y Return vs Nifty]]-AVERAGE(Table2[1Y Return vs Nifty]))/_xlfn.STDEV.P(Table2[1Y Return vs Nifty])</f>
        <v>0.95505558324680373</v>
      </c>
      <c r="I62">
        <v>16.9654473484396</v>
      </c>
      <c r="J62">
        <f>(Table2[[#This Row],[1M Return vs Nifty]]-AVERAGE(Table2[1M Return vs Nifty]))/_xlfn.STDEV.P(Table2[1M Return vs Nifty])</f>
        <v>0.50458572492798237</v>
      </c>
      <c r="K62">
        <v>69.858098785448306</v>
      </c>
      <c r="L62">
        <f>(Table2[[#This Row],[6M Return vs Nifty]]-AVERAGE(Table2[6M Return vs Nifty]))/_xlfn.STDEV.P(Table2[6M Return vs Nifty])</f>
        <v>1.6660251160272626</v>
      </c>
      <c r="M62">
        <v>-0.75951977035263696</v>
      </c>
      <c r="N62">
        <f>(Table2[[#This Row],[1W Return vs Nifty]]-AVERAGE(Table2[1W Return vs Nifty]))/_xlfn.STDEV.P(Table2[1W Return vs Nifty])</f>
        <v>-0.46661847673127993</v>
      </c>
      <c r="O62">
        <v>316.68</v>
      </c>
      <c r="P62">
        <v>293.74866459801899</v>
      </c>
      <c r="Q62">
        <v>226.58007329028499</v>
      </c>
      <c r="R62">
        <v>56.664170603725601</v>
      </c>
      <c r="S62" s="2">
        <f>(Table2[[#This Row],[Close Price]]-Table2[[#This Row],[20D EMA]])/Table2[[#This Row],[20D EMA]]</f>
        <v>3.3693318176076847E-2</v>
      </c>
      <c r="T62" s="2">
        <f>(Table2[[#This Row],[Close Price]]-Table2[[#This Row],[50D EMA]])/Table2[[#This Row],[50D EMA]]</f>
        <v>0.11438804478639197</v>
      </c>
      <c r="U62" s="2">
        <f>(Table2[[#This Row],[Close Price]]-Table2[[#This Row],[200D EMA]])/Table2[[#This Row],[200D EMA]]</f>
        <v>0.44474311110585962</v>
      </c>
      <c r="V62">
        <v>1.5757664187276099</v>
      </c>
      <c r="W62">
        <v>325</v>
      </c>
      <c r="X62">
        <v>332.7</v>
      </c>
      <c r="Y62">
        <v>322.39999999999998</v>
      </c>
      <c r="Z62">
        <v>338.7</v>
      </c>
      <c r="AA62">
        <v>322.39999999999998</v>
      </c>
      <c r="AB62">
        <v>338.7</v>
      </c>
      <c r="AC62" s="2">
        <f>(Table2[[#This Row],[Close Price]]/Table2[[#This Row],[Day Low]])-1</f>
        <v>7.2307692307693738E-3</v>
      </c>
      <c r="AD62" s="2">
        <f>(Table2[[#This Row],[Day High]]/Table2[[#This Row],[Close Price]])-1</f>
        <v>1.6343363372536945E-2</v>
      </c>
      <c r="AE62" s="2">
        <f>(Table2[[#This Row],[Close Price]]/Table2[[#This Row],[Current Week Low]])-1</f>
        <v>1.5353598014888448E-2</v>
      </c>
      <c r="AF62" s="2">
        <f>(Table2[[#This Row],[Current Week High]]/Table2[[#This Row],[Close Price]])-1</f>
        <v>3.4672369023980298E-2</v>
      </c>
      <c r="AG62" s="2">
        <f>(Table2[[#This Row],[Close Price]]/Table2[[#This Row],[Current Month Low]])-1</f>
        <v>1.5353598014888448E-2</v>
      </c>
      <c r="AH62" s="2">
        <f>(Table2[[#This Row],[Current Month High]]/Table2[[#This Row],[Close Price]])-1</f>
        <v>3.4672369023980298E-2</v>
      </c>
      <c r="AI62">
        <v>7.6065373453490102</v>
      </c>
      <c r="AJ62">
        <v>175.43121581825801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0.13</v>
      </c>
      <c r="AM62" t="s">
        <v>10473</v>
      </c>
      <c r="AN62">
        <v>10.199999999999999</v>
      </c>
      <c r="AO62" t="s">
        <v>10473</v>
      </c>
      <c r="AP62">
        <v>0.125095979114102</v>
      </c>
      <c r="AQ62">
        <f>(Table2[[#This Row],[Sharpe Ratio]]-AVERAGE(Table2[Sharpe Ratio]))/_xlfn.STDEV.P(Table2[Sharpe Ratio])</f>
        <v>0.79101479190859769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3.4500627393793666</v>
      </c>
      <c r="AS62">
        <f>_xlfn.RANK.AVG(Table2[[#This Row],[1Y Return vs Nifty Z-Score]],Table2[1Y Return vs Nifty Z-Score])</f>
        <v>83</v>
      </c>
      <c r="AT62">
        <f>_xlfn.RANK.AVG(Table2[[#This Row],[6M Return vs Nifty Z-Score]],Table2[6M Return vs Nifty Z-Score])</f>
        <v>44</v>
      </c>
      <c r="AU62">
        <f>_xlfn.RANK.AVG(Table2[[#This Row],[Sharpe Ratio Z-Score]],Table2[Sharpe Ratio Z-Score])</f>
        <v>157</v>
      </c>
      <c r="AV62">
        <f>(Table2[[#This Row],[Rank 1Y]]+Table2[[#This Row],[Rank 6M]]+Table2[[#This Row],[Rank Sharpe]])/3</f>
        <v>94.666666666666671</v>
      </c>
    </row>
    <row r="63" spans="1:48" x14ac:dyDescent="0.3">
      <c r="A63" t="s">
        <v>565</v>
      </c>
      <c r="B63" t="s">
        <v>566</v>
      </c>
      <c r="C63" t="s">
        <v>10429</v>
      </c>
      <c r="D63" t="s">
        <v>252</v>
      </c>
      <c r="E63">
        <v>33187.478458240003</v>
      </c>
      <c r="F63">
        <v>6559.4</v>
      </c>
      <c r="G63">
        <v>156.82796004909801</v>
      </c>
      <c r="H63">
        <f>(Table2[[#This Row],[1Y Return vs Nifty]]-AVERAGE(Table2[1Y Return vs Nifty]))/_xlfn.STDEV.P(Table2[1Y Return vs Nifty])</f>
        <v>1.2041603870350057</v>
      </c>
      <c r="I63">
        <v>-1.30565577265028</v>
      </c>
      <c r="J63">
        <f>(Table2[[#This Row],[1M Return vs Nifty]]-AVERAGE(Table2[1M Return vs Nifty]))/_xlfn.STDEV.P(Table2[1M Return vs Nifty])</f>
        <v>-0.81115358263249815</v>
      </c>
      <c r="K63">
        <v>40.891408615329901</v>
      </c>
      <c r="L63">
        <f>(Table2[[#This Row],[6M Return vs Nifty]]-AVERAGE(Table2[6M Return vs Nifty]))/_xlfn.STDEV.P(Table2[6M Return vs Nifty])</f>
        <v>0.83774950812281979</v>
      </c>
      <c r="M63">
        <v>1.48399325493291E-2</v>
      </c>
      <c r="N63">
        <f>(Table2[[#This Row],[1W Return vs Nifty]]-AVERAGE(Table2[1W Return vs Nifty]))/_xlfn.STDEV.P(Table2[1W Return vs Nifty])</f>
        <v>-0.31458405604432943</v>
      </c>
      <c r="O63">
        <v>6592.59</v>
      </c>
      <c r="P63">
        <v>6583.46908121245</v>
      </c>
      <c r="Q63">
        <v>5510.5772713754204</v>
      </c>
      <c r="R63">
        <v>45.840647015461698</v>
      </c>
      <c r="S63" s="2">
        <f>(Table2[[#This Row],[Close Price]]-Table2[[#This Row],[20D EMA]])/Table2[[#This Row],[20D EMA]]</f>
        <v>-5.0344401820832949E-3</v>
      </c>
      <c r="T63" s="2">
        <f>(Table2[[#This Row],[Close Price]]-Table2[[#This Row],[50D EMA]])/Table2[[#This Row],[50D EMA]]</f>
        <v>-3.6559875827680845E-3</v>
      </c>
      <c r="U63" s="2">
        <f>(Table2[[#This Row],[Close Price]]-Table2[[#This Row],[200D EMA]])/Table2[[#This Row],[200D EMA]]</f>
        <v>0.19032901218401693</v>
      </c>
      <c r="V63">
        <v>1.2768354646837401</v>
      </c>
      <c r="W63">
        <v>6530</v>
      </c>
      <c r="X63">
        <v>6608</v>
      </c>
      <c r="Y63">
        <v>6525</v>
      </c>
      <c r="Z63">
        <v>6800</v>
      </c>
      <c r="AA63">
        <v>6525</v>
      </c>
      <c r="AB63">
        <v>6800</v>
      </c>
      <c r="AC63" s="2">
        <f>(Table2[[#This Row],[Close Price]]/Table2[[#This Row],[Day Low]])-1</f>
        <v>4.5022970903521031E-3</v>
      </c>
      <c r="AD63" s="2">
        <f>(Table2[[#This Row],[Day High]]/Table2[[#This Row],[Close Price]])-1</f>
        <v>7.4092142574015973E-3</v>
      </c>
      <c r="AE63" s="2">
        <f>(Table2[[#This Row],[Close Price]]/Table2[[#This Row],[Current Week Low]])-1</f>
        <v>5.2720306513409643E-3</v>
      </c>
      <c r="AF63" s="2">
        <f>(Table2[[#This Row],[Current Week High]]/Table2[[#This Row],[Close Price]])-1</f>
        <v>3.6680184163185636E-2</v>
      </c>
      <c r="AG63" s="2">
        <f>(Table2[[#This Row],[Close Price]]/Table2[[#This Row],[Current Month Low]])-1</f>
        <v>5.2720306513409643E-3</v>
      </c>
      <c r="AH63" s="2">
        <f>(Table2[[#This Row],[Current Month High]]/Table2[[#This Row],[Close Price]])-1</f>
        <v>3.6680184163185636E-2</v>
      </c>
      <c r="AI63">
        <v>48.746074336067302</v>
      </c>
      <c r="AJ63">
        <v>187.69298245613999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-0.15</v>
      </c>
      <c r="AM63" t="s">
        <v>10474</v>
      </c>
      <c r="AN63">
        <v>-2.5099999999999998</v>
      </c>
      <c r="AO63" t="s">
        <v>10474</v>
      </c>
      <c r="AP63">
        <v>0.14922930215635799</v>
      </c>
      <c r="AQ63">
        <f>(Table2[[#This Row],[Sharpe Ratio]]-AVERAGE(Table2[Sharpe Ratio]))/_xlfn.STDEV.P(Table2[Sharpe Ratio])</f>
        <v>1.0639447351566826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1.9801169916376804</v>
      </c>
      <c r="AS63">
        <f>_xlfn.RANK.AVG(Table2[[#This Row],[1Y Return vs Nifty Z-Score]],Table2[1Y Return vs Nifty Z-Score])</f>
        <v>71</v>
      </c>
      <c r="AT63">
        <f>_xlfn.RANK.AVG(Table2[[#This Row],[6M Return vs Nifty Z-Score]],Table2[6M Return vs Nifty Z-Score])</f>
        <v>108</v>
      </c>
      <c r="AU63">
        <f>_xlfn.RANK.AVG(Table2[[#This Row],[Sharpe Ratio Z-Score]],Table2[Sharpe Ratio Z-Score])</f>
        <v>106</v>
      </c>
      <c r="AV63">
        <f>(Table2[[#This Row],[Rank 1Y]]+Table2[[#This Row],[Rank 6M]]+Table2[[#This Row],[Rank Sharpe]])/3</f>
        <v>95</v>
      </c>
    </row>
    <row r="64" spans="1:48" x14ac:dyDescent="0.3">
      <c r="A64" t="s">
        <v>542</v>
      </c>
      <c r="B64" t="s">
        <v>543</v>
      </c>
      <c r="C64" t="s">
        <v>10441</v>
      </c>
      <c r="D64" t="s">
        <v>336</v>
      </c>
      <c r="E64">
        <v>35062.461723699998</v>
      </c>
      <c r="F64">
        <v>1705.25</v>
      </c>
      <c r="G64">
        <v>90.336240607242004</v>
      </c>
      <c r="H64">
        <f>(Table2[[#This Row],[1Y Return vs Nifty]]-AVERAGE(Table2[1Y Return vs Nifty]))/_xlfn.STDEV.P(Table2[1Y Return vs Nifty])</f>
        <v>0.4635266819933464</v>
      </c>
      <c r="I64">
        <v>-6.8317512062374197</v>
      </c>
      <c r="J64">
        <f>(Table2[[#This Row],[1M Return vs Nifty]]-AVERAGE(Table2[1M Return vs Nifty]))/_xlfn.STDEV.P(Table2[1M Return vs Nifty])</f>
        <v>-1.2090989574198836</v>
      </c>
      <c r="K64">
        <v>68.637877504845605</v>
      </c>
      <c r="L64">
        <f>(Table2[[#This Row],[6M Return vs Nifty]]-AVERAGE(Table2[6M Return vs Nifty]))/_xlfn.STDEV.P(Table2[6M Return vs Nifty])</f>
        <v>1.631134021565537</v>
      </c>
      <c r="M64">
        <v>-4.4060946662167497</v>
      </c>
      <c r="N64">
        <f>(Table2[[#This Row],[1W Return vs Nifty]]-AVERAGE(Table2[1W Return vs Nifty]))/_xlfn.STDEV.P(Table2[1W Return vs Nifty])</f>
        <v>-1.1825711531252179</v>
      </c>
      <c r="O64">
        <v>1634.36</v>
      </c>
      <c r="P64">
        <v>1563.0182951296399</v>
      </c>
      <c r="Q64">
        <v>1259.25921166953</v>
      </c>
      <c r="R64">
        <v>68.432145922671907</v>
      </c>
      <c r="S64" s="2">
        <f>(Table2[[#This Row],[Close Price]]-Table2[[#This Row],[20D EMA]])/Table2[[#This Row],[20D EMA]]</f>
        <v>4.3374776670990545E-2</v>
      </c>
      <c r="T64" s="2">
        <f>(Table2[[#This Row],[Close Price]]-Table2[[#This Row],[50D EMA]])/Table2[[#This Row],[50D EMA]]</f>
        <v>9.0998106236858292E-2</v>
      </c>
      <c r="U64" s="2">
        <f>(Table2[[#This Row],[Close Price]]-Table2[[#This Row],[200D EMA]])/Table2[[#This Row],[200D EMA]]</f>
        <v>0.35416916882360855</v>
      </c>
      <c r="V64">
        <v>1.0230658113170099</v>
      </c>
      <c r="W64">
        <v>1596</v>
      </c>
      <c r="X64">
        <v>1805</v>
      </c>
      <c r="Y64">
        <v>1585.55</v>
      </c>
      <c r="Z64">
        <v>1805</v>
      </c>
      <c r="AA64">
        <v>1585.55</v>
      </c>
      <c r="AB64">
        <v>1805</v>
      </c>
      <c r="AC64" s="2">
        <f>(Table2[[#This Row],[Close Price]]/Table2[[#This Row],[Day Low]])-1</f>
        <v>6.8452380952380931E-2</v>
      </c>
      <c r="AD64" s="2">
        <f>(Table2[[#This Row],[Day High]]/Table2[[#This Row],[Close Price]])-1</f>
        <v>5.8495821727019504E-2</v>
      </c>
      <c r="AE64" s="2">
        <f>(Table2[[#This Row],[Close Price]]/Table2[[#This Row],[Current Week Low]])-1</f>
        <v>7.549430796884371E-2</v>
      </c>
      <c r="AF64" s="2">
        <f>(Table2[[#This Row],[Current Week High]]/Table2[[#This Row],[Close Price]])-1</f>
        <v>5.8495821727019504E-2</v>
      </c>
      <c r="AG64" s="2">
        <f>(Table2[[#This Row],[Close Price]]/Table2[[#This Row],[Current Month Low]])-1</f>
        <v>7.549430796884371E-2</v>
      </c>
      <c r="AH64" s="2">
        <f>(Table2[[#This Row],[Current Month High]]/Table2[[#This Row],[Close Price]])-1</f>
        <v>5.8495821727019504E-2</v>
      </c>
      <c r="AI64">
        <v>5.8495821727019504</v>
      </c>
      <c r="AJ64">
        <v>143.016958814308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0.1</v>
      </c>
      <c r="AM64" t="s">
        <v>10473</v>
      </c>
      <c r="AN64">
        <v>-0.04</v>
      </c>
      <c r="AO64" t="s">
        <v>10474</v>
      </c>
      <c r="AP64">
        <v>0.15858255541831401</v>
      </c>
      <c r="AQ64">
        <f>(Table2[[#This Row],[Sharpe Ratio]]-AVERAGE(Table2[Sharpe Ratio]))/_xlfn.STDEV.P(Table2[Sharpe Ratio])</f>
        <v>1.1697230764775546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0.87271366949133644</v>
      </c>
      <c r="AS64">
        <f>_xlfn.RANK.AVG(Table2[[#This Row],[1Y Return vs Nifty Z-Score]],Table2[1Y Return vs Nifty Z-Score])</f>
        <v>149</v>
      </c>
      <c r="AT64">
        <f>_xlfn.RANK.AVG(Table2[[#This Row],[6M Return vs Nifty Z-Score]],Table2[6M Return vs Nifty Z-Score])</f>
        <v>48</v>
      </c>
      <c r="AU64">
        <f>_xlfn.RANK.AVG(Table2[[#This Row],[Sharpe Ratio Z-Score]],Table2[Sharpe Ratio Z-Score])</f>
        <v>90</v>
      </c>
      <c r="AV64">
        <f>(Table2[[#This Row],[Rank 1Y]]+Table2[[#This Row],[Rank 6M]]+Table2[[#This Row],[Rank Sharpe]])/3</f>
        <v>95.666666666666671</v>
      </c>
    </row>
    <row r="65" spans="1:48" x14ac:dyDescent="0.3">
      <c r="A65" t="s">
        <v>334</v>
      </c>
      <c r="B65" t="s">
        <v>335</v>
      </c>
      <c r="C65" t="s">
        <v>10441</v>
      </c>
      <c r="D65" t="s">
        <v>336</v>
      </c>
      <c r="E65">
        <v>74829.470631524993</v>
      </c>
      <c r="F65">
        <v>12505.95</v>
      </c>
      <c r="G65">
        <v>171.83365380713499</v>
      </c>
      <c r="H65">
        <f>(Table2[[#This Row],[1Y Return vs Nifty]]-AVERAGE(Table2[1Y Return vs Nifty]))/_xlfn.STDEV.P(Table2[1Y Return vs Nifty])</f>
        <v>1.3713048473982825</v>
      </c>
      <c r="I65">
        <v>33.593661996819598</v>
      </c>
      <c r="J65">
        <f>(Table2[[#This Row],[1M Return vs Nifty]]-AVERAGE(Table2[1M Return vs Nifty]))/_xlfn.STDEV.P(Table2[1M Return vs Nifty])</f>
        <v>1.7020172911793301</v>
      </c>
      <c r="K65">
        <v>84.064183209267597</v>
      </c>
      <c r="L65">
        <f>(Table2[[#This Row],[6M Return vs Nifty]]-AVERAGE(Table2[6M Return vs Nifty]))/_xlfn.STDEV.P(Table2[6M Return vs Nifty])</f>
        <v>2.0722349088264052</v>
      </c>
      <c r="M65">
        <v>6.4899034394052304</v>
      </c>
      <c r="N65">
        <f>(Table2[[#This Row],[1W Return vs Nifty]]-AVERAGE(Table2[1W Return vs Nifty]))/_xlfn.STDEV.P(Table2[1W Return vs Nifty])</f>
        <v>0.95670178887609025</v>
      </c>
      <c r="O65">
        <v>11524.94</v>
      </c>
      <c r="P65">
        <v>10209.003794570701</v>
      </c>
      <c r="Q65">
        <v>7589.8720042359</v>
      </c>
      <c r="R65">
        <v>75.293766989120698</v>
      </c>
      <c r="S65" s="2">
        <f>(Table2[[#This Row],[Close Price]]-Table2[[#This Row],[20D EMA]])/Table2[[#This Row],[20D EMA]]</f>
        <v>8.512061668000008E-2</v>
      </c>
      <c r="T65" s="2">
        <f>(Table2[[#This Row],[Close Price]]-Table2[[#This Row],[50D EMA]])/Table2[[#This Row],[50D EMA]]</f>
        <v>0.22499219822514416</v>
      </c>
      <c r="U65" s="2">
        <f>(Table2[[#This Row],[Close Price]]-Table2[[#This Row],[200D EMA]])/Table2[[#This Row],[200D EMA]]</f>
        <v>0.6477155336770426</v>
      </c>
      <c r="V65">
        <v>0.93125501255610998</v>
      </c>
      <c r="W65">
        <v>12420</v>
      </c>
      <c r="X65">
        <v>12720</v>
      </c>
      <c r="Y65">
        <v>12086.45</v>
      </c>
      <c r="Z65">
        <v>12879</v>
      </c>
      <c r="AA65">
        <v>12086.45</v>
      </c>
      <c r="AB65">
        <v>12879</v>
      </c>
      <c r="AC65" s="2">
        <f>(Table2[[#This Row],[Close Price]]/Table2[[#This Row],[Day Low]])-1</f>
        <v>6.9202898550724257E-3</v>
      </c>
      <c r="AD65" s="2">
        <f>(Table2[[#This Row],[Day High]]/Table2[[#This Row],[Close Price]])-1</f>
        <v>1.711585285404138E-2</v>
      </c>
      <c r="AE65" s="2">
        <f>(Table2[[#This Row],[Close Price]]/Table2[[#This Row],[Current Week Low]])-1</f>
        <v>3.4708289034414586E-2</v>
      </c>
      <c r="AF65" s="2">
        <f>(Table2[[#This Row],[Current Week High]]/Table2[[#This Row],[Close Price]])-1</f>
        <v>2.9829801014716884E-2</v>
      </c>
      <c r="AG65" s="2">
        <f>(Table2[[#This Row],[Close Price]]/Table2[[#This Row],[Current Month Low]])-1</f>
        <v>3.4708289034414586E-2</v>
      </c>
      <c r="AH65" s="2">
        <f>(Table2[[#This Row],[Current Month High]]/Table2[[#This Row],[Close Price]])-1</f>
        <v>2.9829801014716884E-2</v>
      </c>
      <c r="AI65">
        <v>2.9829801014716799</v>
      </c>
      <c r="AJ65">
        <v>216.36605110043001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0.49</v>
      </c>
      <c r="AM65" t="s">
        <v>10473</v>
      </c>
      <c r="AN65">
        <v>10.32</v>
      </c>
      <c r="AO65" t="s">
        <v>10473</v>
      </c>
      <c r="AP65">
        <v>0.10358721598564299</v>
      </c>
      <c r="AQ65">
        <f>(Table2[[#This Row],[Sharpe Ratio]]-AVERAGE(Table2[Sharpe Ratio]))/_xlfn.STDEV.P(Table2[Sharpe Ratio])</f>
        <v>0.54776667022605396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6.6500255065061626</v>
      </c>
      <c r="AS65">
        <f>_xlfn.RANK.AVG(Table2[[#This Row],[1Y Return vs Nifty Z-Score]],Table2[1Y Return vs Nifty Z-Score])</f>
        <v>57</v>
      </c>
      <c r="AT65">
        <f>_xlfn.RANK.AVG(Table2[[#This Row],[6M Return vs Nifty Z-Score]],Table2[6M Return vs Nifty Z-Score])</f>
        <v>28</v>
      </c>
      <c r="AU65">
        <f>_xlfn.RANK.AVG(Table2[[#This Row],[Sharpe Ratio Z-Score]],Table2[Sharpe Ratio Z-Score])</f>
        <v>203</v>
      </c>
      <c r="AV65">
        <f>(Table2[[#This Row],[Rank 1Y]]+Table2[[#This Row],[Rank 6M]]+Table2[[#This Row],[Rank Sharpe]])/3</f>
        <v>96</v>
      </c>
    </row>
    <row r="66" spans="1:48" x14ac:dyDescent="0.3">
      <c r="A66" t="s">
        <v>146</v>
      </c>
      <c r="B66" t="s">
        <v>147</v>
      </c>
      <c r="C66" t="s">
        <v>10435</v>
      </c>
      <c r="D66" t="s">
        <v>148</v>
      </c>
      <c r="E66">
        <v>183923.75499749999</v>
      </c>
      <c r="F66">
        <v>8679.4</v>
      </c>
      <c r="G66">
        <v>72.227431725539702</v>
      </c>
      <c r="H66">
        <f>(Table2[[#This Row],[1Y Return vs Nifty]]-AVERAGE(Table2[1Y Return vs Nifty]))/_xlfn.STDEV.P(Table2[1Y Return vs Nifty])</f>
        <v>0.26181744167696891</v>
      </c>
      <c r="I66">
        <v>6.1651381987892</v>
      </c>
      <c r="J66">
        <f>(Table2[[#This Row],[1M Return vs Nifty]]-AVERAGE(Table2[1M Return vs Nifty]))/_xlfn.STDEV.P(Table2[1M Return vs Nifty])</f>
        <v>-0.27316650972485795</v>
      </c>
      <c r="K66">
        <v>67.607322190669805</v>
      </c>
      <c r="L66">
        <f>(Table2[[#This Row],[6M Return vs Nifty]]-AVERAGE(Table2[6M Return vs Nifty]))/_xlfn.STDEV.P(Table2[6M Return vs Nifty])</f>
        <v>1.6016662492962475</v>
      </c>
      <c r="M66">
        <v>-0.87187320147622205</v>
      </c>
      <c r="N66">
        <f>(Table2[[#This Row],[1W Return vs Nifty]]-AVERAGE(Table2[1W Return vs Nifty]))/_xlfn.STDEV.P(Table2[1W Return vs Nifty])</f>
        <v>-0.48867746139829071</v>
      </c>
      <c r="O66">
        <v>8471.7800000000007</v>
      </c>
      <c r="P66">
        <v>7964.2082424090904</v>
      </c>
      <c r="Q66">
        <v>6139.7986865999501</v>
      </c>
      <c r="R66">
        <v>59.260366017854501</v>
      </c>
      <c r="S66" s="2">
        <f>(Table2[[#This Row],[Close Price]]-Table2[[#This Row],[20D EMA]])/Table2[[#This Row],[20D EMA]]</f>
        <v>2.4507246411025661E-2</v>
      </c>
      <c r="T66" s="2">
        <f>(Table2[[#This Row],[Close Price]]-Table2[[#This Row],[50D EMA]])/Table2[[#This Row],[50D EMA]]</f>
        <v>8.9800735468284432E-2</v>
      </c>
      <c r="U66" s="2">
        <f>(Table2[[#This Row],[Close Price]]-Table2[[#This Row],[200D EMA]])/Table2[[#This Row],[200D EMA]]</f>
        <v>0.41362941083763938</v>
      </c>
      <c r="V66">
        <v>0.70629312800088695</v>
      </c>
      <c r="W66">
        <v>8604.4500000000007</v>
      </c>
      <c r="X66">
        <v>8715.9500000000007</v>
      </c>
      <c r="Y66">
        <v>8414.0499999999993</v>
      </c>
      <c r="Z66">
        <v>8808.7000000000007</v>
      </c>
      <c r="AA66">
        <v>8414.0499999999993</v>
      </c>
      <c r="AB66">
        <v>8808.7000000000007</v>
      </c>
      <c r="AC66" s="2">
        <f>(Table2[[#This Row],[Close Price]]/Table2[[#This Row],[Day Low]])-1</f>
        <v>8.7106090453195062E-3</v>
      </c>
      <c r="AD66" s="2">
        <f>(Table2[[#This Row],[Day High]]/Table2[[#This Row],[Close Price]])-1</f>
        <v>4.2111205843722299E-3</v>
      </c>
      <c r="AE66" s="2">
        <f>(Table2[[#This Row],[Close Price]]/Table2[[#This Row],[Current Week Low]])-1</f>
        <v>3.1536537101633622E-2</v>
      </c>
      <c r="AF66" s="2">
        <f>(Table2[[#This Row],[Current Week High]]/Table2[[#This Row],[Close Price]])-1</f>
        <v>1.4897343134318231E-2</v>
      </c>
      <c r="AG66" s="2">
        <f>(Table2[[#This Row],[Close Price]]/Table2[[#This Row],[Current Month Low]])-1</f>
        <v>3.1536537101633622E-2</v>
      </c>
      <c r="AH66" s="2">
        <f>(Table2[[#This Row],[Current Month High]]/Table2[[#This Row],[Close Price]])-1</f>
        <v>1.4897343134318231E-2</v>
      </c>
      <c r="AI66">
        <v>5.4214577044496304</v>
      </c>
      <c r="AJ66">
        <v>125.438961038961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0.18</v>
      </c>
      <c r="AM66" t="s">
        <v>10473</v>
      </c>
      <c r="AN66">
        <v>1.58</v>
      </c>
      <c r="AO66" t="s">
        <v>10473</v>
      </c>
      <c r="AP66">
        <v>0.191865799345735</v>
      </c>
      <c r="AQ66">
        <f>(Table2[[#This Row],[Sharpe Ratio]]-AVERAGE(Table2[Sharpe Ratio]))/_xlfn.STDEV.P(Table2[Sharpe Ratio])</f>
        <v>1.5461318230193239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2.6477715428693918</v>
      </c>
      <c r="AS66">
        <f>_xlfn.RANK.AVG(Table2[[#This Row],[1Y Return vs Nifty Z-Score]],Table2[1Y Return vs Nifty Z-Score])</f>
        <v>196</v>
      </c>
      <c r="AT66">
        <f>_xlfn.RANK.AVG(Table2[[#This Row],[6M Return vs Nifty Z-Score]],Table2[6M Return vs Nifty Z-Score])</f>
        <v>50</v>
      </c>
      <c r="AU66">
        <f>_xlfn.RANK.AVG(Table2[[#This Row],[Sharpe Ratio Z-Score]],Table2[Sharpe Ratio Z-Score])</f>
        <v>46</v>
      </c>
      <c r="AV66">
        <f>(Table2[[#This Row],[Rank 1Y]]+Table2[[#This Row],[Rank 6M]]+Table2[[#This Row],[Rank Sharpe]])/3</f>
        <v>97.333333333333329</v>
      </c>
    </row>
    <row r="67" spans="1:48" x14ac:dyDescent="0.3">
      <c r="A67" t="s">
        <v>203</v>
      </c>
      <c r="B67" t="s">
        <v>204</v>
      </c>
      <c r="C67" t="s">
        <v>10436</v>
      </c>
      <c r="D67" t="s">
        <v>67</v>
      </c>
      <c r="E67">
        <v>128485.46578699999</v>
      </c>
      <c r="F67">
        <v>736.6</v>
      </c>
      <c r="G67">
        <v>118.473907447511</v>
      </c>
      <c r="H67">
        <f>(Table2[[#This Row],[1Y Return vs Nifty]]-AVERAGE(Table2[1Y Return vs Nifty]))/_xlfn.STDEV.P(Table2[1Y Return vs Nifty])</f>
        <v>0.77694472288729</v>
      </c>
      <c r="I67">
        <v>20.556015561293499</v>
      </c>
      <c r="J67">
        <f>(Table2[[#This Row],[1M Return vs Nifty]]-AVERAGE(Table2[1M Return vs Nifty]))/_xlfn.STDEV.P(Table2[1M Return vs Nifty])</f>
        <v>0.76314984679952802</v>
      </c>
      <c r="K67">
        <v>63.3988212259504</v>
      </c>
      <c r="L67">
        <f>(Table2[[#This Row],[6M Return vs Nifty]]-AVERAGE(Table2[6M Return vs Nifty]))/_xlfn.STDEV.P(Table2[6M Return vs Nifty])</f>
        <v>1.4813280720848485</v>
      </c>
      <c r="M67">
        <v>-3.2754673352827899</v>
      </c>
      <c r="N67">
        <f>(Table2[[#This Row],[1W Return vs Nifty]]-AVERAGE(Table2[1W Return vs Nifty]))/_xlfn.STDEV.P(Table2[1W Return vs Nifty])</f>
        <v>-0.96058869377565193</v>
      </c>
      <c r="O67">
        <v>703.66</v>
      </c>
      <c r="P67">
        <v>654.14498746204004</v>
      </c>
      <c r="Q67">
        <v>525.31401074709595</v>
      </c>
      <c r="R67">
        <v>61.246986010778002</v>
      </c>
      <c r="S67" s="2">
        <f>(Table2[[#This Row],[Close Price]]-Table2[[#This Row],[20D EMA]])/Table2[[#This Row],[20D EMA]]</f>
        <v>4.6812380979450383E-2</v>
      </c>
      <c r="T67" s="2">
        <f>(Table2[[#This Row],[Close Price]]-Table2[[#This Row],[50D EMA]])/Table2[[#This Row],[50D EMA]]</f>
        <v>0.12605005636115929</v>
      </c>
      <c r="U67" s="2">
        <f>(Table2[[#This Row],[Close Price]]-Table2[[#This Row],[200D EMA]])/Table2[[#This Row],[200D EMA]]</f>
        <v>0.40220893585612805</v>
      </c>
      <c r="V67">
        <v>0.67859175829465201</v>
      </c>
      <c r="W67">
        <v>716.4</v>
      </c>
      <c r="X67">
        <v>749</v>
      </c>
      <c r="Y67">
        <v>716.4</v>
      </c>
      <c r="Z67">
        <v>752</v>
      </c>
      <c r="AA67">
        <v>716.4</v>
      </c>
      <c r="AB67">
        <v>752</v>
      </c>
      <c r="AC67" s="2">
        <f>(Table2[[#This Row],[Close Price]]/Table2[[#This Row],[Day Low]])-1</f>
        <v>2.8196538246789471E-2</v>
      </c>
      <c r="AD67" s="2">
        <f>(Table2[[#This Row],[Day High]]/Table2[[#This Row],[Close Price]])-1</f>
        <v>1.6834102633722425E-2</v>
      </c>
      <c r="AE67" s="2">
        <f>(Table2[[#This Row],[Close Price]]/Table2[[#This Row],[Current Week Low]])-1</f>
        <v>2.8196538246789471E-2</v>
      </c>
      <c r="AF67" s="2">
        <f>(Table2[[#This Row],[Current Week High]]/Table2[[#This Row],[Close Price]])-1</f>
        <v>2.0906869399945682E-2</v>
      </c>
      <c r="AG67" s="2">
        <f>(Table2[[#This Row],[Close Price]]/Table2[[#This Row],[Current Month Low]])-1</f>
        <v>2.8196538246789471E-2</v>
      </c>
      <c r="AH67" s="2">
        <f>(Table2[[#This Row],[Current Month High]]/Table2[[#This Row],[Close Price]])-1</f>
        <v>2.0906869399945682E-2</v>
      </c>
      <c r="AI67">
        <v>2.0906869399945598</v>
      </c>
      <c r="AJ67">
        <v>160.05295675198499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0.14000000000000001</v>
      </c>
      <c r="AM67" t="s">
        <v>10473</v>
      </c>
      <c r="AN67">
        <v>5.47</v>
      </c>
      <c r="AO67" t="s">
        <v>10473</v>
      </c>
      <c r="AP67">
        <v>0.136144952198376</v>
      </c>
      <c r="AQ67">
        <f>(Table2[[#This Row],[Sharpe Ratio]]-AVERAGE(Table2[Sharpe Ratio]))/_xlfn.STDEV.P(Table2[Sharpe Ratio])</f>
        <v>0.9159704638465398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2.9768044118425547</v>
      </c>
      <c r="AS67">
        <f>_xlfn.RANK.AVG(Table2[[#This Row],[1Y Return vs Nifty Z-Score]],Table2[1Y Return vs Nifty Z-Score])</f>
        <v>102</v>
      </c>
      <c r="AT67">
        <f>_xlfn.RANK.AVG(Table2[[#This Row],[6M Return vs Nifty Z-Score]],Table2[6M Return vs Nifty Z-Score])</f>
        <v>57</v>
      </c>
      <c r="AU67">
        <f>_xlfn.RANK.AVG(Table2[[#This Row],[Sharpe Ratio Z-Score]],Table2[Sharpe Ratio Z-Score])</f>
        <v>134</v>
      </c>
      <c r="AV67">
        <f>(Table2[[#This Row],[Rank 1Y]]+Table2[[#This Row],[Rank 6M]]+Table2[[#This Row],[Rank Sharpe]])/3</f>
        <v>97.666666666666671</v>
      </c>
    </row>
    <row r="68" spans="1:48" x14ac:dyDescent="0.3">
      <c r="A68" t="s">
        <v>944</v>
      </c>
      <c r="B68" t="s">
        <v>945</v>
      </c>
      <c r="C68" t="s">
        <v>10435</v>
      </c>
      <c r="D68" t="s">
        <v>148</v>
      </c>
      <c r="E68">
        <v>15446.569181549999</v>
      </c>
      <c r="F68">
        <v>1376.7</v>
      </c>
      <c r="G68">
        <v>90.832749388765905</v>
      </c>
      <c r="H68">
        <f>(Table2[[#This Row],[1Y Return vs Nifty]]-AVERAGE(Table2[1Y Return vs Nifty]))/_xlfn.STDEV.P(Table2[1Y Return vs Nifty])</f>
        <v>0.46905716220249982</v>
      </c>
      <c r="I68">
        <v>20.241697756635698</v>
      </c>
      <c r="J68">
        <f>(Table2[[#This Row],[1M Return vs Nifty]]-AVERAGE(Table2[1M Return vs Nifty]))/_xlfn.STDEV.P(Table2[1M Return vs Nifty])</f>
        <v>0.7405151822194227</v>
      </c>
      <c r="K68">
        <v>35.261254669042202</v>
      </c>
      <c r="L68">
        <f>(Table2[[#This Row],[6M Return vs Nifty]]-AVERAGE(Table2[6M Return vs Nifty]))/_xlfn.STDEV.P(Table2[6M Return vs Nifty])</f>
        <v>0.67676048400339683</v>
      </c>
      <c r="M68">
        <v>1.2691185301344601</v>
      </c>
      <c r="N68">
        <f>(Table2[[#This Row],[1W Return vs Nifty]]-AVERAGE(Table2[1W Return vs Nifty]))/_xlfn.STDEV.P(Table2[1W Return vs Nifty])</f>
        <v>-6.832444407167762E-2</v>
      </c>
      <c r="O68">
        <v>1292</v>
      </c>
      <c r="P68">
        <v>1201.4799725109201</v>
      </c>
      <c r="Q68">
        <v>999.39842066857796</v>
      </c>
      <c r="R68">
        <v>77.998362766926206</v>
      </c>
      <c r="S68" s="2">
        <f>(Table2[[#This Row],[Close Price]]-Table2[[#This Row],[20D EMA]])/Table2[[#This Row],[20D EMA]]</f>
        <v>6.5557275541795704E-2</v>
      </c>
      <c r="T68" s="2">
        <f>(Table2[[#This Row],[Close Price]]-Table2[[#This Row],[50D EMA]])/Table2[[#This Row],[50D EMA]]</f>
        <v>0.14583682749442367</v>
      </c>
      <c r="U68" s="2">
        <f>(Table2[[#This Row],[Close Price]]-Table2[[#This Row],[200D EMA]])/Table2[[#This Row],[200D EMA]]</f>
        <v>0.37752869279002332</v>
      </c>
      <c r="V68">
        <v>0.69722098761561602</v>
      </c>
      <c r="W68">
        <v>1350.9</v>
      </c>
      <c r="X68">
        <v>1380</v>
      </c>
      <c r="Y68">
        <v>1301.05</v>
      </c>
      <c r="Z68">
        <v>1400</v>
      </c>
      <c r="AA68">
        <v>1301.05</v>
      </c>
      <c r="AB68">
        <v>1400</v>
      </c>
      <c r="AC68" s="2">
        <f>(Table2[[#This Row],[Close Price]]/Table2[[#This Row],[Day Low]])-1</f>
        <v>1.9098378858538823E-2</v>
      </c>
      <c r="AD68" s="2">
        <f>(Table2[[#This Row],[Day High]]/Table2[[#This Row],[Close Price]])-1</f>
        <v>2.3970363913705661E-3</v>
      </c>
      <c r="AE68" s="2">
        <f>(Table2[[#This Row],[Close Price]]/Table2[[#This Row],[Current Week Low]])-1</f>
        <v>5.8145344145113631E-2</v>
      </c>
      <c r="AF68" s="2">
        <f>(Table2[[#This Row],[Current Week High]]/Table2[[#This Row],[Close Price]])-1</f>
        <v>1.6924529672404987E-2</v>
      </c>
      <c r="AG68" s="2">
        <f>(Table2[[#This Row],[Close Price]]/Table2[[#This Row],[Current Month Low]])-1</f>
        <v>5.8145344145113631E-2</v>
      </c>
      <c r="AH68" s="2">
        <f>(Table2[[#This Row],[Current Month High]]/Table2[[#This Row],[Close Price]])-1</f>
        <v>1.6924529672404987E-2</v>
      </c>
      <c r="AI68">
        <v>1.69245296724049</v>
      </c>
      <c r="AJ68">
        <v>123.21848398864999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0.22</v>
      </c>
      <c r="AM68" t="s">
        <v>10473</v>
      </c>
      <c r="AN68">
        <v>5.69</v>
      </c>
      <c r="AO68" t="s">
        <v>10473</v>
      </c>
      <c r="AP68">
        <v>0.22565871431337101</v>
      </c>
      <c r="AQ68">
        <f>(Table2[[#This Row],[Sharpe Ratio]]-AVERAGE(Table2[Sharpe Ratio]))/_xlfn.STDEV.P(Table2[Sharpe Ratio])</f>
        <v>1.9283045701439188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3.7463129544975602</v>
      </c>
      <c r="AS68">
        <f>_xlfn.RANK.AVG(Table2[[#This Row],[1Y Return vs Nifty Z-Score]],Table2[1Y Return vs Nifty Z-Score])</f>
        <v>148</v>
      </c>
      <c r="AT68">
        <f>_xlfn.RANK.AVG(Table2[[#This Row],[6M Return vs Nifty Z-Score]],Table2[6M Return vs Nifty Z-Score])</f>
        <v>128</v>
      </c>
      <c r="AU68">
        <f>_xlfn.RANK.AVG(Table2[[#This Row],[Sharpe Ratio Z-Score]],Table2[Sharpe Ratio Z-Score])</f>
        <v>19</v>
      </c>
      <c r="AV68">
        <f>(Table2[[#This Row],[Rank 1Y]]+Table2[[#This Row],[Rank 6M]]+Table2[[#This Row],[Rank Sharpe]])/3</f>
        <v>98.333333333333329</v>
      </c>
    </row>
    <row r="69" spans="1:48" x14ac:dyDescent="0.3">
      <c r="A69" t="s">
        <v>1178</v>
      </c>
      <c r="B69" t="s">
        <v>1179</v>
      </c>
      <c r="C69" t="s">
        <v>10432</v>
      </c>
      <c r="D69" t="s">
        <v>46</v>
      </c>
      <c r="E69">
        <v>9821.0461716000009</v>
      </c>
      <c r="F69">
        <v>1466.1</v>
      </c>
      <c r="G69">
        <v>91.866352909798906</v>
      </c>
      <c r="H69">
        <f>(Table2[[#This Row],[1Y Return vs Nifty]]-AVERAGE(Table2[1Y Return vs Nifty]))/_xlfn.STDEV.P(Table2[1Y Return vs Nifty])</f>
        <v>0.4805701988896649</v>
      </c>
      <c r="I69">
        <v>11.0254606023981</v>
      </c>
      <c r="J69">
        <f>(Table2[[#This Row],[1M Return vs Nifty]]-AVERAGE(Table2[1M Return vs Nifty]))/_xlfn.STDEV.P(Table2[1M Return vs Nifty])</f>
        <v>7.6835194685839117E-2</v>
      </c>
      <c r="K69">
        <v>74.144778431066399</v>
      </c>
      <c r="L69">
        <f>(Table2[[#This Row],[6M Return vs Nifty]]-AVERAGE(Table2[6M Return vs Nifty]))/_xlfn.STDEV.P(Table2[6M Return vs Nifty])</f>
        <v>1.7885987400248231</v>
      </c>
      <c r="M69">
        <v>5.3736463683072397</v>
      </c>
      <c r="N69">
        <f>(Table2[[#This Row],[1W Return vs Nifty]]-AVERAGE(Table2[1W Return vs Nifty]))/_xlfn.STDEV.P(Table2[1W Return vs Nifty])</f>
        <v>0.737540723926433</v>
      </c>
      <c r="O69">
        <v>1259.21</v>
      </c>
      <c r="P69">
        <v>1201.9730270360401</v>
      </c>
      <c r="Q69">
        <v>995.771196120686</v>
      </c>
      <c r="R69">
        <v>85.888547446154007</v>
      </c>
      <c r="S69" s="2">
        <f>(Table2[[#This Row],[Close Price]]-Table2[[#This Row],[20D EMA]])/Table2[[#This Row],[20D EMA]]</f>
        <v>0.16430142708523587</v>
      </c>
      <c r="T69" s="2">
        <f>(Table2[[#This Row],[Close Price]]-Table2[[#This Row],[50D EMA]])/Table2[[#This Row],[50D EMA]]</f>
        <v>0.21974450925514838</v>
      </c>
      <c r="U69" s="2">
        <f>(Table2[[#This Row],[Close Price]]-Table2[[#This Row],[200D EMA]])/Table2[[#This Row],[200D EMA]]</f>
        <v>0.47232617865591559</v>
      </c>
      <c r="V69">
        <v>1.8915192732608099</v>
      </c>
      <c r="W69">
        <v>1335</v>
      </c>
      <c r="X69">
        <v>1542.45</v>
      </c>
      <c r="Y69">
        <v>1232.6500000000001</v>
      </c>
      <c r="Z69">
        <v>1542.45</v>
      </c>
      <c r="AA69">
        <v>1232.6500000000001</v>
      </c>
      <c r="AB69">
        <v>1542.45</v>
      </c>
      <c r="AC69" s="2">
        <f>(Table2[[#This Row],[Close Price]]/Table2[[#This Row],[Day Low]])-1</f>
        <v>9.8202247191011116E-2</v>
      </c>
      <c r="AD69" s="2">
        <f>(Table2[[#This Row],[Day High]]/Table2[[#This Row],[Close Price]])-1</f>
        <v>5.207693881727038E-2</v>
      </c>
      <c r="AE69" s="2">
        <f>(Table2[[#This Row],[Close Price]]/Table2[[#This Row],[Current Week Low]])-1</f>
        <v>0.18938871536932611</v>
      </c>
      <c r="AF69" s="2">
        <f>(Table2[[#This Row],[Current Week High]]/Table2[[#This Row],[Close Price]])-1</f>
        <v>5.207693881727038E-2</v>
      </c>
      <c r="AG69" s="2">
        <f>(Table2[[#This Row],[Close Price]]/Table2[[#This Row],[Current Month Low]])-1</f>
        <v>0.18938871536932611</v>
      </c>
      <c r="AH69" s="2">
        <f>(Table2[[#This Row],[Current Month High]]/Table2[[#This Row],[Close Price]])-1</f>
        <v>5.207693881727038E-2</v>
      </c>
      <c r="AI69">
        <v>5.20769388172703</v>
      </c>
      <c r="AJ69">
        <v>135.291285507944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0.15</v>
      </c>
      <c r="AM69" t="s">
        <v>10473</v>
      </c>
      <c r="AN69">
        <v>21.57</v>
      </c>
      <c r="AO69" t="s">
        <v>10473</v>
      </c>
      <c r="AP69">
        <v>0.145384511491713</v>
      </c>
      <c r="AQ69">
        <f>(Table2[[#This Row],[Sharpe Ratio]]-AVERAGE(Table2[Sharpe Ratio]))/_xlfn.STDEV.P(Table2[Sharpe Ratio])</f>
        <v>1.0204630109007664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4.1040078684275265</v>
      </c>
      <c r="AS69">
        <f>_xlfn.RANK.AVG(Table2[[#This Row],[1Y Return vs Nifty Z-Score]],Table2[1Y Return vs Nifty Z-Score])</f>
        <v>146</v>
      </c>
      <c r="AT69">
        <f>_xlfn.RANK.AVG(Table2[[#This Row],[6M Return vs Nifty Z-Score]],Table2[6M Return vs Nifty Z-Score])</f>
        <v>36</v>
      </c>
      <c r="AU69">
        <f>_xlfn.RANK.AVG(Table2[[#This Row],[Sharpe Ratio Z-Score]],Table2[Sharpe Ratio Z-Score])</f>
        <v>113</v>
      </c>
      <c r="AV69">
        <f>(Table2[[#This Row],[Rank 1Y]]+Table2[[#This Row],[Rank 6M]]+Table2[[#This Row],[Rank Sharpe]])/3</f>
        <v>98.333333333333329</v>
      </c>
    </row>
    <row r="70" spans="1:48" x14ac:dyDescent="0.3">
      <c r="A70" t="s">
        <v>735</v>
      </c>
      <c r="B70" t="s">
        <v>736</v>
      </c>
      <c r="C70" t="s">
        <v>617</v>
      </c>
      <c r="D70" t="s">
        <v>482</v>
      </c>
      <c r="E70">
        <v>21492.784641450002</v>
      </c>
      <c r="F70">
        <v>3229.5</v>
      </c>
      <c r="G70">
        <v>59.804588434425497</v>
      </c>
      <c r="H70">
        <f>(Table2[[#This Row],[1Y Return vs Nifty]]-AVERAGE(Table2[1Y Return vs Nifty]))/_xlfn.STDEV.P(Table2[1Y Return vs Nifty])</f>
        <v>0.12344267063656149</v>
      </c>
      <c r="I70">
        <v>28.036700482387602</v>
      </c>
      <c r="J70">
        <f>(Table2[[#This Row],[1M Return vs Nifty]]-AVERAGE(Table2[1M Return vs Nifty]))/_xlfn.STDEV.P(Table2[1M Return vs Nifty])</f>
        <v>1.3018491871145295</v>
      </c>
      <c r="K70">
        <v>73.648449259229807</v>
      </c>
      <c r="L70">
        <f>(Table2[[#This Row],[6M Return vs Nifty]]-AVERAGE(Table2[6M Return vs Nifty]))/_xlfn.STDEV.P(Table2[6M Return vs Nifty])</f>
        <v>1.7744066682310031</v>
      </c>
      <c r="M70">
        <v>-1.8196891500874</v>
      </c>
      <c r="N70">
        <f>(Table2[[#This Row],[1W Return vs Nifty]]-AVERAGE(Table2[1W Return vs Nifty]))/_xlfn.STDEV.P(Table2[1W Return vs Nifty])</f>
        <v>-0.67476752797190731</v>
      </c>
      <c r="O70">
        <v>2755.87</v>
      </c>
      <c r="P70">
        <v>2463.7584271092101</v>
      </c>
      <c r="Q70">
        <v>2019.6185043606599</v>
      </c>
      <c r="R70">
        <v>80.240110859818699</v>
      </c>
      <c r="S70" s="2">
        <f>(Table2[[#This Row],[Close Price]]-Table2[[#This Row],[20D EMA]])/Table2[[#This Row],[20D EMA]]</f>
        <v>0.17186224313919021</v>
      </c>
      <c r="T70" s="2">
        <f>(Table2[[#This Row],[Close Price]]-Table2[[#This Row],[50D EMA]])/Table2[[#This Row],[50D EMA]]</f>
        <v>0.31080221358765836</v>
      </c>
      <c r="U70" s="2">
        <f>(Table2[[#This Row],[Close Price]]-Table2[[#This Row],[200D EMA]])/Table2[[#This Row],[200D EMA]]</f>
        <v>0.59906437429991066</v>
      </c>
      <c r="V70">
        <v>2.80621996215095</v>
      </c>
      <c r="W70">
        <v>3004.3</v>
      </c>
      <c r="X70">
        <v>3484</v>
      </c>
      <c r="Y70">
        <v>2908.15</v>
      </c>
      <c r="Z70">
        <v>3484</v>
      </c>
      <c r="AA70">
        <v>2908.15</v>
      </c>
      <c r="AB70">
        <v>3484</v>
      </c>
      <c r="AC70" s="2">
        <f>(Table2[[#This Row],[Close Price]]/Table2[[#This Row],[Day Low]])-1</f>
        <v>7.4959225110674543E-2</v>
      </c>
      <c r="AD70" s="2">
        <f>(Table2[[#This Row],[Day High]]/Table2[[#This Row],[Close Price]])-1</f>
        <v>7.8804768540021719E-2</v>
      </c>
      <c r="AE70" s="2">
        <f>(Table2[[#This Row],[Close Price]]/Table2[[#This Row],[Current Week Low]])-1</f>
        <v>0.11049980227979983</v>
      </c>
      <c r="AF70" s="2">
        <f>(Table2[[#This Row],[Current Week High]]/Table2[[#This Row],[Close Price]])-1</f>
        <v>7.8804768540021719E-2</v>
      </c>
      <c r="AG70" s="2">
        <f>(Table2[[#This Row],[Close Price]]/Table2[[#This Row],[Current Month Low]])-1</f>
        <v>0.11049980227979983</v>
      </c>
      <c r="AH70" s="2">
        <f>(Table2[[#This Row],[Current Month High]]/Table2[[#This Row],[Close Price]])-1</f>
        <v>7.8804768540021719E-2</v>
      </c>
      <c r="AI70">
        <v>7.8804768540021701</v>
      </c>
      <c r="AJ70">
        <v>117.09464909922001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0.56000000000000005</v>
      </c>
      <c r="AM70" t="s">
        <v>10473</v>
      </c>
      <c r="AN70">
        <v>32.42</v>
      </c>
      <c r="AO70" t="s">
        <v>10473</v>
      </c>
      <c r="AP70">
        <v>0.20999446007743999</v>
      </c>
      <c r="AQ70">
        <f>(Table2[[#This Row],[Sharpe Ratio]]-AVERAGE(Table2[Sharpe Ratio]))/_xlfn.STDEV.P(Table2[Sharpe Ratio])</f>
        <v>1.7511534993133278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4.2760844973235148</v>
      </c>
      <c r="AS70">
        <f>_xlfn.RANK.AVG(Table2[[#This Row],[1Y Return vs Nifty Z-Score]],Table2[1Y Return vs Nifty Z-Score])</f>
        <v>235</v>
      </c>
      <c r="AT70">
        <f>_xlfn.RANK.AVG(Table2[[#This Row],[6M Return vs Nifty Z-Score]],Table2[6M Return vs Nifty Z-Score])</f>
        <v>37</v>
      </c>
      <c r="AU70">
        <f>_xlfn.RANK.AVG(Table2[[#This Row],[Sharpe Ratio Z-Score]],Table2[Sharpe Ratio Z-Score])</f>
        <v>31</v>
      </c>
      <c r="AV70">
        <f>(Table2[[#This Row],[Rank 1Y]]+Table2[[#This Row],[Rank 6M]]+Table2[[#This Row],[Rank Sharpe]])/3</f>
        <v>101</v>
      </c>
    </row>
    <row r="71" spans="1:48" x14ac:dyDescent="0.3">
      <c r="A71" t="s">
        <v>76</v>
      </c>
      <c r="B71" t="s">
        <v>77</v>
      </c>
      <c r="C71" t="s">
        <v>10433</v>
      </c>
      <c r="D71" t="s">
        <v>56</v>
      </c>
      <c r="E71">
        <v>345086.79458759999</v>
      </c>
      <c r="F71">
        <v>2880.6</v>
      </c>
      <c r="G71">
        <v>69.583030192569694</v>
      </c>
      <c r="H71">
        <f>(Table2[[#This Row],[1Y Return vs Nifty]]-AVERAGE(Table2[1Y Return vs Nifty]))/_xlfn.STDEV.P(Table2[1Y Return vs Nifty])</f>
        <v>0.2323621512825903</v>
      </c>
      <c r="I71">
        <v>2.8752800786472799</v>
      </c>
      <c r="J71">
        <f>(Table2[[#This Row],[1M Return vs Nifty]]-AVERAGE(Table2[1M Return vs Nifty]))/_xlfn.STDEV.P(Table2[1M Return vs Nifty])</f>
        <v>-0.51007588603784937</v>
      </c>
      <c r="K71">
        <v>63.429387187126402</v>
      </c>
      <c r="L71">
        <f>(Table2[[#This Row],[6M Return vs Nifty]]-AVERAGE(Table2[6M Return vs Nifty]))/_xlfn.STDEV.P(Table2[6M Return vs Nifty])</f>
        <v>1.4822020773621361</v>
      </c>
      <c r="M71">
        <v>-8.4606406971412307E-2</v>
      </c>
      <c r="N71">
        <f>(Table2[[#This Row],[1W Return vs Nifty]]-AVERAGE(Table2[1W Return vs Nifty]))/_xlfn.STDEV.P(Table2[1W Return vs Nifty])</f>
        <v>-0.33410891840714768</v>
      </c>
      <c r="O71">
        <v>2828.62</v>
      </c>
      <c r="P71">
        <v>2612.8292600738901</v>
      </c>
      <c r="Q71">
        <v>2051.7808485061701</v>
      </c>
      <c r="R71">
        <v>54.5146657473273</v>
      </c>
      <c r="S71" s="2">
        <f>(Table2[[#This Row],[Close Price]]-Table2[[#This Row],[20D EMA]])/Table2[[#This Row],[20D EMA]]</f>
        <v>1.8376452121529233E-2</v>
      </c>
      <c r="T71" s="2">
        <f>(Table2[[#This Row],[Close Price]]-Table2[[#This Row],[50D EMA]])/Table2[[#This Row],[50D EMA]]</f>
        <v>0.10248306080227278</v>
      </c>
      <c r="U71" s="2">
        <f>(Table2[[#This Row],[Close Price]]-Table2[[#This Row],[200D EMA]])/Table2[[#This Row],[200D EMA]]</f>
        <v>0.4039511101281914</v>
      </c>
      <c r="V71">
        <v>0.89053540341256399</v>
      </c>
      <c r="W71">
        <v>2840</v>
      </c>
      <c r="X71">
        <v>2886</v>
      </c>
      <c r="Y71">
        <v>2838.25</v>
      </c>
      <c r="Z71">
        <v>2922</v>
      </c>
      <c r="AA71">
        <v>2838.25</v>
      </c>
      <c r="AB71">
        <v>2922</v>
      </c>
      <c r="AC71" s="2">
        <f>(Table2[[#This Row],[Close Price]]/Table2[[#This Row],[Day Low]])-1</f>
        <v>1.4295774647887338E-2</v>
      </c>
      <c r="AD71" s="2">
        <f>(Table2[[#This Row],[Day High]]/Table2[[#This Row],[Close Price]])-1</f>
        <v>1.8746094563633076E-3</v>
      </c>
      <c r="AE71" s="2">
        <f>(Table2[[#This Row],[Close Price]]/Table2[[#This Row],[Current Week Low]])-1</f>
        <v>1.4921166211574022E-2</v>
      </c>
      <c r="AF71" s="2">
        <f>(Table2[[#This Row],[Current Week High]]/Table2[[#This Row],[Close Price]])-1</f>
        <v>1.4372005832118395E-2</v>
      </c>
      <c r="AG71" s="2">
        <f>(Table2[[#This Row],[Close Price]]/Table2[[#This Row],[Current Month Low]])-1</f>
        <v>1.4921166211574022E-2</v>
      </c>
      <c r="AH71" s="2">
        <f>(Table2[[#This Row],[Current Month High]]/Table2[[#This Row],[Close Price]])-1</f>
        <v>1.4372005832118395E-2</v>
      </c>
      <c r="AI71">
        <v>4.6136221620495599</v>
      </c>
      <c r="AJ71">
        <v>103.468126434751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0.21</v>
      </c>
      <c r="AM71" t="s">
        <v>10473</v>
      </c>
      <c r="AN71">
        <v>-1.82</v>
      </c>
      <c r="AO71" t="s">
        <v>10474</v>
      </c>
      <c r="AP71">
        <v>0.18910705955047899</v>
      </c>
      <c r="AQ71">
        <f>(Table2[[#This Row],[Sharpe Ratio]]-AVERAGE(Table2[Sharpe Ratio]))/_xlfn.STDEV.P(Table2[Sharpe Ratio])</f>
        <v>1.514932526741845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2.3853119509415746</v>
      </c>
      <c r="AS71">
        <f>_xlfn.RANK.AVG(Table2[[#This Row],[1Y Return vs Nifty Z-Score]],Table2[1Y Return vs Nifty Z-Score])</f>
        <v>204</v>
      </c>
      <c r="AT71">
        <f>_xlfn.RANK.AVG(Table2[[#This Row],[6M Return vs Nifty Z-Score]],Table2[6M Return vs Nifty Z-Score])</f>
        <v>55</v>
      </c>
      <c r="AU71">
        <f>_xlfn.RANK.AVG(Table2[[#This Row],[Sharpe Ratio Z-Score]],Table2[Sharpe Ratio Z-Score])</f>
        <v>49</v>
      </c>
      <c r="AV71">
        <f>(Table2[[#This Row],[Rank 1Y]]+Table2[[#This Row],[Rank 6M]]+Table2[[#This Row],[Rank Sharpe]])/3</f>
        <v>102.66666666666667</v>
      </c>
    </row>
    <row r="72" spans="1:48" x14ac:dyDescent="0.3">
      <c r="A72" t="s">
        <v>331</v>
      </c>
      <c r="B72" t="s">
        <v>332</v>
      </c>
      <c r="C72" t="s">
        <v>10435</v>
      </c>
      <c r="D72" t="s">
        <v>333</v>
      </c>
      <c r="E72">
        <v>75657.973080027994</v>
      </c>
      <c r="F72">
        <v>55.49</v>
      </c>
      <c r="G72">
        <v>194.646235533675</v>
      </c>
      <c r="H72">
        <f>(Table2[[#This Row],[1Y Return vs Nifty]]-AVERAGE(Table2[1Y Return vs Nifty]))/_xlfn.STDEV.P(Table2[1Y Return vs Nifty])</f>
        <v>1.6254081713537949</v>
      </c>
      <c r="I72">
        <v>11.1174626263072</v>
      </c>
      <c r="J72">
        <f>(Table2[[#This Row],[1M Return vs Nifty]]-AVERAGE(Table2[1M Return vs Nifty]))/_xlfn.STDEV.P(Table2[1M Return vs Nifty])</f>
        <v>8.3460447601882023E-2</v>
      </c>
      <c r="K72">
        <v>24.6718645216278</v>
      </c>
      <c r="L72">
        <f>(Table2[[#This Row],[6M Return vs Nifty]]-AVERAGE(Table2[6M Return vs Nifty]))/_xlfn.STDEV.P(Table2[6M Return vs Nifty])</f>
        <v>0.37396670569540985</v>
      </c>
      <c r="M72">
        <v>-0.75413161512580396</v>
      </c>
      <c r="N72">
        <f>(Table2[[#This Row],[1W Return vs Nifty]]-AVERAGE(Table2[1W Return vs Nifty]))/_xlfn.STDEV.P(Table2[1W Return vs Nifty])</f>
        <v>-0.46556058973714398</v>
      </c>
      <c r="O72">
        <v>51.77</v>
      </c>
      <c r="P72">
        <v>48.278282581654402</v>
      </c>
      <c r="Q72">
        <v>39.449240783844701</v>
      </c>
      <c r="R72">
        <v>75.367262662423897</v>
      </c>
      <c r="S72" s="2">
        <f>(Table2[[#This Row],[Close Price]]-Table2[[#This Row],[20D EMA]])/Table2[[#This Row],[20D EMA]]</f>
        <v>7.185628742514967E-2</v>
      </c>
      <c r="T72" s="2">
        <f>(Table2[[#This Row],[Close Price]]-Table2[[#This Row],[50D EMA]])/Table2[[#This Row],[50D EMA]]</f>
        <v>0.14937808539788511</v>
      </c>
      <c r="U72" s="2">
        <f>(Table2[[#This Row],[Close Price]]-Table2[[#This Row],[200D EMA]])/Table2[[#This Row],[200D EMA]]</f>
        <v>0.40661769142904092</v>
      </c>
      <c r="V72">
        <v>1.40721531880541</v>
      </c>
      <c r="W72">
        <v>53.8</v>
      </c>
      <c r="X72">
        <v>56.49</v>
      </c>
      <c r="Y72">
        <v>52.43</v>
      </c>
      <c r="Z72">
        <v>56.49</v>
      </c>
      <c r="AA72">
        <v>52.43</v>
      </c>
      <c r="AB72">
        <v>56.49</v>
      </c>
      <c r="AC72" s="2">
        <f>(Table2[[#This Row],[Close Price]]/Table2[[#This Row],[Day Low]])-1</f>
        <v>3.1412639405204557E-2</v>
      </c>
      <c r="AD72" s="2">
        <f>(Table2[[#This Row],[Day High]]/Table2[[#This Row],[Close Price]])-1</f>
        <v>1.8021265092809546E-2</v>
      </c>
      <c r="AE72" s="2">
        <f>(Table2[[#This Row],[Close Price]]/Table2[[#This Row],[Current Week Low]])-1</f>
        <v>5.8363532328819412E-2</v>
      </c>
      <c r="AF72" s="2">
        <f>(Table2[[#This Row],[Current Week High]]/Table2[[#This Row],[Close Price]])-1</f>
        <v>1.8021265092809546E-2</v>
      </c>
      <c r="AG72" s="2">
        <f>(Table2[[#This Row],[Close Price]]/Table2[[#This Row],[Current Month Low]])-1</f>
        <v>5.8363532328819412E-2</v>
      </c>
      <c r="AH72" s="2">
        <f>(Table2[[#This Row],[Current Month High]]/Table2[[#This Row],[Close Price]])-1</f>
        <v>1.8021265092809546E-2</v>
      </c>
      <c r="AI72">
        <v>1.80212650928095</v>
      </c>
      <c r="AJ72">
        <v>233.27327327327299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0.23</v>
      </c>
      <c r="AM72" t="s">
        <v>10473</v>
      </c>
      <c r="AN72">
        <v>13.48</v>
      </c>
      <c r="AO72" t="s">
        <v>10473</v>
      </c>
      <c r="AP72">
        <v>0.163887435609855</v>
      </c>
      <c r="AQ72">
        <f>(Table2[[#This Row],[Sharpe Ratio]]-AVERAGE(Table2[Sharpe Ratio]))/_xlfn.STDEV.P(Table2[Sharpe Ratio])</f>
        <v>1.2297173278734381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2.8469920627873808</v>
      </c>
      <c r="AS72">
        <f>_xlfn.RANK.AVG(Table2[[#This Row],[1Y Return vs Nifty Z-Score]],Table2[1Y Return vs Nifty Z-Score])</f>
        <v>42</v>
      </c>
      <c r="AT72">
        <f>_xlfn.RANK.AVG(Table2[[#This Row],[6M Return vs Nifty Z-Score]],Table2[6M Return vs Nifty Z-Score])</f>
        <v>187</v>
      </c>
      <c r="AU72">
        <f>_xlfn.RANK.AVG(Table2[[#This Row],[Sharpe Ratio Z-Score]],Table2[Sharpe Ratio Z-Score])</f>
        <v>79</v>
      </c>
      <c r="AV72">
        <f>(Table2[[#This Row],[Rank 1Y]]+Table2[[#This Row],[Rank 6M]]+Table2[[#This Row],[Rank Sharpe]])/3</f>
        <v>102.66666666666667</v>
      </c>
    </row>
    <row r="73" spans="1:48" x14ac:dyDescent="0.3">
      <c r="A73" t="s">
        <v>152</v>
      </c>
      <c r="B73" t="s">
        <v>153</v>
      </c>
      <c r="C73" t="s">
        <v>10429</v>
      </c>
      <c r="D73" t="s">
        <v>122</v>
      </c>
      <c r="E73">
        <v>176307.93652799999</v>
      </c>
      <c r="F73">
        <v>534.25</v>
      </c>
      <c r="G73">
        <v>174.67422321909299</v>
      </c>
      <c r="H73">
        <f>(Table2[[#This Row],[1Y Return vs Nifty]]-AVERAGE(Table2[1Y Return vs Nifty]))/_xlfn.STDEV.P(Table2[1Y Return vs Nifty])</f>
        <v>1.4029451999965659</v>
      </c>
      <c r="I73">
        <v>16.173791034217199</v>
      </c>
      <c r="J73">
        <f>(Table2[[#This Row],[1M Return vs Nifty]]-AVERAGE(Table2[1M Return vs Nifty]))/_xlfn.STDEV.P(Table2[1M Return vs Nifty])</f>
        <v>0.44757694314848739</v>
      </c>
      <c r="K73">
        <v>20.237086684238101</v>
      </c>
      <c r="L73">
        <f>(Table2[[#This Row],[6M Return vs Nifty]]-AVERAGE(Table2[6M Return vs Nifty]))/_xlfn.STDEV.P(Table2[6M Return vs Nifty])</f>
        <v>0.24715835142322104</v>
      </c>
      <c r="M73">
        <v>9.2114805953802303</v>
      </c>
      <c r="N73">
        <f>(Table2[[#This Row],[1W Return vs Nifty]]-AVERAGE(Table2[1W Return vs Nifty]))/_xlfn.STDEV.P(Table2[1W Return vs Nifty])</f>
        <v>1.4910444266875018</v>
      </c>
      <c r="O73">
        <v>499.31</v>
      </c>
      <c r="P73">
        <v>476.00945547653498</v>
      </c>
      <c r="Q73">
        <v>388.63171431521499</v>
      </c>
      <c r="R73">
        <v>76.577350156711304</v>
      </c>
      <c r="S73" s="2">
        <f>(Table2[[#This Row],[Close Price]]-Table2[[#This Row],[20D EMA]])/Table2[[#This Row],[20D EMA]]</f>
        <v>6.9976567663375455E-2</v>
      </c>
      <c r="T73" s="2">
        <f>(Table2[[#This Row],[Close Price]]-Table2[[#This Row],[50D EMA]])/Table2[[#This Row],[50D EMA]]</f>
        <v>0.12235165468543094</v>
      </c>
      <c r="U73" s="2">
        <f>(Table2[[#This Row],[Close Price]]-Table2[[#This Row],[200D EMA]])/Table2[[#This Row],[200D EMA]]</f>
        <v>0.37469480827464219</v>
      </c>
      <c r="V73">
        <v>0.77162826624860303</v>
      </c>
      <c r="W73">
        <v>529.35</v>
      </c>
      <c r="X73">
        <v>539.45000000000005</v>
      </c>
      <c r="Y73">
        <v>486.55</v>
      </c>
      <c r="Z73">
        <v>544.75</v>
      </c>
      <c r="AA73">
        <v>486.55</v>
      </c>
      <c r="AB73">
        <v>544.75</v>
      </c>
      <c r="AC73" s="2">
        <f>(Table2[[#This Row],[Close Price]]/Table2[[#This Row],[Day Low]])-1</f>
        <v>9.2566354963634634E-3</v>
      </c>
      <c r="AD73" s="2">
        <f>(Table2[[#This Row],[Day High]]/Table2[[#This Row],[Close Price]])-1</f>
        <v>9.7332709405710816E-3</v>
      </c>
      <c r="AE73" s="2">
        <f>(Table2[[#This Row],[Close Price]]/Table2[[#This Row],[Current Week Low]])-1</f>
        <v>9.8037200698797733E-2</v>
      </c>
      <c r="AF73" s="2">
        <f>(Table2[[#This Row],[Current Week High]]/Table2[[#This Row],[Close Price]])-1</f>
        <v>1.9653720168460564E-2</v>
      </c>
      <c r="AG73" s="2">
        <f>(Table2[[#This Row],[Close Price]]/Table2[[#This Row],[Current Month Low]])-1</f>
        <v>9.8037200698797733E-2</v>
      </c>
      <c r="AH73" s="2">
        <f>(Table2[[#This Row],[Current Month High]]/Table2[[#This Row],[Close Price]])-1</f>
        <v>1.9653720168460564E-2</v>
      </c>
      <c r="AI73">
        <v>4.6326626111370999</v>
      </c>
      <c r="AJ73">
        <v>206.86387133831099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0.2</v>
      </c>
      <c r="AM73" t="s">
        <v>10473</v>
      </c>
      <c r="AN73">
        <v>7.01</v>
      </c>
      <c r="AO73" t="s">
        <v>10473</v>
      </c>
      <c r="AP73">
        <v>0.20075947814398501</v>
      </c>
      <c r="AQ73">
        <f>(Table2[[#This Row],[Sharpe Ratio]]-AVERAGE(Table2[Sharpe Ratio]))/_xlfn.STDEV.P(Table2[Sharpe Ratio])</f>
        <v>1.6467127187966244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5.2354376400524005</v>
      </c>
      <c r="AS73">
        <f>_xlfn.RANK.AVG(Table2[[#This Row],[1Y Return vs Nifty Z-Score]],Table2[1Y Return vs Nifty Z-Score])</f>
        <v>52</v>
      </c>
      <c r="AT73">
        <f>_xlfn.RANK.AVG(Table2[[#This Row],[6M Return vs Nifty Z-Score]],Table2[6M Return vs Nifty Z-Score])</f>
        <v>219</v>
      </c>
      <c r="AU73">
        <f>_xlfn.RANK.AVG(Table2[[#This Row],[Sharpe Ratio Z-Score]],Table2[Sharpe Ratio Z-Score])</f>
        <v>38</v>
      </c>
      <c r="AV73">
        <f>(Table2[[#This Row],[Rank 1Y]]+Table2[[#This Row],[Rank 6M]]+Table2[[#This Row],[Rank Sharpe]])/3</f>
        <v>103</v>
      </c>
    </row>
    <row r="74" spans="1:48" x14ac:dyDescent="0.3">
      <c r="A74" t="s">
        <v>691</v>
      </c>
      <c r="B74" t="s">
        <v>692</v>
      </c>
      <c r="C74" t="s">
        <v>10430</v>
      </c>
      <c r="D74" t="s">
        <v>631</v>
      </c>
      <c r="E74">
        <v>24608.019969000001</v>
      </c>
      <c r="F74">
        <v>1439.1</v>
      </c>
      <c r="G74">
        <v>77.480670756632094</v>
      </c>
      <c r="H74">
        <f>(Table2[[#This Row],[1Y Return vs Nifty]]-AVERAGE(Table2[1Y Return vs Nifty]))/_xlfn.STDEV.P(Table2[1Y Return vs Nifty])</f>
        <v>0.32033188407260704</v>
      </c>
      <c r="I74">
        <v>26.590403703671399</v>
      </c>
      <c r="J74">
        <f>(Table2[[#This Row],[1M Return vs Nifty]]-AVERAGE(Table2[1M Return vs Nifty]))/_xlfn.STDEV.P(Table2[1M Return vs Nifty])</f>
        <v>1.197698413647629</v>
      </c>
      <c r="K74">
        <v>54.242005868757502</v>
      </c>
      <c r="L74">
        <f>(Table2[[#This Row],[6M Return vs Nifty]]-AVERAGE(Table2[6M Return vs Nifty]))/_xlfn.STDEV.P(Table2[6M Return vs Nifty])</f>
        <v>1.2194974396616935</v>
      </c>
      <c r="M74">
        <v>-2.6042171798006</v>
      </c>
      <c r="N74">
        <f>(Table2[[#This Row],[1W Return vs Nifty]]-AVERAGE(Table2[1W Return vs Nifty]))/_xlfn.STDEV.P(Table2[1W Return vs Nifty])</f>
        <v>-0.82879835377951183</v>
      </c>
      <c r="O74">
        <v>1376.76</v>
      </c>
      <c r="P74">
        <v>1238.97174817531</v>
      </c>
      <c r="Q74">
        <v>965.11834441854796</v>
      </c>
      <c r="R74">
        <v>64.616930674751401</v>
      </c>
      <c r="S74" s="2">
        <f>(Table2[[#This Row],[Close Price]]-Table2[[#This Row],[20D EMA]])/Table2[[#This Row],[20D EMA]]</f>
        <v>4.5280223132572066E-2</v>
      </c>
      <c r="T74" s="2">
        <f>(Table2[[#This Row],[Close Price]]-Table2[[#This Row],[50D EMA]])/Table2[[#This Row],[50D EMA]]</f>
        <v>0.16152769594579364</v>
      </c>
      <c r="U74" s="2">
        <f>(Table2[[#This Row],[Close Price]]-Table2[[#This Row],[200D EMA]])/Table2[[#This Row],[200D EMA]]</f>
        <v>0.49111247167000055</v>
      </c>
      <c r="V74">
        <v>0.56915004227862998</v>
      </c>
      <c r="W74">
        <v>1416.5</v>
      </c>
      <c r="X74">
        <v>1466.7</v>
      </c>
      <c r="Y74">
        <v>1408</v>
      </c>
      <c r="Z74">
        <v>1475</v>
      </c>
      <c r="AA74">
        <v>1408</v>
      </c>
      <c r="AB74">
        <v>1475</v>
      </c>
      <c r="AC74" s="2">
        <f>(Table2[[#This Row],[Close Price]]/Table2[[#This Row],[Day Low]])-1</f>
        <v>1.595481821390754E-2</v>
      </c>
      <c r="AD74" s="2">
        <f>(Table2[[#This Row],[Day High]]/Table2[[#This Row],[Close Price]])-1</f>
        <v>1.917865332499491E-2</v>
      </c>
      <c r="AE74" s="2">
        <f>(Table2[[#This Row],[Close Price]]/Table2[[#This Row],[Current Week Low]])-1</f>
        <v>2.2088068181818077E-2</v>
      </c>
      <c r="AF74" s="2">
        <f>(Table2[[#This Row],[Current Week High]]/Table2[[#This Row],[Close Price]])-1</f>
        <v>2.4946146897366406E-2</v>
      </c>
      <c r="AG74" s="2">
        <f>(Table2[[#This Row],[Close Price]]/Table2[[#This Row],[Current Month Low]])-1</f>
        <v>2.2088068181818077E-2</v>
      </c>
      <c r="AH74" s="2">
        <f>(Table2[[#This Row],[Current Month High]]/Table2[[#This Row],[Close Price]])-1</f>
        <v>2.4946146897366406E-2</v>
      </c>
      <c r="AI74">
        <v>3.8843721770550999</v>
      </c>
      <c r="AJ74">
        <v>120.97504798464399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0.64</v>
      </c>
      <c r="AM74" t="s">
        <v>10473</v>
      </c>
      <c r="AN74">
        <v>0.71</v>
      </c>
      <c r="AO74" t="s">
        <v>10473</v>
      </c>
      <c r="AP74">
        <v>0.173431415864438</v>
      </c>
      <c r="AQ74">
        <f>(Table2[[#This Row],[Sharpe Ratio]]-AVERAGE(Table2[Sharpe Ratio]))/_xlfn.STDEV.P(Table2[Sharpe Ratio])</f>
        <v>1.3376526496972609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3.2463820332996787</v>
      </c>
      <c r="AS74">
        <f>_xlfn.RANK.AVG(Table2[[#This Row],[1Y Return vs Nifty Z-Score]],Table2[1Y Return vs Nifty Z-Score])</f>
        <v>172</v>
      </c>
      <c r="AT74">
        <f>_xlfn.RANK.AVG(Table2[[#This Row],[6M Return vs Nifty Z-Score]],Table2[6M Return vs Nifty Z-Score])</f>
        <v>71</v>
      </c>
      <c r="AU74">
        <f>_xlfn.RANK.AVG(Table2[[#This Row],[Sharpe Ratio Z-Score]],Table2[Sharpe Ratio Z-Score])</f>
        <v>68</v>
      </c>
      <c r="AV74">
        <f>(Table2[[#This Row],[Rank 1Y]]+Table2[[#This Row],[Rank 6M]]+Table2[[#This Row],[Rank Sharpe]])/3</f>
        <v>103.66666666666667</v>
      </c>
    </row>
    <row r="75" spans="1:48" x14ac:dyDescent="0.3">
      <c r="A75" t="s">
        <v>455</v>
      </c>
      <c r="B75" t="s">
        <v>456</v>
      </c>
      <c r="C75" t="s">
        <v>10433</v>
      </c>
      <c r="D75" t="s">
        <v>457</v>
      </c>
      <c r="E75">
        <v>48275.75</v>
      </c>
      <c r="F75">
        <v>567.95000000000005</v>
      </c>
      <c r="G75">
        <v>105.159524233208</v>
      </c>
      <c r="H75">
        <f>(Table2[[#This Row],[1Y Return vs Nifty]]-AVERAGE(Table2[1Y Return vs Nifty]))/_xlfn.STDEV.P(Table2[1Y Return vs Nifty])</f>
        <v>0.62863932406275269</v>
      </c>
      <c r="I75">
        <v>15.373822014647301</v>
      </c>
      <c r="J75">
        <f>(Table2[[#This Row],[1M Return vs Nifty]]-AVERAGE(Table2[1M Return vs Nifty]))/_xlfn.STDEV.P(Table2[1M Return vs Nifty])</f>
        <v>0.38996954654506055</v>
      </c>
      <c r="K75">
        <v>60.4427141051858</v>
      </c>
      <c r="L75">
        <f>(Table2[[#This Row],[6M Return vs Nifty]]-AVERAGE(Table2[6M Return vs Nifty]))/_xlfn.STDEV.P(Table2[6M Return vs Nifty])</f>
        <v>1.3968009339098506</v>
      </c>
      <c r="M75">
        <v>-1.36329195179546</v>
      </c>
      <c r="N75">
        <f>(Table2[[#This Row],[1W Return vs Nifty]]-AVERAGE(Table2[1W Return vs Nifty]))/_xlfn.STDEV.P(Table2[1W Return vs Nifty])</f>
        <v>-0.58516048439070623</v>
      </c>
      <c r="O75">
        <v>552.75</v>
      </c>
      <c r="P75">
        <v>507.42796141043999</v>
      </c>
      <c r="Q75">
        <v>383.59047165939398</v>
      </c>
      <c r="R75">
        <v>60.090387510411603</v>
      </c>
      <c r="S75" s="2">
        <f>(Table2[[#This Row],[Close Price]]-Table2[[#This Row],[20D EMA]])/Table2[[#This Row],[20D EMA]]</f>
        <v>2.7498869289914147E-2</v>
      </c>
      <c r="T75" s="2">
        <f>(Table2[[#This Row],[Close Price]]-Table2[[#This Row],[50D EMA]])/Table2[[#This Row],[50D EMA]]</f>
        <v>0.11927217889478105</v>
      </c>
      <c r="U75" s="2">
        <f>(Table2[[#This Row],[Close Price]]-Table2[[#This Row],[200D EMA]])/Table2[[#This Row],[200D EMA]]</f>
        <v>0.48061550523681046</v>
      </c>
      <c r="V75">
        <v>0.64537201288664503</v>
      </c>
      <c r="W75">
        <v>565</v>
      </c>
      <c r="X75">
        <v>571</v>
      </c>
      <c r="Y75">
        <v>559.6</v>
      </c>
      <c r="Z75">
        <v>572.75</v>
      </c>
      <c r="AA75">
        <v>559.6</v>
      </c>
      <c r="AB75">
        <v>572.75</v>
      </c>
      <c r="AC75" s="2">
        <f>(Table2[[#This Row],[Close Price]]/Table2[[#This Row],[Day Low]])-1</f>
        <v>5.2212389380532631E-3</v>
      </c>
      <c r="AD75" s="2">
        <f>(Table2[[#This Row],[Day High]]/Table2[[#This Row],[Close Price]])-1</f>
        <v>5.3701910379433393E-3</v>
      </c>
      <c r="AE75" s="2">
        <f>(Table2[[#This Row],[Close Price]]/Table2[[#This Row],[Current Week Low]])-1</f>
        <v>1.4921372408863487E-2</v>
      </c>
      <c r="AF75" s="2">
        <f>(Table2[[#This Row],[Current Week High]]/Table2[[#This Row],[Close Price]])-1</f>
        <v>8.4514481908617434E-3</v>
      </c>
      <c r="AG75" s="2">
        <f>(Table2[[#This Row],[Close Price]]/Table2[[#This Row],[Current Month Low]])-1</f>
        <v>1.4921372408863487E-2</v>
      </c>
      <c r="AH75" s="2">
        <f>(Table2[[#This Row],[Current Month High]]/Table2[[#This Row],[Close Price]])-1</f>
        <v>8.4514481908617434E-3</v>
      </c>
      <c r="AI75">
        <v>9.2261642750241997</v>
      </c>
      <c r="AJ75">
        <v>138.034367141659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0.06</v>
      </c>
      <c r="AM75" t="s">
        <v>10473</v>
      </c>
      <c r="AN75">
        <v>1.36</v>
      </c>
      <c r="AO75" t="s">
        <v>10473</v>
      </c>
      <c r="AP75">
        <v>0.138282978990658</v>
      </c>
      <c r="AQ75">
        <f>(Table2[[#This Row],[Sharpe Ratio]]-AVERAGE(Table2[Sharpe Ratio]))/_xlfn.STDEV.P(Table2[Sharpe Ratio])</f>
        <v>0.94014995748936236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2.77039927761632</v>
      </c>
      <c r="AS75">
        <f>_xlfn.RANK.AVG(Table2[[#This Row],[1Y Return vs Nifty Z-Score]],Table2[1Y Return vs Nifty Z-Score])</f>
        <v>123</v>
      </c>
      <c r="AT75">
        <f>_xlfn.RANK.AVG(Table2[[#This Row],[6M Return vs Nifty Z-Score]],Table2[6M Return vs Nifty Z-Score])</f>
        <v>64</v>
      </c>
      <c r="AU75">
        <f>_xlfn.RANK.AVG(Table2[[#This Row],[Sharpe Ratio Z-Score]],Table2[Sharpe Ratio Z-Score])</f>
        <v>127</v>
      </c>
      <c r="AV75">
        <f>(Table2[[#This Row],[Rank 1Y]]+Table2[[#This Row],[Rank 6M]]+Table2[[#This Row],[Rank Sharpe]])/3</f>
        <v>104.66666666666667</v>
      </c>
    </row>
    <row r="76" spans="1:48" x14ac:dyDescent="0.3">
      <c r="A76" t="s">
        <v>295</v>
      </c>
      <c r="B76" t="s">
        <v>296</v>
      </c>
      <c r="C76" t="s">
        <v>10428</v>
      </c>
      <c r="D76" t="s">
        <v>297</v>
      </c>
      <c r="E76">
        <v>90400.983764805002</v>
      </c>
      <c r="F76">
        <v>10425.450000000001</v>
      </c>
      <c r="G76">
        <v>144.75418551943699</v>
      </c>
      <c r="H76">
        <f>(Table2[[#This Row],[1Y Return vs Nifty]]-AVERAGE(Table2[1Y Return vs Nifty]))/_xlfn.STDEV.P(Table2[1Y Return vs Nifty])</f>
        <v>1.0696738007532349</v>
      </c>
      <c r="I76">
        <v>34.625746221109999</v>
      </c>
      <c r="J76">
        <f>(Table2[[#This Row],[1M Return vs Nifty]]-AVERAGE(Table2[1M Return vs Nifty]))/_xlfn.STDEV.P(Table2[1M Return vs Nifty])</f>
        <v>1.7763397759035553</v>
      </c>
      <c r="K76">
        <v>121.87470351115699</v>
      </c>
      <c r="L76">
        <f>(Table2[[#This Row],[6M Return vs Nifty]]-AVERAGE(Table2[6M Return vs Nifty]))/_xlfn.STDEV.P(Table2[6M Return vs Nifty])</f>
        <v>3.1533916272607883</v>
      </c>
      <c r="M76">
        <v>4.39160988122297</v>
      </c>
      <c r="N76">
        <f>(Table2[[#This Row],[1W Return vs Nifty]]-AVERAGE(Table2[1W Return vs Nifty]))/_xlfn.STDEV.P(Table2[1W Return vs Nifty])</f>
        <v>0.54473194546368453</v>
      </c>
      <c r="O76">
        <v>9617.43</v>
      </c>
      <c r="P76">
        <v>8822.1030168893503</v>
      </c>
      <c r="Q76">
        <v>6903.3576894220796</v>
      </c>
      <c r="R76">
        <v>81.884897792481794</v>
      </c>
      <c r="S76" s="2">
        <f>(Table2[[#This Row],[Close Price]]-Table2[[#This Row],[20D EMA]])/Table2[[#This Row],[20D EMA]]</f>
        <v>8.401620807221892E-2</v>
      </c>
      <c r="T76" s="2">
        <f>(Table2[[#This Row],[Close Price]]-Table2[[#This Row],[50D EMA]])/Table2[[#This Row],[50D EMA]]</f>
        <v>0.18174203815588477</v>
      </c>
      <c r="U76" s="2">
        <f>(Table2[[#This Row],[Close Price]]-Table2[[#This Row],[200D EMA]])/Table2[[#This Row],[200D EMA]]</f>
        <v>0.51019988663991367</v>
      </c>
      <c r="V76">
        <v>1.00218408833629</v>
      </c>
      <c r="W76">
        <v>10370.049999999999</v>
      </c>
      <c r="X76">
        <v>10488</v>
      </c>
      <c r="Y76">
        <v>9890.15</v>
      </c>
      <c r="Z76">
        <v>10529.95</v>
      </c>
      <c r="AA76">
        <v>9890.15</v>
      </c>
      <c r="AB76">
        <v>10529.95</v>
      </c>
      <c r="AC76" s="2">
        <f>(Table2[[#This Row],[Close Price]]/Table2[[#This Row],[Day Low]])-1</f>
        <v>5.3423078962977488E-3</v>
      </c>
      <c r="AD76" s="2">
        <f>(Table2[[#This Row],[Day High]]/Table2[[#This Row],[Close Price]])-1</f>
        <v>5.9997410183731947E-3</v>
      </c>
      <c r="AE76" s="2">
        <f>(Table2[[#This Row],[Close Price]]/Table2[[#This Row],[Current Week Low]])-1</f>
        <v>5.4124558272624856E-2</v>
      </c>
      <c r="AF76" s="2">
        <f>(Table2[[#This Row],[Current Week High]]/Table2[[#This Row],[Close Price]])-1</f>
        <v>1.0023548144204808E-2</v>
      </c>
      <c r="AG76" s="2">
        <f>(Table2[[#This Row],[Close Price]]/Table2[[#This Row],[Current Month Low]])-1</f>
        <v>5.4124558272624856E-2</v>
      </c>
      <c r="AH76" s="2">
        <f>(Table2[[#This Row],[Current Month High]]/Table2[[#This Row],[Close Price]])-1</f>
        <v>1.0023548144204808E-2</v>
      </c>
      <c r="AI76">
        <v>1.0023548144204799</v>
      </c>
      <c r="AJ76">
        <v>178.96046558298201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0.18</v>
      </c>
      <c r="AM76" t="s">
        <v>10473</v>
      </c>
      <c r="AN76">
        <v>6.02</v>
      </c>
      <c r="AO76" t="s">
        <v>10473</v>
      </c>
      <c r="AP76">
        <v>9.2905304710871994E-2</v>
      </c>
      <c r="AQ76">
        <f>(Table2[[#This Row],[Sharpe Ratio]]-AVERAGE(Table2[Sharpe Ratio]))/_xlfn.STDEV.P(Table2[Sharpe Ratio])</f>
        <v>0.42696219448520328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6.9710993438664666</v>
      </c>
      <c r="AS76">
        <f>_xlfn.RANK.AVG(Table2[[#This Row],[1Y Return vs Nifty Z-Score]],Table2[1Y Return vs Nifty Z-Score])</f>
        <v>77</v>
      </c>
      <c r="AT76">
        <f>_xlfn.RANK.AVG(Table2[[#This Row],[6M Return vs Nifty Z-Score]],Table2[6M Return vs Nifty Z-Score])</f>
        <v>10</v>
      </c>
      <c r="AU76">
        <f>_xlfn.RANK.AVG(Table2[[#This Row],[Sharpe Ratio Z-Score]],Table2[Sharpe Ratio Z-Score])</f>
        <v>230</v>
      </c>
      <c r="AV76">
        <f>(Table2[[#This Row],[Rank 1Y]]+Table2[[#This Row],[Rank 6M]]+Table2[[#This Row],[Rank Sharpe]])/3</f>
        <v>105.66666666666667</v>
      </c>
    </row>
    <row r="77" spans="1:48" x14ac:dyDescent="0.3">
      <c r="A77" t="s">
        <v>1150</v>
      </c>
      <c r="B77" t="s">
        <v>1151</v>
      </c>
      <c r="C77" t="s">
        <v>10436</v>
      </c>
      <c r="D77" t="s">
        <v>130</v>
      </c>
      <c r="E77">
        <v>10328.2634128399</v>
      </c>
      <c r="F77">
        <v>711.8</v>
      </c>
      <c r="G77">
        <v>105.973096375099</v>
      </c>
      <c r="H77">
        <f>(Table2[[#This Row],[1Y Return vs Nifty]]-AVERAGE(Table2[1Y Return vs Nifty]))/_xlfn.STDEV.P(Table2[1Y Return vs Nifty])</f>
        <v>0.63770148931919979</v>
      </c>
      <c r="I77">
        <v>41.380081152074197</v>
      </c>
      <c r="J77">
        <f>(Table2[[#This Row],[1M Return vs Nifty]]-AVERAGE(Table2[1M Return vs Nifty]))/_xlfn.STDEV.P(Table2[1M Return vs Nifty])</f>
        <v>2.2627331757000033</v>
      </c>
      <c r="K77">
        <v>42.736118109119701</v>
      </c>
      <c r="L77">
        <f>(Table2[[#This Row],[6M Return vs Nifty]]-AVERAGE(Table2[6M Return vs Nifty]))/_xlfn.STDEV.P(Table2[6M Return vs Nifty])</f>
        <v>0.89049726316153766</v>
      </c>
      <c r="M77">
        <v>-2.4824288326771198</v>
      </c>
      <c r="N77">
        <f>(Table2[[#This Row],[1W Return vs Nifty]]-AVERAGE(Table2[1W Return vs Nifty]))/_xlfn.STDEV.P(Table2[1W Return vs Nifty])</f>
        <v>-0.80488695868502336</v>
      </c>
      <c r="O77">
        <v>693.49</v>
      </c>
      <c r="P77">
        <v>618.06501044020104</v>
      </c>
      <c r="Q77">
        <v>496.38440502846498</v>
      </c>
      <c r="R77">
        <v>48.357907055612699</v>
      </c>
      <c r="S77" s="2">
        <f>(Table2[[#This Row],[Close Price]]-Table2[[#This Row],[20D EMA]])/Table2[[#This Row],[20D EMA]]</f>
        <v>2.6402687854186715E-2</v>
      </c>
      <c r="T77" s="2">
        <f>(Table2[[#This Row],[Close Price]]-Table2[[#This Row],[50D EMA]])/Table2[[#This Row],[50D EMA]]</f>
        <v>0.15165878665909038</v>
      </c>
      <c r="U77" s="2">
        <f>(Table2[[#This Row],[Close Price]]-Table2[[#This Row],[200D EMA]])/Table2[[#This Row],[200D EMA]]</f>
        <v>0.43396930441274045</v>
      </c>
      <c r="V77">
        <v>0.61804754834449005</v>
      </c>
      <c r="W77">
        <v>703.5</v>
      </c>
      <c r="X77">
        <v>731</v>
      </c>
      <c r="Y77">
        <v>703.5</v>
      </c>
      <c r="Z77">
        <v>775</v>
      </c>
      <c r="AA77">
        <v>703.5</v>
      </c>
      <c r="AB77">
        <v>775</v>
      </c>
      <c r="AC77" s="2">
        <f>(Table2[[#This Row],[Close Price]]/Table2[[#This Row],[Day Low]])-1</f>
        <v>1.1798152096659464E-2</v>
      </c>
      <c r="AD77" s="2">
        <f>(Table2[[#This Row],[Day High]]/Table2[[#This Row],[Close Price]])-1</f>
        <v>2.6973869064343958E-2</v>
      </c>
      <c r="AE77" s="2">
        <f>(Table2[[#This Row],[Close Price]]/Table2[[#This Row],[Current Week Low]])-1</f>
        <v>1.1798152096659464E-2</v>
      </c>
      <c r="AF77" s="2">
        <f>(Table2[[#This Row],[Current Week High]]/Table2[[#This Row],[Close Price]])-1</f>
        <v>8.8788985670132048E-2</v>
      </c>
      <c r="AG77" s="2">
        <f>(Table2[[#This Row],[Close Price]]/Table2[[#This Row],[Current Month Low]])-1</f>
        <v>1.1798152096659464E-2</v>
      </c>
      <c r="AH77" s="2">
        <f>(Table2[[#This Row],[Current Month High]]/Table2[[#This Row],[Close Price]])-1</f>
        <v>8.8788985670132048E-2</v>
      </c>
      <c r="AI77">
        <v>9.1598763697668009</v>
      </c>
      <c r="AJ77">
        <v>131.81892199967399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0.35</v>
      </c>
      <c r="AM77" t="s">
        <v>10473</v>
      </c>
      <c r="AN77">
        <v>-1.22</v>
      </c>
      <c r="AO77" t="s">
        <v>10474</v>
      </c>
      <c r="AP77">
        <v>0.152565262402932</v>
      </c>
      <c r="AQ77">
        <f>(Table2[[#This Row],[Sharpe Ratio]]-AVERAGE(Table2[Sharpe Ratio]))/_xlfn.STDEV.P(Table2[Sharpe Ratio])</f>
        <v>1.1016719656413161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4.087716935137033</v>
      </c>
      <c r="AS77">
        <f>_xlfn.RANK.AVG(Table2[[#This Row],[1Y Return vs Nifty Z-Score]],Table2[1Y Return vs Nifty Z-Score])</f>
        <v>121</v>
      </c>
      <c r="AT77">
        <f>_xlfn.RANK.AVG(Table2[[#This Row],[6M Return vs Nifty Z-Score]],Table2[6M Return vs Nifty Z-Score])</f>
        <v>103</v>
      </c>
      <c r="AU77">
        <f>_xlfn.RANK.AVG(Table2[[#This Row],[Sharpe Ratio Z-Score]],Table2[Sharpe Ratio Z-Score])</f>
        <v>99</v>
      </c>
      <c r="AV77">
        <f>(Table2[[#This Row],[Rank 1Y]]+Table2[[#This Row],[Rank 6M]]+Table2[[#This Row],[Rank Sharpe]])/3</f>
        <v>107.66666666666667</v>
      </c>
    </row>
    <row r="78" spans="1:48" x14ac:dyDescent="0.3">
      <c r="A78" t="s">
        <v>324</v>
      </c>
      <c r="B78" t="s">
        <v>325</v>
      </c>
      <c r="C78" t="s">
        <v>10443</v>
      </c>
      <c r="D78" t="s">
        <v>242</v>
      </c>
      <c r="E78">
        <v>76851.319029759994</v>
      </c>
      <c r="F78">
        <v>9011.2000000000007</v>
      </c>
      <c r="G78">
        <v>80.003276753067993</v>
      </c>
      <c r="H78">
        <f>(Table2[[#This Row],[1Y Return vs Nifty]]-AVERAGE(Table2[1Y Return vs Nifty]))/_xlfn.STDEV.P(Table2[1Y Return vs Nifty])</f>
        <v>0.34843052614689413</v>
      </c>
      <c r="I78">
        <v>0.36305366518986198</v>
      </c>
      <c r="J78">
        <f>(Table2[[#This Row],[1M Return vs Nifty]]-AVERAGE(Table2[1M Return vs Nifty]))/_xlfn.STDEV.P(Table2[1M Return vs Nifty])</f>
        <v>-0.69098642109263941</v>
      </c>
      <c r="K78">
        <v>49.401250615408301</v>
      </c>
      <c r="L78">
        <f>(Table2[[#This Row],[6M Return vs Nifty]]-AVERAGE(Table2[6M Return vs Nifty]))/_xlfn.STDEV.P(Table2[6M Return vs Nifty])</f>
        <v>1.081080538157339</v>
      </c>
      <c r="M78">
        <v>8.3417989372104806</v>
      </c>
      <c r="N78">
        <f>(Table2[[#This Row],[1W Return vs Nifty]]-AVERAGE(Table2[1W Return vs Nifty]))/_xlfn.STDEV.P(Table2[1W Return vs Nifty])</f>
        <v>1.3202949073279651</v>
      </c>
      <c r="O78">
        <v>8640.0300000000007</v>
      </c>
      <c r="P78">
        <v>8361.13237283536</v>
      </c>
      <c r="Q78">
        <v>6856.4633197921803</v>
      </c>
      <c r="R78">
        <v>67.061358450309001</v>
      </c>
      <c r="S78" s="2">
        <f>(Table2[[#This Row],[Close Price]]-Table2[[#This Row],[20D EMA]])/Table2[[#This Row],[20D EMA]]</f>
        <v>4.295934157636027E-2</v>
      </c>
      <c r="T78" s="2">
        <f>(Table2[[#This Row],[Close Price]]-Table2[[#This Row],[50D EMA]])/Table2[[#This Row],[50D EMA]]</f>
        <v>7.7748754376459533E-2</v>
      </c>
      <c r="U78" s="2">
        <f>(Table2[[#This Row],[Close Price]]-Table2[[#This Row],[200D EMA]])/Table2[[#This Row],[200D EMA]]</f>
        <v>0.31426357579830683</v>
      </c>
      <c r="V78">
        <v>0.94828751174921799</v>
      </c>
      <c r="W78">
        <v>8952.5499999999993</v>
      </c>
      <c r="X78">
        <v>9268.2000000000007</v>
      </c>
      <c r="Y78">
        <v>8309.9500000000007</v>
      </c>
      <c r="Z78">
        <v>9268.2000000000007</v>
      </c>
      <c r="AA78">
        <v>8309.9500000000007</v>
      </c>
      <c r="AB78">
        <v>9268.2000000000007</v>
      </c>
      <c r="AC78" s="2">
        <f>(Table2[[#This Row],[Close Price]]/Table2[[#This Row],[Day Low]])-1</f>
        <v>6.5512060809491679E-3</v>
      </c>
      <c r="AD78" s="2">
        <f>(Table2[[#This Row],[Day High]]/Table2[[#This Row],[Close Price]])-1</f>
        <v>2.8520063920454586E-2</v>
      </c>
      <c r="AE78" s="2">
        <f>(Table2[[#This Row],[Close Price]]/Table2[[#This Row],[Current Week Low]])-1</f>
        <v>8.43867893308623E-2</v>
      </c>
      <c r="AF78" s="2">
        <f>(Table2[[#This Row],[Current Week High]]/Table2[[#This Row],[Close Price]])-1</f>
        <v>2.8520063920454586E-2</v>
      </c>
      <c r="AG78" s="2">
        <f>(Table2[[#This Row],[Close Price]]/Table2[[#This Row],[Current Month Low]])-1</f>
        <v>8.43867893308623E-2</v>
      </c>
      <c r="AH78" s="2">
        <f>(Table2[[#This Row],[Current Month High]]/Table2[[#This Row],[Close Price]])-1</f>
        <v>2.8520063920454586E-2</v>
      </c>
      <c r="AI78">
        <v>10.252241654829501</v>
      </c>
      <c r="AJ78">
        <v>110.195822302049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0.22</v>
      </c>
      <c r="AM78" t="s">
        <v>10473</v>
      </c>
      <c r="AN78">
        <v>0.81</v>
      </c>
      <c r="AO78" t="s">
        <v>10473</v>
      </c>
      <c r="AP78">
        <v>0.17272548567110099</v>
      </c>
      <c r="AQ78">
        <f>(Table2[[#This Row],[Sharpe Ratio]]-AVERAGE(Table2[Sharpe Ratio]))/_xlfn.STDEV.P(Table2[Sharpe Ratio])</f>
        <v>1.3296691039888135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3.3884886545283726</v>
      </c>
      <c r="AS78">
        <f>_xlfn.RANK.AVG(Table2[[#This Row],[1Y Return vs Nifty Z-Score]],Table2[1Y Return vs Nifty Z-Score])</f>
        <v>168</v>
      </c>
      <c r="AT78">
        <f>_xlfn.RANK.AVG(Table2[[#This Row],[6M Return vs Nifty Z-Score]],Table2[6M Return vs Nifty Z-Score])</f>
        <v>89</v>
      </c>
      <c r="AU78">
        <f>_xlfn.RANK.AVG(Table2[[#This Row],[Sharpe Ratio Z-Score]],Table2[Sharpe Ratio Z-Score])</f>
        <v>69</v>
      </c>
      <c r="AV78">
        <f>(Table2[[#This Row],[Rank 1Y]]+Table2[[#This Row],[Rank 6M]]+Table2[[#This Row],[Rank Sharpe]])/3</f>
        <v>108.66666666666667</v>
      </c>
    </row>
    <row r="79" spans="1:48" x14ac:dyDescent="0.3">
      <c r="A79" t="s">
        <v>604</v>
      </c>
      <c r="B79" t="s">
        <v>605</v>
      </c>
      <c r="C79" t="s">
        <v>10442</v>
      </c>
      <c r="D79" t="s">
        <v>140</v>
      </c>
      <c r="E79">
        <v>31075.052765445002</v>
      </c>
      <c r="F79">
        <v>1344.45</v>
      </c>
      <c r="G79">
        <v>116.084132341329</v>
      </c>
      <c r="H79">
        <f>(Table2[[#This Row],[1Y Return vs Nifty]]-AVERAGE(Table2[1Y Return vs Nifty]))/_xlfn.STDEV.P(Table2[1Y Return vs Nifty])</f>
        <v>0.75032564902418097</v>
      </c>
      <c r="I79">
        <v>2.9020252548897001</v>
      </c>
      <c r="J79">
        <f>(Table2[[#This Row],[1M Return vs Nifty]]-AVERAGE(Table2[1M Return vs Nifty]))/_xlfn.STDEV.P(Table2[1M Return vs Nifty])</f>
        <v>-0.50814991148466726</v>
      </c>
      <c r="K79">
        <v>30.750226153844501</v>
      </c>
      <c r="L79">
        <f>(Table2[[#This Row],[6M Return vs Nifty]]-AVERAGE(Table2[6M Return vs Nifty]))/_xlfn.STDEV.P(Table2[6M Return vs Nifty])</f>
        <v>0.54777181240314488</v>
      </c>
      <c r="M79">
        <v>-0.77422712314305397</v>
      </c>
      <c r="N79">
        <f>(Table2[[#This Row],[1W Return vs Nifty]]-AVERAGE(Table2[1W Return vs Nifty]))/_xlfn.STDEV.P(Table2[1W Return vs Nifty])</f>
        <v>-0.46950605449772359</v>
      </c>
      <c r="O79">
        <v>1342.74</v>
      </c>
      <c r="P79">
        <v>1251.6816693277201</v>
      </c>
      <c r="Q79">
        <v>986.51965949058604</v>
      </c>
      <c r="R79">
        <v>46.048340756602698</v>
      </c>
      <c r="S79" s="2">
        <f>(Table2[[#This Row],[Close Price]]-Table2[[#This Row],[20D EMA]])/Table2[[#This Row],[20D EMA]]</f>
        <v>1.2735153492113413E-3</v>
      </c>
      <c r="T79" s="2">
        <f>(Table2[[#This Row],[Close Price]]-Table2[[#This Row],[50D EMA]])/Table2[[#This Row],[50D EMA]]</f>
        <v>7.4114955060503473E-2</v>
      </c>
      <c r="U79" s="2">
        <f>(Table2[[#This Row],[Close Price]]-Table2[[#This Row],[200D EMA]])/Table2[[#This Row],[200D EMA]]</f>
        <v>0.36282129511158473</v>
      </c>
      <c r="V79">
        <v>0.62902088514271803</v>
      </c>
      <c r="W79">
        <v>1334</v>
      </c>
      <c r="X79">
        <v>1384.95</v>
      </c>
      <c r="Y79">
        <v>1334</v>
      </c>
      <c r="Z79">
        <v>1429</v>
      </c>
      <c r="AA79">
        <v>1334</v>
      </c>
      <c r="AB79">
        <v>1429</v>
      </c>
      <c r="AC79" s="2">
        <f>(Table2[[#This Row],[Close Price]]/Table2[[#This Row],[Day Low]])-1</f>
        <v>7.8335832083957779E-3</v>
      </c>
      <c r="AD79" s="2">
        <f>(Table2[[#This Row],[Day High]]/Table2[[#This Row],[Close Price]])-1</f>
        <v>3.0123842463460893E-2</v>
      </c>
      <c r="AE79" s="2">
        <f>(Table2[[#This Row],[Close Price]]/Table2[[#This Row],[Current Week Low]])-1</f>
        <v>7.8335832083957779E-3</v>
      </c>
      <c r="AF79" s="2">
        <f>(Table2[[#This Row],[Current Week High]]/Table2[[#This Row],[Close Price]])-1</f>
        <v>6.2888169883595468E-2</v>
      </c>
      <c r="AG79" s="2">
        <f>(Table2[[#This Row],[Close Price]]/Table2[[#This Row],[Current Month Low]])-1</f>
        <v>7.8335832083957779E-3</v>
      </c>
      <c r="AH79" s="2">
        <f>(Table2[[#This Row],[Current Month High]]/Table2[[#This Row],[Close Price]])-1</f>
        <v>6.2888169883595468E-2</v>
      </c>
      <c r="AI79">
        <v>8.0813715645802997</v>
      </c>
      <c r="AJ79">
        <v>144.40101799672701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0.13</v>
      </c>
      <c r="AM79" t="s">
        <v>10473</v>
      </c>
      <c r="AN79">
        <v>2.0099999999999998</v>
      </c>
      <c r="AO79" t="s">
        <v>10473</v>
      </c>
      <c r="AP79">
        <v>0.17160229165777099</v>
      </c>
      <c r="AQ79">
        <f>(Table2[[#This Row],[Sharpe Ratio]]-AVERAGE(Table2[Sharpe Ratio]))/_xlfn.STDEV.P(Table2[Sharpe Ratio])</f>
        <v>1.3169666146640739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1.6374081101090088</v>
      </c>
      <c r="AS79">
        <f>_xlfn.RANK.AVG(Table2[[#This Row],[1Y Return vs Nifty Z-Score]],Table2[1Y Return vs Nifty Z-Score])</f>
        <v>105</v>
      </c>
      <c r="AT79">
        <f>_xlfn.RANK.AVG(Table2[[#This Row],[6M Return vs Nifty Z-Score]],Table2[6M Return vs Nifty Z-Score])</f>
        <v>151</v>
      </c>
      <c r="AU79">
        <f>_xlfn.RANK.AVG(Table2[[#This Row],[Sharpe Ratio Z-Score]],Table2[Sharpe Ratio Z-Score])</f>
        <v>72</v>
      </c>
      <c r="AV79">
        <f>(Table2[[#This Row],[Rank 1Y]]+Table2[[#This Row],[Rank 6M]]+Table2[[#This Row],[Rank Sharpe]])/3</f>
        <v>109.33333333333333</v>
      </c>
    </row>
    <row r="80" spans="1:48" x14ac:dyDescent="0.3">
      <c r="A80" t="s">
        <v>1110</v>
      </c>
      <c r="B80" t="s">
        <v>1111</v>
      </c>
      <c r="C80" t="s">
        <v>10437</v>
      </c>
      <c r="D80" t="s">
        <v>1112</v>
      </c>
      <c r="E80">
        <v>11036.020418585</v>
      </c>
      <c r="F80">
        <v>542.35</v>
      </c>
      <c r="G80">
        <v>174.92517556156901</v>
      </c>
      <c r="H80">
        <f>(Table2[[#This Row],[1Y Return vs Nifty]]-AVERAGE(Table2[1Y Return vs Nifty]))/_xlfn.STDEV.P(Table2[1Y Return vs Nifty])</f>
        <v>1.4057404918728638</v>
      </c>
      <c r="I80">
        <v>6.1090885311638203</v>
      </c>
      <c r="J80">
        <f>(Table2[[#This Row],[1M Return vs Nifty]]-AVERAGE(Table2[1M Return vs Nifty]))/_xlfn.STDEV.P(Table2[1M Return vs Nifty])</f>
        <v>-0.27720276032131419</v>
      </c>
      <c r="K80">
        <v>61.827115879465403</v>
      </c>
      <c r="L80">
        <f>(Table2[[#This Row],[6M Return vs Nifty]]-AVERAGE(Table2[6M Return vs Nifty]))/_xlfn.STDEV.P(Table2[6M Return vs Nifty])</f>
        <v>1.4363866171356929</v>
      </c>
      <c r="M80">
        <v>3.2412551686330699</v>
      </c>
      <c r="N80">
        <f>(Table2[[#This Row],[1W Return vs Nifty]]-AVERAGE(Table2[1W Return vs Nifty]))/_xlfn.STDEV.P(Table2[1W Return vs Nifty])</f>
        <v>0.31887629768438569</v>
      </c>
      <c r="O80">
        <v>512.70000000000005</v>
      </c>
      <c r="P80">
        <v>476.10207163625199</v>
      </c>
      <c r="Q80">
        <v>357.2938605457</v>
      </c>
      <c r="R80">
        <v>65.665483680299602</v>
      </c>
      <c r="S80" s="2">
        <f>(Table2[[#This Row],[Close Price]]-Table2[[#This Row],[20D EMA]])/Table2[[#This Row],[20D EMA]]</f>
        <v>5.7831090306221911E-2</v>
      </c>
      <c r="T80" s="2">
        <f>(Table2[[#This Row],[Close Price]]-Table2[[#This Row],[50D EMA]])/Table2[[#This Row],[50D EMA]]</f>
        <v>0.13914648204757715</v>
      </c>
      <c r="U80" s="2">
        <f>(Table2[[#This Row],[Close Price]]-Table2[[#This Row],[200D EMA]])/Table2[[#This Row],[200D EMA]]</f>
        <v>0.51793820126565049</v>
      </c>
      <c r="V80">
        <v>0.91604608275467703</v>
      </c>
      <c r="W80">
        <v>532.70000000000005</v>
      </c>
      <c r="X80">
        <v>545</v>
      </c>
      <c r="Y80">
        <v>473.1</v>
      </c>
      <c r="Z80">
        <v>550</v>
      </c>
      <c r="AA80">
        <v>473.1</v>
      </c>
      <c r="AB80">
        <v>550</v>
      </c>
      <c r="AC80" s="2">
        <f>(Table2[[#This Row],[Close Price]]/Table2[[#This Row],[Day Low]])-1</f>
        <v>1.8115261873474786E-2</v>
      </c>
      <c r="AD80" s="2">
        <f>(Table2[[#This Row],[Day High]]/Table2[[#This Row],[Close Price]])-1</f>
        <v>4.8861436341844922E-3</v>
      </c>
      <c r="AE80" s="2">
        <f>(Table2[[#This Row],[Close Price]]/Table2[[#This Row],[Current Week Low]])-1</f>
        <v>0.14637497357852469</v>
      </c>
      <c r="AF80" s="2">
        <f>(Table2[[#This Row],[Current Week High]]/Table2[[#This Row],[Close Price]])-1</f>
        <v>1.4105282566608146E-2</v>
      </c>
      <c r="AG80" s="2">
        <f>(Table2[[#This Row],[Close Price]]/Table2[[#This Row],[Current Month Low]])-1</f>
        <v>0.14637497357852469</v>
      </c>
      <c r="AH80" s="2">
        <f>(Table2[[#This Row],[Current Month High]]/Table2[[#This Row],[Close Price]])-1</f>
        <v>1.4105282566608146E-2</v>
      </c>
      <c r="AI80">
        <v>4.3606527150363998</v>
      </c>
      <c r="AJ80">
        <v>223.887727679904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0.43</v>
      </c>
      <c r="AM80" t="s">
        <v>10473</v>
      </c>
      <c r="AN80">
        <v>6.86</v>
      </c>
      <c r="AO80" t="s">
        <v>10473</v>
      </c>
      <c r="AP80">
        <v>9.7019024266239998E-2</v>
      </c>
      <c r="AQ80">
        <f>(Table2[[#This Row],[Sharpe Ratio]]-AVERAGE(Table2[Sharpe Ratio]))/_xlfn.STDEV.P(Table2[Sharpe Ratio])</f>
        <v>0.47348530457738769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3.3572859509490156</v>
      </c>
      <c r="AS80">
        <f>_xlfn.RANK.AVG(Table2[[#This Row],[1Y Return vs Nifty Z-Score]],Table2[1Y Return vs Nifty Z-Score])</f>
        <v>50</v>
      </c>
      <c r="AT80">
        <f>_xlfn.RANK.AVG(Table2[[#This Row],[6M Return vs Nifty Z-Score]],Table2[6M Return vs Nifty Z-Score])</f>
        <v>61</v>
      </c>
      <c r="AU80">
        <f>_xlfn.RANK.AVG(Table2[[#This Row],[Sharpe Ratio Z-Score]],Table2[Sharpe Ratio Z-Score])</f>
        <v>218</v>
      </c>
      <c r="AV80">
        <f>(Table2[[#This Row],[Rank 1Y]]+Table2[[#This Row],[Rank 6M]]+Table2[[#This Row],[Rank Sharpe]])/3</f>
        <v>109.66666666666667</v>
      </c>
    </row>
    <row r="81" spans="1:48" x14ac:dyDescent="0.3">
      <c r="A81" t="s">
        <v>898</v>
      </c>
      <c r="B81" t="s">
        <v>899</v>
      </c>
      <c r="C81" t="s">
        <v>10430</v>
      </c>
      <c r="D81" t="s">
        <v>900</v>
      </c>
      <c r="E81">
        <v>16680.773703825002</v>
      </c>
      <c r="F81">
        <v>519.75</v>
      </c>
      <c r="G81">
        <v>273.56931245675202</v>
      </c>
      <c r="H81">
        <f>(Table2[[#This Row],[1Y Return vs Nifty]]-AVERAGE(Table2[1Y Return vs Nifty]))/_xlfn.STDEV.P(Table2[1Y Return vs Nifty])</f>
        <v>2.5045114847512018</v>
      </c>
      <c r="I81">
        <v>25.1341459120179</v>
      </c>
      <c r="J81">
        <f>(Table2[[#This Row],[1M Return vs Nifty]]-AVERAGE(Table2[1M Return vs Nifty]))/_xlfn.STDEV.P(Table2[1M Return vs Nifty])</f>
        <v>1.0928303273738411</v>
      </c>
      <c r="K81">
        <v>34.055720286392798</v>
      </c>
      <c r="L81">
        <f>(Table2[[#This Row],[6M Return vs Nifty]]-AVERAGE(Table2[6M Return vs Nifty]))/_xlfn.STDEV.P(Table2[6M Return vs Nifty])</f>
        <v>0.64228934775087831</v>
      </c>
      <c r="M81">
        <v>3.2811384531972001</v>
      </c>
      <c r="N81">
        <f>(Table2[[#This Row],[1W Return vs Nifty]]-AVERAGE(Table2[1W Return vs Nifty]))/_xlfn.STDEV.P(Table2[1W Return vs Nifty])</f>
        <v>0.32670680854526396</v>
      </c>
      <c r="O81">
        <v>458.95</v>
      </c>
      <c r="P81">
        <v>429.23811164366498</v>
      </c>
      <c r="Q81">
        <v>350.40502025681297</v>
      </c>
      <c r="R81">
        <v>80.916119668424898</v>
      </c>
      <c r="S81" s="2">
        <f>(Table2[[#This Row],[Close Price]]-Table2[[#This Row],[20D EMA]])/Table2[[#This Row],[20D EMA]]</f>
        <v>0.13247630460834517</v>
      </c>
      <c r="T81" s="2">
        <f>(Table2[[#This Row],[Close Price]]-Table2[[#This Row],[50D EMA]])/Table2[[#This Row],[50D EMA]]</f>
        <v>0.21086638371821489</v>
      </c>
      <c r="U81" s="2">
        <f>(Table2[[#This Row],[Close Price]]-Table2[[#This Row],[200D EMA]])/Table2[[#This Row],[200D EMA]]</f>
        <v>0.48328354319545291</v>
      </c>
      <c r="V81">
        <v>2.3459933172426402</v>
      </c>
      <c r="W81">
        <v>487.55</v>
      </c>
      <c r="X81">
        <v>534.4</v>
      </c>
      <c r="Y81">
        <v>463.5</v>
      </c>
      <c r="Z81">
        <v>534.4</v>
      </c>
      <c r="AA81">
        <v>463.5</v>
      </c>
      <c r="AB81">
        <v>534.4</v>
      </c>
      <c r="AC81" s="2">
        <f>(Table2[[#This Row],[Close Price]]/Table2[[#This Row],[Day Low]])-1</f>
        <v>6.6044508255563406E-2</v>
      </c>
      <c r="AD81" s="2">
        <f>(Table2[[#This Row],[Day High]]/Table2[[#This Row],[Close Price]])-1</f>
        <v>2.8186628186628093E-2</v>
      </c>
      <c r="AE81" s="2">
        <f>(Table2[[#This Row],[Close Price]]/Table2[[#This Row],[Current Week Low]])-1</f>
        <v>0.12135922330097082</v>
      </c>
      <c r="AF81" s="2">
        <f>(Table2[[#This Row],[Current Week High]]/Table2[[#This Row],[Close Price]])-1</f>
        <v>2.8186628186628093E-2</v>
      </c>
      <c r="AG81" s="2">
        <f>(Table2[[#This Row],[Close Price]]/Table2[[#This Row],[Current Month Low]])-1</f>
        <v>0.12135922330097082</v>
      </c>
      <c r="AH81" s="2">
        <f>(Table2[[#This Row],[Current Month High]]/Table2[[#This Row],[Close Price]])-1</f>
        <v>2.8186628186628093E-2</v>
      </c>
      <c r="AI81">
        <v>2.8186628186628</v>
      </c>
      <c r="AJ81">
        <v>308.60849056603701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0.28000000000000003</v>
      </c>
      <c r="AM81" t="s">
        <v>10473</v>
      </c>
      <c r="AN81">
        <v>21.78</v>
      </c>
      <c r="AO81" t="s">
        <v>10473</v>
      </c>
      <c r="AP81">
        <v>0.112581511645842</v>
      </c>
      <c r="AQ81">
        <f>(Table2[[#This Row],[Sharpe Ratio]]-AVERAGE(Table2[Sharpe Ratio]))/_xlfn.STDEV.P(Table2[Sharpe Ratio])</f>
        <v>0.64948546791489203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5.2158234363360778</v>
      </c>
      <c r="AS81">
        <f>_xlfn.RANK.AVG(Table2[[#This Row],[1Y Return vs Nifty Z-Score]],Table2[1Y Return vs Nifty Z-Score])</f>
        <v>13</v>
      </c>
      <c r="AT81">
        <f>_xlfn.RANK.AVG(Table2[[#This Row],[6M Return vs Nifty Z-Score]],Table2[6M Return vs Nifty Z-Score])</f>
        <v>134</v>
      </c>
      <c r="AU81">
        <f>_xlfn.RANK.AVG(Table2[[#This Row],[Sharpe Ratio Z-Score]],Table2[Sharpe Ratio Z-Score])</f>
        <v>185</v>
      </c>
      <c r="AV81">
        <f>(Table2[[#This Row],[Rank 1Y]]+Table2[[#This Row],[Rank 6M]]+Table2[[#This Row],[Rank Sharpe]])/3</f>
        <v>110.66666666666667</v>
      </c>
    </row>
    <row r="82" spans="1:48" x14ac:dyDescent="0.3">
      <c r="A82" t="s">
        <v>1476</v>
      </c>
      <c r="B82" t="s">
        <v>1477</v>
      </c>
      <c r="C82" t="s">
        <v>10432</v>
      </c>
      <c r="D82" t="s">
        <v>46</v>
      </c>
      <c r="E82">
        <v>6636.6188731499997</v>
      </c>
      <c r="F82">
        <v>486.15</v>
      </c>
      <c r="G82">
        <v>110.73096891570501</v>
      </c>
      <c r="H82">
        <f>(Table2[[#This Row],[1Y Return vs Nifty]]-AVERAGE(Table2[1Y Return vs Nifty]))/_xlfn.STDEV.P(Table2[1Y Return vs Nifty])</f>
        <v>0.69069817518391763</v>
      </c>
      <c r="I82">
        <v>6.7324148646839799</v>
      </c>
      <c r="J82">
        <f>(Table2[[#This Row],[1M Return vs Nifty]]-AVERAGE(Table2[1M Return vs Nifty]))/_xlfn.STDEV.P(Table2[1M Return vs Nifty])</f>
        <v>-0.23231576291263739</v>
      </c>
      <c r="K82">
        <v>33.7254049405242</v>
      </c>
      <c r="L82">
        <f>(Table2[[#This Row],[6M Return vs Nifty]]-AVERAGE(Table2[6M Return vs Nifty]))/_xlfn.STDEV.P(Table2[6M Return vs Nifty])</f>
        <v>0.63284428715566698</v>
      </c>
      <c r="M82">
        <v>5.6268124632311602</v>
      </c>
      <c r="N82">
        <f>(Table2[[#This Row],[1W Return vs Nifty]]-AVERAGE(Table2[1W Return vs Nifty]))/_xlfn.STDEV.P(Table2[1W Return vs Nifty])</f>
        <v>0.78724625539338822</v>
      </c>
      <c r="O82">
        <v>460.18</v>
      </c>
      <c r="P82">
        <v>424.97853523998202</v>
      </c>
      <c r="Q82">
        <v>343.68258528579702</v>
      </c>
      <c r="R82">
        <v>65.328422927313795</v>
      </c>
      <c r="S82" s="2">
        <f>(Table2[[#This Row],[Close Price]]-Table2[[#This Row],[20D EMA]])/Table2[[#This Row],[20D EMA]]</f>
        <v>5.6434438697900755E-2</v>
      </c>
      <c r="T82" s="2">
        <f>(Table2[[#This Row],[Close Price]]-Table2[[#This Row],[50D EMA]])/Table2[[#This Row],[50D EMA]]</f>
        <v>0.1439401280007587</v>
      </c>
      <c r="U82" s="2">
        <f>(Table2[[#This Row],[Close Price]]-Table2[[#This Row],[200D EMA]])/Table2[[#This Row],[200D EMA]]</f>
        <v>0.41453195714217222</v>
      </c>
      <c r="V82">
        <v>0.71088483403531699</v>
      </c>
      <c r="W82">
        <v>475</v>
      </c>
      <c r="X82">
        <v>491</v>
      </c>
      <c r="Y82">
        <v>446</v>
      </c>
      <c r="Z82">
        <v>491</v>
      </c>
      <c r="AA82">
        <v>446</v>
      </c>
      <c r="AB82">
        <v>491</v>
      </c>
      <c r="AC82" s="2">
        <f>(Table2[[#This Row],[Close Price]]/Table2[[#This Row],[Day Low]])-1</f>
        <v>2.3473684210526313E-2</v>
      </c>
      <c r="AD82" s="2">
        <f>(Table2[[#This Row],[Day High]]/Table2[[#This Row],[Close Price]])-1</f>
        <v>9.9763447495628821E-3</v>
      </c>
      <c r="AE82" s="2">
        <f>(Table2[[#This Row],[Close Price]]/Table2[[#This Row],[Current Week Low]])-1</f>
        <v>9.0022421524663665E-2</v>
      </c>
      <c r="AF82" s="2">
        <f>(Table2[[#This Row],[Current Week High]]/Table2[[#This Row],[Close Price]])-1</f>
        <v>9.9763447495628821E-3</v>
      </c>
      <c r="AG82" s="2">
        <f>(Table2[[#This Row],[Close Price]]/Table2[[#This Row],[Current Month Low]])-1</f>
        <v>9.0022421524663665E-2</v>
      </c>
      <c r="AH82" s="2">
        <f>(Table2[[#This Row],[Current Month High]]/Table2[[#This Row],[Close Price]])-1</f>
        <v>9.9763447495628821E-3</v>
      </c>
      <c r="AI82">
        <v>2.2318214542836601</v>
      </c>
      <c r="AJ82">
        <v>147.467548994655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0.21</v>
      </c>
      <c r="AM82" t="s">
        <v>10473</v>
      </c>
      <c r="AN82">
        <v>5.17</v>
      </c>
      <c r="AO82" t="s">
        <v>10473</v>
      </c>
      <c r="AP82">
        <v>0.16115881161121601</v>
      </c>
      <c r="AQ82">
        <f>(Table2[[#This Row],[Sharpe Ratio]]-AVERAGE(Table2[Sharpe Ratio]))/_xlfn.STDEV.P(Table2[Sharpe Ratio])</f>
        <v>1.1988586188680541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3.0773315736883897</v>
      </c>
      <c r="AS82">
        <f>_xlfn.RANK.AVG(Table2[[#This Row],[1Y Return vs Nifty Z-Score]],Table2[1Y Return vs Nifty Z-Score])</f>
        <v>115</v>
      </c>
      <c r="AT82">
        <f>_xlfn.RANK.AVG(Table2[[#This Row],[6M Return vs Nifty Z-Score]],Table2[6M Return vs Nifty Z-Score])</f>
        <v>135</v>
      </c>
      <c r="AU82">
        <f>_xlfn.RANK.AVG(Table2[[#This Row],[Sharpe Ratio Z-Score]],Table2[Sharpe Ratio Z-Score])</f>
        <v>83</v>
      </c>
      <c r="AV82">
        <f>(Table2[[#This Row],[Rank 1Y]]+Table2[[#This Row],[Rank 6M]]+Table2[[#This Row],[Rank Sharpe]])/3</f>
        <v>111</v>
      </c>
    </row>
    <row r="83" spans="1:48" x14ac:dyDescent="0.3">
      <c r="A83" t="s">
        <v>684</v>
      </c>
      <c r="B83" t="s">
        <v>685</v>
      </c>
      <c r="C83" t="s">
        <v>10446</v>
      </c>
      <c r="D83" t="s">
        <v>686</v>
      </c>
      <c r="E83">
        <v>25187.676191999999</v>
      </c>
      <c r="F83">
        <v>2280.6</v>
      </c>
      <c r="G83">
        <v>120.718067960577</v>
      </c>
      <c r="H83">
        <f>(Table2[[#This Row],[1Y Return vs Nifty]]-AVERAGE(Table2[1Y Return vs Nifty]))/_xlfn.STDEV.P(Table2[1Y Return vs Nifty])</f>
        <v>0.80194183424870868</v>
      </c>
      <c r="I83">
        <v>15.993220822483201</v>
      </c>
      <c r="J83">
        <f>(Table2[[#This Row],[1M Return vs Nifty]]-AVERAGE(Table2[1M Return vs Nifty]))/_xlfn.STDEV.P(Table2[1M Return vs Nifty])</f>
        <v>0.43457371483882368</v>
      </c>
      <c r="K83">
        <v>49.381129485185198</v>
      </c>
      <c r="L83">
        <f>(Table2[[#This Row],[6M Return vs Nifty]]-AVERAGE(Table2[6M Return vs Nifty]))/_xlfn.STDEV.P(Table2[6M Return vs Nifty])</f>
        <v>1.0805051931224252</v>
      </c>
      <c r="M83">
        <v>-0.27051748030772299</v>
      </c>
      <c r="N83">
        <f>(Table2[[#This Row],[1W Return vs Nifty]]-AVERAGE(Table2[1W Return vs Nifty]))/_xlfn.STDEV.P(Table2[1W Return vs Nifty])</f>
        <v>-0.37060989105338765</v>
      </c>
      <c r="O83">
        <v>2254.9499999999998</v>
      </c>
      <c r="P83">
        <v>2111.6031780138301</v>
      </c>
      <c r="Q83">
        <v>1631.9654763246499</v>
      </c>
      <c r="R83">
        <v>49.524590260448598</v>
      </c>
      <c r="S83" s="2">
        <f>(Table2[[#This Row],[Close Price]]-Table2[[#This Row],[20D EMA]])/Table2[[#This Row],[20D EMA]]</f>
        <v>1.1374975054879307E-2</v>
      </c>
      <c r="T83" s="2">
        <f>(Table2[[#This Row],[Close Price]]-Table2[[#This Row],[50D EMA]])/Table2[[#This Row],[50D EMA]]</f>
        <v>8.0032471889499579E-2</v>
      </c>
      <c r="U83" s="2">
        <f>(Table2[[#This Row],[Close Price]]-Table2[[#This Row],[200D EMA]])/Table2[[#This Row],[200D EMA]]</f>
        <v>0.39745603267058083</v>
      </c>
      <c r="V83">
        <v>0.56827235977756896</v>
      </c>
      <c r="W83">
        <v>2270</v>
      </c>
      <c r="X83">
        <v>2360</v>
      </c>
      <c r="Y83">
        <v>2251.1</v>
      </c>
      <c r="Z83">
        <v>2420</v>
      </c>
      <c r="AA83">
        <v>2251.1</v>
      </c>
      <c r="AB83">
        <v>2420</v>
      </c>
      <c r="AC83" s="2">
        <f>(Table2[[#This Row],[Close Price]]/Table2[[#This Row],[Day Low]])-1</f>
        <v>4.6696035242290712E-3</v>
      </c>
      <c r="AD83" s="2">
        <f>(Table2[[#This Row],[Day High]]/Table2[[#This Row],[Close Price]])-1</f>
        <v>3.4815399456283425E-2</v>
      </c>
      <c r="AE83" s="2">
        <f>(Table2[[#This Row],[Close Price]]/Table2[[#This Row],[Current Week Low]])-1</f>
        <v>1.3104704366754039E-2</v>
      </c>
      <c r="AF83" s="2">
        <f>(Table2[[#This Row],[Current Week High]]/Table2[[#This Row],[Close Price]])-1</f>
        <v>6.1124265544155065E-2</v>
      </c>
      <c r="AG83" s="2">
        <f>(Table2[[#This Row],[Close Price]]/Table2[[#This Row],[Current Month Low]])-1</f>
        <v>1.3104704366754039E-2</v>
      </c>
      <c r="AH83" s="2">
        <f>(Table2[[#This Row],[Current Month High]]/Table2[[#This Row],[Close Price]])-1</f>
        <v>6.1124265544155065E-2</v>
      </c>
      <c r="AI83">
        <v>6.1124265544155003</v>
      </c>
      <c r="AJ83">
        <v>160.87851750171501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0.16</v>
      </c>
      <c r="AM83" t="s">
        <v>10473</v>
      </c>
      <c r="AN83">
        <v>-0.39</v>
      </c>
      <c r="AO83" t="s">
        <v>10474</v>
      </c>
      <c r="AP83">
        <v>0.13346979919375701</v>
      </c>
      <c r="AQ83">
        <f>(Table2[[#This Row],[Sharpe Ratio]]-AVERAGE(Table2[Sharpe Ratio]))/_xlfn.STDEV.P(Table2[Sharpe Ratio])</f>
        <v>0.88571647203396631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2.8321273231905364</v>
      </c>
      <c r="AS83">
        <f>_xlfn.RANK.AVG(Table2[[#This Row],[1Y Return vs Nifty Z-Score]],Table2[1Y Return vs Nifty Z-Score])</f>
        <v>100</v>
      </c>
      <c r="AT83">
        <f>_xlfn.RANK.AVG(Table2[[#This Row],[6M Return vs Nifty Z-Score]],Table2[6M Return vs Nifty Z-Score])</f>
        <v>90</v>
      </c>
      <c r="AU83">
        <f>_xlfn.RANK.AVG(Table2[[#This Row],[Sharpe Ratio Z-Score]],Table2[Sharpe Ratio Z-Score])</f>
        <v>144</v>
      </c>
      <c r="AV83">
        <f>(Table2[[#This Row],[Rank 1Y]]+Table2[[#This Row],[Rank 6M]]+Table2[[#This Row],[Rank Sharpe]])/3</f>
        <v>111.33333333333333</v>
      </c>
    </row>
    <row r="84" spans="1:48" x14ac:dyDescent="0.3">
      <c r="A84" t="s">
        <v>932</v>
      </c>
      <c r="B84" t="s">
        <v>933</v>
      </c>
      <c r="C84" t="s">
        <v>10433</v>
      </c>
      <c r="D84" t="s">
        <v>457</v>
      </c>
      <c r="E84">
        <v>15790.410098889901</v>
      </c>
      <c r="F84">
        <v>569.65</v>
      </c>
      <c r="G84">
        <v>239.91377798801599</v>
      </c>
      <c r="H84">
        <f>(Table2[[#This Row],[1Y Return vs Nifty]]-AVERAGE(Table2[1Y Return vs Nifty]))/_xlfn.STDEV.P(Table2[1Y Return vs Nifty])</f>
        <v>2.1296313733933618</v>
      </c>
      <c r="I84">
        <v>11.601681721264001</v>
      </c>
      <c r="J84">
        <f>(Table2[[#This Row],[1M Return vs Nifty]]-AVERAGE(Table2[1M Return vs Nifty]))/_xlfn.STDEV.P(Table2[1M Return vs Nifty])</f>
        <v>0.11833004975363325</v>
      </c>
      <c r="K84">
        <v>13.5120256824896</v>
      </c>
      <c r="L84">
        <f>(Table2[[#This Row],[6M Return vs Nifty]]-AVERAGE(Table2[6M Return vs Nifty]))/_xlfn.STDEV.P(Table2[6M Return vs Nifty])</f>
        <v>5.4861476747361873E-2</v>
      </c>
      <c r="M84">
        <v>3.0556468137333699</v>
      </c>
      <c r="N84">
        <f>(Table2[[#This Row],[1W Return vs Nifty]]-AVERAGE(Table2[1W Return vs Nifty]))/_xlfn.STDEV.P(Table2[1W Return vs Nifty])</f>
        <v>0.2824347594611521</v>
      </c>
      <c r="O84">
        <v>510.07</v>
      </c>
      <c r="P84">
        <v>501.99276470859201</v>
      </c>
      <c r="Q84">
        <v>428.55508301553198</v>
      </c>
      <c r="R84">
        <v>86.172820121866096</v>
      </c>
      <c r="S84" s="2">
        <f>(Table2[[#This Row],[Close Price]]-Table2[[#This Row],[20D EMA]])/Table2[[#This Row],[20D EMA]]</f>
        <v>0.11680749701021426</v>
      </c>
      <c r="T84" s="2">
        <f>(Table2[[#This Row],[Close Price]]-Table2[[#This Row],[50D EMA]])/Table2[[#This Row],[50D EMA]]</f>
        <v>0.13477731164249579</v>
      </c>
      <c r="U84" s="2">
        <f>(Table2[[#This Row],[Close Price]]-Table2[[#This Row],[200D EMA]])/Table2[[#This Row],[200D EMA]]</f>
        <v>0.32923402982797978</v>
      </c>
      <c r="V84">
        <v>1.1805173160336999</v>
      </c>
      <c r="W84">
        <v>532.1</v>
      </c>
      <c r="X84">
        <v>574.79999999999995</v>
      </c>
      <c r="Y84">
        <v>497.3</v>
      </c>
      <c r="Z84">
        <v>574.79999999999995</v>
      </c>
      <c r="AA84">
        <v>497.3</v>
      </c>
      <c r="AB84">
        <v>574.79999999999995</v>
      </c>
      <c r="AC84" s="2">
        <f>(Table2[[#This Row],[Close Price]]/Table2[[#This Row],[Day Low]])-1</f>
        <v>7.056944183424152E-2</v>
      </c>
      <c r="AD84" s="2">
        <f>(Table2[[#This Row],[Day High]]/Table2[[#This Row],[Close Price]])-1</f>
        <v>9.0406389888526562E-3</v>
      </c>
      <c r="AE84" s="2">
        <f>(Table2[[#This Row],[Close Price]]/Table2[[#This Row],[Current Week Low]])-1</f>
        <v>0.14548562236074791</v>
      </c>
      <c r="AF84" s="2">
        <f>(Table2[[#This Row],[Current Week High]]/Table2[[#This Row],[Close Price]])-1</f>
        <v>9.0406389888526562E-3</v>
      </c>
      <c r="AG84" s="2">
        <f>(Table2[[#This Row],[Close Price]]/Table2[[#This Row],[Current Month Low]])-1</f>
        <v>0.14548562236074791</v>
      </c>
      <c r="AH84" s="2">
        <f>(Table2[[#This Row],[Current Month High]]/Table2[[#This Row],[Close Price]])-1</f>
        <v>9.0406389888526562E-3</v>
      </c>
      <c r="AI84">
        <v>7.43438953743527</v>
      </c>
      <c r="AJ84">
        <v>274.03151674326898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0.06</v>
      </c>
      <c r="AM84" t="s">
        <v>10473</v>
      </c>
      <c r="AN84">
        <v>12.39</v>
      </c>
      <c r="AO84" t="s">
        <v>10473</v>
      </c>
      <c r="AP84">
        <v>0.210817905954747</v>
      </c>
      <c r="AQ84">
        <f>(Table2[[#This Row],[Sharpe Ratio]]-AVERAGE(Table2[Sharpe Ratio]))/_xlfn.STDEV.P(Table2[Sharpe Ratio])</f>
        <v>1.7604660600480331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4.3457237194035425</v>
      </c>
      <c r="AS84">
        <f>_xlfn.RANK.AVG(Table2[[#This Row],[1Y Return vs Nifty Z-Score]],Table2[1Y Return vs Nifty Z-Score])</f>
        <v>20</v>
      </c>
      <c r="AT84">
        <f>_xlfn.RANK.AVG(Table2[[#This Row],[6M Return vs Nifty Z-Score]],Table2[6M Return vs Nifty Z-Score])</f>
        <v>286</v>
      </c>
      <c r="AU84">
        <f>_xlfn.RANK.AVG(Table2[[#This Row],[Sharpe Ratio Z-Score]],Table2[Sharpe Ratio Z-Score])</f>
        <v>30</v>
      </c>
      <c r="AV84">
        <f>(Table2[[#This Row],[Rank 1Y]]+Table2[[#This Row],[Rank 6M]]+Table2[[#This Row],[Rank Sharpe]])/3</f>
        <v>112</v>
      </c>
    </row>
    <row r="85" spans="1:48" x14ac:dyDescent="0.3">
      <c r="A85" t="s">
        <v>1558</v>
      </c>
      <c r="B85" t="s">
        <v>1559</v>
      </c>
      <c r="C85" t="s">
        <v>10435</v>
      </c>
      <c r="D85" t="s">
        <v>62</v>
      </c>
      <c r="E85">
        <v>6025.7044248049997</v>
      </c>
      <c r="F85">
        <v>1545.05</v>
      </c>
      <c r="G85">
        <v>124.97048974898</v>
      </c>
      <c r="H85">
        <f>(Table2[[#This Row],[1Y Return vs Nifty]]-AVERAGE(Table2[1Y Return vs Nifty]))/_xlfn.STDEV.P(Table2[1Y Return vs Nifty])</f>
        <v>0.84930843765409758</v>
      </c>
      <c r="I85">
        <v>82.099586072295494</v>
      </c>
      <c r="J85">
        <f>(Table2[[#This Row],[1M Return vs Nifty]]-AVERAGE(Table2[1M Return vs Nifty]))/_xlfn.STDEV.P(Table2[1M Return vs Nifty])</f>
        <v>5.1950275671697668</v>
      </c>
      <c r="K85">
        <v>86.602296498811697</v>
      </c>
      <c r="L85">
        <f>(Table2[[#This Row],[6M Return vs Nifty]]-AVERAGE(Table2[6M Return vs Nifty]))/_xlfn.STDEV.P(Table2[6M Return vs Nifty])</f>
        <v>2.1448099015328945</v>
      </c>
      <c r="M85">
        <v>7.7256716230296201</v>
      </c>
      <c r="N85">
        <f>(Table2[[#This Row],[1W Return vs Nifty]]-AVERAGE(Table2[1W Return vs Nifty]))/_xlfn.STDEV.P(Table2[1W Return vs Nifty])</f>
        <v>1.1993271465704649</v>
      </c>
      <c r="O85">
        <v>1318.79</v>
      </c>
      <c r="P85">
        <v>1085.5602877071501</v>
      </c>
      <c r="Q85">
        <v>826.19154562182598</v>
      </c>
      <c r="R85">
        <v>81.362530560085503</v>
      </c>
      <c r="S85" s="2">
        <f>(Table2[[#This Row],[Close Price]]-Table2[[#This Row],[20D EMA]])/Table2[[#This Row],[20D EMA]]</f>
        <v>0.17156636007249068</v>
      </c>
      <c r="T85" s="2">
        <f>(Table2[[#This Row],[Close Price]]-Table2[[#This Row],[50D EMA]])/Table2[[#This Row],[50D EMA]]</f>
        <v>0.42327424602400865</v>
      </c>
      <c r="U85" s="2">
        <f>(Table2[[#This Row],[Close Price]]-Table2[[#This Row],[200D EMA]])/Table2[[#This Row],[200D EMA]]</f>
        <v>0.87008691651175307</v>
      </c>
      <c r="V85">
        <v>0.75128237061274195</v>
      </c>
      <c r="W85">
        <v>1524.45</v>
      </c>
      <c r="X85">
        <v>1592.7</v>
      </c>
      <c r="Y85">
        <v>1392.1</v>
      </c>
      <c r="Z85">
        <v>1592.7</v>
      </c>
      <c r="AA85">
        <v>1392.1</v>
      </c>
      <c r="AB85">
        <v>1592.7</v>
      </c>
      <c r="AC85" s="2">
        <f>(Table2[[#This Row],[Close Price]]/Table2[[#This Row],[Day Low]])-1</f>
        <v>1.3513070287644702E-2</v>
      </c>
      <c r="AD85" s="2">
        <f>(Table2[[#This Row],[Day High]]/Table2[[#This Row],[Close Price]])-1</f>
        <v>3.0840425876185407E-2</v>
      </c>
      <c r="AE85" s="2">
        <f>(Table2[[#This Row],[Close Price]]/Table2[[#This Row],[Current Week Low]])-1</f>
        <v>0.10986998060484154</v>
      </c>
      <c r="AF85" s="2">
        <f>(Table2[[#This Row],[Current Week High]]/Table2[[#This Row],[Close Price]])-1</f>
        <v>3.0840425876185407E-2</v>
      </c>
      <c r="AG85" s="2">
        <f>(Table2[[#This Row],[Close Price]]/Table2[[#This Row],[Current Month Low]])-1</f>
        <v>0.10986998060484154</v>
      </c>
      <c r="AH85" s="2">
        <f>(Table2[[#This Row],[Current Month High]]/Table2[[#This Row],[Close Price]])-1</f>
        <v>3.0840425876185407E-2</v>
      </c>
      <c r="AI85">
        <v>3.0840425876185402</v>
      </c>
      <c r="AJ85">
        <v>155.612540325916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</v>
      </c>
      <c r="AM85">
        <v>0</v>
      </c>
      <c r="AN85">
        <v>6.82</v>
      </c>
      <c r="AO85" t="s">
        <v>10473</v>
      </c>
      <c r="AP85">
        <v>9.6706494723362998E-2</v>
      </c>
      <c r="AQ85">
        <f>(Table2[[#This Row],[Sharpe Ratio]]-AVERAGE(Table2[Sharpe Ratio]))/_xlfn.STDEV.P(Table2[Sharpe Ratio])</f>
        <v>0.46995082777734587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9.858423880704569</v>
      </c>
      <c r="AS85">
        <f>_xlfn.RANK.AVG(Table2[[#This Row],[1Y Return vs Nifty Z-Score]],Table2[1Y Return vs Nifty Z-Score])</f>
        <v>93</v>
      </c>
      <c r="AT85">
        <f>_xlfn.RANK.AVG(Table2[[#This Row],[6M Return vs Nifty Z-Score]],Table2[6M Return vs Nifty Z-Score])</f>
        <v>25</v>
      </c>
      <c r="AU85">
        <f>_xlfn.RANK.AVG(Table2[[#This Row],[Sharpe Ratio Z-Score]],Table2[Sharpe Ratio Z-Score])</f>
        <v>220</v>
      </c>
      <c r="AV85">
        <f>(Table2[[#This Row],[Rank 1Y]]+Table2[[#This Row],[Rank 6M]]+Table2[[#This Row],[Rank Sharpe]])/3</f>
        <v>112.66666666666667</v>
      </c>
    </row>
    <row r="86" spans="1:48" x14ac:dyDescent="0.3">
      <c r="A86" t="s">
        <v>365</v>
      </c>
      <c r="B86" t="s">
        <v>366</v>
      </c>
      <c r="C86" t="s">
        <v>10437</v>
      </c>
      <c r="D86" t="s">
        <v>130</v>
      </c>
      <c r="E86">
        <v>68163.915194639994</v>
      </c>
      <c r="F86">
        <v>827.8</v>
      </c>
      <c r="G86">
        <v>108.549812516568</v>
      </c>
      <c r="H86">
        <f>(Table2[[#This Row],[1Y Return vs Nifty]]-AVERAGE(Table2[1Y Return vs Nifty]))/_xlfn.STDEV.P(Table2[1Y Return vs Nifty])</f>
        <v>0.66640285001067112</v>
      </c>
      <c r="I86">
        <v>0.51429225377087695</v>
      </c>
      <c r="J86">
        <f>(Table2[[#This Row],[1M Return vs Nifty]]-AVERAGE(Table2[1M Return vs Nifty]))/_xlfn.STDEV.P(Table2[1M Return vs Nifty])</f>
        <v>-0.68009542264020761</v>
      </c>
      <c r="K86">
        <v>24.552579888128001</v>
      </c>
      <c r="L86">
        <f>(Table2[[#This Row],[6M Return vs Nifty]]-AVERAGE(Table2[6M Return vs Nifty]))/_xlfn.STDEV.P(Table2[6M Return vs Nifty])</f>
        <v>0.37055587236424709</v>
      </c>
      <c r="M86">
        <v>1.9633282451953</v>
      </c>
      <c r="N86">
        <f>(Table2[[#This Row],[1W Return vs Nifty]]-AVERAGE(Table2[1W Return vs Nifty]))/_xlfn.STDEV.P(Table2[1W Return vs Nifty])</f>
        <v>6.7973676128786409E-2</v>
      </c>
      <c r="O86">
        <v>804.57</v>
      </c>
      <c r="P86">
        <v>766.17270825263699</v>
      </c>
      <c r="Q86">
        <v>628.56258704907702</v>
      </c>
      <c r="R86">
        <v>61.289467293944398</v>
      </c>
      <c r="S86" s="2">
        <f>(Table2[[#This Row],[Close Price]]-Table2[[#This Row],[20D EMA]])/Table2[[#This Row],[20D EMA]]</f>
        <v>2.8872565469753909E-2</v>
      </c>
      <c r="T86" s="2">
        <f>(Table2[[#This Row],[Close Price]]-Table2[[#This Row],[50D EMA]])/Table2[[#This Row],[50D EMA]]</f>
        <v>8.0435247932430981E-2</v>
      </c>
      <c r="U86" s="2">
        <f>(Table2[[#This Row],[Close Price]]-Table2[[#This Row],[200D EMA]])/Table2[[#This Row],[200D EMA]]</f>
        <v>0.31697307007451087</v>
      </c>
      <c r="V86">
        <v>0.35259059651679497</v>
      </c>
      <c r="W86">
        <v>825</v>
      </c>
      <c r="X86">
        <v>845.8</v>
      </c>
      <c r="Y86">
        <v>804.95</v>
      </c>
      <c r="Z86">
        <v>845.8</v>
      </c>
      <c r="AA86">
        <v>804.95</v>
      </c>
      <c r="AB86">
        <v>845.8</v>
      </c>
      <c r="AC86" s="2">
        <f>(Table2[[#This Row],[Close Price]]/Table2[[#This Row],[Day Low]])-1</f>
        <v>3.3939393939392826E-3</v>
      </c>
      <c r="AD86" s="2">
        <f>(Table2[[#This Row],[Day High]]/Table2[[#This Row],[Close Price]])-1</f>
        <v>2.1744382701135434E-2</v>
      </c>
      <c r="AE86" s="2">
        <f>(Table2[[#This Row],[Close Price]]/Table2[[#This Row],[Current Week Low]])-1</f>
        <v>2.8386856326479748E-2</v>
      </c>
      <c r="AF86" s="2">
        <f>(Table2[[#This Row],[Current Week High]]/Table2[[#This Row],[Close Price]])-1</f>
        <v>2.1744382701135434E-2</v>
      </c>
      <c r="AG86" s="2">
        <f>(Table2[[#This Row],[Close Price]]/Table2[[#This Row],[Current Month Low]])-1</f>
        <v>2.8386856326479748E-2</v>
      </c>
      <c r="AH86" s="2">
        <f>(Table2[[#This Row],[Current Month High]]/Table2[[#This Row],[Close Price]])-1</f>
        <v>2.1744382701135434E-2</v>
      </c>
      <c r="AI86">
        <v>2.1744382701135399</v>
      </c>
      <c r="AJ86">
        <v>142.40117130307399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0.09</v>
      </c>
      <c r="AM86" t="s">
        <v>10473</v>
      </c>
      <c r="AN86">
        <v>4.28</v>
      </c>
      <c r="AO86" t="s">
        <v>10473</v>
      </c>
      <c r="AP86">
        <v>0.19840487635545401</v>
      </c>
      <c r="AQ86">
        <f>(Table2[[#This Row],[Sharpe Ratio]]-AVERAGE(Table2[Sharpe Ratio]))/_xlfn.STDEV.P(Table2[Sharpe Ratio])</f>
        <v>1.6200839229449142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2.0449208988084111</v>
      </c>
      <c r="AS86">
        <f>_xlfn.RANK.AVG(Table2[[#This Row],[1Y Return vs Nifty Z-Score]],Table2[1Y Return vs Nifty Z-Score])</f>
        <v>118</v>
      </c>
      <c r="AT86">
        <f>_xlfn.RANK.AVG(Table2[[#This Row],[6M Return vs Nifty Z-Score]],Table2[6M Return vs Nifty Z-Score])</f>
        <v>189</v>
      </c>
      <c r="AU86">
        <f>_xlfn.RANK.AVG(Table2[[#This Row],[Sharpe Ratio Z-Score]],Table2[Sharpe Ratio Z-Score])</f>
        <v>39</v>
      </c>
      <c r="AV86">
        <f>(Table2[[#This Row],[Rank 1Y]]+Table2[[#This Row],[Rank 6M]]+Table2[[#This Row],[Rank Sharpe]])/3</f>
        <v>115.33333333333333</v>
      </c>
    </row>
    <row r="87" spans="1:48" x14ac:dyDescent="0.3">
      <c r="A87" t="s">
        <v>371</v>
      </c>
      <c r="B87" t="s">
        <v>372</v>
      </c>
      <c r="C87" t="s">
        <v>10433</v>
      </c>
      <c r="D87" t="s">
        <v>191</v>
      </c>
      <c r="E87">
        <v>66826.929919550006</v>
      </c>
      <c r="F87">
        <v>1163.9000000000001</v>
      </c>
      <c r="G87">
        <v>82.969150339890703</v>
      </c>
      <c r="H87">
        <f>(Table2[[#This Row],[1Y Return vs Nifty]]-AVERAGE(Table2[1Y Return vs Nifty]))/_xlfn.STDEV.P(Table2[1Y Return vs Nifty])</f>
        <v>0.3814666088611417</v>
      </c>
      <c r="I87">
        <v>29.242826166995499</v>
      </c>
      <c r="J87">
        <f>(Table2[[#This Row],[1M Return vs Nifty]]-AVERAGE(Table2[1M Return vs Nifty]))/_xlfn.STDEV.P(Table2[1M Return vs Nifty])</f>
        <v>1.388704751476439</v>
      </c>
      <c r="K87">
        <v>53.948367156763901</v>
      </c>
      <c r="L87">
        <f>(Table2[[#This Row],[6M Return vs Nifty]]-AVERAGE(Table2[6M Return vs Nifty]))/_xlfn.STDEV.P(Table2[6M Return vs Nifty])</f>
        <v>1.211101113355429</v>
      </c>
      <c r="M87">
        <v>6.10835784143522</v>
      </c>
      <c r="N87">
        <f>(Table2[[#This Row],[1W Return vs Nifty]]-AVERAGE(Table2[1W Return vs Nifty]))/_xlfn.STDEV.P(Table2[1W Return vs Nifty])</f>
        <v>0.88179078338905703</v>
      </c>
      <c r="O87">
        <v>1063.18</v>
      </c>
      <c r="P87">
        <v>928.31308137012002</v>
      </c>
      <c r="Q87">
        <v>742.39005094539402</v>
      </c>
      <c r="R87">
        <v>83.622151452288605</v>
      </c>
      <c r="S87" s="2">
        <f>(Table2[[#This Row],[Close Price]]-Table2[[#This Row],[20D EMA]])/Table2[[#This Row],[20D EMA]]</f>
        <v>9.4734663932730126E-2</v>
      </c>
      <c r="T87" s="2">
        <f>(Table2[[#This Row],[Close Price]]-Table2[[#This Row],[50D EMA]])/Table2[[#This Row],[50D EMA]]</f>
        <v>0.25377959586885446</v>
      </c>
      <c r="U87" s="2">
        <f>(Table2[[#This Row],[Close Price]]-Table2[[#This Row],[200D EMA]])/Table2[[#This Row],[200D EMA]]</f>
        <v>0.56777424282267208</v>
      </c>
      <c r="V87">
        <v>1.4268834173784499</v>
      </c>
      <c r="W87">
        <v>1147.5</v>
      </c>
      <c r="X87">
        <v>1180.95</v>
      </c>
      <c r="Y87">
        <v>1100</v>
      </c>
      <c r="Z87">
        <v>1207.3</v>
      </c>
      <c r="AA87">
        <v>1100</v>
      </c>
      <c r="AB87">
        <v>1207.3</v>
      </c>
      <c r="AC87" s="2">
        <f>(Table2[[#This Row],[Close Price]]/Table2[[#This Row],[Day Low]])-1</f>
        <v>1.429193899782133E-2</v>
      </c>
      <c r="AD87" s="2">
        <f>(Table2[[#This Row],[Day High]]/Table2[[#This Row],[Close Price]])-1</f>
        <v>1.4649024830311941E-2</v>
      </c>
      <c r="AE87" s="2">
        <f>(Table2[[#This Row],[Close Price]]/Table2[[#This Row],[Current Week Low]])-1</f>
        <v>5.8090909090909193E-2</v>
      </c>
      <c r="AF87" s="2">
        <f>(Table2[[#This Row],[Current Week High]]/Table2[[#This Row],[Close Price]])-1</f>
        <v>3.7288426840793809E-2</v>
      </c>
      <c r="AG87" s="2">
        <f>(Table2[[#This Row],[Close Price]]/Table2[[#This Row],[Current Month Low]])-1</f>
        <v>5.8090909090909193E-2</v>
      </c>
      <c r="AH87" s="2">
        <f>(Table2[[#This Row],[Current Month High]]/Table2[[#This Row],[Close Price]])-1</f>
        <v>3.7288426840793809E-2</v>
      </c>
      <c r="AI87">
        <v>3.72884268407938</v>
      </c>
      <c r="AJ87">
        <v>112.15822092599301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0.35</v>
      </c>
      <c r="AM87" t="s">
        <v>10473</v>
      </c>
      <c r="AN87">
        <v>10.24</v>
      </c>
      <c r="AO87" t="s">
        <v>10473</v>
      </c>
      <c r="AP87">
        <v>0.14250331666846899</v>
      </c>
      <c r="AQ87">
        <f>(Table2[[#This Row],[Sharpe Ratio]]-AVERAGE(Table2[Sharpe Ratio]))/_xlfn.STDEV.P(Table2[Sharpe Ratio])</f>
        <v>0.98787883928802211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4.8509420963700896</v>
      </c>
      <c r="AS87">
        <f>_xlfn.RANK.AVG(Table2[[#This Row],[1Y Return vs Nifty Z-Score]],Table2[1Y Return vs Nifty Z-Score])</f>
        <v>160</v>
      </c>
      <c r="AT87">
        <f>_xlfn.RANK.AVG(Table2[[#This Row],[6M Return vs Nifty Z-Score]],Table2[6M Return vs Nifty Z-Score])</f>
        <v>72</v>
      </c>
      <c r="AU87">
        <f>_xlfn.RANK.AVG(Table2[[#This Row],[Sharpe Ratio Z-Score]],Table2[Sharpe Ratio Z-Score])</f>
        <v>119</v>
      </c>
      <c r="AV87">
        <f>(Table2[[#This Row],[Rank 1Y]]+Table2[[#This Row],[Rank 6M]]+Table2[[#This Row],[Rank Sharpe]])/3</f>
        <v>117</v>
      </c>
    </row>
    <row r="88" spans="1:48" x14ac:dyDescent="0.3">
      <c r="A88" t="s">
        <v>520</v>
      </c>
      <c r="B88" t="s">
        <v>521</v>
      </c>
      <c r="C88" t="s">
        <v>10427</v>
      </c>
      <c r="D88" t="s">
        <v>18</v>
      </c>
      <c r="E88">
        <v>38199.642943491999</v>
      </c>
      <c r="F88">
        <v>217.96</v>
      </c>
      <c r="G88">
        <v>120.085424722864</v>
      </c>
      <c r="H88">
        <f>(Table2[[#This Row],[1Y Return vs Nifty]]-AVERAGE(Table2[1Y Return vs Nifty]))/_xlfn.STDEV.P(Table2[1Y Return vs Nifty])</f>
        <v>0.79489498827976557</v>
      </c>
      <c r="I88">
        <v>1.0370216622219699</v>
      </c>
      <c r="J88">
        <f>(Table2[[#This Row],[1M Return vs Nifty]]-AVERAGE(Table2[1M Return vs Nifty]))/_xlfn.STDEV.P(Table2[1M Return vs Nifty])</f>
        <v>-0.64245261446607727</v>
      </c>
      <c r="K88">
        <v>50.471829269566399</v>
      </c>
      <c r="L88">
        <f>(Table2[[#This Row],[6M Return vs Nifty]]-AVERAGE(Table2[6M Return vs Nifty]))/_xlfn.STDEV.P(Table2[6M Return vs Nifty])</f>
        <v>1.1116927406690731</v>
      </c>
      <c r="M88">
        <v>-0.51457031047087498</v>
      </c>
      <c r="N88">
        <f>(Table2[[#This Row],[1W Return vs Nifty]]-AVERAGE(Table2[1W Return vs Nifty]))/_xlfn.STDEV.P(Table2[1W Return vs Nifty])</f>
        <v>-0.41852616370008411</v>
      </c>
      <c r="O88">
        <v>215.32</v>
      </c>
      <c r="P88">
        <v>215.507635842773</v>
      </c>
      <c r="Q88">
        <v>180.59446129730901</v>
      </c>
      <c r="R88">
        <v>55.914906039006901</v>
      </c>
      <c r="S88" s="2">
        <f>(Table2[[#This Row],[Close Price]]-Table2[[#This Row],[20D EMA]])/Table2[[#This Row],[20D EMA]]</f>
        <v>1.2260821103473969E-2</v>
      </c>
      <c r="T88" s="2">
        <f>(Table2[[#This Row],[Close Price]]-Table2[[#This Row],[50D EMA]])/Table2[[#This Row],[50D EMA]]</f>
        <v>1.1379476869284439E-2</v>
      </c>
      <c r="U88" s="2">
        <f>(Table2[[#This Row],[Close Price]]-Table2[[#This Row],[200D EMA]])/Table2[[#This Row],[200D EMA]]</f>
        <v>0.20690301593013347</v>
      </c>
      <c r="V88">
        <v>0.79242335876345305</v>
      </c>
      <c r="W88">
        <v>216</v>
      </c>
      <c r="X88">
        <v>220.95</v>
      </c>
      <c r="Y88">
        <v>213.2</v>
      </c>
      <c r="Z88">
        <v>221.8</v>
      </c>
      <c r="AA88">
        <v>213.2</v>
      </c>
      <c r="AB88">
        <v>221.8</v>
      </c>
      <c r="AC88" s="2">
        <f>(Table2[[#This Row],[Close Price]]/Table2[[#This Row],[Day Low]])-1</f>
        <v>9.0740740740740122E-3</v>
      </c>
      <c r="AD88" s="2">
        <f>(Table2[[#This Row],[Day High]]/Table2[[#This Row],[Close Price]])-1</f>
        <v>1.3718113415305488E-2</v>
      </c>
      <c r="AE88" s="2">
        <f>(Table2[[#This Row],[Close Price]]/Table2[[#This Row],[Current Week Low]])-1</f>
        <v>2.2326454033771093E-2</v>
      </c>
      <c r="AF88" s="2">
        <f>(Table2[[#This Row],[Current Week High]]/Table2[[#This Row],[Close Price]])-1</f>
        <v>1.7617911543402531E-2</v>
      </c>
      <c r="AG88" s="2">
        <f>(Table2[[#This Row],[Close Price]]/Table2[[#This Row],[Current Month Low]])-1</f>
        <v>2.2326454033771093E-2</v>
      </c>
      <c r="AH88" s="2">
        <f>(Table2[[#This Row],[Current Month High]]/Table2[[#This Row],[Close Price]])-1</f>
        <v>1.7617911543402531E-2</v>
      </c>
      <c r="AI88">
        <v>32.707836300238498</v>
      </c>
      <c r="AJ88">
        <v>178.010204081632</v>
      </c>
      <c r="AK88" t="str">
        <f>IF(AND(Table2[[#This Row],[20D EMA]]&gt;Table2[[#This Row],[50D EMA]],Table2[[#This Row],[50D EMA]]&gt;Table2[[#This Row],[200D EMA]]),"Uptrend","Downtrend/NoTrend")</f>
        <v>Downtrend/NoTrend</v>
      </c>
      <c r="AL88">
        <v>-0.1</v>
      </c>
      <c r="AM88" t="s">
        <v>10474</v>
      </c>
      <c r="AN88">
        <v>1.58</v>
      </c>
      <c r="AO88" t="s">
        <v>10473</v>
      </c>
      <c r="AP88">
        <v>0.121493282596906</v>
      </c>
      <c r="AQ88">
        <f>(Table2[[#This Row],[Sharpe Ratio]]-AVERAGE(Table2[Sharpe Ratio]))/_xlfn.STDEV.P(Table2[Sharpe Ratio])</f>
        <v>0.75027097249107666</v>
      </c>
      <c r="AR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8">
        <f>_xlfn.RANK.AVG(Table2[[#This Row],[1Y Return vs Nifty Z-Score]],Table2[1Y Return vs Nifty Z-Score])</f>
        <v>101</v>
      </c>
      <c r="AT88">
        <f>_xlfn.RANK.AVG(Table2[[#This Row],[6M Return vs Nifty Z-Score]],Table2[6M Return vs Nifty Z-Score])</f>
        <v>84</v>
      </c>
      <c r="AU88">
        <f>_xlfn.RANK.AVG(Table2[[#This Row],[Sharpe Ratio Z-Score]],Table2[Sharpe Ratio Z-Score])</f>
        <v>167</v>
      </c>
      <c r="AV88">
        <f>(Table2[[#This Row],[Rank 1Y]]+Table2[[#This Row],[Rank 6M]]+Table2[[#This Row],[Rank Sharpe]])/3</f>
        <v>117.33333333333333</v>
      </c>
    </row>
    <row r="89" spans="1:48" x14ac:dyDescent="0.3">
      <c r="A89" t="s">
        <v>508</v>
      </c>
      <c r="B89" t="s">
        <v>509</v>
      </c>
      <c r="C89" t="s">
        <v>10432</v>
      </c>
      <c r="D89" t="s">
        <v>46</v>
      </c>
      <c r="E89">
        <v>40799.483999999997</v>
      </c>
      <c r="F89">
        <v>67.56</v>
      </c>
      <c r="G89">
        <v>128.20428796813201</v>
      </c>
      <c r="H89">
        <f>(Table2[[#This Row],[1Y Return vs Nifty]]-AVERAGE(Table2[1Y Return vs Nifty]))/_xlfn.STDEV.P(Table2[1Y Return vs Nifty])</f>
        <v>0.88532886209961148</v>
      </c>
      <c r="I89">
        <v>-6.2428973716237497</v>
      </c>
      <c r="J89">
        <f>(Table2[[#This Row],[1M Return vs Nifty]]-AVERAGE(Table2[1M Return vs Nifty]))/_xlfn.STDEV.P(Table2[1M Return vs Nifty])</f>
        <v>-1.1666943947903499</v>
      </c>
      <c r="K89">
        <v>47.148931137234698</v>
      </c>
      <c r="L89">
        <f>(Table2[[#This Row],[6M Return vs Nifty]]-AVERAGE(Table2[6M Return vs Nifty]))/_xlfn.STDEV.P(Table2[6M Return vs Nifty])</f>
        <v>1.0166775541083115</v>
      </c>
      <c r="M89">
        <v>2.5439565572240199</v>
      </c>
      <c r="N89">
        <f>(Table2[[#This Row],[1W Return vs Nifty]]-AVERAGE(Table2[1W Return vs Nifty]))/_xlfn.STDEV.P(Table2[1W Return vs Nifty])</f>
        <v>0.18197171699133377</v>
      </c>
      <c r="O89">
        <v>66.62</v>
      </c>
      <c r="P89">
        <v>66.577079808617796</v>
      </c>
      <c r="Q89">
        <v>55.378586265993398</v>
      </c>
      <c r="R89">
        <v>59.832384206449298</v>
      </c>
      <c r="S89" s="2">
        <f>(Table2[[#This Row],[Close Price]]-Table2[[#This Row],[20D EMA]])/Table2[[#This Row],[20D EMA]]</f>
        <v>1.4109876913839652E-2</v>
      </c>
      <c r="T89" s="2">
        <f>(Table2[[#This Row],[Close Price]]-Table2[[#This Row],[50D EMA]])/Table2[[#This Row],[50D EMA]]</f>
        <v>1.4763642295632439E-2</v>
      </c>
      <c r="U89" s="2">
        <f>(Table2[[#This Row],[Close Price]]-Table2[[#This Row],[200D EMA]])/Table2[[#This Row],[200D EMA]]</f>
        <v>0.21996613773231882</v>
      </c>
      <c r="V89">
        <v>0.558872062739459</v>
      </c>
      <c r="W89">
        <v>66.78</v>
      </c>
      <c r="X89">
        <v>68.48</v>
      </c>
      <c r="Y89">
        <v>64.349999999999994</v>
      </c>
      <c r="Z89">
        <v>68.48</v>
      </c>
      <c r="AA89">
        <v>64.349999999999994</v>
      </c>
      <c r="AB89">
        <v>68.48</v>
      </c>
      <c r="AC89" s="2">
        <f>(Table2[[#This Row],[Close Price]]/Table2[[#This Row],[Day Low]])-1</f>
        <v>1.1680143755615546E-2</v>
      </c>
      <c r="AD89" s="2">
        <f>(Table2[[#This Row],[Day High]]/Table2[[#This Row],[Close Price]])-1</f>
        <v>1.3617525162818334E-2</v>
      </c>
      <c r="AE89" s="2">
        <f>(Table2[[#This Row],[Close Price]]/Table2[[#This Row],[Current Week Low]])-1</f>
        <v>4.9883449883449948E-2</v>
      </c>
      <c r="AF89" s="2">
        <f>(Table2[[#This Row],[Current Week High]]/Table2[[#This Row],[Close Price]])-1</f>
        <v>1.3617525162818334E-2</v>
      </c>
      <c r="AG89" s="2">
        <f>(Table2[[#This Row],[Close Price]]/Table2[[#This Row],[Current Month Low]])-1</f>
        <v>4.9883449883449948E-2</v>
      </c>
      <c r="AH89" s="2">
        <f>(Table2[[#This Row],[Current Month High]]/Table2[[#This Row],[Close Price]])-1</f>
        <v>1.3617525162818334E-2</v>
      </c>
      <c r="AI89">
        <v>15.674955595026599</v>
      </c>
      <c r="AJ89">
        <v>170.781563126252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-0.08</v>
      </c>
      <c r="AM89" t="s">
        <v>10474</v>
      </c>
      <c r="AN89">
        <v>4.76</v>
      </c>
      <c r="AO89" t="s">
        <v>10473</v>
      </c>
      <c r="AP89">
        <v>0.120008100404332</v>
      </c>
      <c r="AQ89">
        <f>(Table2[[#This Row],[Sharpe Ratio]]-AVERAGE(Table2[Sharpe Ratio]))/_xlfn.STDEV.P(Table2[Sharpe Ratio])</f>
        <v>0.73347466595581223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1.650758404364719</v>
      </c>
      <c r="AS89">
        <f>_xlfn.RANK.AVG(Table2[[#This Row],[1Y Return vs Nifty Z-Score]],Table2[1Y Return vs Nifty Z-Score])</f>
        <v>88</v>
      </c>
      <c r="AT89">
        <f>_xlfn.RANK.AVG(Table2[[#This Row],[6M Return vs Nifty Z-Score]],Table2[6M Return vs Nifty Z-Score])</f>
        <v>95</v>
      </c>
      <c r="AU89">
        <f>_xlfn.RANK.AVG(Table2[[#This Row],[Sharpe Ratio Z-Score]],Table2[Sharpe Ratio Z-Score])</f>
        <v>171</v>
      </c>
      <c r="AV89">
        <f>(Table2[[#This Row],[Rank 1Y]]+Table2[[#This Row],[Rank 6M]]+Table2[[#This Row],[Rank Sharpe]])/3</f>
        <v>118</v>
      </c>
    </row>
    <row r="90" spans="1:48" x14ac:dyDescent="0.3">
      <c r="A90" t="s">
        <v>1093</v>
      </c>
      <c r="B90" t="s">
        <v>1094</v>
      </c>
      <c r="C90" t="s">
        <v>10432</v>
      </c>
      <c r="D90" t="s">
        <v>46</v>
      </c>
      <c r="E90">
        <v>11267.107525235</v>
      </c>
      <c r="F90">
        <v>1728.85</v>
      </c>
      <c r="G90">
        <v>73.3354387071833</v>
      </c>
      <c r="H90">
        <f>(Table2[[#This Row],[1Y Return vs Nifty]]-AVERAGE(Table2[1Y Return vs Nifty]))/_xlfn.STDEV.P(Table2[1Y Return vs Nifty])</f>
        <v>0.27415923886487781</v>
      </c>
      <c r="I90">
        <v>19.945399019954898</v>
      </c>
      <c r="J90">
        <f>(Table2[[#This Row],[1M Return vs Nifty]]-AVERAGE(Table2[1M Return vs Nifty]))/_xlfn.STDEV.P(Table2[1M Return vs Nifty])</f>
        <v>0.71917810738339683</v>
      </c>
      <c r="K90">
        <v>90.937473646869094</v>
      </c>
      <c r="L90">
        <f>(Table2[[#This Row],[6M Return vs Nifty]]-AVERAGE(Table2[6M Return vs Nifty]))/_xlfn.STDEV.P(Table2[6M Return vs Nifty])</f>
        <v>2.2687702665795308</v>
      </c>
      <c r="M90">
        <v>-1.7753461001000801</v>
      </c>
      <c r="N90">
        <f>(Table2[[#This Row],[1W Return vs Nifty]]-AVERAGE(Table2[1W Return vs Nifty]))/_xlfn.STDEV.P(Table2[1W Return vs Nifty])</f>
        <v>-0.66606140613853992</v>
      </c>
      <c r="O90">
        <v>1696.97</v>
      </c>
      <c r="P90">
        <v>1524.4279005859801</v>
      </c>
      <c r="Q90">
        <v>1151.77116904335</v>
      </c>
      <c r="R90">
        <v>50.873920016076099</v>
      </c>
      <c r="S90" s="2">
        <f>(Table2[[#This Row],[Close Price]]-Table2[[#This Row],[20D EMA]])/Table2[[#This Row],[20D EMA]]</f>
        <v>1.8786425216709712E-2</v>
      </c>
      <c r="T90" s="2">
        <f>(Table2[[#This Row],[Close Price]]-Table2[[#This Row],[50D EMA]])/Table2[[#This Row],[50D EMA]]</f>
        <v>0.13409758463187491</v>
      </c>
      <c r="U90" s="2">
        <f>(Table2[[#This Row],[Close Price]]-Table2[[#This Row],[200D EMA]])/Table2[[#This Row],[200D EMA]]</f>
        <v>0.50103600998796138</v>
      </c>
      <c r="V90">
        <v>0.50193509913521295</v>
      </c>
      <c r="W90">
        <v>1720</v>
      </c>
      <c r="X90">
        <v>1768.5</v>
      </c>
      <c r="Y90">
        <v>1710.05</v>
      </c>
      <c r="Z90">
        <v>1802</v>
      </c>
      <c r="AA90">
        <v>1710.05</v>
      </c>
      <c r="AB90">
        <v>1802</v>
      </c>
      <c r="AC90" s="2">
        <f>(Table2[[#This Row],[Close Price]]/Table2[[#This Row],[Day Low]])-1</f>
        <v>5.1453488372092959E-3</v>
      </c>
      <c r="AD90" s="2">
        <f>(Table2[[#This Row],[Day High]]/Table2[[#This Row],[Close Price]])-1</f>
        <v>2.2934320502068006E-2</v>
      </c>
      <c r="AE90" s="2">
        <f>(Table2[[#This Row],[Close Price]]/Table2[[#This Row],[Current Week Low]])-1</f>
        <v>1.0993830589748788E-2</v>
      </c>
      <c r="AF90" s="2">
        <f>(Table2[[#This Row],[Current Week High]]/Table2[[#This Row],[Close Price]])-1</f>
        <v>4.2311363044798656E-2</v>
      </c>
      <c r="AG90" s="2">
        <f>(Table2[[#This Row],[Close Price]]/Table2[[#This Row],[Current Month Low]])-1</f>
        <v>1.0993830589748788E-2</v>
      </c>
      <c r="AH90" s="2">
        <f>(Table2[[#This Row],[Current Month High]]/Table2[[#This Row],[Close Price]])-1</f>
        <v>4.2311363044798656E-2</v>
      </c>
      <c r="AI90">
        <v>8.15860253926021</v>
      </c>
      <c r="AJ90">
        <v>114.737299714321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0.47</v>
      </c>
      <c r="AM90" t="s">
        <v>10473</v>
      </c>
      <c r="AN90">
        <v>-0.03</v>
      </c>
      <c r="AO90" t="s">
        <v>10474</v>
      </c>
      <c r="AP90">
        <v>0.13395329238005699</v>
      </c>
      <c r="AQ90">
        <f>(Table2[[#This Row],[Sharpe Ratio]]-AVERAGE(Table2[Sharpe Ratio]))/_xlfn.STDEV.P(Table2[Sharpe Ratio])</f>
        <v>0.89118442054924685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3.487230627238513</v>
      </c>
      <c r="AS90">
        <f>_xlfn.RANK.AVG(Table2[[#This Row],[1Y Return vs Nifty Z-Score]],Table2[1Y Return vs Nifty Z-Score])</f>
        <v>191</v>
      </c>
      <c r="AT90">
        <f>_xlfn.RANK.AVG(Table2[[#This Row],[6M Return vs Nifty Z-Score]],Table2[6M Return vs Nifty Z-Score])</f>
        <v>21</v>
      </c>
      <c r="AU90">
        <f>_xlfn.RANK.AVG(Table2[[#This Row],[Sharpe Ratio Z-Score]],Table2[Sharpe Ratio Z-Score])</f>
        <v>143</v>
      </c>
      <c r="AV90">
        <f>(Table2[[#This Row],[Rank 1Y]]+Table2[[#This Row],[Rank 6M]]+Table2[[#This Row],[Rank Sharpe]])/3</f>
        <v>118.33333333333333</v>
      </c>
    </row>
    <row r="91" spans="1:48" x14ac:dyDescent="0.3">
      <c r="A91" t="s">
        <v>1188</v>
      </c>
      <c r="B91" t="s">
        <v>1189</v>
      </c>
      <c r="C91" t="s">
        <v>10437</v>
      </c>
      <c r="D91" t="s">
        <v>1190</v>
      </c>
      <c r="E91">
        <v>9664.7856836999999</v>
      </c>
      <c r="F91">
        <v>1420.5</v>
      </c>
      <c r="G91">
        <v>104.203443032059</v>
      </c>
      <c r="H91">
        <f>(Table2[[#This Row],[1Y Return vs Nifty]]-AVERAGE(Table2[1Y Return vs Nifty]))/_xlfn.STDEV.P(Table2[1Y Return vs Nifty])</f>
        <v>0.61798978802621107</v>
      </c>
      <c r="I91">
        <v>35.046761371015499</v>
      </c>
      <c r="J91">
        <f>(Table2[[#This Row],[1M Return vs Nifty]]-AVERAGE(Table2[1M Return vs Nifty]))/_xlfn.STDEV.P(Table2[1M Return vs Nifty])</f>
        <v>1.8066579333863253</v>
      </c>
      <c r="K91">
        <v>20.959031948217401</v>
      </c>
      <c r="L91">
        <f>(Table2[[#This Row],[6M Return vs Nifty]]-AVERAGE(Table2[6M Return vs Nifty]))/_xlfn.STDEV.P(Table2[6M Return vs Nifty])</f>
        <v>0.26780170587222346</v>
      </c>
      <c r="M91">
        <v>-3.7469719600434899</v>
      </c>
      <c r="N91">
        <f>(Table2[[#This Row],[1W Return vs Nifty]]-AVERAGE(Table2[1W Return vs Nifty]))/_xlfn.STDEV.P(Table2[1W Return vs Nifty])</f>
        <v>-1.0531618638516085</v>
      </c>
      <c r="O91">
        <v>1372.12</v>
      </c>
      <c r="P91">
        <v>1220.2398681116699</v>
      </c>
      <c r="Q91">
        <v>1000.43906682907</v>
      </c>
      <c r="R91">
        <v>51.982655682139701</v>
      </c>
      <c r="S91" s="2">
        <f>(Table2[[#This Row],[Close Price]]-Table2[[#This Row],[20D EMA]])/Table2[[#This Row],[20D EMA]]</f>
        <v>3.5259306766172137E-2</v>
      </c>
      <c r="T91" s="2">
        <f>(Table2[[#This Row],[Close Price]]-Table2[[#This Row],[50D EMA]])/Table2[[#This Row],[50D EMA]]</f>
        <v>0.16411538183737112</v>
      </c>
      <c r="U91" s="2">
        <f>(Table2[[#This Row],[Close Price]]-Table2[[#This Row],[200D EMA]])/Table2[[#This Row],[200D EMA]]</f>
        <v>0.41987657929265915</v>
      </c>
      <c r="V91">
        <v>1.64830968667077</v>
      </c>
      <c r="W91">
        <v>1410</v>
      </c>
      <c r="X91">
        <v>1464</v>
      </c>
      <c r="Y91">
        <v>1410</v>
      </c>
      <c r="Z91">
        <v>1499.95</v>
      </c>
      <c r="AA91">
        <v>1410</v>
      </c>
      <c r="AB91">
        <v>1499.95</v>
      </c>
      <c r="AC91" s="2">
        <f>(Table2[[#This Row],[Close Price]]/Table2[[#This Row],[Day Low]])-1</f>
        <v>7.4468085106382809E-3</v>
      </c>
      <c r="AD91" s="2">
        <f>(Table2[[#This Row],[Day High]]/Table2[[#This Row],[Close Price]])-1</f>
        <v>3.0623020063357931E-2</v>
      </c>
      <c r="AE91" s="2">
        <f>(Table2[[#This Row],[Close Price]]/Table2[[#This Row],[Current Week Low]])-1</f>
        <v>7.4468085106382809E-3</v>
      </c>
      <c r="AF91" s="2">
        <f>(Table2[[#This Row],[Current Week High]]/Table2[[#This Row],[Close Price]])-1</f>
        <v>5.5931010207673326E-2</v>
      </c>
      <c r="AG91" s="2">
        <f>(Table2[[#This Row],[Close Price]]/Table2[[#This Row],[Current Month Low]])-1</f>
        <v>7.4468085106382809E-3</v>
      </c>
      <c r="AH91" s="2">
        <f>(Table2[[#This Row],[Current Month High]]/Table2[[#This Row],[Close Price]])-1</f>
        <v>5.5931010207673326E-2</v>
      </c>
      <c r="AI91">
        <v>15.100316789862701</v>
      </c>
      <c r="AJ91">
        <v>134.25131926121301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0.31</v>
      </c>
      <c r="AM91" t="s">
        <v>10473</v>
      </c>
      <c r="AN91">
        <v>0.32</v>
      </c>
      <c r="AO91" t="s">
        <v>10473</v>
      </c>
      <c r="AP91">
        <v>0.234293855225087</v>
      </c>
      <c r="AQ91">
        <f>(Table2[[#This Row],[Sharpe Ratio]]-AVERAGE(Table2[Sharpe Ratio]))/_xlfn.STDEV.P(Table2[Sharpe Ratio])</f>
        <v>2.0259615946178076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3.6652491580509592</v>
      </c>
      <c r="AS91">
        <f>_xlfn.RANK.AVG(Table2[[#This Row],[1Y Return vs Nifty Z-Score]],Table2[1Y Return vs Nifty Z-Score])</f>
        <v>126</v>
      </c>
      <c r="AT91">
        <f>_xlfn.RANK.AVG(Table2[[#This Row],[6M Return vs Nifty Z-Score]],Table2[6M Return vs Nifty Z-Score])</f>
        <v>216</v>
      </c>
      <c r="AU91">
        <f>_xlfn.RANK.AVG(Table2[[#This Row],[Sharpe Ratio Z-Score]],Table2[Sharpe Ratio Z-Score])</f>
        <v>15</v>
      </c>
      <c r="AV91">
        <f>(Table2[[#This Row],[Rank 1Y]]+Table2[[#This Row],[Rank 6M]]+Table2[[#This Row],[Rank Sharpe]])/3</f>
        <v>119</v>
      </c>
    </row>
    <row r="92" spans="1:48" x14ac:dyDescent="0.3">
      <c r="A92" t="s">
        <v>610</v>
      </c>
      <c r="B92" t="s">
        <v>611</v>
      </c>
      <c r="C92" t="s">
        <v>10433</v>
      </c>
      <c r="D92" t="s">
        <v>457</v>
      </c>
      <c r="E92">
        <v>31016.393310259999</v>
      </c>
      <c r="F92">
        <v>1694.65</v>
      </c>
      <c r="G92">
        <v>121.586794974234</v>
      </c>
      <c r="H92">
        <f>(Table2[[#This Row],[1Y Return vs Nifty]]-AVERAGE(Table2[1Y Return vs Nifty]))/_xlfn.STDEV.P(Table2[1Y Return vs Nifty])</f>
        <v>0.81161835505754676</v>
      </c>
      <c r="I92">
        <v>44.296305867026902</v>
      </c>
      <c r="J92">
        <f>(Table2[[#This Row],[1M Return vs Nifty]]-AVERAGE(Table2[1M Return vs Nifty]))/_xlfn.STDEV.P(Table2[1M Return vs Nifty])</f>
        <v>2.4727364503634628</v>
      </c>
      <c r="K92">
        <v>90.961237030586005</v>
      </c>
      <c r="L92">
        <f>(Table2[[#This Row],[6M Return vs Nifty]]-AVERAGE(Table2[6M Return vs Nifty]))/_xlfn.STDEV.P(Table2[6M Return vs Nifty])</f>
        <v>2.269449758471024</v>
      </c>
      <c r="M92">
        <v>4.5007948208620601</v>
      </c>
      <c r="N92">
        <f>(Table2[[#This Row],[1W Return vs Nifty]]-AVERAGE(Table2[1W Return vs Nifty]))/_xlfn.STDEV.P(Table2[1W Return vs Nifty])</f>
        <v>0.56616884227476538</v>
      </c>
      <c r="O92">
        <v>1528.48</v>
      </c>
      <c r="P92">
        <v>1330.9024956496601</v>
      </c>
      <c r="Q92">
        <v>981.00524870030995</v>
      </c>
      <c r="R92">
        <v>71.519029382355299</v>
      </c>
      <c r="S92" s="2">
        <f>(Table2[[#This Row],[Close Price]]-Table2[[#This Row],[20D EMA]])/Table2[[#This Row],[20D EMA]]</f>
        <v>0.10871584842457871</v>
      </c>
      <c r="T92" s="2">
        <f>(Table2[[#This Row],[Close Price]]-Table2[[#This Row],[50D EMA]])/Table2[[#This Row],[50D EMA]]</f>
        <v>0.27330890545274855</v>
      </c>
      <c r="U92" s="2">
        <f>(Table2[[#This Row],[Close Price]]-Table2[[#This Row],[200D EMA]])/Table2[[#This Row],[200D EMA]]</f>
        <v>0.72746272483777863</v>
      </c>
      <c r="V92">
        <v>1.3844896313275901</v>
      </c>
      <c r="W92">
        <v>1677.7</v>
      </c>
      <c r="X92">
        <v>1705</v>
      </c>
      <c r="Y92">
        <v>1621.75</v>
      </c>
      <c r="Z92">
        <v>1729.8</v>
      </c>
      <c r="AA92">
        <v>1621.75</v>
      </c>
      <c r="AB92">
        <v>1729.8</v>
      </c>
      <c r="AC92" s="2">
        <f>(Table2[[#This Row],[Close Price]]/Table2[[#This Row],[Day Low]])-1</f>
        <v>1.010311736305658E-2</v>
      </c>
      <c r="AD92" s="2">
        <f>(Table2[[#This Row],[Day High]]/Table2[[#This Row],[Close Price]])-1</f>
        <v>6.10745581683525E-3</v>
      </c>
      <c r="AE92" s="2">
        <f>(Table2[[#This Row],[Close Price]]/Table2[[#This Row],[Current Week Low]])-1</f>
        <v>4.4951441344226906E-2</v>
      </c>
      <c r="AF92" s="2">
        <f>(Table2[[#This Row],[Current Week High]]/Table2[[#This Row],[Close Price]])-1</f>
        <v>2.0741746083261958E-2</v>
      </c>
      <c r="AG92" s="2">
        <f>(Table2[[#This Row],[Close Price]]/Table2[[#This Row],[Current Month Low]])-1</f>
        <v>4.4951441344226906E-2</v>
      </c>
      <c r="AH92" s="2">
        <f>(Table2[[#This Row],[Current Month High]]/Table2[[#This Row],[Close Price]])-1</f>
        <v>2.0741746083261958E-2</v>
      </c>
      <c r="AI92">
        <v>4.7974508010503598</v>
      </c>
      <c r="AJ92">
        <v>182.91318864774601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0.5</v>
      </c>
      <c r="AM92" t="s">
        <v>10473</v>
      </c>
      <c r="AN92">
        <v>21.17</v>
      </c>
      <c r="AO92" t="s">
        <v>10473</v>
      </c>
      <c r="AP92">
        <v>8.5617500485817996E-2</v>
      </c>
      <c r="AQ92">
        <f>(Table2[[#This Row],[Sharpe Ratio]]-AVERAGE(Table2[Sharpe Ratio]))/_xlfn.STDEV.P(Table2[Sharpe Ratio])</f>
        <v>0.34454254634704939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6.4645159525138487</v>
      </c>
      <c r="AS92">
        <f>_xlfn.RANK.AVG(Table2[[#This Row],[1Y Return vs Nifty Z-Score]],Table2[1Y Return vs Nifty Z-Score])</f>
        <v>98</v>
      </c>
      <c r="AT92">
        <f>_xlfn.RANK.AVG(Table2[[#This Row],[6M Return vs Nifty Z-Score]],Table2[6M Return vs Nifty Z-Score])</f>
        <v>20</v>
      </c>
      <c r="AU92">
        <f>_xlfn.RANK.AVG(Table2[[#This Row],[Sharpe Ratio Z-Score]],Table2[Sharpe Ratio Z-Score])</f>
        <v>241</v>
      </c>
      <c r="AV92">
        <f>(Table2[[#This Row],[Rank 1Y]]+Table2[[#This Row],[Rank 6M]]+Table2[[#This Row],[Rank Sharpe]])/3</f>
        <v>119.66666666666667</v>
      </c>
    </row>
    <row r="93" spans="1:48" x14ac:dyDescent="0.3">
      <c r="A93" t="s">
        <v>262</v>
      </c>
      <c r="B93" t="s">
        <v>263</v>
      </c>
      <c r="C93" t="s">
        <v>10436</v>
      </c>
      <c r="D93" t="s">
        <v>109</v>
      </c>
      <c r="E93">
        <v>104287.55134551</v>
      </c>
      <c r="F93">
        <v>103.82</v>
      </c>
      <c r="G93">
        <v>102.95020029138399</v>
      </c>
      <c r="H93">
        <f>(Table2[[#This Row],[1Y Return vs Nifty]]-AVERAGE(Table2[1Y Return vs Nifty]))/_xlfn.STDEV.P(Table2[1Y Return vs Nifty])</f>
        <v>0.60403024806944461</v>
      </c>
      <c r="I93">
        <v>-3.7957381705378701</v>
      </c>
      <c r="J93">
        <f>(Table2[[#This Row],[1M Return vs Nifty]]-AVERAGE(Table2[1M Return vs Nifty]))/_xlfn.STDEV.P(Table2[1M Return vs Nifty])</f>
        <v>-0.99046948207501229</v>
      </c>
      <c r="K93">
        <v>32.291636736185602</v>
      </c>
      <c r="L93">
        <f>(Table2[[#This Row],[6M Return vs Nifty]]-AVERAGE(Table2[6M Return vs Nifty]))/_xlfn.STDEV.P(Table2[6M Return vs Nifty])</f>
        <v>0.59184701670232132</v>
      </c>
      <c r="M93">
        <v>3.3502663688379601</v>
      </c>
      <c r="N93">
        <f>(Table2[[#This Row],[1W Return vs Nifty]]-AVERAGE(Table2[1W Return vs Nifty]))/_xlfn.STDEV.P(Table2[1W Return vs Nifty])</f>
        <v>0.34027908324958173</v>
      </c>
      <c r="O93">
        <v>101.15</v>
      </c>
      <c r="P93">
        <v>99.086071997692301</v>
      </c>
      <c r="Q93">
        <v>82.133649665124196</v>
      </c>
      <c r="R93">
        <v>65.209052522975099</v>
      </c>
      <c r="S93" s="2">
        <f>(Table2[[#This Row],[Close Price]]-Table2[[#This Row],[20D EMA]])/Table2[[#This Row],[20D EMA]]</f>
        <v>2.6396440929312776E-2</v>
      </c>
      <c r="T93" s="2">
        <f>(Table2[[#This Row],[Close Price]]-Table2[[#This Row],[50D EMA]])/Table2[[#This Row],[50D EMA]]</f>
        <v>4.7775917511574631E-2</v>
      </c>
      <c r="U93" s="2">
        <f>(Table2[[#This Row],[Close Price]]-Table2[[#This Row],[200D EMA]])/Table2[[#This Row],[200D EMA]]</f>
        <v>0.26403733942538182</v>
      </c>
      <c r="V93">
        <v>0.54250578470324495</v>
      </c>
      <c r="W93">
        <v>102.94</v>
      </c>
      <c r="X93">
        <v>105.3</v>
      </c>
      <c r="Y93">
        <v>98.71</v>
      </c>
      <c r="Z93">
        <v>105.3</v>
      </c>
      <c r="AA93">
        <v>98.71</v>
      </c>
      <c r="AB93">
        <v>105.3</v>
      </c>
      <c r="AC93" s="2">
        <f>(Table2[[#This Row],[Close Price]]/Table2[[#This Row],[Day Low]])-1</f>
        <v>8.5486691276470683E-3</v>
      </c>
      <c r="AD93" s="2">
        <f>(Table2[[#This Row],[Day High]]/Table2[[#This Row],[Close Price]])-1</f>
        <v>1.425544211134655E-2</v>
      </c>
      <c r="AE93" s="2">
        <f>(Table2[[#This Row],[Close Price]]/Table2[[#This Row],[Current Week Low]])-1</f>
        <v>5.1767804680376894E-2</v>
      </c>
      <c r="AF93" s="2">
        <f>(Table2[[#This Row],[Current Week High]]/Table2[[#This Row],[Close Price]])-1</f>
        <v>1.425544211134655E-2</v>
      </c>
      <c r="AG93" s="2">
        <f>(Table2[[#This Row],[Close Price]]/Table2[[#This Row],[Current Month Low]])-1</f>
        <v>5.1767804680376894E-2</v>
      </c>
      <c r="AH93" s="2">
        <f>(Table2[[#This Row],[Current Month High]]/Table2[[#This Row],[Close Price]])-1</f>
        <v>1.425544211134655E-2</v>
      </c>
      <c r="AI93">
        <v>13.658254671546899</v>
      </c>
      <c r="AJ93">
        <v>131.48272017837201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0.06</v>
      </c>
      <c r="AM93" t="s">
        <v>10473</v>
      </c>
      <c r="AN93">
        <v>3.72</v>
      </c>
      <c r="AO93" t="s">
        <v>10473</v>
      </c>
      <c r="AP93">
        <v>0.15866038751591899</v>
      </c>
      <c r="AQ93">
        <f>(Table2[[#This Row],[Sharpe Ratio]]-AVERAGE(Table2[Sharpe Ratio]))/_xlfn.STDEV.P(Table2[Sharpe Ratio])</f>
        <v>1.1706032996422224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1.7162901655885578</v>
      </c>
      <c r="AS93">
        <f>_xlfn.RANK.AVG(Table2[[#This Row],[1Y Return vs Nifty Z-Score]],Table2[1Y Return vs Nifty Z-Score])</f>
        <v>129</v>
      </c>
      <c r="AT93">
        <f>_xlfn.RANK.AVG(Table2[[#This Row],[6M Return vs Nifty Z-Score]],Table2[6M Return vs Nifty Z-Score])</f>
        <v>142</v>
      </c>
      <c r="AU93">
        <f>_xlfn.RANK.AVG(Table2[[#This Row],[Sharpe Ratio Z-Score]],Table2[Sharpe Ratio Z-Score])</f>
        <v>89</v>
      </c>
      <c r="AV93">
        <f>(Table2[[#This Row],[Rank 1Y]]+Table2[[#This Row],[Rank 6M]]+Table2[[#This Row],[Rank Sharpe]])/3</f>
        <v>120</v>
      </c>
    </row>
    <row r="94" spans="1:48" x14ac:dyDescent="0.3">
      <c r="A94" t="s">
        <v>875</v>
      </c>
      <c r="B94" t="s">
        <v>876</v>
      </c>
      <c r="C94" t="s">
        <v>10435</v>
      </c>
      <c r="D94" t="s">
        <v>230</v>
      </c>
      <c r="E94">
        <v>17145.64779752</v>
      </c>
      <c r="F94">
        <v>4925.8</v>
      </c>
      <c r="G94">
        <v>103.233554777279</v>
      </c>
      <c r="H94">
        <f>(Table2[[#This Row],[1Y Return vs Nifty]]-AVERAGE(Table2[1Y Return vs Nifty]))/_xlfn.STDEV.P(Table2[1Y Return vs Nifty])</f>
        <v>0.60718645886516787</v>
      </c>
      <c r="I94">
        <v>5.60729969879214</v>
      </c>
      <c r="J94">
        <f>(Table2[[#This Row],[1M Return vs Nifty]]-AVERAGE(Table2[1M Return vs Nifty]))/_xlfn.STDEV.P(Table2[1M Return vs Nifty])</f>
        <v>-0.31333759500922187</v>
      </c>
      <c r="K94">
        <v>27.2619014430677</v>
      </c>
      <c r="L94">
        <f>(Table2[[#This Row],[6M Return vs Nifty]]-AVERAGE(Table2[6M Return vs Nifty]))/_xlfn.STDEV.P(Table2[6M Return vs Nifty])</f>
        <v>0.44802640644139313</v>
      </c>
      <c r="M94">
        <v>5.1327687707953897</v>
      </c>
      <c r="N94">
        <f>(Table2[[#This Row],[1W Return vs Nifty]]-AVERAGE(Table2[1W Return vs Nifty]))/_xlfn.STDEV.P(Table2[1W Return vs Nifty])</f>
        <v>0.69024786266707727</v>
      </c>
      <c r="O94">
        <v>4780.3599999999997</v>
      </c>
      <c r="P94">
        <v>4615.3781273674203</v>
      </c>
      <c r="Q94">
        <v>3858.6758996076801</v>
      </c>
      <c r="R94">
        <v>61.694798025835198</v>
      </c>
      <c r="S94" s="2">
        <f>(Table2[[#This Row],[Close Price]]-Table2[[#This Row],[20D EMA]])/Table2[[#This Row],[20D EMA]]</f>
        <v>3.0424486858730414E-2</v>
      </c>
      <c r="T94" s="2">
        <f>(Table2[[#This Row],[Close Price]]-Table2[[#This Row],[50D EMA]])/Table2[[#This Row],[50D EMA]]</f>
        <v>6.7258166951023435E-2</v>
      </c>
      <c r="U94" s="2">
        <f>(Table2[[#This Row],[Close Price]]-Table2[[#This Row],[200D EMA]])/Table2[[#This Row],[200D EMA]]</f>
        <v>0.27655188674975706</v>
      </c>
      <c r="V94">
        <v>1.16697541844793</v>
      </c>
      <c r="W94">
        <v>4890</v>
      </c>
      <c r="X94">
        <v>5088</v>
      </c>
      <c r="Y94">
        <v>4711</v>
      </c>
      <c r="Z94">
        <v>5140</v>
      </c>
      <c r="AA94">
        <v>4711</v>
      </c>
      <c r="AB94">
        <v>5140</v>
      </c>
      <c r="AC94" s="2">
        <f>(Table2[[#This Row],[Close Price]]/Table2[[#This Row],[Day Low]])-1</f>
        <v>7.3210633946829695E-3</v>
      </c>
      <c r="AD94" s="2">
        <f>(Table2[[#This Row],[Day High]]/Table2[[#This Row],[Close Price]])-1</f>
        <v>3.2928661334199472E-2</v>
      </c>
      <c r="AE94" s="2">
        <f>(Table2[[#This Row],[Close Price]]/Table2[[#This Row],[Current Week Low]])-1</f>
        <v>4.5595414986202565E-2</v>
      </c>
      <c r="AF94" s="2">
        <f>(Table2[[#This Row],[Current Week High]]/Table2[[#This Row],[Close Price]])-1</f>
        <v>4.3485322181168407E-2</v>
      </c>
      <c r="AG94" s="2">
        <f>(Table2[[#This Row],[Close Price]]/Table2[[#This Row],[Current Month Low]])-1</f>
        <v>4.5595414986202565E-2</v>
      </c>
      <c r="AH94" s="2">
        <f>(Table2[[#This Row],[Current Month High]]/Table2[[#This Row],[Close Price]])-1</f>
        <v>4.3485322181168407E-2</v>
      </c>
      <c r="AI94">
        <v>5.3635957610946399</v>
      </c>
      <c r="AJ94">
        <v>144.65691509176199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0.03</v>
      </c>
      <c r="AM94" t="s">
        <v>10473</v>
      </c>
      <c r="AN94">
        <v>6.71</v>
      </c>
      <c r="AO94" t="s">
        <v>10473</v>
      </c>
      <c r="AP94">
        <v>0.17593971198150901</v>
      </c>
      <c r="AQ94">
        <f>(Table2[[#This Row],[Sharpe Ratio]]-AVERAGE(Table2[Sharpe Ratio]))/_xlfn.STDEV.P(Table2[Sharpe Ratio])</f>
        <v>1.3660196141506398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2.798142747115056</v>
      </c>
      <c r="AS94">
        <f>_xlfn.RANK.AVG(Table2[[#This Row],[1Y Return vs Nifty Z-Score]],Table2[1Y Return vs Nifty Z-Score])</f>
        <v>128</v>
      </c>
      <c r="AT94">
        <f>_xlfn.RANK.AVG(Table2[[#This Row],[6M Return vs Nifty Z-Score]],Table2[6M Return vs Nifty Z-Score])</f>
        <v>168</v>
      </c>
      <c r="AU94">
        <f>_xlfn.RANK.AVG(Table2[[#This Row],[Sharpe Ratio Z-Score]],Table2[Sharpe Ratio Z-Score])</f>
        <v>64</v>
      </c>
      <c r="AV94">
        <f>(Table2[[#This Row],[Rank 1Y]]+Table2[[#This Row],[Rank 6M]]+Table2[[#This Row],[Rank Sharpe]])/3</f>
        <v>120</v>
      </c>
    </row>
    <row r="95" spans="1:48" x14ac:dyDescent="0.3">
      <c r="A95" t="s">
        <v>1409</v>
      </c>
      <c r="B95" t="s">
        <v>1410</v>
      </c>
      <c r="C95" t="s">
        <v>10428</v>
      </c>
      <c r="D95" t="s">
        <v>21</v>
      </c>
      <c r="E95">
        <v>7336.28912313</v>
      </c>
      <c r="F95">
        <v>885.9</v>
      </c>
      <c r="G95">
        <v>65.554344809131393</v>
      </c>
      <c r="H95">
        <f>(Table2[[#This Row],[1Y Return vs Nifty]]-AVERAGE(Table2[1Y Return vs Nifty]))/_xlfn.STDEV.P(Table2[1Y Return vs Nifty])</f>
        <v>0.18748768861220821</v>
      </c>
      <c r="I95">
        <v>12.276702687824301</v>
      </c>
      <c r="J95">
        <f>(Table2[[#This Row],[1M Return vs Nifty]]-AVERAGE(Table2[1M Return vs Nifty]))/_xlfn.STDEV.P(Table2[1M Return vs Nifty])</f>
        <v>0.16693968285814376</v>
      </c>
      <c r="K95">
        <v>84.557892932823904</v>
      </c>
      <c r="L95">
        <f>(Table2[[#This Row],[6M Return vs Nifty]]-AVERAGE(Table2[6M Return vs Nifty]))/_xlfn.STDEV.P(Table2[6M Return vs Nifty])</f>
        <v>2.0863520799289836</v>
      </c>
      <c r="M95">
        <v>1.25884868622659</v>
      </c>
      <c r="N95">
        <f>(Table2[[#This Row],[1W Return vs Nifty]]-AVERAGE(Table2[1W Return vs Nifty]))/_xlfn.STDEV.P(Table2[1W Return vs Nifty])</f>
        <v>-7.0340780618152202E-2</v>
      </c>
      <c r="O95">
        <v>859.48</v>
      </c>
      <c r="P95">
        <v>806.78209537779605</v>
      </c>
      <c r="Q95">
        <v>632.10330925531798</v>
      </c>
      <c r="R95">
        <v>57.6599814602245</v>
      </c>
      <c r="S95" s="2">
        <f>(Table2[[#This Row],[Close Price]]-Table2[[#This Row],[20D EMA]])/Table2[[#This Row],[20D EMA]]</f>
        <v>3.0739516917205705E-2</v>
      </c>
      <c r="T95" s="2">
        <f>(Table2[[#This Row],[Close Price]]-Table2[[#This Row],[50D EMA]])/Table2[[#This Row],[50D EMA]]</f>
        <v>9.8066014448616345E-2</v>
      </c>
      <c r="U95" s="2">
        <f>(Table2[[#This Row],[Close Price]]-Table2[[#This Row],[200D EMA]])/Table2[[#This Row],[200D EMA]]</f>
        <v>0.40151140965181836</v>
      </c>
      <c r="V95">
        <v>0.69647111356971603</v>
      </c>
      <c r="W95">
        <v>880.05</v>
      </c>
      <c r="X95">
        <v>910.2</v>
      </c>
      <c r="Y95">
        <v>860.8</v>
      </c>
      <c r="Z95">
        <v>910.2</v>
      </c>
      <c r="AA95">
        <v>860.8</v>
      </c>
      <c r="AB95">
        <v>910.2</v>
      </c>
      <c r="AC95" s="2">
        <f>(Table2[[#This Row],[Close Price]]/Table2[[#This Row],[Day Low]])-1</f>
        <v>6.6473495824102002E-3</v>
      </c>
      <c r="AD95" s="2">
        <f>(Table2[[#This Row],[Day High]]/Table2[[#This Row],[Close Price]])-1</f>
        <v>2.7429732475448665E-2</v>
      </c>
      <c r="AE95" s="2">
        <f>(Table2[[#This Row],[Close Price]]/Table2[[#This Row],[Current Week Low]])-1</f>
        <v>2.9158921933085447E-2</v>
      </c>
      <c r="AF95" s="2">
        <f>(Table2[[#This Row],[Current Week High]]/Table2[[#This Row],[Close Price]])-1</f>
        <v>2.7429732475448665E-2</v>
      </c>
      <c r="AG95" s="2">
        <f>(Table2[[#This Row],[Close Price]]/Table2[[#This Row],[Current Month Low]])-1</f>
        <v>2.9158921933085447E-2</v>
      </c>
      <c r="AH95" s="2">
        <f>(Table2[[#This Row],[Current Month High]]/Table2[[#This Row],[Close Price]])-1</f>
        <v>2.7429732475448665E-2</v>
      </c>
      <c r="AI95">
        <v>3.3863867253640398</v>
      </c>
      <c r="AJ95">
        <v>114.529604068289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0.11</v>
      </c>
      <c r="AM95" t="s">
        <v>10473</v>
      </c>
      <c r="AN95">
        <v>3.93</v>
      </c>
      <c r="AO95" t="s">
        <v>10473</v>
      </c>
      <c r="AP95">
        <v>0.142054261224034</v>
      </c>
      <c r="AQ95">
        <f>(Table2[[#This Row],[Sharpe Ratio]]-AVERAGE(Table2[Sharpe Ratio]))/_xlfn.STDEV.P(Table2[Sharpe Ratio])</f>
        <v>0.98280035603272031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3.3532390268139034</v>
      </c>
      <c r="AS95">
        <f>_xlfn.RANK.AVG(Table2[[#This Row],[1Y Return vs Nifty Z-Score]],Table2[1Y Return vs Nifty Z-Score])</f>
        <v>214</v>
      </c>
      <c r="AT95">
        <f>_xlfn.RANK.AVG(Table2[[#This Row],[6M Return vs Nifty Z-Score]],Table2[6M Return vs Nifty Z-Score])</f>
        <v>27</v>
      </c>
      <c r="AU95">
        <f>_xlfn.RANK.AVG(Table2[[#This Row],[Sharpe Ratio Z-Score]],Table2[Sharpe Ratio Z-Score])</f>
        <v>120</v>
      </c>
      <c r="AV95">
        <f>(Table2[[#This Row],[Rank 1Y]]+Table2[[#This Row],[Rank 6M]]+Table2[[#This Row],[Rank Sharpe]])/3</f>
        <v>120.33333333333333</v>
      </c>
    </row>
    <row r="96" spans="1:48" x14ac:dyDescent="0.3">
      <c r="A96" t="s">
        <v>501</v>
      </c>
      <c r="B96" t="s">
        <v>502</v>
      </c>
      <c r="C96" t="s">
        <v>10435</v>
      </c>
      <c r="D96" t="s">
        <v>503</v>
      </c>
      <c r="E96">
        <v>42336.319430509997</v>
      </c>
      <c r="F96">
        <v>4691.45</v>
      </c>
      <c r="G96">
        <v>76.159858137106099</v>
      </c>
      <c r="H96">
        <f>(Table2[[#This Row],[1Y Return vs Nifty]]-AVERAGE(Table2[1Y Return vs Nifty]))/_xlfn.STDEV.P(Table2[1Y Return vs Nifty])</f>
        <v>0.30561970107783965</v>
      </c>
      <c r="I96">
        <v>8.9034894386388199</v>
      </c>
      <c r="J96">
        <f>(Table2[[#This Row],[1M Return vs Nifty]]-AVERAGE(Table2[1M Return vs Nifty]))/_xlfn.STDEV.P(Table2[1M Return vs Nifty])</f>
        <v>-7.5972265879869771E-2</v>
      </c>
      <c r="K96">
        <v>26.787017997538101</v>
      </c>
      <c r="L96">
        <f>(Table2[[#This Row],[6M Return vs Nifty]]-AVERAGE(Table2[6M Return vs Nifty]))/_xlfn.STDEV.P(Table2[6M Return vs Nifty])</f>
        <v>0.43444755527752965</v>
      </c>
      <c r="M96">
        <v>2.3220286433509498</v>
      </c>
      <c r="N96">
        <f>(Table2[[#This Row],[1W Return vs Nifty]]-AVERAGE(Table2[1W Return vs Nifty]))/_xlfn.STDEV.P(Table2[1W Return vs Nifty])</f>
        <v>0.13839935431090225</v>
      </c>
      <c r="O96">
        <v>4489.71</v>
      </c>
      <c r="P96">
        <v>4259.3198098155099</v>
      </c>
      <c r="Q96">
        <v>3469.62607323674</v>
      </c>
      <c r="R96">
        <v>65.306405172909095</v>
      </c>
      <c r="S96" s="2">
        <f>(Table2[[#This Row],[Close Price]]-Table2[[#This Row],[20D EMA]])/Table2[[#This Row],[20D EMA]]</f>
        <v>4.4933859870682019E-2</v>
      </c>
      <c r="T96" s="2">
        <f>(Table2[[#This Row],[Close Price]]-Table2[[#This Row],[50D EMA]])/Table2[[#This Row],[50D EMA]]</f>
        <v>0.10145521103831071</v>
      </c>
      <c r="U96" s="2">
        <f>(Table2[[#This Row],[Close Price]]-Table2[[#This Row],[200D EMA]])/Table2[[#This Row],[200D EMA]]</f>
        <v>0.35214858920616954</v>
      </c>
      <c r="V96">
        <v>1.0359472157466301</v>
      </c>
      <c r="W96">
        <v>4590.6499999999996</v>
      </c>
      <c r="X96">
        <v>4770</v>
      </c>
      <c r="Y96">
        <v>4401</v>
      </c>
      <c r="Z96">
        <v>4770</v>
      </c>
      <c r="AA96">
        <v>4401</v>
      </c>
      <c r="AB96">
        <v>4770</v>
      </c>
      <c r="AC96" s="2">
        <f>(Table2[[#This Row],[Close Price]]/Table2[[#This Row],[Day Low]])-1</f>
        <v>2.195767483907507E-2</v>
      </c>
      <c r="AD96" s="2">
        <f>(Table2[[#This Row],[Day High]]/Table2[[#This Row],[Close Price]])-1</f>
        <v>1.674322437625908E-2</v>
      </c>
      <c r="AE96" s="2">
        <f>(Table2[[#This Row],[Close Price]]/Table2[[#This Row],[Current Week Low]])-1</f>
        <v>6.5996364462622026E-2</v>
      </c>
      <c r="AF96" s="2">
        <f>(Table2[[#This Row],[Current Week High]]/Table2[[#This Row],[Close Price]])-1</f>
        <v>1.674322437625908E-2</v>
      </c>
      <c r="AG96" s="2">
        <f>(Table2[[#This Row],[Close Price]]/Table2[[#This Row],[Current Month Low]])-1</f>
        <v>6.5996364462622026E-2</v>
      </c>
      <c r="AH96" s="2">
        <f>(Table2[[#This Row],[Current Month High]]/Table2[[#This Row],[Close Price]])-1</f>
        <v>1.674322437625908E-2</v>
      </c>
      <c r="AI96">
        <v>7.4230781528098904</v>
      </c>
      <c r="AJ96">
        <v>111.041385515069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0.1</v>
      </c>
      <c r="AM96" t="s">
        <v>10473</v>
      </c>
      <c r="AN96">
        <v>5.77</v>
      </c>
      <c r="AO96" t="s">
        <v>10473</v>
      </c>
      <c r="AP96">
        <v>0.24313073006029401</v>
      </c>
      <c r="AQ96">
        <f>(Table2[[#This Row],[Sharpe Ratio]]-AVERAGE(Table2[Sharpe Ratio]))/_xlfn.STDEV.P(Table2[Sharpe Ratio])</f>
        <v>2.1259000798003282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2.9283944245867302</v>
      </c>
      <c r="AS96">
        <f>_xlfn.RANK.AVG(Table2[[#This Row],[1Y Return vs Nifty Z-Score]],Table2[1Y Return vs Nifty Z-Score])</f>
        <v>179</v>
      </c>
      <c r="AT96">
        <f>_xlfn.RANK.AVG(Table2[[#This Row],[6M Return vs Nifty Z-Score]],Table2[6M Return vs Nifty Z-Score])</f>
        <v>171</v>
      </c>
      <c r="AU96">
        <f>_xlfn.RANK.AVG(Table2[[#This Row],[Sharpe Ratio Z-Score]],Table2[Sharpe Ratio Z-Score])</f>
        <v>12</v>
      </c>
      <c r="AV96">
        <f>(Table2[[#This Row],[Rank 1Y]]+Table2[[#This Row],[Rank 6M]]+Table2[[#This Row],[Rank Sharpe]])/3</f>
        <v>120.66666666666667</v>
      </c>
    </row>
    <row r="97" spans="1:48" x14ac:dyDescent="0.3">
      <c r="A97" t="s">
        <v>1042</v>
      </c>
      <c r="B97" t="s">
        <v>1043</v>
      </c>
      <c r="C97" t="s">
        <v>10439</v>
      </c>
      <c r="D97" t="s">
        <v>387</v>
      </c>
      <c r="E97">
        <v>12523.006383849999</v>
      </c>
      <c r="F97">
        <v>268.85000000000002</v>
      </c>
      <c r="G97">
        <v>143.21195267510399</v>
      </c>
      <c r="H97">
        <f>(Table2[[#This Row],[1Y Return vs Nifty]]-AVERAGE(Table2[1Y Return vs Nifty]))/_xlfn.STDEV.P(Table2[1Y Return vs Nifty])</f>
        <v>1.0524952763426259</v>
      </c>
      <c r="I97">
        <v>15.3726564416437</v>
      </c>
      <c r="J97">
        <f>(Table2[[#This Row],[1M Return vs Nifty]]-AVERAGE(Table2[1M Return vs Nifty]))/_xlfn.STDEV.P(Table2[1M Return vs Nifty])</f>
        <v>0.38988561126176075</v>
      </c>
      <c r="K97">
        <v>45.357245210187301</v>
      </c>
      <c r="L97">
        <f>(Table2[[#This Row],[6M Return vs Nifty]]-AVERAGE(Table2[6M Return vs Nifty]))/_xlfn.STDEV.P(Table2[6M Return vs Nifty])</f>
        <v>0.96544595872466288</v>
      </c>
      <c r="M97">
        <v>5.1133672529702503</v>
      </c>
      <c r="N97">
        <f>(Table2[[#This Row],[1W Return vs Nifty]]-AVERAGE(Table2[1W Return vs Nifty]))/_xlfn.STDEV.P(Table2[1W Return vs Nifty])</f>
        <v>0.68643865292651562</v>
      </c>
      <c r="O97">
        <v>258.42</v>
      </c>
      <c r="P97">
        <v>246.436860897</v>
      </c>
      <c r="Q97">
        <v>201.96288018004199</v>
      </c>
      <c r="R97">
        <v>61.922035407313203</v>
      </c>
      <c r="S97" s="2">
        <f>(Table2[[#This Row],[Close Price]]-Table2[[#This Row],[20D EMA]])/Table2[[#This Row],[20D EMA]]</f>
        <v>4.0360653200216728E-2</v>
      </c>
      <c r="T97" s="2">
        <f>(Table2[[#This Row],[Close Price]]-Table2[[#This Row],[50D EMA]])/Table2[[#This Row],[50D EMA]]</f>
        <v>9.0948809449280188E-2</v>
      </c>
      <c r="U97" s="2">
        <f>(Table2[[#This Row],[Close Price]]-Table2[[#This Row],[200D EMA]])/Table2[[#This Row],[200D EMA]]</f>
        <v>0.33118521463117767</v>
      </c>
      <c r="V97">
        <v>0.80056623445487896</v>
      </c>
      <c r="W97">
        <v>266.55</v>
      </c>
      <c r="X97">
        <v>276.45</v>
      </c>
      <c r="Y97">
        <v>246.65</v>
      </c>
      <c r="Z97">
        <v>276.45</v>
      </c>
      <c r="AA97">
        <v>246.65</v>
      </c>
      <c r="AB97">
        <v>276.45</v>
      </c>
      <c r="AC97" s="2">
        <f>(Table2[[#This Row],[Close Price]]/Table2[[#This Row],[Day Low]])-1</f>
        <v>8.6287750891014259E-3</v>
      </c>
      <c r="AD97" s="2">
        <f>(Table2[[#This Row],[Day High]]/Table2[[#This Row],[Close Price]])-1</f>
        <v>2.8268551236749095E-2</v>
      </c>
      <c r="AE97" s="2">
        <f>(Table2[[#This Row],[Close Price]]/Table2[[#This Row],[Current Week Low]])-1</f>
        <v>9.000608149199274E-2</v>
      </c>
      <c r="AF97" s="2">
        <f>(Table2[[#This Row],[Current Week High]]/Table2[[#This Row],[Close Price]])-1</f>
        <v>2.8268551236749095E-2</v>
      </c>
      <c r="AG97" s="2">
        <f>(Table2[[#This Row],[Close Price]]/Table2[[#This Row],[Current Month Low]])-1</f>
        <v>9.000608149199274E-2</v>
      </c>
      <c r="AH97" s="2">
        <f>(Table2[[#This Row],[Current Month High]]/Table2[[#This Row],[Close Price]])-1</f>
        <v>2.8268551236749095E-2</v>
      </c>
      <c r="AI97">
        <v>8.1458062116421797</v>
      </c>
      <c r="AJ97">
        <v>177.737603305785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0.13</v>
      </c>
      <c r="AM97" t="s">
        <v>10473</v>
      </c>
      <c r="AN97">
        <v>-1.99</v>
      </c>
      <c r="AO97" t="s">
        <v>10474</v>
      </c>
      <c r="AP97">
        <v>0.11001661669687</v>
      </c>
      <c r="AQ97">
        <f>(Table2[[#This Row],[Sharpe Ratio]]-AVERAGE(Table2[Sharpe Ratio]))/_xlfn.STDEV.P(Table2[Sharpe Ratio])</f>
        <v>0.62047841274745807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3.7147439120030228</v>
      </c>
      <c r="AS97">
        <f>_xlfn.RANK.AVG(Table2[[#This Row],[1Y Return vs Nifty Z-Score]],Table2[1Y Return vs Nifty Z-Score])</f>
        <v>78</v>
      </c>
      <c r="AT97">
        <f>_xlfn.RANK.AVG(Table2[[#This Row],[6M Return vs Nifty Z-Score]],Table2[6M Return vs Nifty Z-Score])</f>
        <v>97</v>
      </c>
      <c r="AU97">
        <f>_xlfn.RANK.AVG(Table2[[#This Row],[Sharpe Ratio Z-Score]],Table2[Sharpe Ratio Z-Score])</f>
        <v>190</v>
      </c>
      <c r="AV97">
        <f>(Table2[[#This Row],[Rank 1Y]]+Table2[[#This Row],[Rank 6M]]+Table2[[#This Row],[Rank Sharpe]])/3</f>
        <v>121.66666666666667</v>
      </c>
    </row>
    <row r="98" spans="1:48" x14ac:dyDescent="0.3">
      <c r="A98" t="s">
        <v>827</v>
      </c>
      <c r="B98" t="s">
        <v>828</v>
      </c>
      <c r="C98" t="s">
        <v>10435</v>
      </c>
      <c r="D98" t="s">
        <v>62</v>
      </c>
      <c r="E98">
        <v>18980.804849759999</v>
      </c>
      <c r="F98">
        <v>3390.4</v>
      </c>
      <c r="G98">
        <v>54.298028088693599</v>
      </c>
      <c r="H98">
        <f>(Table2[[#This Row],[1Y Return vs Nifty]]-AVERAGE(Table2[1Y Return vs Nifty]))/_xlfn.STDEV.P(Table2[1Y Return vs Nifty])</f>
        <v>6.2106549009247843E-2</v>
      </c>
      <c r="I98">
        <v>11.4456623995824</v>
      </c>
      <c r="J98">
        <f>(Table2[[#This Row],[1M Return vs Nifty]]-AVERAGE(Table2[1M Return vs Nifty]))/_xlfn.STDEV.P(Table2[1M Return vs Nifty])</f>
        <v>0.10709478098442274</v>
      </c>
      <c r="K98">
        <v>66.115666914663905</v>
      </c>
      <c r="L98">
        <f>(Table2[[#This Row],[6M Return vs Nifty]]-AVERAGE(Table2[6M Return vs Nifty]))/_xlfn.STDEV.P(Table2[6M Return vs Nifty])</f>
        <v>1.5590137517805949</v>
      </c>
      <c r="M98">
        <v>3.1983327080157999</v>
      </c>
      <c r="N98">
        <f>(Table2[[#This Row],[1W Return vs Nifty]]-AVERAGE(Table2[1W Return vs Nifty]))/_xlfn.STDEV.P(Table2[1W Return vs Nifty])</f>
        <v>0.31044908819769673</v>
      </c>
      <c r="O98">
        <v>3023.33</v>
      </c>
      <c r="P98">
        <v>2898.0514931593202</v>
      </c>
      <c r="Q98">
        <v>2434.0781860613902</v>
      </c>
      <c r="R98">
        <v>85.887188833212605</v>
      </c>
      <c r="S98" s="2">
        <f>(Table2[[#This Row],[Close Price]]-Table2[[#This Row],[20D EMA]])/Table2[[#This Row],[20D EMA]]</f>
        <v>0.1214124822629353</v>
      </c>
      <c r="T98" s="2">
        <f>(Table2[[#This Row],[Close Price]]-Table2[[#This Row],[50D EMA]])/Table2[[#This Row],[50D EMA]]</f>
        <v>0.169889495753557</v>
      </c>
      <c r="U98" s="2">
        <f>(Table2[[#This Row],[Close Price]]-Table2[[#This Row],[200D EMA]])/Table2[[#This Row],[200D EMA]]</f>
        <v>0.39288869988438835</v>
      </c>
      <c r="V98">
        <v>1.40424846078869</v>
      </c>
      <c r="W98">
        <v>3148.05</v>
      </c>
      <c r="X98">
        <v>3655</v>
      </c>
      <c r="Y98">
        <v>2984</v>
      </c>
      <c r="Z98">
        <v>3655</v>
      </c>
      <c r="AA98">
        <v>2984</v>
      </c>
      <c r="AB98">
        <v>3655</v>
      </c>
      <c r="AC98" s="2">
        <f>(Table2[[#This Row],[Close Price]]/Table2[[#This Row],[Day Low]])-1</f>
        <v>7.6984164800431909E-2</v>
      </c>
      <c r="AD98" s="2">
        <f>(Table2[[#This Row],[Day High]]/Table2[[#This Row],[Close Price]])-1</f>
        <v>7.8043888626710745E-2</v>
      </c>
      <c r="AE98" s="2">
        <f>(Table2[[#This Row],[Close Price]]/Table2[[#This Row],[Current Week Low]])-1</f>
        <v>0.13619302949061662</v>
      </c>
      <c r="AF98" s="2">
        <f>(Table2[[#This Row],[Current Week High]]/Table2[[#This Row],[Close Price]])-1</f>
        <v>7.8043888626710745E-2</v>
      </c>
      <c r="AG98" s="2">
        <f>(Table2[[#This Row],[Close Price]]/Table2[[#This Row],[Current Month Low]])-1</f>
        <v>0.13619302949061662</v>
      </c>
      <c r="AH98" s="2">
        <f>(Table2[[#This Row],[Current Month High]]/Table2[[#This Row],[Close Price]])-1</f>
        <v>7.8043888626710745E-2</v>
      </c>
      <c r="AI98">
        <v>7.80438886267107</v>
      </c>
      <c r="AJ98">
        <v>95.412103746397705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</v>
      </c>
      <c r="AM98">
        <v>0</v>
      </c>
      <c r="AN98">
        <v>13.26</v>
      </c>
      <c r="AO98" t="s">
        <v>10473</v>
      </c>
      <c r="AP98">
        <v>0.17343813187385701</v>
      </c>
      <c r="AQ98">
        <f>(Table2[[#This Row],[Sharpe Ratio]]-AVERAGE(Table2[Sharpe Ratio]))/_xlfn.STDEV.P(Table2[Sharpe Ratio])</f>
        <v>1.3377286027712068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3.3763927727431691</v>
      </c>
      <c r="AS98">
        <f>_xlfn.RANK.AVG(Table2[[#This Row],[1Y Return vs Nifty Z-Score]],Table2[1Y Return vs Nifty Z-Score])</f>
        <v>254</v>
      </c>
      <c r="AT98">
        <f>_xlfn.RANK.AVG(Table2[[#This Row],[6M Return vs Nifty Z-Score]],Table2[6M Return vs Nifty Z-Score])</f>
        <v>52</v>
      </c>
      <c r="AU98">
        <f>_xlfn.RANK.AVG(Table2[[#This Row],[Sharpe Ratio Z-Score]],Table2[Sharpe Ratio Z-Score])</f>
        <v>67</v>
      </c>
      <c r="AV98">
        <f>(Table2[[#This Row],[Rank 1Y]]+Table2[[#This Row],[Rank 6M]]+Table2[[#This Row],[Rank Sharpe]])/3</f>
        <v>124.33333333333333</v>
      </c>
    </row>
    <row r="99" spans="1:48" x14ac:dyDescent="0.3">
      <c r="A99" t="s">
        <v>796</v>
      </c>
      <c r="B99" t="s">
        <v>797</v>
      </c>
      <c r="C99" t="s">
        <v>10432</v>
      </c>
      <c r="D99" t="s">
        <v>233</v>
      </c>
      <c r="E99">
        <v>19948.387465600001</v>
      </c>
      <c r="F99">
        <v>1228</v>
      </c>
      <c r="G99">
        <v>99.201233251612294</v>
      </c>
      <c r="H99">
        <f>(Table2[[#This Row],[1Y Return vs Nifty]]-AVERAGE(Table2[1Y Return vs Nifty]))/_xlfn.STDEV.P(Table2[1Y Return vs Nifty])</f>
        <v>0.56227149416666433</v>
      </c>
      <c r="I99">
        <v>8.5867544302809105</v>
      </c>
      <c r="J99">
        <f>(Table2[[#This Row],[1M Return vs Nifty]]-AVERAGE(Table2[1M Return vs Nifty]))/_xlfn.STDEV.P(Table2[1M Return vs Nifty])</f>
        <v>-9.8780998216121838E-2</v>
      </c>
      <c r="K99">
        <v>51.153833485803297</v>
      </c>
      <c r="L99">
        <f>(Table2[[#This Row],[6M Return vs Nifty]]-AVERAGE(Table2[6M Return vs Nifty]))/_xlfn.STDEV.P(Table2[6M Return vs Nifty])</f>
        <v>1.1311940179458169</v>
      </c>
      <c r="M99">
        <v>3.1502059639127098</v>
      </c>
      <c r="N99">
        <f>(Table2[[#This Row],[1W Return vs Nifty]]-AVERAGE(Table2[1W Return vs Nifty]))/_xlfn.STDEV.P(Table2[1W Return vs Nifty])</f>
        <v>0.30100009229586744</v>
      </c>
      <c r="O99">
        <v>1200.26</v>
      </c>
      <c r="P99">
        <v>1178.6561498159399</v>
      </c>
      <c r="Q99">
        <v>962.47073515197405</v>
      </c>
      <c r="R99">
        <v>60.709510148398998</v>
      </c>
      <c r="S99" s="2">
        <f>(Table2[[#This Row],[Close Price]]-Table2[[#This Row],[20D EMA]])/Table2[[#This Row],[20D EMA]]</f>
        <v>2.3111659140519561E-2</v>
      </c>
      <c r="T99" s="2">
        <f>(Table2[[#This Row],[Close Price]]-Table2[[#This Row],[50D EMA]])/Table2[[#This Row],[50D EMA]]</f>
        <v>4.1864499830392171E-2</v>
      </c>
      <c r="U99" s="2">
        <f>(Table2[[#This Row],[Close Price]]-Table2[[#This Row],[200D EMA]])/Table2[[#This Row],[200D EMA]]</f>
        <v>0.27588294911231653</v>
      </c>
      <c r="V99">
        <v>1.41360309608046</v>
      </c>
      <c r="W99">
        <v>1212.6500000000001</v>
      </c>
      <c r="X99">
        <v>1237</v>
      </c>
      <c r="Y99">
        <v>1145</v>
      </c>
      <c r="Z99">
        <v>1256.45</v>
      </c>
      <c r="AA99">
        <v>1145</v>
      </c>
      <c r="AB99">
        <v>1256.45</v>
      </c>
      <c r="AC99" s="2">
        <f>(Table2[[#This Row],[Close Price]]/Table2[[#This Row],[Day Low]])-1</f>
        <v>1.2658227848101111E-2</v>
      </c>
      <c r="AD99" s="2">
        <f>(Table2[[#This Row],[Day High]]/Table2[[#This Row],[Close Price]])-1</f>
        <v>7.3289902280129215E-3</v>
      </c>
      <c r="AE99" s="2">
        <f>(Table2[[#This Row],[Close Price]]/Table2[[#This Row],[Current Week Low]])-1</f>
        <v>7.2489082969432239E-2</v>
      </c>
      <c r="AF99" s="2">
        <f>(Table2[[#This Row],[Current Week High]]/Table2[[#This Row],[Close Price]])-1</f>
        <v>2.3167752442996736E-2</v>
      </c>
      <c r="AG99" s="2">
        <f>(Table2[[#This Row],[Close Price]]/Table2[[#This Row],[Current Month Low]])-1</f>
        <v>7.2489082969432239E-2</v>
      </c>
      <c r="AH99" s="2">
        <f>(Table2[[#This Row],[Current Month High]]/Table2[[#This Row],[Close Price]])-1</f>
        <v>2.3167752442996736E-2</v>
      </c>
      <c r="AI99">
        <v>9.3322475570032601</v>
      </c>
      <c r="AJ99">
        <v>128.12558053130201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-0.05</v>
      </c>
      <c r="AM99" t="s">
        <v>10474</v>
      </c>
      <c r="AN99">
        <v>6.9</v>
      </c>
      <c r="AO99" t="s">
        <v>10473</v>
      </c>
      <c r="AP99">
        <v>0.12252400861059599</v>
      </c>
      <c r="AQ99">
        <f>(Table2[[#This Row],[Sharpe Ratio]]-AVERAGE(Table2[Sharpe Ratio]))/_xlfn.STDEV.P(Table2[Sharpe Ratio])</f>
        <v>0.7619277174792477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2.6576123236714744</v>
      </c>
      <c r="AS99">
        <f>_xlfn.RANK.AVG(Table2[[#This Row],[1Y Return vs Nifty Z-Score]],Table2[1Y Return vs Nifty Z-Score])</f>
        <v>132</v>
      </c>
      <c r="AT99">
        <f>_xlfn.RANK.AVG(Table2[[#This Row],[6M Return vs Nifty Z-Score]],Table2[6M Return vs Nifty Z-Score])</f>
        <v>81</v>
      </c>
      <c r="AU99">
        <f>_xlfn.RANK.AVG(Table2[[#This Row],[Sharpe Ratio Z-Score]],Table2[Sharpe Ratio Z-Score])</f>
        <v>163</v>
      </c>
      <c r="AV99">
        <f>(Table2[[#This Row],[Rank 1Y]]+Table2[[#This Row],[Rank 6M]]+Table2[[#This Row],[Rank Sharpe]])/3</f>
        <v>125.33333333333333</v>
      </c>
    </row>
    <row r="100" spans="1:48" x14ac:dyDescent="0.3">
      <c r="A100" t="s">
        <v>846</v>
      </c>
      <c r="B100" t="s">
        <v>847</v>
      </c>
      <c r="C100" t="s">
        <v>10433</v>
      </c>
      <c r="D100" t="s">
        <v>624</v>
      </c>
      <c r="E100">
        <v>17776.064114460001</v>
      </c>
      <c r="F100">
        <v>984.15</v>
      </c>
      <c r="G100">
        <v>96.968467756897596</v>
      </c>
      <c r="H100">
        <f>(Table2[[#This Row],[1Y Return vs Nifty]]-AVERAGE(Table2[1Y Return vs Nifty]))/_xlfn.STDEV.P(Table2[1Y Return vs Nifty])</f>
        <v>0.53740130890568949</v>
      </c>
      <c r="I100">
        <v>39.256984074350797</v>
      </c>
      <c r="J100">
        <f>(Table2[[#This Row],[1M Return vs Nifty]]-AVERAGE(Table2[1M Return vs Nifty]))/_xlfn.STDEV.P(Table2[1M Return vs Nifty])</f>
        <v>2.1098446357791123</v>
      </c>
      <c r="K100">
        <v>21.206245930969502</v>
      </c>
      <c r="L100">
        <f>(Table2[[#This Row],[6M Return vs Nifty]]-AVERAGE(Table2[6M Return vs Nifty]))/_xlfn.STDEV.P(Table2[6M Return vs Nifty])</f>
        <v>0.27487056015429479</v>
      </c>
      <c r="M100">
        <v>6.5729255595569001</v>
      </c>
      <c r="N100">
        <f>(Table2[[#This Row],[1W Return vs Nifty]]-AVERAGE(Table2[1W Return vs Nifty]))/_xlfn.STDEV.P(Table2[1W Return vs Nifty])</f>
        <v>0.97300199134550969</v>
      </c>
      <c r="O100">
        <v>867.93</v>
      </c>
      <c r="P100">
        <v>796.87166676249205</v>
      </c>
      <c r="Q100">
        <v>700.77135688719</v>
      </c>
      <c r="R100">
        <v>84.999189755285101</v>
      </c>
      <c r="S100" s="2">
        <f>(Table2[[#This Row],[Close Price]]-Table2[[#This Row],[20D EMA]])/Table2[[#This Row],[20D EMA]]</f>
        <v>0.13390480799142793</v>
      </c>
      <c r="T100" s="2">
        <f>(Table2[[#This Row],[Close Price]]-Table2[[#This Row],[50D EMA]])/Table2[[#This Row],[50D EMA]]</f>
        <v>0.23501693064126261</v>
      </c>
      <c r="U100" s="2">
        <f>(Table2[[#This Row],[Close Price]]-Table2[[#This Row],[200D EMA]])/Table2[[#This Row],[200D EMA]]</f>
        <v>0.404381030028926</v>
      </c>
      <c r="V100">
        <v>1.7196770952162299</v>
      </c>
      <c r="W100">
        <v>945</v>
      </c>
      <c r="X100">
        <v>998.45</v>
      </c>
      <c r="Y100">
        <v>883.95</v>
      </c>
      <c r="Z100">
        <v>998.45</v>
      </c>
      <c r="AA100">
        <v>883.95</v>
      </c>
      <c r="AB100">
        <v>998.45</v>
      </c>
      <c r="AC100" s="2">
        <f>(Table2[[#This Row],[Close Price]]/Table2[[#This Row],[Day Low]])-1</f>
        <v>4.142857142857137E-2</v>
      </c>
      <c r="AD100" s="2">
        <f>(Table2[[#This Row],[Day High]]/Table2[[#This Row],[Close Price]])-1</f>
        <v>1.4530305339633287E-2</v>
      </c>
      <c r="AE100" s="2">
        <f>(Table2[[#This Row],[Close Price]]/Table2[[#This Row],[Current Week Low]])-1</f>
        <v>0.1133548277617511</v>
      </c>
      <c r="AF100" s="2">
        <f>(Table2[[#This Row],[Current Week High]]/Table2[[#This Row],[Close Price]])-1</f>
        <v>1.4530305339633287E-2</v>
      </c>
      <c r="AG100" s="2">
        <f>(Table2[[#This Row],[Close Price]]/Table2[[#This Row],[Current Month Low]])-1</f>
        <v>0.1133548277617511</v>
      </c>
      <c r="AH100" s="2">
        <f>(Table2[[#This Row],[Current Month High]]/Table2[[#This Row],[Close Price]])-1</f>
        <v>1.4530305339633287E-2</v>
      </c>
      <c r="AI100">
        <v>1.45303053396332</v>
      </c>
      <c r="AJ100">
        <v>125.72247706422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0.16</v>
      </c>
      <c r="AM100" t="s">
        <v>10473</v>
      </c>
      <c r="AN100">
        <v>16.559999999999999</v>
      </c>
      <c r="AO100" t="s">
        <v>10473</v>
      </c>
      <c r="AP100">
        <v>0.21495622492093</v>
      </c>
      <c r="AQ100">
        <f>(Table2[[#This Row],[Sharpe Ratio]]-AVERAGE(Table2[Sharpe Ratio]))/_xlfn.STDEV.P(Table2[Sharpe Ratio])</f>
        <v>1.8072673711896923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5.7023858673742982</v>
      </c>
      <c r="AS100">
        <f>_xlfn.RANK.AVG(Table2[[#This Row],[1Y Return vs Nifty Z-Score]],Table2[1Y Return vs Nifty Z-Score])</f>
        <v>138</v>
      </c>
      <c r="AT100">
        <f>_xlfn.RANK.AVG(Table2[[#This Row],[6M Return vs Nifty Z-Score]],Table2[6M Return vs Nifty Z-Score])</f>
        <v>213</v>
      </c>
      <c r="AU100">
        <f>_xlfn.RANK.AVG(Table2[[#This Row],[Sharpe Ratio Z-Score]],Table2[Sharpe Ratio Z-Score])</f>
        <v>25</v>
      </c>
      <c r="AV100">
        <f>(Table2[[#This Row],[Rank 1Y]]+Table2[[#This Row],[Rank 6M]]+Table2[[#This Row],[Rank Sharpe]])/3</f>
        <v>125.33333333333333</v>
      </c>
    </row>
    <row r="101" spans="1:48" x14ac:dyDescent="0.3">
      <c r="A101" t="s">
        <v>352</v>
      </c>
      <c r="B101" t="s">
        <v>353</v>
      </c>
      <c r="C101" t="s">
        <v>10436</v>
      </c>
      <c r="D101" t="s">
        <v>89</v>
      </c>
      <c r="E101">
        <v>72549.103544800004</v>
      </c>
      <c r="F101">
        <v>1509.5</v>
      </c>
      <c r="G101">
        <v>121.021502058195</v>
      </c>
      <c r="H101">
        <f>(Table2[[#This Row],[1Y Return vs Nifty]]-AVERAGE(Table2[1Y Return vs Nifty]))/_xlfn.STDEV.P(Table2[1Y Return vs Nifty])</f>
        <v>0.8053217065371866</v>
      </c>
      <c r="I101">
        <v>-0.43816398449225102</v>
      </c>
      <c r="J101">
        <f>(Table2[[#This Row],[1M Return vs Nifty]]-AVERAGE(Table2[1M Return vs Nifty]))/_xlfn.STDEV.P(Table2[1M Return vs Nifty])</f>
        <v>-0.74868373409073352</v>
      </c>
      <c r="K101">
        <v>33.392865154591398</v>
      </c>
      <c r="L101">
        <f>(Table2[[#This Row],[6M Return vs Nifty]]-AVERAGE(Table2[6M Return vs Nifty]))/_xlfn.STDEV.P(Table2[6M Return vs Nifty])</f>
        <v>0.62333562076236126</v>
      </c>
      <c r="M101">
        <v>-1.67637763715762</v>
      </c>
      <c r="N101">
        <f>(Table2[[#This Row],[1W Return vs Nifty]]-AVERAGE(Table2[1W Return vs Nifty]))/_xlfn.STDEV.P(Table2[1W Return vs Nifty])</f>
        <v>-0.64663036798747575</v>
      </c>
      <c r="O101">
        <v>1506.38</v>
      </c>
      <c r="P101">
        <v>1465.09410463619</v>
      </c>
      <c r="Q101">
        <v>1178.4296131405299</v>
      </c>
      <c r="R101">
        <v>50.470598970345399</v>
      </c>
      <c r="S101" s="2">
        <f>(Table2[[#This Row],[Close Price]]-Table2[[#This Row],[20D EMA]])/Table2[[#This Row],[20D EMA]]</f>
        <v>2.0711905362524002E-3</v>
      </c>
      <c r="T101" s="2">
        <f>(Table2[[#This Row],[Close Price]]-Table2[[#This Row],[50D EMA]])/Table2[[#This Row],[50D EMA]]</f>
        <v>3.0309244452824305E-2</v>
      </c>
      <c r="U101" s="2">
        <f>(Table2[[#This Row],[Close Price]]-Table2[[#This Row],[200D EMA]])/Table2[[#This Row],[200D EMA]]</f>
        <v>0.28094201229139454</v>
      </c>
      <c r="V101">
        <v>0.20771679428804701</v>
      </c>
      <c r="W101">
        <v>1490.2</v>
      </c>
      <c r="X101">
        <v>1522</v>
      </c>
      <c r="Y101">
        <v>1450</v>
      </c>
      <c r="Z101">
        <v>1522</v>
      </c>
      <c r="AA101">
        <v>1450</v>
      </c>
      <c r="AB101">
        <v>1522</v>
      </c>
      <c r="AC101" s="2">
        <f>(Table2[[#This Row],[Close Price]]/Table2[[#This Row],[Day Low]])-1</f>
        <v>1.2951281707153317E-2</v>
      </c>
      <c r="AD101" s="2">
        <f>(Table2[[#This Row],[Day High]]/Table2[[#This Row],[Close Price]])-1</f>
        <v>8.2808877111626433E-3</v>
      </c>
      <c r="AE101" s="2">
        <f>(Table2[[#This Row],[Close Price]]/Table2[[#This Row],[Current Week Low]])-1</f>
        <v>4.103448275862065E-2</v>
      </c>
      <c r="AF101" s="2">
        <f>(Table2[[#This Row],[Current Week High]]/Table2[[#This Row],[Close Price]])-1</f>
        <v>8.2808877111626433E-3</v>
      </c>
      <c r="AG101" s="2">
        <f>(Table2[[#This Row],[Close Price]]/Table2[[#This Row],[Current Month Low]])-1</f>
        <v>4.103448275862065E-2</v>
      </c>
      <c r="AH101" s="2">
        <f>(Table2[[#This Row],[Current Month High]]/Table2[[#This Row],[Close Price]])-1</f>
        <v>8.2808877111626433E-3</v>
      </c>
      <c r="AI101">
        <v>8.1881417687975997</v>
      </c>
      <c r="AJ101">
        <v>154.596053297352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-0.06</v>
      </c>
      <c r="AM101" t="s">
        <v>10474</v>
      </c>
      <c r="AN101">
        <v>-5.0599999999999996</v>
      </c>
      <c r="AO101" t="s">
        <v>10474</v>
      </c>
      <c r="AP101">
        <v>0.12952311327152699</v>
      </c>
      <c r="AQ101">
        <f>(Table2[[#This Row],[Sharpe Ratio]]-AVERAGE(Table2[Sharpe Ratio]))/_xlfn.STDEV.P(Table2[Sharpe Ratio])</f>
        <v>0.84108238816220948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0.87442561338354807</v>
      </c>
      <c r="AS101">
        <f>_xlfn.RANK.AVG(Table2[[#This Row],[1Y Return vs Nifty Z-Score]],Table2[1Y Return vs Nifty Z-Score])</f>
        <v>99</v>
      </c>
      <c r="AT101">
        <f>_xlfn.RANK.AVG(Table2[[#This Row],[6M Return vs Nifty Z-Score]],Table2[6M Return vs Nifty Z-Score])</f>
        <v>138</v>
      </c>
      <c r="AU101">
        <f>_xlfn.RANK.AVG(Table2[[#This Row],[Sharpe Ratio Z-Score]],Table2[Sharpe Ratio Z-Score])</f>
        <v>149</v>
      </c>
      <c r="AV101">
        <f>(Table2[[#This Row],[Rank 1Y]]+Table2[[#This Row],[Rank 6M]]+Table2[[#This Row],[Rank Sharpe]])/3</f>
        <v>128.66666666666666</v>
      </c>
    </row>
    <row r="102" spans="1:48" x14ac:dyDescent="0.3">
      <c r="A102" t="s">
        <v>761</v>
      </c>
      <c r="B102" t="s">
        <v>762</v>
      </c>
      <c r="C102" t="s">
        <v>10435</v>
      </c>
      <c r="D102" t="s">
        <v>148</v>
      </c>
      <c r="E102">
        <v>20704.248465920002</v>
      </c>
      <c r="F102">
        <v>158.80000000000001</v>
      </c>
      <c r="G102">
        <v>254.91529382963901</v>
      </c>
      <c r="H102">
        <f>(Table2[[#This Row],[1Y Return vs Nifty]]-AVERAGE(Table2[1Y Return vs Nifty]))/_xlfn.STDEV.P(Table2[1Y Return vs Nifty])</f>
        <v>2.2967292970489255</v>
      </c>
      <c r="I102">
        <v>8.9768192533548596</v>
      </c>
      <c r="J102">
        <f>(Table2[[#This Row],[1M Return vs Nifty]]-AVERAGE(Table2[1M Return vs Nifty]))/_xlfn.STDEV.P(Table2[1M Return vs Nifty])</f>
        <v>-7.0691636735663768E-2</v>
      </c>
      <c r="K102">
        <v>12.509385988558501</v>
      </c>
      <c r="L102">
        <f>(Table2[[#This Row],[6M Return vs Nifty]]-AVERAGE(Table2[6M Return vs Nifty]))/_xlfn.STDEV.P(Table2[6M Return vs Nifty])</f>
        <v>2.6191925717448286E-2</v>
      </c>
      <c r="M102">
        <v>10.2852621540213</v>
      </c>
      <c r="N102">
        <f>(Table2[[#This Row],[1W Return vs Nifty]]-AVERAGE(Table2[1W Return vs Nifty]))/_xlfn.STDEV.P(Table2[1W Return vs Nifty])</f>
        <v>1.701866034010983</v>
      </c>
      <c r="O102">
        <v>146.38</v>
      </c>
      <c r="P102">
        <v>144.76730996397299</v>
      </c>
      <c r="Q102">
        <v>116.61312418750499</v>
      </c>
      <c r="R102">
        <v>77.044788903216201</v>
      </c>
      <c r="S102" s="2">
        <f>(Table2[[#This Row],[Close Price]]-Table2[[#This Row],[20D EMA]])/Table2[[#This Row],[20D EMA]]</f>
        <v>8.484765678371374E-2</v>
      </c>
      <c r="T102" s="2">
        <f>(Table2[[#This Row],[Close Price]]-Table2[[#This Row],[50D EMA]])/Table2[[#This Row],[50D EMA]]</f>
        <v>9.6932726314519602E-2</v>
      </c>
      <c r="U102" s="2">
        <f>(Table2[[#This Row],[Close Price]]-Table2[[#This Row],[200D EMA]])/Table2[[#This Row],[200D EMA]]</f>
        <v>0.36176782078715036</v>
      </c>
      <c r="V102">
        <v>1.8501348631474801</v>
      </c>
      <c r="W102">
        <v>157</v>
      </c>
      <c r="X102">
        <v>164</v>
      </c>
      <c r="Y102">
        <v>140.30000000000001</v>
      </c>
      <c r="Z102">
        <v>164</v>
      </c>
      <c r="AA102">
        <v>140.30000000000001</v>
      </c>
      <c r="AB102">
        <v>164</v>
      </c>
      <c r="AC102" s="2">
        <f>(Table2[[#This Row],[Close Price]]/Table2[[#This Row],[Day Low]])-1</f>
        <v>1.1464968152866239E-2</v>
      </c>
      <c r="AD102" s="2">
        <f>(Table2[[#This Row],[Day High]]/Table2[[#This Row],[Close Price]])-1</f>
        <v>3.2745591939546514E-2</v>
      </c>
      <c r="AE102" s="2">
        <f>(Table2[[#This Row],[Close Price]]/Table2[[#This Row],[Current Week Low]])-1</f>
        <v>0.1318602993585174</v>
      </c>
      <c r="AF102" s="2">
        <f>(Table2[[#This Row],[Current Week High]]/Table2[[#This Row],[Close Price]])-1</f>
        <v>3.2745591939546514E-2</v>
      </c>
      <c r="AG102" s="2">
        <f>(Table2[[#This Row],[Close Price]]/Table2[[#This Row],[Current Month Low]])-1</f>
        <v>0.1318602993585174</v>
      </c>
      <c r="AH102" s="2">
        <f>(Table2[[#This Row],[Current Month High]]/Table2[[#This Row],[Close Price]])-1</f>
        <v>3.2745591939546514E-2</v>
      </c>
      <c r="AI102">
        <v>11.4609571788413</v>
      </c>
      <c r="AJ102">
        <v>292.34095120444698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0.04</v>
      </c>
      <c r="AM102" t="s">
        <v>10473</v>
      </c>
      <c r="AN102">
        <v>14.18</v>
      </c>
      <c r="AO102" t="s">
        <v>10473</v>
      </c>
      <c r="AP102">
        <v>0.162414115017364</v>
      </c>
      <c r="AQ102">
        <f>(Table2[[#This Row],[Sharpe Ratio]]-AVERAGE(Table2[Sharpe Ratio]))/_xlfn.STDEV.P(Table2[Sharpe Ratio])</f>
        <v>1.2130551672173722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5.1671507872590654</v>
      </c>
      <c r="AS102">
        <f>_xlfn.RANK.AVG(Table2[[#This Row],[1Y Return vs Nifty Z-Score]],Table2[1Y Return vs Nifty Z-Score])</f>
        <v>18</v>
      </c>
      <c r="AT102">
        <f>_xlfn.RANK.AVG(Table2[[#This Row],[6M Return vs Nifty Z-Score]],Table2[6M Return vs Nifty Z-Score])</f>
        <v>294</v>
      </c>
      <c r="AU102">
        <f>_xlfn.RANK.AVG(Table2[[#This Row],[Sharpe Ratio Z-Score]],Table2[Sharpe Ratio Z-Score])</f>
        <v>81</v>
      </c>
      <c r="AV102">
        <f>(Table2[[#This Row],[Rank 1Y]]+Table2[[#This Row],[Rank 6M]]+Table2[[#This Row],[Rank Sharpe]])/3</f>
        <v>131</v>
      </c>
    </row>
    <row r="103" spans="1:48" x14ac:dyDescent="0.3">
      <c r="A103" t="s">
        <v>662</v>
      </c>
      <c r="B103" t="s">
        <v>663</v>
      </c>
      <c r="C103" t="s">
        <v>10440</v>
      </c>
      <c r="D103" t="s">
        <v>304</v>
      </c>
      <c r="E103">
        <v>26850.011154169999</v>
      </c>
      <c r="F103">
        <v>429.35</v>
      </c>
      <c r="G103">
        <v>80.810783386877404</v>
      </c>
      <c r="H103">
        <f>(Table2[[#This Row],[1Y Return vs Nifty]]-AVERAGE(Table2[1Y Return vs Nifty]))/_xlfn.STDEV.P(Table2[1Y Return vs Nifty])</f>
        <v>0.35742512931047998</v>
      </c>
      <c r="I103">
        <v>-4.9288408604834197</v>
      </c>
      <c r="J103">
        <f>(Table2[[#This Row],[1M Return vs Nifty]]-AVERAGE(Table2[1M Return vs Nifty]))/_xlfn.STDEV.P(Table2[1M Return vs Nifty])</f>
        <v>-1.0720665120289949</v>
      </c>
      <c r="K103">
        <v>41.775640969466103</v>
      </c>
      <c r="L103">
        <f>(Table2[[#This Row],[6M Return vs Nifty]]-AVERAGE(Table2[6M Return vs Nifty]))/_xlfn.STDEV.P(Table2[6M Return vs Nifty])</f>
        <v>0.86303331122043636</v>
      </c>
      <c r="M103">
        <v>-4.7064900944740797</v>
      </c>
      <c r="N103">
        <f>(Table2[[#This Row],[1W Return vs Nifty]]-AVERAGE(Table2[1W Return vs Nifty]))/_xlfn.STDEV.P(Table2[1W Return vs Nifty])</f>
        <v>-1.2415494867613284</v>
      </c>
      <c r="O103">
        <v>434.78</v>
      </c>
      <c r="P103">
        <v>439.719854802947</v>
      </c>
      <c r="Q103">
        <v>368.03495966850699</v>
      </c>
      <c r="R103">
        <v>44.5230182911125</v>
      </c>
      <c r="S103" s="2">
        <f>(Table2[[#This Row],[Close Price]]-Table2[[#This Row],[20D EMA]])/Table2[[#This Row],[20D EMA]]</f>
        <v>-1.2489074934449493E-2</v>
      </c>
      <c r="T103" s="2">
        <f>(Table2[[#This Row],[Close Price]]-Table2[[#This Row],[50D EMA]])/Table2[[#This Row],[50D EMA]]</f>
        <v>-2.358286688599506E-2</v>
      </c>
      <c r="U103" s="2">
        <f>(Table2[[#This Row],[Close Price]]-Table2[[#This Row],[200D EMA]])/Table2[[#This Row],[200D EMA]]</f>
        <v>0.16660113046521491</v>
      </c>
      <c r="V103">
        <v>0.80877544872981499</v>
      </c>
      <c r="W103">
        <v>424</v>
      </c>
      <c r="X103">
        <v>435</v>
      </c>
      <c r="Y103">
        <v>418.2</v>
      </c>
      <c r="Z103">
        <v>435</v>
      </c>
      <c r="AA103">
        <v>418.2</v>
      </c>
      <c r="AB103">
        <v>435</v>
      </c>
      <c r="AC103" s="2">
        <f>(Table2[[#This Row],[Close Price]]/Table2[[#This Row],[Day Low]])-1</f>
        <v>1.2617924528302016E-2</v>
      </c>
      <c r="AD103" s="2">
        <f>(Table2[[#This Row],[Day High]]/Table2[[#This Row],[Close Price]])-1</f>
        <v>1.3159427040875693E-2</v>
      </c>
      <c r="AE103" s="2">
        <f>(Table2[[#This Row],[Close Price]]/Table2[[#This Row],[Current Week Low]])-1</f>
        <v>2.6661884265901659E-2</v>
      </c>
      <c r="AF103" s="2">
        <f>(Table2[[#This Row],[Current Week High]]/Table2[[#This Row],[Close Price]])-1</f>
        <v>1.3159427040875693E-2</v>
      </c>
      <c r="AG103" s="2">
        <f>(Table2[[#This Row],[Close Price]]/Table2[[#This Row],[Current Month Low]])-1</f>
        <v>2.6661884265901659E-2</v>
      </c>
      <c r="AH103" s="2">
        <f>(Table2[[#This Row],[Current Month High]]/Table2[[#This Row],[Close Price]])-1</f>
        <v>1.3159427040875693E-2</v>
      </c>
      <c r="AI103">
        <v>16.967509025270701</v>
      </c>
      <c r="AJ103">
        <v>111.190359075258</v>
      </c>
      <c r="AK103" t="str">
        <f>IF(AND(Table2[[#This Row],[20D EMA]]&gt;Table2[[#This Row],[50D EMA]],Table2[[#This Row],[50D EMA]]&gt;Table2[[#This Row],[200D EMA]]),"Uptrend","Downtrend/NoTrend")</f>
        <v>Downtrend/NoTrend</v>
      </c>
      <c r="AL103">
        <v>-0.17</v>
      </c>
      <c r="AM103" t="s">
        <v>10474</v>
      </c>
      <c r="AN103">
        <v>-3.55</v>
      </c>
      <c r="AO103" t="s">
        <v>10474</v>
      </c>
      <c r="AP103">
        <v>0.13808867481095499</v>
      </c>
      <c r="AQ103">
        <f>(Table2[[#This Row],[Sharpe Ratio]]-AVERAGE(Table2[Sharpe Ratio]))/_xlfn.STDEV.P(Table2[Sharpe Ratio])</f>
        <v>0.93795252165981025</v>
      </c>
      <c r="AR1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3">
        <f>_xlfn.RANK.AVG(Table2[[#This Row],[1Y Return vs Nifty Z-Score]],Table2[1Y Return vs Nifty Z-Score])</f>
        <v>167</v>
      </c>
      <c r="AT103">
        <f>_xlfn.RANK.AVG(Table2[[#This Row],[6M Return vs Nifty Z-Score]],Table2[6M Return vs Nifty Z-Score])</f>
        <v>107</v>
      </c>
      <c r="AU103">
        <f>_xlfn.RANK.AVG(Table2[[#This Row],[Sharpe Ratio Z-Score]],Table2[Sharpe Ratio Z-Score])</f>
        <v>128</v>
      </c>
      <c r="AV103">
        <f>(Table2[[#This Row],[Rank 1Y]]+Table2[[#This Row],[Rank 6M]]+Table2[[#This Row],[Rank Sharpe]])/3</f>
        <v>134</v>
      </c>
    </row>
    <row r="104" spans="1:48" x14ac:dyDescent="0.3">
      <c r="A104" t="s">
        <v>572</v>
      </c>
      <c r="B104" t="s">
        <v>573</v>
      </c>
      <c r="C104" t="s">
        <v>10429</v>
      </c>
      <c r="D104" t="s">
        <v>401</v>
      </c>
      <c r="E104">
        <v>32938.89607404</v>
      </c>
      <c r="F104">
        <v>551.70000000000005</v>
      </c>
      <c r="G104">
        <v>174.36195233345799</v>
      </c>
      <c r="H104">
        <f>(Table2[[#This Row],[1Y Return vs Nifty]]-AVERAGE(Table2[1Y Return vs Nifty]))/_xlfn.STDEV.P(Table2[1Y Return vs Nifty])</f>
        <v>1.399466897059811</v>
      </c>
      <c r="I104">
        <v>-3.4440146225094499</v>
      </c>
      <c r="J104">
        <f>(Table2[[#This Row],[1M Return vs Nifty]]-AVERAGE(Table2[1M Return vs Nifty]))/_xlfn.STDEV.P(Table2[1M Return vs Nifty])</f>
        <v>-0.96514115381433618</v>
      </c>
      <c r="K104">
        <v>57.4965844330452</v>
      </c>
      <c r="L104">
        <f>(Table2[[#This Row],[6M Return vs Nifty]]-AVERAGE(Table2[6M Return vs Nifty]))/_xlfn.STDEV.P(Table2[6M Return vs Nifty])</f>
        <v>1.3125590916135272</v>
      </c>
      <c r="M104">
        <v>-12.386172958794999</v>
      </c>
      <c r="N104">
        <f>(Table2[[#This Row],[1W Return vs Nifty]]-AVERAGE(Table2[1W Return vs Nifty]))/_xlfn.STDEV.P(Table2[1W Return vs Nifty])</f>
        <v>-2.749345064140885</v>
      </c>
      <c r="O104">
        <v>603.83000000000004</v>
      </c>
      <c r="P104">
        <v>584.19441192079796</v>
      </c>
      <c r="Q104">
        <v>443.24814431142801</v>
      </c>
      <c r="R104">
        <v>22.665750911133799</v>
      </c>
      <c r="S104" s="2">
        <f>(Table2[[#This Row],[Close Price]]-Table2[[#This Row],[20D EMA]])/Table2[[#This Row],[20D EMA]]</f>
        <v>-8.6332245830780169E-2</v>
      </c>
      <c r="T104" s="2">
        <f>(Table2[[#This Row],[Close Price]]-Table2[[#This Row],[50D EMA]])/Table2[[#This Row],[50D EMA]]</f>
        <v>-5.5622599699230502E-2</v>
      </c>
      <c r="U104" s="2">
        <f>(Table2[[#This Row],[Close Price]]-Table2[[#This Row],[200D EMA]])/Table2[[#This Row],[200D EMA]]</f>
        <v>0.244675261657437</v>
      </c>
      <c r="V104">
        <v>0.85829897814909095</v>
      </c>
      <c r="W104">
        <v>550</v>
      </c>
      <c r="X104">
        <v>568.45000000000005</v>
      </c>
      <c r="Y104">
        <v>550</v>
      </c>
      <c r="Z104">
        <v>614.54999999999995</v>
      </c>
      <c r="AA104">
        <v>550</v>
      </c>
      <c r="AB104">
        <v>614.54999999999995</v>
      </c>
      <c r="AC104" s="2">
        <f>(Table2[[#This Row],[Close Price]]/Table2[[#This Row],[Day Low]])-1</f>
        <v>3.0909090909092551E-3</v>
      </c>
      <c r="AD104" s="2">
        <f>(Table2[[#This Row],[Day High]]/Table2[[#This Row],[Close Price]])-1</f>
        <v>3.0360703280768453E-2</v>
      </c>
      <c r="AE104" s="2">
        <f>(Table2[[#This Row],[Close Price]]/Table2[[#This Row],[Current Week Low]])-1</f>
        <v>3.0909090909092551E-3</v>
      </c>
      <c r="AF104" s="2">
        <f>(Table2[[#This Row],[Current Week High]]/Table2[[#This Row],[Close Price]])-1</f>
        <v>0.11392060902664469</v>
      </c>
      <c r="AG104" s="2">
        <f>(Table2[[#This Row],[Close Price]]/Table2[[#This Row],[Current Month Low]])-1</f>
        <v>3.0909090909092551E-3</v>
      </c>
      <c r="AH104" s="2">
        <f>(Table2[[#This Row],[Current Month High]]/Table2[[#This Row],[Close Price]])-1</f>
        <v>0.11392060902664469</v>
      </c>
      <c r="AI104">
        <v>30.868225484864901</v>
      </c>
      <c r="AJ104">
        <v>206.84093437152299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-0.03</v>
      </c>
      <c r="AM104" t="s">
        <v>10474</v>
      </c>
      <c r="AN104">
        <v>-19.579999999999998</v>
      </c>
      <c r="AO104" t="s">
        <v>10474</v>
      </c>
      <c r="AP104">
        <v>6.9777490469500006E-2</v>
      </c>
      <c r="AQ104">
        <f>(Table2[[#This Row],[Sharpe Ratio]]-AVERAGE(Table2[Sharpe Ratio]))/_xlfn.STDEV.P(Table2[Sharpe Ratio])</f>
        <v>0.1654038082945615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-0.83705642098732147</v>
      </c>
      <c r="AS104">
        <f>_xlfn.RANK.AVG(Table2[[#This Row],[1Y Return vs Nifty Z-Score]],Table2[1Y Return vs Nifty Z-Score])</f>
        <v>54</v>
      </c>
      <c r="AT104">
        <f>_xlfn.RANK.AVG(Table2[[#This Row],[6M Return vs Nifty Z-Score]],Table2[6M Return vs Nifty Z-Score])</f>
        <v>65</v>
      </c>
      <c r="AU104">
        <f>_xlfn.RANK.AVG(Table2[[#This Row],[Sharpe Ratio Z-Score]],Table2[Sharpe Ratio Z-Score])</f>
        <v>284</v>
      </c>
      <c r="AV104">
        <f>(Table2[[#This Row],[Rank 1Y]]+Table2[[#This Row],[Rank 6M]]+Table2[[#This Row],[Rank Sharpe]])/3</f>
        <v>134.33333333333334</v>
      </c>
    </row>
    <row r="105" spans="1:48" x14ac:dyDescent="0.3">
      <c r="A105" t="s">
        <v>110</v>
      </c>
      <c r="B105" t="s">
        <v>111</v>
      </c>
      <c r="C105" t="s">
        <v>10436</v>
      </c>
      <c r="D105" t="s">
        <v>67</v>
      </c>
      <c r="E105">
        <v>273418.40152749</v>
      </c>
      <c r="F105">
        <v>708.9</v>
      </c>
      <c r="G105">
        <v>163.37002954955099</v>
      </c>
      <c r="H105">
        <f>(Table2[[#This Row],[1Y Return vs Nifty]]-AVERAGE(Table2[1Y Return vs Nifty]))/_xlfn.STDEV.P(Table2[1Y Return vs Nifty])</f>
        <v>1.2770307716999338</v>
      </c>
      <c r="I105">
        <v>-14.132462782677001</v>
      </c>
      <c r="J105">
        <f>(Table2[[#This Row],[1M Return vs Nifty]]-AVERAGE(Table2[1M Return vs Nifty]))/_xlfn.STDEV.P(Table2[1M Return vs Nifty])</f>
        <v>-1.734838051037916</v>
      </c>
      <c r="K105">
        <v>16.630629481631601</v>
      </c>
      <c r="L105">
        <f>(Table2[[#This Row],[6M Return vs Nifty]]-AVERAGE(Table2[6M Return vs Nifty]))/_xlfn.STDEV.P(Table2[6M Return vs Nifty])</f>
        <v>0.14403505655152241</v>
      </c>
      <c r="M105">
        <v>-2.3239643205930798</v>
      </c>
      <c r="N105">
        <f>(Table2[[#This Row],[1W Return vs Nifty]]-AVERAGE(Table2[1W Return vs Nifty]))/_xlfn.STDEV.P(Table2[1W Return vs Nifty])</f>
        <v>-0.77377472466270703</v>
      </c>
      <c r="O105">
        <v>721.61</v>
      </c>
      <c r="P105">
        <v>692.25052797577496</v>
      </c>
      <c r="Q105">
        <v>555.91361188399401</v>
      </c>
      <c r="R105">
        <v>35.740905878592997</v>
      </c>
      <c r="S105" s="2">
        <f>(Table2[[#This Row],[Close Price]]-Table2[[#This Row],[20D EMA]])/Table2[[#This Row],[20D EMA]]</f>
        <v>-1.7613392275605988E-2</v>
      </c>
      <c r="T105" s="2">
        <f>(Table2[[#This Row],[Close Price]]-Table2[[#This Row],[50D EMA]])/Table2[[#This Row],[50D EMA]]</f>
        <v>2.4051223294708216E-2</v>
      </c>
      <c r="U105" s="2">
        <f>(Table2[[#This Row],[Close Price]]-Table2[[#This Row],[200D EMA]])/Table2[[#This Row],[200D EMA]]</f>
        <v>0.27519813302922075</v>
      </c>
      <c r="V105">
        <v>0.68872325922303401</v>
      </c>
      <c r="W105">
        <v>706.5</v>
      </c>
      <c r="X105">
        <v>714.6</v>
      </c>
      <c r="Y105">
        <v>706.5</v>
      </c>
      <c r="Z105">
        <v>733</v>
      </c>
      <c r="AA105">
        <v>706.5</v>
      </c>
      <c r="AB105">
        <v>733</v>
      </c>
      <c r="AC105" s="2">
        <f>(Table2[[#This Row],[Close Price]]/Table2[[#This Row],[Day Low]])-1</f>
        <v>3.3970276008492561E-3</v>
      </c>
      <c r="AD105" s="2">
        <f>(Table2[[#This Row],[Day High]]/Table2[[#This Row],[Close Price]])-1</f>
        <v>8.0406263224714891E-3</v>
      </c>
      <c r="AE105" s="2">
        <f>(Table2[[#This Row],[Close Price]]/Table2[[#This Row],[Current Week Low]])-1</f>
        <v>3.3970276008492561E-3</v>
      </c>
      <c r="AF105" s="2">
        <f>(Table2[[#This Row],[Current Week High]]/Table2[[#This Row],[Close Price]])-1</f>
        <v>3.3996332345888058E-2</v>
      </c>
      <c r="AG105" s="2">
        <f>(Table2[[#This Row],[Close Price]]/Table2[[#This Row],[Current Month Low]])-1</f>
        <v>3.3970276008492561E-3</v>
      </c>
      <c r="AH105" s="2">
        <f>(Table2[[#This Row],[Current Month High]]/Table2[[#This Row],[Close Price]])-1</f>
        <v>3.3996332345888058E-2</v>
      </c>
      <c r="AI105">
        <v>26.371843701509299</v>
      </c>
      <c r="AJ105">
        <v>200.57239771040901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0.1</v>
      </c>
      <c r="AM105" t="s">
        <v>10473</v>
      </c>
      <c r="AN105">
        <v>-4.03</v>
      </c>
      <c r="AO105" t="s">
        <v>10474</v>
      </c>
      <c r="AP105">
        <v>0.16001565226348199</v>
      </c>
      <c r="AQ105">
        <f>(Table2[[#This Row],[Sharpe Ratio]]-AVERAGE(Table2[Sharpe Ratio]))/_xlfn.STDEV.P(Table2[Sharpe Ratio])</f>
        <v>1.1859303364531433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9.8383389003976474E-2</v>
      </c>
      <c r="AS105">
        <f>_xlfn.RANK.AVG(Table2[[#This Row],[1Y Return vs Nifty Z-Score]],Table2[1Y Return vs Nifty Z-Score])</f>
        <v>65</v>
      </c>
      <c r="AT105">
        <f>_xlfn.RANK.AVG(Table2[[#This Row],[6M Return vs Nifty Z-Score]],Table2[6M Return vs Nifty Z-Score])</f>
        <v>253</v>
      </c>
      <c r="AU105">
        <f>_xlfn.RANK.AVG(Table2[[#This Row],[Sharpe Ratio Z-Score]],Table2[Sharpe Ratio Z-Score])</f>
        <v>86</v>
      </c>
      <c r="AV105">
        <f>(Table2[[#This Row],[Rank 1Y]]+Table2[[#This Row],[Rank 6M]]+Table2[[#This Row],[Rank Sharpe]])/3</f>
        <v>134.66666666666666</v>
      </c>
    </row>
    <row r="106" spans="1:48" x14ac:dyDescent="0.3">
      <c r="A106" t="s">
        <v>1224</v>
      </c>
      <c r="B106" t="s">
        <v>1225</v>
      </c>
      <c r="C106" t="s">
        <v>10436</v>
      </c>
      <c r="D106" t="s">
        <v>67</v>
      </c>
      <c r="E106">
        <v>9118.4397502800002</v>
      </c>
      <c r="F106">
        <v>16.98</v>
      </c>
      <c r="G106">
        <v>201.56931245675199</v>
      </c>
      <c r="H106">
        <f>(Table2[[#This Row],[1Y Return vs Nifty]]-AVERAGE(Table2[1Y Return vs Nifty]))/_xlfn.STDEV.P(Table2[1Y Return vs Nifty])</f>
        <v>1.7025224970904103</v>
      </c>
      <c r="I106">
        <v>-16.917431292230901</v>
      </c>
      <c r="J106">
        <f>(Table2[[#This Row],[1M Return vs Nifty]]-AVERAGE(Table2[1M Return vs Nifty]))/_xlfn.STDEV.P(Table2[1M Return vs Nifty])</f>
        <v>-1.9353892993152348</v>
      </c>
      <c r="K106">
        <v>51.266218443567901</v>
      </c>
      <c r="L106">
        <f>(Table2[[#This Row],[6M Return vs Nifty]]-AVERAGE(Table2[6M Return vs Nifty]))/_xlfn.STDEV.P(Table2[6M Return vs Nifty])</f>
        <v>1.1344075614561424</v>
      </c>
      <c r="M106">
        <v>0.75115984480711395</v>
      </c>
      <c r="N106">
        <f>(Table2[[#This Row],[1W Return vs Nifty]]-AVERAGE(Table2[1W Return vs Nifty]))/_xlfn.STDEV.P(Table2[1W Return vs Nifty])</f>
        <v>-0.17001820262910994</v>
      </c>
      <c r="O106">
        <v>17.329999999999998</v>
      </c>
      <c r="P106">
        <v>15.575820828911199</v>
      </c>
      <c r="Q106">
        <v>11.088996328063301</v>
      </c>
      <c r="R106">
        <v>39.236826586180001</v>
      </c>
      <c r="S106" s="2">
        <f>(Table2[[#This Row],[Close Price]]-Table2[[#This Row],[20D EMA]])/Table2[[#This Row],[20D EMA]]</f>
        <v>-2.0196191575302821E-2</v>
      </c>
      <c r="T106" s="2">
        <f>(Table2[[#This Row],[Close Price]]-Table2[[#This Row],[50D EMA]])/Table2[[#This Row],[50D EMA]]</f>
        <v>9.0151214919114972E-2</v>
      </c>
      <c r="U106" s="2">
        <f>(Table2[[#This Row],[Close Price]]-Table2[[#This Row],[200D EMA]])/Table2[[#This Row],[200D EMA]]</f>
        <v>0.53124768893900121</v>
      </c>
      <c r="V106">
        <v>0.68239190537741801</v>
      </c>
      <c r="W106">
        <v>16.850000000000001</v>
      </c>
      <c r="X106">
        <v>17.39</v>
      </c>
      <c r="Y106">
        <v>16.850000000000001</v>
      </c>
      <c r="Z106">
        <v>18.25</v>
      </c>
      <c r="AA106">
        <v>16.850000000000001</v>
      </c>
      <c r="AB106">
        <v>18.25</v>
      </c>
      <c r="AC106" s="2">
        <f>(Table2[[#This Row],[Close Price]]/Table2[[#This Row],[Day Low]])-1</f>
        <v>7.7151335311571589E-3</v>
      </c>
      <c r="AD106" s="2">
        <f>(Table2[[#This Row],[Day High]]/Table2[[#This Row],[Close Price]])-1</f>
        <v>2.414605418138982E-2</v>
      </c>
      <c r="AE106" s="2">
        <f>(Table2[[#This Row],[Close Price]]/Table2[[#This Row],[Current Week Low]])-1</f>
        <v>7.7151335311571589E-3</v>
      </c>
      <c r="AF106" s="2">
        <f>(Table2[[#This Row],[Current Week High]]/Table2[[#This Row],[Close Price]])-1</f>
        <v>7.4793875147231903E-2</v>
      </c>
      <c r="AG106" s="2">
        <f>(Table2[[#This Row],[Close Price]]/Table2[[#This Row],[Current Month Low]])-1</f>
        <v>7.7151335311571589E-3</v>
      </c>
      <c r="AH106" s="2">
        <f>(Table2[[#This Row],[Current Month High]]/Table2[[#This Row],[Close Price]])-1</f>
        <v>7.4793875147231903E-2</v>
      </c>
      <c r="AI106">
        <v>24.263839811542901</v>
      </c>
      <c r="AJ106">
        <v>294.88372093023202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0.81</v>
      </c>
      <c r="AM106" t="s">
        <v>10473</v>
      </c>
      <c r="AN106">
        <v>-6.03</v>
      </c>
      <c r="AO106" t="s">
        <v>10474</v>
      </c>
      <c r="AP106">
        <v>6.7375367086844995E-2</v>
      </c>
      <c r="AQ106">
        <f>(Table2[[#This Row],[Sharpe Ratio]]-AVERAGE(Table2[Sharpe Ratio]))/_xlfn.STDEV.P(Table2[Sharpe Ratio])</f>
        <v>0.1382375785401678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0.8697601351423756</v>
      </c>
      <c r="AS106">
        <f>_xlfn.RANK.AVG(Table2[[#This Row],[1Y Return vs Nifty Z-Score]],Table2[1Y Return vs Nifty Z-Score])</f>
        <v>36</v>
      </c>
      <c r="AT106">
        <f>_xlfn.RANK.AVG(Table2[[#This Row],[6M Return vs Nifty Z-Score]],Table2[6M Return vs Nifty Z-Score])</f>
        <v>80</v>
      </c>
      <c r="AU106">
        <f>_xlfn.RANK.AVG(Table2[[#This Row],[Sharpe Ratio Z-Score]],Table2[Sharpe Ratio Z-Score])</f>
        <v>290</v>
      </c>
      <c r="AV106">
        <f>(Table2[[#This Row],[Rank 1Y]]+Table2[[#This Row],[Rank 6M]]+Table2[[#This Row],[Rank Sharpe]])/3</f>
        <v>135.33333333333334</v>
      </c>
    </row>
    <row r="107" spans="1:48" x14ac:dyDescent="0.3">
      <c r="A107" t="s">
        <v>1341</v>
      </c>
      <c r="B107" t="s">
        <v>1342</v>
      </c>
      <c r="C107" t="s">
        <v>10432</v>
      </c>
      <c r="D107" t="s">
        <v>46</v>
      </c>
      <c r="E107">
        <v>8102.8482458399903</v>
      </c>
      <c r="F107">
        <v>48.24</v>
      </c>
      <c r="G107">
        <v>113.98977125818</v>
      </c>
      <c r="H107">
        <f>(Table2[[#This Row],[1Y Return vs Nifty]]-AVERAGE(Table2[1Y Return vs Nifty]))/_xlfn.STDEV.P(Table2[1Y Return vs Nifty])</f>
        <v>0.72699711395653055</v>
      </c>
      <c r="I107">
        <v>33.741326220293097</v>
      </c>
      <c r="J107">
        <f>(Table2[[#This Row],[1M Return vs Nifty]]-AVERAGE(Table2[1M Return vs Nifty]))/_xlfn.STDEV.P(Table2[1M Return vs Nifty])</f>
        <v>1.71265089232847</v>
      </c>
      <c r="K107">
        <v>49.060210359572203</v>
      </c>
      <c r="L107">
        <f>(Table2[[#This Row],[6M Return vs Nifty]]-AVERAGE(Table2[6M Return vs Nifty]))/_xlfn.STDEV.P(Table2[6M Return vs Nifty])</f>
        <v>1.0713288087204036</v>
      </c>
      <c r="M107">
        <v>-2.16643829876188</v>
      </c>
      <c r="N107">
        <f>(Table2[[#This Row],[1W Return vs Nifty]]-AVERAGE(Table2[1W Return vs Nifty]))/_xlfn.STDEV.P(Table2[1W Return vs Nifty])</f>
        <v>-0.74284674974036224</v>
      </c>
      <c r="O107">
        <v>46.68</v>
      </c>
      <c r="P107">
        <v>42.964769814919798</v>
      </c>
      <c r="Q107">
        <v>35.0265844197734</v>
      </c>
      <c r="R107">
        <v>55.274995504390603</v>
      </c>
      <c r="S107" s="2">
        <f>(Table2[[#This Row],[Close Price]]-Table2[[#This Row],[20D EMA]])/Table2[[#This Row],[20D EMA]]</f>
        <v>3.3419023136246832E-2</v>
      </c>
      <c r="T107" s="2">
        <f>(Table2[[#This Row],[Close Price]]-Table2[[#This Row],[50D EMA]])/Table2[[#This Row],[50D EMA]]</f>
        <v>0.12278036651434231</v>
      </c>
      <c r="U107" s="2">
        <f>(Table2[[#This Row],[Close Price]]-Table2[[#This Row],[200D EMA]])/Table2[[#This Row],[200D EMA]]</f>
        <v>0.37723962524782439</v>
      </c>
      <c r="V107">
        <v>1.09736127635282</v>
      </c>
      <c r="W107">
        <v>47.55</v>
      </c>
      <c r="X107">
        <v>49</v>
      </c>
      <c r="Y107">
        <v>46.4</v>
      </c>
      <c r="Z107">
        <v>49.4</v>
      </c>
      <c r="AA107">
        <v>46.4</v>
      </c>
      <c r="AB107">
        <v>49.4</v>
      </c>
      <c r="AC107" s="2">
        <f>(Table2[[#This Row],[Close Price]]/Table2[[#This Row],[Day Low]])-1</f>
        <v>1.4511041009463765E-2</v>
      </c>
      <c r="AD107" s="2">
        <f>(Table2[[#This Row],[Day High]]/Table2[[#This Row],[Close Price]])-1</f>
        <v>1.5754560530679917E-2</v>
      </c>
      <c r="AE107" s="2">
        <f>(Table2[[#This Row],[Close Price]]/Table2[[#This Row],[Current Week Low]])-1</f>
        <v>3.9655172413793238E-2</v>
      </c>
      <c r="AF107" s="2">
        <f>(Table2[[#This Row],[Current Week High]]/Table2[[#This Row],[Close Price]])-1</f>
        <v>2.4046434494195523E-2</v>
      </c>
      <c r="AG107" s="2">
        <f>(Table2[[#This Row],[Close Price]]/Table2[[#This Row],[Current Month Low]])-1</f>
        <v>3.9655172413793238E-2</v>
      </c>
      <c r="AH107" s="2">
        <f>(Table2[[#This Row],[Current Month High]]/Table2[[#This Row],[Close Price]])-1</f>
        <v>2.4046434494195523E-2</v>
      </c>
      <c r="AI107">
        <v>10.6965174129353</v>
      </c>
      <c r="AJ107">
        <v>170.898789637699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0.21</v>
      </c>
      <c r="AM107" t="s">
        <v>10473</v>
      </c>
      <c r="AN107">
        <v>1.54</v>
      </c>
      <c r="AO107" t="s">
        <v>10473</v>
      </c>
      <c r="AP107">
        <v>0.102167579641154</v>
      </c>
      <c r="AQ107">
        <f>(Table2[[#This Row],[Sharpe Ratio]]-AVERAGE(Table2[Sharpe Ratio]))/_xlfn.STDEV.P(Table2[Sharpe Ratio])</f>
        <v>0.53171163850680514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3.2998417037718468</v>
      </c>
      <c r="AS107">
        <f>_xlfn.RANK.AVG(Table2[[#This Row],[1Y Return vs Nifty Z-Score]],Table2[1Y Return vs Nifty Z-Score])</f>
        <v>110</v>
      </c>
      <c r="AT107">
        <f>_xlfn.RANK.AVG(Table2[[#This Row],[6M Return vs Nifty Z-Score]],Table2[6M Return vs Nifty Z-Score])</f>
        <v>92</v>
      </c>
      <c r="AU107">
        <f>_xlfn.RANK.AVG(Table2[[#This Row],[Sharpe Ratio Z-Score]],Table2[Sharpe Ratio Z-Score])</f>
        <v>207</v>
      </c>
      <c r="AV107">
        <f>(Table2[[#This Row],[Rank 1Y]]+Table2[[#This Row],[Rank 6M]]+Table2[[#This Row],[Rank Sharpe]])/3</f>
        <v>136.33333333333334</v>
      </c>
    </row>
    <row r="108" spans="1:48" x14ac:dyDescent="0.3">
      <c r="A108" t="s">
        <v>982</v>
      </c>
      <c r="B108" t="s">
        <v>983</v>
      </c>
      <c r="C108" t="s">
        <v>10434</v>
      </c>
      <c r="D108" t="s">
        <v>59</v>
      </c>
      <c r="E108">
        <v>13938.009044959999</v>
      </c>
      <c r="F108">
        <v>908.6</v>
      </c>
      <c r="G108">
        <v>258.84483462720601</v>
      </c>
      <c r="H108">
        <f>(Table2[[#This Row],[1Y Return vs Nifty]]-AVERAGE(Table2[1Y Return vs Nifty]))/_xlfn.STDEV.P(Table2[1Y Return vs Nifty])</f>
        <v>2.3404994143574327</v>
      </c>
      <c r="I108">
        <v>76.180258706867406</v>
      </c>
      <c r="J108">
        <f>(Table2[[#This Row],[1M Return vs Nifty]]-AVERAGE(Table2[1M Return vs Nifty]))/_xlfn.STDEV.P(Table2[1M Return vs Nifty])</f>
        <v>4.7687647609562589</v>
      </c>
      <c r="K108">
        <v>74.644481511641999</v>
      </c>
      <c r="L108">
        <f>(Table2[[#This Row],[6M Return vs Nifty]]-AVERAGE(Table2[6M Return vs Nifty]))/_xlfn.STDEV.P(Table2[6M Return vs Nifty])</f>
        <v>1.8028872856061351</v>
      </c>
      <c r="M108">
        <v>34.531812606146502</v>
      </c>
      <c r="N108">
        <f>(Table2[[#This Row],[1W Return vs Nifty]]-AVERAGE(Table2[1W Return vs Nifty]))/_xlfn.STDEV.P(Table2[1W Return vs Nifty])</f>
        <v>6.4623284364721032</v>
      </c>
      <c r="O108">
        <v>709.2</v>
      </c>
      <c r="P108">
        <v>625.80265735810599</v>
      </c>
      <c r="Q108">
        <v>483.30392245295201</v>
      </c>
      <c r="R108">
        <v>87.665828918349405</v>
      </c>
      <c r="S108" s="2">
        <f>(Table2[[#This Row],[Close Price]]-Table2[[#This Row],[20D EMA]])/Table2[[#This Row],[20D EMA]]</f>
        <v>0.28116187253243086</v>
      </c>
      <c r="T108" s="2">
        <f>(Table2[[#This Row],[Close Price]]-Table2[[#This Row],[50D EMA]])/Table2[[#This Row],[50D EMA]]</f>
        <v>0.45189540075741097</v>
      </c>
      <c r="U108" s="2">
        <f>(Table2[[#This Row],[Close Price]]-Table2[[#This Row],[200D EMA]])/Table2[[#This Row],[200D EMA]]</f>
        <v>0.87997646571645427</v>
      </c>
      <c r="V108">
        <v>3.3855768932832202</v>
      </c>
      <c r="W108">
        <v>896.1</v>
      </c>
      <c r="X108">
        <v>947.95</v>
      </c>
      <c r="Y108">
        <v>730.5</v>
      </c>
      <c r="Z108">
        <v>995</v>
      </c>
      <c r="AA108">
        <v>730.5</v>
      </c>
      <c r="AB108">
        <v>995</v>
      </c>
      <c r="AC108" s="2">
        <f>(Table2[[#This Row],[Close Price]]/Table2[[#This Row],[Day Low]])-1</f>
        <v>1.3949336011605862E-2</v>
      </c>
      <c r="AD108" s="2">
        <f>(Table2[[#This Row],[Day High]]/Table2[[#This Row],[Close Price]])-1</f>
        <v>4.3308386528725595E-2</v>
      </c>
      <c r="AE108" s="2">
        <f>(Table2[[#This Row],[Close Price]]/Table2[[#This Row],[Current Week Low]])-1</f>
        <v>0.24380561259411371</v>
      </c>
      <c r="AF108" s="2">
        <f>(Table2[[#This Row],[Current Week High]]/Table2[[#This Row],[Close Price]])-1</f>
        <v>9.5091349328637387E-2</v>
      </c>
      <c r="AG108" s="2">
        <f>(Table2[[#This Row],[Close Price]]/Table2[[#This Row],[Current Month Low]])-1</f>
        <v>0.24380561259411371</v>
      </c>
      <c r="AH108" s="2">
        <f>(Table2[[#This Row],[Current Month High]]/Table2[[#This Row],[Close Price]])-1</f>
        <v>9.5091349328637387E-2</v>
      </c>
      <c r="AI108">
        <v>9.5091349328637307</v>
      </c>
      <c r="AJ108">
        <v>326.07268464243799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0.52</v>
      </c>
      <c r="AM108" t="s">
        <v>10473</v>
      </c>
      <c r="AN108">
        <v>58.68</v>
      </c>
      <c r="AO108" t="s">
        <v>10473</v>
      </c>
      <c r="AP108">
        <v>4.9912157471919003E-2</v>
      </c>
      <c r="AQ108">
        <f>(Table2[[#This Row],[Sharpe Ratio]]-AVERAGE(Table2[Sharpe Ratio]))/_xlfn.STDEV.P(Table2[Sharpe Ratio])</f>
        <v>-5.9258340309705296E-2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15.315221557082225</v>
      </c>
      <c r="AS108">
        <f>_xlfn.RANK.AVG(Table2[[#This Row],[1Y Return vs Nifty Z-Score]],Table2[1Y Return vs Nifty Z-Score])</f>
        <v>16</v>
      </c>
      <c r="AT108">
        <f>_xlfn.RANK.AVG(Table2[[#This Row],[6M Return vs Nifty Z-Score]],Table2[6M Return vs Nifty Z-Score])</f>
        <v>35</v>
      </c>
      <c r="AU108">
        <f>_xlfn.RANK.AVG(Table2[[#This Row],[Sharpe Ratio Z-Score]],Table2[Sharpe Ratio Z-Score])</f>
        <v>359</v>
      </c>
      <c r="AV108">
        <f>(Table2[[#This Row],[Rank 1Y]]+Table2[[#This Row],[Rank 6M]]+Table2[[#This Row],[Rank Sharpe]])/3</f>
        <v>136.66666666666666</v>
      </c>
    </row>
    <row r="109" spans="1:48" x14ac:dyDescent="0.3">
      <c r="A109" t="s">
        <v>1552</v>
      </c>
      <c r="B109" t="s">
        <v>1553</v>
      </c>
      <c r="C109" t="s">
        <v>10433</v>
      </c>
      <c r="D109" t="s">
        <v>191</v>
      </c>
      <c r="E109">
        <v>6053.2445981699902</v>
      </c>
      <c r="F109">
        <v>496.65</v>
      </c>
      <c r="G109">
        <v>97.274627549822398</v>
      </c>
      <c r="H109">
        <f>(Table2[[#This Row],[1Y Return vs Nifty]]-AVERAGE(Table2[1Y Return vs Nifty]))/_xlfn.STDEV.P(Table2[1Y Return vs Nifty])</f>
        <v>0.54081154199444226</v>
      </c>
      <c r="I109">
        <v>10.137030831217301</v>
      </c>
      <c r="J109">
        <f>(Table2[[#This Row],[1M Return vs Nifty]]-AVERAGE(Table2[1M Return vs Nifty]))/_xlfn.STDEV.P(Table2[1M Return vs Nifty])</f>
        <v>1.2857559389136056E-2</v>
      </c>
      <c r="K109">
        <v>21.720735654951</v>
      </c>
      <c r="L109">
        <f>(Table2[[#This Row],[6M Return vs Nifty]]-AVERAGE(Table2[6M Return vs Nifty]))/_xlfn.STDEV.P(Table2[6M Return vs Nifty])</f>
        <v>0.28958191607341055</v>
      </c>
      <c r="M109">
        <v>-3.0285688617119999</v>
      </c>
      <c r="N109">
        <f>(Table2[[#This Row],[1W Return vs Nifty]]-AVERAGE(Table2[1W Return vs Nifty]))/_xlfn.STDEV.P(Table2[1W Return vs Nifty])</f>
        <v>-0.91211371986216616</v>
      </c>
      <c r="O109">
        <v>480.44</v>
      </c>
      <c r="P109">
        <v>457.01220243908398</v>
      </c>
      <c r="Q109">
        <v>390.02064630267</v>
      </c>
      <c r="R109">
        <v>59.7667162340095</v>
      </c>
      <c r="S109" s="2">
        <f>(Table2[[#This Row],[Close Price]]-Table2[[#This Row],[20D EMA]])/Table2[[#This Row],[20D EMA]]</f>
        <v>3.3739905087003537E-2</v>
      </c>
      <c r="T109" s="2">
        <f>(Table2[[#This Row],[Close Price]]-Table2[[#This Row],[50D EMA]])/Table2[[#This Row],[50D EMA]]</f>
        <v>8.6732470926089544E-2</v>
      </c>
      <c r="U109" s="2">
        <f>(Table2[[#This Row],[Close Price]]-Table2[[#This Row],[200D EMA]])/Table2[[#This Row],[200D EMA]]</f>
        <v>0.27339412594732682</v>
      </c>
      <c r="V109">
        <v>0.95291332488769998</v>
      </c>
      <c r="W109">
        <v>490.55</v>
      </c>
      <c r="X109">
        <v>498</v>
      </c>
      <c r="Y109">
        <v>483.95</v>
      </c>
      <c r="Z109">
        <v>514.95000000000005</v>
      </c>
      <c r="AA109">
        <v>483.95</v>
      </c>
      <c r="AB109">
        <v>514.95000000000005</v>
      </c>
      <c r="AC109" s="2">
        <f>(Table2[[#This Row],[Close Price]]/Table2[[#This Row],[Day Low]])-1</f>
        <v>1.2435021914178002E-2</v>
      </c>
      <c r="AD109" s="2">
        <f>(Table2[[#This Row],[Day High]]/Table2[[#This Row],[Close Price]])-1</f>
        <v>2.7182120205375693E-3</v>
      </c>
      <c r="AE109" s="2">
        <f>(Table2[[#This Row],[Close Price]]/Table2[[#This Row],[Current Week Low]])-1</f>
        <v>2.6242380411199528E-2</v>
      </c>
      <c r="AF109" s="2">
        <f>(Table2[[#This Row],[Current Week High]]/Table2[[#This Row],[Close Price]])-1</f>
        <v>3.6846874056176482E-2</v>
      </c>
      <c r="AG109" s="2">
        <f>(Table2[[#This Row],[Close Price]]/Table2[[#This Row],[Current Month Low]])-1</f>
        <v>2.6242380411199528E-2</v>
      </c>
      <c r="AH109" s="2">
        <f>(Table2[[#This Row],[Current Month High]]/Table2[[#This Row],[Close Price]])-1</f>
        <v>3.6846874056176482E-2</v>
      </c>
      <c r="AI109">
        <v>3.6947548575455502</v>
      </c>
      <c r="AJ109">
        <v>135.37914691943101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0.08</v>
      </c>
      <c r="AM109" t="s">
        <v>10473</v>
      </c>
      <c r="AN109">
        <v>-1.31</v>
      </c>
      <c r="AO109" t="s">
        <v>10474</v>
      </c>
      <c r="AP109">
        <v>0.172339312902659</v>
      </c>
      <c r="AQ109">
        <f>(Table2[[#This Row],[Sharpe Ratio]]-AVERAGE(Table2[Sharpe Ratio]))/_xlfn.STDEV.P(Table2[Sharpe Ratio])</f>
        <v>1.3253017770529296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1.2564390746477523</v>
      </c>
      <c r="AS109">
        <f>_xlfn.RANK.AVG(Table2[[#This Row],[1Y Return vs Nifty Z-Score]],Table2[1Y Return vs Nifty Z-Score])</f>
        <v>137</v>
      </c>
      <c r="AT109">
        <f>_xlfn.RANK.AVG(Table2[[#This Row],[6M Return vs Nifty Z-Score]],Table2[6M Return vs Nifty Z-Score])</f>
        <v>209</v>
      </c>
      <c r="AU109">
        <f>_xlfn.RANK.AVG(Table2[[#This Row],[Sharpe Ratio Z-Score]],Table2[Sharpe Ratio Z-Score])</f>
        <v>70</v>
      </c>
      <c r="AV109">
        <f>(Table2[[#This Row],[Rank 1Y]]+Table2[[#This Row],[Rank 6M]]+Table2[[#This Row],[Rank Sharpe]])/3</f>
        <v>138.66666666666666</v>
      </c>
    </row>
    <row r="110" spans="1:48" x14ac:dyDescent="0.3">
      <c r="A110" t="s">
        <v>1674</v>
      </c>
      <c r="B110" t="s">
        <v>1675</v>
      </c>
      <c r="C110" t="s">
        <v>10435</v>
      </c>
      <c r="D110" t="s">
        <v>653</v>
      </c>
      <c r="E110">
        <v>4848.6888799999997</v>
      </c>
      <c r="F110">
        <v>1120.0999999999999</v>
      </c>
      <c r="G110">
        <v>94.240034591759994</v>
      </c>
      <c r="H110">
        <f>(Table2[[#This Row],[1Y Return vs Nifty]]-AVERAGE(Table2[1Y Return vs Nifty]))/_xlfn.STDEV.P(Table2[1Y Return vs Nifty])</f>
        <v>0.5070100123500112</v>
      </c>
      <c r="I110">
        <v>-1.73780780544881</v>
      </c>
      <c r="J110">
        <f>(Table2[[#This Row],[1M Return vs Nifty]]-AVERAGE(Table2[1M Return vs Nifty]))/_xlfn.STDEV.P(Table2[1M Return vs Nifty])</f>
        <v>-0.84227372970992731</v>
      </c>
      <c r="K110">
        <v>23.471104752227799</v>
      </c>
      <c r="L110">
        <f>(Table2[[#This Row],[6M Return vs Nifty]]-AVERAGE(Table2[6M Return vs Nifty]))/_xlfn.STDEV.P(Table2[6M Return vs Nifty])</f>
        <v>0.33963209507521003</v>
      </c>
      <c r="M110">
        <v>-0.10455493524154499</v>
      </c>
      <c r="N110">
        <f>(Table2[[#This Row],[1W Return vs Nifty]]-AVERAGE(Table2[1W Return vs Nifty]))/_xlfn.STDEV.P(Table2[1W Return vs Nifty])</f>
        <v>-0.33802552580257517</v>
      </c>
      <c r="O110">
        <v>1103.3800000000001</v>
      </c>
      <c r="P110">
        <v>1137.22440352538</v>
      </c>
      <c r="Q110">
        <v>987.44898286294904</v>
      </c>
      <c r="R110">
        <v>60.505009778511301</v>
      </c>
      <c r="S110" s="2">
        <f>(Table2[[#This Row],[Close Price]]-Table2[[#This Row],[20D EMA]])/Table2[[#This Row],[20D EMA]]</f>
        <v>1.515343761895249E-2</v>
      </c>
      <c r="T110" s="2">
        <f>(Table2[[#This Row],[Close Price]]-Table2[[#This Row],[50D EMA]])/Table2[[#This Row],[50D EMA]]</f>
        <v>-1.5058068989985343E-2</v>
      </c>
      <c r="U110" s="2">
        <f>(Table2[[#This Row],[Close Price]]-Table2[[#This Row],[200D EMA]])/Table2[[#This Row],[200D EMA]]</f>
        <v>0.13433708418277027</v>
      </c>
      <c r="V110">
        <v>0.81005540593387204</v>
      </c>
      <c r="W110">
        <v>1106.05</v>
      </c>
      <c r="X110">
        <v>1134.5</v>
      </c>
      <c r="Y110">
        <v>1064.75</v>
      </c>
      <c r="Z110">
        <v>1134.5</v>
      </c>
      <c r="AA110">
        <v>1064.75</v>
      </c>
      <c r="AB110">
        <v>1134.5</v>
      </c>
      <c r="AC110" s="2">
        <f>(Table2[[#This Row],[Close Price]]/Table2[[#This Row],[Day Low]])-1</f>
        <v>1.2702861534288568E-2</v>
      </c>
      <c r="AD110" s="2">
        <f>(Table2[[#This Row],[Day High]]/Table2[[#This Row],[Close Price]])-1</f>
        <v>1.2855995000446541E-2</v>
      </c>
      <c r="AE110" s="2">
        <f>(Table2[[#This Row],[Close Price]]/Table2[[#This Row],[Current Week Low]])-1</f>
        <v>5.198403381075356E-2</v>
      </c>
      <c r="AF110" s="2">
        <f>(Table2[[#This Row],[Current Week High]]/Table2[[#This Row],[Close Price]])-1</f>
        <v>1.2855995000446541E-2</v>
      </c>
      <c r="AG110" s="2">
        <f>(Table2[[#This Row],[Close Price]]/Table2[[#This Row],[Current Month Low]])-1</f>
        <v>5.198403381075356E-2</v>
      </c>
      <c r="AH110" s="2">
        <f>(Table2[[#This Row],[Current Month High]]/Table2[[#This Row],[Close Price]])-1</f>
        <v>1.2855995000446541E-2</v>
      </c>
      <c r="AI110">
        <v>33.465761985537</v>
      </c>
      <c r="AJ110">
        <v>125.712846347607</v>
      </c>
      <c r="AK110" t="str">
        <f>IF(AND(Table2[[#This Row],[20D EMA]]&gt;Table2[[#This Row],[50D EMA]],Table2[[#This Row],[50D EMA]]&gt;Table2[[#This Row],[200D EMA]]),"Uptrend","Downtrend/NoTrend")</f>
        <v>Downtrend/NoTrend</v>
      </c>
      <c r="AL110">
        <v>-0.24</v>
      </c>
      <c r="AM110" t="s">
        <v>10474</v>
      </c>
      <c r="AN110">
        <v>2.2599999999999998</v>
      </c>
      <c r="AO110" t="s">
        <v>10473</v>
      </c>
      <c r="AP110">
        <v>0.16539882141729001</v>
      </c>
      <c r="AQ110">
        <f>(Table2[[#This Row],[Sharpe Ratio]]-AVERAGE(Table2[Sharpe Ratio]))/_xlfn.STDEV.P(Table2[Sharpe Ratio])</f>
        <v>1.2468099778133959</v>
      </c>
      <c r="AR1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0">
        <f>_xlfn.RANK.AVG(Table2[[#This Row],[1Y Return vs Nifty Z-Score]],Table2[1Y Return vs Nifty Z-Score])</f>
        <v>143</v>
      </c>
      <c r="AT110">
        <f>_xlfn.RANK.AVG(Table2[[#This Row],[6M Return vs Nifty Z-Score]],Table2[6M Return vs Nifty Z-Score])</f>
        <v>196</v>
      </c>
      <c r="AU110">
        <f>_xlfn.RANK.AVG(Table2[[#This Row],[Sharpe Ratio Z-Score]],Table2[Sharpe Ratio Z-Score])</f>
        <v>78</v>
      </c>
      <c r="AV110">
        <f>(Table2[[#This Row],[Rank 1Y]]+Table2[[#This Row],[Rank 6M]]+Table2[[#This Row],[Rank Sharpe]])/3</f>
        <v>139</v>
      </c>
    </row>
    <row r="111" spans="1:48" x14ac:dyDescent="0.3">
      <c r="A111" t="s">
        <v>544</v>
      </c>
      <c r="B111" t="s">
        <v>545</v>
      </c>
      <c r="C111" t="s">
        <v>10429</v>
      </c>
      <c r="D111" t="s">
        <v>546</v>
      </c>
      <c r="E111">
        <v>35005.760967759998</v>
      </c>
      <c r="F111">
        <v>964.7</v>
      </c>
      <c r="G111">
        <v>77.846909359743904</v>
      </c>
      <c r="H111">
        <f>(Table2[[#This Row],[1Y Return vs Nifty]]-AVERAGE(Table2[1Y Return vs Nifty]))/_xlfn.STDEV.P(Table2[1Y Return vs Nifty])</f>
        <v>0.32441131916360627</v>
      </c>
      <c r="I111">
        <v>16.9202548921612</v>
      </c>
      <c r="J111">
        <f>(Table2[[#This Row],[1M Return vs Nifty]]-AVERAGE(Table2[1M Return vs Nifty]))/_xlfn.STDEV.P(Table2[1M Return vs Nifty])</f>
        <v>0.50133132420917392</v>
      </c>
      <c r="K111">
        <v>33.623072661883398</v>
      </c>
      <c r="L111">
        <f>(Table2[[#This Row],[6M Return vs Nifty]]-AVERAGE(Table2[6M Return vs Nifty]))/_xlfn.STDEV.P(Table2[6M Return vs Nifty])</f>
        <v>0.62991819067030141</v>
      </c>
      <c r="M111">
        <v>-3.3553152795741301</v>
      </c>
      <c r="N111">
        <f>(Table2[[#This Row],[1W Return vs Nifty]]-AVERAGE(Table2[1W Return vs Nifty]))/_xlfn.STDEV.P(Table2[1W Return vs Nifty])</f>
        <v>-0.97626569234347993</v>
      </c>
      <c r="O111">
        <v>885.4</v>
      </c>
      <c r="P111">
        <v>827.05375661913502</v>
      </c>
      <c r="Q111">
        <v>697.39952382132299</v>
      </c>
      <c r="R111">
        <v>69.855259729569894</v>
      </c>
      <c r="S111" s="2">
        <f>(Table2[[#This Row],[Close Price]]-Table2[[#This Row],[20D EMA]])/Table2[[#This Row],[20D EMA]]</f>
        <v>8.9564038852496128E-2</v>
      </c>
      <c r="T111" s="2">
        <f>(Table2[[#This Row],[Close Price]]-Table2[[#This Row],[50D EMA]])/Table2[[#This Row],[50D EMA]]</f>
        <v>0.1664296211452338</v>
      </c>
      <c r="U111" s="2">
        <f>(Table2[[#This Row],[Close Price]]-Table2[[#This Row],[200D EMA]])/Table2[[#This Row],[200D EMA]]</f>
        <v>0.38328170159055153</v>
      </c>
      <c r="V111">
        <v>1.49501174591818</v>
      </c>
      <c r="W111">
        <v>920.2</v>
      </c>
      <c r="X111">
        <v>967.7</v>
      </c>
      <c r="Y111">
        <v>920.2</v>
      </c>
      <c r="Z111">
        <v>1018.15</v>
      </c>
      <c r="AA111">
        <v>920.2</v>
      </c>
      <c r="AB111">
        <v>1018.15</v>
      </c>
      <c r="AC111" s="2">
        <f>(Table2[[#This Row],[Close Price]]/Table2[[#This Row],[Day Low]])-1</f>
        <v>4.8359052379917333E-2</v>
      </c>
      <c r="AD111" s="2">
        <f>(Table2[[#This Row],[Day High]]/Table2[[#This Row],[Close Price]])-1</f>
        <v>3.1097750596040807E-3</v>
      </c>
      <c r="AE111" s="2">
        <f>(Table2[[#This Row],[Close Price]]/Table2[[#This Row],[Current Week Low]])-1</f>
        <v>4.8359052379917333E-2</v>
      </c>
      <c r="AF111" s="2">
        <f>(Table2[[#This Row],[Current Week High]]/Table2[[#This Row],[Close Price]])-1</f>
        <v>5.5405825645278295E-2</v>
      </c>
      <c r="AG111" s="2">
        <f>(Table2[[#This Row],[Close Price]]/Table2[[#This Row],[Current Month Low]])-1</f>
        <v>4.8359052379917333E-2</v>
      </c>
      <c r="AH111" s="2">
        <f>(Table2[[#This Row],[Current Month High]]/Table2[[#This Row],[Close Price]])-1</f>
        <v>5.5405825645278295E-2</v>
      </c>
      <c r="AI111">
        <v>10.3970146159427</v>
      </c>
      <c r="AJ111">
        <v>104.776056039057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0.15</v>
      </c>
      <c r="AM111" t="s">
        <v>10473</v>
      </c>
      <c r="AN111">
        <v>13.11</v>
      </c>
      <c r="AO111" t="s">
        <v>10473</v>
      </c>
      <c r="AP111">
        <v>0.13788716346591701</v>
      </c>
      <c r="AQ111">
        <f>(Table2[[#This Row],[Sharpe Ratio]]-AVERAGE(Table2[Sharpe Ratio]))/_xlfn.STDEV.P(Table2[Sharpe Ratio])</f>
        <v>0.9356735781480211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1.4150687198476226</v>
      </c>
      <c r="AS111">
        <f>_xlfn.RANK.AVG(Table2[[#This Row],[1Y Return vs Nifty Z-Score]],Table2[1Y Return vs Nifty Z-Score])</f>
        <v>170</v>
      </c>
      <c r="AT111">
        <f>_xlfn.RANK.AVG(Table2[[#This Row],[6M Return vs Nifty Z-Score]],Table2[6M Return vs Nifty Z-Score])</f>
        <v>137</v>
      </c>
      <c r="AU111">
        <f>_xlfn.RANK.AVG(Table2[[#This Row],[Sharpe Ratio Z-Score]],Table2[Sharpe Ratio Z-Score])</f>
        <v>129</v>
      </c>
      <c r="AV111">
        <f>(Table2[[#This Row],[Rank 1Y]]+Table2[[#This Row],[Rank 6M]]+Table2[[#This Row],[Rank Sharpe]])/3</f>
        <v>145.33333333333334</v>
      </c>
    </row>
    <row r="112" spans="1:48" x14ac:dyDescent="0.3">
      <c r="A112" t="s">
        <v>976</v>
      </c>
      <c r="B112" t="s">
        <v>977</v>
      </c>
      <c r="C112" t="s">
        <v>10427</v>
      </c>
      <c r="D112" t="s">
        <v>18</v>
      </c>
      <c r="E112">
        <v>14113.077934999999</v>
      </c>
      <c r="F112">
        <v>947.75</v>
      </c>
      <c r="G112">
        <v>96.556347893225805</v>
      </c>
      <c r="H112">
        <f>(Table2[[#This Row],[1Y Return vs Nifty]]-AVERAGE(Table2[1Y Return vs Nifty]))/_xlfn.STDEV.P(Table2[1Y Return vs Nifty])</f>
        <v>0.53281081456873058</v>
      </c>
      <c r="I112">
        <v>0.927997869564267</v>
      </c>
      <c r="J112">
        <f>(Table2[[#This Row],[1M Return vs Nifty]]-AVERAGE(Table2[1M Return vs Nifty]))/_xlfn.STDEV.P(Table2[1M Return vs Nifty])</f>
        <v>-0.65030363957979831</v>
      </c>
      <c r="K112">
        <v>19.4828367309409</v>
      </c>
      <c r="L112">
        <f>(Table2[[#This Row],[6M Return vs Nifty]]-AVERAGE(Table2[6M Return vs Nifty]))/_xlfn.STDEV.P(Table2[6M Return vs Nifty])</f>
        <v>0.2255912743802389</v>
      </c>
      <c r="M112">
        <v>-0.84313012412023902</v>
      </c>
      <c r="N112">
        <f>(Table2[[#This Row],[1W Return vs Nifty]]-AVERAGE(Table2[1W Return vs Nifty]))/_xlfn.STDEV.P(Table2[1W Return vs Nifty])</f>
        <v>-0.48303417043389718</v>
      </c>
      <c r="O112">
        <v>963</v>
      </c>
      <c r="P112">
        <v>947.61510090295496</v>
      </c>
      <c r="Q112">
        <v>799.05100712771798</v>
      </c>
      <c r="R112">
        <v>37.602546098221097</v>
      </c>
      <c r="S112" s="2">
        <f>(Table2[[#This Row],[Close Price]]-Table2[[#This Row],[20D EMA]])/Table2[[#This Row],[20D EMA]]</f>
        <v>-1.5835929387331256E-2</v>
      </c>
      <c r="T112" s="2">
        <f>(Table2[[#This Row],[Close Price]]-Table2[[#This Row],[50D EMA]])/Table2[[#This Row],[50D EMA]]</f>
        <v>1.4235642394944367E-4</v>
      </c>
      <c r="U112" s="2">
        <f>(Table2[[#This Row],[Close Price]]-Table2[[#This Row],[200D EMA]])/Table2[[#This Row],[200D EMA]]</f>
        <v>0.18609449402585435</v>
      </c>
      <c r="V112">
        <v>0.444125856292512</v>
      </c>
      <c r="W112">
        <v>945.65</v>
      </c>
      <c r="X112">
        <v>970.5</v>
      </c>
      <c r="Y112">
        <v>945.65</v>
      </c>
      <c r="Z112">
        <v>1003</v>
      </c>
      <c r="AA112">
        <v>945.65</v>
      </c>
      <c r="AB112">
        <v>1003</v>
      </c>
      <c r="AC112" s="2">
        <f>(Table2[[#This Row],[Close Price]]/Table2[[#This Row],[Day Low]])-1</f>
        <v>2.2206947602179117E-3</v>
      </c>
      <c r="AD112" s="2">
        <f>(Table2[[#This Row],[Day High]]/Table2[[#This Row],[Close Price]])-1</f>
        <v>2.4004220522289677E-2</v>
      </c>
      <c r="AE112" s="2">
        <f>(Table2[[#This Row],[Close Price]]/Table2[[#This Row],[Current Week Low]])-1</f>
        <v>2.2206947602179117E-3</v>
      </c>
      <c r="AF112" s="2">
        <f>(Table2[[#This Row],[Current Week High]]/Table2[[#This Row],[Close Price]])-1</f>
        <v>5.8295964125560484E-2</v>
      </c>
      <c r="AG112" s="2">
        <f>(Table2[[#This Row],[Close Price]]/Table2[[#This Row],[Current Month Low]])-1</f>
        <v>2.2206947602179117E-3</v>
      </c>
      <c r="AH112" s="2">
        <f>(Table2[[#This Row],[Current Month High]]/Table2[[#This Row],[Close Price]])-1</f>
        <v>5.8295964125560484E-2</v>
      </c>
      <c r="AI112">
        <v>18.438406752835601</v>
      </c>
      <c r="AJ112">
        <v>172.42023569991301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-0.03</v>
      </c>
      <c r="AM112" t="s">
        <v>10474</v>
      </c>
      <c r="AN112">
        <v>-2.71</v>
      </c>
      <c r="AO112" t="s">
        <v>10474</v>
      </c>
      <c r="AP112">
        <v>0.166817082628477</v>
      </c>
      <c r="AQ112">
        <f>(Table2[[#This Row],[Sharpe Ratio]]-AVERAGE(Table2[Sharpe Ratio]))/_xlfn.STDEV.P(Table2[Sharpe Ratio])</f>
        <v>1.2628494577972531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0.88791373673252716</v>
      </c>
      <c r="AS112">
        <f>_xlfn.RANK.AVG(Table2[[#This Row],[1Y Return vs Nifty Z-Score]],Table2[1Y Return vs Nifty Z-Score])</f>
        <v>139</v>
      </c>
      <c r="AT112">
        <f>_xlfn.RANK.AVG(Table2[[#This Row],[6M Return vs Nifty Z-Score]],Table2[6M Return vs Nifty Z-Score])</f>
        <v>227</v>
      </c>
      <c r="AU112">
        <f>_xlfn.RANK.AVG(Table2[[#This Row],[Sharpe Ratio Z-Score]],Table2[Sharpe Ratio Z-Score])</f>
        <v>76</v>
      </c>
      <c r="AV112">
        <f>(Table2[[#This Row],[Rank 1Y]]+Table2[[#This Row],[Rank 6M]]+Table2[[#This Row],[Rank Sharpe]])/3</f>
        <v>147.33333333333334</v>
      </c>
    </row>
    <row r="113" spans="1:48" x14ac:dyDescent="0.3">
      <c r="A113" t="s">
        <v>1511</v>
      </c>
      <c r="B113" t="s">
        <v>1512</v>
      </c>
      <c r="C113" t="s">
        <v>10435</v>
      </c>
      <c r="D113" t="s">
        <v>148</v>
      </c>
      <c r="E113">
        <v>6381.6623863199902</v>
      </c>
      <c r="F113">
        <v>408.6</v>
      </c>
      <c r="G113">
        <v>47.631215436361998</v>
      </c>
      <c r="H113">
        <f>(Table2[[#This Row],[1Y Return vs Nifty]]-AVERAGE(Table2[1Y Return vs Nifty]))/_xlfn.STDEV.P(Table2[1Y Return vs Nifty])</f>
        <v>-1.2153316684746271E-2</v>
      </c>
      <c r="I113">
        <v>19.5489293004869</v>
      </c>
      <c r="J113">
        <f>(Table2[[#This Row],[1M Return vs Nifty]]-AVERAGE(Table2[1M Return vs Nifty]))/_xlfn.STDEV.P(Table2[1M Return vs Nifty])</f>
        <v>0.69062751628310404</v>
      </c>
      <c r="K113">
        <v>32.200269834210097</v>
      </c>
      <c r="L113">
        <f>(Table2[[#This Row],[6M Return vs Nifty]]-AVERAGE(Table2[6M Return vs Nifty]))/_xlfn.STDEV.P(Table2[6M Return vs Nifty])</f>
        <v>0.58923446498061394</v>
      </c>
      <c r="M113">
        <v>9.7210571691336405</v>
      </c>
      <c r="N113">
        <f>(Table2[[#This Row],[1W Return vs Nifty]]-AVERAGE(Table2[1W Return vs Nifty]))/_xlfn.STDEV.P(Table2[1W Return vs Nifty])</f>
        <v>1.5910924778656621</v>
      </c>
      <c r="O113">
        <v>365.33</v>
      </c>
      <c r="P113">
        <v>344.436567971415</v>
      </c>
      <c r="Q113">
        <v>295.00401493443701</v>
      </c>
      <c r="R113">
        <v>75.839963112165606</v>
      </c>
      <c r="S113" s="2">
        <f>(Table2[[#This Row],[Close Price]]-Table2[[#This Row],[20D EMA]])/Table2[[#This Row],[20D EMA]]</f>
        <v>0.11844086168669433</v>
      </c>
      <c r="T113" s="2">
        <f>(Table2[[#This Row],[Close Price]]-Table2[[#This Row],[50D EMA]])/Table2[[#This Row],[50D EMA]]</f>
        <v>0.1862851915128535</v>
      </c>
      <c r="U113" s="2">
        <f>(Table2[[#This Row],[Close Price]]-Table2[[#This Row],[200D EMA]])/Table2[[#This Row],[200D EMA]]</f>
        <v>0.38506589508895017</v>
      </c>
      <c r="V113">
        <v>0.92476190070700903</v>
      </c>
      <c r="W113">
        <v>383.3</v>
      </c>
      <c r="X113">
        <v>421</v>
      </c>
      <c r="Y113">
        <v>348.85</v>
      </c>
      <c r="Z113">
        <v>421</v>
      </c>
      <c r="AA113">
        <v>348.85</v>
      </c>
      <c r="AB113">
        <v>421</v>
      </c>
      <c r="AC113" s="2">
        <f>(Table2[[#This Row],[Close Price]]/Table2[[#This Row],[Day Low]])-1</f>
        <v>6.6005739629533045E-2</v>
      </c>
      <c r="AD113" s="2">
        <f>(Table2[[#This Row],[Day High]]/Table2[[#This Row],[Close Price]])-1</f>
        <v>3.0347528144884839E-2</v>
      </c>
      <c r="AE113" s="2">
        <f>(Table2[[#This Row],[Close Price]]/Table2[[#This Row],[Current Week Low]])-1</f>
        <v>0.17127705317471698</v>
      </c>
      <c r="AF113" s="2">
        <f>(Table2[[#This Row],[Current Week High]]/Table2[[#This Row],[Close Price]])-1</f>
        <v>3.0347528144884839E-2</v>
      </c>
      <c r="AG113" s="2">
        <f>(Table2[[#This Row],[Close Price]]/Table2[[#This Row],[Current Month Low]])-1</f>
        <v>0.17127705317471698</v>
      </c>
      <c r="AH113" s="2">
        <f>(Table2[[#This Row],[Current Month High]]/Table2[[#This Row],[Close Price]])-1</f>
        <v>3.0347528144884839E-2</v>
      </c>
      <c r="AI113">
        <v>3.0347528144884799</v>
      </c>
      <c r="AJ113">
        <v>80.756469807564699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0.27</v>
      </c>
      <c r="AM113" t="s">
        <v>10473</v>
      </c>
      <c r="AN113">
        <v>8.51</v>
      </c>
      <c r="AO113" t="s">
        <v>10473</v>
      </c>
      <c r="AP113">
        <v>0.217284383250993</v>
      </c>
      <c r="AQ113">
        <f>(Table2[[#This Row],[Sharpe Ratio]]-AVERAGE(Table2[Sharpe Ratio]))/_xlfn.STDEV.P(Table2[Sharpe Ratio])</f>
        <v>1.8335971111838101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4.6923982536284434</v>
      </c>
      <c r="AS113">
        <f>_xlfn.RANK.AVG(Table2[[#This Row],[1Y Return vs Nifty Z-Score]],Table2[1Y Return vs Nifty Z-Score])</f>
        <v>280</v>
      </c>
      <c r="AT113">
        <f>_xlfn.RANK.AVG(Table2[[#This Row],[6M Return vs Nifty Z-Score]],Table2[6M Return vs Nifty Z-Score])</f>
        <v>143</v>
      </c>
      <c r="AU113">
        <f>_xlfn.RANK.AVG(Table2[[#This Row],[Sharpe Ratio Z-Score]],Table2[Sharpe Ratio Z-Score])</f>
        <v>23</v>
      </c>
      <c r="AV113">
        <f>(Table2[[#This Row],[Rank 1Y]]+Table2[[#This Row],[Rank 6M]]+Table2[[#This Row],[Rank Sharpe]])/3</f>
        <v>148.66666666666666</v>
      </c>
    </row>
    <row r="114" spans="1:48" x14ac:dyDescent="0.3">
      <c r="A114" t="s">
        <v>674</v>
      </c>
      <c r="B114" t="s">
        <v>675</v>
      </c>
      <c r="C114" t="s">
        <v>10435</v>
      </c>
      <c r="D114" t="s">
        <v>503</v>
      </c>
      <c r="E114">
        <v>25487.341844250001</v>
      </c>
      <c r="F114">
        <v>1666.5</v>
      </c>
      <c r="G114">
        <v>73.171274191936206</v>
      </c>
      <c r="H114">
        <f>(Table2[[#This Row],[1Y Return vs Nifty]]-AVERAGE(Table2[1Y Return vs Nifty]))/_xlfn.STDEV.P(Table2[1Y Return vs Nifty])</f>
        <v>0.27233065367886611</v>
      </c>
      <c r="I114">
        <v>10.60155513832</v>
      </c>
      <c r="J114">
        <f>(Table2[[#This Row],[1M Return vs Nifty]]-AVERAGE(Table2[1M Return vs Nifty]))/_xlfn.STDEV.P(Table2[1M Return vs Nifty])</f>
        <v>4.6308899799274363E-2</v>
      </c>
      <c r="K114">
        <v>47.600492917836597</v>
      </c>
      <c r="L114">
        <f>(Table2[[#This Row],[6M Return vs Nifty]]-AVERAGE(Table2[6M Return vs Nifty]))/_xlfn.STDEV.P(Table2[6M Return vs Nifty])</f>
        <v>1.0295895439192939</v>
      </c>
      <c r="M114">
        <v>1.9852604081065801</v>
      </c>
      <c r="N114">
        <f>(Table2[[#This Row],[1W Return vs Nifty]]-AVERAGE(Table2[1W Return vs Nifty]))/_xlfn.STDEV.P(Table2[1W Return vs Nifty])</f>
        <v>7.227974173386921E-2</v>
      </c>
      <c r="O114">
        <v>1569.83</v>
      </c>
      <c r="P114">
        <v>1401.3663449114899</v>
      </c>
      <c r="Q114">
        <v>1123.2811472671699</v>
      </c>
      <c r="R114">
        <v>67.383927795472701</v>
      </c>
      <c r="S114" s="2">
        <f>(Table2[[#This Row],[Close Price]]-Table2[[#This Row],[20D EMA]])/Table2[[#This Row],[20D EMA]]</f>
        <v>6.1579916296669118E-2</v>
      </c>
      <c r="T114" s="2">
        <f>(Table2[[#This Row],[Close Price]]-Table2[[#This Row],[50D EMA]])/Table2[[#This Row],[50D EMA]]</f>
        <v>0.18919653383373913</v>
      </c>
      <c r="U114" s="2">
        <f>(Table2[[#This Row],[Close Price]]-Table2[[#This Row],[200D EMA]])/Table2[[#This Row],[200D EMA]]</f>
        <v>0.48360008004623506</v>
      </c>
      <c r="V114">
        <v>0.31215980558967199</v>
      </c>
      <c r="W114">
        <v>1646.2</v>
      </c>
      <c r="X114">
        <v>1684.45</v>
      </c>
      <c r="Y114">
        <v>1560.05</v>
      </c>
      <c r="Z114">
        <v>1697.95</v>
      </c>
      <c r="AA114">
        <v>1560.05</v>
      </c>
      <c r="AB114">
        <v>1697.95</v>
      </c>
      <c r="AC114" s="2">
        <f>(Table2[[#This Row],[Close Price]]/Table2[[#This Row],[Day Low]])-1</f>
        <v>1.2331429959907547E-2</v>
      </c>
      <c r="AD114" s="2">
        <f>(Table2[[#This Row],[Day High]]/Table2[[#This Row],[Close Price]])-1</f>
        <v>1.0771077107710747E-2</v>
      </c>
      <c r="AE114" s="2">
        <f>(Table2[[#This Row],[Close Price]]/Table2[[#This Row],[Current Week Low]])-1</f>
        <v>6.8234992468190203E-2</v>
      </c>
      <c r="AF114" s="2">
        <f>(Table2[[#This Row],[Current Week High]]/Table2[[#This Row],[Close Price]])-1</f>
        <v>1.8871887188718794E-2</v>
      </c>
      <c r="AG114" s="2">
        <f>(Table2[[#This Row],[Close Price]]/Table2[[#This Row],[Current Month Low]])-1</f>
        <v>6.8234992468190203E-2</v>
      </c>
      <c r="AH114" s="2">
        <f>(Table2[[#This Row],[Current Month High]]/Table2[[#This Row],[Close Price]])-1</f>
        <v>1.8871887188718794E-2</v>
      </c>
      <c r="AI114">
        <v>2.010201020102</v>
      </c>
      <c r="AJ114">
        <v>107.10868079289099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0.53</v>
      </c>
      <c r="AM114" t="s">
        <v>10473</v>
      </c>
      <c r="AN114">
        <v>6.43</v>
      </c>
      <c r="AO114" t="s">
        <v>10473</v>
      </c>
      <c r="AP114">
        <v>0.12371498713894501</v>
      </c>
      <c r="AQ114">
        <f>(Table2[[#This Row],[Sharpe Ratio]]-AVERAGE(Table2[Sharpe Ratio]))/_xlfn.STDEV.P(Table2[Sharpe Ratio])</f>
        <v>0.77539679927883387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2.1959056384101374</v>
      </c>
      <c r="AS114">
        <f>_xlfn.RANK.AVG(Table2[[#This Row],[1Y Return vs Nifty Z-Score]],Table2[1Y Return vs Nifty Z-Score])</f>
        <v>193</v>
      </c>
      <c r="AT114">
        <f>_xlfn.RANK.AVG(Table2[[#This Row],[6M Return vs Nifty Z-Score]],Table2[6M Return vs Nifty Z-Score])</f>
        <v>94</v>
      </c>
      <c r="AU114">
        <f>_xlfn.RANK.AVG(Table2[[#This Row],[Sharpe Ratio Z-Score]],Table2[Sharpe Ratio Z-Score])</f>
        <v>161</v>
      </c>
      <c r="AV114">
        <f>(Table2[[#This Row],[Rank 1Y]]+Table2[[#This Row],[Rank 6M]]+Table2[[#This Row],[Rank Sharpe]])/3</f>
        <v>149.33333333333334</v>
      </c>
    </row>
    <row r="115" spans="1:48" x14ac:dyDescent="0.3">
      <c r="A115" t="s">
        <v>1172</v>
      </c>
      <c r="B115" t="s">
        <v>1173</v>
      </c>
      <c r="C115" t="s">
        <v>10434</v>
      </c>
      <c r="D115" t="s">
        <v>59</v>
      </c>
      <c r="E115">
        <v>9978.4461697499992</v>
      </c>
      <c r="F115">
        <v>7777.5</v>
      </c>
      <c r="G115">
        <v>127.010886636097</v>
      </c>
      <c r="H115">
        <f>(Table2[[#This Row],[1Y Return vs Nifty]]-AVERAGE(Table2[1Y Return vs Nifty]))/_xlfn.STDEV.P(Table2[1Y Return vs Nifty])</f>
        <v>0.87203587979194741</v>
      </c>
      <c r="I115">
        <v>18.7266408069564</v>
      </c>
      <c r="J115">
        <f>(Table2[[#This Row],[1M Return vs Nifty]]-AVERAGE(Table2[1M Return vs Nifty]))/_xlfn.STDEV.P(Table2[1M Return vs Nifty])</f>
        <v>0.63141284895171879</v>
      </c>
      <c r="K115">
        <v>27.550023210793199</v>
      </c>
      <c r="L115">
        <f>(Table2[[#This Row],[6M Return vs Nifty]]-AVERAGE(Table2[6M Return vs Nifty]))/_xlfn.STDEV.P(Table2[6M Return vs Nifty])</f>
        <v>0.45626498084916312</v>
      </c>
      <c r="M115">
        <v>0.99215806932850203</v>
      </c>
      <c r="N115">
        <f>(Table2[[#This Row],[1W Return vs Nifty]]-AVERAGE(Table2[1W Return vs Nifty]))/_xlfn.STDEV.P(Table2[1W Return vs Nifty])</f>
        <v>-0.12270165798663711</v>
      </c>
      <c r="O115">
        <v>7136.59</v>
      </c>
      <c r="P115">
        <v>6823.9573044091803</v>
      </c>
      <c r="Q115">
        <v>5810.5739621433804</v>
      </c>
      <c r="R115">
        <v>81.5542865432638</v>
      </c>
      <c r="S115" s="2">
        <f>(Table2[[#This Row],[Close Price]]-Table2[[#This Row],[20D EMA]])/Table2[[#This Row],[20D EMA]]</f>
        <v>8.9806195956332061E-2</v>
      </c>
      <c r="T115" s="2">
        <f>(Table2[[#This Row],[Close Price]]-Table2[[#This Row],[50D EMA]])/Table2[[#This Row],[50D EMA]]</f>
        <v>0.13973456354639041</v>
      </c>
      <c r="U115" s="2">
        <f>(Table2[[#This Row],[Close Price]]-Table2[[#This Row],[200D EMA]])/Table2[[#This Row],[200D EMA]]</f>
        <v>0.33850804596437289</v>
      </c>
      <c r="V115">
        <v>1.1093816576198801</v>
      </c>
      <c r="W115">
        <v>7590.8</v>
      </c>
      <c r="X115">
        <v>7811</v>
      </c>
      <c r="Y115">
        <v>7496.05</v>
      </c>
      <c r="Z115">
        <v>8079</v>
      </c>
      <c r="AA115">
        <v>7496.05</v>
      </c>
      <c r="AB115">
        <v>8079</v>
      </c>
      <c r="AC115" s="2">
        <f>(Table2[[#This Row],[Close Price]]/Table2[[#This Row],[Day Low]])-1</f>
        <v>2.4595563050007874E-2</v>
      </c>
      <c r="AD115" s="2">
        <f>(Table2[[#This Row],[Day High]]/Table2[[#This Row],[Close Price]])-1</f>
        <v>4.3072966891675168E-3</v>
      </c>
      <c r="AE115" s="2">
        <f>(Table2[[#This Row],[Close Price]]/Table2[[#This Row],[Current Week Low]])-1</f>
        <v>3.7546441125659413E-2</v>
      </c>
      <c r="AF115" s="2">
        <f>(Table2[[#This Row],[Current Week High]]/Table2[[#This Row],[Close Price]])-1</f>
        <v>3.8765670202507208E-2</v>
      </c>
      <c r="AG115" s="2">
        <f>(Table2[[#This Row],[Close Price]]/Table2[[#This Row],[Current Month Low]])-1</f>
        <v>3.7546441125659413E-2</v>
      </c>
      <c r="AH115" s="2">
        <f>(Table2[[#This Row],[Current Month High]]/Table2[[#This Row],[Close Price]])-1</f>
        <v>3.8765670202507208E-2</v>
      </c>
      <c r="AI115">
        <v>3.8765670202507199</v>
      </c>
      <c r="AJ115">
        <v>170.983589421971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-0.06</v>
      </c>
      <c r="AM115" t="s">
        <v>10474</v>
      </c>
      <c r="AN115">
        <v>19.64</v>
      </c>
      <c r="AO115" t="s">
        <v>10473</v>
      </c>
      <c r="AP115">
        <v>0.105891925886169</v>
      </c>
      <c r="AQ115">
        <f>(Table2[[#This Row],[Sharpe Ratio]]-AVERAGE(Table2[Sharpe Ratio]))/_xlfn.STDEV.P(Table2[Sharpe Ratio])</f>
        <v>0.57383122591332836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2.410843277519521</v>
      </c>
      <c r="AS115">
        <f>_xlfn.RANK.AVG(Table2[[#This Row],[1Y Return vs Nifty Z-Score]],Table2[1Y Return vs Nifty Z-Score])</f>
        <v>90</v>
      </c>
      <c r="AT115">
        <f>_xlfn.RANK.AVG(Table2[[#This Row],[6M Return vs Nifty Z-Score]],Table2[6M Return vs Nifty Z-Score])</f>
        <v>166</v>
      </c>
      <c r="AU115">
        <f>_xlfn.RANK.AVG(Table2[[#This Row],[Sharpe Ratio Z-Score]],Table2[Sharpe Ratio Z-Score])</f>
        <v>198</v>
      </c>
      <c r="AV115">
        <f>(Table2[[#This Row],[Rank 1Y]]+Table2[[#This Row],[Rank 6M]]+Table2[[#This Row],[Rank Sharpe]])/3</f>
        <v>151.33333333333334</v>
      </c>
    </row>
    <row r="116" spans="1:48" x14ac:dyDescent="0.3">
      <c r="A116" t="s">
        <v>1648</v>
      </c>
      <c r="B116" t="s">
        <v>1649</v>
      </c>
      <c r="C116" t="s">
        <v>10431</v>
      </c>
      <c r="D116" t="s">
        <v>119</v>
      </c>
      <c r="E116">
        <v>5009.5920599999999</v>
      </c>
      <c r="F116">
        <v>539.85</v>
      </c>
      <c r="G116">
        <v>125.34390995227901</v>
      </c>
      <c r="H116">
        <f>(Table2[[#This Row],[1Y Return vs Nifty]]-AVERAGE(Table2[1Y Return vs Nifty]))/_xlfn.STDEV.P(Table2[1Y Return vs Nifty])</f>
        <v>0.85346786669320684</v>
      </c>
      <c r="I116">
        <v>4.7739758472774199</v>
      </c>
      <c r="J116">
        <f>(Table2[[#This Row],[1M Return vs Nifty]]-AVERAGE(Table2[1M Return vs Nifty]))/_xlfn.STDEV.P(Table2[1M Return vs Nifty])</f>
        <v>-0.37334694092003445</v>
      </c>
      <c r="K116">
        <v>69.093935007446802</v>
      </c>
      <c r="L116">
        <f>(Table2[[#This Row],[6M Return vs Nifty]]-AVERAGE(Table2[6M Return vs Nifty]))/_xlfn.STDEV.P(Table2[6M Return vs Nifty])</f>
        <v>1.6441745623725106</v>
      </c>
      <c r="M116">
        <v>-3.6696388350948101</v>
      </c>
      <c r="N116">
        <f>(Table2[[#This Row],[1W Return vs Nifty]]-AVERAGE(Table2[1W Return vs Nifty]))/_xlfn.STDEV.P(Table2[1W Return vs Nifty])</f>
        <v>-1.0379786139905649</v>
      </c>
      <c r="O116">
        <v>548.97</v>
      </c>
      <c r="P116">
        <v>485.00344933436998</v>
      </c>
      <c r="Q116">
        <v>354.40983781155097</v>
      </c>
      <c r="R116">
        <v>37.825678452935698</v>
      </c>
      <c r="S116" s="2">
        <f>(Table2[[#This Row],[Close Price]]-Table2[[#This Row],[20D EMA]])/Table2[[#This Row],[20D EMA]]</f>
        <v>-1.6612929668287892E-2</v>
      </c>
      <c r="T116" s="2">
        <f>(Table2[[#This Row],[Close Price]]-Table2[[#This Row],[50D EMA]])/Table2[[#This Row],[50D EMA]]</f>
        <v>0.11308486721259968</v>
      </c>
      <c r="U116" s="2">
        <f>(Table2[[#This Row],[Close Price]]-Table2[[#This Row],[200D EMA]])/Table2[[#This Row],[200D EMA]]</f>
        <v>0.52323649742209599</v>
      </c>
      <c r="V116">
        <v>0.40998192874301498</v>
      </c>
      <c r="W116">
        <v>538</v>
      </c>
      <c r="X116">
        <v>556.95000000000005</v>
      </c>
      <c r="Y116">
        <v>538</v>
      </c>
      <c r="Z116">
        <v>576.1</v>
      </c>
      <c r="AA116">
        <v>538</v>
      </c>
      <c r="AB116">
        <v>576.1</v>
      </c>
      <c r="AC116" s="2">
        <f>(Table2[[#This Row],[Close Price]]/Table2[[#This Row],[Day Low]])-1</f>
        <v>3.4386617100372607E-3</v>
      </c>
      <c r="AD116" s="2">
        <f>(Table2[[#This Row],[Day High]]/Table2[[#This Row],[Close Price]])-1</f>
        <v>3.1675465407057457E-2</v>
      </c>
      <c r="AE116" s="2">
        <f>(Table2[[#This Row],[Close Price]]/Table2[[#This Row],[Current Week Low]])-1</f>
        <v>3.4386617100372607E-3</v>
      </c>
      <c r="AF116" s="2">
        <f>(Table2[[#This Row],[Current Week High]]/Table2[[#This Row],[Close Price]])-1</f>
        <v>6.7148281930165865E-2</v>
      </c>
      <c r="AG116" s="2">
        <f>(Table2[[#This Row],[Close Price]]/Table2[[#This Row],[Current Month Low]])-1</f>
        <v>3.4386617100372607E-3</v>
      </c>
      <c r="AH116" s="2">
        <f>(Table2[[#This Row],[Current Month High]]/Table2[[#This Row],[Close Price]])-1</f>
        <v>6.7148281930165865E-2</v>
      </c>
      <c r="AI116">
        <v>34.7318699638788</v>
      </c>
      <c r="AJ116">
        <v>157.93119923554701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0.66</v>
      </c>
      <c r="AM116" t="s">
        <v>10473</v>
      </c>
      <c r="AN116">
        <v>-5.64</v>
      </c>
      <c r="AO116" t="s">
        <v>10474</v>
      </c>
      <c r="AP116">
        <v>6.1458692153150002E-2</v>
      </c>
      <c r="AQ116">
        <f>(Table2[[#This Row],[Sharpe Ratio]]-AVERAGE(Table2[Sharpe Ratio]))/_xlfn.STDEV.P(Table2[Sharpe Ratio])</f>
        <v>7.132438340979734E-2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1.1576412575649151</v>
      </c>
      <c r="AS116">
        <f>_xlfn.RANK.AVG(Table2[[#This Row],[1Y Return vs Nifty Z-Score]],Table2[1Y Return vs Nifty Z-Score])</f>
        <v>92</v>
      </c>
      <c r="AT116">
        <f>_xlfn.RANK.AVG(Table2[[#This Row],[6M Return vs Nifty Z-Score]],Table2[6M Return vs Nifty Z-Score])</f>
        <v>47</v>
      </c>
      <c r="AU116">
        <f>_xlfn.RANK.AVG(Table2[[#This Row],[Sharpe Ratio Z-Score]],Table2[Sharpe Ratio Z-Score])</f>
        <v>317</v>
      </c>
      <c r="AV116">
        <f>(Table2[[#This Row],[Rank 1Y]]+Table2[[#This Row],[Rank 6M]]+Table2[[#This Row],[Rank Sharpe]])/3</f>
        <v>152</v>
      </c>
    </row>
    <row r="117" spans="1:48" x14ac:dyDescent="0.3">
      <c r="A117" t="s">
        <v>174</v>
      </c>
      <c r="B117" t="s">
        <v>175</v>
      </c>
      <c r="C117" t="s">
        <v>10442</v>
      </c>
      <c r="D117" t="s">
        <v>140</v>
      </c>
      <c r="E117">
        <v>152614.52734482</v>
      </c>
      <c r="F117">
        <v>1533.9</v>
      </c>
      <c r="G117">
        <v>92.6881337807894</v>
      </c>
      <c r="H117">
        <f>(Table2[[#This Row],[1Y Return vs Nifty]]-AVERAGE(Table2[1Y Return vs Nifty]))/_xlfn.STDEV.P(Table2[1Y Return vs Nifty])</f>
        <v>0.48972379901195195</v>
      </c>
      <c r="I117">
        <v>5.7568693152254102</v>
      </c>
      <c r="J117">
        <f>(Table2[[#This Row],[1M Return vs Nifty]]-AVERAGE(Table2[1M Return vs Nifty]))/_xlfn.STDEV.P(Table2[1M Return vs Nifty])</f>
        <v>-0.30256678263660475</v>
      </c>
      <c r="K117">
        <v>28.650786216357201</v>
      </c>
      <c r="L117">
        <f>(Table2[[#This Row],[6M Return vs Nifty]]-AVERAGE(Table2[6M Return vs Nifty]))/_xlfn.STDEV.P(Table2[6M Return vs Nifty])</f>
        <v>0.48774027686115895</v>
      </c>
      <c r="M117">
        <v>-0.76908668041254002</v>
      </c>
      <c r="N117">
        <f>(Table2[[#This Row],[1W Return vs Nifty]]-AVERAGE(Table2[1W Return vs Nifty]))/_xlfn.STDEV.P(Table2[1W Return vs Nifty])</f>
        <v>-0.46849680229919199</v>
      </c>
      <c r="O117">
        <v>1486.57</v>
      </c>
      <c r="P117">
        <v>1388.5385014004901</v>
      </c>
      <c r="Q117">
        <v>1116.84826564683</v>
      </c>
      <c r="R117">
        <v>57.077324894252598</v>
      </c>
      <c r="S117" s="2">
        <f>(Table2[[#This Row],[Close Price]]-Table2[[#This Row],[20D EMA]])/Table2[[#This Row],[20D EMA]]</f>
        <v>3.1838393079370739E-2</v>
      </c>
      <c r="T117" s="2">
        <f>(Table2[[#This Row],[Close Price]]-Table2[[#This Row],[50D EMA]])/Table2[[#This Row],[50D EMA]]</f>
        <v>0.10468668924404857</v>
      </c>
      <c r="U117" s="2">
        <f>(Table2[[#This Row],[Close Price]]-Table2[[#This Row],[200D EMA]])/Table2[[#This Row],[200D EMA]]</f>
        <v>0.37341843756334425</v>
      </c>
      <c r="V117">
        <v>0.86082589896912398</v>
      </c>
      <c r="W117">
        <v>1507</v>
      </c>
      <c r="X117">
        <v>1538.75</v>
      </c>
      <c r="Y117">
        <v>1468</v>
      </c>
      <c r="Z117">
        <v>1538.75</v>
      </c>
      <c r="AA117">
        <v>1468</v>
      </c>
      <c r="AB117">
        <v>1538.75</v>
      </c>
      <c r="AC117" s="2">
        <f>(Table2[[#This Row],[Close Price]]/Table2[[#This Row],[Day Low]])-1</f>
        <v>1.7850033178500313E-2</v>
      </c>
      <c r="AD117" s="2">
        <f>(Table2[[#This Row],[Day High]]/Table2[[#This Row],[Close Price]])-1</f>
        <v>3.1618749592541295E-3</v>
      </c>
      <c r="AE117" s="2">
        <f>(Table2[[#This Row],[Close Price]]/Table2[[#This Row],[Current Week Low]])-1</f>
        <v>4.4891008174386959E-2</v>
      </c>
      <c r="AF117" s="2">
        <f>(Table2[[#This Row],[Current Week High]]/Table2[[#This Row],[Close Price]])-1</f>
        <v>3.1618749592541295E-3</v>
      </c>
      <c r="AG117" s="2">
        <f>(Table2[[#This Row],[Close Price]]/Table2[[#This Row],[Current Month Low]])-1</f>
        <v>4.4891008174386959E-2</v>
      </c>
      <c r="AH117" s="2">
        <f>(Table2[[#This Row],[Current Month High]]/Table2[[#This Row],[Close Price]])-1</f>
        <v>3.1618749592541295E-3</v>
      </c>
      <c r="AI117">
        <v>7.5656822478649097</v>
      </c>
      <c r="AJ117">
        <v>139.279307386319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0.11</v>
      </c>
      <c r="AM117" t="s">
        <v>10473</v>
      </c>
      <c r="AN117">
        <v>-0.75</v>
      </c>
      <c r="AO117" t="s">
        <v>10474</v>
      </c>
      <c r="AP117">
        <v>0.125554150109596</v>
      </c>
      <c r="AQ117">
        <f>(Table2[[#This Row],[Sharpe Ratio]]-AVERAGE(Table2[Sharpe Ratio]))/_xlfn.STDEV.P(Table2[Sharpe Ratio])</f>
        <v>0.79619636527000937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1.0025968562073235</v>
      </c>
      <c r="AS117">
        <f>_xlfn.RANK.AVG(Table2[[#This Row],[1Y Return vs Nifty Z-Score]],Table2[1Y Return vs Nifty Z-Score])</f>
        <v>145</v>
      </c>
      <c r="AT117">
        <f>_xlfn.RANK.AVG(Table2[[#This Row],[6M Return vs Nifty Z-Score]],Table2[6M Return vs Nifty Z-Score])</f>
        <v>158</v>
      </c>
      <c r="AU117">
        <f>_xlfn.RANK.AVG(Table2[[#This Row],[Sharpe Ratio Z-Score]],Table2[Sharpe Ratio Z-Score])</f>
        <v>156</v>
      </c>
      <c r="AV117">
        <f>(Table2[[#This Row],[Rank 1Y]]+Table2[[#This Row],[Rank 6M]]+Table2[[#This Row],[Rank Sharpe]])/3</f>
        <v>153</v>
      </c>
    </row>
    <row r="118" spans="1:48" x14ac:dyDescent="0.3">
      <c r="A118" t="s">
        <v>93</v>
      </c>
      <c r="B118" t="s">
        <v>94</v>
      </c>
      <c r="C118" t="s">
        <v>10437</v>
      </c>
      <c r="D118" t="s">
        <v>95</v>
      </c>
      <c r="E118">
        <v>292877.986485</v>
      </c>
      <c r="F118">
        <v>693.15</v>
      </c>
      <c r="G118">
        <v>97.599686577013898</v>
      </c>
      <c r="H118">
        <f>(Table2[[#This Row],[1Y Return vs Nifty]]-AVERAGE(Table2[1Y Return vs Nifty]))/_xlfn.STDEV.P(Table2[1Y Return vs Nifty])</f>
        <v>0.54443228866315496</v>
      </c>
      <c r="I118">
        <v>-0.80426302509693504</v>
      </c>
      <c r="J118">
        <f>(Table2[[#This Row],[1M Return vs Nifty]]-AVERAGE(Table2[1M Return vs Nifty]))/_xlfn.STDEV.P(Table2[1M Return vs Nifty])</f>
        <v>-0.77504727081817715</v>
      </c>
      <c r="K118">
        <v>105.626501018136</v>
      </c>
      <c r="L118">
        <f>(Table2[[#This Row],[6M Return vs Nifty]]-AVERAGE(Table2[6M Return vs Nifty]))/_xlfn.STDEV.P(Table2[6M Return vs Nifty])</f>
        <v>2.6887893645160958</v>
      </c>
      <c r="M118">
        <v>0.36950441648375598</v>
      </c>
      <c r="N118">
        <f>(Table2[[#This Row],[1W Return vs Nifty]]-AVERAGE(Table2[1W Return vs Nifty]))/_xlfn.STDEV.P(Table2[1W Return vs Nifty])</f>
        <v>-0.2449507717306785</v>
      </c>
      <c r="O118">
        <v>664.97</v>
      </c>
      <c r="P118">
        <v>608.979337993537</v>
      </c>
      <c r="Q118">
        <v>441.95165705719802</v>
      </c>
      <c r="R118">
        <v>64.406534009890905</v>
      </c>
      <c r="S118" s="2">
        <f>(Table2[[#This Row],[Close Price]]-Table2[[#This Row],[20D EMA]])/Table2[[#This Row],[20D EMA]]</f>
        <v>4.2377851632404394E-2</v>
      </c>
      <c r="T118" s="2">
        <f>(Table2[[#This Row],[Close Price]]-Table2[[#This Row],[50D EMA]])/Table2[[#This Row],[50D EMA]]</f>
        <v>0.13821595702046013</v>
      </c>
      <c r="U118" s="2">
        <f>(Table2[[#This Row],[Close Price]]-Table2[[#This Row],[200D EMA]])/Table2[[#This Row],[200D EMA]]</f>
        <v>0.56838420884185414</v>
      </c>
      <c r="V118">
        <v>0.22819470214185</v>
      </c>
      <c r="W118">
        <v>680.25</v>
      </c>
      <c r="X118">
        <v>696</v>
      </c>
      <c r="Y118">
        <v>650</v>
      </c>
      <c r="Z118">
        <v>696</v>
      </c>
      <c r="AA118">
        <v>650</v>
      </c>
      <c r="AB118">
        <v>696</v>
      </c>
      <c r="AC118" s="2">
        <f>(Table2[[#This Row],[Close Price]]/Table2[[#This Row],[Day Low]])-1</f>
        <v>1.8963616317530185E-2</v>
      </c>
      <c r="AD118" s="2">
        <f>(Table2[[#This Row],[Day High]]/Table2[[#This Row],[Close Price]])-1</f>
        <v>4.1116641419607358E-3</v>
      </c>
      <c r="AE118" s="2">
        <f>(Table2[[#This Row],[Close Price]]/Table2[[#This Row],[Current Week Low]])-1</f>
        <v>6.6384615384615264E-2</v>
      </c>
      <c r="AF118" s="2">
        <f>(Table2[[#This Row],[Current Week High]]/Table2[[#This Row],[Close Price]])-1</f>
        <v>4.1116641419607358E-3</v>
      </c>
      <c r="AG118" s="2">
        <f>(Table2[[#This Row],[Close Price]]/Table2[[#This Row],[Current Month Low]])-1</f>
        <v>6.6384615384615264E-2</v>
      </c>
      <c r="AH118" s="2">
        <f>(Table2[[#This Row],[Current Month High]]/Table2[[#This Row],[Close Price]])-1</f>
        <v>4.1116641419607358E-3</v>
      </c>
      <c r="AI118">
        <v>16.5260044723364</v>
      </c>
      <c r="AJ118">
        <v>143.55235418130701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0.53</v>
      </c>
      <c r="AM118" t="s">
        <v>10473</v>
      </c>
      <c r="AN118">
        <v>9.42</v>
      </c>
      <c r="AO118" t="s">
        <v>10473</v>
      </c>
      <c r="AP118">
        <v>6.2403420663273E-2</v>
      </c>
      <c r="AQ118">
        <f>(Table2[[#This Row],[Sharpe Ratio]]-AVERAGE(Table2[Sharpe Ratio]))/_xlfn.STDEV.P(Table2[Sharpe Ratio])</f>
        <v>8.2008560561913815E-2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2.2952321711923087</v>
      </c>
      <c r="AS118">
        <f>_xlfn.RANK.AVG(Table2[[#This Row],[1Y Return vs Nifty Z-Score]],Table2[1Y Return vs Nifty Z-Score])</f>
        <v>135</v>
      </c>
      <c r="AT118">
        <f>_xlfn.RANK.AVG(Table2[[#This Row],[6M Return vs Nifty Z-Score]],Table2[6M Return vs Nifty Z-Score])</f>
        <v>14</v>
      </c>
      <c r="AU118">
        <f>_xlfn.RANK.AVG(Table2[[#This Row],[Sharpe Ratio Z-Score]],Table2[Sharpe Ratio Z-Score])</f>
        <v>311</v>
      </c>
      <c r="AV118">
        <f>(Table2[[#This Row],[Rank 1Y]]+Table2[[#This Row],[Rank 6M]]+Table2[[#This Row],[Rank Sharpe]])/3</f>
        <v>153.33333333333334</v>
      </c>
    </row>
    <row r="119" spans="1:48" x14ac:dyDescent="0.3">
      <c r="A119" t="s">
        <v>920</v>
      </c>
      <c r="B119" t="s">
        <v>921</v>
      </c>
      <c r="C119" t="s">
        <v>10432</v>
      </c>
      <c r="D119" t="s">
        <v>333</v>
      </c>
      <c r="E119">
        <v>16108.9888803549</v>
      </c>
      <c r="F119">
        <v>690.55</v>
      </c>
      <c r="G119">
        <v>113.069285913247</v>
      </c>
      <c r="H119">
        <f>(Table2[[#This Row],[1Y Return vs Nifty]]-AVERAGE(Table2[1Y Return vs Nifty]))/_xlfn.STDEV.P(Table2[1Y Return vs Nifty])</f>
        <v>0.71674407076292779</v>
      </c>
      <c r="I119">
        <v>-1.07135376056589</v>
      </c>
      <c r="J119">
        <f>(Table2[[#This Row],[1M Return vs Nifty]]-AVERAGE(Table2[1M Return vs Nifty]))/_xlfn.STDEV.P(Table2[1M Return vs Nifty])</f>
        <v>-0.79428101806445617</v>
      </c>
      <c r="K119">
        <v>42.103213963111997</v>
      </c>
      <c r="L119">
        <f>(Table2[[#This Row],[6M Return vs Nifty]]-AVERAGE(Table2[6M Return vs Nifty]))/_xlfn.STDEV.P(Table2[6M Return vs Nifty])</f>
        <v>0.87239995680029692</v>
      </c>
      <c r="M119">
        <v>-2.4410187002986201</v>
      </c>
      <c r="N119">
        <f>(Table2[[#This Row],[1W Return vs Nifty]]-AVERAGE(Table2[1W Return vs Nifty]))/_xlfn.STDEV.P(Table2[1W Return vs Nifty])</f>
        <v>-0.79675667315603549</v>
      </c>
      <c r="O119">
        <v>721.45</v>
      </c>
      <c r="P119">
        <v>702.61535079497503</v>
      </c>
      <c r="Q119">
        <v>557.83349012157703</v>
      </c>
      <c r="R119">
        <v>36.947024417218401</v>
      </c>
      <c r="S119" s="2">
        <f>(Table2[[#This Row],[Close Price]]-Table2[[#This Row],[20D EMA]])/Table2[[#This Row],[20D EMA]]</f>
        <v>-4.2830410977891871E-2</v>
      </c>
      <c r="T119" s="2">
        <f>(Table2[[#This Row],[Close Price]]-Table2[[#This Row],[50D EMA]])/Table2[[#This Row],[50D EMA]]</f>
        <v>-1.7172056917520686E-2</v>
      </c>
      <c r="U119" s="2">
        <f>(Table2[[#This Row],[Close Price]]-Table2[[#This Row],[200D EMA]])/Table2[[#This Row],[200D EMA]]</f>
        <v>0.23791420240742095</v>
      </c>
      <c r="V119">
        <v>0.44227191469168797</v>
      </c>
      <c r="W119">
        <v>688.5</v>
      </c>
      <c r="X119">
        <v>714</v>
      </c>
      <c r="Y119">
        <v>686.9</v>
      </c>
      <c r="Z119">
        <v>734</v>
      </c>
      <c r="AA119">
        <v>686.9</v>
      </c>
      <c r="AB119">
        <v>734</v>
      </c>
      <c r="AC119" s="2">
        <f>(Table2[[#This Row],[Close Price]]/Table2[[#This Row],[Day Low]])-1</f>
        <v>2.9774872912127215E-3</v>
      </c>
      <c r="AD119" s="2">
        <f>(Table2[[#This Row],[Day High]]/Table2[[#This Row],[Close Price]])-1</f>
        <v>3.3958438925494328E-2</v>
      </c>
      <c r="AE119" s="2">
        <f>(Table2[[#This Row],[Close Price]]/Table2[[#This Row],[Current Week Low]])-1</f>
        <v>5.3137283447370898E-3</v>
      </c>
      <c r="AF119" s="2">
        <f>(Table2[[#This Row],[Current Week High]]/Table2[[#This Row],[Close Price]])-1</f>
        <v>6.292086018391152E-2</v>
      </c>
      <c r="AG119" s="2">
        <f>(Table2[[#This Row],[Close Price]]/Table2[[#This Row],[Current Month Low]])-1</f>
        <v>5.3137283447370898E-3</v>
      </c>
      <c r="AH119" s="2">
        <f>(Table2[[#This Row],[Current Month High]]/Table2[[#This Row],[Close Price]])-1</f>
        <v>6.292086018391152E-2</v>
      </c>
      <c r="AI119">
        <v>19.904424009847201</v>
      </c>
      <c r="AJ119">
        <v>172.94466403161999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0.18</v>
      </c>
      <c r="AM119" t="s">
        <v>10473</v>
      </c>
      <c r="AN119">
        <v>-7.96</v>
      </c>
      <c r="AO119" t="s">
        <v>10474</v>
      </c>
      <c r="AP119">
        <v>8.2550973181077E-2</v>
      </c>
      <c r="AQ119">
        <f>(Table2[[#This Row],[Sharpe Ratio]]-AVERAGE(Table2[Sharpe Ratio]))/_xlfn.STDEV.P(Table2[Sharpe Ratio])</f>
        <v>0.30986240214203381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0.3079687384847668</v>
      </c>
      <c r="AS119">
        <f>_xlfn.RANK.AVG(Table2[[#This Row],[1Y Return vs Nifty Z-Score]],Table2[1Y Return vs Nifty Z-Score])</f>
        <v>111</v>
      </c>
      <c r="AT119">
        <f>_xlfn.RANK.AVG(Table2[[#This Row],[6M Return vs Nifty Z-Score]],Table2[6M Return vs Nifty Z-Score])</f>
        <v>105</v>
      </c>
      <c r="AU119">
        <f>_xlfn.RANK.AVG(Table2[[#This Row],[Sharpe Ratio Z-Score]],Table2[Sharpe Ratio Z-Score])</f>
        <v>248</v>
      </c>
      <c r="AV119">
        <f>(Table2[[#This Row],[Rank 1Y]]+Table2[[#This Row],[Rank 6M]]+Table2[[#This Row],[Rank Sharpe]])/3</f>
        <v>154.66666666666666</v>
      </c>
    </row>
    <row r="120" spans="1:48" x14ac:dyDescent="0.3">
      <c r="A120" t="s">
        <v>1536</v>
      </c>
      <c r="B120" t="s">
        <v>1537</v>
      </c>
      <c r="C120" t="s">
        <v>10439</v>
      </c>
      <c r="D120" t="s">
        <v>75</v>
      </c>
      <c r="E120">
        <v>6271.5839999999998</v>
      </c>
      <c r="F120">
        <v>890.85</v>
      </c>
      <c r="G120">
        <v>132.794866563662</v>
      </c>
      <c r="H120">
        <f>(Table2[[#This Row],[1Y Return vs Nifty]]-AVERAGE(Table2[1Y Return vs Nifty]))/_xlfn.STDEV.P(Table2[1Y Return vs Nifty])</f>
        <v>0.93646210488581139</v>
      </c>
      <c r="I120">
        <v>4.6687139398614104</v>
      </c>
      <c r="J120">
        <f>(Table2[[#This Row],[1M Return vs Nifty]]-AVERAGE(Table2[1M Return vs Nifty]))/_xlfn.STDEV.P(Table2[1M Return vs Nifty])</f>
        <v>-0.38092706502409973</v>
      </c>
      <c r="K120">
        <v>29.6153010039612</v>
      </c>
      <c r="L120">
        <f>(Table2[[#This Row],[6M Return vs Nifty]]-AVERAGE(Table2[6M Return vs Nifty]))/_xlfn.STDEV.P(Table2[6M Return vs Nifty])</f>
        <v>0.51531968159617558</v>
      </c>
      <c r="M120">
        <v>-2.56480050590319</v>
      </c>
      <c r="N120">
        <f>(Table2[[#This Row],[1W Return vs Nifty]]-AVERAGE(Table2[1W Return vs Nifty]))/_xlfn.STDEV.P(Table2[1W Return vs Nifty])</f>
        <v>-0.82105945523024437</v>
      </c>
      <c r="O120">
        <v>875.38</v>
      </c>
      <c r="P120">
        <v>878.91972675420698</v>
      </c>
      <c r="Q120">
        <v>753.84238879404597</v>
      </c>
      <c r="R120">
        <v>59.806968535638497</v>
      </c>
      <c r="S120" s="2">
        <f>(Table2[[#This Row],[Close Price]]-Table2[[#This Row],[20D EMA]])/Table2[[#This Row],[20D EMA]]</f>
        <v>1.7672325161644117E-2</v>
      </c>
      <c r="T120" s="2">
        <f>(Table2[[#This Row],[Close Price]]-Table2[[#This Row],[50D EMA]])/Table2[[#This Row],[50D EMA]]</f>
        <v>1.3573791647447446E-2</v>
      </c>
      <c r="U120" s="2">
        <f>(Table2[[#This Row],[Close Price]]-Table2[[#This Row],[200D EMA]])/Table2[[#This Row],[200D EMA]]</f>
        <v>0.18174569809629704</v>
      </c>
      <c r="V120">
        <v>0.822775461497113</v>
      </c>
      <c r="W120">
        <v>868.25</v>
      </c>
      <c r="X120">
        <v>911.3</v>
      </c>
      <c r="Y120">
        <v>840.9</v>
      </c>
      <c r="Z120">
        <v>911.3</v>
      </c>
      <c r="AA120">
        <v>840.9</v>
      </c>
      <c r="AB120">
        <v>911.3</v>
      </c>
      <c r="AC120" s="2">
        <f>(Table2[[#This Row],[Close Price]]/Table2[[#This Row],[Day Low]])-1</f>
        <v>2.6029369421249671E-2</v>
      </c>
      <c r="AD120" s="2">
        <f>(Table2[[#This Row],[Day High]]/Table2[[#This Row],[Close Price]])-1</f>
        <v>2.29556041982375E-2</v>
      </c>
      <c r="AE120" s="2">
        <f>(Table2[[#This Row],[Close Price]]/Table2[[#This Row],[Current Week Low]])-1</f>
        <v>5.9400642169104678E-2</v>
      </c>
      <c r="AF120" s="2">
        <f>(Table2[[#This Row],[Current Week High]]/Table2[[#This Row],[Close Price]])-1</f>
        <v>2.29556041982375E-2</v>
      </c>
      <c r="AG120" s="2">
        <f>(Table2[[#This Row],[Close Price]]/Table2[[#This Row],[Current Month Low]])-1</f>
        <v>5.9400642169104678E-2</v>
      </c>
      <c r="AH120" s="2">
        <f>(Table2[[#This Row],[Current Month High]]/Table2[[#This Row],[Close Price]])-1</f>
        <v>2.29556041982375E-2</v>
      </c>
      <c r="AI120">
        <v>30.773979906830501</v>
      </c>
      <c r="AJ120">
        <v>164.97620464009501</v>
      </c>
      <c r="AK120" t="str">
        <f>IF(AND(Table2[[#This Row],[20D EMA]]&gt;Table2[[#This Row],[50D EMA]],Table2[[#This Row],[50D EMA]]&gt;Table2[[#This Row],[200D EMA]]),"Uptrend","Downtrend/NoTrend")</f>
        <v>Downtrend/NoTrend</v>
      </c>
      <c r="AL120">
        <v>-0.08</v>
      </c>
      <c r="AM120" t="s">
        <v>10474</v>
      </c>
      <c r="AN120">
        <v>0.59</v>
      </c>
      <c r="AO120" t="s">
        <v>10473</v>
      </c>
      <c r="AP120">
        <v>9.4367951843549E-2</v>
      </c>
      <c r="AQ120">
        <f>(Table2[[#This Row],[Sharpe Ratio]]-AVERAGE(Table2[Sharpe Ratio]))/_xlfn.STDEV.P(Table2[Sharpe Ratio])</f>
        <v>0.44350364624526689</v>
      </c>
      <c r="AR1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20">
        <f>_xlfn.RANK.AVG(Table2[[#This Row],[1Y Return vs Nifty Z-Score]],Table2[1Y Return vs Nifty Z-Score])</f>
        <v>84</v>
      </c>
      <c r="AT120">
        <f>_xlfn.RANK.AVG(Table2[[#This Row],[6M Return vs Nifty Z-Score]],Table2[6M Return vs Nifty Z-Score])</f>
        <v>156</v>
      </c>
      <c r="AU120">
        <f>_xlfn.RANK.AVG(Table2[[#This Row],[Sharpe Ratio Z-Score]],Table2[Sharpe Ratio Z-Score])</f>
        <v>228</v>
      </c>
      <c r="AV120">
        <f>(Table2[[#This Row],[Rank 1Y]]+Table2[[#This Row],[Rank 6M]]+Table2[[#This Row],[Rank Sharpe]])/3</f>
        <v>156</v>
      </c>
    </row>
    <row r="121" spans="1:48" x14ac:dyDescent="0.3">
      <c r="A121" t="s">
        <v>533</v>
      </c>
      <c r="B121" t="s">
        <v>534</v>
      </c>
      <c r="C121" t="s">
        <v>10437</v>
      </c>
      <c r="D121" t="s">
        <v>169</v>
      </c>
      <c r="E121">
        <v>36552.645824874002</v>
      </c>
      <c r="F121">
        <v>199.02</v>
      </c>
      <c r="G121">
        <v>111.795907567068</v>
      </c>
      <c r="H121">
        <f>(Table2[[#This Row],[1Y Return vs Nifty]]-AVERAGE(Table2[1Y Return vs Nifty]))/_xlfn.STDEV.P(Table2[1Y Return vs Nifty])</f>
        <v>0.70256024561346564</v>
      </c>
      <c r="I121">
        <v>12.426598187391701</v>
      </c>
      <c r="J121">
        <f>(Table2[[#This Row],[1M Return vs Nifty]]-AVERAGE(Table2[1M Return vs Nifty]))/_xlfn.STDEV.P(Table2[1M Return vs Nifty])</f>
        <v>0.1777339627382454</v>
      </c>
      <c r="K121">
        <v>43.359985332416798</v>
      </c>
      <c r="L121">
        <f>(Table2[[#This Row],[6M Return vs Nifty]]-AVERAGE(Table2[6M Return vs Nifty]))/_xlfn.STDEV.P(Table2[6M Return vs Nifty])</f>
        <v>0.90833616710925602</v>
      </c>
      <c r="M121">
        <v>3.5294194622374202</v>
      </c>
      <c r="N121">
        <f>(Table2[[#This Row],[1W Return vs Nifty]]-AVERAGE(Table2[1W Return vs Nifty]))/_xlfn.STDEV.P(Table2[1W Return vs Nifty])</f>
        <v>0.37545322346786514</v>
      </c>
      <c r="O121">
        <v>190.16</v>
      </c>
      <c r="P121">
        <v>185.12571893707701</v>
      </c>
      <c r="Q121">
        <v>151.169106952596</v>
      </c>
      <c r="R121">
        <v>70.922128956048695</v>
      </c>
      <c r="S121" s="2">
        <f>(Table2[[#This Row],[Close Price]]-Table2[[#This Row],[20D EMA]])/Table2[[#This Row],[20D EMA]]</f>
        <v>4.6592343289861241E-2</v>
      </c>
      <c r="T121" s="2">
        <f>(Table2[[#This Row],[Close Price]]-Table2[[#This Row],[50D EMA]])/Table2[[#This Row],[50D EMA]]</f>
        <v>7.5053218659723739E-2</v>
      </c>
      <c r="U121" s="2">
        <f>(Table2[[#This Row],[Close Price]]-Table2[[#This Row],[200D EMA]])/Table2[[#This Row],[200D EMA]]</f>
        <v>0.31653883529529098</v>
      </c>
      <c r="V121">
        <v>0.651357645460931</v>
      </c>
      <c r="W121">
        <v>193.69</v>
      </c>
      <c r="X121">
        <v>199.6</v>
      </c>
      <c r="Y121">
        <v>187.41</v>
      </c>
      <c r="Z121">
        <v>199.6</v>
      </c>
      <c r="AA121">
        <v>187.41</v>
      </c>
      <c r="AB121">
        <v>199.6</v>
      </c>
      <c r="AC121" s="2">
        <f>(Table2[[#This Row],[Close Price]]/Table2[[#This Row],[Day Low]])-1</f>
        <v>2.7518199184263681E-2</v>
      </c>
      <c r="AD121" s="2">
        <f>(Table2[[#This Row],[Day High]]/Table2[[#This Row],[Close Price]])-1</f>
        <v>2.9142799718619994E-3</v>
      </c>
      <c r="AE121" s="2">
        <f>(Table2[[#This Row],[Close Price]]/Table2[[#This Row],[Current Week Low]])-1</f>
        <v>6.194973587321928E-2</v>
      </c>
      <c r="AF121" s="2">
        <f>(Table2[[#This Row],[Current Week High]]/Table2[[#This Row],[Close Price]])-1</f>
        <v>2.9142799718619994E-3</v>
      </c>
      <c r="AG121" s="2">
        <f>(Table2[[#This Row],[Close Price]]/Table2[[#This Row],[Current Month Low]])-1</f>
        <v>6.194973587321928E-2</v>
      </c>
      <c r="AH121" s="2">
        <f>(Table2[[#This Row],[Current Month High]]/Table2[[#This Row],[Close Price]])-1</f>
        <v>2.9142799718619994E-3</v>
      </c>
      <c r="AI121">
        <v>3.6579238267510701</v>
      </c>
      <c r="AJ121">
        <v>140.79854809437299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-0.03</v>
      </c>
      <c r="AM121" t="s">
        <v>10474</v>
      </c>
      <c r="AN121">
        <v>7.65</v>
      </c>
      <c r="AO121" t="s">
        <v>10473</v>
      </c>
      <c r="AP121">
        <v>7.9687080828199003E-2</v>
      </c>
      <c r="AQ121">
        <f>(Table2[[#This Row],[Sharpe Ratio]]-AVERAGE(Table2[Sharpe Ratio]))/_xlfn.STDEV.P(Table2[Sharpe Ratio])</f>
        <v>0.27747390860672544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2.441557507535558</v>
      </c>
      <c r="AS121">
        <f>_xlfn.RANK.AVG(Table2[[#This Row],[1Y Return vs Nifty Z-Score]],Table2[1Y Return vs Nifty Z-Score])</f>
        <v>113</v>
      </c>
      <c r="AT121">
        <f>_xlfn.RANK.AVG(Table2[[#This Row],[6M Return vs Nifty Z-Score]],Table2[6M Return vs Nifty Z-Score])</f>
        <v>102</v>
      </c>
      <c r="AU121">
        <f>_xlfn.RANK.AVG(Table2[[#This Row],[Sharpe Ratio Z-Score]],Table2[Sharpe Ratio Z-Score])</f>
        <v>255</v>
      </c>
      <c r="AV121">
        <f>(Table2[[#This Row],[Rank 1Y]]+Table2[[#This Row],[Rank 6M]]+Table2[[#This Row],[Rank Sharpe]])/3</f>
        <v>156.66666666666666</v>
      </c>
    </row>
    <row r="122" spans="1:48" x14ac:dyDescent="0.3">
      <c r="A122" t="s">
        <v>1496</v>
      </c>
      <c r="B122" t="s">
        <v>1497</v>
      </c>
      <c r="C122" t="s">
        <v>10432</v>
      </c>
      <c r="D122" t="s">
        <v>46</v>
      </c>
      <c r="E122">
        <v>6502.1111521539997</v>
      </c>
      <c r="F122">
        <v>231.62</v>
      </c>
      <c r="G122">
        <v>163.37056658532401</v>
      </c>
      <c r="H122">
        <f>(Table2[[#This Row],[1Y Return vs Nifty]]-AVERAGE(Table2[1Y Return vs Nifty]))/_xlfn.STDEV.P(Table2[1Y Return vs Nifty])</f>
        <v>1.2770367535995997</v>
      </c>
      <c r="I122">
        <v>24.763207358276901</v>
      </c>
      <c r="J122">
        <f>(Table2[[#This Row],[1M Return vs Nifty]]-AVERAGE(Table2[1M Return vs Nifty]))/_xlfn.STDEV.P(Table2[1M Return vs Nifty])</f>
        <v>1.0661182874596602</v>
      </c>
      <c r="K122">
        <v>48.454209704125901</v>
      </c>
      <c r="L122">
        <f>(Table2[[#This Row],[6M Return vs Nifty]]-AVERAGE(Table2[6M Return vs Nifty]))/_xlfn.STDEV.P(Table2[6M Return vs Nifty])</f>
        <v>1.054000782690075</v>
      </c>
      <c r="M122">
        <v>-0.12288793464046401</v>
      </c>
      <c r="N122">
        <f>(Table2[[#This Row],[1W Return vs Nifty]]-AVERAGE(Table2[1W Return vs Nifty]))/_xlfn.STDEV.P(Table2[1W Return vs Nifty])</f>
        <v>-0.34162494727637277</v>
      </c>
      <c r="O122">
        <v>224.06</v>
      </c>
      <c r="P122">
        <v>205.34896236521001</v>
      </c>
      <c r="Q122">
        <v>165.80571147691401</v>
      </c>
      <c r="R122">
        <v>55.2347697479007</v>
      </c>
      <c r="S122" s="2">
        <f>(Table2[[#This Row],[Close Price]]-Table2[[#This Row],[20D EMA]])/Table2[[#This Row],[20D EMA]]</f>
        <v>3.3740962242256547E-2</v>
      </c>
      <c r="T122" s="2">
        <f>(Table2[[#This Row],[Close Price]]-Table2[[#This Row],[50D EMA]])/Table2[[#This Row],[50D EMA]]</f>
        <v>0.12793362738335803</v>
      </c>
      <c r="U122" s="2">
        <f>(Table2[[#This Row],[Close Price]]-Table2[[#This Row],[200D EMA]])/Table2[[#This Row],[200D EMA]]</f>
        <v>0.39693619681038345</v>
      </c>
      <c r="V122">
        <v>0.95544128308896603</v>
      </c>
      <c r="W122">
        <v>231</v>
      </c>
      <c r="X122">
        <v>235.75</v>
      </c>
      <c r="Y122">
        <v>224.56</v>
      </c>
      <c r="Z122">
        <v>236.79</v>
      </c>
      <c r="AA122">
        <v>224.56</v>
      </c>
      <c r="AB122">
        <v>236.79</v>
      </c>
      <c r="AC122" s="2">
        <f>(Table2[[#This Row],[Close Price]]/Table2[[#This Row],[Day Low]])-1</f>
        <v>2.683982683982622E-3</v>
      </c>
      <c r="AD122" s="2">
        <f>(Table2[[#This Row],[Day High]]/Table2[[#This Row],[Close Price]])-1</f>
        <v>1.7830929971504927E-2</v>
      </c>
      <c r="AE122" s="2">
        <f>(Table2[[#This Row],[Close Price]]/Table2[[#This Row],[Current Week Low]])-1</f>
        <v>3.1439258995368702E-2</v>
      </c>
      <c r="AF122" s="2">
        <f>(Table2[[#This Row],[Current Week High]]/Table2[[#This Row],[Close Price]])-1</f>
        <v>2.2321043087816239E-2</v>
      </c>
      <c r="AG122" s="2">
        <f>(Table2[[#This Row],[Close Price]]/Table2[[#This Row],[Current Month Low]])-1</f>
        <v>3.1439258995368702E-2</v>
      </c>
      <c r="AH122" s="2">
        <f>(Table2[[#This Row],[Current Month High]]/Table2[[#This Row],[Close Price]])-1</f>
        <v>2.2321043087816239E-2</v>
      </c>
      <c r="AI122">
        <v>7.50366980398928</v>
      </c>
      <c r="AJ122">
        <v>189.70606629143199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0.21</v>
      </c>
      <c r="AM122" t="s">
        <v>10473</v>
      </c>
      <c r="AN122">
        <v>4.2699999999999996</v>
      </c>
      <c r="AO122" t="s">
        <v>10473</v>
      </c>
      <c r="AP122">
        <v>6.0851665477668002E-2</v>
      </c>
      <c r="AQ122">
        <f>(Table2[[#This Row],[Sharpe Ratio]]-AVERAGE(Table2[Sharpe Ratio]))/_xlfn.STDEV.P(Table2[Sharpe Ratio])</f>
        <v>6.4459362964859532E-2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3.1199902394378216</v>
      </c>
      <c r="AS122">
        <f>_xlfn.RANK.AVG(Table2[[#This Row],[1Y Return vs Nifty Z-Score]],Table2[1Y Return vs Nifty Z-Score])</f>
        <v>64</v>
      </c>
      <c r="AT122">
        <f>_xlfn.RANK.AVG(Table2[[#This Row],[6M Return vs Nifty Z-Score]],Table2[6M Return vs Nifty Z-Score])</f>
        <v>93</v>
      </c>
      <c r="AU122">
        <f>_xlfn.RANK.AVG(Table2[[#This Row],[Sharpe Ratio Z-Score]],Table2[Sharpe Ratio Z-Score])</f>
        <v>321</v>
      </c>
      <c r="AV122">
        <f>(Table2[[#This Row],[Rank 1Y]]+Table2[[#This Row],[Rank 6M]]+Table2[[#This Row],[Rank Sharpe]])/3</f>
        <v>159.33333333333334</v>
      </c>
    </row>
    <row r="123" spans="1:48" x14ac:dyDescent="0.3">
      <c r="A123" t="s">
        <v>1522</v>
      </c>
      <c r="B123" t="s">
        <v>1523</v>
      </c>
      <c r="C123" t="s">
        <v>10427</v>
      </c>
      <c r="D123" t="s">
        <v>242</v>
      </c>
      <c r="E123">
        <v>6351.9335348699997</v>
      </c>
      <c r="F123">
        <v>1291.1500000000001</v>
      </c>
      <c r="G123">
        <v>149.46026316385499</v>
      </c>
      <c r="H123">
        <f>(Table2[[#This Row],[1Y Return vs Nifty]]-AVERAGE(Table2[1Y Return vs Nifty]))/_xlfn.STDEV.P(Table2[1Y Return vs Nifty])</f>
        <v>1.1220935569462887</v>
      </c>
      <c r="I123">
        <v>41.371171543209002</v>
      </c>
      <c r="J123">
        <f>(Table2[[#This Row],[1M Return vs Nifty]]-AVERAGE(Table2[1M Return vs Nifty]))/_xlfn.STDEV.P(Table2[1M Return vs Nifty])</f>
        <v>2.2620915766393863</v>
      </c>
      <c r="K123">
        <v>68.123940799337205</v>
      </c>
      <c r="L123">
        <f>(Table2[[#This Row],[6M Return vs Nifty]]-AVERAGE(Table2[6M Return vs Nifty]))/_xlfn.STDEV.P(Table2[6M Return vs Nifty])</f>
        <v>1.6164384786961448</v>
      </c>
      <c r="M123">
        <v>11.0167464459938</v>
      </c>
      <c r="N123">
        <f>(Table2[[#This Row],[1W Return vs Nifty]]-AVERAGE(Table2[1W Return vs Nifty]))/_xlfn.STDEV.P(Table2[1W Return vs Nifty])</f>
        <v>1.8454824827425906</v>
      </c>
      <c r="O123">
        <v>1144.51</v>
      </c>
      <c r="P123">
        <v>1053.6317654785601</v>
      </c>
      <c r="Q123">
        <v>864.412925025356</v>
      </c>
      <c r="R123">
        <v>77.010134905891505</v>
      </c>
      <c r="S123" s="2">
        <f>(Table2[[#This Row],[Close Price]]-Table2[[#This Row],[20D EMA]])/Table2[[#This Row],[20D EMA]]</f>
        <v>0.12812469965312676</v>
      </c>
      <c r="T123" s="2">
        <f>(Table2[[#This Row],[Close Price]]-Table2[[#This Row],[50D EMA]])/Table2[[#This Row],[50D EMA]]</f>
        <v>0.22542812612863769</v>
      </c>
      <c r="U123" s="2">
        <f>(Table2[[#This Row],[Close Price]]-Table2[[#This Row],[200D EMA]])/Table2[[#This Row],[200D EMA]]</f>
        <v>0.49367271430158977</v>
      </c>
      <c r="V123">
        <v>2.8845202312107201</v>
      </c>
      <c r="W123">
        <v>1261</v>
      </c>
      <c r="X123">
        <v>1320.9</v>
      </c>
      <c r="Y123">
        <v>1214.8</v>
      </c>
      <c r="Z123">
        <v>1349</v>
      </c>
      <c r="AA123">
        <v>1214.8</v>
      </c>
      <c r="AB123">
        <v>1349</v>
      </c>
      <c r="AC123" s="2">
        <f>(Table2[[#This Row],[Close Price]]/Table2[[#This Row],[Day Low]])-1</f>
        <v>2.3909595559080232E-2</v>
      </c>
      <c r="AD123" s="2">
        <f>(Table2[[#This Row],[Day High]]/Table2[[#This Row],[Close Price]])-1</f>
        <v>2.3041474654377891E-2</v>
      </c>
      <c r="AE123" s="2">
        <f>(Table2[[#This Row],[Close Price]]/Table2[[#This Row],[Current Week Low]])-1</f>
        <v>6.2849851827461389E-2</v>
      </c>
      <c r="AF123" s="2">
        <f>(Table2[[#This Row],[Current Week High]]/Table2[[#This Row],[Close Price]])-1</f>
        <v>4.4805018781706174E-2</v>
      </c>
      <c r="AG123" s="2">
        <f>(Table2[[#This Row],[Close Price]]/Table2[[#This Row],[Current Month Low]])-1</f>
        <v>6.2849851827461389E-2</v>
      </c>
      <c r="AH123" s="2">
        <f>(Table2[[#This Row],[Current Month High]]/Table2[[#This Row],[Close Price]])-1</f>
        <v>4.4805018781706174E-2</v>
      </c>
      <c r="AI123">
        <v>4.4805018781706103</v>
      </c>
      <c r="AJ123">
        <v>175.03461497497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0.12</v>
      </c>
      <c r="AM123" t="s">
        <v>10473</v>
      </c>
      <c r="AN123">
        <v>30.15</v>
      </c>
      <c r="AO123" t="s">
        <v>10473</v>
      </c>
      <c r="AP123">
        <v>4.9322630445871998E-2</v>
      </c>
      <c r="AQ123">
        <f>(Table2[[#This Row],[Sharpe Ratio]]-AVERAGE(Table2[Sharpe Ratio]))/_xlfn.STDEV.P(Table2[Sharpe Ratio])</f>
        <v>-6.5925452728517062E-2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6.7801806422958926</v>
      </c>
      <c r="AS123">
        <f>_xlfn.RANK.AVG(Table2[[#This Row],[1Y Return vs Nifty Z-Score]],Table2[1Y Return vs Nifty Z-Score])</f>
        <v>75</v>
      </c>
      <c r="AT123">
        <f>_xlfn.RANK.AVG(Table2[[#This Row],[6M Return vs Nifty Z-Score]],Table2[6M Return vs Nifty Z-Score])</f>
        <v>49</v>
      </c>
      <c r="AU123">
        <f>_xlfn.RANK.AVG(Table2[[#This Row],[Sharpe Ratio Z-Score]],Table2[Sharpe Ratio Z-Score])</f>
        <v>361</v>
      </c>
      <c r="AV123">
        <f>(Table2[[#This Row],[Rank 1Y]]+Table2[[#This Row],[Rank 6M]]+Table2[[#This Row],[Rank Sharpe]])/3</f>
        <v>161.66666666666666</v>
      </c>
    </row>
    <row r="124" spans="1:48" x14ac:dyDescent="0.3">
      <c r="A124" t="s">
        <v>472</v>
      </c>
      <c r="B124" t="s">
        <v>473</v>
      </c>
      <c r="C124" t="s">
        <v>10435</v>
      </c>
      <c r="D124" t="s">
        <v>474</v>
      </c>
      <c r="E124">
        <v>44794.568032825002</v>
      </c>
      <c r="F124">
        <v>4130.75</v>
      </c>
      <c r="G124">
        <v>57.895202133290603</v>
      </c>
      <c r="H124">
        <f>(Table2[[#This Row],[1Y Return vs Nifty]]-AVERAGE(Table2[1Y Return vs Nifty]))/_xlfn.STDEV.P(Table2[1Y Return vs Nifty])</f>
        <v>0.10217452082127598</v>
      </c>
      <c r="I124">
        <v>0.67175410009748404</v>
      </c>
      <c r="J124">
        <f>(Table2[[#This Row],[1M Return vs Nifty]]-AVERAGE(Table2[1M Return vs Nifty]))/_xlfn.STDEV.P(Table2[1M Return vs Nifty])</f>
        <v>-0.66875627473655297</v>
      </c>
      <c r="K124">
        <v>35.268677782542603</v>
      </c>
      <c r="L124">
        <f>(Table2[[#This Row],[6M Return vs Nifty]]-AVERAGE(Table2[6M Return vs Nifty]))/_xlfn.STDEV.P(Table2[6M Return vs Nifty])</f>
        <v>0.67697274104108329</v>
      </c>
      <c r="M124">
        <v>-2.7484732510243002</v>
      </c>
      <c r="N124">
        <f>(Table2[[#This Row],[1W Return vs Nifty]]-AVERAGE(Table2[1W Return vs Nifty]))/_xlfn.STDEV.P(Table2[1W Return vs Nifty])</f>
        <v>-0.85712096423674422</v>
      </c>
      <c r="O124">
        <v>4112.8999999999996</v>
      </c>
      <c r="P124">
        <v>3871.0028844957201</v>
      </c>
      <c r="Q124">
        <v>3261.39830358784</v>
      </c>
      <c r="R124">
        <v>47.819261843795999</v>
      </c>
      <c r="S124" s="2">
        <f>(Table2[[#This Row],[Close Price]]-Table2[[#This Row],[20D EMA]])/Table2[[#This Row],[20D EMA]]</f>
        <v>4.3400034039243274E-3</v>
      </c>
      <c r="T124" s="2">
        <f>(Table2[[#This Row],[Close Price]]-Table2[[#This Row],[50D EMA]])/Table2[[#This Row],[50D EMA]]</f>
        <v>6.7100728998324546E-2</v>
      </c>
      <c r="U124" s="2">
        <f>(Table2[[#This Row],[Close Price]]-Table2[[#This Row],[200D EMA]])/Table2[[#This Row],[200D EMA]]</f>
        <v>0.26655796547627825</v>
      </c>
      <c r="V124">
        <v>0.83989381493054205</v>
      </c>
      <c r="W124">
        <v>4090.05</v>
      </c>
      <c r="X124">
        <v>4223</v>
      </c>
      <c r="Y124">
        <v>4087.6</v>
      </c>
      <c r="Z124">
        <v>4223</v>
      </c>
      <c r="AA124">
        <v>4087.6</v>
      </c>
      <c r="AB124">
        <v>4223</v>
      </c>
      <c r="AC124" s="2">
        <f>(Table2[[#This Row],[Close Price]]/Table2[[#This Row],[Day Low]])-1</f>
        <v>9.9509785943936446E-3</v>
      </c>
      <c r="AD124" s="2">
        <f>(Table2[[#This Row],[Day High]]/Table2[[#This Row],[Close Price]])-1</f>
        <v>2.2332506203474045E-2</v>
      </c>
      <c r="AE124" s="2">
        <f>(Table2[[#This Row],[Close Price]]/Table2[[#This Row],[Current Week Low]])-1</f>
        <v>1.0556316665035759E-2</v>
      </c>
      <c r="AF124" s="2">
        <f>(Table2[[#This Row],[Current Week High]]/Table2[[#This Row],[Close Price]])-1</f>
        <v>2.2332506203474045E-2</v>
      </c>
      <c r="AG124" s="2">
        <f>(Table2[[#This Row],[Close Price]]/Table2[[#This Row],[Current Month Low]])-1</f>
        <v>1.0556316665035759E-2</v>
      </c>
      <c r="AH124" s="2">
        <f>(Table2[[#This Row],[Current Month High]]/Table2[[#This Row],[Close Price]])-1</f>
        <v>2.2332506203474045E-2</v>
      </c>
      <c r="AI124">
        <v>6.7493796526054597</v>
      </c>
      <c r="AJ124">
        <v>88.446624087591204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0.15</v>
      </c>
      <c r="AM124" t="s">
        <v>10473</v>
      </c>
      <c r="AN124">
        <v>-2.02</v>
      </c>
      <c r="AO124" t="s">
        <v>10474</v>
      </c>
      <c r="AP124">
        <v>0.141692623522682</v>
      </c>
      <c r="AQ124">
        <f>(Table2[[#This Row],[Sharpe Ratio]]-AVERAGE(Table2[Sharpe Ratio]))/_xlfn.STDEV.P(Table2[Sharpe Ratio])</f>
        <v>0.97871050246661384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0.23198052535567582</v>
      </c>
      <c r="AS124">
        <f>_xlfn.RANK.AVG(Table2[[#This Row],[1Y Return vs Nifty Z-Score]],Table2[1Y Return vs Nifty Z-Score])</f>
        <v>243</v>
      </c>
      <c r="AT124">
        <f>_xlfn.RANK.AVG(Table2[[#This Row],[6M Return vs Nifty Z-Score]],Table2[6M Return vs Nifty Z-Score])</f>
        <v>127</v>
      </c>
      <c r="AU124">
        <f>_xlfn.RANK.AVG(Table2[[#This Row],[Sharpe Ratio Z-Score]],Table2[Sharpe Ratio Z-Score])</f>
        <v>122</v>
      </c>
      <c r="AV124">
        <f>(Table2[[#This Row],[Rank 1Y]]+Table2[[#This Row],[Rank 6M]]+Table2[[#This Row],[Rank Sharpe]])/3</f>
        <v>164</v>
      </c>
    </row>
    <row r="125" spans="1:48" x14ac:dyDescent="0.3">
      <c r="A125" t="s">
        <v>969</v>
      </c>
      <c r="B125" t="s">
        <v>970</v>
      </c>
      <c r="C125" t="s">
        <v>10435</v>
      </c>
      <c r="D125" t="s">
        <v>230</v>
      </c>
      <c r="E125">
        <v>14404.79408</v>
      </c>
      <c r="F125">
        <v>4563.1000000000004</v>
      </c>
      <c r="G125">
        <v>39.805761843746602</v>
      </c>
      <c r="H125">
        <f>(Table2[[#This Row],[1Y Return vs Nifty]]-AVERAGE(Table2[1Y Return vs Nifty]))/_xlfn.STDEV.P(Table2[1Y Return vs Nifty])</f>
        <v>-9.9318977861525784E-2</v>
      </c>
      <c r="I125">
        <v>1.4115084993932301</v>
      </c>
      <c r="J125">
        <f>(Table2[[#This Row],[1M Return vs Nifty]]-AVERAGE(Table2[1M Return vs Nifty]))/_xlfn.STDEV.P(Table2[1M Return vs Nifty])</f>
        <v>-0.61548505544324605</v>
      </c>
      <c r="K125">
        <v>35.018284835789601</v>
      </c>
      <c r="L125">
        <f>(Table2[[#This Row],[6M Return vs Nifty]]-AVERAGE(Table2[6M Return vs Nifty]))/_xlfn.STDEV.P(Table2[6M Return vs Nifty])</f>
        <v>0.66981298723528693</v>
      </c>
      <c r="M125">
        <v>-3.27398426147704</v>
      </c>
      <c r="N125">
        <f>(Table2[[#This Row],[1W Return vs Nifty]]-AVERAGE(Table2[1W Return vs Nifty]))/_xlfn.STDEV.P(Table2[1W Return vs Nifty])</f>
        <v>-0.96029751350626535</v>
      </c>
      <c r="O125">
        <v>4582.05</v>
      </c>
      <c r="P125">
        <v>4419.8931966412101</v>
      </c>
      <c r="Q125">
        <v>3699.85305011735</v>
      </c>
      <c r="R125">
        <v>45.032938920508101</v>
      </c>
      <c r="S125" s="2">
        <f>(Table2[[#This Row],[Close Price]]-Table2[[#This Row],[20D EMA]])/Table2[[#This Row],[20D EMA]]</f>
        <v>-4.1357034515118376E-3</v>
      </c>
      <c r="T125" s="2">
        <f>(Table2[[#This Row],[Close Price]]-Table2[[#This Row],[50D EMA]])/Table2[[#This Row],[50D EMA]]</f>
        <v>3.2400512181519847E-2</v>
      </c>
      <c r="U125" s="2">
        <f>(Table2[[#This Row],[Close Price]]-Table2[[#This Row],[200D EMA]])/Table2[[#This Row],[200D EMA]]</f>
        <v>0.23331925300527012</v>
      </c>
      <c r="V125">
        <v>1.03953911407849</v>
      </c>
      <c r="W125">
        <v>4533.7</v>
      </c>
      <c r="X125">
        <v>4620</v>
      </c>
      <c r="Y125">
        <v>4483.2</v>
      </c>
      <c r="Z125">
        <v>4683.3</v>
      </c>
      <c r="AA125">
        <v>4483.2</v>
      </c>
      <c r="AB125">
        <v>4683.3</v>
      </c>
      <c r="AC125" s="2">
        <f>(Table2[[#This Row],[Close Price]]/Table2[[#This Row],[Day Low]])-1</f>
        <v>6.4847696142225075E-3</v>
      </c>
      <c r="AD125" s="2">
        <f>(Table2[[#This Row],[Day High]]/Table2[[#This Row],[Close Price]])-1</f>
        <v>1.2469593039819316E-2</v>
      </c>
      <c r="AE125" s="2">
        <f>(Table2[[#This Row],[Close Price]]/Table2[[#This Row],[Current Week Low]])-1</f>
        <v>1.7822091363312031E-2</v>
      </c>
      <c r="AF125" s="2">
        <f>(Table2[[#This Row],[Current Week High]]/Table2[[#This Row],[Close Price]])-1</f>
        <v>2.6341741360040194E-2</v>
      </c>
      <c r="AG125" s="2">
        <f>(Table2[[#This Row],[Close Price]]/Table2[[#This Row],[Current Month Low]])-1</f>
        <v>1.7822091363312031E-2</v>
      </c>
      <c r="AH125" s="2">
        <f>(Table2[[#This Row],[Current Month High]]/Table2[[#This Row],[Close Price]])-1</f>
        <v>2.6341741360040194E-2</v>
      </c>
      <c r="AI125">
        <v>9.5746312813657308</v>
      </c>
      <c r="AJ125">
        <v>67.881385552142106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0.06</v>
      </c>
      <c r="AM125" t="s">
        <v>10473</v>
      </c>
      <c r="AN125">
        <v>-1.51</v>
      </c>
      <c r="AO125" t="s">
        <v>10474</v>
      </c>
      <c r="AP125">
        <v>0.18695816456533901</v>
      </c>
      <c r="AQ125">
        <f>(Table2[[#This Row],[Sharpe Ratio]]-AVERAGE(Table2[Sharpe Ratio]))/_xlfn.STDEV.P(Table2[Sharpe Ratio])</f>
        <v>1.4906301219170544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0.4853415623413041</v>
      </c>
      <c r="AS125">
        <f>_xlfn.RANK.AVG(Table2[[#This Row],[1Y Return vs Nifty Z-Score]],Table2[1Y Return vs Nifty Z-Score])</f>
        <v>311</v>
      </c>
      <c r="AT125">
        <f>_xlfn.RANK.AVG(Table2[[#This Row],[6M Return vs Nifty Z-Score]],Table2[6M Return vs Nifty Z-Score])</f>
        <v>130</v>
      </c>
      <c r="AU125">
        <f>_xlfn.RANK.AVG(Table2[[#This Row],[Sharpe Ratio Z-Score]],Table2[Sharpe Ratio Z-Score])</f>
        <v>55</v>
      </c>
      <c r="AV125">
        <f>(Table2[[#This Row],[Rank 1Y]]+Table2[[#This Row],[Rank 6M]]+Table2[[#This Row],[Rank Sharpe]])/3</f>
        <v>165.33333333333334</v>
      </c>
    </row>
    <row r="126" spans="1:48" x14ac:dyDescent="0.3">
      <c r="A126" t="s">
        <v>953</v>
      </c>
      <c r="B126" t="s">
        <v>954</v>
      </c>
      <c r="C126" t="s">
        <v>10432</v>
      </c>
      <c r="D126" t="s">
        <v>46</v>
      </c>
      <c r="E126">
        <v>15090.83771505</v>
      </c>
      <c r="F126">
        <v>268.5</v>
      </c>
      <c r="G126">
        <v>105.153980800456</v>
      </c>
      <c r="H126">
        <f>(Table2[[#This Row],[1Y Return vs Nifty]]-AVERAGE(Table2[1Y Return vs Nifty]))/_xlfn.STDEV.P(Table2[1Y Return vs Nifty])</f>
        <v>0.62857757722912844</v>
      </c>
      <c r="I126">
        <v>12.6748208603428</v>
      </c>
      <c r="J126">
        <f>(Table2[[#This Row],[1M Return vs Nifty]]-AVERAGE(Table2[1M Return vs Nifty]))/_xlfn.STDEV.P(Table2[1M Return vs Nifty])</f>
        <v>0.19560898241631339</v>
      </c>
      <c r="K126">
        <v>22.617193239641701</v>
      </c>
      <c r="L126">
        <f>(Table2[[#This Row],[6M Return vs Nifty]]-AVERAGE(Table2[6M Return vs Nifty]))/_xlfn.STDEV.P(Table2[6M Return vs Nifty])</f>
        <v>0.31521528828678841</v>
      </c>
      <c r="M126">
        <v>5.0502988955459402</v>
      </c>
      <c r="N126">
        <f>(Table2[[#This Row],[1W Return vs Nifty]]-AVERAGE(Table2[1W Return vs Nifty]))/_xlfn.STDEV.P(Table2[1W Return vs Nifty])</f>
        <v>0.67405608556312013</v>
      </c>
      <c r="O126">
        <v>256.23</v>
      </c>
      <c r="P126">
        <v>247.17449565532399</v>
      </c>
      <c r="Q126">
        <v>205.105955551775</v>
      </c>
      <c r="R126">
        <v>66.862746164617107</v>
      </c>
      <c r="S126" s="2">
        <f>(Table2[[#This Row],[Close Price]]-Table2[[#This Row],[20D EMA]])/Table2[[#This Row],[20D EMA]]</f>
        <v>4.7886664325020416E-2</v>
      </c>
      <c r="T126" s="2">
        <f>(Table2[[#This Row],[Close Price]]-Table2[[#This Row],[50D EMA]])/Table2[[#This Row],[50D EMA]]</f>
        <v>8.627712292134565E-2</v>
      </c>
      <c r="U126" s="2">
        <f>(Table2[[#This Row],[Close Price]]-Table2[[#This Row],[200D EMA]])/Table2[[#This Row],[200D EMA]]</f>
        <v>0.30907949151297276</v>
      </c>
      <c r="V126">
        <v>0.70184816617241297</v>
      </c>
      <c r="W126">
        <v>267.5</v>
      </c>
      <c r="X126">
        <v>276.25</v>
      </c>
      <c r="Y126">
        <v>248.4</v>
      </c>
      <c r="Z126">
        <v>276.25</v>
      </c>
      <c r="AA126">
        <v>248.4</v>
      </c>
      <c r="AB126">
        <v>276.25</v>
      </c>
      <c r="AC126" s="2">
        <f>(Table2[[#This Row],[Close Price]]/Table2[[#This Row],[Day Low]])-1</f>
        <v>3.7383177570093906E-3</v>
      </c>
      <c r="AD126" s="2">
        <f>(Table2[[#This Row],[Day High]]/Table2[[#This Row],[Close Price]])-1</f>
        <v>2.8864059590316682E-2</v>
      </c>
      <c r="AE126" s="2">
        <f>(Table2[[#This Row],[Close Price]]/Table2[[#This Row],[Current Week Low]])-1</f>
        <v>8.0917874396135181E-2</v>
      </c>
      <c r="AF126" s="2">
        <f>(Table2[[#This Row],[Current Week High]]/Table2[[#This Row],[Close Price]])-1</f>
        <v>2.8864059590316682E-2</v>
      </c>
      <c r="AG126" s="2">
        <f>(Table2[[#This Row],[Close Price]]/Table2[[#This Row],[Current Month Low]])-1</f>
        <v>8.0917874396135181E-2</v>
      </c>
      <c r="AH126" s="2">
        <f>(Table2[[#This Row],[Current Month High]]/Table2[[#This Row],[Close Price]])-1</f>
        <v>2.8864059590316682E-2</v>
      </c>
      <c r="AI126">
        <v>7.9702048417132003</v>
      </c>
      <c r="AJ126">
        <v>137.19081272084799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0.15</v>
      </c>
      <c r="AM126" t="s">
        <v>10473</v>
      </c>
      <c r="AN126">
        <v>1.63</v>
      </c>
      <c r="AO126" t="s">
        <v>10473</v>
      </c>
      <c r="AP126">
        <v>0.12083068469533299</v>
      </c>
      <c r="AQ126">
        <f>(Table2[[#This Row],[Sharpe Ratio]]-AVERAGE(Table2[Sharpe Ratio]))/_xlfn.STDEV.P(Table2[Sharpe Ratio])</f>
        <v>0.74277748278988709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2.5562354162852374</v>
      </c>
      <c r="AS126">
        <f>_xlfn.RANK.AVG(Table2[[#This Row],[1Y Return vs Nifty Z-Score]],Table2[1Y Return vs Nifty Z-Score])</f>
        <v>124</v>
      </c>
      <c r="AT126">
        <f>_xlfn.RANK.AVG(Table2[[#This Row],[6M Return vs Nifty Z-Score]],Table2[6M Return vs Nifty Z-Score])</f>
        <v>204</v>
      </c>
      <c r="AU126">
        <f>_xlfn.RANK.AVG(Table2[[#This Row],[Sharpe Ratio Z-Score]],Table2[Sharpe Ratio Z-Score])</f>
        <v>169</v>
      </c>
      <c r="AV126">
        <f>(Table2[[#This Row],[Rank 1Y]]+Table2[[#This Row],[Rank 6M]]+Table2[[#This Row],[Rank Sharpe]])/3</f>
        <v>165.66666666666666</v>
      </c>
    </row>
    <row r="127" spans="1:48" x14ac:dyDescent="0.3">
      <c r="A127" t="s">
        <v>135</v>
      </c>
      <c r="B127" t="s">
        <v>136</v>
      </c>
      <c r="C127" t="s">
        <v>10431</v>
      </c>
      <c r="D127" t="s">
        <v>137</v>
      </c>
      <c r="E127">
        <v>209749.174264395</v>
      </c>
      <c r="F127">
        <v>1614.15</v>
      </c>
      <c r="G127">
        <v>69.777344357026493</v>
      </c>
      <c r="H127">
        <f>(Table2[[#This Row],[1Y Return vs Nifty]]-AVERAGE(Table2[1Y Return vs Nifty]))/_xlfn.STDEV.P(Table2[1Y Return vs Nifty])</f>
        <v>0.23452656544982448</v>
      </c>
      <c r="I127">
        <v>5.4051340186155796</v>
      </c>
      <c r="J127">
        <f>(Table2[[#This Row],[1M Return vs Nifty]]-AVERAGE(Table2[1M Return vs Nifty]))/_xlfn.STDEV.P(Table2[1M Return vs Nifty])</f>
        <v>-0.32789595693653029</v>
      </c>
      <c r="K127">
        <v>14.186253983995901</v>
      </c>
      <c r="L127">
        <f>(Table2[[#This Row],[6M Return vs Nifty]]-AVERAGE(Table2[6M Return vs Nifty]))/_xlfn.STDEV.P(Table2[6M Return vs Nifty])</f>
        <v>7.4140408962841436E-2</v>
      </c>
      <c r="M127">
        <v>-2.3356077078875002</v>
      </c>
      <c r="N127">
        <f>(Table2[[#This Row],[1W Return vs Nifty]]-AVERAGE(Table2[1W Return vs Nifty]))/_xlfn.STDEV.P(Table2[1W Return vs Nifty])</f>
        <v>-0.77606073675180087</v>
      </c>
      <c r="O127">
        <v>1586.53</v>
      </c>
      <c r="P127">
        <v>1527.36079140381</v>
      </c>
      <c r="Q127">
        <v>1298.9926670628699</v>
      </c>
      <c r="R127">
        <v>56.360447059964201</v>
      </c>
      <c r="S127" s="2">
        <f>(Table2[[#This Row],[Close Price]]-Table2[[#This Row],[20D EMA]])/Table2[[#This Row],[20D EMA]]</f>
        <v>1.7409062545303347E-2</v>
      </c>
      <c r="T127" s="2">
        <f>(Table2[[#This Row],[Close Price]]-Table2[[#This Row],[50D EMA]])/Table2[[#This Row],[50D EMA]]</f>
        <v>5.6822991060560997E-2</v>
      </c>
      <c r="U127" s="2">
        <f>(Table2[[#This Row],[Close Price]]-Table2[[#This Row],[200D EMA]])/Table2[[#This Row],[200D EMA]]</f>
        <v>0.24261671441897129</v>
      </c>
      <c r="V127">
        <v>0.69563739472657304</v>
      </c>
      <c r="W127">
        <v>1601.1</v>
      </c>
      <c r="X127">
        <v>1625.85</v>
      </c>
      <c r="Y127">
        <v>1575</v>
      </c>
      <c r="Z127">
        <v>1634</v>
      </c>
      <c r="AA127">
        <v>1575</v>
      </c>
      <c r="AB127">
        <v>1634</v>
      </c>
      <c r="AC127" s="2">
        <f>(Table2[[#This Row],[Close Price]]/Table2[[#This Row],[Day Low]])-1</f>
        <v>8.150646430579167E-3</v>
      </c>
      <c r="AD127" s="2">
        <f>(Table2[[#This Row],[Day High]]/Table2[[#This Row],[Close Price]])-1</f>
        <v>7.2483969891272704E-3</v>
      </c>
      <c r="AE127" s="2">
        <f>(Table2[[#This Row],[Close Price]]/Table2[[#This Row],[Current Week Low]])-1</f>
        <v>2.4857142857142911E-2</v>
      </c>
      <c r="AF127" s="2">
        <f>(Table2[[#This Row],[Current Week High]]/Table2[[#This Row],[Close Price]])-1</f>
        <v>1.2297494037109225E-2</v>
      </c>
      <c r="AG127" s="2">
        <f>(Table2[[#This Row],[Close Price]]/Table2[[#This Row],[Current Month Low]])-1</f>
        <v>2.4857142857142911E-2</v>
      </c>
      <c r="AH127" s="2">
        <f>(Table2[[#This Row],[Current Month High]]/Table2[[#This Row],[Close Price]])-1</f>
        <v>1.2297494037109225E-2</v>
      </c>
      <c r="AI127">
        <v>3.5839296224018802</v>
      </c>
      <c r="AJ127">
        <v>105.650401325009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0.06</v>
      </c>
      <c r="AM127" t="s">
        <v>10473</v>
      </c>
      <c r="AN127">
        <v>-0.55000000000000004</v>
      </c>
      <c r="AO127" t="s">
        <v>10474</v>
      </c>
      <c r="AP127">
        <v>0.227185996882348</v>
      </c>
      <c r="AQ127">
        <f>(Table2[[#This Row],[Sharpe Ratio]]-AVERAGE(Table2[Sharpe Ratio]))/_xlfn.STDEV.P(Table2[Sharpe Ratio])</f>
        <v>1.9455770006394959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1.1502872813638305</v>
      </c>
      <c r="AS127">
        <f>_xlfn.RANK.AVG(Table2[[#This Row],[1Y Return vs Nifty Z-Score]],Table2[1Y Return vs Nifty Z-Score])</f>
        <v>203</v>
      </c>
      <c r="AT127">
        <f>_xlfn.RANK.AVG(Table2[[#This Row],[6M Return vs Nifty Z-Score]],Table2[6M Return vs Nifty Z-Score])</f>
        <v>281</v>
      </c>
      <c r="AU127">
        <f>_xlfn.RANK.AVG(Table2[[#This Row],[Sharpe Ratio Z-Score]],Table2[Sharpe Ratio Z-Score])</f>
        <v>17</v>
      </c>
      <c r="AV127">
        <f>(Table2[[#This Row],[Rank 1Y]]+Table2[[#This Row],[Rank 6M]]+Table2[[#This Row],[Rank Sharpe]])/3</f>
        <v>167</v>
      </c>
    </row>
    <row r="128" spans="1:48" x14ac:dyDescent="0.3">
      <c r="A128" t="s">
        <v>840</v>
      </c>
      <c r="B128" t="s">
        <v>841</v>
      </c>
      <c r="C128" t="s">
        <v>10432</v>
      </c>
      <c r="D128" t="s">
        <v>653</v>
      </c>
      <c r="E128">
        <v>18327.824921489999</v>
      </c>
      <c r="F128">
        <v>762.7</v>
      </c>
      <c r="G128">
        <v>82.905742144006396</v>
      </c>
      <c r="H128">
        <f>(Table2[[#This Row],[1Y Return vs Nifty]]-AVERAGE(Table2[1Y Return vs Nifty]))/_xlfn.STDEV.P(Table2[1Y Return vs Nifty])</f>
        <v>0.38076032171077151</v>
      </c>
      <c r="I128">
        <v>9.9895587542939595</v>
      </c>
      <c r="J128">
        <f>(Table2[[#This Row],[1M Return vs Nifty]]-AVERAGE(Table2[1M Return vs Nifty]))/_xlfn.STDEV.P(Table2[1M Return vs Nifty])</f>
        <v>2.2377951039871664E-3</v>
      </c>
      <c r="K128">
        <v>37.034603697786103</v>
      </c>
      <c r="L128">
        <f>(Table2[[#This Row],[6M Return vs Nifty]]-AVERAGE(Table2[6M Return vs Nifty]))/_xlfn.STDEV.P(Table2[6M Return vs Nifty])</f>
        <v>0.72746775280709408</v>
      </c>
      <c r="M128">
        <v>6.3076719652657003</v>
      </c>
      <c r="N128">
        <f>(Table2[[#This Row],[1W Return vs Nifty]]-AVERAGE(Table2[1W Return vs Nifty]))/_xlfn.STDEV.P(Table2[1W Return vs Nifty])</f>
        <v>0.92092325275404729</v>
      </c>
      <c r="O128">
        <v>704.16</v>
      </c>
      <c r="P128">
        <v>692.98886909658404</v>
      </c>
      <c r="Q128">
        <v>616.64241205398503</v>
      </c>
      <c r="R128">
        <v>81.223055150550195</v>
      </c>
      <c r="S128" s="2">
        <f>(Table2[[#This Row],[Close Price]]-Table2[[#This Row],[20D EMA]])/Table2[[#This Row],[20D EMA]]</f>
        <v>8.313451488298125E-2</v>
      </c>
      <c r="T128" s="2">
        <f>(Table2[[#This Row],[Close Price]]-Table2[[#This Row],[50D EMA]])/Table2[[#This Row],[50D EMA]]</f>
        <v>0.10059487823274135</v>
      </c>
      <c r="U128" s="2">
        <f>(Table2[[#This Row],[Close Price]]-Table2[[#This Row],[200D EMA]])/Table2[[#This Row],[200D EMA]]</f>
        <v>0.23685945872504818</v>
      </c>
      <c r="V128">
        <v>1.5977840478643099</v>
      </c>
      <c r="W128">
        <v>745.05</v>
      </c>
      <c r="X128">
        <v>782.5</v>
      </c>
      <c r="Y128">
        <v>686.05</v>
      </c>
      <c r="Z128">
        <v>782.5</v>
      </c>
      <c r="AA128">
        <v>686.05</v>
      </c>
      <c r="AB128">
        <v>782.5</v>
      </c>
      <c r="AC128" s="2">
        <f>(Table2[[#This Row],[Close Price]]/Table2[[#This Row],[Day Low]])-1</f>
        <v>2.3689685256023107E-2</v>
      </c>
      <c r="AD128" s="2">
        <f>(Table2[[#This Row],[Day High]]/Table2[[#This Row],[Close Price]])-1</f>
        <v>2.5960403828503953E-2</v>
      </c>
      <c r="AE128" s="2">
        <f>(Table2[[#This Row],[Close Price]]/Table2[[#This Row],[Current Week Low]])-1</f>
        <v>0.11172655054296343</v>
      </c>
      <c r="AF128" s="2">
        <f>(Table2[[#This Row],[Current Week High]]/Table2[[#This Row],[Close Price]])-1</f>
        <v>2.5960403828503953E-2</v>
      </c>
      <c r="AG128" s="2">
        <f>(Table2[[#This Row],[Close Price]]/Table2[[#This Row],[Current Month Low]])-1</f>
        <v>0.11172655054296343</v>
      </c>
      <c r="AH128" s="2">
        <f>(Table2[[#This Row],[Current Month High]]/Table2[[#This Row],[Close Price]])-1</f>
        <v>2.5960403828503953E-2</v>
      </c>
      <c r="AI128">
        <v>8.2929067785498791</v>
      </c>
      <c r="AJ128">
        <v>109.04481293682301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0.04</v>
      </c>
      <c r="AM128" t="s">
        <v>10473</v>
      </c>
      <c r="AN128">
        <v>10.210000000000001</v>
      </c>
      <c r="AO128" t="s">
        <v>10473</v>
      </c>
      <c r="AP128">
        <v>9.5616962245701001E-2</v>
      </c>
      <c r="AQ128">
        <f>(Table2[[#This Row],[Sharpe Ratio]]-AVERAGE(Table2[Sharpe Ratio]))/_xlfn.STDEV.P(Table2[Sharpe Ratio])</f>
        <v>0.4576290253975176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2.4890181477734177</v>
      </c>
      <c r="AS128">
        <f>_xlfn.RANK.AVG(Table2[[#This Row],[1Y Return vs Nifty Z-Score]],Table2[1Y Return vs Nifty Z-Score])</f>
        <v>161</v>
      </c>
      <c r="AT128">
        <f>_xlfn.RANK.AVG(Table2[[#This Row],[6M Return vs Nifty Z-Score]],Table2[6M Return vs Nifty Z-Score])</f>
        <v>118</v>
      </c>
      <c r="AU128">
        <f>_xlfn.RANK.AVG(Table2[[#This Row],[Sharpe Ratio Z-Score]],Table2[Sharpe Ratio Z-Score])</f>
        <v>224</v>
      </c>
      <c r="AV128">
        <f>(Table2[[#This Row],[Rank 1Y]]+Table2[[#This Row],[Rank 6M]]+Table2[[#This Row],[Rank Sharpe]])/3</f>
        <v>167.66666666666666</v>
      </c>
    </row>
    <row r="129" spans="1:48" x14ac:dyDescent="0.3">
      <c r="A129" t="s">
        <v>1426</v>
      </c>
      <c r="B129" t="s">
        <v>1427</v>
      </c>
      <c r="C129" t="s">
        <v>10433</v>
      </c>
      <c r="D129" t="s">
        <v>191</v>
      </c>
      <c r="E129">
        <v>7143.4131361999998</v>
      </c>
      <c r="F129">
        <v>497.3</v>
      </c>
      <c r="G129">
        <v>124.935689346914</v>
      </c>
      <c r="H129">
        <f>(Table2[[#This Row],[1Y Return vs Nifty]]-AVERAGE(Table2[1Y Return vs Nifty]))/_xlfn.STDEV.P(Table2[1Y Return vs Nifty])</f>
        <v>0.84892080516488788</v>
      </c>
      <c r="I129">
        <v>25.409550541793099</v>
      </c>
      <c r="J129">
        <f>(Table2[[#This Row],[1M Return vs Nifty]]-AVERAGE(Table2[1M Return vs Nifty]))/_xlfn.STDEV.P(Table2[1M Return vs Nifty])</f>
        <v>1.1126627750633902</v>
      </c>
      <c r="K129">
        <v>12.027415408468601</v>
      </c>
      <c r="L129">
        <f>(Table2[[#This Row],[6M Return vs Nifty]]-AVERAGE(Table2[6M Return vs Nifty]))/_xlfn.STDEV.P(Table2[6M Return vs Nifty])</f>
        <v>1.2410424521711665E-2</v>
      </c>
      <c r="M129">
        <v>0.91152707359885299</v>
      </c>
      <c r="N129">
        <f>(Table2[[#This Row],[1W Return vs Nifty]]-AVERAGE(Table2[1W Return vs Nifty]))/_xlfn.STDEV.P(Table2[1W Return vs Nifty])</f>
        <v>-0.13853239747272983</v>
      </c>
      <c r="O129">
        <v>450.88</v>
      </c>
      <c r="P129">
        <v>413.66572618783403</v>
      </c>
      <c r="Q129">
        <v>357.73367166016402</v>
      </c>
      <c r="R129">
        <v>81.675821776591903</v>
      </c>
      <c r="S129" s="2">
        <f>(Table2[[#This Row],[Close Price]]-Table2[[#This Row],[20D EMA]])/Table2[[#This Row],[20D EMA]]</f>
        <v>0.10295422285308733</v>
      </c>
      <c r="T129" s="2">
        <f>(Table2[[#This Row],[Close Price]]-Table2[[#This Row],[50D EMA]])/Table2[[#This Row],[50D EMA]]</f>
        <v>0.2021783979613288</v>
      </c>
      <c r="U129" s="2">
        <f>(Table2[[#This Row],[Close Price]]-Table2[[#This Row],[200D EMA]])/Table2[[#This Row],[200D EMA]]</f>
        <v>0.39014031777366404</v>
      </c>
      <c r="V129">
        <v>2.0016027657118798</v>
      </c>
      <c r="W129">
        <v>490.7</v>
      </c>
      <c r="X129">
        <v>514</v>
      </c>
      <c r="Y129">
        <v>469.55</v>
      </c>
      <c r="Z129">
        <v>514</v>
      </c>
      <c r="AA129">
        <v>469.55</v>
      </c>
      <c r="AB129">
        <v>514</v>
      </c>
      <c r="AC129" s="2">
        <f>(Table2[[#This Row],[Close Price]]/Table2[[#This Row],[Day Low]])-1</f>
        <v>1.3450173221927875E-2</v>
      </c>
      <c r="AD129" s="2">
        <f>(Table2[[#This Row],[Day High]]/Table2[[#This Row],[Close Price]])-1</f>
        <v>3.3581339231852025E-2</v>
      </c>
      <c r="AE129" s="2">
        <f>(Table2[[#This Row],[Close Price]]/Table2[[#This Row],[Current Week Low]])-1</f>
        <v>5.9099137472047758E-2</v>
      </c>
      <c r="AF129" s="2">
        <f>(Table2[[#This Row],[Current Week High]]/Table2[[#This Row],[Close Price]])-1</f>
        <v>3.3581339231852025E-2</v>
      </c>
      <c r="AG129" s="2">
        <f>(Table2[[#This Row],[Close Price]]/Table2[[#This Row],[Current Month Low]])-1</f>
        <v>5.9099137472047758E-2</v>
      </c>
      <c r="AH129" s="2">
        <f>(Table2[[#This Row],[Current Month High]]/Table2[[#This Row],[Close Price]])-1</f>
        <v>3.3581339231852025E-2</v>
      </c>
      <c r="AI129">
        <v>3.9613915141765599</v>
      </c>
      <c r="AJ129">
        <v>156.20814013395099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0.21</v>
      </c>
      <c r="AM129" t="s">
        <v>10473</v>
      </c>
      <c r="AN129">
        <v>17.55</v>
      </c>
      <c r="AO129" t="s">
        <v>10473</v>
      </c>
      <c r="AP129">
        <v>0.14913011122308001</v>
      </c>
      <c r="AQ129">
        <f>(Table2[[#This Row],[Sharpe Ratio]]-AVERAGE(Table2[Sharpe Ratio]))/_xlfn.STDEV.P(Table2[Sharpe Ratio])</f>
        <v>1.0628229594383996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2.8982845667156591</v>
      </c>
      <c r="AS129">
        <f>_xlfn.RANK.AVG(Table2[[#This Row],[1Y Return vs Nifty Z-Score]],Table2[1Y Return vs Nifty Z-Score])</f>
        <v>94</v>
      </c>
      <c r="AT129">
        <f>_xlfn.RANK.AVG(Table2[[#This Row],[6M Return vs Nifty Z-Score]],Table2[6M Return vs Nifty Z-Score])</f>
        <v>301</v>
      </c>
      <c r="AU129">
        <f>_xlfn.RANK.AVG(Table2[[#This Row],[Sharpe Ratio Z-Score]],Table2[Sharpe Ratio Z-Score])</f>
        <v>108</v>
      </c>
      <c r="AV129">
        <f>(Table2[[#This Row],[Rank 1Y]]+Table2[[#This Row],[Rank 6M]]+Table2[[#This Row],[Rank Sharpe]])/3</f>
        <v>167.66666666666666</v>
      </c>
    </row>
    <row r="130" spans="1:48" x14ac:dyDescent="0.3">
      <c r="A130" t="s">
        <v>1490</v>
      </c>
      <c r="B130" t="s">
        <v>1491</v>
      </c>
      <c r="C130" t="s">
        <v>10429</v>
      </c>
      <c r="D130" t="s">
        <v>49</v>
      </c>
      <c r="E130">
        <v>6590.7447692199903</v>
      </c>
      <c r="F130">
        <v>73.39</v>
      </c>
      <c r="G130">
        <v>172.48243371365501</v>
      </c>
      <c r="H130">
        <f>(Table2[[#This Row],[1Y Return vs Nifty]]-AVERAGE(Table2[1Y Return vs Nifty]))/_xlfn.STDEV.P(Table2[1Y Return vs Nifty])</f>
        <v>1.3785314354600138</v>
      </c>
      <c r="I130">
        <v>14.559866198246</v>
      </c>
      <c r="J130">
        <f>(Table2[[#This Row],[1M Return vs Nifty]]-AVERAGE(Table2[1M Return vs Nifty]))/_xlfn.STDEV.P(Table2[1M Return vs Nifty])</f>
        <v>0.3313549322462393</v>
      </c>
      <c r="K130">
        <v>24.982521972050598</v>
      </c>
      <c r="L130">
        <f>(Table2[[#This Row],[6M Return vs Nifty]]-AVERAGE(Table2[6M Return vs Nifty]))/_xlfn.STDEV.P(Table2[6M Return vs Nifty])</f>
        <v>0.38284966702401979</v>
      </c>
      <c r="M130">
        <v>-3.96747056846145</v>
      </c>
      <c r="N130">
        <f>(Table2[[#This Row],[1W Return vs Nifty]]-AVERAGE(Table2[1W Return vs Nifty]))/_xlfn.STDEV.P(Table2[1W Return vs Nifty])</f>
        <v>-1.0964536029070788</v>
      </c>
      <c r="O130">
        <v>72.73</v>
      </c>
      <c r="P130">
        <v>70.6075021035182</v>
      </c>
      <c r="Q130">
        <v>60.0130141624267</v>
      </c>
      <c r="R130">
        <v>48.632192081636497</v>
      </c>
      <c r="S130" s="2">
        <f>(Table2[[#This Row],[Close Price]]-Table2[[#This Row],[20D EMA]])/Table2[[#This Row],[20D EMA]]</f>
        <v>9.0746597002611933E-3</v>
      </c>
      <c r="T130" s="2">
        <f>(Table2[[#This Row],[Close Price]]-Table2[[#This Row],[50D EMA]])/Table2[[#This Row],[50D EMA]]</f>
        <v>3.9407963935650332E-2</v>
      </c>
      <c r="U130" s="2">
        <f>(Table2[[#This Row],[Close Price]]-Table2[[#This Row],[200D EMA]])/Table2[[#This Row],[200D EMA]]</f>
        <v>0.22290141603899713</v>
      </c>
      <c r="V130">
        <v>1.7248257238095499</v>
      </c>
      <c r="W130">
        <v>73</v>
      </c>
      <c r="X130">
        <v>75.7</v>
      </c>
      <c r="Y130">
        <v>73</v>
      </c>
      <c r="Z130">
        <v>78.25</v>
      </c>
      <c r="AA130">
        <v>73</v>
      </c>
      <c r="AB130">
        <v>78.25</v>
      </c>
      <c r="AC130" s="2">
        <f>(Table2[[#This Row],[Close Price]]/Table2[[#This Row],[Day Low]])-1</f>
        <v>5.3424657534246744E-3</v>
      </c>
      <c r="AD130" s="2">
        <f>(Table2[[#This Row],[Day High]]/Table2[[#This Row],[Close Price]])-1</f>
        <v>3.1475677885270503E-2</v>
      </c>
      <c r="AE130" s="2">
        <f>(Table2[[#This Row],[Close Price]]/Table2[[#This Row],[Current Week Low]])-1</f>
        <v>5.3424657534246744E-3</v>
      </c>
      <c r="AF130" s="2">
        <f>(Table2[[#This Row],[Current Week High]]/Table2[[#This Row],[Close Price]])-1</f>
        <v>6.6221556070309218E-2</v>
      </c>
      <c r="AG130" s="2">
        <f>(Table2[[#This Row],[Close Price]]/Table2[[#This Row],[Current Month Low]])-1</f>
        <v>5.3424657534246744E-3</v>
      </c>
      <c r="AH130" s="2">
        <f>(Table2[[#This Row],[Current Month High]]/Table2[[#This Row],[Close Price]])-1</f>
        <v>6.6221556070309218E-2</v>
      </c>
      <c r="AI130">
        <v>35.754189944133998</v>
      </c>
      <c r="AJ130">
        <v>207.71488469601599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-0.18</v>
      </c>
      <c r="AM130" t="s">
        <v>10474</v>
      </c>
      <c r="AN130">
        <v>2.19</v>
      </c>
      <c r="AO130" t="s">
        <v>10473</v>
      </c>
      <c r="AP130">
        <v>7.5418988813851007E-2</v>
      </c>
      <c r="AQ130">
        <f>(Table2[[#This Row],[Sharpe Ratio]]-AVERAGE(Table2[Sharpe Ratio]))/_xlfn.STDEV.P(Table2[Sharpe Ratio])</f>
        <v>0.2292049607617084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1.2254873925849021</v>
      </c>
      <c r="AS130">
        <f>_xlfn.RANK.AVG(Table2[[#This Row],[1Y Return vs Nifty Z-Score]],Table2[1Y Return vs Nifty Z-Score])</f>
        <v>56</v>
      </c>
      <c r="AT130">
        <f>_xlfn.RANK.AVG(Table2[[#This Row],[6M Return vs Nifty Z-Score]],Table2[6M Return vs Nifty Z-Score])</f>
        <v>185</v>
      </c>
      <c r="AU130">
        <f>_xlfn.RANK.AVG(Table2[[#This Row],[Sharpe Ratio Z-Score]],Table2[Sharpe Ratio Z-Score])</f>
        <v>265</v>
      </c>
      <c r="AV130">
        <f>(Table2[[#This Row],[Rank 1Y]]+Table2[[#This Row],[Rank 6M]]+Table2[[#This Row],[Rank Sharpe]])/3</f>
        <v>168.66666666666666</v>
      </c>
    </row>
    <row r="131" spans="1:48" x14ac:dyDescent="0.3">
      <c r="A131" t="s">
        <v>955</v>
      </c>
      <c r="B131" t="s">
        <v>956</v>
      </c>
      <c r="C131" t="s">
        <v>10435</v>
      </c>
      <c r="D131" t="s">
        <v>130</v>
      </c>
      <c r="E131">
        <v>15063.384395339999</v>
      </c>
      <c r="F131">
        <v>1108.05</v>
      </c>
      <c r="G131">
        <v>86.781925930235204</v>
      </c>
      <c r="H131">
        <f>(Table2[[#This Row],[1Y Return vs Nifty]]-AVERAGE(Table2[1Y Return vs Nifty]))/_xlfn.STDEV.P(Table2[1Y Return vs Nifty])</f>
        <v>0.42393610935944948</v>
      </c>
      <c r="I131">
        <v>8.3194718170125395</v>
      </c>
      <c r="J131">
        <f>(Table2[[#This Row],[1M Return vs Nifty]]-AVERAGE(Table2[1M Return vs Nifty]))/_xlfn.STDEV.P(Table2[1M Return vs Nifty])</f>
        <v>-0.11802856297310432</v>
      </c>
      <c r="K131">
        <v>31.396754724938901</v>
      </c>
      <c r="L131">
        <f>(Table2[[#This Row],[6M Return vs Nifty]]-AVERAGE(Table2[6M Return vs Nifty]))/_xlfn.STDEV.P(Table2[6M Return vs Nifty])</f>
        <v>0.56625869654854932</v>
      </c>
      <c r="M131">
        <v>3.7199620848311001</v>
      </c>
      <c r="N131">
        <f>(Table2[[#This Row],[1W Return vs Nifty]]-AVERAGE(Table2[1W Return vs Nifty]))/_xlfn.STDEV.P(Table2[1W Return vs Nifty])</f>
        <v>0.41286353437846512</v>
      </c>
      <c r="O131">
        <v>1070.26</v>
      </c>
      <c r="P131">
        <v>992.44208273007905</v>
      </c>
      <c r="Q131">
        <v>795.95686993135996</v>
      </c>
      <c r="R131">
        <v>62.232981540789901</v>
      </c>
      <c r="S131" s="2">
        <f>(Table2[[#This Row],[Close Price]]-Table2[[#This Row],[20D EMA]])/Table2[[#This Row],[20D EMA]]</f>
        <v>3.5309177209276219E-2</v>
      </c>
      <c r="T131" s="2">
        <f>(Table2[[#This Row],[Close Price]]-Table2[[#This Row],[50D EMA]])/Table2[[#This Row],[50D EMA]]</f>
        <v>0.11648832640379231</v>
      </c>
      <c r="U131" s="2">
        <f>(Table2[[#This Row],[Close Price]]-Table2[[#This Row],[200D EMA]])/Table2[[#This Row],[200D EMA]]</f>
        <v>0.39209804181419228</v>
      </c>
      <c r="V131">
        <v>0.58550906021306204</v>
      </c>
      <c r="W131">
        <v>1102</v>
      </c>
      <c r="X131">
        <v>1120</v>
      </c>
      <c r="Y131">
        <v>1066</v>
      </c>
      <c r="Z131">
        <v>1129</v>
      </c>
      <c r="AA131">
        <v>1066</v>
      </c>
      <c r="AB131">
        <v>1129</v>
      </c>
      <c r="AC131" s="2">
        <f>(Table2[[#This Row],[Close Price]]/Table2[[#This Row],[Day Low]])-1</f>
        <v>5.4900181488202193E-3</v>
      </c>
      <c r="AD131" s="2">
        <f>(Table2[[#This Row],[Day High]]/Table2[[#This Row],[Close Price]])-1</f>
        <v>1.0784711881232756E-2</v>
      </c>
      <c r="AE131" s="2">
        <f>(Table2[[#This Row],[Close Price]]/Table2[[#This Row],[Current Week Low]])-1</f>
        <v>3.9446529080675363E-2</v>
      </c>
      <c r="AF131" s="2">
        <f>(Table2[[#This Row],[Current Week High]]/Table2[[#This Row],[Close Price]])-1</f>
        <v>1.890708903027849E-2</v>
      </c>
      <c r="AG131" s="2">
        <f>(Table2[[#This Row],[Close Price]]/Table2[[#This Row],[Current Month Low]])-1</f>
        <v>3.9446529080675363E-2</v>
      </c>
      <c r="AH131" s="2">
        <f>(Table2[[#This Row],[Current Month High]]/Table2[[#This Row],[Close Price]])-1</f>
        <v>1.890708903027849E-2</v>
      </c>
      <c r="AI131">
        <v>5.9970217950453497</v>
      </c>
      <c r="AJ131">
        <v>118.31346665353099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0.16</v>
      </c>
      <c r="AM131" t="s">
        <v>10473</v>
      </c>
      <c r="AN131">
        <v>-0.24</v>
      </c>
      <c r="AO131" t="s">
        <v>10474</v>
      </c>
      <c r="AP131">
        <v>0.10066662941167399</v>
      </c>
      <c r="AQ131">
        <f>(Table2[[#This Row],[Sharpe Ratio]]-AVERAGE(Table2[Sharpe Ratio]))/_xlfn.STDEV.P(Table2[Sharpe Ratio])</f>
        <v>0.51473700719586224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1.799766784509222</v>
      </c>
      <c r="AS131">
        <f>_xlfn.RANK.AVG(Table2[[#This Row],[1Y Return vs Nifty Z-Score]],Table2[1Y Return vs Nifty Z-Score])</f>
        <v>153</v>
      </c>
      <c r="AT131">
        <f>_xlfn.RANK.AVG(Table2[[#This Row],[6M Return vs Nifty Z-Score]],Table2[6M Return vs Nifty Z-Score])</f>
        <v>148</v>
      </c>
      <c r="AU131">
        <f>_xlfn.RANK.AVG(Table2[[#This Row],[Sharpe Ratio Z-Score]],Table2[Sharpe Ratio Z-Score])</f>
        <v>210</v>
      </c>
      <c r="AV131">
        <f>(Table2[[#This Row],[Rank 1Y]]+Table2[[#This Row],[Rank 6M]]+Table2[[#This Row],[Rank Sharpe]])/3</f>
        <v>170.33333333333334</v>
      </c>
    </row>
    <row r="132" spans="1:48" x14ac:dyDescent="0.3">
      <c r="A132" t="s">
        <v>909</v>
      </c>
      <c r="B132" t="s">
        <v>910</v>
      </c>
      <c r="C132" t="s">
        <v>10437</v>
      </c>
      <c r="D132" t="s">
        <v>130</v>
      </c>
      <c r="E132">
        <v>16335.186077729901</v>
      </c>
      <c r="F132">
        <v>920.55</v>
      </c>
      <c r="G132">
        <v>1074.12810081864</v>
      </c>
      <c r="H132">
        <f>(Table2[[#This Row],[1Y Return vs Nifty]]-AVERAGE(Table2[1Y Return vs Nifty]))/_xlfn.STDEV.P(Table2[1Y Return vs Nifty])</f>
        <v>11.421724432547038</v>
      </c>
      <c r="I132">
        <v>4.2677475105593903</v>
      </c>
      <c r="J132">
        <f>(Table2[[#This Row],[1M Return vs Nifty]]-AVERAGE(Table2[1M Return vs Nifty]))/_xlfn.STDEV.P(Table2[1M Return vs Nifty])</f>
        <v>-0.40980147334791245</v>
      </c>
      <c r="K132">
        <v>-6.0648110482590498</v>
      </c>
      <c r="L132">
        <f>(Table2[[#This Row],[6M Return vs Nifty]]-AVERAGE(Table2[6M Return vs Nifty]))/_xlfn.STDEV.P(Table2[6M Return vs Nifty])</f>
        <v>-0.50491999116553166</v>
      </c>
      <c r="M132">
        <v>4.9623973049847399</v>
      </c>
      <c r="N132">
        <f>(Table2[[#This Row],[1W Return vs Nifty]]-AVERAGE(Table2[1W Return vs Nifty]))/_xlfn.STDEV.P(Table2[1W Return vs Nifty])</f>
        <v>0.65679786906715465</v>
      </c>
      <c r="O132">
        <v>909.67</v>
      </c>
      <c r="P132">
        <v>927.28678089263303</v>
      </c>
      <c r="Q132">
        <v>802.754499553502</v>
      </c>
      <c r="R132">
        <v>54.3861491076539</v>
      </c>
      <c r="S132" s="2">
        <f>(Table2[[#This Row],[Close Price]]-Table2[[#This Row],[20D EMA]])/Table2[[#This Row],[20D EMA]]</f>
        <v>1.1960381237151929E-2</v>
      </c>
      <c r="T132" s="2">
        <f>(Table2[[#This Row],[Close Price]]-Table2[[#This Row],[50D EMA]])/Table2[[#This Row],[50D EMA]]</f>
        <v>-7.2650457565544696E-3</v>
      </c>
      <c r="U132" s="2">
        <f>(Table2[[#This Row],[Close Price]]-Table2[[#This Row],[200D EMA]])/Table2[[#This Row],[200D EMA]]</f>
        <v>0.14673913445769121</v>
      </c>
      <c r="V132">
        <v>0.83561157737652403</v>
      </c>
      <c r="W132">
        <v>907</v>
      </c>
      <c r="X132">
        <v>935</v>
      </c>
      <c r="Y132">
        <v>873</v>
      </c>
      <c r="Z132">
        <v>962.6</v>
      </c>
      <c r="AA132">
        <v>873</v>
      </c>
      <c r="AB132">
        <v>962.6</v>
      </c>
      <c r="AC132" s="2">
        <f>(Table2[[#This Row],[Close Price]]/Table2[[#This Row],[Day Low]])-1</f>
        <v>1.4939360529217183E-2</v>
      </c>
      <c r="AD132" s="2">
        <f>(Table2[[#This Row],[Day High]]/Table2[[#This Row],[Close Price]])-1</f>
        <v>1.5697137580794163E-2</v>
      </c>
      <c r="AE132" s="2">
        <f>(Table2[[#This Row],[Close Price]]/Table2[[#This Row],[Current Week Low]])-1</f>
        <v>5.4467353951890063E-2</v>
      </c>
      <c r="AF132" s="2">
        <f>(Table2[[#This Row],[Current Week High]]/Table2[[#This Row],[Close Price]])-1</f>
        <v>4.5679213513660333E-2</v>
      </c>
      <c r="AG132" s="2">
        <f>(Table2[[#This Row],[Close Price]]/Table2[[#This Row],[Current Month Low]])-1</f>
        <v>5.4467353951890063E-2</v>
      </c>
      <c r="AH132" s="2">
        <f>(Table2[[#This Row],[Current Month High]]/Table2[[#This Row],[Close Price]])-1</f>
        <v>4.5679213513660333E-2</v>
      </c>
      <c r="AI132">
        <v>42.7407528108196</v>
      </c>
      <c r="AJ132">
        <v>1117.6587301587299</v>
      </c>
      <c r="AK132" t="str">
        <f>IF(AND(Table2[[#This Row],[20D EMA]]&gt;Table2[[#This Row],[50D EMA]],Table2[[#This Row],[50D EMA]]&gt;Table2[[#This Row],[200D EMA]]),"Uptrend","Downtrend/NoTrend")</f>
        <v>Downtrend/NoTrend</v>
      </c>
      <c r="AL132">
        <v>-0.18</v>
      </c>
      <c r="AM132" t="s">
        <v>10474</v>
      </c>
      <c r="AN132">
        <v>4.1500000000000004</v>
      </c>
      <c r="AO132" t="s">
        <v>10473</v>
      </c>
      <c r="AP132">
        <v>0.22150936922748099</v>
      </c>
      <c r="AQ132">
        <f>(Table2[[#This Row],[Sharpe Ratio]]-AVERAGE(Table2[Sharpe Ratio]))/_xlfn.STDEV.P(Table2[Sharpe Ratio])</f>
        <v>1.8813785617850294</v>
      </c>
      <c r="AR1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2">
        <f>_xlfn.RANK.AVG(Table2[[#This Row],[1Y Return vs Nifty Z-Score]],Table2[1Y Return vs Nifty Z-Score])</f>
        <v>1</v>
      </c>
      <c r="AT132">
        <f>_xlfn.RANK.AVG(Table2[[#This Row],[6M Return vs Nifty Z-Score]],Table2[6M Return vs Nifty Z-Score])</f>
        <v>492</v>
      </c>
      <c r="AU132">
        <f>_xlfn.RANK.AVG(Table2[[#This Row],[Sharpe Ratio Z-Score]],Table2[Sharpe Ratio Z-Score])</f>
        <v>20</v>
      </c>
      <c r="AV132">
        <f>(Table2[[#This Row],[Rank 1Y]]+Table2[[#This Row],[Rank 6M]]+Table2[[#This Row],[Rank Sharpe]])/3</f>
        <v>171</v>
      </c>
    </row>
    <row r="133" spans="1:48" x14ac:dyDescent="0.3">
      <c r="A133" t="s">
        <v>212</v>
      </c>
      <c r="B133" t="s">
        <v>213</v>
      </c>
      <c r="C133" t="s">
        <v>10429</v>
      </c>
      <c r="D133" t="s">
        <v>32</v>
      </c>
      <c r="E133">
        <v>119066.294800544</v>
      </c>
      <c r="F133">
        <v>62.99</v>
      </c>
      <c r="G133">
        <v>115.295090495507</v>
      </c>
      <c r="H133">
        <f>(Table2[[#This Row],[1Y Return vs Nifty]]-AVERAGE(Table2[1Y Return vs Nifty]))/_xlfn.STDEV.P(Table2[1Y Return vs Nifty])</f>
        <v>0.74153672025817008</v>
      </c>
      <c r="I133">
        <v>-7.6260241527225796</v>
      </c>
      <c r="J133">
        <f>(Table2[[#This Row],[1M Return vs Nifty]]-AVERAGE(Table2[1M Return vs Nifty]))/_xlfn.STDEV.P(Table2[1M Return vs Nifty])</f>
        <v>-1.2662961682120508</v>
      </c>
      <c r="K133">
        <v>31.482181296204999</v>
      </c>
      <c r="L133">
        <f>(Table2[[#This Row],[6M Return vs Nifty]]-AVERAGE(Table2[6M Return vs Nifty]))/_xlfn.STDEV.P(Table2[6M Return vs Nifty])</f>
        <v>0.56870139002961573</v>
      </c>
      <c r="M133">
        <v>-2.80392300213011</v>
      </c>
      <c r="N133">
        <f>(Table2[[#This Row],[1W Return vs Nifty]]-AVERAGE(Table2[1W Return vs Nifty]))/_xlfn.STDEV.P(Table2[1W Return vs Nifty])</f>
        <v>-0.86800772752648458</v>
      </c>
      <c r="O133">
        <v>64.819999999999993</v>
      </c>
      <c r="P133">
        <v>64.915522499802194</v>
      </c>
      <c r="Q133">
        <v>55.066856322476497</v>
      </c>
      <c r="R133">
        <v>31.066013802747701</v>
      </c>
      <c r="S133" s="2">
        <f>(Table2[[#This Row],[Close Price]]-Table2[[#This Row],[20D EMA]])/Table2[[#This Row],[20D EMA]]</f>
        <v>-2.8232027152113412E-2</v>
      </c>
      <c r="T133" s="2">
        <f>(Table2[[#This Row],[Close Price]]-Table2[[#This Row],[50D EMA]])/Table2[[#This Row],[50D EMA]]</f>
        <v>-2.9661973371747242E-2</v>
      </c>
      <c r="U133" s="2">
        <f>(Table2[[#This Row],[Close Price]]-Table2[[#This Row],[200D EMA]])/Table2[[#This Row],[200D EMA]]</f>
        <v>0.1438822588877211</v>
      </c>
      <c r="V133">
        <v>0.43762397667358299</v>
      </c>
      <c r="W133">
        <v>62.21</v>
      </c>
      <c r="X133">
        <v>63.65</v>
      </c>
      <c r="Y133">
        <v>62.21</v>
      </c>
      <c r="Z133">
        <v>64.77</v>
      </c>
      <c r="AA133">
        <v>62.21</v>
      </c>
      <c r="AB133">
        <v>64.77</v>
      </c>
      <c r="AC133" s="2">
        <f>(Table2[[#This Row],[Close Price]]/Table2[[#This Row],[Day Low]])-1</f>
        <v>1.2538177141938611E-2</v>
      </c>
      <c r="AD133" s="2">
        <f>(Table2[[#This Row],[Day High]]/Table2[[#This Row],[Close Price]])-1</f>
        <v>1.0477853627559819E-2</v>
      </c>
      <c r="AE133" s="2">
        <f>(Table2[[#This Row],[Close Price]]/Table2[[#This Row],[Current Week Low]])-1</f>
        <v>1.2538177141938611E-2</v>
      </c>
      <c r="AF133" s="2">
        <f>(Table2[[#This Row],[Current Week High]]/Table2[[#This Row],[Close Price]])-1</f>
        <v>2.8258453722812993E-2</v>
      </c>
      <c r="AG133" s="2">
        <f>(Table2[[#This Row],[Close Price]]/Table2[[#This Row],[Current Month Low]])-1</f>
        <v>1.2538177141938611E-2</v>
      </c>
      <c r="AH133" s="2">
        <f>(Table2[[#This Row],[Current Month High]]/Table2[[#This Row],[Close Price]])-1</f>
        <v>2.8258453722812993E-2</v>
      </c>
      <c r="AI133">
        <v>32.957612319415702</v>
      </c>
      <c r="AJ133">
        <v>146.536203522504</v>
      </c>
      <c r="AK133" t="str">
        <f>IF(AND(Table2[[#This Row],[20D EMA]]&gt;Table2[[#This Row],[50D EMA]],Table2[[#This Row],[50D EMA]]&gt;Table2[[#This Row],[200D EMA]]),"Uptrend","Downtrend/NoTrend")</f>
        <v>Downtrend/NoTrend</v>
      </c>
      <c r="AL133">
        <v>-0.08</v>
      </c>
      <c r="AM133" t="s">
        <v>10474</v>
      </c>
      <c r="AN133">
        <v>-4.8099999999999996</v>
      </c>
      <c r="AO133" t="s">
        <v>10474</v>
      </c>
      <c r="AP133">
        <v>7.5052726884154999E-2</v>
      </c>
      <c r="AQ133">
        <f>(Table2[[#This Row],[Sharpe Ratio]]-AVERAGE(Table2[Sharpe Ratio]))/_xlfn.STDEV.P(Table2[Sharpe Ratio])</f>
        <v>0.22506281061061503</v>
      </c>
      <c r="AR1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3">
        <f>_xlfn.RANK.AVG(Table2[[#This Row],[1Y Return vs Nifty Z-Score]],Table2[1Y Return vs Nifty Z-Score])</f>
        <v>106</v>
      </c>
      <c r="AT133">
        <f>_xlfn.RANK.AVG(Table2[[#This Row],[6M Return vs Nifty Z-Score]],Table2[6M Return vs Nifty Z-Score])</f>
        <v>146</v>
      </c>
      <c r="AU133">
        <f>_xlfn.RANK.AVG(Table2[[#This Row],[Sharpe Ratio Z-Score]],Table2[Sharpe Ratio Z-Score])</f>
        <v>266</v>
      </c>
      <c r="AV133">
        <f>(Table2[[#This Row],[Rank 1Y]]+Table2[[#This Row],[Rank 6M]]+Table2[[#This Row],[Rank Sharpe]])/3</f>
        <v>172.66666666666666</v>
      </c>
    </row>
    <row r="134" spans="1:48" x14ac:dyDescent="0.3">
      <c r="A134" t="s">
        <v>710</v>
      </c>
      <c r="B134" t="s">
        <v>711</v>
      </c>
      <c r="C134" t="s">
        <v>10443</v>
      </c>
      <c r="D134" t="s">
        <v>166</v>
      </c>
      <c r="E134">
        <v>23283.778612400001</v>
      </c>
      <c r="F134">
        <v>5379.1</v>
      </c>
      <c r="G134">
        <v>81.863605040626496</v>
      </c>
      <c r="H134">
        <f>(Table2[[#This Row],[1Y Return vs Nifty]]-AVERAGE(Table2[1Y Return vs Nifty]))/_xlfn.STDEV.P(Table2[1Y Return vs Nifty])</f>
        <v>0.36915223170322436</v>
      </c>
      <c r="I134">
        <v>25.0581074265375</v>
      </c>
      <c r="J134">
        <f>(Table2[[#This Row],[1M Return vs Nifty]]-AVERAGE(Table2[1M Return vs Nifty]))/_xlfn.STDEV.P(Table2[1M Return vs Nifty])</f>
        <v>1.0873546413372139</v>
      </c>
      <c r="K134">
        <v>64.467961871801194</v>
      </c>
      <c r="L134">
        <f>(Table2[[#This Row],[6M Return vs Nifty]]-AVERAGE(Table2[6M Return vs Nifty]))/_xlfn.STDEV.P(Table2[6M Return vs Nifty])</f>
        <v>1.511899156084322</v>
      </c>
      <c r="M134">
        <v>1.33594011695258</v>
      </c>
      <c r="N134">
        <f>(Table2[[#This Row],[1W Return vs Nifty]]-AVERAGE(Table2[1W Return vs Nifty]))/_xlfn.STDEV.P(Table2[1W Return vs Nifty])</f>
        <v>-5.5204983951008375E-2</v>
      </c>
      <c r="O134">
        <v>5013.25</v>
      </c>
      <c r="P134">
        <v>4596.4027977793403</v>
      </c>
      <c r="Q134">
        <v>3652.7243662400401</v>
      </c>
      <c r="R134">
        <v>70.813646032636797</v>
      </c>
      <c r="S134" s="2">
        <f>(Table2[[#This Row],[Close Price]]-Table2[[#This Row],[20D EMA]])/Table2[[#This Row],[20D EMA]]</f>
        <v>7.2976611978257694E-2</v>
      </c>
      <c r="T134" s="2">
        <f>(Table2[[#This Row],[Close Price]]-Table2[[#This Row],[50D EMA]])/Table2[[#This Row],[50D EMA]]</f>
        <v>0.17028472843998887</v>
      </c>
      <c r="U134" s="2">
        <f>(Table2[[#This Row],[Close Price]]-Table2[[#This Row],[200D EMA]])/Table2[[#This Row],[200D EMA]]</f>
        <v>0.47262685619419409</v>
      </c>
      <c r="V134">
        <v>0.695911450512677</v>
      </c>
      <c r="W134">
        <v>5225</v>
      </c>
      <c r="X134">
        <v>5465</v>
      </c>
      <c r="Y134">
        <v>4991.05</v>
      </c>
      <c r="Z134">
        <v>5465</v>
      </c>
      <c r="AA134">
        <v>4991.05</v>
      </c>
      <c r="AB134">
        <v>5465</v>
      </c>
      <c r="AC134" s="2">
        <f>(Table2[[#This Row],[Close Price]]/Table2[[#This Row],[Day Low]])-1</f>
        <v>2.9492822966507237E-2</v>
      </c>
      <c r="AD134" s="2">
        <f>(Table2[[#This Row],[Day High]]/Table2[[#This Row],[Close Price]])-1</f>
        <v>1.5969214180810765E-2</v>
      </c>
      <c r="AE134" s="2">
        <f>(Table2[[#This Row],[Close Price]]/Table2[[#This Row],[Current Week Low]])-1</f>
        <v>7.774917101611889E-2</v>
      </c>
      <c r="AF134" s="2">
        <f>(Table2[[#This Row],[Current Week High]]/Table2[[#This Row],[Close Price]])-1</f>
        <v>1.5969214180810765E-2</v>
      </c>
      <c r="AG134" s="2">
        <f>(Table2[[#This Row],[Close Price]]/Table2[[#This Row],[Current Month Low]])-1</f>
        <v>7.774917101611889E-2</v>
      </c>
      <c r="AH134" s="2">
        <f>(Table2[[#This Row],[Current Month High]]/Table2[[#This Row],[Close Price]])-1</f>
        <v>1.5969214180810765E-2</v>
      </c>
      <c r="AI134">
        <v>1.59692141808107</v>
      </c>
      <c r="AJ134">
        <v>121.362139917695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0.33</v>
      </c>
      <c r="AM134" t="s">
        <v>10473</v>
      </c>
      <c r="AN134">
        <v>9.59</v>
      </c>
      <c r="AO134" t="s">
        <v>10473</v>
      </c>
      <c r="AP134">
        <v>6.5667755382498999E-2</v>
      </c>
      <c r="AQ134">
        <f>(Table2[[#This Row],[Sharpe Ratio]]-AVERAGE(Table2[Sharpe Ratio]))/_xlfn.STDEV.P(Table2[Sharpe Ratio])</f>
        <v>0.11892575957761224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3.0321268047513641</v>
      </c>
      <c r="AS134">
        <f>_xlfn.RANK.AVG(Table2[[#This Row],[1Y Return vs Nifty Z-Score]],Table2[1Y Return vs Nifty Z-Score])</f>
        <v>165</v>
      </c>
      <c r="AT134">
        <f>_xlfn.RANK.AVG(Table2[[#This Row],[6M Return vs Nifty Z-Score]],Table2[6M Return vs Nifty Z-Score])</f>
        <v>54</v>
      </c>
      <c r="AU134">
        <f>_xlfn.RANK.AVG(Table2[[#This Row],[Sharpe Ratio Z-Score]],Table2[Sharpe Ratio Z-Score])</f>
        <v>300</v>
      </c>
      <c r="AV134">
        <f>(Table2[[#This Row],[Rank 1Y]]+Table2[[#This Row],[Rank 6M]]+Table2[[#This Row],[Rank Sharpe]])/3</f>
        <v>173</v>
      </c>
    </row>
    <row r="135" spans="1:48" x14ac:dyDescent="0.3">
      <c r="A135" t="s">
        <v>1085</v>
      </c>
      <c r="B135" t="s">
        <v>1086</v>
      </c>
      <c r="C135" t="s">
        <v>10435</v>
      </c>
      <c r="D135" t="s">
        <v>230</v>
      </c>
      <c r="E135">
        <v>11648.368584439901</v>
      </c>
      <c r="F135">
        <v>1750.7</v>
      </c>
      <c r="G135">
        <v>52.197255941838499</v>
      </c>
      <c r="H135">
        <f>(Table2[[#This Row],[1Y Return vs Nifty]]-AVERAGE(Table2[1Y Return vs Nifty]))/_xlfn.STDEV.P(Table2[1Y Return vs Nifty])</f>
        <v>3.8706602795882436E-2</v>
      </c>
      <c r="I135">
        <v>18.905374639519799</v>
      </c>
      <c r="J135">
        <f>(Table2[[#This Row],[1M Return vs Nifty]]-AVERAGE(Table2[1M Return vs Nifty]))/_xlfn.STDEV.P(Table2[1M Return vs Nifty])</f>
        <v>0.64428383586126936</v>
      </c>
      <c r="K135">
        <v>35.6481641945362</v>
      </c>
      <c r="L135">
        <f>(Table2[[#This Row],[6M Return vs Nifty]]-AVERAGE(Table2[6M Return vs Nifty]))/_xlfn.STDEV.P(Table2[6M Return vs Nifty])</f>
        <v>0.68782380261351372</v>
      </c>
      <c r="M135">
        <v>3.7011286285065199</v>
      </c>
      <c r="N135">
        <f>(Table2[[#This Row],[1W Return vs Nifty]]-AVERAGE(Table2[1W Return vs Nifty]))/_xlfn.STDEV.P(Table2[1W Return vs Nifty])</f>
        <v>0.40916585536558514</v>
      </c>
      <c r="O135">
        <v>1636.97</v>
      </c>
      <c r="P135">
        <v>1557.4893410289101</v>
      </c>
      <c r="Q135">
        <v>1279.12684445932</v>
      </c>
      <c r="R135">
        <v>72.466367081751798</v>
      </c>
      <c r="S135" s="2">
        <f>(Table2[[#This Row],[Close Price]]-Table2[[#This Row],[20D EMA]])/Table2[[#This Row],[20D EMA]]</f>
        <v>6.9475921977800462E-2</v>
      </c>
      <c r="T135" s="2">
        <f>(Table2[[#This Row],[Close Price]]-Table2[[#This Row],[50D EMA]])/Table2[[#This Row],[50D EMA]]</f>
        <v>0.12405263643310134</v>
      </c>
      <c r="U135" s="2">
        <f>(Table2[[#This Row],[Close Price]]-Table2[[#This Row],[200D EMA]])/Table2[[#This Row],[200D EMA]]</f>
        <v>0.36866801567284091</v>
      </c>
      <c r="V135">
        <v>1.00411743466265</v>
      </c>
      <c r="W135">
        <v>1726</v>
      </c>
      <c r="X135">
        <v>1780.8</v>
      </c>
      <c r="Y135">
        <v>1610</v>
      </c>
      <c r="Z135">
        <v>1799</v>
      </c>
      <c r="AA135">
        <v>1610</v>
      </c>
      <c r="AB135">
        <v>1799</v>
      </c>
      <c r="AC135" s="2">
        <f>(Table2[[#This Row],[Close Price]]/Table2[[#This Row],[Day Low]])-1</f>
        <v>1.4310544611819243E-2</v>
      </c>
      <c r="AD135" s="2">
        <f>(Table2[[#This Row],[Day High]]/Table2[[#This Row],[Close Price]])-1</f>
        <v>1.7193122750899681E-2</v>
      </c>
      <c r="AE135" s="2">
        <f>(Table2[[#This Row],[Close Price]]/Table2[[#This Row],[Current Week Low]])-1</f>
        <v>8.7391304347826049E-2</v>
      </c>
      <c r="AF135" s="2">
        <f>(Table2[[#This Row],[Current Week High]]/Table2[[#This Row],[Close Price]])-1</f>
        <v>2.7588964414234196E-2</v>
      </c>
      <c r="AG135" s="2">
        <f>(Table2[[#This Row],[Close Price]]/Table2[[#This Row],[Current Month Low]])-1</f>
        <v>8.7391304347826049E-2</v>
      </c>
      <c r="AH135" s="2">
        <f>(Table2[[#This Row],[Current Month High]]/Table2[[#This Row],[Close Price]])-1</f>
        <v>2.7588964414234196E-2</v>
      </c>
      <c r="AI135">
        <v>2.7588964414234098</v>
      </c>
      <c r="AJ135">
        <v>107.99572294166499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0.11</v>
      </c>
      <c r="AM135" t="s">
        <v>10473</v>
      </c>
      <c r="AN135">
        <v>5.37</v>
      </c>
      <c r="AO135" t="s">
        <v>10473</v>
      </c>
      <c r="AP135">
        <v>0.135897286616628</v>
      </c>
      <c r="AQ135">
        <f>(Table2[[#This Row],[Sharpe Ratio]]-AVERAGE(Table2[Sharpe Ratio]))/_xlfn.STDEV.P(Table2[Sharpe Ratio])</f>
        <v>0.91316955022794577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2.6931496468641964</v>
      </c>
      <c r="AS135">
        <f>_xlfn.RANK.AVG(Table2[[#This Row],[1Y Return vs Nifty Z-Score]],Table2[1Y Return vs Nifty Z-Score])</f>
        <v>262</v>
      </c>
      <c r="AT135">
        <f>_xlfn.RANK.AVG(Table2[[#This Row],[6M Return vs Nifty Z-Score]],Table2[6M Return vs Nifty Z-Score])</f>
        <v>123</v>
      </c>
      <c r="AU135">
        <f>_xlfn.RANK.AVG(Table2[[#This Row],[Sharpe Ratio Z-Score]],Table2[Sharpe Ratio Z-Score])</f>
        <v>135</v>
      </c>
      <c r="AV135">
        <f>(Table2[[#This Row],[Rank 1Y]]+Table2[[#This Row],[Rank 6M]]+Table2[[#This Row],[Rank Sharpe]])/3</f>
        <v>173.33333333333334</v>
      </c>
    </row>
    <row r="136" spans="1:48" x14ac:dyDescent="0.3">
      <c r="A136" t="s">
        <v>924</v>
      </c>
      <c r="B136" t="s">
        <v>925</v>
      </c>
      <c r="C136" t="s">
        <v>10443</v>
      </c>
      <c r="D136" t="s">
        <v>539</v>
      </c>
      <c r="E136">
        <v>15959.06869554</v>
      </c>
      <c r="F136">
        <v>848.7</v>
      </c>
      <c r="G136">
        <v>67.379252911242403</v>
      </c>
      <c r="H136">
        <f>(Table2[[#This Row],[1Y Return vs Nifty]]-AVERAGE(Table2[1Y Return vs Nifty]))/_xlfn.STDEV.P(Table2[1Y Return vs Nifty])</f>
        <v>0.20781485807590244</v>
      </c>
      <c r="I136">
        <v>12.156203409927199</v>
      </c>
      <c r="J136">
        <f>(Table2[[#This Row],[1M Return vs Nifty]]-AVERAGE(Table2[1M Return vs Nifty]))/_xlfn.STDEV.P(Table2[1M Return vs Nifty])</f>
        <v>0.15826228470592901</v>
      </c>
      <c r="K136">
        <v>39.685995717232601</v>
      </c>
      <c r="L136">
        <f>(Table2[[#This Row],[6M Return vs Nifty]]-AVERAGE(Table2[6M Return vs Nifty]))/_xlfn.STDEV.P(Table2[6M Return vs Nifty])</f>
        <v>0.80328184560826199</v>
      </c>
      <c r="M136">
        <v>1.03749108046405</v>
      </c>
      <c r="N136">
        <f>(Table2[[#This Row],[1W Return vs Nifty]]-AVERAGE(Table2[1W Return vs Nifty]))/_xlfn.STDEV.P(Table2[1W Return vs Nifty])</f>
        <v>-0.11380117148125828</v>
      </c>
      <c r="O136">
        <v>765.57</v>
      </c>
      <c r="P136">
        <v>724.90850077793198</v>
      </c>
      <c r="Q136">
        <v>626.98090466521001</v>
      </c>
      <c r="R136">
        <v>82.251728098738795</v>
      </c>
      <c r="S136" s="2">
        <f>(Table2[[#This Row],[Close Price]]-Table2[[#This Row],[20D EMA]])/Table2[[#This Row],[20D EMA]]</f>
        <v>0.10858575963007953</v>
      </c>
      <c r="T136" s="2">
        <f>(Table2[[#This Row],[Close Price]]-Table2[[#This Row],[50D EMA]])/Table2[[#This Row],[50D EMA]]</f>
        <v>0.17076844745126016</v>
      </c>
      <c r="U136" s="2">
        <f>(Table2[[#This Row],[Close Price]]-Table2[[#This Row],[200D EMA]])/Table2[[#This Row],[200D EMA]]</f>
        <v>0.35362974164768501</v>
      </c>
      <c r="V136">
        <v>1.2779505232997499</v>
      </c>
      <c r="W136">
        <v>780</v>
      </c>
      <c r="X136">
        <v>855.85</v>
      </c>
      <c r="Y136">
        <v>749</v>
      </c>
      <c r="Z136">
        <v>855.85</v>
      </c>
      <c r="AA136">
        <v>749</v>
      </c>
      <c r="AB136">
        <v>855.85</v>
      </c>
      <c r="AC136" s="2">
        <f>(Table2[[#This Row],[Close Price]]/Table2[[#This Row],[Day Low]])-1</f>
        <v>8.8076923076923164E-2</v>
      </c>
      <c r="AD136" s="2">
        <f>(Table2[[#This Row],[Day High]]/Table2[[#This Row],[Close Price]])-1</f>
        <v>8.4246494638859915E-3</v>
      </c>
      <c r="AE136" s="2">
        <f>(Table2[[#This Row],[Close Price]]/Table2[[#This Row],[Current Week Low]])-1</f>
        <v>0.13311081441922568</v>
      </c>
      <c r="AF136" s="2">
        <f>(Table2[[#This Row],[Current Week High]]/Table2[[#This Row],[Close Price]])-1</f>
        <v>8.4246494638859915E-3</v>
      </c>
      <c r="AG136" s="2">
        <f>(Table2[[#This Row],[Close Price]]/Table2[[#This Row],[Current Month Low]])-1</f>
        <v>0.13311081441922568</v>
      </c>
      <c r="AH136" s="2">
        <f>(Table2[[#This Row],[Current Month High]]/Table2[[#This Row],[Close Price]])-1</f>
        <v>8.4246494638859915E-3</v>
      </c>
      <c r="AI136">
        <v>0.84246494638859903</v>
      </c>
      <c r="AJ136">
        <v>107.506112469437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0.21</v>
      </c>
      <c r="AM136" t="s">
        <v>10473</v>
      </c>
      <c r="AN136">
        <v>11.67</v>
      </c>
      <c r="AO136" t="s">
        <v>10473</v>
      </c>
      <c r="AP136">
        <v>0.10291708705722399</v>
      </c>
      <c r="AQ136">
        <f>(Table2[[#This Row],[Sharpe Ratio]]-AVERAGE(Table2[Sharpe Ratio]))/_xlfn.STDEV.P(Table2[Sharpe Ratio])</f>
        <v>0.54018801020969176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1.5957458271185267</v>
      </c>
      <c r="AS136">
        <f>_xlfn.RANK.AVG(Table2[[#This Row],[1Y Return vs Nifty Z-Score]],Table2[1Y Return vs Nifty Z-Score])</f>
        <v>211</v>
      </c>
      <c r="AT136">
        <f>_xlfn.RANK.AVG(Table2[[#This Row],[6M Return vs Nifty Z-Score]],Table2[6M Return vs Nifty Z-Score])</f>
        <v>111</v>
      </c>
      <c r="AU136">
        <f>_xlfn.RANK.AVG(Table2[[#This Row],[Sharpe Ratio Z-Score]],Table2[Sharpe Ratio Z-Score])</f>
        <v>204</v>
      </c>
      <c r="AV136">
        <f>(Table2[[#This Row],[Rank 1Y]]+Table2[[#This Row],[Rank 6M]]+Table2[[#This Row],[Rank Sharpe]])/3</f>
        <v>175.33333333333334</v>
      </c>
    </row>
    <row r="137" spans="1:48" x14ac:dyDescent="0.3">
      <c r="A137" t="s">
        <v>779</v>
      </c>
      <c r="B137" t="s">
        <v>780</v>
      </c>
      <c r="C137" t="s">
        <v>10435</v>
      </c>
      <c r="D137" t="s">
        <v>148</v>
      </c>
      <c r="E137">
        <v>20185.1839755</v>
      </c>
      <c r="F137">
        <v>635</v>
      </c>
      <c r="G137">
        <v>33.517000903813297</v>
      </c>
      <c r="H137">
        <f>(Table2[[#This Row],[1Y Return vs Nifty]]-AVERAGE(Table2[1Y Return vs Nifty]))/_xlfn.STDEV.P(Table2[1Y Return vs Nifty])</f>
        <v>-0.16936782535955131</v>
      </c>
      <c r="I137">
        <v>10.0640653642178</v>
      </c>
      <c r="J137">
        <f>(Table2[[#This Row],[1M Return vs Nifty]]-AVERAGE(Table2[1M Return vs Nifty]))/_xlfn.STDEV.P(Table2[1M Return vs Nifty])</f>
        <v>7.6031676652485594E-3</v>
      </c>
      <c r="K137">
        <v>41.805877101489898</v>
      </c>
      <c r="L137">
        <f>(Table2[[#This Row],[6M Return vs Nifty]]-AVERAGE(Table2[6M Return vs Nifty]))/_xlfn.STDEV.P(Table2[6M Return vs Nifty])</f>
        <v>0.86389788533938494</v>
      </c>
      <c r="M137">
        <v>4.6478257651134296</v>
      </c>
      <c r="N137">
        <f>(Table2[[#This Row],[1W Return vs Nifty]]-AVERAGE(Table2[1W Return vs Nifty]))/_xlfn.STDEV.P(Table2[1W Return vs Nifty])</f>
        <v>0.59503625924977066</v>
      </c>
      <c r="O137">
        <v>604.73</v>
      </c>
      <c r="P137">
        <v>578.18142085233001</v>
      </c>
      <c r="Q137">
        <v>489.49070219817702</v>
      </c>
      <c r="R137">
        <v>64.442429384276494</v>
      </c>
      <c r="S137" s="2">
        <f>(Table2[[#This Row],[Close Price]]-Table2[[#This Row],[20D EMA]])/Table2[[#This Row],[20D EMA]]</f>
        <v>5.0055396623286397E-2</v>
      </c>
      <c r="T137" s="2">
        <f>(Table2[[#This Row],[Close Price]]-Table2[[#This Row],[50D EMA]])/Table2[[#This Row],[50D EMA]]</f>
        <v>9.82711949891273E-2</v>
      </c>
      <c r="U137" s="2">
        <f>(Table2[[#This Row],[Close Price]]-Table2[[#This Row],[200D EMA]])/Table2[[#This Row],[200D EMA]]</f>
        <v>0.29726672467603182</v>
      </c>
      <c r="V137">
        <v>0.86368014458266795</v>
      </c>
      <c r="W137">
        <v>632</v>
      </c>
      <c r="X137">
        <v>646.79999999999995</v>
      </c>
      <c r="Y137">
        <v>604</v>
      </c>
      <c r="Z137">
        <v>651.95000000000005</v>
      </c>
      <c r="AA137">
        <v>604</v>
      </c>
      <c r="AB137">
        <v>651.95000000000005</v>
      </c>
      <c r="AC137" s="2">
        <f>(Table2[[#This Row],[Close Price]]/Table2[[#This Row],[Day Low]])-1</f>
        <v>4.746835443038E-3</v>
      </c>
      <c r="AD137" s="2">
        <f>(Table2[[#This Row],[Day High]]/Table2[[#This Row],[Close Price]])-1</f>
        <v>1.8582677165354333E-2</v>
      </c>
      <c r="AE137" s="2">
        <f>(Table2[[#This Row],[Close Price]]/Table2[[#This Row],[Current Week Low]])-1</f>
        <v>5.1324503311258374E-2</v>
      </c>
      <c r="AF137" s="2">
        <f>(Table2[[#This Row],[Current Week High]]/Table2[[#This Row],[Close Price]])-1</f>
        <v>2.6692913385826911E-2</v>
      </c>
      <c r="AG137" s="2">
        <f>(Table2[[#This Row],[Close Price]]/Table2[[#This Row],[Current Month Low]])-1</f>
        <v>5.1324503311258374E-2</v>
      </c>
      <c r="AH137" s="2">
        <f>(Table2[[#This Row],[Current Month High]]/Table2[[#This Row],[Close Price]])-1</f>
        <v>2.6692913385826911E-2</v>
      </c>
      <c r="AI137">
        <v>6.47244094488188</v>
      </c>
      <c r="AJ137">
        <v>103.52564102564099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7.0000000000000007E-2</v>
      </c>
      <c r="AM137" t="s">
        <v>10473</v>
      </c>
      <c r="AN137">
        <v>6.73</v>
      </c>
      <c r="AO137" t="s">
        <v>10473</v>
      </c>
      <c r="AP137">
        <v>0.15846192242867299</v>
      </c>
      <c r="AQ137">
        <f>(Table2[[#This Row],[Sharpe Ratio]]-AVERAGE(Table2[Sharpe Ratio]))/_xlfn.STDEV.P(Table2[Sharpe Ratio])</f>
        <v>1.1683588070415172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2.4655282939363703</v>
      </c>
      <c r="AS137">
        <f>_xlfn.RANK.AVG(Table2[[#This Row],[1Y Return vs Nifty Z-Score]],Table2[1Y Return vs Nifty Z-Score])</f>
        <v>331</v>
      </c>
      <c r="AT137">
        <f>_xlfn.RANK.AVG(Table2[[#This Row],[6M Return vs Nifty Z-Score]],Table2[6M Return vs Nifty Z-Score])</f>
        <v>106</v>
      </c>
      <c r="AU137">
        <f>_xlfn.RANK.AVG(Table2[[#This Row],[Sharpe Ratio Z-Score]],Table2[Sharpe Ratio Z-Score])</f>
        <v>91</v>
      </c>
      <c r="AV137">
        <f>(Table2[[#This Row],[Rank 1Y]]+Table2[[#This Row],[Rank 6M]]+Table2[[#This Row],[Rank Sharpe]])/3</f>
        <v>176</v>
      </c>
    </row>
    <row r="138" spans="1:48" x14ac:dyDescent="0.3">
      <c r="A138" t="s">
        <v>1811</v>
      </c>
      <c r="B138" t="s">
        <v>1812</v>
      </c>
      <c r="C138" t="s">
        <v>10437</v>
      </c>
      <c r="D138" t="s">
        <v>130</v>
      </c>
      <c r="E138">
        <v>3972.9105953099902</v>
      </c>
      <c r="F138">
        <v>736.35</v>
      </c>
      <c r="G138">
        <v>98.996440732033705</v>
      </c>
      <c r="H138">
        <f>(Table2[[#This Row],[1Y Return vs Nifty]]-AVERAGE(Table2[1Y Return vs Nifty]))/_xlfn.STDEV.P(Table2[1Y Return vs Nifty])</f>
        <v>0.5599903643686458</v>
      </c>
      <c r="I138">
        <v>8.8445933791421307</v>
      </c>
      <c r="J138">
        <f>(Table2[[#This Row],[1M Return vs Nifty]]-AVERAGE(Table2[1M Return vs Nifty]))/_xlfn.STDEV.P(Table2[1M Return vs Nifty])</f>
        <v>-8.0213490945846649E-2</v>
      </c>
      <c r="K138">
        <v>32.662999462156399</v>
      </c>
      <c r="L138">
        <f>(Table2[[#This Row],[6M Return vs Nifty]]-AVERAGE(Table2[6M Return vs Nifty]))/_xlfn.STDEV.P(Table2[6M Return vs Nifty])</f>
        <v>0.60246578901631598</v>
      </c>
      <c r="M138">
        <v>-2.8461955937727401</v>
      </c>
      <c r="N138">
        <f>(Table2[[#This Row],[1W Return vs Nifty]]-AVERAGE(Table2[1W Return vs Nifty]))/_xlfn.STDEV.P(Table2[1W Return vs Nifty])</f>
        <v>-0.87630734456135628</v>
      </c>
      <c r="O138">
        <v>749.95</v>
      </c>
      <c r="P138">
        <v>729.50014502753902</v>
      </c>
      <c r="Q138">
        <v>602.59248988534205</v>
      </c>
      <c r="R138">
        <v>40.557713006763699</v>
      </c>
      <c r="S138" s="2">
        <f>(Table2[[#This Row],[Close Price]]-Table2[[#This Row],[20D EMA]])/Table2[[#This Row],[20D EMA]]</f>
        <v>-1.8134542302820217E-2</v>
      </c>
      <c r="T138" s="2">
        <f>(Table2[[#This Row],[Close Price]]-Table2[[#This Row],[50D EMA]])/Table2[[#This Row],[50D EMA]]</f>
        <v>9.3897924752330483E-3</v>
      </c>
      <c r="U138" s="2">
        <f>(Table2[[#This Row],[Close Price]]-Table2[[#This Row],[200D EMA]])/Table2[[#This Row],[200D EMA]]</f>
        <v>0.22197009149601021</v>
      </c>
      <c r="V138">
        <v>0.28041857825410998</v>
      </c>
      <c r="W138">
        <v>733</v>
      </c>
      <c r="X138">
        <v>744</v>
      </c>
      <c r="Y138">
        <v>733</v>
      </c>
      <c r="Z138">
        <v>760</v>
      </c>
      <c r="AA138">
        <v>733</v>
      </c>
      <c r="AB138">
        <v>760</v>
      </c>
      <c r="AC138" s="2">
        <f>(Table2[[#This Row],[Close Price]]/Table2[[#This Row],[Day Low]])-1</f>
        <v>4.570259208731331E-3</v>
      </c>
      <c r="AD138" s="2">
        <f>(Table2[[#This Row],[Day High]]/Table2[[#This Row],[Close Price]])-1</f>
        <v>1.0389081279282841E-2</v>
      </c>
      <c r="AE138" s="2">
        <f>(Table2[[#This Row],[Close Price]]/Table2[[#This Row],[Current Week Low]])-1</f>
        <v>4.570259208731331E-3</v>
      </c>
      <c r="AF138" s="2">
        <f>(Table2[[#This Row],[Current Week High]]/Table2[[#This Row],[Close Price]])-1</f>
        <v>3.2117878726149129E-2</v>
      </c>
      <c r="AG138" s="2">
        <f>(Table2[[#This Row],[Close Price]]/Table2[[#This Row],[Current Month Low]])-1</f>
        <v>4.570259208731331E-3</v>
      </c>
      <c r="AH138" s="2">
        <f>(Table2[[#This Row],[Current Month High]]/Table2[[#This Row],[Close Price]])-1</f>
        <v>3.2117878726149129E-2</v>
      </c>
      <c r="AI138">
        <v>19.508385957764599</v>
      </c>
      <c r="AJ138">
        <v>127.479147358665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-0.05</v>
      </c>
      <c r="AM138" t="s">
        <v>10474</v>
      </c>
      <c r="AN138">
        <v>-8.66</v>
      </c>
      <c r="AO138" t="s">
        <v>10474</v>
      </c>
      <c r="AP138">
        <v>7.7807120241447994E-2</v>
      </c>
      <c r="AQ138">
        <f>(Table2[[#This Row],[Sharpe Ratio]]-AVERAGE(Table2[Sharpe Ratio]))/_xlfn.STDEV.P(Table2[Sharpe Ratio])</f>
        <v>0.25621295190581084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0.46214826978356971</v>
      </c>
      <c r="AS138">
        <f>_xlfn.RANK.AVG(Table2[[#This Row],[1Y Return vs Nifty Z-Score]],Table2[1Y Return vs Nifty Z-Score])</f>
        <v>133</v>
      </c>
      <c r="AT138">
        <f>_xlfn.RANK.AVG(Table2[[#This Row],[6M Return vs Nifty Z-Score]],Table2[6M Return vs Nifty Z-Score])</f>
        <v>141</v>
      </c>
      <c r="AU138">
        <f>_xlfn.RANK.AVG(Table2[[#This Row],[Sharpe Ratio Z-Score]],Table2[Sharpe Ratio Z-Score])</f>
        <v>256</v>
      </c>
      <c r="AV138">
        <f>(Table2[[#This Row],[Rank 1Y]]+Table2[[#This Row],[Rank 6M]]+Table2[[#This Row],[Rank Sharpe]])/3</f>
        <v>176.66666666666666</v>
      </c>
    </row>
    <row r="139" spans="1:48" x14ac:dyDescent="0.3">
      <c r="A139" t="s">
        <v>551</v>
      </c>
      <c r="B139" t="s">
        <v>552</v>
      </c>
      <c r="C139" t="s">
        <v>10437</v>
      </c>
      <c r="D139" t="s">
        <v>130</v>
      </c>
      <c r="E139">
        <v>34609.414185324997</v>
      </c>
      <c r="F139">
        <v>763.35</v>
      </c>
      <c r="G139">
        <v>45.866677089205901</v>
      </c>
      <c r="H139">
        <f>(Table2[[#This Row],[1Y Return vs Nifty]]-AVERAGE(Table2[1Y Return vs Nifty]))/_xlfn.STDEV.P(Table2[1Y Return vs Nifty])</f>
        <v>-3.1808043389251341E-2</v>
      </c>
      <c r="I139">
        <v>12.4386625745011</v>
      </c>
      <c r="J139">
        <f>(Table2[[#This Row],[1M Return vs Nifty]]-AVERAGE(Table2[1M Return vs Nifty]))/_xlfn.STDEV.P(Table2[1M Return vs Nifty])</f>
        <v>0.17860274379849458</v>
      </c>
      <c r="K139">
        <v>17.400276367336001</v>
      </c>
      <c r="L139">
        <f>(Table2[[#This Row],[6M Return vs Nifty]]-AVERAGE(Table2[6M Return vs Nifty]))/_xlfn.STDEV.P(Table2[6M Return vs Nifty])</f>
        <v>0.16604239457960637</v>
      </c>
      <c r="M139">
        <v>4.0875426517383397</v>
      </c>
      <c r="N139">
        <f>(Table2[[#This Row],[1W Return vs Nifty]]-AVERAGE(Table2[1W Return vs Nifty]))/_xlfn.STDEV.P(Table2[1W Return vs Nifty])</f>
        <v>0.48503270632283479</v>
      </c>
      <c r="O139">
        <v>731.01</v>
      </c>
      <c r="P139">
        <v>706.69800166846198</v>
      </c>
      <c r="Q139">
        <v>612.89374967556796</v>
      </c>
      <c r="R139">
        <v>36.841270988496802</v>
      </c>
      <c r="S139" s="2">
        <f>(Table2[[#This Row],[Close Price]]-Table2[[#This Row],[20D EMA]])/Table2[[#This Row],[20D EMA]]</f>
        <v>4.4240160873312312E-2</v>
      </c>
      <c r="T139" s="2">
        <f>(Table2[[#This Row],[Close Price]]-Table2[[#This Row],[50D EMA]])/Table2[[#This Row],[50D EMA]]</f>
        <v>8.0164367520195109E-2</v>
      </c>
      <c r="U139" s="2">
        <f>(Table2[[#This Row],[Close Price]]-Table2[[#This Row],[200D EMA]])/Table2[[#This Row],[200D EMA]]</f>
        <v>0.24548504598729434</v>
      </c>
      <c r="V139">
        <v>2.0442748450504502</v>
      </c>
      <c r="W139">
        <v>757</v>
      </c>
      <c r="X139">
        <v>779.2</v>
      </c>
      <c r="Y139">
        <v>726.4</v>
      </c>
      <c r="Z139">
        <v>786</v>
      </c>
      <c r="AA139">
        <v>726.4</v>
      </c>
      <c r="AB139">
        <v>786</v>
      </c>
      <c r="AC139" s="2">
        <f>(Table2[[#This Row],[Close Price]]/Table2[[#This Row],[Day Low]])-1</f>
        <v>8.3883751651254723E-3</v>
      </c>
      <c r="AD139" s="2">
        <f>(Table2[[#This Row],[Day High]]/Table2[[#This Row],[Close Price]])-1</f>
        <v>2.0763738782995977E-2</v>
      </c>
      <c r="AE139" s="2">
        <f>(Table2[[#This Row],[Close Price]]/Table2[[#This Row],[Current Week Low]])-1</f>
        <v>5.086729074889873E-2</v>
      </c>
      <c r="AF139" s="2">
        <f>(Table2[[#This Row],[Current Week High]]/Table2[[#This Row],[Close Price]])-1</f>
        <v>2.9671841226174056E-2</v>
      </c>
      <c r="AG139" s="2">
        <f>(Table2[[#This Row],[Close Price]]/Table2[[#This Row],[Current Month Low]])-1</f>
        <v>5.086729074889873E-2</v>
      </c>
      <c r="AH139" s="2">
        <f>(Table2[[#This Row],[Current Month High]]/Table2[[#This Row],[Close Price]])-1</f>
        <v>2.9671841226174056E-2</v>
      </c>
      <c r="AI139">
        <v>2.9671841226173998</v>
      </c>
      <c r="AJ139">
        <v>77.255311738070304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-0.03</v>
      </c>
      <c r="AM139" t="s">
        <v>10474</v>
      </c>
      <c r="AN139">
        <v>6.47</v>
      </c>
      <c r="AO139" t="s">
        <v>10473</v>
      </c>
      <c r="AP139">
        <v>0.25204291888257702</v>
      </c>
      <c r="AQ139">
        <f>(Table2[[#This Row],[Sharpe Ratio]]-AVERAGE(Table2[Sharpe Ratio]))/_xlfn.STDEV.P(Table2[Sharpe Ratio])</f>
        <v>2.22669031018936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3.0245601115010445</v>
      </c>
      <c r="AS139">
        <f>_xlfn.RANK.AVG(Table2[[#This Row],[1Y Return vs Nifty Z-Score]],Table2[1Y Return vs Nifty Z-Score])</f>
        <v>288</v>
      </c>
      <c r="AT139">
        <f>_xlfn.RANK.AVG(Table2[[#This Row],[6M Return vs Nifty Z-Score]],Table2[6M Return vs Nifty Z-Score])</f>
        <v>243</v>
      </c>
      <c r="AU139">
        <f>_xlfn.RANK.AVG(Table2[[#This Row],[Sharpe Ratio Z-Score]],Table2[Sharpe Ratio Z-Score])</f>
        <v>9</v>
      </c>
      <c r="AV139">
        <f>(Table2[[#This Row],[Rank 1Y]]+Table2[[#This Row],[Rank 6M]]+Table2[[#This Row],[Rank Sharpe]])/3</f>
        <v>180</v>
      </c>
    </row>
    <row r="140" spans="1:48" x14ac:dyDescent="0.3">
      <c r="A140" t="s">
        <v>266</v>
      </c>
      <c r="B140" t="s">
        <v>267</v>
      </c>
      <c r="C140" t="s">
        <v>10433</v>
      </c>
      <c r="D140" t="s">
        <v>191</v>
      </c>
      <c r="E140">
        <v>103445.992936</v>
      </c>
      <c r="F140">
        <v>35074</v>
      </c>
      <c r="G140">
        <v>57.845757517962298</v>
      </c>
      <c r="H140">
        <f>(Table2[[#This Row],[1Y Return vs Nifty]]-AVERAGE(Table2[1Y Return vs Nifty]))/_xlfn.STDEV.P(Table2[1Y Return vs Nifty])</f>
        <v>0.1016237703074923</v>
      </c>
      <c r="I140">
        <v>11.4232673320841</v>
      </c>
      <c r="J140">
        <f>(Table2[[#This Row],[1M Return vs Nifty]]-AVERAGE(Table2[1M Return vs Nifty]))/_xlfn.STDEV.P(Table2[1M Return vs Nifty])</f>
        <v>0.10548206661202279</v>
      </c>
      <c r="K140">
        <v>42.564857353271897</v>
      </c>
      <c r="L140">
        <f>(Table2[[#This Row],[6M Return vs Nifty]]-AVERAGE(Table2[6M Return vs Nifty]))/_xlfn.STDEV.P(Table2[6M Return vs Nifty])</f>
        <v>0.88560022087514123</v>
      </c>
      <c r="M140">
        <v>0.95448254976526603</v>
      </c>
      <c r="N140">
        <f>(Table2[[#This Row],[1W Return vs Nifty]]-AVERAGE(Table2[1W Return vs Nifty]))/_xlfn.STDEV.P(Table2[1W Return vs Nifty])</f>
        <v>-0.130098705856523</v>
      </c>
      <c r="O140">
        <v>33434.04</v>
      </c>
      <c r="P140">
        <v>31909.092681233298</v>
      </c>
      <c r="Q140">
        <v>27017.257835344401</v>
      </c>
      <c r="R140">
        <v>70.869194916394704</v>
      </c>
      <c r="S140" s="2">
        <f>(Table2[[#This Row],[Close Price]]-Table2[[#This Row],[20D EMA]])/Table2[[#This Row],[20D EMA]]</f>
        <v>4.9050608302197374E-2</v>
      </c>
      <c r="T140" s="2">
        <f>(Table2[[#This Row],[Close Price]]-Table2[[#This Row],[50D EMA]])/Table2[[#This Row],[50D EMA]]</f>
        <v>9.9185124139492667E-2</v>
      </c>
      <c r="U140" s="2">
        <f>(Table2[[#This Row],[Close Price]]-Table2[[#This Row],[200D EMA]])/Table2[[#This Row],[200D EMA]]</f>
        <v>0.29820725011239457</v>
      </c>
      <c r="V140">
        <v>0.69701552424836999</v>
      </c>
      <c r="W140">
        <v>34944</v>
      </c>
      <c r="X140">
        <v>35680</v>
      </c>
      <c r="Y140">
        <v>33702.15</v>
      </c>
      <c r="Z140">
        <v>35680</v>
      </c>
      <c r="AA140">
        <v>33702.15</v>
      </c>
      <c r="AB140">
        <v>35680</v>
      </c>
      <c r="AC140" s="2">
        <f>(Table2[[#This Row],[Close Price]]/Table2[[#This Row],[Day Low]])-1</f>
        <v>3.7202380952381375E-3</v>
      </c>
      <c r="AD140" s="2">
        <f>(Table2[[#This Row],[Day High]]/Table2[[#This Row],[Close Price]])-1</f>
        <v>1.7277755602440603E-2</v>
      </c>
      <c r="AE140" s="2">
        <f>(Table2[[#This Row],[Close Price]]/Table2[[#This Row],[Current Week Low]])-1</f>
        <v>4.0705118219460656E-2</v>
      </c>
      <c r="AF140" s="2">
        <f>(Table2[[#This Row],[Current Week High]]/Table2[[#This Row],[Close Price]])-1</f>
        <v>1.7277755602440603E-2</v>
      </c>
      <c r="AG140" s="2">
        <f>(Table2[[#This Row],[Close Price]]/Table2[[#This Row],[Current Month Low]])-1</f>
        <v>4.0705118219460656E-2</v>
      </c>
      <c r="AH140" s="2">
        <f>(Table2[[#This Row],[Current Month High]]/Table2[[#This Row],[Close Price]])-1</f>
        <v>1.7277755602440603E-2</v>
      </c>
      <c r="AI140">
        <v>4.5731881165535597</v>
      </c>
      <c r="AJ140">
        <v>95.603739860521998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</v>
      </c>
      <c r="AM140" t="s">
        <v>10475</v>
      </c>
      <c r="AN140">
        <v>6.63</v>
      </c>
      <c r="AO140" t="s">
        <v>10473</v>
      </c>
      <c r="AP140">
        <v>0.10830932440046701</v>
      </c>
      <c r="AQ140">
        <f>(Table2[[#This Row],[Sharpe Ratio]]-AVERAGE(Table2[Sharpe Ratio]))/_xlfn.STDEV.P(Table2[Sharpe Ratio])</f>
        <v>0.60117020605129456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1.5637775579894277</v>
      </c>
      <c r="AS140">
        <f>_xlfn.RANK.AVG(Table2[[#This Row],[1Y Return vs Nifty Z-Score]],Table2[1Y Return vs Nifty Z-Score])</f>
        <v>244</v>
      </c>
      <c r="AT140">
        <f>_xlfn.RANK.AVG(Table2[[#This Row],[6M Return vs Nifty Z-Score]],Table2[6M Return vs Nifty Z-Score])</f>
        <v>104</v>
      </c>
      <c r="AU140">
        <f>_xlfn.RANK.AVG(Table2[[#This Row],[Sharpe Ratio Z-Score]],Table2[Sharpe Ratio Z-Score])</f>
        <v>193</v>
      </c>
      <c r="AV140">
        <f>(Table2[[#This Row],[Rank 1Y]]+Table2[[#This Row],[Rank 6M]]+Table2[[#This Row],[Rank Sharpe]])/3</f>
        <v>180.33333333333334</v>
      </c>
    </row>
    <row r="141" spans="1:48" x14ac:dyDescent="0.3">
      <c r="A141" t="s">
        <v>90</v>
      </c>
      <c r="B141" t="s">
        <v>91</v>
      </c>
      <c r="C141" t="s">
        <v>10427</v>
      </c>
      <c r="D141" t="s">
        <v>92</v>
      </c>
      <c r="E141">
        <v>302898.09727204998</v>
      </c>
      <c r="F141">
        <v>491.5</v>
      </c>
      <c r="G141">
        <v>86.962570883718399</v>
      </c>
      <c r="H141">
        <f>(Table2[[#This Row],[1Y Return vs Nifty]]-AVERAGE(Table2[1Y Return vs Nifty]))/_xlfn.STDEV.P(Table2[1Y Return vs Nifty])</f>
        <v>0.42594826579514422</v>
      </c>
      <c r="I141">
        <v>1.58032639670317</v>
      </c>
      <c r="J141">
        <f>(Table2[[#This Row],[1M Return vs Nifty]]-AVERAGE(Table2[1M Return vs Nifty]))/_xlfn.STDEV.P(Table2[1M Return vs Nifty])</f>
        <v>-0.60332813520486106</v>
      </c>
      <c r="K141">
        <v>15.908503614480299</v>
      </c>
      <c r="L141">
        <f>(Table2[[#This Row],[6M Return vs Nifty]]-AVERAGE(Table2[6M Return vs Nifty]))/_xlfn.STDEV.P(Table2[6M Return vs Nifty])</f>
        <v>0.12338653792251872</v>
      </c>
      <c r="M141">
        <v>3.20685043488995</v>
      </c>
      <c r="N141">
        <f>(Table2[[#This Row],[1W Return vs Nifty]]-AVERAGE(Table2[1W Return vs Nifty]))/_xlfn.STDEV.P(Table2[1W Return vs Nifty])</f>
        <v>0.31212142169597673</v>
      </c>
      <c r="O141">
        <v>479.62</v>
      </c>
      <c r="P141">
        <v>471.85660854170698</v>
      </c>
      <c r="Q141">
        <v>406.84177003665297</v>
      </c>
      <c r="R141">
        <v>68.274121725630494</v>
      </c>
      <c r="S141" s="2">
        <f>(Table2[[#This Row],[Close Price]]-Table2[[#This Row],[20D EMA]])/Table2[[#This Row],[20D EMA]]</f>
        <v>2.4769609274008581E-2</v>
      </c>
      <c r="T141" s="2">
        <f>(Table2[[#This Row],[Close Price]]-Table2[[#This Row],[50D EMA]])/Table2[[#This Row],[50D EMA]]</f>
        <v>4.1630001790166224E-2</v>
      </c>
      <c r="U141" s="2">
        <f>(Table2[[#This Row],[Close Price]]-Table2[[#This Row],[200D EMA]])/Table2[[#This Row],[200D EMA]]</f>
        <v>0.20808637705936645</v>
      </c>
      <c r="V141">
        <v>0.74932407054017902</v>
      </c>
      <c r="W141">
        <v>486.9</v>
      </c>
      <c r="X141">
        <v>493.3</v>
      </c>
      <c r="Y141">
        <v>471.25</v>
      </c>
      <c r="Z141">
        <v>493.3</v>
      </c>
      <c r="AA141">
        <v>471.25</v>
      </c>
      <c r="AB141">
        <v>493.3</v>
      </c>
      <c r="AC141" s="2">
        <f>(Table2[[#This Row],[Close Price]]/Table2[[#This Row],[Day Low]])-1</f>
        <v>9.4475251591703557E-3</v>
      </c>
      <c r="AD141" s="2">
        <f>(Table2[[#This Row],[Day High]]/Table2[[#This Row],[Close Price]])-1</f>
        <v>3.6622583926755325E-3</v>
      </c>
      <c r="AE141" s="2">
        <f>(Table2[[#This Row],[Close Price]]/Table2[[#This Row],[Current Week Low]])-1</f>
        <v>4.2970822281167109E-2</v>
      </c>
      <c r="AF141" s="2">
        <f>(Table2[[#This Row],[Current Week High]]/Table2[[#This Row],[Close Price]])-1</f>
        <v>3.6622583926755325E-3</v>
      </c>
      <c r="AG141" s="2">
        <f>(Table2[[#This Row],[Close Price]]/Table2[[#This Row],[Current Month Low]])-1</f>
        <v>4.2970822281167109E-2</v>
      </c>
      <c r="AH141" s="2">
        <f>(Table2[[#This Row],[Current Month High]]/Table2[[#This Row],[Close Price]])-1</f>
        <v>3.6622583926755325E-3</v>
      </c>
      <c r="AI141">
        <v>7.3041709053916604</v>
      </c>
      <c r="AJ141">
        <v>116.66299316729101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-0.04</v>
      </c>
      <c r="AM141" t="s">
        <v>10474</v>
      </c>
      <c r="AN141">
        <v>2.84</v>
      </c>
      <c r="AO141" t="s">
        <v>10473</v>
      </c>
      <c r="AP141">
        <v>0.13683241738591001</v>
      </c>
      <c r="AQ141">
        <f>(Table2[[#This Row],[Sharpe Ratio]]-AVERAGE(Table2[Sharpe Ratio]))/_xlfn.STDEV.P(Table2[Sharpe Ratio])</f>
        <v>0.92374518406597095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1.1818732742747498</v>
      </c>
      <c r="AS141">
        <f>_xlfn.RANK.AVG(Table2[[#This Row],[1Y Return vs Nifty Z-Score]],Table2[1Y Return vs Nifty Z-Score])</f>
        <v>152</v>
      </c>
      <c r="AT141">
        <f>_xlfn.RANK.AVG(Table2[[#This Row],[6M Return vs Nifty Z-Score]],Table2[6M Return vs Nifty Z-Score])</f>
        <v>261</v>
      </c>
      <c r="AU141">
        <f>_xlfn.RANK.AVG(Table2[[#This Row],[Sharpe Ratio Z-Score]],Table2[Sharpe Ratio Z-Score])</f>
        <v>131</v>
      </c>
      <c r="AV141">
        <f>(Table2[[#This Row],[Rank 1Y]]+Table2[[#This Row],[Rank 6M]]+Table2[[#This Row],[Rank Sharpe]])/3</f>
        <v>181.33333333333334</v>
      </c>
    </row>
    <row r="142" spans="1:48" x14ac:dyDescent="0.3">
      <c r="A142" t="s">
        <v>1500</v>
      </c>
      <c r="B142" t="s">
        <v>1501</v>
      </c>
      <c r="C142" t="s">
        <v>10445</v>
      </c>
      <c r="D142" t="s">
        <v>1502</v>
      </c>
      <c r="E142">
        <v>6495.6221583199904</v>
      </c>
      <c r="F142">
        <v>364.6</v>
      </c>
      <c r="G142">
        <v>112.633780600866</v>
      </c>
      <c r="H142">
        <f>(Table2[[#This Row],[1Y Return vs Nifty]]-AVERAGE(Table2[1Y Return vs Nifty]))/_xlfn.STDEV.P(Table2[1Y Return vs Nifty])</f>
        <v>0.7118930920879647</v>
      </c>
      <c r="I142">
        <v>19.2691326014072</v>
      </c>
      <c r="J142">
        <f>(Table2[[#This Row],[1M Return vs Nifty]]-AVERAGE(Table2[1M Return vs Nifty]))/_xlfn.STDEV.P(Table2[1M Return vs Nifty])</f>
        <v>0.67047878674745276</v>
      </c>
      <c r="K142">
        <v>17.127499450501499</v>
      </c>
      <c r="L142">
        <f>(Table2[[#This Row],[6M Return vs Nifty]]-AVERAGE(Table2[6M Return vs Nifty]))/_xlfn.STDEV.P(Table2[6M Return vs Nifty])</f>
        <v>0.15824259193434359</v>
      </c>
      <c r="M142">
        <v>10.8633029321902</v>
      </c>
      <c r="N142">
        <f>(Table2[[#This Row],[1W Return vs Nifty]]-AVERAGE(Table2[1W Return vs Nifty]))/_xlfn.STDEV.P(Table2[1W Return vs Nifty])</f>
        <v>1.8153560497142773</v>
      </c>
      <c r="O142">
        <v>323.16000000000003</v>
      </c>
      <c r="P142">
        <v>305.21288216507202</v>
      </c>
      <c r="Q142">
        <v>272.47759735138402</v>
      </c>
      <c r="R142">
        <v>82.615502641359299</v>
      </c>
      <c r="S142" s="2">
        <f>(Table2[[#This Row],[Close Price]]-Table2[[#This Row],[20D EMA]])/Table2[[#This Row],[20D EMA]]</f>
        <v>0.12823369228864956</v>
      </c>
      <c r="T142" s="2">
        <f>(Table2[[#This Row],[Close Price]]-Table2[[#This Row],[50D EMA]])/Table2[[#This Row],[50D EMA]]</f>
        <v>0.19457605266742622</v>
      </c>
      <c r="U142" s="2">
        <f>(Table2[[#This Row],[Close Price]]-Table2[[#This Row],[200D EMA]])/Table2[[#This Row],[200D EMA]]</f>
        <v>0.33809165797148449</v>
      </c>
      <c r="V142">
        <v>1.60375663884413</v>
      </c>
      <c r="W142">
        <v>358</v>
      </c>
      <c r="X142">
        <v>369.65</v>
      </c>
      <c r="Y142">
        <v>321.2</v>
      </c>
      <c r="Z142">
        <v>369.65</v>
      </c>
      <c r="AA142">
        <v>321.2</v>
      </c>
      <c r="AB142">
        <v>369.65</v>
      </c>
      <c r="AC142" s="2">
        <f>(Table2[[#This Row],[Close Price]]/Table2[[#This Row],[Day Low]])-1</f>
        <v>1.8435754189944253E-2</v>
      </c>
      <c r="AD142" s="2">
        <f>(Table2[[#This Row],[Day High]]/Table2[[#This Row],[Close Price]])-1</f>
        <v>1.3850795392210458E-2</v>
      </c>
      <c r="AE142" s="2">
        <f>(Table2[[#This Row],[Close Price]]/Table2[[#This Row],[Current Week Low]])-1</f>
        <v>0.13511830635118316</v>
      </c>
      <c r="AF142" s="2">
        <f>(Table2[[#This Row],[Current Week High]]/Table2[[#This Row],[Close Price]])-1</f>
        <v>1.3850795392210458E-2</v>
      </c>
      <c r="AG142" s="2">
        <f>(Table2[[#This Row],[Close Price]]/Table2[[#This Row],[Current Month Low]])-1</f>
        <v>0.13511830635118316</v>
      </c>
      <c r="AH142" s="2">
        <f>(Table2[[#This Row],[Current Month High]]/Table2[[#This Row],[Close Price]])-1</f>
        <v>1.3850795392210458E-2</v>
      </c>
      <c r="AI142">
        <v>2.3861766319253901</v>
      </c>
      <c r="AJ142">
        <v>152.930974679153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0.17</v>
      </c>
      <c r="AM142" t="s">
        <v>10473</v>
      </c>
      <c r="AN142">
        <v>16.36</v>
      </c>
      <c r="AO142" t="s">
        <v>10473</v>
      </c>
      <c r="AP142">
        <v>0.112564481905989</v>
      </c>
      <c r="AQ142">
        <f>(Table2[[#This Row],[Sharpe Ratio]]-AVERAGE(Table2[Sharpe Ratio]))/_xlfn.STDEV.P(Table2[Sharpe Ratio])</f>
        <v>0.64929287421681448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4.0052633947008527</v>
      </c>
      <c r="AS142">
        <f>_xlfn.RANK.AVG(Table2[[#This Row],[1Y Return vs Nifty Z-Score]],Table2[1Y Return vs Nifty Z-Score])</f>
        <v>112</v>
      </c>
      <c r="AT142">
        <f>_xlfn.RANK.AVG(Table2[[#This Row],[6M Return vs Nifty Z-Score]],Table2[6M Return vs Nifty Z-Score])</f>
        <v>245</v>
      </c>
      <c r="AU142">
        <f>_xlfn.RANK.AVG(Table2[[#This Row],[Sharpe Ratio Z-Score]],Table2[Sharpe Ratio Z-Score])</f>
        <v>187</v>
      </c>
      <c r="AV142">
        <f>(Table2[[#This Row],[Rank 1Y]]+Table2[[#This Row],[Rank 6M]]+Table2[[#This Row],[Rank Sharpe]])/3</f>
        <v>181.33333333333334</v>
      </c>
    </row>
    <row r="143" spans="1:48" x14ac:dyDescent="0.3">
      <c r="A143" t="s">
        <v>184</v>
      </c>
      <c r="B143" t="s">
        <v>185</v>
      </c>
      <c r="C143" t="s">
        <v>10436</v>
      </c>
      <c r="D143" t="s">
        <v>89</v>
      </c>
      <c r="E143">
        <v>140578.963370265</v>
      </c>
      <c r="F143">
        <v>439.95</v>
      </c>
      <c r="G143">
        <v>73.157737563445195</v>
      </c>
      <c r="H143">
        <f>(Table2[[#This Row],[1Y Return vs Nifty]]-AVERAGE(Table2[1Y Return vs Nifty]))/_xlfn.STDEV.P(Table2[1Y Return vs Nifty])</f>
        <v>0.27217987274859046</v>
      </c>
      <c r="I143">
        <v>-0.83685018719999804</v>
      </c>
      <c r="J143">
        <f>(Table2[[#This Row],[1M Return vs Nifty]]-AVERAGE(Table2[1M Return vs Nifty]))/_xlfn.STDEV.P(Table2[1M Return vs Nifty])</f>
        <v>-0.77739393865846507</v>
      </c>
      <c r="K143">
        <v>17.1092400587832</v>
      </c>
      <c r="L143">
        <f>(Table2[[#This Row],[6M Return vs Nifty]]-AVERAGE(Table2[6M Return vs Nifty]))/_xlfn.STDEV.P(Table2[6M Return vs Nifty])</f>
        <v>0.15772048158322585</v>
      </c>
      <c r="M143">
        <v>-2.0258296784199201</v>
      </c>
      <c r="N143">
        <f>(Table2[[#This Row],[1W Return vs Nifty]]-AVERAGE(Table2[1W Return vs Nifty]))/_xlfn.STDEV.P(Table2[1W Return vs Nifty])</f>
        <v>-0.71524026394678575</v>
      </c>
      <c r="O143">
        <v>437.9</v>
      </c>
      <c r="P143">
        <v>432.908217979916</v>
      </c>
      <c r="Q143">
        <v>370.20679628072799</v>
      </c>
      <c r="R143">
        <v>54.479324413993602</v>
      </c>
      <c r="S143" s="2">
        <f>(Table2[[#This Row],[Close Price]]-Table2[[#This Row],[20D EMA]])/Table2[[#This Row],[20D EMA]]</f>
        <v>4.6814341173784229E-3</v>
      </c>
      <c r="T143" s="2">
        <f>(Table2[[#This Row],[Close Price]]-Table2[[#This Row],[50D EMA]])/Table2[[#This Row],[50D EMA]]</f>
        <v>1.6266223942209099E-2</v>
      </c>
      <c r="U143" s="2">
        <f>(Table2[[#This Row],[Close Price]]-Table2[[#This Row],[200D EMA]])/Table2[[#This Row],[200D EMA]]</f>
        <v>0.18838985242827821</v>
      </c>
      <c r="V143">
        <v>0.70705229737472297</v>
      </c>
      <c r="W143">
        <v>434</v>
      </c>
      <c r="X143">
        <v>440.3</v>
      </c>
      <c r="Y143">
        <v>428</v>
      </c>
      <c r="Z143">
        <v>442.25</v>
      </c>
      <c r="AA143">
        <v>428</v>
      </c>
      <c r="AB143">
        <v>442.25</v>
      </c>
      <c r="AC143" s="2">
        <f>(Table2[[#This Row],[Close Price]]/Table2[[#This Row],[Day Low]])-1</f>
        <v>1.3709677419354804E-2</v>
      </c>
      <c r="AD143" s="2">
        <f>(Table2[[#This Row],[Day High]]/Table2[[#This Row],[Close Price]])-1</f>
        <v>7.955449482897059E-4</v>
      </c>
      <c r="AE143" s="2">
        <f>(Table2[[#This Row],[Close Price]]/Table2[[#This Row],[Current Week Low]])-1</f>
        <v>2.7920560747663581E-2</v>
      </c>
      <c r="AF143" s="2">
        <f>(Table2[[#This Row],[Current Week High]]/Table2[[#This Row],[Close Price]])-1</f>
        <v>5.2278668030458775E-3</v>
      </c>
      <c r="AG143" s="2">
        <f>(Table2[[#This Row],[Close Price]]/Table2[[#This Row],[Current Month Low]])-1</f>
        <v>2.7920560747663581E-2</v>
      </c>
      <c r="AH143" s="2">
        <f>(Table2[[#This Row],[Current Month High]]/Table2[[#This Row],[Close Price]])-1</f>
        <v>5.2278668030458775E-3</v>
      </c>
      <c r="AI143">
        <v>5.5119899988635002</v>
      </c>
      <c r="AJ143">
        <v>102.97577854671199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-0.05</v>
      </c>
      <c r="AM143" t="s">
        <v>10474</v>
      </c>
      <c r="AN143">
        <v>-0.54</v>
      </c>
      <c r="AO143" t="s">
        <v>10474</v>
      </c>
      <c r="AP143">
        <v>0.149170907755548</v>
      </c>
      <c r="AQ143">
        <f>(Table2[[#This Row],[Sharpe Ratio]]-AVERAGE(Table2[Sharpe Ratio]))/_xlfn.STDEV.P(Table2[Sharpe Ratio])</f>
        <v>1.0632843378930661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5.5048961963155563E-4</v>
      </c>
      <c r="AS143">
        <f>_xlfn.RANK.AVG(Table2[[#This Row],[1Y Return vs Nifty Z-Score]],Table2[1Y Return vs Nifty Z-Score])</f>
        <v>194</v>
      </c>
      <c r="AT143">
        <f>_xlfn.RANK.AVG(Table2[[#This Row],[6M Return vs Nifty Z-Score]],Table2[6M Return vs Nifty Z-Score])</f>
        <v>246</v>
      </c>
      <c r="AU143">
        <f>_xlfn.RANK.AVG(Table2[[#This Row],[Sharpe Ratio Z-Score]],Table2[Sharpe Ratio Z-Score])</f>
        <v>107</v>
      </c>
      <c r="AV143">
        <f>(Table2[[#This Row],[Rank 1Y]]+Table2[[#This Row],[Rank 6M]]+Table2[[#This Row],[Rank Sharpe]])/3</f>
        <v>182.33333333333334</v>
      </c>
    </row>
    <row r="144" spans="1:48" x14ac:dyDescent="0.3">
      <c r="A144" t="s">
        <v>282</v>
      </c>
      <c r="B144" t="s">
        <v>283</v>
      </c>
      <c r="C144" t="s">
        <v>10442</v>
      </c>
      <c r="D144" t="s">
        <v>140</v>
      </c>
      <c r="E144">
        <v>91249.954204049995</v>
      </c>
      <c r="F144">
        <v>3281.7</v>
      </c>
      <c r="G144">
        <v>85.931904017163504</v>
      </c>
      <c r="H144">
        <f>(Table2[[#This Row],[1Y Return vs Nifty]]-AVERAGE(Table2[1Y Return vs Nifty]))/_xlfn.STDEV.P(Table2[1Y Return vs Nifty])</f>
        <v>0.41446793972675694</v>
      </c>
      <c r="I144">
        <v>19.624904480726101</v>
      </c>
      <c r="J144">
        <f>(Table2[[#This Row],[1M Return vs Nifty]]-AVERAGE(Table2[1M Return vs Nifty]))/_xlfn.STDEV.P(Table2[1M Return vs Nifty])</f>
        <v>0.69609864358052065</v>
      </c>
      <c r="K144">
        <v>34.220754550423202</v>
      </c>
      <c r="L144">
        <f>(Table2[[#This Row],[6M Return vs Nifty]]-AVERAGE(Table2[6M Return vs Nifty]))/_xlfn.STDEV.P(Table2[6M Return vs Nifty])</f>
        <v>0.64700834928547046</v>
      </c>
      <c r="M144">
        <v>4.3559285676515103</v>
      </c>
      <c r="N144">
        <f>(Table2[[#This Row],[1W Return vs Nifty]]-AVERAGE(Table2[1W Return vs Nifty]))/_xlfn.STDEV.P(Table2[1W Return vs Nifty])</f>
        <v>0.53772643133652043</v>
      </c>
      <c r="O144">
        <v>3101.15</v>
      </c>
      <c r="P144">
        <v>2905.25680681528</v>
      </c>
      <c r="Q144">
        <v>2375.3442262354101</v>
      </c>
      <c r="R144">
        <v>67.511183818485804</v>
      </c>
      <c r="S144" s="2">
        <f>(Table2[[#This Row],[Close Price]]-Table2[[#This Row],[20D EMA]])/Table2[[#This Row],[20D EMA]]</f>
        <v>5.8220337616690494E-2</v>
      </c>
      <c r="T144" s="2">
        <f>(Table2[[#This Row],[Close Price]]-Table2[[#This Row],[50D EMA]])/Table2[[#This Row],[50D EMA]]</f>
        <v>0.12957312148848346</v>
      </c>
      <c r="U144" s="2">
        <f>(Table2[[#This Row],[Close Price]]-Table2[[#This Row],[200D EMA]])/Table2[[#This Row],[200D EMA]]</f>
        <v>0.38156818020478545</v>
      </c>
      <c r="V144">
        <v>0.82202865243797896</v>
      </c>
      <c r="W144">
        <v>3228.05</v>
      </c>
      <c r="X144">
        <v>3308</v>
      </c>
      <c r="Y144">
        <v>3154.05</v>
      </c>
      <c r="Z144">
        <v>3358.05</v>
      </c>
      <c r="AA144">
        <v>3154.05</v>
      </c>
      <c r="AB144">
        <v>3358.05</v>
      </c>
      <c r="AC144" s="2">
        <f>(Table2[[#This Row],[Close Price]]/Table2[[#This Row],[Day Low]])-1</f>
        <v>1.6619940831151814E-2</v>
      </c>
      <c r="AD144" s="2">
        <f>(Table2[[#This Row],[Day High]]/Table2[[#This Row],[Close Price]])-1</f>
        <v>8.0141390133163792E-3</v>
      </c>
      <c r="AE144" s="2">
        <f>(Table2[[#This Row],[Close Price]]/Table2[[#This Row],[Current Week Low]])-1</f>
        <v>4.0471774385314019E-2</v>
      </c>
      <c r="AF144" s="2">
        <f>(Table2[[#This Row],[Current Week High]]/Table2[[#This Row],[Close Price]])-1</f>
        <v>2.3265380747783171E-2</v>
      </c>
      <c r="AG144" s="2">
        <f>(Table2[[#This Row],[Close Price]]/Table2[[#This Row],[Current Month Low]])-1</f>
        <v>4.0471774385314019E-2</v>
      </c>
      <c r="AH144" s="2">
        <f>(Table2[[#This Row],[Current Month High]]/Table2[[#This Row],[Close Price]])-1</f>
        <v>2.3265380747783171E-2</v>
      </c>
      <c r="AI144">
        <v>2.32653807477831</v>
      </c>
      <c r="AJ144">
        <v>119.46766535143399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0.05</v>
      </c>
      <c r="AM144" t="s">
        <v>10473</v>
      </c>
      <c r="AN144">
        <v>9.36</v>
      </c>
      <c r="AO144" t="s">
        <v>10473</v>
      </c>
      <c r="AP144">
        <v>7.6029854176986003E-2</v>
      </c>
      <c r="AQ144">
        <f>(Table2[[#This Row],[Sharpe Ratio]]-AVERAGE(Table2[Sharpe Ratio]))/_xlfn.STDEV.P(Table2[Sharpe Ratio])</f>
        <v>0.23611339391037725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2.5314147578396455</v>
      </c>
      <c r="AS144">
        <f>_xlfn.RANK.AVG(Table2[[#This Row],[1Y Return vs Nifty Z-Score]],Table2[1Y Return vs Nifty Z-Score])</f>
        <v>156</v>
      </c>
      <c r="AT144">
        <f>_xlfn.RANK.AVG(Table2[[#This Row],[6M Return vs Nifty Z-Score]],Table2[6M Return vs Nifty Z-Score])</f>
        <v>133</v>
      </c>
      <c r="AU144">
        <f>_xlfn.RANK.AVG(Table2[[#This Row],[Sharpe Ratio Z-Score]],Table2[Sharpe Ratio Z-Score])</f>
        <v>262</v>
      </c>
      <c r="AV144">
        <f>(Table2[[#This Row],[Rank 1Y]]+Table2[[#This Row],[Rank 6M]]+Table2[[#This Row],[Rank Sharpe]])/3</f>
        <v>183.66666666666666</v>
      </c>
    </row>
    <row r="145" spans="1:48" x14ac:dyDescent="0.3">
      <c r="A145" t="s">
        <v>348</v>
      </c>
      <c r="B145" t="s">
        <v>349</v>
      </c>
      <c r="C145" t="s">
        <v>10428</v>
      </c>
      <c r="D145" t="s">
        <v>297</v>
      </c>
      <c r="E145">
        <v>72679.717431750003</v>
      </c>
      <c r="F145">
        <v>4771.25</v>
      </c>
      <c r="G145">
        <v>71.073556745297296</v>
      </c>
      <c r="H145">
        <f>(Table2[[#This Row],[1Y Return vs Nifty]]-AVERAGE(Table2[1Y Return vs Nifty]))/_xlfn.STDEV.P(Table2[1Y Return vs Nifty])</f>
        <v>0.24896473296458388</v>
      </c>
      <c r="I145">
        <v>32.471685342775601</v>
      </c>
      <c r="J145">
        <f>(Table2[[#This Row],[1M Return vs Nifty]]-AVERAGE(Table2[1M Return vs Nifty]))/_xlfn.STDEV.P(Table2[1M Return vs Nifty])</f>
        <v>1.6212214697060825</v>
      </c>
      <c r="K145">
        <v>17.813673046578099</v>
      </c>
      <c r="L145">
        <f>(Table2[[#This Row],[6M Return vs Nifty]]-AVERAGE(Table2[6M Return vs Nifty]))/_xlfn.STDEV.P(Table2[6M Return vs Nifty])</f>
        <v>0.17786308875605555</v>
      </c>
      <c r="M145">
        <v>16.0513896377579</v>
      </c>
      <c r="N145">
        <f>(Table2[[#This Row],[1W Return vs Nifty]]-AVERAGE(Table2[1W Return vs Nifty]))/_xlfn.STDEV.P(Table2[1W Return vs Nifty])</f>
        <v>2.8339624593694981</v>
      </c>
      <c r="O145">
        <v>4161.58</v>
      </c>
      <c r="P145">
        <v>3917.6864503489801</v>
      </c>
      <c r="Q145">
        <v>3582.21538636572</v>
      </c>
      <c r="R145">
        <v>94.501224726230603</v>
      </c>
      <c r="S145" s="2">
        <f>(Table2[[#This Row],[Close Price]]-Table2[[#This Row],[20D EMA]])/Table2[[#This Row],[20D EMA]]</f>
        <v>0.14649964676877533</v>
      </c>
      <c r="T145" s="2">
        <f>(Table2[[#This Row],[Close Price]]-Table2[[#This Row],[50D EMA]])/Table2[[#This Row],[50D EMA]]</f>
        <v>0.21787439103887093</v>
      </c>
      <c r="U145" s="2">
        <f>(Table2[[#This Row],[Close Price]]-Table2[[#This Row],[200D EMA]])/Table2[[#This Row],[200D EMA]]</f>
        <v>0.33192716947168172</v>
      </c>
      <c r="V145">
        <v>1.2510401537992699</v>
      </c>
      <c r="W145">
        <v>4718</v>
      </c>
      <c r="X145">
        <v>4845.7</v>
      </c>
      <c r="Y145">
        <v>4227.2</v>
      </c>
      <c r="Z145">
        <v>4845.7</v>
      </c>
      <c r="AA145">
        <v>4227.2</v>
      </c>
      <c r="AB145">
        <v>4845.7</v>
      </c>
      <c r="AC145" s="2">
        <f>(Table2[[#This Row],[Close Price]]/Table2[[#This Row],[Day Low]])-1</f>
        <v>1.128656210258594E-2</v>
      </c>
      <c r="AD145" s="2">
        <f>(Table2[[#This Row],[Day High]]/Table2[[#This Row],[Close Price]])-1</f>
        <v>1.5603877390620857E-2</v>
      </c>
      <c r="AE145" s="2">
        <f>(Table2[[#This Row],[Close Price]]/Table2[[#This Row],[Current Week Low]])-1</f>
        <v>0.12870221423164274</v>
      </c>
      <c r="AF145" s="2">
        <f>(Table2[[#This Row],[Current Week High]]/Table2[[#This Row],[Close Price]])-1</f>
        <v>1.5603877390620857E-2</v>
      </c>
      <c r="AG145" s="2">
        <f>(Table2[[#This Row],[Close Price]]/Table2[[#This Row],[Current Month Low]])-1</f>
        <v>0.12870221423164274</v>
      </c>
      <c r="AH145" s="2">
        <f>(Table2[[#This Row],[Current Month High]]/Table2[[#This Row],[Close Price]])-1</f>
        <v>1.5603877390620857E-2</v>
      </c>
      <c r="AI145">
        <v>1.5603877390620799</v>
      </c>
      <c r="AJ145">
        <v>105.908056145953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0.1</v>
      </c>
      <c r="AM145" t="s">
        <v>10473</v>
      </c>
      <c r="AN145">
        <v>24.17</v>
      </c>
      <c r="AO145" t="s">
        <v>10473</v>
      </c>
      <c r="AP145">
        <v>0.143785194283925</v>
      </c>
      <c r="AQ145">
        <f>(Table2[[#This Row],[Sharpe Ratio]]-AVERAGE(Table2[Sharpe Ratio]))/_xlfn.STDEV.P(Table2[Sharpe Ratio])</f>
        <v>1.0023759221897348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5.8843876729859552</v>
      </c>
      <c r="AS145">
        <f>_xlfn.RANK.AVG(Table2[[#This Row],[1Y Return vs Nifty Z-Score]],Table2[1Y Return vs Nifty Z-Score])</f>
        <v>200</v>
      </c>
      <c r="AT145">
        <f>_xlfn.RANK.AVG(Table2[[#This Row],[6M Return vs Nifty Z-Score]],Table2[6M Return vs Nifty Z-Score])</f>
        <v>238</v>
      </c>
      <c r="AU145">
        <f>_xlfn.RANK.AVG(Table2[[#This Row],[Sharpe Ratio Z-Score]],Table2[Sharpe Ratio Z-Score])</f>
        <v>115</v>
      </c>
      <c r="AV145">
        <f>(Table2[[#This Row],[Rank 1Y]]+Table2[[#This Row],[Rank 6M]]+Table2[[#This Row],[Rank Sharpe]])/3</f>
        <v>184.33333333333334</v>
      </c>
    </row>
    <row r="146" spans="1:48" x14ac:dyDescent="0.3">
      <c r="A146" t="s">
        <v>149</v>
      </c>
      <c r="B146" t="s">
        <v>150</v>
      </c>
      <c r="C146" t="s">
        <v>10440</v>
      </c>
      <c r="D146" t="s">
        <v>151</v>
      </c>
      <c r="E146">
        <v>180325.53666695699</v>
      </c>
      <c r="F146">
        <v>207.57</v>
      </c>
      <c r="G146">
        <v>154.78127942293901</v>
      </c>
      <c r="H146">
        <f>(Table2[[#This Row],[1Y Return vs Nifty]]-AVERAGE(Table2[1Y Return vs Nifty]))/_xlfn.STDEV.P(Table2[1Y Return vs Nifty])</f>
        <v>1.1813629519872526</v>
      </c>
      <c r="I146">
        <v>10.7673768258724</v>
      </c>
      <c r="J146">
        <f>(Table2[[#This Row],[1M Return vs Nifty]]-AVERAGE(Table2[1M Return vs Nifty]))/_xlfn.STDEV.P(Table2[1M Return vs Nifty])</f>
        <v>5.8250056877352907E-2</v>
      </c>
      <c r="K146">
        <v>43.713416781613901</v>
      </c>
      <c r="L146">
        <f>(Table2[[#This Row],[6M Return vs Nifty]]-AVERAGE(Table2[6M Return vs Nifty]))/_xlfn.STDEV.P(Table2[6M Return vs Nifty])</f>
        <v>0.91844221121429714</v>
      </c>
      <c r="M146">
        <v>1.67282897117461</v>
      </c>
      <c r="N146">
        <f>(Table2[[#This Row],[1W Return vs Nifty]]-AVERAGE(Table2[1W Return vs Nifty]))/_xlfn.STDEV.P(Table2[1W Return vs Nifty])</f>
        <v>1.0938310432197864E-2</v>
      </c>
      <c r="O146">
        <v>198.28</v>
      </c>
      <c r="P146">
        <v>190.31903421239099</v>
      </c>
      <c r="Q146">
        <v>154.44707387520199</v>
      </c>
      <c r="R146">
        <v>70.353299584805598</v>
      </c>
      <c r="S146" s="2">
        <f>(Table2[[#This Row],[Close Price]]-Table2[[#This Row],[20D EMA]])/Table2[[#This Row],[20D EMA]]</f>
        <v>4.6852935243090539E-2</v>
      </c>
      <c r="T146" s="2">
        <f>(Table2[[#This Row],[Close Price]]-Table2[[#This Row],[50D EMA]])/Table2[[#This Row],[50D EMA]]</f>
        <v>9.064235670908978E-2</v>
      </c>
      <c r="U146" s="2">
        <f>(Table2[[#This Row],[Close Price]]-Table2[[#This Row],[200D EMA]])/Table2[[#This Row],[200D EMA]]</f>
        <v>0.34395553630056447</v>
      </c>
      <c r="V146">
        <v>0.99601493922688</v>
      </c>
      <c r="W146">
        <v>204.77</v>
      </c>
      <c r="X146">
        <v>208.4</v>
      </c>
      <c r="Y146">
        <v>194.56</v>
      </c>
      <c r="Z146">
        <v>213.95</v>
      </c>
      <c r="AA146">
        <v>194.56</v>
      </c>
      <c r="AB146">
        <v>213.95</v>
      </c>
      <c r="AC146" s="2">
        <f>(Table2[[#This Row],[Close Price]]/Table2[[#This Row],[Day Low]])-1</f>
        <v>1.3673878009474061E-2</v>
      </c>
      <c r="AD146" s="2">
        <f>(Table2[[#This Row],[Day High]]/Table2[[#This Row],[Close Price]])-1</f>
        <v>3.9986510574745449E-3</v>
      </c>
      <c r="AE146" s="2">
        <f>(Table2[[#This Row],[Close Price]]/Table2[[#This Row],[Current Week Low]])-1</f>
        <v>6.6868832236842035E-2</v>
      </c>
      <c r="AF146" s="2">
        <f>(Table2[[#This Row],[Current Week High]]/Table2[[#This Row],[Close Price]])-1</f>
        <v>3.0736618971913154E-2</v>
      </c>
      <c r="AG146" s="2">
        <f>(Table2[[#This Row],[Close Price]]/Table2[[#This Row],[Current Month Low]])-1</f>
        <v>6.6868832236842035E-2</v>
      </c>
      <c r="AH146" s="2">
        <f>(Table2[[#This Row],[Current Month High]]/Table2[[#This Row],[Close Price]])-1</f>
        <v>3.0736618971913154E-2</v>
      </c>
      <c r="AI146">
        <v>3.0736618971913101</v>
      </c>
      <c r="AJ146">
        <v>184.34246575342399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-0.01</v>
      </c>
      <c r="AM146" t="s">
        <v>10474</v>
      </c>
      <c r="AN146">
        <v>4.57</v>
      </c>
      <c r="AO146" t="s">
        <v>10473</v>
      </c>
      <c r="AP146">
        <v>4.2250080015610002E-2</v>
      </c>
      <c r="AQ146">
        <f>(Table2[[#This Row],[Sharpe Ratio]]-AVERAGE(Table2[Sharpe Ratio]))/_xlfn.STDEV.P(Table2[Sharpe Ratio])</f>
        <v>-0.14591074046410024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2.0230827900470003</v>
      </c>
      <c r="AS146">
        <f>_xlfn.RANK.AVG(Table2[[#This Row],[1Y Return vs Nifty Z-Score]],Table2[1Y Return vs Nifty Z-Score])</f>
        <v>72</v>
      </c>
      <c r="AT146">
        <f>_xlfn.RANK.AVG(Table2[[#This Row],[6M Return vs Nifty Z-Score]],Table2[6M Return vs Nifty Z-Score])</f>
        <v>101</v>
      </c>
      <c r="AU146">
        <f>_xlfn.RANK.AVG(Table2[[#This Row],[Sharpe Ratio Z-Score]],Table2[Sharpe Ratio Z-Score])</f>
        <v>381</v>
      </c>
      <c r="AV146">
        <f>(Table2[[#This Row],[Rank 1Y]]+Table2[[#This Row],[Rank 6M]]+Table2[[#This Row],[Rank Sharpe]])/3</f>
        <v>184.66666666666666</v>
      </c>
    </row>
    <row r="147" spans="1:48" x14ac:dyDescent="0.3">
      <c r="A147" t="s">
        <v>1447</v>
      </c>
      <c r="B147" t="s">
        <v>1448</v>
      </c>
      <c r="C147" t="s">
        <v>10441</v>
      </c>
      <c r="D147" t="s">
        <v>98</v>
      </c>
      <c r="E147">
        <v>6885.1245937499998</v>
      </c>
      <c r="F147">
        <v>2812.5</v>
      </c>
      <c r="G147">
        <v>60.9051711969</v>
      </c>
      <c r="H147">
        <f>(Table2[[#This Row],[1Y Return vs Nifty]]-AVERAGE(Table2[1Y Return vs Nifty]))/_xlfn.STDEV.P(Table2[1Y Return vs Nifty])</f>
        <v>0.1357017714075871</v>
      </c>
      <c r="I147">
        <v>17.876832252845801</v>
      </c>
      <c r="J147">
        <f>(Table2[[#This Row],[1M Return vs Nifty]]-AVERAGE(Table2[1M Return vs Nifty]))/_xlfn.STDEV.P(Table2[1M Return vs Nifty])</f>
        <v>0.57021640606952484</v>
      </c>
      <c r="K147">
        <v>14.746125780198</v>
      </c>
      <c r="L147">
        <f>(Table2[[#This Row],[6M Return vs Nifty]]-AVERAGE(Table2[6M Return vs Nifty]))/_xlfn.STDEV.P(Table2[6M Return vs Nifty])</f>
        <v>9.0149423096814563E-2</v>
      </c>
      <c r="M147">
        <v>0.81941938851915097</v>
      </c>
      <c r="N147">
        <f>(Table2[[#This Row],[1W Return vs Nifty]]-AVERAGE(Table2[1W Return vs Nifty]))/_xlfn.STDEV.P(Table2[1W Return vs Nifty])</f>
        <v>-0.1566164202975609</v>
      </c>
      <c r="O147">
        <v>2721.33</v>
      </c>
      <c r="P147">
        <v>2589.85592879553</v>
      </c>
      <c r="Q147">
        <v>2254.9717866553301</v>
      </c>
      <c r="R147">
        <v>57.905237152976298</v>
      </c>
      <c r="S147" s="2">
        <f>(Table2[[#This Row],[Close Price]]-Table2[[#This Row],[20D EMA]])/Table2[[#This Row],[20D EMA]]</f>
        <v>3.350200085987369E-2</v>
      </c>
      <c r="T147" s="2">
        <f>(Table2[[#This Row],[Close Price]]-Table2[[#This Row],[50D EMA]])/Table2[[#This Row],[50D EMA]]</f>
        <v>8.5967743892230955E-2</v>
      </c>
      <c r="U147" s="2">
        <f>(Table2[[#This Row],[Close Price]]-Table2[[#This Row],[200D EMA]])/Table2[[#This Row],[200D EMA]]</f>
        <v>0.24724398621927746</v>
      </c>
      <c r="V147">
        <v>1.2260980103732799</v>
      </c>
      <c r="W147">
        <v>2796</v>
      </c>
      <c r="X147">
        <v>2896</v>
      </c>
      <c r="Y147">
        <v>2785</v>
      </c>
      <c r="Z147">
        <v>2899</v>
      </c>
      <c r="AA147">
        <v>2785</v>
      </c>
      <c r="AB147">
        <v>2899</v>
      </c>
      <c r="AC147" s="2">
        <f>(Table2[[#This Row],[Close Price]]/Table2[[#This Row],[Day Low]])-1</f>
        <v>5.9012875536481602E-3</v>
      </c>
      <c r="AD147" s="2">
        <f>(Table2[[#This Row],[Day High]]/Table2[[#This Row],[Close Price]])-1</f>
        <v>2.9688888888888876E-2</v>
      </c>
      <c r="AE147" s="2">
        <f>(Table2[[#This Row],[Close Price]]/Table2[[#This Row],[Current Week Low]])-1</f>
        <v>9.8743267504488585E-3</v>
      </c>
      <c r="AF147" s="2">
        <f>(Table2[[#This Row],[Current Week High]]/Table2[[#This Row],[Close Price]])-1</f>
        <v>3.0755555555555647E-2</v>
      </c>
      <c r="AG147" s="2">
        <f>(Table2[[#This Row],[Close Price]]/Table2[[#This Row],[Current Month Low]])-1</f>
        <v>9.8743267504488585E-3</v>
      </c>
      <c r="AH147" s="2">
        <f>(Table2[[#This Row],[Current Month High]]/Table2[[#This Row],[Close Price]])-1</f>
        <v>3.0755555555555647E-2</v>
      </c>
      <c r="AI147">
        <v>8.2311111111110993</v>
      </c>
      <c r="AJ147">
        <v>103.053931124106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0.06</v>
      </c>
      <c r="AM147" t="s">
        <v>10473</v>
      </c>
      <c r="AN147">
        <v>8.3699999999999992</v>
      </c>
      <c r="AO147" t="s">
        <v>10473</v>
      </c>
      <c r="AP147">
        <v>0.18867309746828001</v>
      </c>
      <c r="AQ147">
        <f>(Table2[[#This Row],[Sharpe Ratio]]-AVERAGE(Table2[Sharpe Ratio]))/_xlfn.STDEV.P(Table2[Sharpe Ratio])</f>
        <v>1.5100247381932475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2.1494759184696135</v>
      </c>
      <c r="AS147">
        <f>_xlfn.RANK.AVG(Table2[[#This Row],[1Y Return vs Nifty Z-Score]],Table2[1Y Return vs Nifty Z-Score])</f>
        <v>230</v>
      </c>
      <c r="AT147">
        <f>_xlfn.RANK.AVG(Table2[[#This Row],[6M Return vs Nifty Z-Score]],Table2[6M Return vs Nifty Z-Score])</f>
        <v>272</v>
      </c>
      <c r="AU147">
        <f>_xlfn.RANK.AVG(Table2[[#This Row],[Sharpe Ratio Z-Score]],Table2[Sharpe Ratio Z-Score])</f>
        <v>52</v>
      </c>
      <c r="AV147">
        <f>(Table2[[#This Row],[Rank 1Y]]+Table2[[#This Row],[Rank 6M]]+Table2[[#This Row],[Rank Sharpe]])/3</f>
        <v>184.66666666666666</v>
      </c>
    </row>
    <row r="148" spans="1:48" x14ac:dyDescent="0.3">
      <c r="A148" t="s">
        <v>257</v>
      </c>
      <c r="B148" t="s">
        <v>258</v>
      </c>
      <c r="C148" t="s">
        <v>10430</v>
      </c>
      <c r="D148" t="s">
        <v>259</v>
      </c>
      <c r="E148">
        <v>106586.894048855</v>
      </c>
      <c r="F148">
        <v>395.65</v>
      </c>
      <c r="G148">
        <v>117.433221414583</v>
      </c>
      <c r="H148">
        <f>(Table2[[#This Row],[1Y Return vs Nifty]]-AVERAGE(Table2[1Y Return vs Nifty]))/_xlfn.STDEV.P(Table2[1Y Return vs Nifty])</f>
        <v>0.76535279597033656</v>
      </c>
      <c r="I148">
        <v>21.796558125758398</v>
      </c>
      <c r="J148">
        <f>(Table2[[#This Row],[1M Return vs Nifty]]-AVERAGE(Table2[1M Return vs Nifty]))/_xlfn.STDEV.P(Table2[1M Return vs Nifty])</f>
        <v>0.85248384069967231</v>
      </c>
      <c r="K148">
        <v>66.097370298690095</v>
      </c>
      <c r="L148">
        <f>(Table2[[#This Row],[6M Return vs Nifty]]-AVERAGE(Table2[6M Return vs Nifty]))/_xlfn.STDEV.P(Table2[6M Return vs Nifty])</f>
        <v>1.5584905770364559</v>
      </c>
      <c r="M148">
        <v>4.9839782575099996</v>
      </c>
      <c r="N148">
        <f>(Table2[[#This Row],[1W Return vs Nifty]]-AVERAGE(Table2[1W Return vs Nifty]))/_xlfn.STDEV.P(Table2[1W Return vs Nifty])</f>
        <v>0.66103497955050561</v>
      </c>
      <c r="O148">
        <v>365.79</v>
      </c>
      <c r="P148">
        <v>345.43546245852002</v>
      </c>
      <c r="Q148">
        <v>273.60229600463202</v>
      </c>
      <c r="R148">
        <v>71.411333328922098</v>
      </c>
      <c r="S148" s="2">
        <f>(Table2[[#This Row],[Close Price]]-Table2[[#This Row],[20D EMA]])/Table2[[#This Row],[20D EMA]]</f>
        <v>8.1631537220809638E-2</v>
      </c>
      <c r="T148" s="2">
        <f>(Table2[[#This Row],[Close Price]]-Table2[[#This Row],[50D EMA]])/Table2[[#This Row],[50D EMA]]</f>
        <v>0.14536590187960141</v>
      </c>
      <c r="U148" s="2">
        <f>(Table2[[#This Row],[Close Price]]-Table2[[#This Row],[200D EMA]])/Table2[[#This Row],[200D EMA]]</f>
        <v>0.44607704605410808</v>
      </c>
      <c r="V148">
        <v>1.0891304074313199</v>
      </c>
      <c r="W148">
        <v>392.3</v>
      </c>
      <c r="X148">
        <v>403.45</v>
      </c>
      <c r="Y148">
        <v>372.75</v>
      </c>
      <c r="Z148">
        <v>408.4</v>
      </c>
      <c r="AA148">
        <v>372.75</v>
      </c>
      <c r="AB148">
        <v>408.4</v>
      </c>
      <c r="AC148" s="2">
        <f>(Table2[[#This Row],[Close Price]]/Table2[[#This Row],[Day Low]])-1</f>
        <v>8.5393831251592278E-3</v>
      </c>
      <c r="AD148" s="2">
        <f>(Table2[[#This Row],[Day High]]/Table2[[#This Row],[Close Price]])-1</f>
        <v>1.9714394035132088E-2</v>
      </c>
      <c r="AE148" s="2">
        <f>(Table2[[#This Row],[Close Price]]/Table2[[#This Row],[Current Week Low]])-1</f>
        <v>6.1435278336686716E-2</v>
      </c>
      <c r="AF148" s="2">
        <f>(Table2[[#This Row],[Current Week High]]/Table2[[#This Row],[Close Price]])-1</f>
        <v>3.222545178819658E-2</v>
      </c>
      <c r="AG148" s="2">
        <f>(Table2[[#This Row],[Close Price]]/Table2[[#This Row],[Current Month Low]])-1</f>
        <v>6.1435278336686716E-2</v>
      </c>
      <c r="AH148" s="2">
        <f>(Table2[[#This Row],[Current Month High]]/Table2[[#This Row],[Close Price]])-1</f>
        <v>3.222545178819658E-2</v>
      </c>
      <c r="AI148">
        <v>3.22254517881965</v>
      </c>
      <c r="AJ148">
        <v>151.44582141722199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7.0000000000000007E-2</v>
      </c>
      <c r="AM148" t="s">
        <v>10473</v>
      </c>
      <c r="AN148">
        <v>18.46</v>
      </c>
      <c r="AO148" t="s">
        <v>10473</v>
      </c>
      <c r="AP148">
        <v>3.4193959668360002E-2</v>
      </c>
      <c r="AQ148">
        <f>(Table2[[#This Row],[Sharpe Ratio]]-AVERAGE(Table2[Sharpe Ratio]))/_xlfn.STDEV.P(Table2[Sharpe Ratio])</f>
        <v>-0.23701947278930863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3.6003427204676615</v>
      </c>
      <c r="AS148">
        <f>_xlfn.RANK.AVG(Table2[[#This Row],[1Y Return vs Nifty Z-Score]],Table2[1Y Return vs Nifty Z-Score])</f>
        <v>103</v>
      </c>
      <c r="AT148">
        <f>_xlfn.RANK.AVG(Table2[[#This Row],[6M Return vs Nifty Z-Score]],Table2[6M Return vs Nifty Z-Score])</f>
        <v>53</v>
      </c>
      <c r="AU148">
        <f>_xlfn.RANK.AVG(Table2[[#This Row],[Sharpe Ratio Z-Score]],Table2[Sharpe Ratio Z-Score])</f>
        <v>403</v>
      </c>
      <c r="AV148">
        <f>(Table2[[#This Row],[Rank 1Y]]+Table2[[#This Row],[Rank 6M]]+Table2[[#This Row],[Rank Sharpe]])/3</f>
        <v>186.33333333333334</v>
      </c>
    </row>
    <row r="149" spans="1:48" x14ac:dyDescent="0.3">
      <c r="A149" t="s">
        <v>1075</v>
      </c>
      <c r="B149" t="s">
        <v>1076</v>
      </c>
      <c r="C149" t="s">
        <v>10442</v>
      </c>
      <c r="D149" t="s">
        <v>140</v>
      </c>
      <c r="E149">
        <v>11802.625097229</v>
      </c>
      <c r="F149">
        <v>219.19</v>
      </c>
      <c r="G149">
        <v>179.093768542709</v>
      </c>
      <c r="H149">
        <f>(Table2[[#This Row],[1Y Return vs Nifty]]-AVERAGE(Table2[1Y Return vs Nifty]))/_xlfn.STDEV.P(Table2[1Y Return vs Nifty])</f>
        <v>1.4521733483300074</v>
      </c>
      <c r="I149">
        <v>13.427152590259</v>
      </c>
      <c r="J149">
        <f>(Table2[[#This Row],[1M Return vs Nifty]]-AVERAGE(Table2[1M Return vs Nifty]))/_xlfn.STDEV.P(Table2[1M Return vs Nifty])</f>
        <v>0.24978592087566315</v>
      </c>
      <c r="K149">
        <v>-0.484314793228319</v>
      </c>
      <c r="L149">
        <f>(Table2[[#This Row],[6M Return vs Nifty]]-AVERAGE(Table2[6M Return vs Nifty]))/_xlfn.STDEV.P(Table2[6M Return vs Nifty])</f>
        <v>-0.34535088261711266</v>
      </c>
      <c r="M149">
        <v>5.3399718375316896</v>
      </c>
      <c r="N149">
        <f>(Table2[[#This Row],[1W Return vs Nifty]]-AVERAGE(Table2[1W Return vs Nifty]))/_xlfn.STDEV.P(Table2[1W Return vs Nifty])</f>
        <v>0.73092921281708767</v>
      </c>
      <c r="O149">
        <v>199.84</v>
      </c>
      <c r="P149">
        <v>204.08243374432101</v>
      </c>
      <c r="Q149">
        <v>196.09412817002101</v>
      </c>
      <c r="R149">
        <v>71.255139265272703</v>
      </c>
      <c r="S149" s="2">
        <f>(Table2[[#This Row],[Close Price]]-Table2[[#This Row],[20D EMA]])/Table2[[#This Row],[20D EMA]]</f>
        <v>9.6827461969575632E-2</v>
      </c>
      <c r="T149" s="2">
        <f>(Table2[[#This Row],[Close Price]]-Table2[[#This Row],[50D EMA]])/Table2[[#This Row],[50D EMA]]</f>
        <v>7.4026784071999474E-2</v>
      </c>
      <c r="U149" s="2">
        <f>(Table2[[#This Row],[Close Price]]-Table2[[#This Row],[200D EMA]])/Table2[[#This Row],[200D EMA]]</f>
        <v>0.1177795176505948</v>
      </c>
      <c r="V149">
        <v>1.0297557018004999</v>
      </c>
      <c r="W149">
        <v>199.88</v>
      </c>
      <c r="X149">
        <v>225</v>
      </c>
      <c r="Y149">
        <v>185.4</v>
      </c>
      <c r="Z149">
        <v>225</v>
      </c>
      <c r="AA149">
        <v>185.4</v>
      </c>
      <c r="AB149">
        <v>225</v>
      </c>
      <c r="AC149" s="2">
        <f>(Table2[[#This Row],[Close Price]]/Table2[[#This Row],[Day Low]])-1</f>
        <v>9.660796477886735E-2</v>
      </c>
      <c r="AD149" s="2">
        <f>(Table2[[#This Row],[Day High]]/Table2[[#This Row],[Close Price]])-1</f>
        <v>2.6506683699073941E-2</v>
      </c>
      <c r="AE149" s="2">
        <f>(Table2[[#This Row],[Close Price]]/Table2[[#This Row],[Current Week Low]])-1</f>
        <v>0.18225458468176914</v>
      </c>
      <c r="AF149" s="2">
        <f>(Table2[[#This Row],[Current Week High]]/Table2[[#This Row],[Close Price]])-1</f>
        <v>2.6506683699073941E-2</v>
      </c>
      <c r="AG149" s="2">
        <f>(Table2[[#This Row],[Close Price]]/Table2[[#This Row],[Current Month Low]])-1</f>
        <v>0.18225458468176914</v>
      </c>
      <c r="AH149" s="2">
        <f>(Table2[[#This Row],[Current Month High]]/Table2[[#This Row],[Close Price]])-1</f>
        <v>2.6506683699073941E-2</v>
      </c>
      <c r="AI149">
        <v>29.9785574159405</v>
      </c>
      <c r="AJ149">
        <v>216.97758496023101</v>
      </c>
      <c r="AK149" t="str">
        <f>IF(AND(Table2[[#This Row],[20D EMA]]&gt;Table2[[#This Row],[50D EMA]],Table2[[#This Row],[50D EMA]]&gt;Table2[[#This Row],[200D EMA]]),"Uptrend","Downtrend/NoTrend")</f>
        <v>Downtrend/NoTrend</v>
      </c>
      <c r="AL149">
        <v>-0.12</v>
      </c>
      <c r="AM149" t="s">
        <v>10474</v>
      </c>
      <c r="AN149">
        <v>13.84</v>
      </c>
      <c r="AO149" t="s">
        <v>10473</v>
      </c>
      <c r="AP149">
        <v>0.15879132888262401</v>
      </c>
      <c r="AQ149">
        <f>(Table2[[#This Row],[Sharpe Ratio]]-AVERAGE(Table2[Sharpe Ratio]))/_xlfn.STDEV.P(Table2[Sharpe Ratio])</f>
        <v>1.1720841491597569</v>
      </c>
      <c r="AR1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9">
        <f>_xlfn.RANK.AVG(Table2[[#This Row],[1Y Return vs Nifty Z-Score]],Table2[1Y Return vs Nifty Z-Score])</f>
        <v>48</v>
      </c>
      <c r="AT149">
        <f>_xlfn.RANK.AVG(Table2[[#This Row],[6M Return vs Nifty Z-Score]],Table2[6M Return vs Nifty Z-Score])</f>
        <v>426</v>
      </c>
      <c r="AU149">
        <f>_xlfn.RANK.AVG(Table2[[#This Row],[Sharpe Ratio Z-Score]],Table2[Sharpe Ratio Z-Score])</f>
        <v>88</v>
      </c>
      <c r="AV149">
        <f>(Table2[[#This Row],[Rank 1Y]]+Table2[[#This Row],[Rank 6M]]+Table2[[#This Row],[Rank Sharpe]])/3</f>
        <v>187.33333333333334</v>
      </c>
    </row>
    <row r="150" spans="1:48" x14ac:dyDescent="0.3">
      <c r="A150" t="s">
        <v>1484</v>
      </c>
      <c r="B150" t="s">
        <v>1485</v>
      </c>
      <c r="C150" t="s">
        <v>10438</v>
      </c>
      <c r="D150" t="s">
        <v>398</v>
      </c>
      <c r="E150">
        <v>6597.2535474679999</v>
      </c>
      <c r="F150">
        <v>212.36</v>
      </c>
      <c r="G150">
        <v>203.67100333553199</v>
      </c>
      <c r="H150">
        <f>(Table2[[#This Row],[1Y Return vs Nifty]]-AVERAGE(Table2[1Y Return vs Nifty]))/_xlfn.STDEV.P(Table2[1Y Return vs Nifty])</f>
        <v>1.7259326768160865</v>
      </c>
      <c r="I150">
        <v>11.064803935814201</v>
      </c>
      <c r="J150">
        <f>(Table2[[#This Row],[1M Return vs Nifty]]-AVERAGE(Table2[1M Return vs Nifty]))/_xlfn.STDEV.P(Table2[1M Return vs Nifty])</f>
        <v>7.9668388167532606E-2</v>
      </c>
      <c r="K150">
        <v>12.2567887275847</v>
      </c>
      <c r="L150">
        <f>(Table2[[#This Row],[6M Return vs Nifty]]-AVERAGE(Table2[6M Return vs Nifty]))/_xlfn.STDEV.P(Table2[6M Return vs Nifty])</f>
        <v>1.8969141593361504E-2</v>
      </c>
      <c r="M150">
        <v>-0.47715161258540401</v>
      </c>
      <c r="N150">
        <f>(Table2[[#This Row],[1W Return vs Nifty]]-AVERAGE(Table2[1W Return vs Nifty]))/_xlfn.STDEV.P(Table2[1W Return vs Nifty])</f>
        <v>-0.41117953908292243</v>
      </c>
      <c r="O150">
        <v>202.66</v>
      </c>
      <c r="P150">
        <v>191.863563025671</v>
      </c>
      <c r="Q150">
        <v>157.37990151390599</v>
      </c>
      <c r="R150">
        <v>71.155934799207898</v>
      </c>
      <c r="S150" s="2">
        <f>(Table2[[#This Row],[Close Price]]-Table2[[#This Row],[20D EMA]])/Table2[[#This Row],[20D EMA]]</f>
        <v>4.7863416559755338E-2</v>
      </c>
      <c r="T150" s="2">
        <f>(Table2[[#This Row],[Close Price]]-Table2[[#This Row],[50D EMA]])/Table2[[#This Row],[50D EMA]]</f>
        <v>0.1068281890063025</v>
      </c>
      <c r="U150" s="2">
        <f>(Table2[[#This Row],[Close Price]]-Table2[[#This Row],[200D EMA]])/Table2[[#This Row],[200D EMA]]</f>
        <v>0.34934637750574532</v>
      </c>
      <c r="V150">
        <v>1.1515494982552801</v>
      </c>
      <c r="W150">
        <v>210.13</v>
      </c>
      <c r="X150">
        <v>213.12</v>
      </c>
      <c r="Y150">
        <v>209.54</v>
      </c>
      <c r="Z150">
        <v>217.97</v>
      </c>
      <c r="AA150">
        <v>209.54</v>
      </c>
      <c r="AB150">
        <v>217.97</v>
      </c>
      <c r="AC150" s="2">
        <f>(Table2[[#This Row],[Close Price]]/Table2[[#This Row],[Day Low]])-1</f>
        <v>1.0612477989816016E-2</v>
      </c>
      <c r="AD150" s="2">
        <f>(Table2[[#This Row],[Day High]]/Table2[[#This Row],[Close Price]])-1</f>
        <v>3.5788284045958907E-3</v>
      </c>
      <c r="AE150" s="2">
        <f>(Table2[[#This Row],[Close Price]]/Table2[[#This Row],[Current Week Low]])-1</f>
        <v>1.3458050968788937E-2</v>
      </c>
      <c r="AF150" s="2">
        <f>(Table2[[#This Row],[Current Week High]]/Table2[[#This Row],[Close Price]])-1</f>
        <v>2.6417404407609757E-2</v>
      </c>
      <c r="AG150" s="2">
        <f>(Table2[[#This Row],[Close Price]]/Table2[[#This Row],[Current Month Low]])-1</f>
        <v>1.3458050968788937E-2</v>
      </c>
      <c r="AH150" s="2">
        <f>(Table2[[#This Row],[Current Month High]]/Table2[[#This Row],[Close Price]])-1</f>
        <v>2.6417404407609757E-2</v>
      </c>
      <c r="AI150">
        <v>2.6417404407609699</v>
      </c>
      <c r="AJ150">
        <v>242.792574656981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0.13</v>
      </c>
      <c r="AM150" t="s">
        <v>10473</v>
      </c>
      <c r="AN150">
        <v>7.61</v>
      </c>
      <c r="AO150" t="s">
        <v>10473</v>
      </c>
      <c r="AP150">
        <v>9.0670049140637005E-2</v>
      </c>
      <c r="AQ150">
        <f>(Table2[[#This Row],[Sharpe Ratio]]-AVERAGE(Table2[Sharpe Ratio]))/_xlfn.STDEV.P(Table2[Sharpe Ratio])</f>
        <v>0.40168311564218573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1.8150737831362442</v>
      </c>
      <c r="AS150">
        <f>_xlfn.RANK.AVG(Table2[[#This Row],[1Y Return vs Nifty Z-Score]],Table2[1Y Return vs Nifty Z-Score])</f>
        <v>35</v>
      </c>
      <c r="AT150">
        <f>_xlfn.RANK.AVG(Table2[[#This Row],[6M Return vs Nifty Z-Score]],Table2[6M Return vs Nifty Z-Score])</f>
        <v>295</v>
      </c>
      <c r="AU150">
        <f>_xlfn.RANK.AVG(Table2[[#This Row],[Sharpe Ratio Z-Score]],Table2[Sharpe Ratio Z-Score])</f>
        <v>236</v>
      </c>
      <c r="AV150">
        <f>(Table2[[#This Row],[Rank 1Y]]+Table2[[#This Row],[Rank 6M]]+Table2[[#This Row],[Rank Sharpe]])/3</f>
        <v>188.66666666666666</v>
      </c>
    </row>
    <row r="151" spans="1:48" x14ac:dyDescent="0.3">
      <c r="A151" t="s">
        <v>373</v>
      </c>
      <c r="B151" t="s">
        <v>374</v>
      </c>
      <c r="C151" t="s">
        <v>10443</v>
      </c>
      <c r="D151" t="s">
        <v>375</v>
      </c>
      <c r="E151">
        <v>65823.39655515</v>
      </c>
      <c r="F151">
        <v>1017.25</v>
      </c>
      <c r="G151">
        <v>86.484241764204796</v>
      </c>
      <c r="H151">
        <f>(Table2[[#This Row],[1Y Return vs Nifty]]-AVERAGE(Table2[1Y Return vs Nifty]))/_xlfn.STDEV.P(Table2[1Y Return vs Nifty])</f>
        <v>0.42062028404059709</v>
      </c>
      <c r="I151">
        <v>47.662935576738803</v>
      </c>
      <c r="J151">
        <f>(Table2[[#This Row],[1M Return vs Nifty]]-AVERAGE(Table2[1M Return vs Nifty]))/_xlfn.STDEV.P(Table2[1M Return vs Nifty])</f>
        <v>2.7151743050300423</v>
      </c>
      <c r="K151">
        <v>13.4362872612414</v>
      </c>
      <c r="L151">
        <f>(Table2[[#This Row],[6M Return vs Nifty]]-AVERAGE(Table2[6M Return vs Nifty]))/_xlfn.STDEV.P(Table2[6M Return vs Nifty])</f>
        <v>5.269580691996166E-2</v>
      </c>
      <c r="M151">
        <v>2.7241167549137102</v>
      </c>
      <c r="N151">
        <f>(Table2[[#This Row],[1W Return vs Nifty]]-AVERAGE(Table2[1W Return vs Nifty]))/_xlfn.STDEV.P(Table2[1W Return vs Nifty])</f>
        <v>0.21734358769166925</v>
      </c>
      <c r="O151">
        <v>936.98</v>
      </c>
      <c r="P151">
        <v>835.03670839382198</v>
      </c>
      <c r="Q151">
        <v>705.88529555738</v>
      </c>
      <c r="R151">
        <v>62.593625663627201</v>
      </c>
      <c r="S151" s="2">
        <f>(Table2[[#This Row],[Close Price]]-Table2[[#This Row],[20D EMA]])/Table2[[#This Row],[20D EMA]]</f>
        <v>8.5668850989348733E-2</v>
      </c>
      <c r="T151" s="2">
        <f>(Table2[[#This Row],[Close Price]]-Table2[[#This Row],[50D EMA]])/Table2[[#This Row],[50D EMA]]</f>
        <v>0.21820991792883213</v>
      </c>
      <c r="U151" s="2">
        <f>(Table2[[#This Row],[Close Price]]-Table2[[#This Row],[200D EMA]])/Table2[[#This Row],[200D EMA]]</f>
        <v>0.44109815915170847</v>
      </c>
      <c r="V151">
        <v>1.5639235366940401</v>
      </c>
      <c r="W151">
        <v>1008</v>
      </c>
      <c r="X151">
        <v>1032.3499999999999</v>
      </c>
      <c r="Y151">
        <v>981</v>
      </c>
      <c r="Z151">
        <v>1065.4000000000001</v>
      </c>
      <c r="AA151">
        <v>981</v>
      </c>
      <c r="AB151">
        <v>1065.4000000000001</v>
      </c>
      <c r="AC151" s="2">
        <f>(Table2[[#This Row],[Close Price]]/Table2[[#This Row],[Day Low]])-1</f>
        <v>9.1765873015872135E-3</v>
      </c>
      <c r="AD151" s="2">
        <f>(Table2[[#This Row],[Day High]]/Table2[[#This Row],[Close Price]])-1</f>
        <v>1.4843942000491328E-2</v>
      </c>
      <c r="AE151" s="2">
        <f>(Table2[[#This Row],[Close Price]]/Table2[[#This Row],[Current Week Low]])-1</f>
        <v>3.6952089704383351E-2</v>
      </c>
      <c r="AF151" s="2">
        <f>(Table2[[#This Row],[Current Week High]]/Table2[[#This Row],[Close Price]])-1</f>
        <v>4.7333497173752903E-2</v>
      </c>
      <c r="AG151" s="2">
        <f>(Table2[[#This Row],[Close Price]]/Table2[[#This Row],[Current Month Low]])-1</f>
        <v>3.6952089704383351E-2</v>
      </c>
      <c r="AH151" s="2">
        <f>(Table2[[#This Row],[Current Month High]]/Table2[[#This Row],[Close Price]])-1</f>
        <v>4.7333497173752903E-2</v>
      </c>
      <c r="AI151">
        <v>16.687146719095502</v>
      </c>
      <c r="AJ151">
        <v>146.21808060026601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0.39</v>
      </c>
      <c r="AM151" t="s">
        <v>10473</v>
      </c>
      <c r="AN151">
        <v>11.95</v>
      </c>
      <c r="AO151" t="s">
        <v>10473</v>
      </c>
      <c r="AP151">
        <v>0.14031272956323601</v>
      </c>
      <c r="AQ151">
        <f>(Table2[[#This Row],[Sharpe Ratio]]-AVERAGE(Table2[Sharpe Ratio]))/_xlfn.STDEV.P(Table2[Sharpe Ratio])</f>
        <v>0.96310492757829291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4.3689389112605639</v>
      </c>
      <c r="AS151">
        <f>_xlfn.RANK.AVG(Table2[[#This Row],[1Y Return vs Nifty Z-Score]],Table2[1Y Return vs Nifty Z-Score])</f>
        <v>155</v>
      </c>
      <c r="AT151">
        <f>_xlfn.RANK.AVG(Table2[[#This Row],[6M Return vs Nifty Z-Score]],Table2[6M Return vs Nifty Z-Score])</f>
        <v>288</v>
      </c>
      <c r="AU151">
        <f>_xlfn.RANK.AVG(Table2[[#This Row],[Sharpe Ratio Z-Score]],Table2[Sharpe Ratio Z-Score])</f>
        <v>125</v>
      </c>
      <c r="AV151">
        <f>(Table2[[#This Row],[Rank 1Y]]+Table2[[#This Row],[Rank 6M]]+Table2[[#This Row],[Rank Sharpe]])/3</f>
        <v>189.33333333333334</v>
      </c>
    </row>
    <row r="152" spans="1:48" x14ac:dyDescent="0.3">
      <c r="A152" t="s">
        <v>112</v>
      </c>
      <c r="B152" t="s">
        <v>113</v>
      </c>
      <c r="C152" t="s">
        <v>10433</v>
      </c>
      <c r="D152" t="s">
        <v>114</v>
      </c>
      <c r="E152">
        <v>269012.02928647998</v>
      </c>
      <c r="F152">
        <v>9635.7999999999993</v>
      </c>
      <c r="G152">
        <v>71.6605809902657</v>
      </c>
      <c r="H152">
        <f>(Table2[[#This Row],[1Y Return vs Nifty]]-AVERAGE(Table2[1Y Return vs Nifty]))/_xlfn.STDEV.P(Table2[1Y Return vs Nifty])</f>
        <v>0.25550344101950823</v>
      </c>
      <c r="I152">
        <v>-5.9478602377549601</v>
      </c>
      <c r="J152">
        <f>(Table2[[#This Row],[1M Return vs Nifty]]-AVERAGE(Table2[1M Return vs Nifty]))/_xlfn.STDEV.P(Table2[1M Return vs Nifty])</f>
        <v>-1.1454481705394959</v>
      </c>
      <c r="K152">
        <v>26.075371281129399</v>
      </c>
      <c r="L152">
        <f>(Table2[[#This Row],[6M Return vs Nifty]]-AVERAGE(Table2[6M Return vs Nifty]))/_xlfn.STDEV.P(Table2[6M Return vs Nifty])</f>
        <v>0.41409867823341795</v>
      </c>
      <c r="M152">
        <v>-1.3178515232219701</v>
      </c>
      <c r="N152">
        <f>(Table2[[#This Row],[1W Return vs Nifty]]-AVERAGE(Table2[1W Return vs Nifty]))/_xlfn.STDEV.P(Table2[1W Return vs Nifty])</f>
        <v>-0.57623890801212252</v>
      </c>
      <c r="O152">
        <v>9522.4599999999991</v>
      </c>
      <c r="P152">
        <v>9293.8868144826192</v>
      </c>
      <c r="Q152">
        <v>7793.0876353774502</v>
      </c>
      <c r="R152">
        <v>58.140459504836201</v>
      </c>
      <c r="S152" s="2">
        <f>(Table2[[#This Row],[Close Price]]-Table2[[#This Row],[20D EMA]])/Table2[[#This Row],[20D EMA]]</f>
        <v>1.1902386568176727E-2</v>
      </c>
      <c r="T152" s="2">
        <f>(Table2[[#This Row],[Close Price]]-Table2[[#This Row],[50D EMA]])/Table2[[#This Row],[50D EMA]]</f>
        <v>3.6789041263616248E-2</v>
      </c>
      <c r="U152" s="2">
        <f>(Table2[[#This Row],[Close Price]]-Table2[[#This Row],[200D EMA]])/Table2[[#This Row],[200D EMA]]</f>
        <v>0.23645472126572578</v>
      </c>
      <c r="V152">
        <v>0.86372419845221404</v>
      </c>
      <c r="W152">
        <v>9493.2999999999993</v>
      </c>
      <c r="X152">
        <v>9660</v>
      </c>
      <c r="Y152">
        <v>9381.1</v>
      </c>
      <c r="Z152">
        <v>9693.9500000000007</v>
      </c>
      <c r="AA152">
        <v>9381.1</v>
      </c>
      <c r="AB152">
        <v>9693.9500000000007</v>
      </c>
      <c r="AC152" s="2">
        <f>(Table2[[#This Row],[Close Price]]/Table2[[#This Row],[Day Low]])-1</f>
        <v>1.5010586413575888E-2</v>
      </c>
      <c r="AD152" s="2">
        <f>(Table2[[#This Row],[Day High]]/Table2[[#This Row],[Close Price]])-1</f>
        <v>2.5114676518815937E-3</v>
      </c>
      <c r="AE152" s="2">
        <f>(Table2[[#This Row],[Close Price]]/Table2[[#This Row],[Current Week Low]])-1</f>
        <v>2.7150334182558522E-2</v>
      </c>
      <c r="AF152" s="2">
        <f>(Table2[[#This Row],[Current Week High]]/Table2[[#This Row],[Close Price]])-1</f>
        <v>6.0347869403682974E-3</v>
      </c>
      <c r="AG152" s="2">
        <f>(Table2[[#This Row],[Close Price]]/Table2[[#This Row],[Current Month Low]])-1</f>
        <v>2.7150334182558522E-2</v>
      </c>
      <c r="AH152" s="2">
        <f>(Table2[[#This Row],[Current Month High]]/Table2[[#This Row],[Close Price]])-1</f>
        <v>6.0347869403682974E-3</v>
      </c>
      <c r="AI152">
        <v>4.18232009796799</v>
      </c>
      <c r="AJ152">
        <v>112.19555164060699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-0.08</v>
      </c>
      <c r="AM152" t="s">
        <v>10474</v>
      </c>
      <c r="AN152">
        <v>-0.52</v>
      </c>
      <c r="AO152" t="s">
        <v>10474</v>
      </c>
      <c r="AP152">
        <v>0.10750640449494001</v>
      </c>
      <c r="AQ152">
        <f>(Table2[[#This Row],[Sharpe Ratio]]-AVERAGE(Table2[Sharpe Ratio]))/_xlfn.STDEV.P(Table2[Sharpe Ratio])</f>
        <v>0.59208977879871361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-0.45999518049997856</v>
      </c>
      <c r="AS152">
        <f>_xlfn.RANK.AVG(Table2[[#This Row],[1Y Return vs Nifty Z-Score]],Table2[1Y Return vs Nifty Z-Score])</f>
        <v>197</v>
      </c>
      <c r="AT152">
        <f>_xlfn.RANK.AVG(Table2[[#This Row],[6M Return vs Nifty Z-Score]],Table2[6M Return vs Nifty Z-Score])</f>
        <v>176</v>
      </c>
      <c r="AU152">
        <f>_xlfn.RANK.AVG(Table2[[#This Row],[Sharpe Ratio Z-Score]],Table2[Sharpe Ratio Z-Score])</f>
        <v>196</v>
      </c>
      <c r="AV152">
        <f>(Table2[[#This Row],[Rank 1Y]]+Table2[[#This Row],[Rank 6M]]+Table2[[#This Row],[Rank Sharpe]])/3</f>
        <v>189.66666666666666</v>
      </c>
    </row>
    <row r="153" spans="1:48" x14ac:dyDescent="0.3">
      <c r="A153" t="s">
        <v>836</v>
      </c>
      <c r="B153" t="s">
        <v>837</v>
      </c>
      <c r="C153" t="s">
        <v>10440</v>
      </c>
      <c r="D153" t="s">
        <v>304</v>
      </c>
      <c r="E153">
        <v>18533.070528224998</v>
      </c>
      <c r="F153">
        <v>849.75</v>
      </c>
      <c r="G153">
        <v>66.164394793770001</v>
      </c>
      <c r="H153">
        <f>(Table2[[#This Row],[1Y Return vs Nifty]]-AVERAGE(Table2[1Y Return vs Nifty]))/_xlfn.STDEV.P(Table2[1Y Return vs Nifty])</f>
        <v>0.19428287430113597</v>
      </c>
      <c r="I153">
        <v>4.0995096329668197</v>
      </c>
      <c r="J153">
        <f>(Table2[[#This Row],[1M Return vs Nifty]]-AVERAGE(Table2[1M Return vs Nifty]))/_xlfn.STDEV.P(Table2[1M Return vs Nifty])</f>
        <v>-0.42191662518642337</v>
      </c>
      <c r="K153">
        <v>12.0390284012914</v>
      </c>
      <c r="L153">
        <f>(Table2[[#This Row],[6M Return vs Nifty]]-AVERAGE(Table2[6M Return vs Nifty]))/_xlfn.STDEV.P(Table2[6M Return vs Nifty])</f>
        <v>1.2742487268038711E-2</v>
      </c>
      <c r="M153">
        <v>2.6044062504007099</v>
      </c>
      <c r="N153">
        <f>(Table2[[#This Row],[1W Return vs Nifty]]-AVERAGE(Table2[1W Return vs Nifty]))/_xlfn.STDEV.P(Table2[1W Return vs Nifty])</f>
        <v>0.19384014719034875</v>
      </c>
      <c r="O153">
        <v>829.48</v>
      </c>
      <c r="P153">
        <v>820.33071788098005</v>
      </c>
      <c r="Q153">
        <v>730.06801763472595</v>
      </c>
      <c r="R153">
        <v>59.095498610008299</v>
      </c>
      <c r="S153" s="2">
        <f>(Table2[[#This Row],[Close Price]]-Table2[[#This Row],[20D EMA]])/Table2[[#This Row],[20D EMA]]</f>
        <v>2.4436996672614144E-2</v>
      </c>
      <c r="T153" s="2">
        <f>(Table2[[#This Row],[Close Price]]-Table2[[#This Row],[50D EMA]])/Table2[[#This Row],[50D EMA]]</f>
        <v>3.5862709365576055E-2</v>
      </c>
      <c r="U153" s="2">
        <f>(Table2[[#This Row],[Close Price]]-Table2[[#This Row],[200D EMA]])/Table2[[#This Row],[200D EMA]]</f>
        <v>0.16393264664985557</v>
      </c>
      <c r="V153">
        <v>1.0088608088956501</v>
      </c>
      <c r="W153">
        <v>844</v>
      </c>
      <c r="X153">
        <v>858</v>
      </c>
      <c r="Y153">
        <v>803.25</v>
      </c>
      <c r="Z153">
        <v>909.9</v>
      </c>
      <c r="AA153">
        <v>803.25</v>
      </c>
      <c r="AB153">
        <v>909.9</v>
      </c>
      <c r="AC153" s="2">
        <f>(Table2[[#This Row],[Close Price]]/Table2[[#This Row],[Day Low]])-1</f>
        <v>6.8127962085307026E-3</v>
      </c>
      <c r="AD153" s="2">
        <f>(Table2[[#This Row],[Day High]]/Table2[[#This Row],[Close Price]])-1</f>
        <v>9.7087378640776656E-3</v>
      </c>
      <c r="AE153" s="2">
        <f>(Table2[[#This Row],[Close Price]]/Table2[[#This Row],[Current Week Low]])-1</f>
        <v>5.7889822595704965E-2</v>
      </c>
      <c r="AF153" s="2">
        <f>(Table2[[#This Row],[Current Week High]]/Table2[[#This Row],[Close Price]])-1</f>
        <v>7.078552515445713E-2</v>
      </c>
      <c r="AG153" s="2">
        <f>(Table2[[#This Row],[Close Price]]/Table2[[#This Row],[Current Month Low]])-1</f>
        <v>5.7889822595704965E-2</v>
      </c>
      <c r="AH153" s="2">
        <f>(Table2[[#This Row],[Current Month High]]/Table2[[#This Row],[Close Price]])-1</f>
        <v>7.078552515445713E-2</v>
      </c>
      <c r="AI153">
        <v>12.739040894380601</v>
      </c>
      <c r="AJ153">
        <v>95.120551090700303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-0.1</v>
      </c>
      <c r="AM153" t="s">
        <v>10474</v>
      </c>
      <c r="AN153">
        <v>5.89</v>
      </c>
      <c r="AO153" t="s">
        <v>10473</v>
      </c>
      <c r="AP153">
        <v>0.17667152380460299</v>
      </c>
      <c r="AQ153">
        <f>(Table2[[#This Row],[Sharpe Ratio]]-AVERAGE(Table2[Sharpe Ratio]))/_xlfn.STDEV.P(Table2[Sharpe Ratio])</f>
        <v>1.374295861851613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1.353244745424713</v>
      </c>
      <c r="AS153">
        <f>_xlfn.RANK.AVG(Table2[[#This Row],[1Y Return vs Nifty Z-Score]],Table2[1Y Return vs Nifty Z-Score])</f>
        <v>212</v>
      </c>
      <c r="AT153">
        <f>_xlfn.RANK.AVG(Table2[[#This Row],[6M Return vs Nifty Z-Score]],Table2[6M Return vs Nifty Z-Score])</f>
        <v>300</v>
      </c>
      <c r="AU153">
        <f>_xlfn.RANK.AVG(Table2[[#This Row],[Sharpe Ratio Z-Score]],Table2[Sharpe Ratio Z-Score])</f>
        <v>62</v>
      </c>
      <c r="AV153">
        <f>(Table2[[#This Row],[Rank 1Y]]+Table2[[#This Row],[Rank 6M]]+Table2[[#This Row],[Rank Sharpe]])/3</f>
        <v>191.33333333333334</v>
      </c>
    </row>
    <row r="154" spans="1:48" x14ac:dyDescent="0.3">
      <c r="A154" t="s">
        <v>775</v>
      </c>
      <c r="B154" t="s">
        <v>776</v>
      </c>
      <c r="C154" t="s">
        <v>10429</v>
      </c>
      <c r="D154" t="s">
        <v>582</v>
      </c>
      <c r="E154">
        <v>20281.209775740001</v>
      </c>
      <c r="F154">
        <v>3984.3</v>
      </c>
      <c r="G154">
        <v>136.66071874631501</v>
      </c>
      <c r="H154">
        <f>(Table2[[#This Row],[1Y Return vs Nifty]]-AVERAGE(Table2[1Y Return vs Nifty]))/_xlfn.STDEV.P(Table2[1Y Return vs Nifty])</f>
        <v>0.97952281153042464</v>
      </c>
      <c r="I154">
        <v>13.646562957196601</v>
      </c>
      <c r="J154">
        <f>(Table2[[#This Row],[1M Return vs Nifty]]-AVERAGE(Table2[1M Return vs Nifty]))/_xlfn.STDEV.P(Table2[1M Return vs Nifty])</f>
        <v>0.26558610778024283</v>
      </c>
      <c r="K154">
        <v>14.705951086062599</v>
      </c>
      <c r="L154">
        <f>(Table2[[#This Row],[6M Return vs Nifty]]-AVERAGE(Table2[6M Return vs Nifty]))/_xlfn.STDEV.P(Table2[6M Return vs Nifty])</f>
        <v>8.9000665022904532E-2</v>
      </c>
      <c r="M154">
        <v>0.31588536590038502</v>
      </c>
      <c r="N154">
        <f>(Table2[[#This Row],[1W Return vs Nifty]]-AVERAGE(Table2[1W Return vs Nifty]))/_xlfn.STDEV.P(Table2[1W Return vs Nifty])</f>
        <v>-0.25547810323137143</v>
      </c>
      <c r="O154">
        <v>3858.96</v>
      </c>
      <c r="P154">
        <v>3797.1219719944202</v>
      </c>
      <c r="Q154">
        <v>3258.22245251295</v>
      </c>
      <c r="R154">
        <v>65.451573466449105</v>
      </c>
      <c r="S154" s="2">
        <f>(Table2[[#This Row],[Close Price]]-Table2[[#This Row],[20D EMA]])/Table2[[#This Row],[20D EMA]]</f>
        <v>3.2480253747123614E-2</v>
      </c>
      <c r="T154" s="2">
        <f>(Table2[[#This Row],[Close Price]]-Table2[[#This Row],[50D EMA]])/Table2[[#This Row],[50D EMA]]</f>
        <v>4.9294710411229077E-2</v>
      </c>
      <c r="U154" s="2">
        <f>(Table2[[#This Row],[Close Price]]-Table2[[#This Row],[200D EMA]])/Table2[[#This Row],[200D EMA]]</f>
        <v>0.2228446823595647</v>
      </c>
      <c r="V154">
        <v>0.58525269420316794</v>
      </c>
      <c r="W154">
        <v>3901</v>
      </c>
      <c r="X154">
        <v>4014.8</v>
      </c>
      <c r="Y154">
        <v>3809</v>
      </c>
      <c r="Z154">
        <v>4014.8</v>
      </c>
      <c r="AA154">
        <v>3809</v>
      </c>
      <c r="AB154">
        <v>4014.8</v>
      </c>
      <c r="AC154" s="2">
        <f>(Table2[[#This Row],[Close Price]]/Table2[[#This Row],[Day Low]])-1</f>
        <v>2.135349910279416E-2</v>
      </c>
      <c r="AD154" s="2">
        <f>(Table2[[#This Row],[Day High]]/Table2[[#This Row],[Close Price]])-1</f>
        <v>7.6550460557689437E-3</v>
      </c>
      <c r="AE154" s="2">
        <f>(Table2[[#This Row],[Close Price]]/Table2[[#This Row],[Current Week Low]])-1</f>
        <v>4.6022578104489398E-2</v>
      </c>
      <c r="AF154" s="2">
        <f>(Table2[[#This Row],[Current Week High]]/Table2[[#This Row],[Close Price]])-1</f>
        <v>7.6550460557689437E-3</v>
      </c>
      <c r="AG154" s="2">
        <f>(Table2[[#This Row],[Close Price]]/Table2[[#This Row],[Current Month Low]])-1</f>
        <v>4.6022578104489398E-2</v>
      </c>
      <c r="AH154" s="2">
        <f>(Table2[[#This Row],[Current Month High]]/Table2[[#This Row],[Close Price]])-1</f>
        <v>7.6550460557689437E-3</v>
      </c>
      <c r="AI154">
        <v>7.1706447807645004</v>
      </c>
      <c r="AJ154">
        <v>166.508361204013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-0.05</v>
      </c>
      <c r="AM154" t="s">
        <v>10474</v>
      </c>
      <c r="AN154">
        <v>2.99</v>
      </c>
      <c r="AO154" t="s">
        <v>10473</v>
      </c>
      <c r="AP154">
        <v>9.6299766544981E-2</v>
      </c>
      <c r="AQ154">
        <f>(Table2[[#This Row],[Sharpe Ratio]]-AVERAGE(Table2[Sharpe Ratio]))/_xlfn.STDEV.P(Table2[Sharpe Ratio])</f>
        <v>0.46535103443563208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1.5439825155378326</v>
      </c>
      <c r="AS154">
        <f>_xlfn.RANK.AVG(Table2[[#This Row],[1Y Return vs Nifty Z-Score]],Table2[1Y Return vs Nifty Z-Score])</f>
        <v>82</v>
      </c>
      <c r="AT154">
        <f>_xlfn.RANK.AVG(Table2[[#This Row],[6M Return vs Nifty Z-Score]],Table2[6M Return vs Nifty Z-Score])</f>
        <v>273</v>
      </c>
      <c r="AU154">
        <f>_xlfn.RANK.AVG(Table2[[#This Row],[Sharpe Ratio Z-Score]],Table2[Sharpe Ratio Z-Score])</f>
        <v>221</v>
      </c>
      <c r="AV154">
        <f>(Table2[[#This Row],[Rank 1Y]]+Table2[[#This Row],[Rank 6M]]+Table2[[#This Row],[Rank Sharpe]])/3</f>
        <v>192</v>
      </c>
    </row>
    <row r="155" spans="1:48" x14ac:dyDescent="0.3">
      <c r="A155" t="s">
        <v>189</v>
      </c>
      <c r="B155" t="s">
        <v>190</v>
      </c>
      <c r="C155" t="s">
        <v>10433</v>
      </c>
      <c r="D155" t="s">
        <v>191</v>
      </c>
      <c r="E155">
        <v>138916.638003</v>
      </c>
      <c r="F155">
        <v>205</v>
      </c>
      <c r="G155">
        <v>101.667276508204</v>
      </c>
      <c r="H155">
        <f>(Table2[[#This Row],[1Y Return vs Nifty]]-AVERAGE(Table2[1Y Return vs Nifty]))/_xlfn.STDEV.P(Table2[1Y Return vs Nifty])</f>
        <v>0.5897400988177991</v>
      </c>
      <c r="I155">
        <v>36.955103580303799</v>
      </c>
      <c r="J155">
        <f>(Table2[[#This Row],[1M Return vs Nifty]]-AVERAGE(Table2[1M Return vs Nifty]))/_xlfn.STDEV.P(Table2[1M Return vs Nifty])</f>
        <v>1.9440815383212227</v>
      </c>
      <c r="K155">
        <v>85.017650817057003</v>
      </c>
      <c r="L155">
        <f>(Table2[[#This Row],[6M Return vs Nifty]]-AVERAGE(Table2[6M Return vs Nifty]))/_xlfn.STDEV.P(Table2[6M Return vs Nifty])</f>
        <v>2.0994984297126695</v>
      </c>
      <c r="M155">
        <v>3.7747754183860298</v>
      </c>
      <c r="N155">
        <f>(Table2[[#This Row],[1W Return vs Nifty]]-AVERAGE(Table2[1W Return vs Nifty]))/_xlfn.STDEV.P(Table2[1W Return vs Nifty])</f>
        <v>0.42362534621050374</v>
      </c>
      <c r="O155">
        <v>186.18</v>
      </c>
      <c r="P155">
        <v>163.273229570262</v>
      </c>
      <c r="Q155">
        <v>125.908510747016</v>
      </c>
      <c r="R155">
        <v>76.516223857208999</v>
      </c>
      <c r="S155" s="2">
        <f>(Table2[[#This Row],[Close Price]]-Table2[[#This Row],[20D EMA]])/Table2[[#This Row],[20D EMA]]</f>
        <v>0.10108497153292509</v>
      </c>
      <c r="T155" s="2">
        <f>(Table2[[#This Row],[Close Price]]-Table2[[#This Row],[50D EMA]])/Table2[[#This Row],[50D EMA]]</f>
        <v>0.25556406607233523</v>
      </c>
      <c r="U155" s="2">
        <f>(Table2[[#This Row],[Close Price]]-Table2[[#This Row],[200D EMA]])/Table2[[#This Row],[200D EMA]]</f>
        <v>0.62816634700651841</v>
      </c>
      <c r="V155">
        <v>1.2631350411770901</v>
      </c>
      <c r="W155">
        <v>201.49</v>
      </c>
      <c r="X155">
        <v>207.6</v>
      </c>
      <c r="Y155">
        <v>192.09</v>
      </c>
      <c r="Z155">
        <v>208.88</v>
      </c>
      <c r="AA155">
        <v>192.09</v>
      </c>
      <c r="AB155">
        <v>208.88</v>
      </c>
      <c r="AC155" s="2">
        <f>(Table2[[#This Row],[Close Price]]/Table2[[#This Row],[Day Low]])-1</f>
        <v>1.7420219365725353E-2</v>
      </c>
      <c r="AD155" s="2">
        <f>(Table2[[#This Row],[Day High]]/Table2[[#This Row],[Close Price]])-1</f>
        <v>1.2682926829268304E-2</v>
      </c>
      <c r="AE155" s="2">
        <f>(Table2[[#This Row],[Close Price]]/Table2[[#This Row],[Current Week Low]])-1</f>
        <v>6.7208079546046129E-2</v>
      </c>
      <c r="AF155" s="2">
        <f>(Table2[[#This Row],[Current Week High]]/Table2[[#This Row],[Close Price]])-1</f>
        <v>1.89268292682927E-2</v>
      </c>
      <c r="AG155" s="2">
        <f>(Table2[[#This Row],[Close Price]]/Table2[[#This Row],[Current Month Low]])-1</f>
        <v>6.7208079546046129E-2</v>
      </c>
      <c r="AH155" s="2">
        <f>(Table2[[#This Row],[Current Month High]]/Table2[[#This Row],[Close Price]])-1</f>
        <v>1.89268292682927E-2</v>
      </c>
      <c r="AI155">
        <v>1.89268292682927</v>
      </c>
      <c r="AJ155">
        <v>136.17511520737301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0.41</v>
      </c>
      <c r="AM155" t="s">
        <v>10473</v>
      </c>
      <c r="AN155">
        <v>12.45</v>
      </c>
      <c r="AO155" t="s">
        <v>10473</v>
      </c>
      <c r="AP155">
        <v>2.6834253843290998E-2</v>
      </c>
      <c r="AQ155">
        <f>(Table2[[#This Row],[Sharpe Ratio]]-AVERAGE(Table2[Sharpe Ratio]))/_xlfn.STDEV.P(Table2[Sharpe Ratio])</f>
        <v>-0.32025227457303307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4.7366931384891622</v>
      </c>
      <c r="AS155">
        <f>_xlfn.RANK.AVG(Table2[[#This Row],[1Y Return vs Nifty Z-Score]],Table2[1Y Return vs Nifty Z-Score])</f>
        <v>131</v>
      </c>
      <c r="AT155">
        <f>_xlfn.RANK.AVG(Table2[[#This Row],[6M Return vs Nifty Z-Score]],Table2[6M Return vs Nifty Z-Score])</f>
        <v>26</v>
      </c>
      <c r="AU155">
        <f>_xlfn.RANK.AVG(Table2[[#This Row],[Sharpe Ratio Z-Score]],Table2[Sharpe Ratio Z-Score])</f>
        <v>420</v>
      </c>
      <c r="AV155">
        <f>(Table2[[#This Row],[Rank 1Y]]+Table2[[#This Row],[Rank 6M]]+Table2[[#This Row],[Rank Sharpe]])/3</f>
        <v>192.33333333333334</v>
      </c>
    </row>
    <row r="156" spans="1:48" x14ac:dyDescent="0.3">
      <c r="A156" t="s">
        <v>468</v>
      </c>
      <c r="B156" t="s">
        <v>469</v>
      </c>
      <c r="C156" t="s">
        <v>10429</v>
      </c>
      <c r="D156" t="s">
        <v>32</v>
      </c>
      <c r="E156">
        <v>45157.919695903001</v>
      </c>
      <c r="F156">
        <v>63.77</v>
      </c>
      <c r="G156">
        <v>81.571801876717302</v>
      </c>
      <c r="H156">
        <f>(Table2[[#This Row],[1Y Return vs Nifty]]-AVERAGE(Table2[1Y Return vs Nifty]))/_xlfn.STDEV.P(Table2[1Y Return vs Nifty])</f>
        <v>0.36590191331406113</v>
      </c>
      <c r="I156">
        <v>-7.1363795222289399</v>
      </c>
      <c r="J156">
        <f>(Table2[[#This Row],[1M Return vs Nifty]]-AVERAGE(Table2[1M Return vs Nifty]))/_xlfn.STDEV.P(Table2[1M Return vs Nifty])</f>
        <v>-1.2310358622082622</v>
      </c>
      <c r="K156">
        <v>24.549450201103699</v>
      </c>
      <c r="L156">
        <f>(Table2[[#This Row],[6M Return vs Nifty]]-AVERAGE(Table2[6M Return vs Nifty]))/_xlfn.STDEV.P(Table2[6M Return vs Nifty])</f>
        <v>0.37046638186991099</v>
      </c>
      <c r="M156">
        <v>-3.6099312793275602</v>
      </c>
      <c r="N156">
        <f>(Table2[[#This Row],[1W Return vs Nifty]]-AVERAGE(Table2[1W Return vs Nifty]))/_xlfn.STDEV.P(Table2[1W Return vs Nifty])</f>
        <v>-1.0262558918270941</v>
      </c>
      <c r="O156">
        <v>65.03</v>
      </c>
      <c r="P156">
        <v>65.034238007756002</v>
      </c>
      <c r="Q156">
        <v>56.037285179795497</v>
      </c>
      <c r="R156">
        <v>37.297480025185997</v>
      </c>
      <c r="S156" s="2">
        <f>(Table2[[#This Row],[Close Price]]-Table2[[#This Row],[20D EMA]])/Table2[[#This Row],[20D EMA]]</f>
        <v>-1.9375672766415469E-2</v>
      </c>
      <c r="T156" s="2">
        <f>(Table2[[#This Row],[Close Price]]-Table2[[#This Row],[50D EMA]])/Table2[[#This Row],[50D EMA]]</f>
        <v>-1.9439575929300897E-2</v>
      </c>
      <c r="U156" s="2">
        <f>(Table2[[#This Row],[Close Price]]-Table2[[#This Row],[200D EMA]])/Table2[[#This Row],[200D EMA]]</f>
        <v>0.13799231699740824</v>
      </c>
      <c r="V156">
        <v>0.48801163934340203</v>
      </c>
      <c r="W156">
        <v>63.4</v>
      </c>
      <c r="X156">
        <v>64.2</v>
      </c>
      <c r="Y156">
        <v>63.26</v>
      </c>
      <c r="Z156">
        <v>65.28</v>
      </c>
      <c r="AA156">
        <v>63.26</v>
      </c>
      <c r="AB156">
        <v>65.28</v>
      </c>
      <c r="AC156" s="2">
        <f>(Table2[[#This Row],[Close Price]]/Table2[[#This Row],[Day Low]])-1</f>
        <v>5.835962145110507E-3</v>
      </c>
      <c r="AD156" s="2">
        <f>(Table2[[#This Row],[Day High]]/Table2[[#This Row],[Close Price]])-1</f>
        <v>6.7429825936959897E-3</v>
      </c>
      <c r="AE156" s="2">
        <f>(Table2[[#This Row],[Close Price]]/Table2[[#This Row],[Current Week Low]])-1</f>
        <v>8.0619664875118957E-3</v>
      </c>
      <c r="AF156" s="2">
        <f>(Table2[[#This Row],[Current Week High]]/Table2[[#This Row],[Close Price]])-1</f>
        <v>2.3678845852281638E-2</v>
      </c>
      <c r="AG156" s="2">
        <f>(Table2[[#This Row],[Close Price]]/Table2[[#This Row],[Current Month Low]])-1</f>
        <v>8.0619664875118957E-3</v>
      </c>
      <c r="AH156" s="2">
        <f>(Table2[[#This Row],[Current Month High]]/Table2[[#This Row],[Close Price]])-1</f>
        <v>2.3678845852281638E-2</v>
      </c>
      <c r="AI156">
        <v>15.257958287596001</v>
      </c>
      <c r="AJ156">
        <v>113.634840871021</v>
      </c>
      <c r="AK156" t="str">
        <f>IF(AND(Table2[[#This Row],[20D EMA]]&gt;Table2[[#This Row],[50D EMA]],Table2[[#This Row],[50D EMA]]&gt;Table2[[#This Row],[200D EMA]]),"Uptrend","Downtrend/NoTrend")</f>
        <v>Downtrend/NoTrend</v>
      </c>
      <c r="AL156">
        <v>-0.08</v>
      </c>
      <c r="AM156" t="s">
        <v>10474</v>
      </c>
      <c r="AN156">
        <v>-2.57</v>
      </c>
      <c r="AO156" t="s">
        <v>10474</v>
      </c>
      <c r="AP156">
        <v>9.5869707868321996E-2</v>
      </c>
      <c r="AQ156">
        <f>(Table2[[#This Row],[Sharpe Ratio]]-AVERAGE(Table2[Sharpe Ratio]))/_xlfn.STDEV.P(Table2[Sharpe Ratio])</f>
        <v>0.46048739050195708</v>
      </c>
      <c r="AR1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6">
        <f>_xlfn.RANK.AVG(Table2[[#This Row],[1Y Return vs Nifty Z-Score]],Table2[1Y Return vs Nifty Z-Score])</f>
        <v>166</v>
      </c>
      <c r="AT156">
        <f>_xlfn.RANK.AVG(Table2[[#This Row],[6M Return vs Nifty Z-Score]],Table2[6M Return vs Nifty Z-Score])</f>
        <v>190</v>
      </c>
      <c r="AU156">
        <f>_xlfn.RANK.AVG(Table2[[#This Row],[Sharpe Ratio Z-Score]],Table2[Sharpe Ratio Z-Score])</f>
        <v>222</v>
      </c>
      <c r="AV156">
        <f>(Table2[[#This Row],[Rank 1Y]]+Table2[[#This Row],[Rank 6M]]+Table2[[#This Row],[Rank Sharpe]])/3</f>
        <v>192.66666666666666</v>
      </c>
    </row>
    <row r="157" spans="1:48" x14ac:dyDescent="0.3">
      <c r="A157" t="s">
        <v>302</v>
      </c>
      <c r="B157" t="s">
        <v>303</v>
      </c>
      <c r="C157" t="s">
        <v>10440</v>
      </c>
      <c r="D157" t="s">
        <v>304</v>
      </c>
      <c r="E157">
        <v>87469.910349149999</v>
      </c>
      <c r="F157">
        <v>614.5</v>
      </c>
      <c r="G157">
        <v>36.313121296788097</v>
      </c>
      <c r="H157">
        <f>(Table2[[#This Row],[1Y Return vs Nifty]]-AVERAGE(Table2[1Y Return vs Nifty]))/_xlfn.STDEV.P(Table2[1Y Return vs Nifty])</f>
        <v>-0.13822257864650195</v>
      </c>
      <c r="I157">
        <v>6.8115946030417502</v>
      </c>
      <c r="J157">
        <f>(Table2[[#This Row],[1M Return vs Nifty]]-AVERAGE(Table2[1M Return vs Nifty]))/_xlfn.STDEV.P(Table2[1M Return vs Nifty])</f>
        <v>-0.22661386886556037</v>
      </c>
      <c r="K157">
        <v>22.740985043046699</v>
      </c>
      <c r="L157">
        <f>(Table2[[#This Row],[6M Return vs Nifty]]-AVERAGE(Table2[6M Return vs Nifty]))/_xlfn.STDEV.P(Table2[6M Return vs Nifty])</f>
        <v>0.31875499995618151</v>
      </c>
      <c r="M157">
        <v>-3.9440585908724501</v>
      </c>
      <c r="N157">
        <f>(Table2[[#This Row],[1W Return vs Nifty]]-AVERAGE(Table2[1W Return vs Nifty]))/_xlfn.STDEV.P(Table2[1W Return vs Nifty])</f>
        <v>-1.0918569969156511</v>
      </c>
      <c r="O157">
        <v>611.4</v>
      </c>
      <c r="P157">
        <v>594.76615404786503</v>
      </c>
      <c r="Q157">
        <v>521.15474861963105</v>
      </c>
      <c r="R157">
        <v>49.450422720745301</v>
      </c>
      <c r="S157" s="2">
        <f>(Table2[[#This Row],[Close Price]]-Table2[[#This Row],[20D EMA]])/Table2[[#This Row],[20D EMA]]</f>
        <v>5.0703303892705642E-3</v>
      </c>
      <c r="T157" s="2">
        <f>(Table2[[#This Row],[Close Price]]-Table2[[#This Row],[50D EMA]])/Table2[[#This Row],[50D EMA]]</f>
        <v>3.317916767427026E-2</v>
      </c>
      <c r="U157" s="2">
        <f>(Table2[[#This Row],[Close Price]]-Table2[[#This Row],[200D EMA]])/Table2[[#This Row],[200D EMA]]</f>
        <v>0.17911234931200393</v>
      </c>
      <c r="V157">
        <v>1.0478390550683301</v>
      </c>
      <c r="W157">
        <v>610.6</v>
      </c>
      <c r="X157">
        <v>621</v>
      </c>
      <c r="Y157">
        <v>595</v>
      </c>
      <c r="Z157">
        <v>626</v>
      </c>
      <c r="AA157">
        <v>595</v>
      </c>
      <c r="AB157">
        <v>626</v>
      </c>
      <c r="AC157" s="2">
        <f>(Table2[[#This Row],[Close Price]]/Table2[[#This Row],[Day Low]])-1</f>
        <v>6.3871601703242575E-3</v>
      </c>
      <c r="AD157" s="2">
        <f>(Table2[[#This Row],[Day High]]/Table2[[#This Row],[Close Price]])-1</f>
        <v>1.0577705451586761E-2</v>
      </c>
      <c r="AE157" s="2">
        <f>(Table2[[#This Row],[Close Price]]/Table2[[#This Row],[Current Week Low]])-1</f>
        <v>3.2773109243697585E-2</v>
      </c>
      <c r="AF157" s="2">
        <f>(Table2[[#This Row],[Current Week High]]/Table2[[#This Row],[Close Price]])-1</f>
        <v>1.8714401952807158E-2</v>
      </c>
      <c r="AG157" s="2">
        <f>(Table2[[#This Row],[Close Price]]/Table2[[#This Row],[Current Month Low]])-1</f>
        <v>3.2773109243697585E-2</v>
      </c>
      <c r="AH157" s="2">
        <f>(Table2[[#This Row],[Current Month High]]/Table2[[#This Row],[Close Price]])-1</f>
        <v>1.8714401952807158E-2</v>
      </c>
      <c r="AI157">
        <v>7.88445890968267</v>
      </c>
      <c r="AJ157">
        <v>65.365984930032198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-0.05</v>
      </c>
      <c r="AM157" t="s">
        <v>10474</v>
      </c>
      <c r="AN157">
        <v>-0.41</v>
      </c>
      <c r="AO157" t="s">
        <v>10474</v>
      </c>
      <c r="AP157">
        <v>0.18666156906911299</v>
      </c>
      <c r="AQ157">
        <f>(Table2[[#This Row],[Sharpe Ratio]]-AVERAGE(Table2[Sharpe Ratio]))/_xlfn.STDEV.P(Table2[Sharpe Ratio])</f>
        <v>1.4872758473394978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0.34933740286796611</v>
      </c>
      <c r="AS157">
        <f>_xlfn.RANK.AVG(Table2[[#This Row],[1Y Return vs Nifty Z-Score]],Table2[1Y Return vs Nifty Z-Score])</f>
        <v>324</v>
      </c>
      <c r="AT157">
        <f>_xlfn.RANK.AVG(Table2[[#This Row],[6M Return vs Nifty Z-Score]],Table2[6M Return vs Nifty Z-Score])</f>
        <v>201</v>
      </c>
      <c r="AU157">
        <f>_xlfn.RANK.AVG(Table2[[#This Row],[Sharpe Ratio Z-Score]],Table2[Sharpe Ratio Z-Score])</f>
        <v>56</v>
      </c>
      <c r="AV157">
        <f>(Table2[[#This Row],[Rank 1Y]]+Table2[[#This Row],[Rank 6M]]+Table2[[#This Row],[Rank Sharpe]])/3</f>
        <v>193.66666666666666</v>
      </c>
    </row>
    <row r="158" spans="1:48" x14ac:dyDescent="0.3">
      <c r="A158" t="s">
        <v>68</v>
      </c>
      <c r="B158" t="s">
        <v>176</v>
      </c>
      <c r="C158" t="s">
        <v>10433</v>
      </c>
      <c r="D158" t="s">
        <v>56</v>
      </c>
      <c r="E158">
        <v>151860.11489632499</v>
      </c>
      <c r="F158">
        <v>678.65</v>
      </c>
      <c r="G158">
        <v>93.007999292928602</v>
      </c>
      <c r="H158">
        <f>(Table2[[#This Row],[1Y Return vs Nifty]]-AVERAGE(Table2[1Y Return vs Nifty]))/_xlfn.STDEV.P(Table2[1Y Return vs Nifty])</f>
        <v>0.49328669648789808</v>
      </c>
      <c r="I158">
        <v>2.7981529076581402</v>
      </c>
      <c r="J158">
        <f>(Table2[[#This Row],[1M Return vs Nifty]]-AVERAGE(Table2[1M Return vs Nifty]))/_xlfn.STDEV.P(Table2[1M Return vs Nifty])</f>
        <v>-0.51562997053284709</v>
      </c>
      <c r="K158">
        <v>16.8953732393894</v>
      </c>
      <c r="L158">
        <f>(Table2[[#This Row],[6M Return vs Nifty]]-AVERAGE(Table2[6M Return vs Nifty]))/_xlfn.STDEV.P(Table2[6M Return vs Nifty])</f>
        <v>0.15160515847231257</v>
      </c>
      <c r="M158">
        <v>2.32426423594295</v>
      </c>
      <c r="N158">
        <f>(Table2[[#This Row],[1W Return vs Nifty]]-AVERAGE(Table2[1W Return vs Nifty]))/_xlfn.STDEV.P(Table2[1W Return vs Nifty])</f>
        <v>0.13883828085026509</v>
      </c>
      <c r="O158">
        <v>658.04</v>
      </c>
      <c r="P158">
        <v>651.695562621818</v>
      </c>
      <c r="Q158">
        <v>567.86844008306298</v>
      </c>
      <c r="R158">
        <v>39.2687657472623</v>
      </c>
      <c r="S158" s="2">
        <f>(Table2[[#This Row],[Close Price]]-Table2[[#This Row],[20D EMA]])/Table2[[#This Row],[20D EMA]]</f>
        <v>3.1320284481186574E-2</v>
      </c>
      <c r="T158" s="2">
        <f>(Table2[[#This Row],[Close Price]]-Table2[[#This Row],[50D EMA]])/Table2[[#This Row],[50D EMA]]</f>
        <v>4.1360474006823592E-2</v>
      </c>
      <c r="U158" s="2">
        <f>(Table2[[#This Row],[Close Price]]-Table2[[#This Row],[200D EMA]])/Table2[[#This Row],[200D EMA]]</f>
        <v>0.19508314267426591</v>
      </c>
      <c r="V158">
        <v>0.84284036188467903</v>
      </c>
      <c r="W158">
        <v>675.35</v>
      </c>
      <c r="X158">
        <v>683</v>
      </c>
      <c r="Y158">
        <v>655</v>
      </c>
      <c r="Z158">
        <v>683</v>
      </c>
      <c r="AA158">
        <v>655</v>
      </c>
      <c r="AB158">
        <v>683</v>
      </c>
      <c r="AC158" s="2">
        <f>(Table2[[#This Row],[Close Price]]/Table2[[#This Row],[Day Low]])-1</f>
        <v>4.8863552232174534E-3</v>
      </c>
      <c r="AD158" s="2">
        <f>(Table2[[#This Row],[Day High]]/Table2[[#This Row],[Close Price]])-1</f>
        <v>6.4097841302586112E-3</v>
      </c>
      <c r="AE158" s="2">
        <f>(Table2[[#This Row],[Close Price]]/Table2[[#This Row],[Current Week Low]])-1</f>
        <v>3.6106870229007493E-2</v>
      </c>
      <c r="AF158" s="2">
        <f>(Table2[[#This Row],[Current Week High]]/Table2[[#This Row],[Close Price]])-1</f>
        <v>6.4097841302586112E-3</v>
      </c>
      <c r="AG158" s="2">
        <f>(Table2[[#This Row],[Close Price]]/Table2[[#This Row],[Current Month Low]])-1</f>
        <v>3.6106870229007493E-2</v>
      </c>
      <c r="AH158" s="2">
        <f>(Table2[[#This Row],[Current Month High]]/Table2[[#This Row],[Close Price]])-1</f>
        <v>6.4097841302586112E-3</v>
      </c>
      <c r="AI158">
        <v>5.0025786487880302</v>
      </c>
      <c r="AJ158">
        <v>121.058631921824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-0.12</v>
      </c>
      <c r="AM158" t="s">
        <v>10474</v>
      </c>
      <c r="AN158">
        <v>3.97</v>
      </c>
      <c r="AO158" t="s">
        <v>10473</v>
      </c>
      <c r="AP158">
        <v>0.108572439416318</v>
      </c>
      <c r="AQ158">
        <f>(Table2[[#This Row],[Sharpe Ratio]]-AVERAGE(Table2[Sharpe Ratio]))/_xlfn.STDEV.P(Table2[Sharpe Ratio])</f>
        <v>0.60414584128470994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0.87224600656233853</v>
      </c>
      <c r="AS158">
        <f>_xlfn.RANK.AVG(Table2[[#This Row],[1Y Return vs Nifty Z-Score]],Table2[1Y Return vs Nifty Z-Score])</f>
        <v>144</v>
      </c>
      <c r="AT158">
        <f>_xlfn.RANK.AVG(Table2[[#This Row],[6M Return vs Nifty Z-Score]],Table2[6M Return vs Nifty Z-Score])</f>
        <v>249</v>
      </c>
      <c r="AU158">
        <f>_xlfn.RANK.AVG(Table2[[#This Row],[Sharpe Ratio Z-Score]],Table2[Sharpe Ratio Z-Score])</f>
        <v>192</v>
      </c>
      <c r="AV158">
        <f>(Table2[[#This Row],[Rank 1Y]]+Table2[[#This Row],[Rank 6M]]+Table2[[#This Row],[Rank Sharpe]])/3</f>
        <v>195</v>
      </c>
    </row>
    <row r="159" spans="1:48" x14ac:dyDescent="0.3">
      <c r="A159" t="s">
        <v>27</v>
      </c>
      <c r="B159" t="s">
        <v>28</v>
      </c>
      <c r="C159" t="s">
        <v>10430</v>
      </c>
      <c r="D159" t="s">
        <v>29</v>
      </c>
      <c r="E159">
        <v>853493.51596319</v>
      </c>
      <c r="F159">
        <v>1429.7</v>
      </c>
      <c r="G159">
        <v>39.562868545848502</v>
      </c>
      <c r="H159">
        <f>(Table2[[#This Row],[1Y Return vs Nifty]]-AVERAGE(Table2[1Y Return vs Nifty]))/_xlfn.STDEV.P(Table2[1Y Return vs Nifty])</f>
        <v>-0.10202450216834368</v>
      </c>
      <c r="I159">
        <v>1.0888831925268401</v>
      </c>
      <c r="J159">
        <f>(Table2[[#This Row],[1M Return vs Nifty]]-AVERAGE(Table2[1M Return vs Nifty]))/_xlfn.STDEV.P(Table2[1M Return vs Nifty])</f>
        <v>-0.63871796015866478</v>
      </c>
      <c r="K159">
        <v>24.601229982764401</v>
      </c>
      <c r="L159">
        <f>(Table2[[#This Row],[6M Return vs Nifty]]-AVERAGE(Table2[6M Return vs Nifty]))/_xlfn.STDEV.P(Table2[6M Return vs Nifty])</f>
        <v>0.37194697664550669</v>
      </c>
      <c r="M159">
        <v>-7.2264199866040402</v>
      </c>
      <c r="N159">
        <f>(Table2[[#This Row],[1W Return vs Nifty]]-AVERAGE(Table2[1W Return vs Nifty]))/_xlfn.STDEV.P(Table2[1W Return vs Nifty])</f>
        <v>-1.7363015766311323</v>
      </c>
      <c r="O159">
        <v>1418.23</v>
      </c>
      <c r="P159">
        <v>1370.00055436718</v>
      </c>
      <c r="Q159">
        <v>1176.62057228496</v>
      </c>
      <c r="R159">
        <v>52.003514908602099</v>
      </c>
      <c r="S159" s="2">
        <f>(Table2[[#This Row],[Close Price]]-Table2[[#This Row],[20D EMA]])/Table2[[#This Row],[20D EMA]]</f>
        <v>8.0875457436382168E-3</v>
      </c>
      <c r="T159" s="2">
        <f>(Table2[[#This Row],[Close Price]]-Table2[[#This Row],[50D EMA]])/Table2[[#This Row],[50D EMA]]</f>
        <v>4.3576220055177944E-2</v>
      </c>
      <c r="U159" s="2">
        <f>(Table2[[#This Row],[Close Price]]-Table2[[#This Row],[200D EMA]])/Table2[[#This Row],[200D EMA]]</f>
        <v>0.21509009248713698</v>
      </c>
      <c r="V159">
        <v>1.6256741480393</v>
      </c>
      <c r="W159">
        <v>1416.85</v>
      </c>
      <c r="X159">
        <v>1433.6</v>
      </c>
      <c r="Y159">
        <v>1408.45</v>
      </c>
      <c r="Z159">
        <v>1473.4</v>
      </c>
      <c r="AA159">
        <v>1408.45</v>
      </c>
      <c r="AB159">
        <v>1473.4</v>
      </c>
      <c r="AC159" s="2">
        <f>(Table2[[#This Row],[Close Price]]/Table2[[#This Row],[Day Low]])-1</f>
        <v>9.0694145463530162E-3</v>
      </c>
      <c r="AD159" s="2">
        <f>(Table2[[#This Row],[Day High]]/Table2[[#This Row],[Close Price]])-1</f>
        <v>2.7278450024479373E-3</v>
      </c>
      <c r="AE159" s="2">
        <f>(Table2[[#This Row],[Close Price]]/Table2[[#This Row],[Current Week Low]])-1</f>
        <v>1.5087507543753764E-2</v>
      </c>
      <c r="AF159" s="2">
        <f>(Table2[[#This Row],[Current Week High]]/Table2[[#This Row],[Close Price]])-1</f>
        <v>3.0565852976148777E-2</v>
      </c>
      <c r="AG159" s="2">
        <f>(Table2[[#This Row],[Close Price]]/Table2[[#This Row],[Current Month Low]])-1</f>
        <v>1.5087507543753764E-2</v>
      </c>
      <c r="AH159" s="2">
        <f>(Table2[[#This Row],[Current Month High]]/Table2[[#This Row],[Close Price]])-1</f>
        <v>3.0565852976148777E-2</v>
      </c>
      <c r="AI159">
        <v>7.4526124361754098</v>
      </c>
      <c r="AJ159">
        <v>68.785785963048198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0.06</v>
      </c>
      <c r="AM159" t="s">
        <v>10473</v>
      </c>
      <c r="AN159">
        <v>2.68</v>
      </c>
      <c r="AO159" t="s">
        <v>10473</v>
      </c>
      <c r="AP159">
        <v>0.159402777282182</v>
      </c>
      <c r="AQ159">
        <f>(Table2[[#This Row],[Sharpe Ratio]]-AVERAGE(Table2[Sharpe Ratio]))/_xlfn.STDEV.P(Table2[Sharpe Ratio])</f>
        <v>1.1789991760169491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-0.9260978862956849</v>
      </c>
      <c r="AS159">
        <f>_xlfn.RANK.AVG(Table2[[#This Row],[1Y Return vs Nifty Z-Score]],Table2[1Y Return vs Nifty Z-Score])</f>
        <v>312</v>
      </c>
      <c r="AT159">
        <f>_xlfn.RANK.AVG(Table2[[#This Row],[6M Return vs Nifty Z-Score]],Table2[6M Return vs Nifty Z-Score])</f>
        <v>188</v>
      </c>
      <c r="AU159">
        <f>_xlfn.RANK.AVG(Table2[[#This Row],[Sharpe Ratio Z-Score]],Table2[Sharpe Ratio Z-Score])</f>
        <v>87</v>
      </c>
      <c r="AV159">
        <f>(Table2[[#This Row],[Rank 1Y]]+Table2[[#This Row],[Rank 6M]]+Table2[[#This Row],[Rank Sharpe]])/3</f>
        <v>195.66666666666666</v>
      </c>
    </row>
    <row r="160" spans="1:48" x14ac:dyDescent="0.3">
      <c r="A160" t="s">
        <v>957</v>
      </c>
      <c r="B160" t="s">
        <v>958</v>
      </c>
      <c r="C160" t="s">
        <v>10433</v>
      </c>
      <c r="D160" t="s">
        <v>216</v>
      </c>
      <c r="E160">
        <v>14966.191180895001</v>
      </c>
      <c r="F160">
        <v>1823.35</v>
      </c>
      <c r="G160">
        <v>58.767840066023901</v>
      </c>
      <c r="H160">
        <f>(Table2[[#This Row],[1Y Return vs Nifty]]-AVERAGE(Table2[1Y Return vs Nifty]))/_xlfn.STDEV.P(Table2[1Y Return vs Nifty])</f>
        <v>0.11189460432498685</v>
      </c>
      <c r="I160">
        <v>1.23988661228894</v>
      </c>
      <c r="J160">
        <f>(Table2[[#This Row],[1M Return vs Nifty]]-AVERAGE(Table2[1M Return vs Nifty]))/_xlfn.STDEV.P(Table2[1M Return vs Nifty])</f>
        <v>-0.62784389669132457</v>
      </c>
      <c r="K160">
        <v>13.5029072778614</v>
      </c>
      <c r="L160">
        <f>(Table2[[#This Row],[6M Return vs Nifty]]-AVERAGE(Table2[6M Return vs Nifty]))/_xlfn.STDEV.P(Table2[6M Return vs Nifty])</f>
        <v>5.460074443406733E-2</v>
      </c>
      <c r="M160">
        <v>-0.64412940770628202</v>
      </c>
      <c r="N160">
        <f>(Table2[[#This Row],[1W Return vs Nifty]]-AVERAGE(Table2[1W Return vs Nifty]))/_xlfn.STDEV.P(Table2[1W Return vs Nifty])</f>
        <v>-0.44396323411980237</v>
      </c>
      <c r="O160">
        <v>1785.29</v>
      </c>
      <c r="P160">
        <v>1768.5840171537</v>
      </c>
      <c r="Q160">
        <v>1574.8016644711099</v>
      </c>
      <c r="R160">
        <v>59.276635062154398</v>
      </c>
      <c r="S160" s="2">
        <f>(Table2[[#This Row],[Close Price]]-Table2[[#This Row],[20D EMA]])/Table2[[#This Row],[20D EMA]]</f>
        <v>2.1318665314878787E-2</v>
      </c>
      <c r="T160" s="2">
        <f>(Table2[[#This Row],[Close Price]]-Table2[[#This Row],[50D EMA]])/Table2[[#This Row],[50D EMA]]</f>
        <v>3.0966005750995361E-2</v>
      </c>
      <c r="U160" s="2">
        <f>(Table2[[#This Row],[Close Price]]-Table2[[#This Row],[200D EMA]])/Table2[[#This Row],[200D EMA]]</f>
        <v>0.15782834190257466</v>
      </c>
      <c r="V160">
        <v>1.47270799686204</v>
      </c>
      <c r="W160">
        <v>1786.05</v>
      </c>
      <c r="X160">
        <v>1854.8</v>
      </c>
      <c r="Y160">
        <v>1765.35</v>
      </c>
      <c r="Z160">
        <v>1875.5</v>
      </c>
      <c r="AA160">
        <v>1765.35</v>
      </c>
      <c r="AB160">
        <v>1875.5</v>
      </c>
      <c r="AC160" s="2">
        <f>(Table2[[#This Row],[Close Price]]/Table2[[#This Row],[Day Low]])-1</f>
        <v>2.0884073794126712E-2</v>
      </c>
      <c r="AD160" s="2">
        <f>(Table2[[#This Row],[Day High]]/Table2[[#This Row],[Close Price]])-1</f>
        <v>1.7248471220555617E-2</v>
      </c>
      <c r="AE160" s="2">
        <f>(Table2[[#This Row],[Close Price]]/Table2[[#This Row],[Current Week Low]])-1</f>
        <v>3.2854674710397269E-2</v>
      </c>
      <c r="AF160" s="2">
        <f>(Table2[[#This Row],[Current Week High]]/Table2[[#This Row],[Close Price]])-1</f>
        <v>2.8601201085913353E-2</v>
      </c>
      <c r="AG160" s="2">
        <f>(Table2[[#This Row],[Close Price]]/Table2[[#This Row],[Current Month Low]])-1</f>
        <v>3.2854674710397269E-2</v>
      </c>
      <c r="AH160" s="2">
        <f>(Table2[[#This Row],[Current Month High]]/Table2[[#This Row],[Close Price]])-1</f>
        <v>2.8601201085913353E-2</v>
      </c>
      <c r="AI160">
        <v>21.8608605040173</v>
      </c>
      <c r="AJ160">
        <v>86.722990271377299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-0.12</v>
      </c>
      <c r="AM160" t="s">
        <v>10474</v>
      </c>
      <c r="AN160">
        <v>2.67</v>
      </c>
      <c r="AO160" t="s">
        <v>10473</v>
      </c>
      <c r="AP160">
        <v>0.17619761886507501</v>
      </c>
      <c r="AQ160">
        <f>(Table2[[#This Row],[Sharpe Ratio]]-AVERAGE(Table2[Sharpe Ratio]))/_xlfn.STDEV.P(Table2[Sharpe Ratio])</f>
        <v>1.3689363492795612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0.46362456722748852</v>
      </c>
      <c r="AS160">
        <f>_xlfn.RANK.AVG(Table2[[#This Row],[1Y Return vs Nifty Z-Score]],Table2[1Y Return vs Nifty Z-Score])</f>
        <v>238</v>
      </c>
      <c r="AT160">
        <f>_xlfn.RANK.AVG(Table2[[#This Row],[6M Return vs Nifty Z-Score]],Table2[6M Return vs Nifty Z-Score])</f>
        <v>287</v>
      </c>
      <c r="AU160">
        <f>_xlfn.RANK.AVG(Table2[[#This Row],[Sharpe Ratio Z-Score]],Table2[Sharpe Ratio Z-Score])</f>
        <v>63</v>
      </c>
      <c r="AV160">
        <f>(Table2[[#This Row],[Rank 1Y]]+Table2[[#This Row],[Rank 6M]]+Table2[[#This Row],[Rank Sharpe]])/3</f>
        <v>196</v>
      </c>
    </row>
    <row r="161" spans="1:48" x14ac:dyDescent="0.3">
      <c r="A161" t="s">
        <v>580</v>
      </c>
      <c r="B161" t="s">
        <v>581</v>
      </c>
      <c r="C161" t="s">
        <v>10429</v>
      </c>
      <c r="D161" t="s">
        <v>582</v>
      </c>
      <c r="E161">
        <v>32562.752512064999</v>
      </c>
      <c r="F161">
        <v>2405.35</v>
      </c>
      <c r="G161">
        <v>229.61059211484601</v>
      </c>
      <c r="H161">
        <f>(Table2[[#This Row],[1Y Return vs Nifty]]-AVERAGE(Table2[1Y Return vs Nifty]))/_xlfn.STDEV.P(Table2[1Y Return vs Nifty])</f>
        <v>2.0148669066141318</v>
      </c>
      <c r="I161">
        <v>-12.4375463229843</v>
      </c>
      <c r="J161">
        <f>(Table2[[#This Row],[1M Return vs Nifty]]-AVERAGE(Table2[1M Return vs Nifty]))/_xlfn.STDEV.P(Table2[1M Return vs Nifty])</f>
        <v>-1.612783668537342</v>
      </c>
      <c r="K161">
        <v>-7.5928115660317701</v>
      </c>
      <c r="L161">
        <f>(Table2[[#This Row],[6M Return vs Nifty]]-AVERAGE(Table2[6M Return vs Nifty]))/_xlfn.STDEV.P(Table2[6M Return vs Nifty])</f>
        <v>-0.54861174712051763</v>
      </c>
      <c r="M161">
        <v>-6.3251961186601697</v>
      </c>
      <c r="N161">
        <f>(Table2[[#This Row],[1W Return vs Nifty]]-AVERAGE(Table2[1W Return vs Nifty]))/_xlfn.STDEV.P(Table2[1W Return vs Nifty])</f>
        <v>-1.5593591968060738</v>
      </c>
      <c r="O161">
        <v>2566.29</v>
      </c>
      <c r="P161">
        <v>2617.7867179783898</v>
      </c>
      <c r="Q161">
        <v>2235.0830074857599</v>
      </c>
      <c r="R161">
        <v>22.4658214975574</v>
      </c>
      <c r="S161" s="2">
        <f>(Table2[[#This Row],[Close Price]]-Table2[[#This Row],[20D EMA]])/Table2[[#This Row],[20D EMA]]</f>
        <v>-6.2713099454855079E-2</v>
      </c>
      <c r="T161" s="2">
        <f>(Table2[[#This Row],[Close Price]]-Table2[[#This Row],[50D EMA]])/Table2[[#This Row],[50D EMA]]</f>
        <v>-8.1151270468071635E-2</v>
      </c>
      <c r="U161" s="2">
        <f>(Table2[[#This Row],[Close Price]]-Table2[[#This Row],[200D EMA]])/Table2[[#This Row],[200D EMA]]</f>
        <v>7.6179270274965294E-2</v>
      </c>
      <c r="V161">
        <v>0.67133878170352501</v>
      </c>
      <c r="W161">
        <v>2395</v>
      </c>
      <c r="X161">
        <v>2468.6</v>
      </c>
      <c r="Y161">
        <v>2395</v>
      </c>
      <c r="Z161">
        <v>2619.75</v>
      </c>
      <c r="AA161">
        <v>2395</v>
      </c>
      <c r="AB161">
        <v>2619.75</v>
      </c>
      <c r="AC161" s="2">
        <f>(Table2[[#This Row],[Close Price]]/Table2[[#This Row],[Day Low]])-1</f>
        <v>4.3215031315240182E-3</v>
      </c>
      <c r="AD161" s="2">
        <f>(Table2[[#This Row],[Day High]]/Table2[[#This Row],[Close Price]])-1</f>
        <v>2.6295549504230076E-2</v>
      </c>
      <c r="AE161" s="2">
        <f>(Table2[[#This Row],[Close Price]]/Table2[[#This Row],[Current Week Low]])-1</f>
        <v>4.3215031315240182E-3</v>
      </c>
      <c r="AF161" s="2">
        <f>(Table2[[#This Row],[Current Week High]]/Table2[[#This Row],[Close Price]])-1</f>
        <v>8.9134637370860803E-2</v>
      </c>
      <c r="AG161" s="2">
        <f>(Table2[[#This Row],[Close Price]]/Table2[[#This Row],[Current Month Low]])-1</f>
        <v>4.3215031315240182E-3</v>
      </c>
      <c r="AH161" s="2">
        <f>(Table2[[#This Row],[Current Month High]]/Table2[[#This Row],[Close Price]])-1</f>
        <v>8.9134637370860803E-2</v>
      </c>
      <c r="AI161">
        <v>35.726609433138599</v>
      </c>
      <c r="AJ161">
        <v>261.05523866706602</v>
      </c>
      <c r="AK161" t="str">
        <f>IF(AND(Table2[[#This Row],[20D EMA]]&gt;Table2[[#This Row],[50D EMA]],Table2[[#This Row],[50D EMA]]&gt;Table2[[#This Row],[200D EMA]]),"Uptrend","Downtrend/NoTrend")</f>
        <v>Downtrend/NoTrend</v>
      </c>
      <c r="AL161">
        <v>-0.24</v>
      </c>
      <c r="AM161" t="s">
        <v>10474</v>
      </c>
      <c r="AN161">
        <v>-11.22</v>
      </c>
      <c r="AO161" t="s">
        <v>10474</v>
      </c>
      <c r="AP161">
        <v>0.17787499506517801</v>
      </c>
      <c r="AQ161">
        <f>(Table2[[#This Row],[Sharpe Ratio]]-AVERAGE(Table2[Sharpe Ratio]))/_xlfn.STDEV.P(Table2[Sharpe Ratio])</f>
        <v>1.3879062271657607</v>
      </c>
      <c r="AR1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1">
        <f>_xlfn.RANK.AVG(Table2[[#This Row],[1Y Return vs Nifty Z-Score]],Table2[1Y Return vs Nifty Z-Score])</f>
        <v>24</v>
      </c>
      <c r="AT161">
        <f>_xlfn.RANK.AVG(Table2[[#This Row],[6M Return vs Nifty Z-Score]],Table2[6M Return vs Nifty Z-Score])</f>
        <v>504</v>
      </c>
      <c r="AU161">
        <f>_xlfn.RANK.AVG(Table2[[#This Row],[Sharpe Ratio Z-Score]],Table2[Sharpe Ratio Z-Score])</f>
        <v>61</v>
      </c>
      <c r="AV161">
        <f>(Table2[[#This Row],[Rank 1Y]]+Table2[[#This Row],[Rank 6M]]+Table2[[#This Row],[Rank Sharpe]])/3</f>
        <v>196.33333333333334</v>
      </c>
    </row>
    <row r="162" spans="1:48" x14ac:dyDescent="0.3">
      <c r="A162" t="s">
        <v>223</v>
      </c>
      <c r="B162" t="s">
        <v>224</v>
      </c>
      <c r="C162" t="s">
        <v>10433</v>
      </c>
      <c r="D162" t="s">
        <v>114</v>
      </c>
      <c r="E162">
        <v>115453.29500871</v>
      </c>
      <c r="F162">
        <v>2430.15</v>
      </c>
      <c r="G162">
        <v>58.689272357436401</v>
      </c>
      <c r="H162">
        <f>(Table2[[#This Row],[1Y Return vs Nifty]]-AVERAGE(Table2[1Y Return vs Nifty]))/_xlfn.STDEV.P(Table2[1Y Return vs Nifty])</f>
        <v>0.1110194593656408</v>
      </c>
      <c r="I162">
        <v>-1.0378134178778</v>
      </c>
      <c r="J162">
        <f>(Table2[[#This Row],[1M Return vs Nifty]]-AVERAGE(Table2[1M Return vs Nifty]))/_xlfn.STDEV.P(Table2[1M Return vs Nifty])</f>
        <v>-0.79186570975103365</v>
      </c>
      <c r="K162">
        <v>10.7752426129518</v>
      </c>
      <c r="L162">
        <f>(Table2[[#This Row],[6M Return vs Nifty]]-AVERAGE(Table2[6M Return vs Nifty]))/_xlfn.STDEV.P(Table2[6M Return vs Nifty])</f>
        <v>-2.339429383986303E-2</v>
      </c>
      <c r="M162">
        <v>-1.0165708418996799</v>
      </c>
      <c r="N162">
        <f>(Table2[[#This Row],[1W Return vs Nifty]]-AVERAGE(Table2[1W Return vs Nifty]))/_xlfn.STDEV.P(Table2[1W Return vs Nifty])</f>
        <v>-0.51708676763427663</v>
      </c>
      <c r="O162">
        <v>2366.65</v>
      </c>
      <c r="P162">
        <v>2278.6275472654902</v>
      </c>
      <c r="Q162">
        <v>1983.68913050067</v>
      </c>
      <c r="R162">
        <v>62.659952008437102</v>
      </c>
      <c r="S162" s="2">
        <f>(Table2[[#This Row],[Close Price]]-Table2[[#This Row],[20D EMA]])/Table2[[#This Row],[20D EMA]]</f>
        <v>2.6831174867428642E-2</v>
      </c>
      <c r="T162" s="2">
        <f>(Table2[[#This Row],[Close Price]]-Table2[[#This Row],[50D EMA]])/Table2[[#This Row],[50D EMA]]</f>
        <v>6.6497244324263197E-2</v>
      </c>
      <c r="U162" s="2">
        <f>(Table2[[#This Row],[Close Price]]-Table2[[#This Row],[200D EMA]])/Table2[[#This Row],[200D EMA]]</f>
        <v>0.22506594538159633</v>
      </c>
      <c r="V162">
        <v>0.96648321239429902</v>
      </c>
      <c r="W162">
        <v>2369.0500000000002</v>
      </c>
      <c r="X162">
        <v>2439</v>
      </c>
      <c r="Y162">
        <v>2301.1999999999998</v>
      </c>
      <c r="Z162">
        <v>2439</v>
      </c>
      <c r="AA162">
        <v>2301.1999999999998</v>
      </c>
      <c r="AB162">
        <v>2439</v>
      </c>
      <c r="AC162" s="2">
        <f>(Table2[[#This Row],[Close Price]]/Table2[[#This Row],[Day Low]])-1</f>
        <v>2.579092885333778E-2</v>
      </c>
      <c r="AD162" s="2">
        <f>(Table2[[#This Row],[Day High]]/Table2[[#This Row],[Close Price]])-1</f>
        <v>3.6417505092278812E-3</v>
      </c>
      <c r="AE162" s="2">
        <f>(Table2[[#This Row],[Close Price]]/Table2[[#This Row],[Current Week Low]])-1</f>
        <v>5.6035981227186005E-2</v>
      </c>
      <c r="AF162" s="2">
        <f>(Table2[[#This Row],[Current Week High]]/Table2[[#This Row],[Close Price]])-1</f>
        <v>3.6417505092278812E-3</v>
      </c>
      <c r="AG162" s="2">
        <f>(Table2[[#This Row],[Close Price]]/Table2[[#This Row],[Current Month Low]])-1</f>
        <v>5.6035981227186005E-2</v>
      </c>
      <c r="AH162" s="2">
        <f>(Table2[[#This Row],[Current Month High]]/Table2[[#This Row],[Close Price]])-1</f>
        <v>3.6417505092278812E-3</v>
      </c>
      <c r="AI162">
        <v>3.6561529123716601</v>
      </c>
      <c r="AJ162">
        <v>87.873985311171197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0.05</v>
      </c>
      <c r="AM162" t="s">
        <v>10473</v>
      </c>
      <c r="AN162">
        <v>-0.31</v>
      </c>
      <c r="AO162" t="s">
        <v>10474</v>
      </c>
      <c r="AP162">
        <v>0.19786982705359399</v>
      </c>
      <c r="AQ162">
        <f>(Table2[[#This Row],[Sharpe Ratio]]-AVERAGE(Table2[Sharpe Ratio]))/_xlfn.STDEV.P(Table2[Sharpe Ratio])</f>
        <v>1.614032913088713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0.39270560122918052</v>
      </c>
      <c r="AS162">
        <f>_xlfn.RANK.AVG(Table2[[#This Row],[1Y Return vs Nifty Z-Score]],Table2[1Y Return vs Nifty Z-Score])</f>
        <v>240</v>
      </c>
      <c r="AT162">
        <f>_xlfn.RANK.AVG(Table2[[#This Row],[6M Return vs Nifty Z-Score]],Table2[6M Return vs Nifty Z-Score])</f>
        <v>312</v>
      </c>
      <c r="AU162">
        <f>_xlfn.RANK.AVG(Table2[[#This Row],[Sharpe Ratio Z-Score]],Table2[Sharpe Ratio Z-Score])</f>
        <v>40</v>
      </c>
      <c r="AV162">
        <f>(Table2[[#This Row],[Rank 1Y]]+Table2[[#This Row],[Rank 6M]]+Table2[[#This Row],[Rank Sharpe]])/3</f>
        <v>197.33333333333334</v>
      </c>
    </row>
    <row r="163" spans="1:48" x14ac:dyDescent="0.3">
      <c r="A163" t="s">
        <v>255</v>
      </c>
      <c r="B163" t="s">
        <v>256</v>
      </c>
      <c r="C163" t="s">
        <v>10429</v>
      </c>
      <c r="D163" t="s">
        <v>32</v>
      </c>
      <c r="E163">
        <v>106815.98923776</v>
      </c>
      <c r="F163">
        <v>117.76</v>
      </c>
      <c r="G163">
        <v>57.570793124485498</v>
      </c>
      <c r="H163">
        <f>(Table2[[#This Row],[1Y Return vs Nifty]]-AVERAGE(Table2[1Y Return vs Nifty]))/_xlfn.STDEV.P(Table2[1Y Return vs Nifty])</f>
        <v>9.8561014535725328E-2</v>
      </c>
      <c r="I163">
        <v>-3.1667016607184402</v>
      </c>
      <c r="J163">
        <f>(Table2[[#This Row],[1M Return vs Nifty]]-AVERAGE(Table2[1M Return vs Nifty]))/_xlfn.STDEV.P(Table2[1M Return vs Nifty])</f>
        <v>-0.94517128325390531</v>
      </c>
      <c r="K163">
        <v>15.45666945808</v>
      </c>
      <c r="L163">
        <f>(Table2[[#This Row],[6M Return vs Nifty]]-AVERAGE(Table2[6M Return vs Nifty]))/_xlfn.STDEV.P(Table2[6M Return vs Nifty])</f>
        <v>0.1104667597785003</v>
      </c>
      <c r="M163">
        <v>-2.3046846006588702</v>
      </c>
      <c r="N163">
        <f>(Table2[[#This Row],[1W Return vs Nifty]]-AVERAGE(Table2[1W Return vs Nifty]))/_xlfn.STDEV.P(Table2[1W Return vs Nifty])</f>
        <v>-0.76998942819102933</v>
      </c>
      <c r="O163">
        <v>118.4</v>
      </c>
      <c r="P163">
        <v>117.66901241679101</v>
      </c>
      <c r="Q163">
        <v>102.52964837347101</v>
      </c>
      <c r="R163">
        <v>46.354064417782801</v>
      </c>
      <c r="S163" s="2">
        <f>(Table2[[#This Row],[Close Price]]-Table2[[#This Row],[20D EMA]])/Table2[[#This Row],[20D EMA]]</f>
        <v>-5.40540540540541E-3</v>
      </c>
      <c r="T163" s="2">
        <f>(Table2[[#This Row],[Close Price]]-Table2[[#This Row],[50D EMA]])/Table2[[#This Row],[50D EMA]]</f>
        <v>7.7325016450988603E-4</v>
      </c>
      <c r="U163" s="2">
        <f>(Table2[[#This Row],[Close Price]]-Table2[[#This Row],[200D EMA]])/Table2[[#This Row],[200D EMA]]</f>
        <v>0.14854582911521788</v>
      </c>
      <c r="V163">
        <v>0.841565284634612</v>
      </c>
      <c r="W163">
        <v>116.52</v>
      </c>
      <c r="X163">
        <v>117.98</v>
      </c>
      <c r="Y163">
        <v>115.5</v>
      </c>
      <c r="Z163">
        <v>120.19</v>
      </c>
      <c r="AA163">
        <v>115.5</v>
      </c>
      <c r="AB163">
        <v>120.19</v>
      </c>
      <c r="AC163" s="2">
        <f>(Table2[[#This Row],[Close Price]]/Table2[[#This Row],[Day Low]])-1</f>
        <v>1.0641949879849122E-2</v>
      </c>
      <c r="AD163" s="2">
        <f>(Table2[[#This Row],[Day High]]/Table2[[#This Row],[Close Price]])-1</f>
        <v>1.8682065217390242E-3</v>
      </c>
      <c r="AE163" s="2">
        <f>(Table2[[#This Row],[Close Price]]/Table2[[#This Row],[Current Week Low]])-1</f>
        <v>1.9567099567099566E-2</v>
      </c>
      <c r="AF163" s="2">
        <f>(Table2[[#This Row],[Current Week High]]/Table2[[#This Row],[Close Price]])-1</f>
        <v>2.0635190217391131E-2</v>
      </c>
      <c r="AG163" s="2">
        <f>(Table2[[#This Row],[Close Price]]/Table2[[#This Row],[Current Month Low]])-1</f>
        <v>1.9567099567099566E-2</v>
      </c>
      <c r="AH163" s="2">
        <f>(Table2[[#This Row],[Current Month High]]/Table2[[#This Row],[Close Price]])-1</f>
        <v>2.0635190217391131E-2</v>
      </c>
      <c r="AI163">
        <v>9.4599184782608603</v>
      </c>
      <c r="AJ163">
        <v>84.432263116679707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-0.09</v>
      </c>
      <c r="AM163" t="s">
        <v>10474</v>
      </c>
      <c r="AN163">
        <v>-2.81</v>
      </c>
      <c r="AO163" t="s">
        <v>10474</v>
      </c>
      <c r="AP163">
        <v>0.16089300909887999</v>
      </c>
      <c r="AQ163">
        <f>(Table2[[#This Row],[Sharpe Ratio]]-AVERAGE(Table2[Sharpe Ratio]))/_xlfn.STDEV.P(Table2[Sharpe Ratio])</f>
        <v>1.195852590047239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-0.31028034708346997</v>
      </c>
      <c r="AS163">
        <f>_xlfn.RANK.AVG(Table2[[#This Row],[1Y Return vs Nifty Z-Score]],Table2[1Y Return vs Nifty Z-Score])</f>
        <v>245</v>
      </c>
      <c r="AT163">
        <f>_xlfn.RANK.AVG(Table2[[#This Row],[6M Return vs Nifty Z-Score]],Table2[6M Return vs Nifty Z-Score])</f>
        <v>264</v>
      </c>
      <c r="AU163">
        <f>_xlfn.RANK.AVG(Table2[[#This Row],[Sharpe Ratio Z-Score]],Table2[Sharpe Ratio Z-Score])</f>
        <v>84</v>
      </c>
      <c r="AV163">
        <f>(Table2[[#This Row],[Rank 1Y]]+Table2[[#This Row],[Rank 6M]]+Table2[[#This Row],[Rank Sharpe]])/3</f>
        <v>197.66666666666666</v>
      </c>
    </row>
    <row r="164" spans="1:48" x14ac:dyDescent="0.3">
      <c r="A164" t="s">
        <v>326</v>
      </c>
      <c r="B164" t="s">
        <v>327</v>
      </c>
      <c r="C164" t="s">
        <v>10435</v>
      </c>
      <c r="D164" t="s">
        <v>328</v>
      </c>
      <c r="E164">
        <v>76721.053808249999</v>
      </c>
      <c r="F164">
        <v>6039.75</v>
      </c>
      <c r="G164">
        <v>62.915379096715697</v>
      </c>
      <c r="H164">
        <f>(Table2[[#This Row],[1Y Return vs Nifty]]-AVERAGE(Table2[1Y Return vs Nifty]))/_xlfn.STDEV.P(Table2[1Y Return vs Nifty])</f>
        <v>0.15809294638759983</v>
      </c>
      <c r="I164">
        <v>3.6286069062462398</v>
      </c>
      <c r="J164">
        <f>(Table2[[#This Row],[1M Return vs Nifty]]-AVERAGE(Table2[1M Return vs Nifty]))/_xlfn.STDEV.P(Table2[1M Return vs Nifty])</f>
        <v>-0.45582728856987859</v>
      </c>
      <c r="K164">
        <v>25.901843085157701</v>
      </c>
      <c r="L164">
        <f>(Table2[[#This Row],[6M Return vs Nifty]]-AVERAGE(Table2[6M Return vs Nifty]))/_xlfn.STDEV.P(Table2[6M Return vs Nifty])</f>
        <v>0.40913680060214863</v>
      </c>
      <c r="M164">
        <v>2.81372319904502</v>
      </c>
      <c r="N164">
        <f>(Table2[[#This Row],[1W Return vs Nifty]]-AVERAGE(Table2[1W Return vs Nifty]))/_xlfn.STDEV.P(Table2[1W Return vs Nifty])</f>
        <v>0.23493652773266979</v>
      </c>
      <c r="O164">
        <v>5910.95</v>
      </c>
      <c r="P164">
        <v>5548.8615589982601</v>
      </c>
      <c r="Q164">
        <v>4607.3093039962096</v>
      </c>
      <c r="R164">
        <v>57.533962499300003</v>
      </c>
      <c r="S164" s="2">
        <f>(Table2[[#This Row],[Close Price]]-Table2[[#This Row],[20D EMA]])/Table2[[#This Row],[20D EMA]]</f>
        <v>2.179006758642861E-2</v>
      </c>
      <c r="T164" s="2">
        <f>(Table2[[#This Row],[Close Price]]-Table2[[#This Row],[50D EMA]])/Table2[[#This Row],[50D EMA]]</f>
        <v>8.8466514398020113E-2</v>
      </c>
      <c r="U164" s="2">
        <f>(Table2[[#This Row],[Close Price]]-Table2[[#This Row],[200D EMA]])/Table2[[#This Row],[200D EMA]]</f>
        <v>0.31090612795658074</v>
      </c>
      <c r="V164">
        <v>0.53363054753525696</v>
      </c>
      <c r="W164">
        <v>5980.05</v>
      </c>
      <c r="X164">
        <v>6109.95</v>
      </c>
      <c r="Y164">
        <v>5868</v>
      </c>
      <c r="Z164">
        <v>6320.35</v>
      </c>
      <c r="AA164">
        <v>5868</v>
      </c>
      <c r="AB164">
        <v>6320.35</v>
      </c>
      <c r="AC164" s="2">
        <f>(Table2[[#This Row],[Close Price]]/Table2[[#This Row],[Day Low]])-1</f>
        <v>9.983194120450456E-3</v>
      </c>
      <c r="AD164" s="2">
        <f>(Table2[[#This Row],[Day High]]/Table2[[#This Row],[Close Price]])-1</f>
        <v>1.1622997640630794E-2</v>
      </c>
      <c r="AE164" s="2">
        <f>(Table2[[#This Row],[Close Price]]/Table2[[#This Row],[Current Week Low]])-1</f>
        <v>2.9268916155419156E-2</v>
      </c>
      <c r="AF164" s="2">
        <f>(Table2[[#This Row],[Current Week High]]/Table2[[#This Row],[Close Price]])-1</f>
        <v>4.6458876609131172E-2</v>
      </c>
      <c r="AG164" s="2">
        <f>(Table2[[#This Row],[Close Price]]/Table2[[#This Row],[Current Month Low]])-1</f>
        <v>2.9268916155419156E-2</v>
      </c>
      <c r="AH164" s="2">
        <f>(Table2[[#This Row],[Current Month High]]/Table2[[#This Row],[Close Price]])-1</f>
        <v>4.6458876609131172E-2</v>
      </c>
      <c r="AI164">
        <v>6.9580694565172401</v>
      </c>
      <c r="AJ164">
        <v>92.348726114649594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0.33</v>
      </c>
      <c r="AM164" t="s">
        <v>10473</v>
      </c>
      <c r="AN164">
        <v>-2.37</v>
      </c>
      <c r="AO164" t="s">
        <v>10474</v>
      </c>
      <c r="AP164">
        <v>0.10822481910065899</v>
      </c>
      <c r="AQ164">
        <f>(Table2[[#This Row],[Sharpe Ratio]]-AVERAGE(Table2[Sharpe Ratio]))/_xlfn.STDEV.P(Table2[Sharpe Ratio])</f>
        <v>0.60021451393047143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0.9465535000830112</v>
      </c>
      <c r="AS164">
        <f>_xlfn.RANK.AVG(Table2[[#This Row],[1Y Return vs Nifty Z-Score]],Table2[1Y Return vs Nifty Z-Score])</f>
        <v>223</v>
      </c>
      <c r="AT164">
        <f>_xlfn.RANK.AVG(Table2[[#This Row],[6M Return vs Nifty Z-Score]],Table2[6M Return vs Nifty Z-Score])</f>
        <v>177</v>
      </c>
      <c r="AU164">
        <f>_xlfn.RANK.AVG(Table2[[#This Row],[Sharpe Ratio Z-Score]],Table2[Sharpe Ratio Z-Score])</f>
        <v>194</v>
      </c>
      <c r="AV164">
        <f>(Table2[[#This Row],[Rank 1Y]]+Table2[[#This Row],[Rank 6M]]+Table2[[#This Row],[Rank Sharpe]])/3</f>
        <v>198</v>
      </c>
    </row>
    <row r="165" spans="1:48" x14ac:dyDescent="0.3">
      <c r="A165" t="s">
        <v>763</v>
      </c>
      <c r="B165" t="s">
        <v>764</v>
      </c>
      <c r="C165" t="s">
        <v>10444</v>
      </c>
      <c r="D165" t="s">
        <v>617</v>
      </c>
      <c r="E165">
        <v>20677.183484990001</v>
      </c>
      <c r="F165">
        <v>659.65</v>
      </c>
      <c r="G165">
        <v>124.41904886195999</v>
      </c>
      <c r="H165">
        <f>(Table2[[#This Row],[1Y Return vs Nifty]]-AVERAGE(Table2[1Y Return vs Nifty]))/_xlfn.STDEV.P(Table2[1Y Return vs Nifty])</f>
        <v>0.84316608322720965</v>
      </c>
      <c r="I165">
        <v>9.0589996841999891</v>
      </c>
      <c r="J165">
        <f>(Table2[[#This Row],[1M Return vs Nifty]]-AVERAGE(Table2[1M Return vs Nifty]))/_xlfn.STDEV.P(Table2[1M Return vs Nifty])</f>
        <v>-6.4773656717786079E-2</v>
      </c>
      <c r="K165">
        <v>5.7390671031635998</v>
      </c>
      <c r="L165">
        <f>(Table2[[#This Row],[6M Return vs Nifty]]-AVERAGE(Table2[6M Return vs Nifty]))/_xlfn.STDEV.P(Table2[6M Return vs Nifty])</f>
        <v>-0.16739905611630637</v>
      </c>
      <c r="M165">
        <v>4.29543050654223</v>
      </c>
      <c r="N165">
        <f>(Table2[[#This Row],[1W Return vs Nifty]]-AVERAGE(Table2[1W Return vs Nifty]))/_xlfn.STDEV.P(Table2[1W Return vs Nifty])</f>
        <v>0.52584850478770362</v>
      </c>
      <c r="O165">
        <v>620.73</v>
      </c>
      <c r="P165">
        <v>615.05775931037897</v>
      </c>
      <c r="Q165">
        <v>541.444051956713</v>
      </c>
      <c r="R165">
        <v>68.258225234166403</v>
      </c>
      <c r="S165" s="2">
        <f>(Table2[[#This Row],[Close Price]]-Table2[[#This Row],[20D EMA]])/Table2[[#This Row],[20D EMA]]</f>
        <v>6.2700368920464544E-2</v>
      </c>
      <c r="T165" s="2">
        <f>(Table2[[#This Row],[Close Price]]-Table2[[#This Row],[50D EMA]])/Table2[[#This Row],[50D EMA]]</f>
        <v>7.2500899329551019E-2</v>
      </c>
      <c r="U165" s="2">
        <f>(Table2[[#This Row],[Close Price]]-Table2[[#This Row],[200D EMA]])/Table2[[#This Row],[200D EMA]]</f>
        <v>0.21831608938376007</v>
      </c>
      <c r="V165">
        <v>1.0313813859598899</v>
      </c>
      <c r="W165">
        <v>634</v>
      </c>
      <c r="X165">
        <v>659.65</v>
      </c>
      <c r="Y165">
        <v>587.5</v>
      </c>
      <c r="Z165">
        <v>659.65</v>
      </c>
      <c r="AA165">
        <v>587.5</v>
      </c>
      <c r="AB165">
        <v>659.65</v>
      </c>
      <c r="AC165" s="2">
        <f>(Table2[[#This Row],[Close Price]]/Table2[[#This Row],[Day Low]])-1</f>
        <v>4.045741324921126E-2</v>
      </c>
      <c r="AD165" s="2">
        <f>(Table2[[#This Row],[Day High]]/Table2[[#This Row],[Close Price]])-1</f>
        <v>0</v>
      </c>
      <c r="AE165" s="2">
        <f>(Table2[[#This Row],[Close Price]]/Table2[[#This Row],[Current Week Low]])-1</f>
        <v>0.1228085106382979</v>
      </c>
      <c r="AF165" s="2">
        <f>(Table2[[#This Row],[Current Week High]]/Table2[[#This Row],[Close Price]])-1</f>
        <v>0</v>
      </c>
      <c r="AG165" s="2">
        <f>(Table2[[#This Row],[Close Price]]/Table2[[#This Row],[Current Month Low]])-1</f>
        <v>0.1228085106382979</v>
      </c>
      <c r="AH165" s="2">
        <f>(Table2[[#This Row],[Current Month High]]/Table2[[#This Row],[Close Price]])-1</f>
        <v>0</v>
      </c>
      <c r="AI165">
        <v>18.585613582960601</v>
      </c>
      <c r="AJ165">
        <v>207.88798133022101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-0.06</v>
      </c>
      <c r="AM165" t="s">
        <v>10474</v>
      </c>
      <c r="AN165">
        <v>0.4</v>
      </c>
      <c r="AO165" t="s">
        <v>10473</v>
      </c>
      <c r="AP165">
        <v>0.132069481446143</v>
      </c>
      <c r="AQ165">
        <f>(Table2[[#This Row],[Sharpe Ratio]]-AVERAGE(Table2[Sharpe Ratio]))/_xlfn.STDEV.P(Table2[Sharpe Ratio])</f>
        <v>0.86987991928421071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2.0067217944650313</v>
      </c>
      <c r="AS165">
        <f>_xlfn.RANK.AVG(Table2[[#This Row],[1Y Return vs Nifty Z-Score]],Table2[1Y Return vs Nifty Z-Score])</f>
        <v>95</v>
      </c>
      <c r="AT165">
        <f>_xlfn.RANK.AVG(Table2[[#This Row],[6M Return vs Nifty Z-Score]],Table2[6M Return vs Nifty Z-Score])</f>
        <v>357</v>
      </c>
      <c r="AU165">
        <f>_xlfn.RANK.AVG(Table2[[#This Row],[Sharpe Ratio Z-Score]],Table2[Sharpe Ratio Z-Score])</f>
        <v>145</v>
      </c>
      <c r="AV165">
        <f>(Table2[[#This Row],[Rank 1Y]]+Table2[[#This Row],[Rank 6M]]+Table2[[#This Row],[Rank Sharpe]])/3</f>
        <v>199</v>
      </c>
    </row>
    <row r="166" spans="1:48" x14ac:dyDescent="0.3">
      <c r="A166" t="s">
        <v>177</v>
      </c>
      <c r="B166" t="s">
        <v>178</v>
      </c>
      <c r="C166" t="s">
        <v>10427</v>
      </c>
      <c r="D166" t="s">
        <v>179</v>
      </c>
      <c r="E166">
        <v>146597.97572032799</v>
      </c>
      <c r="F166">
        <v>222.96</v>
      </c>
      <c r="G166">
        <v>82.514019518777701</v>
      </c>
      <c r="H166">
        <f>(Table2[[#This Row],[1Y Return vs Nifty]]-AVERAGE(Table2[1Y Return vs Nifty]))/_xlfn.STDEV.P(Table2[1Y Return vs Nifty])</f>
        <v>0.37639702682672999</v>
      </c>
      <c r="I166">
        <v>6.2317465014719797</v>
      </c>
      <c r="J166">
        <f>(Table2[[#This Row],[1M Return vs Nifty]]-AVERAGE(Table2[1M Return vs Nifty]))/_xlfn.STDEV.P(Table2[1M Return vs Nifty])</f>
        <v>-0.2683699103368079</v>
      </c>
      <c r="K166">
        <v>24.2389675093509</v>
      </c>
      <c r="L166">
        <f>(Table2[[#This Row],[6M Return vs Nifty]]-AVERAGE(Table2[6M Return vs Nifty]))/_xlfn.STDEV.P(Table2[6M Return vs Nifty])</f>
        <v>0.36158841760319455</v>
      </c>
      <c r="M166">
        <v>-0.80747222633985005</v>
      </c>
      <c r="N166">
        <f>(Table2[[#This Row],[1W Return vs Nifty]]-AVERAGE(Table2[1W Return vs Nifty]))/_xlfn.STDEV.P(Table2[1W Return vs Nifty])</f>
        <v>-0.476033253661447</v>
      </c>
      <c r="O166">
        <v>216.39</v>
      </c>
      <c r="P166">
        <v>208.639973993025</v>
      </c>
      <c r="Q166">
        <v>175.316964760785</v>
      </c>
      <c r="R166">
        <v>63.510980270645</v>
      </c>
      <c r="S166" s="2">
        <f>(Table2[[#This Row],[Close Price]]-Table2[[#This Row],[20D EMA]])/Table2[[#This Row],[20D EMA]]</f>
        <v>3.0361846665742511E-2</v>
      </c>
      <c r="T166" s="2">
        <f>(Table2[[#This Row],[Close Price]]-Table2[[#This Row],[50D EMA]])/Table2[[#This Row],[50D EMA]]</f>
        <v>6.8635102530513845E-2</v>
      </c>
      <c r="U166" s="2">
        <f>(Table2[[#This Row],[Close Price]]-Table2[[#This Row],[200D EMA]])/Table2[[#This Row],[200D EMA]]</f>
        <v>0.27175370794390935</v>
      </c>
      <c r="V166">
        <v>0.68591598305980195</v>
      </c>
      <c r="W166">
        <v>217.54</v>
      </c>
      <c r="X166">
        <v>223.95</v>
      </c>
      <c r="Y166">
        <v>217.28</v>
      </c>
      <c r="Z166">
        <v>226</v>
      </c>
      <c r="AA166">
        <v>217.28</v>
      </c>
      <c r="AB166">
        <v>226</v>
      </c>
      <c r="AC166" s="2">
        <f>(Table2[[#This Row],[Close Price]]/Table2[[#This Row],[Day Low]])-1</f>
        <v>2.4914958168612777E-2</v>
      </c>
      <c r="AD166" s="2">
        <f>(Table2[[#This Row],[Day High]]/Table2[[#This Row],[Close Price]])-1</f>
        <v>4.4402583423035491E-3</v>
      </c>
      <c r="AE166" s="2">
        <f>(Table2[[#This Row],[Close Price]]/Table2[[#This Row],[Current Week Low]])-1</f>
        <v>2.6141384388807198E-2</v>
      </c>
      <c r="AF166" s="2">
        <f>(Table2[[#This Row],[Current Week High]]/Table2[[#This Row],[Close Price]])-1</f>
        <v>1.3634732687477502E-2</v>
      </c>
      <c r="AG166" s="2">
        <f>(Table2[[#This Row],[Close Price]]/Table2[[#This Row],[Current Month Low]])-1</f>
        <v>2.6141384388807198E-2</v>
      </c>
      <c r="AH166" s="2">
        <f>(Table2[[#This Row],[Current Month High]]/Table2[[#This Row],[Close Price]])-1</f>
        <v>1.3634732687477502E-2</v>
      </c>
      <c r="AI166">
        <v>4.5927520631503196</v>
      </c>
      <c r="AJ166">
        <v>110.14137606032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0.01</v>
      </c>
      <c r="AM166" t="s">
        <v>10473</v>
      </c>
      <c r="AN166">
        <v>3.09</v>
      </c>
      <c r="AO166" t="s">
        <v>10473</v>
      </c>
      <c r="AP166">
        <v>8.3691199655436005E-2</v>
      </c>
      <c r="AQ166">
        <f>(Table2[[#This Row],[Sharpe Ratio]]-AVERAGE(Table2[Sharpe Ratio]))/_xlfn.STDEV.P(Table2[Sharpe Ratio])</f>
        <v>0.32275751593932855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0.31633979637099829</v>
      </c>
      <c r="AS166">
        <f>_xlfn.RANK.AVG(Table2[[#This Row],[1Y Return vs Nifty Z-Score]],Table2[1Y Return vs Nifty Z-Score])</f>
        <v>163</v>
      </c>
      <c r="AT166">
        <f>_xlfn.RANK.AVG(Table2[[#This Row],[6M Return vs Nifty Z-Score]],Table2[6M Return vs Nifty Z-Score])</f>
        <v>192</v>
      </c>
      <c r="AU166">
        <f>_xlfn.RANK.AVG(Table2[[#This Row],[Sharpe Ratio Z-Score]],Table2[Sharpe Ratio Z-Score])</f>
        <v>244</v>
      </c>
      <c r="AV166">
        <f>(Table2[[#This Row],[Rank 1Y]]+Table2[[#This Row],[Rank 6M]]+Table2[[#This Row],[Rank Sharpe]])/3</f>
        <v>199.66666666666666</v>
      </c>
    </row>
    <row r="167" spans="1:48" x14ac:dyDescent="0.3">
      <c r="A167" t="s">
        <v>963</v>
      </c>
      <c r="B167" t="s">
        <v>964</v>
      </c>
      <c r="C167" t="s">
        <v>10428</v>
      </c>
      <c r="D167" t="s">
        <v>21</v>
      </c>
      <c r="E167">
        <v>14889.6076908799</v>
      </c>
      <c r="F167">
        <v>2641.6</v>
      </c>
      <c r="G167">
        <v>164.84834449676799</v>
      </c>
      <c r="H167">
        <f>(Table2[[#This Row],[1Y Return vs Nifty]]-AVERAGE(Table2[1Y Return vs Nifty]))/_xlfn.STDEV.P(Table2[1Y Return vs Nifty])</f>
        <v>1.2934973315327447</v>
      </c>
      <c r="I167">
        <v>9.6000432018824409</v>
      </c>
      <c r="J167">
        <f>(Table2[[#This Row],[1M Return vs Nifty]]-AVERAGE(Table2[1M Return vs Nifty]))/_xlfn.STDEV.P(Table2[1M Return vs Nifty])</f>
        <v>-2.5812012278600614E-2</v>
      </c>
      <c r="K167">
        <v>109.840363697851</v>
      </c>
      <c r="L167">
        <f>(Table2[[#This Row],[6M Return vs Nifty]]-AVERAGE(Table2[6M Return vs Nifty]))/_xlfn.STDEV.P(Table2[6M Return vs Nifty])</f>
        <v>2.8092808549890829</v>
      </c>
      <c r="M167">
        <v>-0.17032340509570801</v>
      </c>
      <c r="N167">
        <f>(Table2[[#This Row],[1W Return vs Nifty]]-AVERAGE(Table2[1W Return vs Nifty]))/_xlfn.STDEV.P(Table2[1W Return vs Nifty])</f>
        <v>-0.35093822151268589</v>
      </c>
      <c r="O167">
        <v>2538.9699999999998</v>
      </c>
      <c r="P167">
        <v>2300.6333096291601</v>
      </c>
      <c r="Q167">
        <v>1568.8559456637499</v>
      </c>
      <c r="R167">
        <v>61.057588357816897</v>
      </c>
      <c r="S167" s="2">
        <f>(Table2[[#This Row],[Close Price]]-Table2[[#This Row],[20D EMA]])/Table2[[#This Row],[20D EMA]]</f>
        <v>4.0421903370264363E-2</v>
      </c>
      <c r="T167" s="2">
        <f>(Table2[[#This Row],[Close Price]]-Table2[[#This Row],[50D EMA]])/Table2[[#This Row],[50D EMA]]</f>
        <v>0.14820557841345017</v>
      </c>
      <c r="U167" s="2">
        <f>(Table2[[#This Row],[Close Price]]-Table2[[#This Row],[200D EMA]])/Table2[[#This Row],[200D EMA]]</f>
        <v>0.6837747323463752</v>
      </c>
      <c r="V167">
        <v>0.66225604379590097</v>
      </c>
      <c r="W167">
        <v>2593.15</v>
      </c>
      <c r="X167">
        <v>2679.95</v>
      </c>
      <c r="Y167">
        <v>2593.15</v>
      </c>
      <c r="Z167">
        <v>2771.95</v>
      </c>
      <c r="AA167">
        <v>2593.15</v>
      </c>
      <c r="AB167">
        <v>2771.95</v>
      </c>
      <c r="AC167" s="2">
        <f>(Table2[[#This Row],[Close Price]]/Table2[[#This Row],[Day Low]])-1</f>
        <v>1.8683840117231787E-2</v>
      </c>
      <c r="AD167" s="2">
        <f>(Table2[[#This Row],[Day High]]/Table2[[#This Row],[Close Price]])-1</f>
        <v>1.4517716535433101E-2</v>
      </c>
      <c r="AE167" s="2">
        <f>(Table2[[#This Row],[Close Price]]/Table2[[#This Row],[Current Week Low]])-1</f>
        <v>1.8683840117231787E-2</v>
      </c>
      <c r="AF167" s="2">
        <f>(Table2[[#This Row],[Current Week High]]/Table2[[#This Row],[Close Price]])-1</f>
        <v>4.9345093882495528E-2</v>
      </c>
      <c r="AG167" s="2">
        <f>(Table2[[#This Row],[Close Price]]/Table2[[#This Row],[Current Month Low]])-1</f>
        <v>1.8683840117231787E-2</v>
      </c>
      <c r="AH167" s="2">
        <f>(Table2[[#This Row],[Current Month High]]/Table2[[#This Row],[Close Price]])-1</f>
        <v>4.9345093882495528E-2</v>
      </c>
      <c r="AI167">
        <v>4.9345093882495501</v>
      </c>
      <c r="AJ167">
        <v>257.64960736528502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0.47</v>
      </c>
      <c r="AM167" t="s">
        <v>10473</v>
      </c>
      <c r="AN167">
        <v>-0.71</v>
      </c>
      <c r="AO167" t="s">
        <v>10474</v>
      </c>
      <c r="AQ167">
        <f>(Table2[[#This Row],[Sharpe Ratio]]-AVERAGE(Table2[Sharpe Ratio]))/_xlfn.STDEV.P(Table2[Sharpe Ratio])</f>
        <v>-0.62372773734831932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3.1023002153822219</v>
      </c>
      <c r="AS167">
        <f>_xlfn.RANK.AVG(Table2[[#This Row],[1Y Return vs Nifty Z-Score]],Table2[1Y Return vs Nifty Z-Score])</f>
        <v>63</v>
      </c>
      <c r="AT167">
        <f>_xlfn.RANK.AVG(Table2[[#This Row],[6M Return vs Nifty Z-Score]],Table2[6M Return vs Nifty Z-Score])</f>
        <v>12</v>
      </c>
      <c r="AU167">
        <f>_xlfn.RANK.AVG(Table2[[#This Row],[Sharpe Ratio Z-Score]],Table2[Sharpe Ratio Z-Score])</f>
        <v>524.5</v>
      </c>
      <c r="AV167">
        <f>(Table2[[#This Row],[Rank 1Y]]+Table2[[#This Row],[Rank 6M]]+Table2[[#This Row],[Rank Sharpe]])/3</f>
        <v>199.83333333333334</v>
      </c>
    </row>
    <row r="168" spans="1:48" x14ac:dyDescent="0.3">
      <c r="A168" t="s">
        <v>1532</v>
      </c>
      <c r="B168" t="s">
        <v>1533</v>
      </c>
      <c r="C168" t="s">
        <v>10429</v>
      </c>
      <c r="D168" t="s">
        <v>401</v>
      </c>
      <c r="E168">
        <v>6316.6361975</v>
      </c>
      <c r="F168">
        <v>205</v>
      </c>
      <c r="G168">
        <v>207.251413527202</v>
      </c>
      <c r="H168">
        <f>(Table2[[#This Row],[1Y Return vs Nifty]]-AVERAGE(Table2[1Y Return vs Nifty]))/_xlfn.STDEV.P(Table2[1Y Return vs Nifty])</f>
        <v>1.7658139204970282</v>
      </c>
      <c r="I168">
        <v>8.9072041409654101</v>
      </c>
      <c r="J168">
        <f>(Table2[[#This Row],[1M Return vs Nifty]]-AVERAGE(Table2[1M Return vs Nifty]))/_xlfn.STDEV.P(Table2[1M Return vs Nifty])</f>
        <v>-7.5704762607922305E-2</v>
      </c>
      <c r="K168">
        <v>17.008944880126901</v>
      </c>
      <c r="L168">
        <f>(Table2[[#This Row],[6M Return vs Nifty]]-AVERAGE(Table2[6M Return vs Nifty]))/_xlfn.STDEV.P(Table2[6M Return vs Nifty])</f>
        <v>0.15485263408033348</v>
      </c>
      <c r="M168">
        <v>1.01138772175087</v>
      </c>
      <c r="N168">
        <f>(Table2[[#This Row],[1W Return vs Nifty]]-AVERAGE(Table2[1W Return vs Nifty]))/_xlfn.STDEV.P(Table2[1W Return vs Nifty])</f>
        <v>-0.11892619155276943</v>
      </c>
      <c r="O168">
        <v>208.52</v>
      </c>
      <c r="P168">
        <v>191.240087272979</v>
      </c>
      <c r="Q168">
        <v>147.007219647814</v>
      </c>
      <c r="R168">
        <v>41.782031593415603</v>
      </c>
      <c r="S168" s="2">
        <f>(Table2[[#This Row],[Close Price]]-Table2[[#This Row],[20D EMA]])/Table2[[#This Row],[20D EMA]]</f>
        <v>-1.6880874736236381E-2</v>
      </c>
      <c r="T168" s="2">
        <f>(Table2[[#This Row],[Close Price]]-Table2[[#This Row],[50D EMA]])/Table2[[#This Row],[50D EMA]]</f>
        <v>7.1950985398683151E-2</v>
      </c>
      <c r="U168" s="2">
        <f>(Table2[[#This Row],[Close Price]]-Table2[[#This Row],[200D EMA]])/Table2[[#This Row],[200D EMA]]</f>
        <v>0.39448933522530133</v>
      </c>
      <c r="V168">
        <v>0.94709034514268298</v>
      </c>
      <c r="W168">
        <v>202</v>
      </c>
      <c r="X168">
        <v>209</v>
      </c>
      <c r="Y168">
        <v>192.3</v>
      </c>
      <c r="Z168">
        <v>218.75</v>
      </c>
      <c r="AA168">
        <v>192.3</v>
      </c>
      <c r="AB168">
        <v>218.75</v>
      </c>
      <c r="AC168" s="2">
        <f>(Table2[[#This Row],[Close Price]]/Table2[[#This Row],[Day Low]])-1</f>
        <v>1.4851485148514865E-2</v>
      </c>
      <c r="AD168" s="2">
        <f>(Table2[[#This Row],[Day High]]/Table2[[#This Row],[Close Price]])-1</f>
        <v>1.9512195121951237E-2</v>
      </c>
      <c r="AE168" s="2">
        <f>(Table2[[#This Row],[Close Price]]/Table2[[#This Row],[Current Week Low]])-1</f>
        <v>6.6042641705668093E-2</v>
      </c>
      <c r="AF168" s="2">
        <f>(Table2[[#This Row],[Current Week High]]/Table2[[#This Row],[Close Price]])-1</f>
        <v>6.7073170731707377E-2</v>
      </c>
      <c r="AG168" s="2">
        <f>(Table2[[#This Row],[Close Price]]/Table2[[#This Row],[Current Month Low]])-1</f>
        <v>6.6042641705668093E-2</v>
      </c>
      <c r="AH168" s="2">
        <f>(Table2[[#This Row],[Current Month High]]/Table2[[#This Row],[Close Price]])-1</f>
        <v>6.7073170731707377E-2</v>
      </c>
      <c r="AI168">
        <v>17.024390243902399</v>
      </c>
      <c r="AJ168">
        <v>239.403973509933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0.34</v>
      </c>
      <c r="AM168" t="s">
        <v>10473</v>
      </c>
      <c r="AN168">
        <v>-6.05</v>
      </c>
      <c r="AO168" t="s">
        <v>10474</v>
      </c>
      <c r="AP168">
        <v>6.1067307230729E-2</v>
      </c>
      <c r="AQ168">
        <f>(Table2[[#This Row],[Sharpe Ratio]]-AVERAGE(Table2[Sharpe Ratio]))/_xlfn.STDEV.P(Table2[Sharpe Ratio])</f>
        <v>6.6898110887050111E-2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1.79293371130372</v>
      </c>
      <c r="AS168">
        <f>_xlfn.RANK.AVG(Table2[[#This Row],[1Y Return vs Nifty Z-Score]],Table2[1Y Return vs Nifty Z-Score])</f>
        <v>32</v>
      </c>
      <c r="AT168">
        <f>_xlfn.RANK.AVG(Table2[[#This Row],[6M Return vs Nifty Z-Score]],Table2[6M Return vs Nifty Z-Score])</f>
        <v>248</v>
      </c>
      <c r="AU168">
        <f>_xlfn.RANK.AVG(Table2[[#This Row],[Sharpe Ratio Z-Score]],Table2[Sharpe Ratio Z-Score])</f>
        <v>320</v>
      </c>
      <c r="AV168">
        <f>(Table2[[#This Row],[Rank 1Y]]+Table2[[#This Row],[Rank 6M]]+Table2[[#This Row],[Rank Sharpe]])/3</f>
        <v>200</v>
      </c>
    </row>
    <row r="169" spans="1:48" x14ac:dyDescent="0.3">
      <c r="A169" t="s">
        <v>535</v>
      </c>
      <c r="B169" t="s">
        <v>536</v>
      </c>
      <c r="C169" t="s">
        <v>10436</v>
      </c>
      <c r="D169" t="s">
        <v>156</v>
      </c>
      <c r="E169">
        <v>36250.840869086998</v>
      </c>
      <c r="F169">
        <v>261.43</v>
      </c>
      <c r="G169">
        <v>117.205345408501</v>
      </c>
      <c r="H169">
        <f>(Table2[[#This Row],[1Y Return vs Nifty]]-AVERAGE(Table2[1Y Return vs Nifty]))/_xlfn.STDEV.P(Table2[1Y Return vs Nifty])</f>
        <v>0.76281454531158821</v>
      </c>
      <c r="I169">
        <v>20.329185194891799</v>
      </c>
      <c r="J169">
        <f>(Table2[[#This Row],[1M Return vs Nifty]]-AVERAGE(Table2[1M Return vs Nifty]))/_xlfn.STDEV.P(Table2[1M Return vs Nifty])</f>
        <v>0.74681533063785366</v>
      </c>
      <c r="K169">
        <v>4.1106896507973296</v>
      </c>
      <c r="L169">
        <f>(Table2[[#This Row],[6M Return vs Nifty]]-AVERAGE(Table2[6M Return vs Nifty]))/_xlfn.STDEV.P(Table2[6M Return vs Nifty])</f>
        <v>-0.21396099730929449</v>
      </c>
      <c r="M169">
        <v>5.8747912375266296</v>
      </c>
      <c r="N169">
        <f>(Table2[[#This Row],[1W Return vs Nifty]]-AVERAGE(Table2[1W Return vs Nifty]))/_xlfn.STDEV.P(Table2[1W Return vs Nifty])</f>
        <v>0.83593333085894184</v>
      </c>
      <c r="O169">
        <v>242.99</v>
      </c>
      <c r="P169">
        <v>235.64078593064301</v>
      </c>
      <c r="Q169">
        <v>206.247403987078</v>
      </c>
      <c r="R169">
        <v>78.911671417034299</v>
      </c>
      <c r="S169" s="2">
        <f>(Table2[[#This Row],[Close Price]]-Table2[[#This Row],[20D EMA]])/Table2[[#This Row],[20D EMA]]</f>
        <v>7.5887896621260123E-2</v>
      </c>
      <c r="T169" s="2">
        <f>(Table2[[#This Row],[Close Price]]-Table2[[#This Row],[50D EMA]])/Table2[[#This Row],[50D EMA]]</f>
        <v>0.10944291315064461</v>
      </c>
      <c r="U169" s="2">
        <f>(Table2[[#This Row],[Close Price]]-Table2[[#This Row],[200D EMA]])/Table2[[#This Row],[200D EMA]]</f>
        <v>0.2675553483154598</v>
      </c>
      <c r="V169">
        <v>1.5196207456383</v>
      </c>
      <c r="W169">
        <v>260.5</v>
      </c>
      <c r="X169">
        <v>268.3</v>
      </c>
      <c r="Y169">
        <v>236.25</v>
      </c>
      <c r="Z169">
        <v>268.3</v>
      </c>
      <c r="AA169">
        <v>236.25</v>
      </c>
      <c r="AB169">
        <v>268.3</v>
      </c>
      <c r="AC169" s="2">
        <f>(Table2[[#This Row],[Close Price]]/Table2[[#This Row],[Day Low]])-1</f>
        <v>3.5700575815740265E-3</v>
      </c>
      <c r="AD169" s="2">
        <f>(Table2[[#This Row],[Day High]]/Table2[[#This Row],[Close Price]])-1</f>
        <v>2.6278544925984137E-2</v>
      </c>
      <c r="AE169" s="2">
        <f>(Table2[[#This Row],[Close Price]]/Table2[[#This Row],[Current Week Low]])-1</f>
        <v>0.10658201058201056</v>
      </c>
      <c r="AF169" s="2">
        <f>(Table2[[#This Row],[Current Week High]]/Table2[[#This Row],[Close Price]])-1</f>
        <v>2.6278544925984137E-2</v>
      </c>
      <c r="AG169" s="2">
        <f>(Table2[[#This Row],[Close Price]]/Table2[[#This Row],[Current Month Low]])-1</f>
        <v>0.10658201058201056</v>
      </c>
      <c r="AH169" s="2">
        <f>(Table2[[#This Row],[Current Month High]]/Table2[[#This Row],[Close Price]])-1</f>
        <v>2.6278544925984137E-2</v>
      </c>
      <c r="AI169">
        <v>12.362773973912599</v>
      </c>
      <c r="AJ169">
        <v>146.63207547169799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0.08</v>
      </c>
      <c r="AM169" t="s">
        <v>10473</v>
      </c>
      <c r="AN169">
        <v>10.68</v>
      </c>
      <c r="AO169" t="s">
        <v>10473</v>
      </c>
      <c r="AP169">
        <v>0.143520216559861</v>
      </c>
      <c r="AQ169">
        <f>(Table2[[#This Row],[Sharpe Ratio]]-AVERAGE(Table2[Sharpe Ratio]))/_xlfn.STDEV.P(Table2[Sharpe Ratio])</f>
        <v>0.99937922111114041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3.1309814306102299</v>
      </c>
      <c r="AS169">
        <f>_xlfn.RANK.AVG(Table2[[#This Row],[1Y Return vs Nifty Z-Score]],Table2[1Y Return vs Nifty Z-Score])</f>
        <v>104</v>
      </c>
      <c r="AT169">
        <f>_xlfn.RANK.AVG(Table2[[#This Row],[6M Return vs Nifty Z-Score]],Table2[6M Return vs Nifty Z-Score])</f>
        <v>381</v>
      </c>
      <c r="AU169">
        <f>_xlfn.RANK.AVG(Table2[[#This Row],[Sharpe Ratio Z-Score]],Table2[Sharpe Ratio Z-Score])</f>
        <v>116</v>
      </c>
      <c r="AV169">
        <f>(Table2[[#This Row],[Rank 1Y]]+Table2[[#This Row],[Rank 6M]]+Table2[[#This Row],[Rank Sharpe]])/3</f>
        <v>200.33333333333334</v>
      </c>
    </row>
    <row r="170" spans="1:48" x14ac:dyDescent="0.3">
      <c r="A170" t="s">
        <v>1180</v>
      </c>
      <c r="B170" t="s">
        <v>1181</v>
      </c>
      <c r="C170" t="s">
        <v>10446</v>
      </c>
      <c r="D170" t="s">
        <v>686</v>
      </c>
      <c r="E170">
        <v>9760.1160495599997</v>
      </c>
      <c r="F170">
        <v>576.15</v>
      </c>
      <c r="G170">
        <v>59.912945045243298</v>
      </c>
      <c r="H170">
        <f>(Table2[[#This Row],[1Y Return vs Nifty]]-AVERAGE(Table2[1Y Return vs Nifty]))/_xlfn.STDEV.P(Table2[1Y Return vs Nifty])</f>
        <v>0.12464962631178542</v>
      </c>
      <c r="I170">
        <v>52.074737675527899</v>
      </c>
      <c r="J170">
        <f>(Table2[[#This Row],[1M Return vs Nifty]]-AVERAGE(Table2[1M Return vs Nifty]))/_xlfn.STDEV.P(Table2[1M Return vs Nifty])</f>
        <v>3.0328771497944795</v>
      </c>
      <c r="K170">
        <v>33.177786464812101</v>
      </c>
      <c r="L170">
        <f>(Table2[[#This Row],[6M Return vs Nifty]]-AVERAGE(Table2[6M Return vs Nifty]))/_xlfn.STDEV.P(Table2[6M Return vs Nifty])</f>
        <v>0.6171856453430774</v>
      </c>
      <c r="M170">
        <v>5.5132129503921004</v>
      </c>
      <c r="N170">
        <f>(Table2[[#This Row],[1W Return vs Nifty]]-AVERAGE(Table2[1W Return vs Nifty]))/_xlfn.STDEV.P(Table2[1W Return vs Nifty])</f>
        <v>0.76494262045463568</v>
      </c>
      <c r="O170">
        <v>522.58000000000004</v>
      </c>
      <c r="P170">
        <v>457.64321797465402</v>
      </c>
      <c r="Q170">
        <v>399.15683219031098</v>
      </c>
      <c r="R170">
        <v>60.348708893746</v>
      </c>
      <c r="S170" s="2">
        <f>(Table2[[#This Row],[Close Price]]-Table2[[#This Row],[20D EMA]])/Table2[[#This Row],[20D EMA]]</f>
        <v>0.10251062038348183</v>
      </c>
      <c r="T170" s="2">
        <f>(Table2[[#This Row],[Close Price]]-Table2[[#This Row],[50D EMA]])/Table2[[#This Row],[50D EMA]]</f>
        <v>0.25895015455447939</v>
      </c>
      <c r="U170" s="2">
        <f>(Table2[[#This Row],[Close Price]]-Table2[[#This Row],[200D EMA]])/Table2[[#This Row],[200D EMA]]</f>
        <v>0.44341760815784248</v>
      </c>
      <c r="V170">
        <v>2.72071326994197</v>
      </c>
      <c r="W170">
        <v>574.15</v>
      </c>
      <c r="X170">
        <v>597.29999999999995</v>
      </c>
      <c r="Y170">
        <v>531.29999999999995</v>
      </c>
      <c r="Z170">
        <v>638.75</v>
      </c>
      <c r="AA170">
        <v>531.29999999999995</v>
      </c>
      <c r="AB170">
        <v>638.75</v>
      </c>
      <c r="AC170" s="2">
        <f>(Table2[[#This Row],[Close Price]]/Table2[[#This Row],[Day Low]])-1</f>
        <v>3.4834102586431825E-3</v>
      </c>
      <c r="AD170" s="2">
        <f>(Table2[[#This Row],[Day High]]/Table2[[#This Row],[Close Price]])-1</f>
        <v>3.6709190315022067E-2</v>
      </c>
      <c r="AE170" s="2">
        <f>(Table2[[#This Row],[Close Price]]/Table2[[#This Row],[Current Week Low]])-1</f>
        <v>8.4415584415584499E-2</v>
      </c>
      <c r="AF170" s="2">
        <f>(Table2[[#This Row],[Current Week High]]/Table2[[#This Row],[Close Price]])-1</f>
        <v>0.10865226069599943</v>
      </c>
      <c r="AG170" s="2">
        <f>(Table2[[#This Row],[Close Price]]/Table2[[#This Row],[Current Month Low]])-1</f>
        <v>8.4415584415584499E-2</v>
      </c>
      <c r="AH170" s="2">
        <f>(Table2[[#This Row],[Current Month High]]/Table2[[#This Row],[Close Price]])-1</f>
        <v>0.10865226069599943</v>
      </c>
      <c r="AI170">
        <v>10.865226069599901</v>
      </c>
      <c r="AJ170">
        <v>88.038511749347194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0.46</v>
      </c>
      <c r="AM170" t="s">
        <v>10473</v>
      </c>
      <c r="AN170">
        <v>16.29</v>
      </c>
      <c r="AO170" t="s">
        <v>10473</v>
      </c>
      <c r="AP170">
        <v>9.2396403398638E-2</v>
      </c>
      <c r="AQ170">
        <f>(Table2[[#This Row],[Sharpe Ratio]]-AVERAGE(Table2[Sharpe Ratio]))/_xlfn.STDEV.P(Table2[Sharpe Ratio])</f>
        <v>0.42120689895363872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4.9608619408576171</v>
      </c>
      <c r="AS170">
        <f>_xlfn.RANK.AVG(Table2[[#This Row],[1Y Return vs Nifty Z-Score]],Table2[1Y Return vs Nifty Z-Score])</f>
        <v>233</v>
      </c>
      <c r="AT170">
        <f>_xlfn.RANK.AVG(Table2[[#This Row],[6M Return vs Nifty Z-Score]],Table2[6M Return vs Nifty Z-Score])</f>
        <v>139</v>
      </c>
      <c r="AU170">
        <f>_xlfn.RANK.AVG(Table2[[#This Row],[Sharpe Ratio Z-Score]],Table2[Sharpe Ratio Z-Score])</f>
        <v>233</v>
      </c>
      <c r="AV170">
        <f>(Table2[[#This Row],[Rank 1Y]]+Table2[[#This Row],[Rank 6M]]+Table2[[#This Row],[Rank Sharpe]])/3</f>
        <v>201.66666666666666</v>
      </c>
    </row>
    <row r="171" spans="1:48" x14ac:dyDescent="0.3">
      <c r="A171" t="s">
        <v>87</v>
      </c>
      <c r="B171" t="s">
        <v>88</v>
      </c>
      <c r="C171" t="s">
        <v>10436</v>
      </c>
      <c r="D171" t="s">
        <v>89</v>
      </c>
      <c r="E171">
        <v>315662.49361686001</v>
      </c>
      <c r="F171">
        <v>339.4</v>
      </c>
      <c r="G171">
        <v>53.257620857794997</v>
      </c>
      <c r="H171">
        <f>(Table2[[#This Row],[1Y Return vs Nifty]]-AVERAGE(Table2[1Y Return vs Nifty]))/_xlfn.STDEV.P(Table2[1Y Return vs Nifty])</f>
        <v>5.051772759447927E-2</v>
      </c>
      <c r="I171">
        <v>7.1284452087353296</v>
      </c>
      <c r="J171">
        <f>(Table2[[#This Row],[1M Return vs Nifty]]-AVERAGE(Table2[1M Return vs Nifty]))/_xlfn.STDEV.P(Table2[1M Return vs Nifty])</f>
        <v>-0.20379681212998865</v>
      </c>
      <c r="K171">
        <v>28.680925498171302</v>
      </c>
      <c r="L171">
        <f>(Table2[[#This Row],[6M Return vs Nifty]]-AVERAGE(Table2[6M Return vs Nifty]))/_xlfn.STDEV.P(Table2[6M Return vs Nifty])</f>
        <v>0.48860208163829327</v>
      </c>
      <c r="M171">
        <v>-0.38664142907229399</v>
      </c>
      <c r="N171">
        <f>(Table2[[#This Row],[1W Return vs Nifty]]-AVERAGE(Table2[1W Return vs Nifty]))/_xlfn.STDEV.P(Table2[1W Return vs Nifty])</f>
        <v>-0.39340916277703231</v>
      </c>
      <c r="O171">
        <v>327.36</v>
      </c>
      <c r="P171">
        <v>315.31515562963199</v>
      </c>
      <c r="Q171">
        <v>268.57726729445801</v>
      </c>
      <c r="R171">
        <v>71.1060702573958</v>
      </c>
      <c r="S171" s="2">
        <f>(Table2[[#This Row],[Close Price]]-Table2[[#This Row],[20D EMA]])/Table2[[#This Row],[20D EMA]]</f>
        <v>3.6779081133919728E-2</v>
      </c>
      <c r="T171" s="2">
        <f>(Table2[[#This Row],[Close Price]]-Table2[[#This Row],[50D EMA]])/Table2[[#This Row],[50D EMA]]</f>
        <v>7.6383402257574826E-2</v>
      </c>
      <c r="U171" s="2">
        <f>(Table2[[#This Row],[Close Price]]-Table2[[#This Row],[200D EMA]])/Table2[[#This Row],[200D EMA]]</f>
        <v>0.26369593159906041</v>
      </c>
      <c r="V171">
        <v>0.78179366958568897</v>
      </c>
      <c r="W171">
        <v>332.85</v>
      </c>
      <c r="X171">
        <v>339.9</v>
      </c>
      <c r="Y171">
        <v>325.25</v>
      </c>
      <c r="Z171">
        <v>339.9</v>
      </c>
      <c r="AA171">
        <v>325.25</v>
      </c>
      <c r="AB171">
        <v>339.9</v>
      </c>
      <c r="AC171" s="2">
        <f>(Table2[[#This Row],[Close Price]]/Table2[[#This Row],[Day Low]])-1</f>
        <v>1.9678533874117443E-2</v>
      </c>
      <c r="AD171" s="2">
        <f>(Table2[[#This Row],[Day High]]/Table2[[#This Row],[Close Price]])-1</f>
        <v>1.4731879787861502E-3</v>
      </c>
      <c r="AE171" s="2">
        <f>(Table2[[#This Row],[Close Price]]/Table2[[#This Row],[Current Week Low]])-1</f>
        <v>4.3504996156802367E-2</v>
      </c>
      <c r="AF171" s="2">
        <f>(Table2[[#This Row],[Current Week High]]/Table2[[#This Row],[Close Price]])-1</f>
        <v>1.4731879787861502E-3</v>
      </c>
      <c r="AG171" s="2">
        <f>(Table2[[#This Row],[Close Price]]/Table2[[#This Row],[Current Month Low]])-1</f>
        <v>4.3504996156802367E-2</v>
      </c>
      <c r="AH171" s="2">
        <f>(Table2[[#This Row],[Current Month High]]/Table2[[#This Row],[Close Price]])-1</f>
        <v>1.4731879787861502E-3</v>
      </c>
      <c r="AI171">
        <v>2.74012964054213</v>
      </c>
      <c r="AJ171">
        <v>91.184340233769902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0.16</v>
      </c>
      <c r="AM171" t="s">
        <v>10473</v>
      </c>
      <c r="AN171">
        <v>3.7</v>
      </c>
      <c r="AO171" t="s">
        <v>10473</v>
      </c>
      <c r="AP171">
        <v>0.111333959266781</v>
      </c>
      <c r="AQ171">
        <f>(Table2[[#This Row],[Sharpe Ratio]]-AVERAGE(Table2[Sharpe Ratio]))/_xlfn.STDEV.P(Table2[Sharpe Ratio])</f>
        <v>0.63537657791992752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0.57729041224567912</v>
      </c>
      <c r="AS171">
        <f>_xlfn.RANK.AVG(Table2[[#This Row],[1Y Return vs Nifty Z-Score]],Table2[1Y Return vs Nifty Z-Score])</f>
        <v>260</v>
      </c>
      <c r="AT171">
        <f>_xlfn.RANK.AVG(Table2[[#This Row],[6M Return vs Nifty Z-Score]],Table2[6M Return vs Nifty Z-Score])</f>
        <v>157</v>
      </c>
      <c r="AU171">
        <f>_xlfn.RANK.AVG(Table2[[#This Row],[Sharpe Ratio Z-Score]],Table2[Sharpe Ratio Z-Score])</f>
        <v>189</v>
      </c>
      <c r="AV171">
        <f>(Table2[[#This Row],[Rank 1Y]]+Table2[[#This Row],[Rank 6M]]+Table2[[#This Row],[Rank Sharpe]])/3</f>
        <v>202</v>
      </c>
    </row>
    <row r="172" spans="1:48" x14ac:dyDescent="0.3">
      <c r="A172" t="s">
        <v>522</v>
      </c>
      <c r="B172" t="s">
        <v>523</v>
      </c>
      <c r="C172" t="s">
        <v>10434</v>
      </c>
      <c r="D172" t="s">
        <v>59</v>
      </c>
      <c r="E172">
        <v>37761.008095140001</v>
      </c>
      <c r="F172">
        <v>1338.15</v>
      </c>
      <c r="G172">
        <v>76.4082837264463</v>
      </c>
      <c r="H172">
        <f>(Table2[[#This Row],[1Y Return vs Nifty]]-AVERAGE(Table2[1Y Return vs Nifty]))/_xlfn.STDEV.P(Table2[1Y Return vs Nifty])</f>
        <v>0.30838684811817274</v>
      </c>
      <c r="I172">
        <v>6.7522558063298996</v>
      </c>
      <c r="J172">
        <f>(Table2[[#This Row],[1M Return vs Nifty]]-AVERAGE(Table2[1M Return vs Nifty]))/_xlfn.STDEV.P(Table2[1M Return vs Nifty])</f>
        <v>-0.23088697633913174</v>
      </c>
      <c r="K172">
        <v>37.896169930414203</v>
      </c>
      <c r="L172">
        <f>(Table2[[#This Row],[6M Return vs Nifty]]-AVERAGE(Table2[6M Return vs Nifty]))/_xlfn.STDEV.P(Table2[6M Return vs Nifty])</f>
        <v>0.75210343920719702</v>
      </c>
      <c r="M172">
        <v>4.1830357549860802</v>
      </c>
      <c r="N172">
        <f>(Table2[[#This Row],[1W Return vs Nifty]]-AVERAGE(Table2[1W Return vs Nifty]))/_xlfn.STDEV.P(Table2[1W Return vs Nifty])</f>
        <v>0.50378140744643574</v>
      </c>
      <c r="O172">
        <v>1234.6600000000001</v>
      </c>
      <c r="P172">
        <v>1157.9272177873299</v>
      </c>
      <c r="Q172">
        <v>957.00573943446102</v>
      </c>
      <c r="R172">
        <v>81.2586826855309</v>
      </c>
      <c r="S172" s="2">
        <f>(Table2[[#This Row],[Close Price]]-Table2[[#This Row],[20D EMA]])/Table2[[#This Row],[20D EMA]]</f>
        <v>8.3820646979735319E-2</v>
      </c>
      <c r="T172" s="2">
        <f>(Table2[[#This Row],[Close Price]]-Table2[[#This Row],[50D EMA]])/Table2[[#This Row],[50D EMA]]</f>
        <v>0.15564258223159816</v>
      </c>
      <c r="U172" s="2">
        <f>(Table2[[#This Row],[Close Price]]-Table2[[#This Row],[200D EMA]])/Table2[[#This Row],[200D EMA]]</f>
        <v>0.39826747621260333</v>
      </c>
      <c r="V172">
        <v>0.80946995834826496</v>
      </c>
      <c r="W172">
        <v>1291.3</v>
      </c>
      <c r="X172">
        <v>1356.5</v>
      </c>
      <c r="Y172">
        <v>1232.0999999999999</v>
      </c>
      <c r="Z172">
        <v>1356.5</v>
      </c>
      <c r="AA172">
        <v>1232.0999999999999</v>
      </c>
      <c r="AB172">
        <v>1356.5</v>
      </c>
      <c r="AC172" s="2">
        <f>(Table2[[#This Row],[Close Price]]/Table2[[#This Row],[Day Low]])-1</f>
        <v>3.6281266940292767E-2</v>
      </c>
      <c r="AD172" s="2">
        <f>(Table2[[#This Row],[Day High]]/Table2[[#This Row],[Close Price]])-1</f>
        <v>1.3712961925045786E-2</v>
      </c>
      <c r="AE172" s="2">
        <f>(Table2[[#This Row],[Close Price]]/Table2[[#This Row],[Current Week Low]])-1</f>
        <v>8.6072559045532238E-2</v>
      </c>
      <c r="AF172" s="2">
        <f>(Table2[[#This Row],[Current Week High]]/Table2[[#This Row],[Close Price]])-1</f>
        <v>1.3712961925045786E-2</v>
      </c>
      <c r="AG172" s="2">
        <f>(Table2[[#This Row],[Close Price]]/Table2[[#This Row],[Current Month Low]])-1</f>
        <v>8.6072559045532238E-2</v>
      </c>
      <c r="AH172" s="2">
        <f>(Table2[[#This Row],[Current Month High]]/Table2[[#This Row],[Close Price]])-1</f>
        <v>1.3712961925045786E-2</v>
      </c>
      <c r="AI172">
        <v>1.3712961925045699</v>
      </c>
      <c r="AJ172">
        <v>106.043575332974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0.15</v>
      </c>
      <c r="AM172" t="s">
        <v>10473</v>
      </c>
      <c r="AN172">
        <v>8.2899999999999991</v>
      </c>
      <c r="AO172" t="s">
        <v>10473</v>
      </c>
      <c r="AP172">
        <v>6.1927561072438998E-2</v>
      </c>
      <c r="AQ172">
        <f>(Table2[[#This Row],[Sharpe Ratio]]-AVERAGE(Table2[Sharpe Ratio]))/_xlfn.STDEV.P(Table2[Sharpe Ratio])</f>
        <v>7.6626942336650128E-2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1.4100116607693238</v>
      </c>
      <c r="AS172">
        <f>_xlfn.RANK.AVG(Table2[[#This Row],[1Y Return vs Nifty Z-Score]],Table2[1Y Return vs Nifty Z-Score])</f>
        <v>178</v>
      </c>
      <c r="AT172">
        <f>_xlfn.RANK.AVG(Table2[[#This Row],[6M Return vs Nifty Z-Score]],Table2[6M Return vs Nifty Z-Score])</f>
        <v>115</v>
      </c>
      <c r="AU172">
        <f>_xlfn.RANK.AVG(Table2[[#This Row],[Sharpe Ratio Z-Score]],Table2[Sharpe Ratio Z-Score])</f>
        <v>314</v>
      </c>
      <c r="AV172">
        <f>(Table2[[#This Row],[Rank 1Y]]+Table2[[#This Row],[Rank 6M]]+Table2[[#This Row],[Rank Sharpe]])/3</f>
        <v>202.33333333333334</v>
      </c>
    </row>
    <row r="173" spans="1:48" x14ac:dyDescent="0.3">
      <c r="A173" t="s">
        <v>803</v>
      </c>
      <c r="B173" t="s">
        <v>804</v>
      </c>
      <c r="C173" t="s">
        <v>10443</v>
      </c>
      <c r="D173" t="s">
        <v>242</v>
      </c>
      <c r="E173">
        <v>19903.465354219999</v>
      </c>
      <c r="F173">
        <v>403.3</v>
      </c>
      <c r="G173">
        <v>186.822501478785</v>
      </c>
      <c r="H173">
        <f>(Table2[[#This Row],[1Y Return vs Nifty]]-AVERAGE(Table2[1Y Return vs Nifty]))/_xlfn.STDEV.P(Table2[1Y Return vs Nifty])</f>
        <v>1.538261663653677</v>
      </c>
      <c r="I173">
        <v>18.387692720099501</v>
      </c>
      <c r="J173">
        <f>(Table2[[#This Row],[1M Return vs Nifty]]-AVERAGE(Table2[1M Return vs Nifty]))/_xlfn.STDEV.P(Table2[1M Return vs Nifty])</f>
        <v>0.60700450764115632</v>
      </c>
      <c r="K173">
        <v>-7.7641909247840104</v>
      </c>
      <c r="L173">
        <f>(Table2[[#This Row],[6M Return vs Nifty]]-AVERAGE(Table2[6M Return vs Nifty]))/_xlfn.STDEV.P(Table2[6M Return vs Nifty])</f>
        <v>-0.55351218074683572</v>
      </c>
      <c r="M173">
        <v>0.84261504808069099</v>
      </c>
      <c r="N173">
        <f>(Table2[[#This Row],[1W Return vs Nifty]]-AVERAGE(Table2[1W Return vs Nifty]))/_xlfn.STDEV.P(Table2[1W Return vs Nifty])</f>
        <v>-0.1520622852480813</v>
      </c>
      <c r="O173">
        <v>385.2</v>
      </c>
      <c r="P173">
        <v>367.43318393496799</v>
      </c>
      <c r="Q173">
        <v>313.88346209845702</v>
      </c>
      <c r="R173">
        <v>68.965988597589799</v>
      </c>
      <c r="S173" s="2">
        <f>(Table2[[#This Row],[Close Price]]-Table2[[#This Row],[20D EMA]])/Table2[[#This Row],[20D EMA]]</f>
        <v>4.6988577362409197E-2</v>
      </c>
      <c r="T173" s="2">
        <f>(Table2[[#This Row],[Close Price]]-Table2[[#This Row],[50D EMA]])/Table2[[#This Row],[50D EMA]]</f>
        <v>9.7614525941620164E-2</v>
      </c>
      <c r="U173" s="2">
        <f>(Table2[[#This Row],[Close Price]]-Table2[[#This Row],[200D EMA]])/Table2[[#This Row],[200D EMA]]</f>
        <v>0.28487177152868082</v>
      </c>
      <c r="V173">
        <v>1.48401421539946</v>
      </c>
      <c r="W173">
        <v>397.2</v>
      </c>
      <c r="X173">
        <v>407</v>
      </c>
      <c r="Y173">
        <v>393</v>
      </c>
      <c r="Z173">
        <v>415</v>
      </c>
      <c r="AA173">
        <v>393</v>
      </c>
      <c r="AB173">
        <v>415</v>
      </c>
      <c r="AC173" s="2">
        <f>(Table2[[#This Row],[Close Price]]/Table2[[#This Row],[Day Low]])-1</f>
        <v>1.5357502517623356E-2</v>
      </c>
      <c r="AD173" s="2">
        <f>(Table2[[#This Row],[Day High]]/Table2[[#This Row],[Close Price]])-1</f>
        <v>9.1743119266054496E-3</v>
      </c>
      <c r="AE173" s="2">
        <f>(Table2[[#This Row],[Close Price]]/Table2[[#This Row],[Current Week Low]])-1</f>
        <v>2.6208651399491023E-2</v>
      </c>
      <c r="AF173" s="2">
        <f>(Table2[[#This Row],[Current Week High]]/Table2[[#This Row],[Close Price]])-1</f>
        <v>2.901066203818492E-2</v>
      </c>
      <c r="AG173" s="2">
        <f>(Table2[[#This Row],[Close Price]]/Table2[[#This Row],[Current Month Low]])-1</f>
        <v>2.6208651399491023E-2</v>
      </c>
      <c r="AH173" s="2">
        <f>(Table2[[#This Row],[Current Month High]]/Table2[[#This Row],[Close Price]])-1</f>
        <v>2.901066203818492E-2</v>
      </c>
      <c r="AI173">
        <v>3.7689065212000901</v>
      </c>
      <c r="AJ173">
        <v>221.354581673306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0.19</v>
      </c>
      <c r="AM173" t="s">
        <v>10473</v>
      </c>
      <c r="AN173">
        <v>5.58</v>
      </c>
      <c r="AO173" t="s">
        <v>10473</v>
      </c>
      <c r="AP173">
        <v>0.18437580189993599</v>
      </c>
      <c r="AQ173">
        <f>(Table2[[#This Row],[Sharpe Ratio]]-AVERAGE(Table2[Sharpe Ratio]))/_xlfn.STDEV.P(Table2[Sharpe Ratio])</f>
        <v>1.4614255198620307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2.901117225161947</v>
      </c>
      <c r="AS173">
        <f>_xlfn.RANK.AVG(Table2[[#This Row],[1Y Return vs Nifty Z-Score]],Table2[1Y Return vs Nifty Z-Score])</f>
        <v>44</v>
      </c>
      <c r="AT173">
        <f>_xlfn.RANK.AVG(Table2[[#This Row],[6M Return vs Nifty Z-Score]],Table2[6M Return vs Nifty Z-Score])</f>
        <v>507</v>
      </c>
      <c r="AU173">
        <f>_xlfn.RANK.AVG(Table2[[#This Row],[Sharpe Ratio Z-Score]],Table2[Sharpe Ratio Z-Score])</f>
        <v>57</v>
      </c>
      <c r="AV173">
        <f>(Table2[[#This Row],[Rank 1Y]]+Table2[[#This Row],[Rank 6M]]+Table2[[#This Row],[Rank Sharpe]])/3</f>
        <v>202.66666666666666</v>
      </c>
    </row>
    <row r="174" spans="1:48" x14ac:dyDescent="0.3">
      <c r="A174" t="s">
        <v>192</v>
      </c>
      <c r="B174" t="s">
        <v>193</v>
      </c>
      <c r="C174" t="s">
        <v>10429</v>
      </c>
      <c r="D174" t="s">
        <v>32</v>
      </c>
      <c r="E174">
        <v>135215.27105223999</v>
      </c>
      <c r="F174">
        <v>122.8</v>
      </c>
      <c r="G174">
        <v>84.202549526849296</v>
      </c>
      <c r="H174">
        <f>(Table2[[#This Row],[1Y Return vs Nifty]]-AVERAGE(Table2[1Y Return vs Nifty]))/_xlfn.STDEV.P(Table2[1Y Return vs Nifty])</f>
        <v>0.39520511671295511</v>
      </c>
      <c r="I174">
        <v>-2.27866265346234</v>
      </c>
      <c r="J174">
        <f>(Table2[[#This Row],[1M Return vs Nifty]]-AVERAGE(Table2[1M Return vs Nifty]))/_xlfn.STDEV.P(Table2[1M Return vs Nifty])</f>
        <v>-0.8812217876624131</v>
      </c>
      <c r="K174">
        <v>14.269481247601901</v>
      </c>
      <c r="L174">
        <f>(Table2[[#This Row],[6M Return vs Nifty]]-AVERAGE(Table2[6M Return vs Nifty]))/_xlfn.STDEV.P(Table2[6M Return vs Nifty])</f>
        <v>7.6520215283571696E-2</v>
      </c>
      <c r="M174">
        <v>-0.82874397017340196</v>
      </c>
      <c r="N174">
        <f>(Table2[[#This Row],[1W Return vs Nifty]]-AVERAGE(Table2[1W Return vs Nifty]))/_xlfn.STDEV.P(Table2[1W Return vs Nifty])</f>
        <v>-0.48020965545329575</v>
      </c>
      <c r="O174">
        <v>124.03</v>
      </c>
      <c r="P174">
        <v>125.230370563044</v>
      </c>
      <c r="Q174">
        <v>108.291216850316</v>
      </c>
      <c r="R174">
        <v>47.246407372213604</v>
      </c>
      <c r="S174" s="2">
        <f>(Table2[[#This Row],[Close Price]]-Table2[[#This Row],[20D EMA]])/Table2[[#This Row],[20D EMA]]</f>
        <v>-9.916955575264081E-3</v>
      </c>
      <c r="T174" s="2">
        <f>(Table2[[#This Row],[Close Price]]-Table2[[#This Row],[50D EMA]])/Table2[[#This Row],[50D EMA]]</f>
        <v>-1.9407197727810764E-2</v>
      </c>
      <c r="U174" s="2">
        <f>(Table2[[#This Row],[Close Price]]-Table2[[#This Row],[200D EMA]])/Table2[[#This Row],[200D EMA]]</f>
        <v>0.13397931588245565</v>
      </c>
      <c r="V174">
        <v>1.0114087064466599</v>
      </c>
      <c r="W174">
        <v>122.11</v>
      </c>
      <c r="X174">
        <v>123.95</v>
      </c>
      <c r="Y174">
        <v>119.9</v>
      </c>
      <c r="Z174">
        <v>123.95</v>
      </c>
      <c r="AA174">
        <v>119.9</v>
      </c>
      <c r="AB174">
        <v>123.95</v>
      </c>
      <c r="AC174" s="2">
        <f>(Table2[[#This Row],[Close Price]]/Table2[[#This Row],[Day Low]])-1</f>
        <v>5.6506428629923278E-3</v>
      </c>
      <c r="AD174" s="2">
        <f>(Table2[[#This Row],[Day High]]/Table2[[#This Row],[Close Price]])-1</f>
        <v>9.3648208469054861E-3</v>
      </c>
      <c r="AE174" s="2">
        <f>(Table2[[#This Row],[Close Price]]/Table2[[#This Row],[Current Week Low]])-1</f>
        <v>2.4186822351959902E-2</v>
      </c>
      <c r="AF174" s="2">
        <f>(Table2[[#This Row],[Current Week High]]/Table2[[#This Row],[Close Price]])-1</f>
        <v>9.3648208469054861E-3</v>
      </c>
      <c r="AG174" s="2">
        <f>(Table2[[#This Row],[Close Price]]/Table2[[#This Row],[Current Month Low]])-1</f>
        <v>2.4186822351959902E-2</v>
      </c>
      <c r="AH174" s="2">
        <f>(Table2[[#This Row],[Current Month High]]/Table2[[#This Row],[Close Price]])-1</f>
        <v>9.3648208469054861E-3</v>
      </c>
      <c r="AI174">
        <v>16.3680781758957</v>
      </c>
      <c r="AJ174">
        <v>116.197183098591</v>
      </c>
      <c r="AK174" t="str">
        <f>IF(AND(Table2[[#This Row],[20D EMA]]&gt;Table2[[#This Row],[50D EMA]],Table2[[#This Row],[50D EMA]]&gt;Table2[[#This Row],[200D EMA]]),"Uptrend","Downtrend/NoTrend")</f>
        <v>Downtrend/NoTrend</v>
      </c>
      <c r="AL174">
        <v>-0.14000000000000001</v>
      </c>
      <c r="AM174" t="s">
        <v>10474</v>
      </c>
      <c r="AN174">
        <v>-4.28</v>
      </c>
      <c r="AO174" t="s">
        <v>10474</v>
      </c>
      <c r="AP174">
        <v>0.118736724202646</v>
      </c>
      <c r="AQ174">
        <f>(Table2[[#This Row],[Sharpe Ratio]]-AVERAGE(Table2[Sharpe Ratio]))/_xlfn.STDEV.P(Table2[Sharpe Ratio])</f>
        <v>0.71909634623724084</v>
      </c>
      <c r="AR1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4">
        <f>_xlfn.RANK.AVG(Table2[[#This Row],[1Y Return vs Nifty Z-Score]],Table2[1Y Return vs Nifty Z-Score])</f>
        <v>159</v>
      </c>
      <c r="AT174">
        <f>_xlfn.RANK.AVG(Table2[[#This Row],[6M Return vs Nifty Z-Score]],Table2[6M Return vs Nifty Z-Score])</f>
        <v>279</v>
      </c>
      <c r="AU174">
        <f>_xlfn.RANK.AVG(Table2[[#This Row],[Sharpe Ratio Z-Score]],Table2[Sharpe Ratio Z-Score])</f>
        <v>173</v>
      </c>
      <c r="AV174">
        <f>(Table2[[#This Row],[Rank 1Y]]+Table2[[#This Row],[Rank 6M]]+Table2[[#This Row],[Rank Sharpe]])/3</f>
        <v>203.66666666666666</v>
      </c>
    </row>
    <row r="175" spans="1:48" x14ac:dyDescent="0.3">
      <c r="A175" t="s">
        <v>65</v>
      </c>
      <c r="B175" t="s">
        <v>66</v>
      </c>
      <c r="C175" t="s">
        <v>10436</v>
      </c>
      <c r="D175" t="s">
        <v>67</v>
      </c>
      <c r="E175">
        <v>368279.37976932002</v>
      </c>
      <c r="F175">
        <v>379.8</v>
      </c>
      <c r="G175">
        <v>70.923381345464307</v>
      </c>
      <c r="H175">
        <f>(Table2[[#This Row],[1Y Return vs Nifty]]-AVERAGE(Table2[1Y Return vs Nifty]))/_xlfn.STDEV.P(Table2[1Y Return vs Nifty])</f>
        <v>0.24729196884120036</v>
      </c>
      <c r="I175">
        <v>5.7387545733066201</v>
      </c>
      <c r="J175">
        <f>(Table2[[#This Row],[1M Return vs Nifty]]-AVERAGE(Table2[1M Return vs Nifty]))/_xlfn.STDEV.P(Table2[1M Return vs Nifty])</f>
        <v>-0.30387126205587717</v>
      </c>
      <c r="K175">
        <v>8.5875576060723908</v>
      </c>
      <c r="L175">
        <f>(Table2[[#This Row],[6M Return vs Nifty]]-AVERAGE(Table2[6M Return vs Nifty]))/_xlfn.STDEV.P(Table2[6M Return vs Nifty])</f>
        <v>-8.5949115199664625E-2</v>
      </c>
      <c r="M175">
        <v>-2.5588098625066</v>
      </c>
      <c r="N175">
        <f>(Table2[[#This Row],[1W Return vs Nifty]]-AVERAGE(Table2[1W Return vs Nifty]))/_xlfn.STDEV.P(Table2[1W Return vs Nifty])</f>
        <v>-0.81988327832572649</v>
      </c>
      <c r="O175">
        <v>368.66</v>
      </c>
      <c r="P175">
        <v>362.240430992119</v>
      </c>
      <c r="Q175">
        <v>315.98178232911403</v>
      </c>
      <c r="R175">
        <v>66.432032774867906</v>
      </c>
      <c r="S175" s="2">
        <f>(Table2[[#This Row],[Close Price]]-Table2[[#This Row],[20D EMA]])/Table2[[#This Row],[20D EMA]]</f>
        <v>3.0217544621060015E-2</v>
      </c>
      <c r="T175" s="2">
        <f>(Table2[[#This Row],[Close Price]]-Table2[[#This Row],[50D EMA]])/Table2[[#This Row],[50D EMA]]</f>
        <v>4.8474900937446823E-2</v>
      </c>
      <c r="U175" s="2">
        <f>(Table2[[#This Row],[Close Price]]-Table2[[#This Row],[200D EMA]])/Table2[[#This Row],[200D EMA]]</f>
        <v>0.20196802866443569</v>
      </c>
      <c r="V175">
        <v>1.08899795728042</v>
      </c>
      <c r="W175">
        <v>371</v>
      </c>
      <c r="X175">
        <v>381.25</v>
      </c>
      <c r="Y175">
        <v>365.15</v>
      </c>
      <c r="Z175">
        <v>382</v>
      </c>
      <c r="AA175">
        <v>365.15</v>
      </c>
      <c r="AB175">
        <v>382</v>
      </c>
      <c r="AC175" s="2">
        <f>(Table2[[#This Row],[Close Price]]/Table2[[#This Row],[Day Low]])-1</f>
        <v>2.3719676549865287E-2</v>
      </c>
      <c r="AD175" s="2">
        <f>(Table2[[#This Row],[Day High]]/Table2[[#This Row],[Close Price]])-1</f>
        <v>3.8177988414955788E-3</v>
      </c>
      <c r="AE175" s="2">
        <f>(Table2[[#This Row],[Close Price]]/Table2[[#This Row],[Current Week Low]])-1</f>
        <v>4.012049842530474E-2</v>
      </c>
      <c r="AF175" s="2">
        <f>(Table2[[#This Row],[Current Week High]]/Table2[[#This Row],[Close Price]])-1</f>
        <v>5.7925223802000048E-3</v>
      </c>
      <c r="AG175" s="2">
        <f>(Table2[[#This Row],[Close Price]]/Table2[[#This Row],[Current Month Low]])-1</f>
        <v>4.012049842530474E-2</v>
      </c>
      <c r="AH175" s="2">
        <f>(Table2[[#This Row],[Current Month High]]/Table2[[#This Row],[Close Price]])-1</f>
        <v>5.7925223802000048E-3</v>
      </c>
      <c r="AI175">
        <v>3.5281727224855102</v>
      </c>
      <c r="AJ175">
        <v>105.575101488497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-0.01</v>
      </c>
      <c r="AM175" t="s">
        <v>10474</v>
      </c>
      <c r="AN175">
        <v>4.7699999999999996</v>
      </c>
      <c r="AO175" t="s">
        <v>10473</v>
      </c>
      <c r="AP175">
        <v>0.16567931374643699</v>
      </c>
      <c r="AQ175">
        <f>(Table2[[#This Row],[Sharpe Ratio]]-AVERAGE(Table2[Sharpe Ratio]))/_xlfn.STDEV.P(Table2[Sharpe Ratio])</f>
        <v>1.2499821375421478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0.28757045080207988</v>
      </c>
      <c r="AS175">
        <f>_xlfn.RANK.AVG(Table2[[#This Row],[1Y Return vs Nifty Z-Score]],Table2[1Y Return vs Nifty Z-Score])</f>
        <v>201</v>
      </c>
      <c r="AT175">
        <f>_xlfn.RANK.AVG(Table2[[#This Row],[6M Return vs Nifty Z-Score]],Table2[6M Return vs Nifty Z-Score])</f>
        <v>334</v>
      </c>
      <c r="AU175">
        <f>_xlfn.RANK.AVG(Table2[[#This Row],[Sharpe Ratio Z-Score]],Table2[Sharpe Ratio Z-Score])</f>
        <v>77</v>
      </c>
      <c r="AV175">
        <f>(Table2[[#This Row],[Rank 1Y]]+Table2[[#This Row],[Rank 6M]]+Table2[[#This Row],[Rank Sharpe]])/3</f>
        <v>204</v>
      </c>
    </row>
    <row r="176" spans="1:48" x14ac:dyDescent="0.3">
      <c r="A176" t="s">
        <v>1339</v>
      </c>
      <c r="B176" t="s">
        <v>1340</v>
      </c>
      <c r="C176" t="s">
        <v>617</v>
      </c>
      <c r="D176" t="s">
        <v>617</v>
      </c>
      <c r="E176">
        <v>8112.3057663999998</v>
      </c>
      <c r="F176">
        <v>409.6</v>
      </c>
      <c r="G176">
        <v>74.476456246748199</v>
      </c>
      <c r="H176">
        <f>(Table2[[#This Row],[1Y Return vs Nifty]]-AVERAGE(Table2[1Y Return vs Nifty]))/_xlfn.STDEV.P(Table2[1Y Return vs Nifty])</f>
        <v>0.28686873194069529</v>
      </c>
      <c r="I176">
        <v>16.579107974701</v>
      </c>
      <c r="J176">
        <f>(Table2[[#This Row],[1M Return vs Nifty]]-AVERAGE(Table2[1M Return vs Nifty]))/_xlfn.STDEV.P(Table2[1M Return vs Nifty])</f>
        <v>0.47676464063343688</v>
      </c>
      <c r="K176">
        <v>29.6290761943925</v>
      </c>
      <c r="L176">
        <f>(Table2[[#This Row],[6M Return vs Nifty]]-AVERAGE(Table2[6M Return vs Nifty]))/_xlfn.STDEV.P(Table2[6M Return vs Nifty])</f>
        <v>0.51571357037537269</v>
      </c>
      <c r="M176">
        <v>4.5481795849365003</v>
      </c>
      <c r="N176">
        <f>(Table2[[#This Row],[1W Return vs Nifty]]-AVERAGE(Table2[1W Return vs Nifty]))/_xlfn.STDEV.P(Table2[1W Return vs Nifty])</f>
        <v>0.57547216104051135</v>
      </c>
      <c r="O176">
        <v>391.56</v>
      </c>
      <c r="P176">
        <v>375.90767083929302</v>
      </c>
      <c r="Q176">
        <v>318.83182199902097</v>
      </c>
      <c r="R176">
        <v>57.754766131818201</v>
      </c>
      <c r="S176" s="2">
        <f>(Table2[[#This Row],[Close Price]]-Table2[[#This Row],[20D EMA]])/Table2[[#This Row],[20D EMA]]</f>
        <v>4.607212176933298E-2</v>
      </c>
      <c r="T176" s="2">
        <f>(Table2[[#This Row],[Close Price]]-Table2[[#This Row],[50D EMA]])/Table2[[#This Row],[50D EMA]]</f>
        <v>8.9629267435489643E-2</v>
      </c>
      <c r="U176" s="2">
        <f>(Table2[[#This Row],[Close Price]]-Table2[[#This Row],[200D EMA]])/Table2[[#This Row],[200D EMA]]</f>
        <v>0.28468983250127955</v>
      </c>
      <c r="V176">
        <v>2.3145107659283699</v>
      </c>
      <c r="W176">
        <v>407</v>
      </c>
      <c r="X176">
        <v>420.25</v>
      </c>
      <c r="Y176">
        <v>389.65</v>
      </c>
      <c r="Z176">
        <v>450.65</v>
      </c>
      <c r="AA176">
        <v>389.65</v>
      </c>
      <c r="AB176">
        <v>450.65</v>
      </c>
      <c r="AC176" s="2">
        <f>(Table2[[#This Row],[Close Price]]/Table2[[#This Row],[Day Low]])-1</f>
        <v>6.3882063882063633E-3</v>
      </c>
      <c r="AD176" s="2">
        <f>(Table2[[#This Row],[Day High]]/Table2[[#This Row],[Close Price]])-1</f>
        <v>2.60009765625E-2</v>
      </c>
      <c r="AE176" s="2">
        <f>(Table2[[#This Row],[Close Price]]/Table2[[#This Row],[Current Week Low]])-1</f>
        <v>5.1199794687540212E-2</v>
      </c>
      <c r="AF176" s="2">
        <f>(Table2[[#This Row],[Current Week High]]/Table2[[#This Row],[Close Price]])-1</f>
        <v>0.10021972656249978</v>
      </c>
      <c r="AG176" s="2">
        <f>(Table2[[#This Row],[Close Price]]/Table2[[#This Row],[Current Month Low]])-1</f>
        <v>5.1199794687540212E-2</v>
      </c>
      <c r="AH176" s="2">
        <f>(Table2[[#This Row],[Current Month High]]/Table2[[#This Row],[Close Price]])-1</f>
        <v>0.10021972656249978</v>
      </c>
      <c r="AI176">
        <v>10.021972656249901</v>
      </c>
      <c r="AJ176">
        <v>104.697651174412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</v>
      </c>
      <c r="AM176" t="s">
        <v>10475</v>
      </c>
      <c r="AN176">
        <v>11.62</v>
      </c>
      <c r="AO176" t="s">
        <v>10473</v>
      </c>
      <c r="AP176">
        <v>7.4213764578764996E-2</v>
      </c>
      <c r="AQ176">
        <f>(Table2[[#This Row],[Sharpe Ratio]]-AVERAGE(Table2[Sharpe Ratio]))/_xlfn.STDEV.P(Table2[Sharpe Ratio])</f>
        <v>0.21557477060897706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2.0703938745989934</v>
      </c>
      <c r="AS176">
        <f>_xlfn.RANK.AVG(Table2[[#This Row],[1Y Return vs Nifty Z-Score]],Table2[1Y Return vs Nifty Z-Score])</f>
        <v>189</v>
      </c>
      <c r="AT176">
        <f>_xlfn.RANK.AVG(Table2[[#This Row],[6M Return vs Nifty Z-Score]],Table2[6M Return vs Nifty Z-Score])</f>
        <v>155</v>
      </c>
      <c r="AU176">
        <f>_xlfn.RANK.AVG(Table2[[#This Row],[Sharpe Ratio Z-Score]],Table2[Sharpe Ratio Z-Score])</f>
        <v>268</v>
      </c>
      <c r="AV176">
        <f>(Table2[[#This Row],[Rank 1Y]]+Table2[[#This Row],[Rank 6M]]+Table2[[#This Row],[Rank Sharpe]])/3</f>
        <v>204</v>
      </c>
    </row>
    <row r="177" spans="1:48" x14ac:dyDescent="0.3">
      <c r="A177" t="s">
        <v>1631</v>
      </c>
      <c r="B177" t="s">
        <v>1632</v>
      </c>
      <c r="C177" t="s">
        <v>10431</v>
      </c>
      <c r="D177" t="s">
        <v>997</v>
      </c>
      <c r="E177">
        <v>5214.5708028959998</v>
      </c>
      <c r="F177">
        <v>40.880000000000003</v>
      </c>
      <c r="G177">
        <v>114.82218861285401</v>
      </c>
      <c r="H177">
        <f>(Table2[[#This Row],[1Y Return vs Nifty]]-AVERAGE(Table2[1Y Return vs Nifty]))/_xlfn.STDEV.P(Table2[1Y Return vs Nifty])</f>
        <v>0.7362691910618957</v>
      </c>
      <c r="I177">
        <v>29.920993636646202</v>
      </c>
      <c r="J177">
        <f>(Table2[[#This Row],[1M Return vs Nifty]]-AVERAGE(Table2[1M Return vs Nifty]))/_xlfn.STDEV.P(Table2[1M Return vs Nifty])</f>
        <v>1.4375409706699209</v>
      </c>
      <c r="K177">
        <v>31.184378217244301</v>
      </c>
      <c r="L177">
        <f>(Table2[[#This Row],[6M Return vs Nifty]]-AVERAGE(Table2[6M Return vs Nifty]))/_xlfn.STDEV.P(Table2[6M Return vs Nifty])</f>
        <v>0.56018598751682047</v>
      </c>
      <c r="M177">
        <v>1.2749381523160599</v>
      </c>
      <c r="N177">
        <f>(Table2[[#This Row],[1W Return vs Nifty]]-AVERAGE(Table2[1W Return vs Nifty]))/_xlfn.STDEV.P(Table2[1W Return vs Nifty])</f>
        <v>-6.7181844729691367E-2</v>
      </c>
      <c r="O177">
        <v>39.6</v>
      </c>
      <c r="P177">
        <v>36.743567761736898</v>
      </c>
      <c r="Q177">
        <v>31.1245702187246</v>
      </c>
      <c r="R177">
        <v>54.851574806940597</v>
      </c>
      <c r="S177" s="2">
        <f>(Table2[[#This Row],[Close Price]]-Table2[[#This Row],[20D EMA]])/Table2[[#This Row],[20D EMA]]</f>
        <v>3.2323232323232351E-2</v>
      </c>
      <c r="T177" s="2">
        <f>(Table2[[#This Row],[Close Price]]-Table2[[#This Row],[50D EMA]])/Table2[[#This Row],[50D EMA]]</f>
        <v>0.11257568304432862</v>
      </c>
      <c r="U177" s="2">
        <f>(Table2[[#This Row],[Close Price]]-Table2[[#This Row],[200D EMA]])/Table2[[#This Row],[200D EMA]]</f>
        <v>0.31343179079165301</v>
      </c>
      <c r="V177">
        <v>0.91290124029962705</v>
      </c>
      <c r="W177">
        <v>40.65</v>
      </c>
      <c r="X177">
        <v>41.68</v>
      </c>
      <c r="Y177">
        <v>39.979999999999997</v>
      </c>
      <c r="Z177">
        <v>43.08</v>
      </c>
      <c r="AA177">
        <v>39.979999999999997</v>
      </c>
      <c r="AB177">
        <v>43.08</v>
      </c>
      <c r="AC177" s="2">
        <f>(Table2[[#This Row],[Close Price]]/Table2[[#This Row],[Day Low]])-1</f>
        <v>5.6580565805659511E-3</v>
      </c>
      <c r="AD177" s="2">
        <f>(Table2[[#This Row],[Day High]]/Table2[[#This Row],[Close Price]])-1</f>
        <v>1.9569471624266033E-2</v>
      </c>
      <c r="AE177" s="2">
        <f>(Table2[[#This Row],[Close Price]]/Table2[[#This Row],[Current Week Low]])-1</f>
        <v>2.2511255627813975E-2</v>
      </c>
      <c r="AF177" s="2">
        <f>(Table2[[#This Row],[Current Week High]]/Table2[[#This Row],[Close Price]])-1</f>
        <v>5.3816046966731701E-2</v>
      </c>
      <c r="AG177" s="2">
        <f>(Table2[[#This Row],[Close Price]]/Table2[[#This Row],[Current Month Low]])-1</f>
        <v>2.2511255627813975E-2</v>
      </c>
      <c r="AH177" s="2">
        <f>(Table2[[#This Row],[Current Month High]]/Table2[[#This Row],[Close Price]])-1</f>
        <v>5.3816046966731701E-2</v>
      </c>
      <c r="AI177">
        <v>8.6105675146771006</v>
      </c>
      <c r="AJ177">
        <v>157.10691823899299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0.23</v>
      </c>
      <c r="AM177" t="s">
        <v>10473</v>
      </c>
      <c r="AN177">
        <v>-3.86</v>
      </c>
      <c r="AO177" t="s">
        <v>10474</v>
      </c>
      <c r="AP177">
        <v>4.9110983910668003E-2</v>
      </c>
      <c r="AQ177">
        <f>(Table2[[#This Row],[Sharpe Ratio]]-AVERAGE(Table2[Sharpe Ratio]))/_xlfn.STDEV.P(Table2[Sharpe Ratio])</f>
        <v>-6.831901770673153E-2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2.5984952868122142</v>
      </c>
      <c r="AS177">
        <f>_xlfn.RANK.AVG(Table2[[#This Row],[1Y Return vs Nifty Z-Score]],Table2[1Y Return vs Nifty Z-Score])</f>
        <v>107</v>
      </c>
      <c r="AT177">
        <f>_xlfn.RANK.AVG(Table2[[#This Row],[6M Return vs Nifty Z-Score]],Table2[6M Return vs Nifty Z-Score])</f>
        <v>149</v>
      </c>
      <c r="AU177">
        <f>_xlfn.RANK.AVG(Table2[[#This Row],[Sharpe Ratio Z-Score]],Table2[Sharpe Ratio Z-Score])</f>
        <v>362</v>
      </c>
      <c r="AV177">
        <f>(Table2[[#This Row],[Rank 1Y]]+Table2[[#This Row],[Rank 6M]]+Table2[[#This Row],[Rank Sharpe]])/3</f>
        <v>206</v>
      </c>
    </row>
    <row r="178" spans="1:48" x14ac:dyDescent="0.3">
      <c r="A178" t="s">
        <v>354</v>
      </c>
      <c r="B178" t="s">
        <v>355</v>
      </c>
      <c r="C178" t="s">
        <v>10433</v>
      </c>
      <c r="D178" t="s">
        <v>191</v>
      </c>
      <c r="E178">
        <v>71760.577933699999</v>
      </c>
      <c r="F178">
        <v>4591.1000000000004</v>
      </c>
      <c r="G178">
        <v>23.757883892455698</v>
      </c>
      <c r="H178">
        <f>(Table2[[#This Row],[1Y Return vs Nifty]]-AVERAGE(Table2[1Y Return vs Nifty]))/_xlfn.STDEV.P(Table2[1Y Return vs Nifty])</f>
        <v>-0.27807205275402197</v>
      </c>
      <c r="I178">
        <v>6.8063461782015704</v>
      </c>
      <c r="J178">
        <f>(Table2[[#This Row],[1M Return vs Nifty]]-AVERAGE(Table2[1M Return vs Nifty]))/_xlfn.STDEV.P(Table2[1M Return vs Nifty])</f>
        <v>-0.22699181861600704</v>
      </c>
      <c r="K178">
        <v>30.314754533711898</v>
      </c>
      <c r="L178">
        <f>(Table2[[#This Row],[6M Return vs Nifty]]-AVERAGE(Table2[6M Return vs Nifty]))/_xlfn.STDEV.P(Table2[6M Return vs Nifty])</f>
        <v>0.53531990578999145</v>
      </c>
      <c r="M178">
        <v>-1.5851641494742299</v>
      </c>
      <c r="N178">
        <f>(Table2[[#This Row],[1W Return vs Nifty]]-AVERAGE(Table2[1W Return vs Nifty]))/_xlfn.STDEV.P(Table2[1W Return vs Nifty])</f>
        <v>-0.62872190799554861</v>
      </c>
      <c r="O178">
        <v>4587.38</v>
      </c>
      <c r="P178">
        <v>4274.8778654874004</v>
      </c>
      <c r="Q178">
        <v>3539.3734878027299</v>
      </c>
      <c r="R178">
        <v>45.654284802338502</v>
      </c>
      <c r="S178" s="2">
        <f>(Table2[[#This Row],[Close Price]]-Table2[[#This Row],[20D EMA]])/Table2[[#This Row],[20D EMA]]</f>
        <v>8.1092039464798087E-4</v>
      </c>
      <c r="T178" s="2">
        <f>(Table2[[#This Row],[Close Price]]-Table2[[#This Row],[50D EMA]])/Table2[[#This Row],[50D EMA]]</f>
        <v>7.3972203291601146E-2</v>
      </c>
      <c r="U178" s="2">
        <f>(Table2[[#This Row],[Close Price]]-Table2[[#This Row],[200D EMA]])/Table2[[#This Row],[200D EMA]]</f>
        <v>0.29715047474410233</v>
      </c>
      <c r="V178">
        <v>0.87924597371334701</v>
      </c>
      <c r="W178">
        <v>4532</v>
      </c>
      <c r="X178">
        <v>4687.45</v>
      </c>
      <c r="Y178">
        <v>4532</v>
      </c>
      <c r="Z178">
        <v>4747</v>
      </c>
      <c r="AA178">
        <v>4532</v>
      </c>
      <c r="AB178">
        <v>4747</v>
      </c>
      <c r="AC178" s="2">
        <f>(Table2[[#This Row],[Close Price]]/Table2[[#This Row],[Day Low]])-1</f>
        <v>1.3040600176522643E-2</v>
      </c>
      <c r="AD178" s="2">
        <f>(Table2[[#This Row],[Day High]]/Table2[[#This Row],[Close Price]])-1</f>
        <v>2.0986256017076377E-2</v>
      </c>
      <c r="AE178" s="2">
        <f>(Table2[[#This Row],[Close Price]]/Table2[[#This Row],[Current Week Low]])-1</f>
        <v>1.3040600176522643E-2</v>
      </c>
      <c r="AF178" s="2">
        <f>(Table2[[#This Row],[Current Week High]]/Table2[[#This Row],[Close Price]])-1</f>
        <v>3.3957003768160021E-2</v>
      </c>
      <c r="AG178" s="2">
        <f>(Table2[[#This Row],[Close Price]]/Table2[[#This Row],[Current Month Low]])-1</f>
        <v>1.3040600176522643E-2</v>
      </c>
      <c r="AH178" s="2">
        <f>(Table2[[#This Row],[Current Month High]]/Table2[[#This Row],[Close Price]])-1</f>
        <v>3.3957003768160021E-2</v>
      </c>
      <c r="AI178">
        <v>7.8390799590511904</v>
      </c>
      <c r="AJ178">
        <v>75.756067682413303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0.22</v>
      </c>
      <c r="AM178" t="s">
        <v>10473</v>
      </c>
      <c r="AN178">
        <v>-1.45</v>
      </c>
      <c r="AO178" t="s">
        <v>10474</v>
      </c>
      <c r="AP178">
        <v>0.154113569840855</v>
      </c>
      <c r="AQ178">
        <f>(Table2[[#This Row],[Sharpe Ratio]]-AVERAGE(Table2[Sharpe Ratio]))/_xlfn.STDEV.P(Table2[Sharpe Ratio])</f>
        <v>1.1191821717750923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0.52071629819950616</v>
      </c>
      <c r="AS178">
        <f>_xlfn.RANK.AVG(Table2[[#This Row],[1Y Return vs Nifty Z-Score]],Table2[1Y Return vs Nifty Z-Score])</f>
        <v>375</v>
      </c>
      <c r="AT178">
        <f>_xlfn.RANK.AVG(Table2[[#This Row],[6M Return vs Nifty Z-Score]],Table2[6M Return vs Nifty Z-Score])</f>
        <v>153</v>
      </c>
      <c r="AU178">
        <f>_xlfn.RANK.AVG(Table2[[#This Row],[Sharpe Ratio Z-Score]],Table2[Sharpe Ratio Z-Score])</f>
        <v>96</v>
      </c>
      <c r="AV178">
        <f>(Table2[[#This Row],[Rank 1Y]]+Table2[[#This Row],[Rank 6M]]+Table2[[#This Row],[Rank Sharpe]])/3</f>
        <v>208</v>
      </c>
    </row>
    <row r="179" spans="1:48" x14ac:dyDescent="0.3">
      <c r="A179" t="s">
        <v>1232</v>
      </c>
      <c r="B179" t="s">
        <v>1233</v>
      </c>
      <c r="C179" t="s">
        <v>10431</v>
      </c>
      <c r="D179" t="s">
        <v>408</v>
      </c>
      <c r="E179">
        <v>9007.7413673600004</v>
      </c>
      <c r="F179">
        <v>259.39999999999998</v>
      </c>
      <c r="G179">
        <v>75.110272656645094</v>
      </c>
      <c r="H179">
        <f>(Table2[[#This Row],[1Y Return vs Nifty]]-AVERAGE(Table2[1Y Return vs Nifty]))/_xlfn.STDEV.P(Table2[1Y Return vs Nifty])</f>
        <v>0.29392864556480652</v>
      </c>
      <c r="I179">
        <v>16.124916159507499</v>
      </c>
      <c r="J179">
        <f>(Table2[[#This Row],[1M Return vs Nifty]]-AVERAGE(Table2[1M Return vs Nifty]))/_xlfn.STDEV.P(Table2[1M Return vs Nifty])</f>
        <v>0.44405736398671153</v>
      </c>
      <c r="K179">
        <v>16.3810510249929</v>
      </c>
      <c r="L179">
        <f>(Table2[[#This Row],[6M Return vs Nifty]]-AVERAGE(Table2[6M Return vs Nifty]))/_xlfn.STDEV.P(Table2[6M Return vs Nifty])</f>
        <v>0.13689859233423593</v>
      </c>
      <c r="M179">
        <v>-2.9249314924171999</v>
      </c>
      <c r="N179">
        <f>(Table2[[#This Row],[1W Return vs Nifty]]-AVERAGE(Table2[1W Return vs Nifty]))/_xlfn.STDEV.P(Table2[1W Return vs Nifty])</f>
        <v>-0.89176600891697355</v>
      </c>
      <c r="O179">
        <v>252.45</v>
      </c>
      <c r="P179">
        <v>235.83483488502901</v>
      </c>
      <c r="Q179">
        <v>200.89778906085201</v>
      </c>
      <c r="R179">
        <v>55.674281570185698</v>
      </c>
      <c r="S179" s="2">
        <f>(Table2[[#This Row],[Close Price]]-Table2[[#This Row],[20D EMA]])/Table2[[#This Row],[20D EMA]]</f>
        <v>2.7530204000792192E-2</v>
      </c>
      <c r="T179" s="2">
        <f>(Table2[[#This Row],[Close Price]]-Table2[[#This Row],[50D EMA]])/Table2[[#This Row],[50D EMA]]</f>
        <v>9.9922325412440172E-2</v>
      </c>
      <c r="U179" s="2">
        <f>(Table2[[#This Row],[Close Price]]-Table2[[#This Row],[200D EMA]])/Table2[[#This Row],[200D EMA]]</f>
        <v>0.29120385651147029</v>
      </c>
      <c r="V179">
        <v>0.689960883779143</v>
      </c>
      <c r="W179">
        <v>244.85</v>
      </c>
      <c r="X179">
        <v>260</v>
      </c>
      <c r="Y179">
        <v>244.85</v>
      </c>
      <c r="Z179">
        <v>266.85000000000002</v>
      </c>
      <c r="AA179">
        <v>244.85</v>
      </c>
      <c r="AB179">
        <v>266.85000000000002</v>
      </c>
      <c r="AC179" s="2">
        <f>(Table2[[#This Row],[Close Price]]/Table2[[#This Row],[Day Low]])-1</f>
        <v>5.9424137226873563E-2</v>
      </c>
      <c r="AD179" s="2">
        <f>(Table2[[#This Row],[Day High]]/Table2[[#This Row],[Close Price]])-1</f>
        <v>2.3130300693909867E-3</v>
      </c>
      <c r="AE179" s="2">
        <f>(Table2[[#This Row],[Close Price]]/Table2[[#This Row],[Current Week Low]])-1</f>
        <v>5.9424137226873563E-2</v>
      </c>
      <c r="AF179" s="2">
        <f>(Table2[[#This Row],[Current Week High]]/Table2[[#This Row],[Close Price]])-1</f>
        <v>2.87201233616039E-2</v>
      </c>
      <c r="AG179" s="2">
        <f>(Table2[[#This Row],[Close Price]]/Table2[[#This Row],[Current Month Low]])-1</f>
        <v>5.9424137226873563E-2</v>
      </c>
      <c r="AH179" s="2">
        <f>(Table2[[#This Row],[Current Month High]]/Table2[[#This Row],[Close Price]])-1</f>
        <v>2.87201233616039E-2</v>
      </c>
      <c r="AI179">
        <v>6.0138781804163601</v>
      </c>
      <c r="AJ179">
        <v>109.109230149133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0.18</v>
      </c>
      <c r="AM179" t="s">
        <v>10473</v>
      </c>
      <c r="AN179">
        <v>-0.33</v>
      </c>
      <c r="AO179" t="s">
        <v>10474</v>
      </c>
      <c r="AP179">
        <v>0.11479156431637</v>
      </c>
      <c r="AQ179">
        <f>(Table2[[#This Row],[Sharpe Ratio]]-AVERAGE(Table2[Sharpe Ratio]))/_xlfn.STDEV.P(Table2[Sharpe Ratio])</f>
        <v>0.67447952069769102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0.65759811366647136</v>
      </c>
      <c r="AS179">
        <f>_xlfn.RANK.AVG(Table2[[#This Row],[1Y Return vs Nifty Z-Score]],Table2[1Y Return vs Nifty Z-Score])</f>
        <v>186</v>
      </c>
      <c r="AT179">
        <f>_xlfn.RANK.AVG(Table2[[#This Row],[6M Return vs Nifty Z-Score]],Table2[6M Return vs Nifty Z-Score])</f>
        <v>256</v>
      </c>
      <c r="AU179">
        <f>_xlfn.RANK.AVG(Table2[[#This Row],[Sharpe Ratio Z-Score]],Table2[Sharpe Ratio Z-Score])</f>
        <v>182</v>
      </c>
      <c r="AV179">
        <f>(Table2[[#This Row],[Rank 1Y]]+Table2[[#This Row],[Rank 6M]]+Table2[[#This Row],[Rank Sharpe]])/3</f>
        <v>208</v>
      </c>
    </row>
    <row r="180" spans="1:48" x14ac:dyDescent="0.3">
      <c r="A180" t="s">
        <v>1443</v>
      </c>
      <c r="B180" t="s">
        <v>1444</v>
      </c>
      <c r="C180" t="s">
        <v>10441</v>
      </c>
      <c r="D180" t="s">
        <v>191</v>
      </c>
      <c r="E180">
        <v>6969.8406939399902</v>
      </c>
      <c r="F180">
        <v>1720.15</v>
      </c>
      <c r="G180">
        <v>85.250163821015406</v>
      </c>
      <c r="H180">
        <f>(Table2[[#This Row],[1Y Return vs Nifty]]-AVERAGE(Table2[1Y Return vs Nifty]))/_xlfn.STDEV.P(Table2[1Y Return vs Nifty])</f>
        <v>0.40687421570236137</v>
      </c>
      <c r="I180">
        <v>45.777092160019201</v>
      </c>
      <c r="J180">
        <f>(Table2[[#This Row],[1M Return vs Nifty]]-AVERAGE(Table2[1M Return vs Nifty]))/_xlfn.STDEV.P(Table2[1M Return vs Nifty])</f>
        <v>2.5793708839208893</v>
      </c>
      <c r="K180">
        <v>62.110050076280601</v>
      </c>
      <c r="L180">
        <f>(Table2[[#This Row],[6M Return vs Nifty]]-AVERAGE(Table2[6M Return vs Nifty]))/_xlfn.STDEV.P(Table2[6M Return vs Nifty])</f>
        <v>1.4444768577702896</v>
      </c>
      <c r="M180">
        <v>0.90620703449127504</v>
      </c>
      <c r="N180">
        <f>(Table2[[#This Row],[1W Return vs Nifty]]-AVERAGE(Table2[1W Return vs Nifty]))/_xlfn.STDEV.P(Table2[1W Return vs Nifty])</f>
        <v>-0.13957691084386908</v>
      </c>
      <c r="O180">
        <v>1604.13</v>
      </c>
      <c r="P180">
        <v>1513.61330387615</v>
      </c>
      <c r="Q180">
        <v>1280.29469065699</v>
      </c>
      <c r="R180">
        <v>67.182071447232005</v>
      </c>
      <c r="S180" s="2">
        <f>(Table2[[#This Row],[Close Price]]-Table2[[#This Row],[20D EMA]])/Table2[[#This Row],[20D EMA]]</f>
        <v>7.2325809005504518E-2</v>
      </c>
      <c r="T180" s="2">
        <f>(Table2[[#This Row],[Close Price]]-Table2[[#This Row],[50D EMA]])/Table2[[#This Row],[50D EMA]]</f>
        <v>0.13645274892532908</v>
      </c>
      <c r="U180" s="2">
        <f>(Table2[[#This Row],[Close Price]]-Table2[[#This Row],[200D EMA]])/Table2[[#This Row],[200D EMA]]</f>
        <v>0.34355786410181544</v>
      </c>
      <c r="V180">
        <v>0.704511968305776</v>
      </c>
      <c r="W180">
        <v>1676.1</v>
      </c>
      <c r="X180">
        <v>1755</v>
      </c>
      <c r="Y180">
        <v>1605.7</v>
      </c>
      <c r="Z180">
        <v>1755</v>
      </c>
      <c r="AA180">
        <v>1605.7</v>
      </c>
      <c r="AB180">
        <v>1755</v>
      </c>
      <c r="AC180" s="2">
        <f>(Table2[[#This Row],[Close Price]]/Table2[[#This Row],[Day Low]])-1</f>
        <v>2.6281248135552771E-2</v>
      </c>
      <c r="AD180" s="2">
        <f>(Table2[[#This Row],[Day High]]/Table2[[#This Row],[Close Price]])-1</f>
        <v>2.0259861058628648E-2</v>
      </c>
      <c r="AE180" s="2">
        <f>(Table2[[#This Row],[Close Price]]/Table2[[#This Row],[Current Week Low]])-1</f>
        <v>7.1277324531357156E-2</v>
      </c>
      <c r="AF180" s="2">
        <f>(Table2[[#This Row],[Current Week High]]/Table2[[#This Row],[Close Price]])-1</f>
        <v>2.0259861058628648E-2</v>
      </c>
      <c r="AG180" s="2">
        <f>(Table2[[#This Row],[Close Price]]/Table2[[#This Row],[Current Month Low]])-1</f>
        <v>7.1277324531357156E-2</v>
      </c>
      <c r="AH180" s="2">
        <f>(Table2[[#This Row],[Current Month High]]/Table2[[#This Row],[Close Price]])-1</f>
        <v>2.0259861058628648E-2</v>
      </c>
      <c r="AI180">
        <v>2.0259861058628599</v>
      </c>
      <c r="AJ180">
        <v>111.08724996932099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0.1</v>
      </c>
      <c r="AM180" t="s">
        <v>10473</v>
      </c>
      <c r="AN180">
        <v>8.1300000000000008</v>
      </c>
      <c r="AO180" t="s">
        <v>10473</v>
      </c>
      <c r="AP180">
        <v>3.1371894660126999E-2</v>
      </c>
      <c r="AQ180">
        <f>(Table2[[#This Row],[Sharpe Ratio]]-AVERAGE(Table2[Sharpe Ratio]))/_xlfn.STDEV.P(Table2[Sharpe Ratio])</f>
        <v>-0.26893493015051911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4.0222101163991528</v>
      </c>
      <c r="AS180">
        <f>_xlfn.RANK.AVG(Table2[[#This Row],[1Y Return vs Nifty Z-Score]],Table2[1Y Return vs Nifty Z-Score])</f>
        <v>157</v>
      </c>
      <c r="AT180">
        <f>_xlfn.RANK.AVG(Table2[[#This Row],[6M Return vs Nifty Z-Score]],Table2[6M Return vs Nifty Z-Score])</f>
        <v>59</v>
      </c>
      <c r="AU180">
        <f>_xlfn.RANK.AVG(Table2[[#This Row],[Sharpe Ratio Z-Score]],Table2[Sharpe Ratio Z-Score])</f>
        <v>409</v>
      </c>
      <c r="AV180">
        <f>(Table2[[#This Row],[Rank 1Y]]+Table2[[#This Row],[Rank 6M]]+Table2[[#This Row],[Rank Sharpe]])/3</f>
        <v>208.33333333333334</v>
      </c>
    </row>
    <row r="181" spans="1:48" x14ac:dyDescent="0.3">
      <c r="A181" t="s">
        <v>1337</v>
      </c>
      <c r="B181" t="s">
        <v>1338</v>
      </c>
      <c r="C181" t="s">
        <v>10443</v>
      </c>
      <c r="D181" t="s">
        <v>375</v>
      </c>
      <c r="E181">
        <v>8159.4315624800001</v>
      </c>
      <c r="F181">
        <v>1790.2</v>
      </c>
      <c r="G181">
        <v>98.730733667885602</v>
      </c>
      <c r="H181">
        <f>(Table2[[#This Row],[1Y Return vs Nifty]]-AVERAGE(Table2[1Y Return vs Nifty]))/_xlfn.STDEV.P(Table2[1Y Return vs Nifty])</f>
        <v>0.55703072354377825</v>
      </c>
      <c r="I181">
        <v>32.6063170285098</v>
      </c>
      <c r="J181">
        <f>(Table2[[#This Row],[1M Return vs Nifty]]-AVERAGE(Table2[1M Return vs Nifty]))/_xlfn.STDEV.P(Table2[1M Return vs Nifty])</f>
        <v>1.6309165712984512</v>
      </c>
      <c r="K181">
        <v>40.790057277034201</v>
      </c>
      <c r="L181">
        <f>(Table2[[#This Row],[6M Return vs Nifty]]-AVERAGE(Table2[6M Return vs Nifty]))/_xlfn.STDEV.P(Table2[6M Return vs Nifty])</f>
        <v>0.83485146071575367</v>
      </c>
      <c r="M181">
        <v>2.88341481079271</v>
      </c>
      <c r="N181">
        <f>(Table2[[#This Row],[1W Return vs Nifty]]-AVERAGE(Table2[1W Return vs Nifty]))/_xlfn.STDEV.P(Table2[1W Return vs Nifty])</f>
        <v>0.24861947608224488</v>
      </c>
      <c r="O181">
        <v>1613.39</v>
      </c>
      <c r="P181">
        <v>1467.8801948012899</v>
      </c>
      <c r="Q181">
        <v>1172.0013115003701</v>
      </c>
      <c r="R181">
        <v>76.864150198756406</v>
      </c>
      <c r="S181" s="2">
        <f>(Table2[[#This Row],[Close Price]]-Table2[[#This Row],[20D EMA]])/Table2[[#This Row],[20D EMA]]</f>
        <v>0.10958912600177262</v>
      </c>
      <c r="T181" s="2">
        <f>(Table2[[#This Row],[Close Price]]-Table2[[#This Row],[50D EMA]])/Table2[[#This Row],[50D EMA]]</f>
        <v>0.21958182032856111</v>
      </c>
      <c r="U181" s="2">
        <f>(Table2[[#This Row],[Close Price]]-Table2[[#This Row],[200D EMA]])/Table2[[#This Row],[200D EMA]]</f>
        <v>0.52747269344624337</v>
      </c>
      <c r="V181">
        <v>1.0316354045302201</v>
      </c>
      <c r="W181">
        <v>1674.15</v>
      </c>
      <c r="X181">
        <v>1800</v>
      </c>
      <c r="Y181">
        <v>1603.7</v>
      </c>
      <c r="Z181">
        <v>1800</v>
      </c>
      <c r="AA181">
        <v>1603.7</v>
      </c>
      <c r="AB181">
        <v>1800</v>
      </c>
      <c r="AC181" s="2">
        <f>(Table2[[#This Row],[Close Price]]/Table2[[#This Row],[Day Low]])-1</f>
        <v>6.931875877310878E-2</v>
      </c>
      <c r="AD181" s="2">
        <f>(Table2[[#This Row],[Day High]]/Table2[[#This Row],[Close Price]])-1</f>
        <v>5.4742486872974006E-3</v>
      </c>
      <c r="AE181" s="2">
        <f>(Table2[[#This Row],[Close Price]]/Table2[[#This Row],[Current Week Low]])-1</f>
        <v>0.1162935711167925</v>
      </c>
      <c r="AF181" s="2">
        <f>(Table2[[#This Row],[Current Week High]]/Table2[[#This Row],[Close Price]])-1</f>
        <v>5.4742486872974006E-3</v>
      </c>
      <c r="AG181" s="2">
        <f>(Table2[[#This Row],[Close Price]]/Table2[[#This Row],[Current Month Low]])-1</f>
        <v>0.1162935711167925</v>
      </c>
      <c r="AH181" s="2">
        <f>(Table2[[#This Row],[Current Month High]]/Table2[[#This Row],[Close Price]])-1</f>
        <v>5.4742486872974006E-3</v>
      </c>
      <c r="AI181">
        <v>0.54742486872974006</v>
      </c>
      <c r="AJ181">
        <v>154.52477429444801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0.34</v>
      </c>
      <c r="AM181" t="s">
        <v>10473</v>
      </c>
      <c r="AN181">
        <v>13.59</v>
      </c>
      <c r="AO181" t="s">
        <v>10473</v>
      </c>
      <c r="AP181">
        <v>4.1105830176289999E-2</v>
      </c>
      <c r="AQ181">
        <f>(Table2[[#This Row],[Sharpe Ratio]]-AVERAGE(Table2[Sharpe Ratio]))/_xlfn.STDEV.P(Table2[Sharpe Ratio])</f>
        <v>-0.15885135552819316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3.1125668761120346</v>
      </c>
      <c r="AS181">
        <f>_xlfn.RANK.AVG(Table2[[#This Row],[1Y Return vs Nifty Z-Score]],Table2[1Y Return vs Nifty Z-Score])</f>
        <v>134</v>
      </c>
      <c r="AT181">
        <f>_xlfn.RANK.AVG(Table2[[#This Row],[6M Return vs Nifty Z-Score]],Table2[6M Return vs Nifty Z-Score])</f>
        <v>109</v>
      </c>
      <c r="AU181">
        <f>_xlfn.RANK.AVG(Table2[[#This Row],[Sharpe Ratio Z-Score]],Table2[Sharpe Ratio Z-Score])</f>
        <v>385</v>
      </c>
      <c r="AV181">
        <f>(Table2[[#This Row],[Rank 1Y]]+Table2[[#This Row],[Rank 6M]]+Table2[[#This Row],[Rank Sharpe]])/3</f>
        <v>209.33333333333334</v>
      </c>
    </row>
    <row r="182" spans="1:48" x14ac:dyDescent="0.3">
      <c r="A182" t="s">
        <v>865</v>
      </c>
      <c r="B182" t="s">
        <v>866</v>
      </c>
      <c r="C182" t="s">
        <v>10435</v>
      </c>
      <c r="D182" t="s">
        <v>384</v>
      </c>
      <c r="E182">
        <v>17564.246313600001</v>
      </c>
      <c r="F182">
        <v>552</v>
      </c>
      <c r="G182">
        <v>75.045002979751004</v>
      </c>
      <c r="H182">
        <f>(Table2[[#This Row],[1Y Return vs Nifty]]-AVERAGE(Table2[1Y Return vs Nifty]))/_xlfn.STDEV.P(Table2[1Y Return vs Nifty])</f>
        <v>0.29320162386901155</v>
      </c>
      <c r="I182">
        <v>3.0805581257584298</v>
      </c>
      <c r="J182">
        <f>(Table2[[#This Row],[1M Return vs Nifty]]-AVERAGE(Table2[1M Return vs Nifty]))/_xlfn.STDEV.P(Table2[1M Return vs Nifty])</f>
        <v>-0.49529339623559815</v>
      </c>
      <c r="K182">
        <v>10.772788386080901</v>
      </c>
      <c r="L182">
        <f>(Table2[[#This Row],[6M Return vs Nifty]]-AVERAGE(Table2[6M Return vs Nifty]))/_xlfn.STDEV.P(Table2[6M Return vs Nifty])</f>
        <v>-2.3464470178322521E-2</v>
      </c>
      <c r="M182">
        <v>-6.6934445157856806E-2</v>
      </c>
      <c r="N182">
        <f>(Table2[[#This Row],[1W Return vs Nifty]]-AVERAGE(Table2[1W Return vs Nifty]))/_xlfn.STDEV.P(Table2[1W Return vs Nifty])</f>
        <v>-0.33063928218168676</v>
      </c>
      <c r="O182">
        <v>550.66</v>
      </c>
      <c r="P182">
        <v>540.24492351843503</v>
      </c>
      <c r="Q182">
        <v>465.67246657735001</v>
      </c>
      <c r="R182">
        <v>50.978044871837</v>
      </c>
      <c r="S182" s="2">
        <f>(Table2[[#This Row],[Close Price]]-Table2[[#This Row],[20D EMA]])/Table2[[#This Row],[20D EMA]]</f>
        <v>2.4334435041587039E-3</v>
      </c>
      <c r="T182" s="2">
        <f>(Table2[[#This Row],[Close Price]]-Table2[[#This Row],[50D EMA]])/Table2[[#This Row],[50D EMA]]</f>
        <v>2.1758791188648433E-2</v>
      </c>
      <c r="U182" s="2">
        <f>(Table2[[#This Row],[Close Price]]-Table2[[#This Row],[200D EMA]])/Table2[[#This Row],[200D EMA]]</f>
        <v>0.18538251586388488</v>
      </c>
      <c r="V182">
        <v>0.69485844971556499</v>
      </c>
      <c r="W182">
        <v>547</v>
      </c>
      <c r="X182">
        <v>560.95000000000005</v>
      </c>
      <c r="Y182">
        <v>537.95000000000005</v>
      </c>
      <c r="Z182">
        <v>564.5</v>
      </c>
      <c r="AA182">
        <v>537.95000000000005</v>
      </c>
      <c r="AB182">
        <v>564.5</v>
      </c>
      <c r="AC182" s="2">
        <f>(Table2[[#This Row],[Close Price]]/Table2[[#This Row],[Day Low]])-1</f>
        <v>9.1407678244972423E-3</v>
      </c>
      <c r="AD182" s="2">
        <f>(Table2[[#This Row],[Day High]]/Table2[[#This Row],[Close Price]])-1</f>
        <v>1.6213768115942218E-2</v>
      </c>
      <c r="AE182" s="2">
        <f>(Table2[[#This Row],[Close Price]]/Table2[[#This Row],[Current Week Low]])-1</f>
        <v>2.6117668928338889E-2</v>
      </c>
      <c r="AF182" s="2">
        <f>(Table2[[#This Row],[Current Week High]]/Table2[[#This Row],[Close Price]])-1</f>
        <v>2.2644927536231929E-2</v>
      </c>
      <c r="AG182" s="2">
        <f>(Table2[[#This Row],[Close Price]]/Table2[[#This Row],[Current Month Low]])-1</f>
        <v>2.6117668928338889E-2</v>
      </c>
      <c r="AH182" s="2">
        <f>(Table2[[#This Row],[Current Month High]]/Table2[[#This Row],[Close Price]])-1</f>
        <v>2.2644927536231929E-2</v>
      </c>
      <c r="AI182">
        <v>8.3333333333333197</v>
      </c>
      <c r="AJ182">
        <v>110.085632730732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0.02</v>
      </c>
      <c r="AM182" t="s">
        <v>10473</v>
      </c>
      <c r="AN182">
        <v>-1.67</v>
      </c>
      <c r="AO182" t="s">
        <v>10474</v>
      </c>
      <c r="AP182">
        <v>0.13669384184070299</v>
      </c>
      <c r="AQ182">
        <f>(Table2[[#This Row],[Sharpe Ratio]]-AVERAGE(Table2[Sharpe Ratio]))/_xlfn.STDEV.P(Table2[Sharpe Ratio])</f>
        <v>0.92217799766471564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0.36598247293811975</v>
      </c>
      <c r="AS182">
        <f>_xlfn.RANK.AVG(Table2[[#This Row],[1Y Return vs Nifty Z-Score]],Table2[1Y Return vs Nifty Z-Score])</f>
        <v>187</v>
      </c>
      <c r="AT182">
        <f>_xlfn.RANK.AVG(Table2[[#This Row],[6M Return vs Nifty Z-Score]],Table2[6M Return vs Nifty Z-Score])</f>
        <v>313</v>
      </c>
      <c r="AU182">
        <f>_xlfn.RANK.AVG(Table2[[#This Row],[Sharpe Ratio Z-Score]],Table2[Sharpe Ratio Z-Score])</f>
        <v>132</v>
      </c>
      <c r="AV182">
        <f>(Table2[[#This Row],[Rank 1Y]]+Table2[[#This Row],[Rank 6M]]+Table2[[#This Row],[Rank Sharpe]])/3</f>
        <v>210.66666666666666</v>
      </c>
    </row>
    <row r="183" spans="1:48" x14ac:dyDescent="0.3">
      <c r="A183" t="s">
        <v>378</v>
      </c>
      <c r="B183" t="s">
        <v>379</v>
      </c>
      <c r="C183" t="s">
        <v>10429</v>
      </c>
      <c r="D183" t="s">
        <v>32</v>
      </c>
      <c r="E183">
        <v>65207.795891904003</v>
      </c>
      <c r="F183">
        <v>54.54</v>
      </c>
      <c r="G183">
        <v>62.1592790119361</v>
      </c>
      <c r="H183">
        <f>(Table2[[#This Row],[1Y Return vs Nifty]]-AVERAGE(Table2[1Y Return vs Nifty]))/_xlfn.STDEV.P(Table2[1Y Return vs Nifty])</f>
        <v>0.14967094719922999</v>
      </c>
      <c r="I183">
        <v>-8.3090094915368802</v>
      </c>
      <c r="J183">
        <f>(Table2[[#This Row],[1M Return vs Nifty]]-AVERAGE(Table2[1M Return vs Nifty]))/_xlfn.STDEV.P(Table2[1M Return vs Nifty])</f>
        <v>-1.3154793319657612</v>
      </c>
      <c r="K183">
        <v>19.895415727541501</v>
      </c>
      <c r="L183">
        <f>(Table2[[#This Row],[6M Return vs Nifty]]-AVERAGE(Table2[6M Return vs Nifty]))/_xlfn.STDEV.P(Table2[6M Return vs Nifty])</f>
        <v>0.23738858768082755</v>
      </c>
      <c r="M183">
        <v>-1.9750065888885899</v>
      </c>
      <c r="N183">
        <f>(Table2[[#This Row],[1W Return vs Nifty]]-AVERAGE(Table2[1W Return vs Nifty]))/_xlfn.STDEV.P(Table2[1W Return vs Nifty])</f>
        <v>-0.70526187929497619</v>
      </c>
      <c r="O183">
        <v>55.27</v>
      </c>
      <c r="P183">
        <v>55.210718931865003</v>
      </c>
      <c r="Q183">
        <v>48.224093523225903</v>
      </c>
      <c r="R183">
        <v>43.841947194649499</v>
      </c>
      <c r="S183" s="2">
        <f>(Table2[[#This Row],[Close Price]]-Table2[[#This Row],[20D EMA]])/Table2[[#This Row],[20D EMA]]</f>
        <v>-1.3207888547132332E-2</v>
      </c>
      <c r="T183" s="2">
        <f>(Table2[[#This Row],[Close Price]]-Table2[[#This Row],[50D EMA]])/Table2[[#This Row],[50D EMA]]</f>
        <v>-1.2148346278423422E-2</v>
      </c>
      <c r="U183" s="2">
        <f>(Table2[[#This Row],[Close Price]]-Table2[[#This Row],[200D EMA]])/Table2[[#This Row],[200D EMA]]</f>
        <v>0.13096993671290474</v>
      </c>
      <c r="V183">
        <v>0.63276178491225099</v>
      </c>
      <c r="W183">
        <v>54.25</v>
      </c>
      <c r="X183">
        <v>55.45</v>
      </c>
      <c r="Y183">
        <v>53.75</v>
      </c>
      <c r="Z183">
        <v>57.52</v>
      </c>
      <c r="AA183">
        <v>53.75</v>
      </c>
      <c r="AB183">
        <v>57.52</v>
      </c>
      <c r="AC183" s="2">
        <f>(Table2[[#This Row],[Close Price]]/Table2[[#This Row],[Day Low]])-1</f>
        <v>5.3456221198155962E-3</v>
      </c>
      <c r="AD183" s="2">
        <f>(Table2[[#This Row],[Day High]]/Table2[[#This Row],[Close Price]])-1</f>
        <v>1.6685001833516733E-2</v>
      </c>
      <c r="AE183" s="2">
        <f>(Table2[[#This Row],[Close Price]]/Table2[[#This Row],[Current Week Low]])-1</f>
        <v>1.46976744186047E-2</v>
      </c>
      <c r="AF183" s="2">
        <f>(Table2[[#This Row],[Current Week High]]/Table2[[#This Row],[Close Price]])-1</f>
        <v>5.4638797213054646E-2</v>
      </c>
      <c r="AG183" s="2">
        <f>(Table2[[#This Row],[Close Price]]/Table2[[#This Row],[Current Month Low]])-1</f>
        <v>1.46976744186047E-2</v>
      </c>
      <c r="AH183" s="2">
        <f>(Table2[[#This Row],[Current Month High]]/Table2[[#This Row],[Close Price]])-1</f>
        <v>5.4638797213054646E-2</v>
      </c>
      <c r="AI183">
        <v>29.537953795379501</v>
      </c>
      <c r="AJ183">
        <v>102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-0.09</v>
      </c>
      <c r="AM183" t="s">
        <v>10474</v>
      </c>
      <c r="AN183">
        <v>-3.14</v>
      </c>
      <c r="AO183" t="s">
        <v>10474</v>
      </c>
      <c r="AP183">
        <v>0.112579596566344</v>
      </c>
      <c r="AQ183">
        <f>(Table2[[#This Row],[Sharpe Ratio]]-AVERAGE(Table2[Sharpe Ratio]))/_xlfn.STDEV.P(Table2[Sharpe Ratio])</f>
        <v>0.64946380978941187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-0.98421786659126798</v>
      </c>
      <c r="AS183">
        <f>_xlfn.RANK.AVG(Table2[[#This Row],[1Y Return vs Nifty Z-Score]],Table2[1Y Return vs Nifty Z-Score])</f>
        <v>224</v>
      </c>
      <c r="AT183">
        <f>_xlfn.RANK.AVG(Table2[[#This Row],[6M Return vs Nifty Z-Score]],Table2[6M Return vs Nifty Z-Score])</f>
        <v>224</v>
      </c>
      <c r="AU183">
        <f>_xlfn.RANK.AVG(Table2[[#This Row],[Sharpe Ratio Z-Score]],Table2[Sharpe Ratio Z-Score])</f>
        <v>186</v>
      </c>
      <c r="AV183">
        <f>(Table2[[#This Row],[Rank 1Y]]+Table2[[#This Row],[Rank 6M]]+Table2[[#This Row],[Rank Sharpe]])/3</f>
        <v>211.33333333333334</v>
      </c>
    </row>
    <row r="184" spans="1:48" x14ac:dyDescent="0.3">
      <c r="A184" t="s">
        <v>1004</v>
      </c>
      <c r="B184" t="s">
        <v>1005</v>
      </c>
      <c r="C184" t="s">
        <v>10428</v>
      </c>
      <c r="D184" t="s">
        <v>297</v>
      </c>
      <c r="E184">
        <v>13346.828274714901</v>
      </c>
      <c r="F184">
        <v>954.85</v>
      </c>
      <c r="G184">
        <v>168.48001569453299</v>
      </c>
      <c r="H184">
        <f>(Table2[[#This Row],[1Y Return vs Nifty]]-AVERAGE(Table2[1Y Return vs Nifty]))/_xlfn.STDEV.P(Table2[1Y Return vs Nifty])</f>
        <v>1.3339495580245837</v>
      </c>
      <c r="I184">
        <v>3.2158632579157702</v>
      </c>
      <c r="J184">
        <f>(Table2[[#This Row],[1M Return vs Nifty]]-AVERAGE(Table2[1M Return vs Nifty]))/_xlfn.STDEV.P(Table2[1M Return vs Nifty])</f>
        <v>-0.48554979839619966</v>
      </c>
      <c r="K184">
        <v>7.3122230621726203</v>
      </c>
      <c r="L184">
        <f>(Table2[[#This Row],[6M Return vs Nifty]]-AVERAGE(Table2[6M Return vs Nifty]))/_xlfn.STDEV.P(Table2[6M Return vs Nifty])</f>
        <v>-0.12241612224901713</v>
      </c>
      <c r="M184">
        <v>-1.81865159127368</v>
      </c>
      <c r="N184">
        <f>(Table2[[#This Row],[1W Return vs Nifty]]-AVERAGE(Table2[1W Return vs Nifty]))/_xlfn.STDEV.P(Table2[1W Return vs Nifty])</f>
        <v>-0.67456381818099043</v>
      </c>
      <c r="O184">
        <v>962.21</v>
      </c>
      <c r="P184">
        <v>925.72169677975501</v>
      </c>
      <c r="Q184">
        <v>760.44460806210202</v>
      </c>
      <c r="R184">
        <v>43.833683192915203</v>
      </c>
      <c r="S184" s="2">
        <f>(Table2[[#This Row],[Close Price]]-Table2[[#This Row],[20D EMA]])/Table2[[#This Row],[20D EMA]]</f>
        <v>-7.6490578979640754E-3</v>
      </c>
      <c r="T184" s="2">
        <f>(Table2[[#This Row],[Close Price]]-Table2[[#This Row],[50D EMA]])/Table2[[#This Row],[50D EMA]]</f>
        <v>3.146550774554778E-2</v>
      </c>
      <c r="U184" s="2">
        <f>(Table2[[#This Row],[Close Price]]-Table2[[#This Row],[200D EMA]])/Table2[[#This Row],[200D EMA]]</f>
        <v>0.25564701212533525</v>
      </c>
      <c r="V184">
        <v>0.74777081058953798</v>
      </c>
      <c r="W184">
        <v>950</v>
      </c>
      <c r="X184">
        <v>990.9</v>
      </c>
      <c r="Y184">
        <v>950</v>
      </c>
      <c r="Z184">
        <v>1035</v>
      </c>
      <c r="AA184">
        <v>950</v>
      </c>
      <c r="AB184">
        <v>1035</v>
      </c>
      <c r="AC184" s="2">
        <f>(Table2[[#This Row],[Close Price]]/Table2[[#This Row],[Day Low]])-1</f>
        <v>5.1052631578947238E-3</v>
      </c>
      <c r="AD184" s="2">
        <f>(Table2[[#This Row],[Day High]]/Table2[[#This Row],[Close Price]])-1</f>
        <v>3.7754621144682421E-2</v>
      </c>
      <c r="AE184" s="2">
        <f>(Table2[[#This Row],[Close Price]]/Table2[[#This Row],[Current Week Low]])-1</f>
        <v>5.1052631578947238E-3</v>
      </c>
      <c r="AF184" s="2">
        <f>(Table2[[#This Row],[Current Week High]]/Table2[[#This Row],[Close Price]])-1</f>
        <v>8.3939885845944362E-2</v>
      </c>
      <c r="AG184" s="2">
        <f>(Table2[[#This Row],[Close Price]]/Table2[[#This Row],[Current Month Low]])-1</f>
        <v>5.1052631578947238E-3</v>
      </c>
      <c r="AH184" s="2">
        <f>(Table2[[#This Row],[Current Month High]]/Table2[[#This Row],[Close Price]])-1</f>
        <v>8.3939885845944362E-2</v>
      </c>
      <c r="AI184">
        <v>10.813216735612899</v>
      </c>
      <c r="AJ184">
        <v>215.62680770184201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0.11</v>
      </c>
      <c r="AM184" t="s">
        <v>10473</v>
      </c>
      <c r="AN184">
        <v>2.84</v>
      </c>
      <c r="AO184" t="s">
        <v>10473</v>
      </c>
      <c r="AP184">
        <v>9.2534704036957002E-2</v>
      </c>
      <c r="AQ184">
        <f>(Table2[[#This Row],[Sharpe Ratio]]-AVERAGE(Table2[Sharpe Ratio]))/_xlfn.STDEV.P(Table2[Sharpe Ratio])</f>
        <v>0.42277097636235228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0.47419079556072885</v>
      </c>
      <c r="AS184">
        <f>_xlfn.RANK.AVG(Table2[[#This Row],[1Y Return vs Nifty Z-Score]],Table2[1Y Return vs Nifty Z-Score])</f>
        <v>62</v>
      </c>
      <c r="AT184">
        <f>_xlfn.RANK.AVG(Table2[[#This Row],[6M Return vs Nifty Z-Score]],Table2[6M Return vs Nifty Z-Score])</f>
        <v>346</v>
      </c>
      <c r="AU184">
        <f>_xlfn.RANK.AVG(Table2[[#This Row],[Sharpe Ratio Z-Score]],Table2[Sharpe Ratio Z-Score])</f>
        <v>232</v>
      </c>
      <c r="AV184">
        <f>(Table2[[#This Row],[Rank 1Y]]+Table2[[#This Row],[Rank 6M]]+Table2[[#This Row],[Rank Sharpe]])/3</f>
        <v>213.33333333333334</v>
      </c>
    </row>
    <row r="185" spans="1:48" x14ac:dyDescent="0.3">
      <c r="A185" t="s">
        <v>844</v>
      </c>
      <c r="B185" t="s">
        <v>845</v>
      </c>
      <c r="C185" t="s">
        <v>10439</v>
      </c>
      <c r="D185" t="s">
        <v>448</v>
      </c>
      <c r="E185">
        <v>18100.020671579899</v>
      </c>
      <c r="F185">
        <v>1267.8</v>
      </c>
      <c r="G185">
        <v>48.267338651181198</v>
      </c>
      <c r="H185">
        <f>(Table2[[#This Row],[1Y Return vs Nifty]]-AVERAGE(Table2[1Y Return vs Nifty]))/_xlfn.STDEV.P(Table2[1Y Return vs Nifty])</f>
        <v>-5.0677081697410144E-3</v>
      </c>
      <c r="I185">
        <v>15.208478917837599</v>
      </c>
      <c r="J185">
        <f>(Table2[[#This Row],[1M Return vs Nifty]]-AVERAGE(Table2[1M Return vs Nifty]))/_xlfn.STDEV.P(Table2[1M Return vs Nifty])</f>
        <v>0.37806285376003695</v>
      </c>
      <c r="K185">
        <v>18.027756905106401</v>
      </c>
      <c r="L185">
        <f>(Table2[[#This Row],[6M Return vs Nifty]]-AVERAGE(Table2[6M Return vs Nifty]))/_xlfn.STDEV.P(Table2[6M Return vs Nifty])</f>
        <v>0.18398461789948453</v>
      </c>
      <c r="M185">
        <v>2.2672749249464701</v>
      </c>
      <c r="N185">
        <f>(Table2[[#This Row],[1W Return vs Nifty]]-AVERAGE(Table2[1W Return vs Nifty]))/_xlfn.STDEV.P(Table2[1W Return vs Nifty])</f>
        <v>0.12764924705856842</v>
      </c>
      <c r="O185">
        <v>1189.79</v>
      </c>
      <c r="P185">
        <v>1123.1729611282201</v>
      </c>
      <c r="Q185">
        <v>975.21241609152901</v>
      </c>
      <c r="R185">
        <v>76.612195962899307</v>
      </c>
      <c r="S185" s="2">
        <f>(Table2[[#This Row],[Close Price]]-Table2[[#This Row],[20D EMA]])/Table2[[#This Row],[20D EMA]]</f>
        <v>6.5566192353272421E-2</v>
      </c>
      <c r="T185" s="2">
        <f>(Table2[[#This Row],[Close Price]]-Table2[[#This Row],[50D EMA]])/Table2[[#This Row],[50D EMA]]</f>
        <v>0.12876648911357599</v>
      </c>
      <c r="U185" s="2">
        <f>(Table2[[#This Row],[Close Price]]-Table2[[#This Row],[200D EMA]])/Table2[[#This Row],[200D EMA]]</f>
        <v>0.30002446552219658</v>
      </c>
      <c r="V185">
        <v>0.75934539099523701</v>
      </c>
      <c r="W185">
        <v>1240.25</v>
      </c>
      <c r="X185">
        <v>1294</v>
      </c>
      <c r="Y185">
        <v>1206.05</v>
      </c>
      <c r="Z185">
        <v>1294</v>
      </c>
      <c r="AA185">
        <v>1206.05</v>
      </c>
      <c r="AB185">
        <v>1294</v>
      </c>
      <c r="AC185" s="2">
        <f>(Table2[[#This Row],[Close Price]]/Table2[[#This Row],[Day Low]])-1</f>
        <v>2.2213263454948562E-2</v>
      </c>
      <c r="AD185" s="2">
        <f>(Table2[[#This Row],[Day High]]/Table2[[#This Row],[Close Price]])-1</f>
        <v>2.0665720145133237E-2</v>
      </c>
      <c r="AE185" s="2">
        <f>(Table2[[#This Row],[Close Price]]/Table2[[#This Row],[Current Week Low]])-1</f>
        <v>5.1200198996724788E-2</v>
      </c>
      <c r="AF185" s="2">
        <f>(Table2[[#This Row],[Current Week High]]/Table2[[#This Row],[Close Price]])-1</f>
        <v>2.0665720145133237E-2</v>
      </c>
      <c r="AG185" s="2">
        <f>(Table2[[#This Row],[Close Price]]/Table2[[#This Row],[Current Month Low]])-1</f>
        <v>5.1200198996724788E-2</v>
      </c>
      <c r="AH185" s="2">
        <f>(Table2[[#This Row],[Current Month High]]/Table2[[#This Row],[Close Price]])-1</f>
        <v>2.0665720145133237E-2</v>
      </c>
      <c r="AI185">
        <v>2.0665720145133202</v>
      </c>
      <c r="AJ185">
        <v>75.826919076346996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0.14000000000000001</v>
      </c>
      <c r="AM185" t="s">
        <v>10473</v>
      </c>
      <c r="AN185">
        <v>6.37</v>
      </c>
      <c r="AO185" t="s">
        <v>10473</v>
      </c>
      <c r="AP185">
        <v>0.13662851001915999</v>
      </c>
      <c r="AQ185">
        <f>(Table2[[#This Row],[Sharpe Ratio]]-AVERAGE(Table2[Sharpe Ratio]))/_xlfn.STDEV.P(Table2[Sharpe Ratio])</f>
        <v>0.92143914332978616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1.6060681538781352</v>
      </c>
      <c r="AS185">
        <f>_xlfn.RANK.AVG(Table2[[#This Row],[1Y Return vs Nifty Z-Score]],Table2[1Y Return vs Nifty Z-Score])</f>
        <v>276</v>
      </c>
      <c r="AT185">
        <f>_xlfn.RANK.AVG(Table2[[#This Row],[6M Return vs Nifty Z-Score]],Table2[6M Return vs Nifty Z-Score])</f>
        <v>235</v>
      </c>
      <c r="AU185">
        <f>_xlfn.RANK.AVG(Table2[[#This Row],[Sharpe Ratio Z-Score]],Table2[Sharpe Ratio Z-Score])</f>
        <v>133</v>
      </c>
      <c r="AV185">
        <f>(Table2[[#This Row],[Rank 1Y]]+Table2[[#This Row],[Rank 6M]]+Table2[[#This Row],[Rank Sharpe]])/3</f>
        <v>214.66666666666666</v>
      </c>
    </row>
    <row r="186" spans="1:48" x14ac:dyDescent="0.3">
      <c r="A186" t="s">
        <v>1040</v>
      </c>
      <c r="B186" t="s">
        <v>1041</v>
      </c>
      <c r="C186" t="s">
        <v>10435</v>
      </c>
      <c r="D186" t="s">
        <v>130</v>
      </c>
      <c r="E186">
        <v>12530.9914512</v>
      </c>
      <c r="F186">
        <v>411.2</v>
      </c>
      <c r="G186">
        <v>19.596974449931398</v>
      </c>
      <c r="H186">
        <f>(Table2[[#This Row],[1Y Return vs Nifty]]-AVERAGE(Table2[1Y Return vs Nifty]))/_xlfn.STDEV.P(Table2[1Y Return vs Nifty])</f>
        <v>-0.32441932430344272</v>
      </c>
      <c r="I186">
        <v>11.891139843209899</v>
      </c>
      <c r="J186">
        <f>(Table2[[#This Row],[1M Return vs Nifty]]-AVERAGE(Table2[1M Return vs Nifty]))/_xlfn.STDEV.P(Table2[1M Return vs Nifty])</f>
        <v>0.13917451800564842</v>
      </c>
      <c r="K186">
        <v>20.407227571294101</v>
      </c>
      <c r="L186">
        <f>(Table2[[#This Row],[6M Return vs Nifty]]-AVERAGE(Table2[6M Return vs Nifty]))/_xlfn.STDEV.P(Table2[6M Return vs Nifty])</f>
        <v>0.25202337210138898</v>
      </c>
      <c r="M186">
        <v>5.7566987064919699</v>
      </c>
      <c r="N186">
        <f>(Table2[[#This Row],[1W Return vs Nifty]]-AVERAGE(Table2[1W Return vs Nifty]))/_xlfn.STDEV.P(Table2[1W Return vs Nifty])</f>
        <v>0.8127475562427966</v>
      </c>
      <c r="O186">
        <v>391.17</v>
      </c>
      <c r="P186">
        <v>370.43271149938101</v>
      </c>
      <c r="Q186">
        <v>331.154183430172</v>
      </c>
      <c r="R186">
        <v>68.228195652719094</v>
      </c>
      <c r="S186" s="2">
        <f>(Table2[[#This Row],[Close Price]]-Table2[[#This Row],[20D EMA]])/Table2[[#This Row],[20D EMA]]</f>
        <v>5.120535828412192E-2</v>
      </c>
      <c r="T186" s="2">
        <f>(Table2[[#This Row],[Close Price]]-Table2[[#This Row],[50D EMA]])/Table2[[#This Row],[50D EMA]]</f>
        <v>0.11005315468930205</v>
      </c>
      <c r="U186" s="2">
        <f>(Table2[[#This Row],[Close Price]]-Table2[[#This Row],[200D EMA]])/Table2[[#This Row],[200D EMA]]</f>
        <v>0.24171766680008333</v>
      </c>
      <c r="V186">
        <v>0.75390403379627102</v>
      </c>
      <c r="W186">
        <v>405.05</v>
      </c>
      <c r="X186">
        <v>427.8</v>
      </c>
      <c r="Y186">
        <v>384.45</v>
      </c>
      <c r="Z186">
        <v>427.8</v>
      </c>
      <c r="AA186">
        <v>384.45</v>
      </c>
      <c r="AB186">
        <v>427.8</v>
      </c>
      <c r="AC186" s="2">
        <f>(Table2[[#This Row],[Close Price]]/Table2[[#This Row],[Day Low]])-1</f>
        <v>1.5183310702382435E-2</v>
      </c>
      <c r="AD186" s="2">
        <f>(Table2[[#This Row],[Day High]]/Table2[[#This Row],[Close Price]])-1</f>
        <v>4.0369649805447549E-2</v>
      </c>
      <c r="AE186" s="2">
        <f>(Table2[[#This Row],[Close Price]]/Table2[[#This Row],[Current Week Low]])-1</f>
        <v>6.9579919365327036E-2</v>
      </c>
      <c r="AF186" s="2">
        <f>(Table2[[#This Row],[Current Week High]]/Table2[[#This Row],[Close Price]])-1</f>
        <v>4.0369649805447549E-2</v>
      </c>
      <c r="AG186" s="2">
        <f>(Table2[[#This Row],[Close Price]]/Table2[[#This Row],[Current Month Low]])-1</f>
        <v>6.9579919365327036E-2</v>
      </c>
      <c r="AH186" s="2">
        <f>(Table2[[#This Row],[Current Month High]]/Table2[[#This Row],[Close Price]])-1</f>
        <v>4.0369649805447549E-2</v>
      </c>
      <c r="AI186">
        <v>4.0369649805447496</v>
      </c>
      <c r="AJ186">
        <v>62.658227848101198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0.05</v>
      </c>
      <c r="AM186" t="s">
        <v>10473</v>
      </c>
      <c r="AN186">
        <v>5.69</v>
      </c>
      <c r="AO186" t="s">
        <v>10473</v>
      </c>
      <c r="AP186">
        <v>0.20735131596797601</v>
      </c>
      <c r="AQ186">
        <f>(Table2[[#This Row],[Sharpe Ratio]]-AVERAGE(Table2[Sharpe Ratio]))/_xlfn.STDEV.P(Table2[Sharpe Ratio])</f>
        <v>1.7212615043100123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2.6007876263564036</v>
      </c>
      <c r="AS186">
        <f>_xlfn.RANK.AVG(Table2[[#This Row],[1Y Return vs Nifty Z-Score]],Table2[1Y Return vs Nifty Z-Score])</f>
        <v>396</v>
      </c>
      <c r="AT186">
        <f>_xlfn.RANK.AVG(Table2[[#This Row],[6M Return vs Nifty Z-Score]],Table2[6M Return vs Nifty Z-Score])</f>
        <v>218</v>
      </c>
      <c r="AU186">
        <f>_xlfn.RANK.AVG(Table2[[#This Row],[Sharpe Ratio Z-Score]],Table2[Sharpe Ratio Z-Score])</f>
        <v>34</v>
      </c>
      <c r="AV186">
        <f>(Table2[[#This Row],[Rank 1Y]]+Table2[[#This Row],[Rank 6M]]+Table2[[#This Row],[Rank Sharpe]])/3</f>
        <v>216</v>
      </c>
    </row>
    <row r="187" spans="1:48" x14ac:dyDescent="0.3">
      <c r="A187" t="s">
        <v>219</v>
      </c>
      <c r="B187" t="s">
        <v>220</v>
      </c>
      <c r="C187" t="s">
        <v>10434</v>
      </c>
      <c r="D187" t="s">
        <v>59</v>
      </c>
      <c r="E187">
        <v>116969.67016754999</v>
      </c>
      <c r="F187">
        <v>1162.45</v>
      </c>
      <c r="G187">
        <v>69.013756901196601</v>
      </c>
      <c r="H187">
        <f>(Table2[[#This Row],[1Y Return vs Nifty]]-AVERAGE(Table2[1Y Return vs Nifty]))/_xlfn.STDEV.P(Table2[1Y Return vs Nifty])</f>
        <v>0.2260211664124426</v>
      </c>
      <c r="I187">
        <v>4.0416607351365004</v>
      </c>
      <c r="J187">
        <f>(Table2[[#This Row],[1M Return vs Nifty]]-AVERAGE(Table2[1M Return vs Nifty]))/_xlfn.STDEV.P(Table2[1M Return vs Nifty])</f>
        <v>-0.42608244201039741</v>
      </c>
      <c r="K187">
        <v>50.748125231214999</v>
      </c>
      <c r="L187">
        <f>(Table2[[#This Row],[6M Return vs Nifty]]-AVERAGE(Table2[6M Return vs Nifty]))/_xlfn.STDEV.P(Table2[6M Return vs Nifty])</f>
        <v>1.1195931671331263</v>
      </c>
      <c r="M187">
        <v>5.75148182701483</v>
      </c>
      <c r="N187">
        <f>(Table2[[#This Row],[1W Return vs Nifty]]-AVERAGE(Table2[1W Return vs Nifty]))/_xlfn.STDEV.P(Table2[1W Return vs Nifty])</f>
        <v>0.81172329678543043</v>
      </c>
      <c r="O187">
        <v>1084.8599999999999</v>
      </c>
      <c r="P187">
        <v>1043.74343447708</v>
      </c>
      <c r="Q187">
        <v>864.08618444461501</v>
      </c>
      <c r="R187">
        <v>80.558665139471501</v>
      </c>
      <c r="S187" s="2">
        <f>(Table2[[#This Row],[Close Price]]-Table2[[#This Row],[20D EMA]])/Table2[[#This Row],[20D EMA]]</f>
        <v>7.1520749221097787E-2</v>
      </c>
      <c r="T187" s="2">
        <f>(Table2[[#This Row],[Close Price]]-Table2[[#This Row],[50D EMA]])/Table2[[#This Row],[50D EMA]]</f>
        <v>0.11373155662760416</v>
      </c>
      <c r="U187" s="2">
        <f>(Table2[[#This Row],[Close Price]]-Table2[[#This Row],[200D EMA]])/Table2[[#This Row],[200D EMA]]</f>
        <v>0.34529404696726651</v>
      </c>
      <c r="V187">
        <v>1.10052464445481</v>
      </c>
      <c r="W187">
        <v>1137.05</v>
      </c>
      <c r="X187">
        <v>1166.8499999999999</v>
      </c>
      <c r="Y187">
        <v>1059</v>
      </c>
      <c r="Z187">
        <v>1166.8499999999999</v>
      </c>
      <c r="AA187">
        <v>1059</v>
      </c>
      <c r="AB187">
        <v>1166.8499999999999</v>
      </c>
      <c r="AC187" s="2">
        <f>(Table2[[#This Row],[Close Price]]/Table2[[#This Row],[Day Low]])-1</f>
        <v>2.2338507541445063E-2</v>
      </c>
      <c r="AD187" s="2">
        <f>(Table2[[#This Row],[Day High]]/Table2[[#This Row],[Close Price]])-1</f>
        <v>3.7851090369476204E-3</v>
      </c>
      <c r="AE187" s="2">
        <f>(Table2[[#This Row],[Close Price]]/Table2[[#This Row],[Current Week Low]])-1</f>
        <v>9.7686496694995295E-2</v>
      </c>
      <c r="AF187" s="2">
        <f>(Table2[[#This Row],[Current Week High]]/Table2[[#This Row],[Close Price]])-1</f>
        <v>3.7851090369476204E-3</v>
      </c>
      <c r="AG187" s="2">
        <f>(Table2[[#This Row],[Close Price]]/Table2[[#This Row],[Current Month Low]])-1</f>
        <v>9.7686496694995295E-2</v>
      </c>
      <c r="AH187" s="2">
        <f>(Table2[[#This Row],[Current Month High]]/Table2[[#This Row],[Close Price]])-1</f>
        <v>3.7851090369476204E-3</v>
      </c>
      <c r="AI187">
        <v>0.86455331412102998</v>
      </c>
      <c r="AJ187">
        <v>104.746807573756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0.12</v>
      </c>
      <c r="AM187" t="s">
        <v>10473</v>
      </c>
      <c r="AN187">
        <v>8.2799999999999994</v>
      </c>
      <c r="AO187" t="s">
        <v>10473</v>
      </c>
      <c r="AP187">
        <v>4.5360113686243E-2</v>
      </c>
      <c r="AQ187">
        <f>(Table2[[#This Row],[Sharpe Ratio]]-AVERAGE(Table2[Sharpe Ratio]))/_xlfn.STDEV.P(Table2[Sharpe Ratio])</f>
        <v>-0.11073857160284303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1.6205166167177589</v>
      </c>
      <c r="AS187">
        <f>_xlfn.RANK.AVG(Table2[[#This Row],[1Y Return vs Nifty Z-Score]],Table2[1Y Return vs Nifty Z-Score])</f>
        <v>205</v>
      </c>
      <c r="AT187">
        <f>_xlfn.RANK.AVG(Table2[[#This Row],[6M Return vs Nifty Z-Score]],Table2[6M Return vs Nifty Z-Score])</f>
        <v>83</v>
      </c>
      <c r="AU187">
        <f>_xlfn.RANK.AVG(Table2[[#This Row],[Sharpe Ratio Z-Score]],Table2[Sharpe Ratio Z-Score])</f>
        <v>370</v>
      </c>
      <c r="AV187">
        <f>(Table2[[#This Row],[Rank 1Y]]+Table2[[#This Row],[Rank 6M]]+Table2[[#This Row],[Rank Sharpe]])/3</f>
        <v>219.33333333333334</v>
      </c>
    </row>
    <row r="188" spans="1:48" x14ac:dyDescent="0.3">
      <c r="A188" t="s">
        <v>260</v>
      </c>
      <c r="B188" t="s">
        <v>261</v>
      </c>
      <c r="C188" t="s">
        <v>10437</v>
      </c>
      <c r="D188" t="s">
        <v>130</v>
      </c>
      <c r="E188">
        <v>105305.0267335</v>
      </c>
      <c r="F188">
        <v>1050.5</v>
      </c>
      <c r="G188">
        <v>42.804404108076902</v>
      </c>
      <c r="H188">
        <f>(Table2[[#This Row],[1Y Return vs Nifty]]-AVERAGE(Table2[1Y Return vs Nifty]))/_xlfn.STDEV.P(Table2[1Y Return vs Nifty])</f>
        <v>-6.5917893501426891E-2</v>
      </c>
      <c r="I188">
        <v>1.7603924942884599</v>
      </c>
      <c r="J188">
        <f>(Table2[[#This Row],[1M Return vs Nifty]]-AVERAGE(Table2[1M Return vs Nifty]))/_xlfn.STDEV.P(Table2[1M Return vs Nifty])</f>
        <v>-0.59036120918064539</v>
      </c>
      <c r="K188">
        <v>30.776464398767999</v>
      </c>
      <c r="L188">
        <f>(Table2[[#This Row],[6M Return vs Nifty]]-AVERAGE(Table2[6M Return vs Nifty]))/_xlfn.STDEV.P(Table2[6M Return vs Nifty])</f>
        <v>0.54852207065276615</v>
      </c>
      <c r="M188">
        <v>-3.7127784074153501E-3</v>
      </c>
      <c r="N188">
        <f>(Table2[[#This Row],[1W Return vs Nifty]]-AVERAGE(Table2[1W Return vs Nifty]))/_xlfn.STDEV.P(Table2[1W Return vs Nifty])</f>
        <v>-0.31822661473108765</v>
      </c>
      <c r="O188">
        <v>1044.94</v>
      </c>
      <c r="P188">
        <v>1006.7245411095799</v>
      </c>
      <c r="Q188">
        <v>843.87093417860603</v>
      </c>
      <c r="R188">
        <v>51.001787163389501</v>
      </c>
      <c r="S188" s="2">
        <f>(Table2[[#This Row],[Close Price]]-Table2[[#This Row],[20D EMA]])/Table2[[#This Row],[20D EMA]]</f>
        <v>5.3208796677320664E-3</v>
      </c>
      <c r="T188" s="2">
        <f>(Table2[[#This Row],[Close Price]]-Table2[[#This Row],[50D EMA]])/Table2[[#This Row],[50D EMA]]</f>
        <v>4.3483055297501863E-2</v>
      </c>
      <c r="U188" s="2">
        <f>(Table2[[#This Row],[Close Price]]-Table2[[#This Row],[200D EMA]])/Table2[[#This Row],[200D EMA]]</f>
        <v>0.24485861220296604</v>
      </c>
      <c r="V188">
        <v>0.89434957192991704</v>
      </c>
      <c r="W188">
        <v>1047.7</v>
      </c>
      <c r="X188">
        <v>1063.3</v>
      </c>
      <c r="Y188">
        <v>1038.0999999999999</v>
      </c>
      <c r="Z188">
        <v>1075.2</v>
      </c>
      <c r="AA188">
        <v>1038.0999999999999</v>
      </c>
      <c r="AB188">
        <v>1075.2</v>
      </c>
      <c r="AC188" s="2">
        <f>(Table2[[#This Row],[Close Price]]/Table2[[#This Row],[Day Low]])-1</f>
        <v>2.6725207597593226E-3</v>
      </c>
      <c r="AD188" s="2">
        <f>(Table2[[#This Row],[Day High]]/Table2[[#This Row],[Close Price]])-1</f>
        <v>1.2184673964778625E-2</v>
      </c>
      <c r="AE188" s="2">
        <f>(Table2[[#This Row],[Close Price]]/Table2[[#This Row],[Current Week Low]])-1</f>
        <v>1.1944899335324166E-2</v>
      </c>
      <c r="AF188" s="2">
        <f>(Table2[[#This Row],[Current Week High]]/Table2[[#This Row],[Close Price]])-1</f>
        <v>2.3512613041408947E-2</v>
      </c>
      <c r="AG188" s="2">
        <f>(Table2[[#This Row],[Close Price]]/Table2[[#This Row],[Current Month Low]])-1</f>
        <v>1.1944899335324166E-2</v>
      </c>
      <c r="AH188" s="2">
        <f>(Table2[[#This Row],[Current Month High]]/Table2[[#This Row],[Close Price]])-1</f>
        <v>2.3512613041408947E-2</v>
      </c>
      <c r="AI188">
        <v>4.4264635887672599</v>
      </c>
      <c r="AJ188">
        <v>80.622420907840393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0.03</v>
      </c>
      <c r="AM188" t="s">
        <v>10473</v>
      </c>
      <c r="AN188">
        <v>0.34</v>
      </c>
      <c r="AO188" t="s">
        <v>10473</v>
      </c>
      <c r="AP188">
        <v>0.101249750478105</v>
      </c>
      <c r="AQ188">
        <f>(Table2[[#This Row],[Sharpe Ratio]]-AVERAGE(Table2[Sharpe Ratio]))/_xlfn.STDEV.P(Table2[Sharpe Ratio])</f>
        <v>0.5213316729735139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9.5348026213120107E-2</v>
      </c>
      <c r="AS188">
        <f>_xlfn.RANK.AVG(Table2[[#This Row],[1Y Return vs Nifty Z-Score]],Table2[1Y Return vs Nifty Z-Score])</f>
        <v>302</v>
      </c>
      <c r="AT188">
        <f>_xlfn.RANK.AVG(Table2[[#This Row],[6M Return vs Nifty Z-Score]],Table2[6M Return vs Nifty Z-Score])</f>
        <v>150</v>
      </c>
      <c r="AU188">
        <f>_xlfn.RANK.AVG(Table2[[#This Row],[Sharpe Ratio Z-Score]],Table2[Sharpe Ratio Z-Score])</f>
        <v>209</v>
      </c>
      <c r="AV188">
        <f>(Table2[[#This Row],[Rank 1Y]]+Table2[[#This Row],[Rank 6M]]+Table2[[#This Row],[Rank Sharpe]])/3</f>
        <v>220.33333333333334</v>
      </c>
    </row>
    <row r="189" spans="1:48" x14ac:dyDescent="0.3">
      <c r="A189" t="s">
        <v>270</v>
      </c>
      <c r="B189" t="s">
        <v>271</v>
      </c>
      <c r="C189" t="s">
        <v>10435</v>
      </c>
      <c r="D189" t="s">
        <v>216</v>
      </c>
      <c r="E189">
        <v>99742.923944399998</v>
      </c>
      <c r="F189">
        <v>6634.1</v>
      </c>
      <c r="G189">
        <v>61.405601649587098</v>
      </c>
      <c r="H189">
        <f>(Table2[[#This Row],[1Y Return vs Nifty]]-AVERAGE(Table2[1Y Return vs Nifty]))/_xlfn.STDEV.P(Table2[1Y Return vs Nifty])</f>
        <v>0.14127593407626984</v>
      </c>
      <c r="I189">
        <v>-5.5558965108215297</v>
      </c>
      <c r="J189">
        <f>(Table2[[#This Row],[1M Return vs Nifty]]-AVERAGE(Table2[1M Return vs Nifty]))/_xlfn.STDEV.P(Table2[1M Return vs Nifty])</f>
        <v>-1.1172220651288747</v>
      </c>
      <c r="K189">
        <v>10.8211226048168</v>
      </c>
      <c r="L189">
        <f>(Table2[[#This Row],[6M Return vs Nifty]]-AVERAGE(Table2[6M Return vs Nifty]))/_xlfn.STDEV.P(Table2[6M Return vs Nifty])</f>
        <v>-2.2082398075125801E-2</v>
      </c>
      <c r="M189">
        <v>-2.41042200915739</v>
      </c>
      <c r="N189">
        <f>(Table2[[#This Row],[1W Return vs Nifty]]-AVERAGE(Table2[1W Return vs Nifty]))/_xlfn.STDEV.P(Table2[1W Return vs Nifty])</f>
        <v>-0.79074945171209721</v>
      </c>
      <c r="O189">
        <v>6822.89</v>
      </c>
      <c r="P189">
        <v>6517.3606269334996</v>
      </c>
      <c r="Q189">
        <v>5458.2786771988804</v>
      </c>
      <c r="R189">
        <v>33.088717185701697</v>
      </c>
      <c r="S189" s="2">
        <f>(Table2[[#This Row],[Close Price]]-Table2[[#This Row],[20D EMA]])/Table2[[#This Row],[20D EMA]]</f>
        <v>-2.7670092878530939E-2</v>
      </c>
      <c r="T189" s="2">
        <f>(Table2[[#This Row],[Close Price]]-Table2[[#This Row],[50D EMA]])/Table2[[#This Row],[50D EMA]]</f>
        <v>1.7912062834771831E-2</v>
      </c>
      <c r="U189" s="2">
        <f>(Table2[[#This Row],[Close Price]]-Table2[[#This Row],[200D EMA]])/Table2[[#This Row],[200D EMA]]</f>
        <v>0.21541980399662128</v>
      </c>
      <c r="V189">
        <v>2.0212693185511599</v>
      </c>
      <c r="W189">
        <v>6600.15</v>
      </c>
      <c r="X189">
        <v>6699</v>
      </c>
      <c r="Y189">
        <v>6544.1</v>
      </c>
      <c r="Z189">
        <v>6786</v>
      </c>
      <c r="AA189">
        <v>6544.1</v>
      </c>
      <c r="AB189">
        <v>6786</v>
      </c>
      <c r="AC189" s="2">
        <f>(Table2[[#This Row],[Close Price]]/Table2[[#This Row],[Day Low]])-1</f>
        <v>5.1438224888828987E-3</v>
      </c>
      <c r="AD189" s="2">
        <f>(Table2[[#This Row],[Day High]]/Table2[[#This Row],[Close Price]])-1</f>
        <v>9.7827889238930599E-3</v>
      </c>
      <c r="AE189" s="2">
        <f>(Table2[[#This Row],[Close Price]]/Table2[[#This Row],[Current Week Low]])-1</f>
        <v>1.3752846075090641E-2</v>
      </c>
      <c r="AF189" s="2">
        <f>(Table2[[#This Row],[Current Week High]]/Table2[[#This Row],[Close Price]])-1</f>
        <v>2.2896851117709893E-2</v>
      </c>
      <c r="AG189" s="2">
        <f>(Table2[[#This Row],[Close Price]]/Table2[[#This Row],[Current Month Low]])-1</f>
        <v>1.3752846075090641E-2</v>
      </c>
      <c r="AH189" s="2">
        <f>(Table2[[#This Row],[Current Month High]]/Table2[[#This Row],[Close Price]])-1</f>
        <v>2.2896851117709893E-2</v>
      </c>
      <c r="AI189">
        <v>10.511599161905799</v>
      </c>
      <c r="AJ189">
        <v>90.034374104841007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0.14000000000000001</v>
      </c>
      <c r="AM189" t="s">
        <v>10473</v>
      </c>
      <c r="AN189">
        <v>-5.26</v>
      </c>
      <c r="AO189" t="s">
        <v>10474</v>
      </c>
      <c r="AP189">
        <v>0.14184209094449499</v>
      </c>
      <c r="AQ189">
        <f>(Table2[[#This Row],[Sharpe Ratio]]-AVERAGE(Table2[Sharpe Ratio]))/_xlfn.STDEV.P(Table2[Sharpe Ratio])</f>
        <v>0.98040086789542069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-0.80837711294440717</v>
      </c>
      <c r="AS189">
        <f>_xlfn.RANK.AVG(Table2[[#This Row],[1Y Return vs Nifty Z-Score]],Table2[1Y Return vs Nifty Z-Score])</f>
        <v>229</v>
      </c>
      <c r="AT189">
        <f>_xlfn.RANK.AVG(Table2[[#This Row],[6M Return vs Nifty Z-Score]],Table2[6M Return vs Nifty Z-Score])</f>
        <v>311</v>
      </c>
      <c r="AU189">
        <f>_xlfn.RANK.AVG(Table2[[#This Row],[Sharpe Ratio Z-Score]],Table2[Sharpe Ratio Z-Score])</f>
        <v>121</v>
      </c>
      <c r="AV189">
        <f>(Table2[[#This Row],[Rank 1Y]]+Table2[[#This Row],[Rank 6M]]+Table2[[#This Row],[Rank Sharpe]])/3</f>
        <v>220.33333333333334</v>
      </c>
    </row>
    <row r="190" spans="1:48" x14ac:dyDescent="0.3">
      <c r="A190" t="s">
        <v>1087</v>
      </c>
      <c r="B190" t="s">
        <v>1088</v>
      </c>
      <c r="C190" t="s">
        <v>10433</v>
      </c>
      <c r="D190" t="s">
        <v>191</v>
      </c>
      <c r="E190">
        <v>11585.23205764</v>
      </c>
      <c r="F190">
        <v>492.4</v>
      </c>
      <c r="G190">
        <v>45.530328815958597</v>
      </c>
      <c r="H190">
        <f>(Table2[[#This Row],[1Y Return vs Nifty]]-AVERAGE(Table2[1Y Return vs Nifty]))/_xlfn.STDEV.P(Table2[1Y Return vs Nifty])</f>
        <v>-3.5554537988738283E-2</v>
      </c>
      <c r="I190">
        <v>12.2019068733499</v>
      </c>
      <c r="J190">
        <f>(Table2[[#This Row],[1M Return vs Nifty]]-AVERAGE(Table2[1M Return vs Nifty]))/_xlfn.STDEV.P(Table2[1M Return vs Nifty])</f>
        <v>0.16155348408882172</v>
      </c>
      <c r="K190">
        <v>17.490741783475901</v>
      </c>
      <c r="L190">
        <f>(Table2[[#This Row],[6M Return vs Nifty]]-AVERAGE(Table2[6M Return vs Nifty]))/_xlfn.STDEV.P(Table2[6M Return vs Nifty])</f>
        <v>0.16862916915093454</v>
      </c>
      <c r="M190">
        <v>0.392116223298968</v>
      </c>
      <c r="N190">
        <f>(Table2[[#This Row],[1W Return vs Nifty]]-AVERAGE(Table2[1W Return vs Nifty]))/_xlfn.STDEV.P(Table2[1W Return vs Nifty])</f>
        <v>-0.24051126779348667</v>
      </c>
      <c r="O190">
        <v>475.26</v>
      </c>
      <c r="P190">
        <v>450.95630540504902</v>
      </c>
      <c r="Q190">
        <v>396.38229834517398</v>
      </c>
      <c r="R190">
        <v>59.810752053531402</v>
      </c>
      <c r="S190" s="2">
        <f>(Table2[[#This Row],[Close Price]]-Table2[[#This Row],[20D EMA]])/Table2[[#This Row],[20D EMA]]</f>
        <v>3.6064469974329813E-2</v>
      </c>
      <c r="T190" s="2">
        <f>(Table2[[#This Row],[Close Price]]-Table2[[#This Row],[50D EMA]])/Table2[[#This Row],[50D EMA]]</f>
        <v>9.1901796467234717E-2</v>
      </c>
      <c r="U190" s="2">
        <f>(Table2[[#This Row],[Close Price]]-Table2[[#This Row],[200D EMA]])/Table2[[#This Row],[200D EMA]]</f>
        <v>0.2422350898505885</v>
      </c>
      <c r="V190">
        <v>1.1589354601892901</v>
      </c>
      <c r="W190">
        <v>490.15</v>
      </c>
      <c r="X190">
        <v>497.4</v>
      </c>
      <c r="Y190">
        <v>478</v>
      </c>
      <c r="Z190">
        <v>510</v>
      </c>
      <c r="AA190">
        <v>478</v>
      </c>
      <c r="AB190">
        <v>510</v>
      </c>
      <c r="AC190" s="2">
        <f>(Table2[[#This Row],[Close Price]]/Table2[[#This Row],[Day Low]])-1</f>
        <v>4.590431500561154E-3</v>
      </c>
      <c r="AD190" s="2">
        <f>(Table2[[#This Row],[Day High]]/Table2[[#This Row],[Close Price]])-1</f>
        <v>1.0154346060113673E-2</v>
      </c>
      <c r="AE190" s="2">
        <f>(Table2[[#This Row],[Close Price]]/Table2[[#This Row],[Current Week Low]])-1</f>
        <v>3.0125523012552335E-2</v>
      </c>
      <c r="AF190" s="2">
        <f>(Table2[[#This Row],[Current Week High]]/Table2[[#This Row],[Close Price]])-1</f>
        <v>3.5743298131600376E-2</v>
      </c>
      <c r="AG190" s="2">
        <f>(Table2[[#This Row],[Close Price]]/Table2[[#This Row],[Current Month Low]])-1</f>
        <v>3.0125523012552335E-2</v>
      </c>
      <c r="AH190" s="2">
        <f>(Table2[[#This Row],[Current Month High]]/Table2[[#This Row],[Close Price]])-1</f>
        <v>3.5743298131600376E-2</v>
      </c>
      <c r="AI190">
        <v>3.5743298131600301</v>
      </c>
      <c r="AJ190">
        <v>75.857142857142804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0.03</v>
      </c>
      <c r="AM190" t="s">
        <v>10473</v>
      </c>
      <c r="AN190">
        <v>5.46</v>
      </c>
      <c r="AO190" t="s">
        <v>10473</v>
      </c>
      <c r="AP190">
        <v>0.135650089889674</v>
      </c>
      <c r="AQ190">
        <f>(Table2[[#This Row],[Sharpe Ratio]]-AVERAGE(Table2[Sharpe Ratio]))/_xlfn.STDEV.P(Table2[Sharpe Ratio])</f>
        <v>0.91037393900853203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0.96449078646606323</v>
      </c>
      <c r="AS190">
        <f>_xlfn.RANK.AVG(Table2[[#This Row],[1Y Return vs Nifty Z-Score]],Table2[1Y Return vs Nifty Z-Score])</f>
        <v>291</v>
      </c>
      <c r="AT190">
        <f>_xlfn.RANK.AVG(Table2[[#This Row],[6M Return vs Nifty Z-Score]],Table2[6M Return vs Nifty Z-Score])</f>
        <v>241</v>
      </c>
      <c r="AU190">
        <f>_xlfn.RANK.AVG(Table2[[#This Row],[Sharpe Ratio Z-Score]],Table2[Sharpe Ratio Z-Score])</f>
        <v>137</v>
      </c>
      <c r="AV190">
        <f>(Table2[[#This Row],[Rank 1Y]]+Table2[[#This Row],[Rank 6M]]+Table2[[#This Row],[Rank Sharpe]])/3</f>
        <v>223</v>
      </c>
    </row>
    <row r="191" spans="1:48" x14ac:dyDescent="0.3">
      <c r="A191" t="s">
        <v>350</v>
      </c>
      <c r="B191" t="s">
        <v>351</v>
      </c>
      <c r="C191" t="s">
        <v>10429</v>
      </c>
      <c r="D191" t="s">
        <v>32</v>
      </c>
      <c r="E191">
        <v>72581.154116185004</v>
      </c>
      <c r="F191">
        <v>538.85</v>
      </c>
      <c r="G191">
        <v>50.786701565838001</v>
      </c>
      <c r="H191">
        <f>(Table2[[#This Row],[1Y Return vs Nifty]]-AVERAGE(Table2[1Y Return vs Nifty]))/_xlfn.STDEV.P(Table2[1Y Return vs Nifty])</f>
        <v>2.2994810072977739E-2</v>
      </c>
      <c r="I191">
        <v>-3.8038937650984401</v>
      </c>
      <c r="J191">
        <f>(Table2[[#This Row],[1M Return vs Nifty]]-AVERAGE(Table2[1M Return vs Nifty]))/_xlfn.STDEV.P(Table2[1M Return vs Nifty])</f>
        <v>-0.99105678303154199</v>
      </c>
      <c r="K191">
        <v>12.041646974521299</v>
      </c>
      <c r="L191">
        <f>(Table2[[#This Row],[6M Return vs Nifty]]-AVERAGE(Table2[6M Return vs Nifty]))/_xlfn.STDEV.P(Table2[6M Return vs Nifty])</f>
        <v>1.2817362938027214E-2</v>
      </c>
      <c r="M191">
        <v>-1.38573232633377</v>
      </c>
      <c r="N191">
        <f>(Table2[[#This Row],[1W Return vs Nifty]]-AVERAGE(Table2[1W Return vs Nifty]))/_xlfn.STDEV.P(Table2[1W Return vs Nifty])</f>
        <v>-0.58956633005925607</v>
      </c>
      <c r="O191">
        <v>542.12</v>
      </c>
      <c r="P191">
        <v>539.58828412079697</v>
      </c>
      <c r="Q191">
        <v>481.75415083230098</v>
      </c>
      <c r="R191">
        <v>46.065106195718599</v>
      </c>
      <c r="S191" s="2">
        <f>(Table2[[#This Row],[Close Price]]-Table2[[#This Row],[20D EMA]])/Table2[[#This Row],[20D EMA]]</f>
        <v>-6.0318748616542128E-3</v>
      </c>
      <c r="T191" s="2">
        <f>(Table2[[#This Row],[Close Price]]-Table2[[#This Row],[50D EMA]])/Table2[[#This Row],[50D EMA]]</f>
        <v>-1.3682360097938468E-3</v>
      </c>
      <c r="U191" s="2">
        <f>(Table2[[#This Row],[Close Price]]-Table2[[#This Row],[200D EMA]])/Table2[[#This Row],[200D EMA]]</f>
        <v>0.11851656922739033</v>
      </c>
      <c r="V191">
        <v>0.51183848209997296</v>
      </c>
      <c r="W191">
        <v>535</v>
      </c>
      <c r="X191">
        <v>543.9</v>
      </c>
      <c r="Y191">
        <v>530.1</v>
      </c>
      <c r="Z191">
        <v>549</v>
      </c>
      <c r="AA191">
        <v>530.1</v>
      </c>
      <c r="AB191">
        <v>549</v>
      </c>
      <c r="AC191" s="2">
        <f>(Table2[[#This Row],[Close Price]]/Table2[[#This Row],[Day Low]])-1</f>
        <v>7.1962616822429659E-3</v>
      </c>
      <c r="AD191" s="2">
        <f>(Table2[[#This Row],[Day High]]/Table2[[#This Row],[Close Price]])-1</f>
        <v>9.3718103368283234E-3</v>
      </c>
      <c r="AE191" s="2">
        <f>(Table2[[#This Row],[Close Price]]/Table2[[#This Row],[Current Week Low]])-1</f>
        <v>1.6506319562346716E-2</v>
      </c>
      <c r="AF191" s="2">
        <f>(Table2[[#This Row],[Current Week High]]/Table2[[#This Row],[Close Price]])-1</f>
        <v>1.8836410875011644E-2</v>
      </c>
      <c r="AG191" s="2">
        <f>(Table2[[#This Row],[Close Price]]/Table2[[#This Row],[Current Month Low]])-1</f>
        <v>1.6506319562346716E-2</v>
      </c>
      <c r="AH191" s="2">
        <f>(Table2[[#This Row],[Current Month High]]/Table2[[#This Row],[Close Price]])-1</f>
        <v>1.8836410875011644E-2</v>
      </c>
      <c r="AI191">
        <v>17.4167207942841</v>
      </c>
      <c r="AJ191">
        <v>81.065188172042994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-7.0000000000000007E-2</v>
      </c>
      <c r="AM191" t="s">
        <v>10474</v>
      </c>
      <c r="AN191">
        <v>-1.1299999999999999</v>
      </c>
      <c r="AO191" t="s">
        <v>10474</v>
      </c>
      <c r="AP191">
        <v>0.15024926729256299</v>
      </c>
      <c r="AQ191">
        <f>(Table2[[#This Row],[Sharpe Ratio]]-AVERAGE(Table2[Sharpe Ratio]))/_xlfn.STDEV.P(Table2[Sharpe Ratio])</f>
        <v>1.0754797826199776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-0.46933115745981552</v>
      </c>
      <c r="AS191">
        <f>_xlfn.RANK.AVG(Table2[[#This Row],[1Y Return vs Nifty Z-Score]],Table2[1Y Return vs Nifty Z-Score])</f>
        <v>268</v>
      </c>
      <c r="AT191">
        <f>_xlfn.RANK.AVG(Table2[[#This Row],[6M Return vs Nifty Z-Score]],Table2[6M Return vs Nifty Z-Score])</f>
        <v>299</v>
      </c>
      <c r="AU191">
        <f>_xlfn.RANK.AVG(Table2[[#This Row],[Sharpe Ratio Z-Score]],Table2[Sharpe Ratio Z-Score])</f>
        <v>103</v>
      </c>
      <c r="AV191">
        <f>(Table2[[#This Row],[Rank 1Y]]+Table2[[#This Row],[Rank 6M]]+Table2[[#This Row],[Rank Sharpe]])/3</f>
        <v>223.33333333333334</v>
      </c>
    </row>
    <row r="192" spans="1:48" x14ac:dyDescent="0.3">
      <c r="A192" t="s">
        <v>159</v>
      </c>
      <c r="B192" t="s">
        <v>160</v>
      </c>
      <c r="C192" t="s">
        <v>10439</v>
      </c>
      <c r="D192" t="s">
        <v>161</v>
      </c>
      <c r="E192">
        <v>166855.15975781</v>
      </c>
      <c r="F192">
        <v>4322.8999999999996</v>
      </c>
      <c r="G192">
        <v>37.457958580461899</v>
      </c>
      <c r="H192">
        <f>(Table2[[#This Row],[1Y Return vs Nifty]]-AVERAGE(Table2[1Y Return vs Nifty]))/_xlfn.STDEV.P(Table2[1Y Return vs Nifty])</f>
        <v>-0.12547053844969802</v>
      </c>
      <c r="I192">
        <v>-3.5360457164329402</v>
      </c>
      <c r="J192">
        <f>(Table2[[#This Row],[1M Return vs Nifty]]-AVERAGE(Table2[1M Return vs Nifty]))/_xlfn.STDEV.P(Table2[1M Return vs Nifty])</f>
        <v>-0.97176850012125715</v>
      </c>
      <c r="K192">
        <v>34.290495178694201</v>
      </c>
      <c r="L192">
        <f>(Table2[[#This Row],[6M Return vs Nifty]]-AVERAGE(Table2[6M Return vs Nifty]))/_xlfn.STDEV.P(Table2[6M Return vs Nifty])</f>
        <v>0.64900251779203977</v>
      </c>
      <c r="M192">
        <v>0.113827041204943</v>
      </c>
      <c r="N192">
        <f>(Table2[[#This Row],[1W Return vs Nifty]]-AVERAGE(Table2[1W Return vs Nifty]))/_xlfn.STDEV.P(Table2[1W Return vs Nifty])</f>
        <v>-0.29514935707493106</v>
      </c>
      <c r="O192">
        <v>4263.43</v>
      </c>
      <c r="P192">
        <v>4130.0795299666997</v>
      </c>
      <c r="Q192">
        <v>3418.9260738756898</v>
      </c>
      <c r="R192">
        <v>61.896402158213199</v>
      </c>
      <c r="S192" s="2">
        <f>(Table2[[#This Row],[Close Price]]-Table2[[#This Row],[20D EMA]])/Table2[[#This Row],[20D EMA]]</f>
        <v>1.3948862770116864E-2</v>
      </c>
      <c r="T192" s="2">
        <f>(Table2[[#This Row],[Close Price]]-Table2[[#This Row],[50D EMA]])/Table2[[#This Row],[50D EMA]]</f>
        <v>4.6686866108569723E-2</v>
      </c>
      <c r="U192" s="2">
        <f>(Table2[[#This Row],[Close Price]]-Table2[[#This Row],[200D EMA]])/Table2[[#This Row],[200D EMA]]</f>
        <v>0.26440288751244223</v>
      </c>
      <c r="V192">
        <v>0.83319148902950602</v>
      </c>
      <c r="W192">
        <v>4288.75</v>
      </c>
      <c r="X192">
        <v>4345</v>
      </c>
      <c r="Y192">
        <v>4212.6499999999996</v>
      </c>
      <c r="Z192">
        <v>4345</v>
      </c>
      <c r="AA192">
        <v>4212.6499999999996</v>
      </c>
      <c r="AB192">
        <v>4345</v>
      </c>
      <c r="AC192" s="2">
        <f>(Table2[[#This Row],[Close Price]]/Table2[[#This Row],[Day Low]])-1</f>
        <v>7.9626930923928363E-3</v>
      </c>
      <c r="AD192" s="2">
        <f>(Table2[[#This Row],[Day High]]/Table2[[#This Row],[Close Price]])-1</f>
        <v>5.112308866733084E-3</v>
      </c>
      <c r="AE192" s="2">
        <f>(Table2[[#This Row],[Close Price]]/Table2[[#This Row],[Current Week Low]])-1</f>
        <v>2.6171174913652839E-2</v>
      </c>
      <c r="AF192" s="2">
        <f>(Table2[[#This Row],[Current Week High]]/Table2[[#This Row],[Close Price]])-1</f>
        <v>5.112308866733084E-3</v>
      </c>
      <c r="AG192" s="2">
        <f>(Table2[[#This Row],[Close Price]]/Table2[[#This Row],[Current Month Low]])-1</f>
        <v>2.6171174913652839E-2</v>
      </c>
      <c r="AH192" s="2">
        <f>(Table2[[#This Row],[Current Month High]]/Table2[[#This Row],[Close Price]])-1</f>
        <v>5.112308866733084E-3</v>
      </c>
      <c r="AI192">
        <v>6.6367484790302802</v>
      </c>
      <c r="AJ192">
        <v>85.265819529860494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0.09</v>
      </c>
      <c r="AM192" t="s">
        <v>10473</v>
      </c>
      <c r="AN192">
        <v>2.2400000000000002</v>
      </c>
      <c r="AO192" t="s">
        <v>10473</v>
      </c>
      <c r="AP192">
        <v>9.2879152026170003E-2</v>
      </c>
      <c r="AQ192">
        <f>(Table2[[#This Row],[Sharpe Ratio]]-AVERAGE(Table2[Sharpe Ratio]))/_xlfn.STDEV.P(Table2[Sharpe Ratio])</f>
        <v>0.42666642706274754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-0.31671945079109887</v>
      </c>
      <c r="AS192">
        <f>_xlfn.RANK.AVG(Table2[[#This Row],[1Y Return vs Nifty Z-Score]],Table2[1Y Return vs Nifty Z-Score])</f>
        <v>316</v>
      </c>
      <c r="AT192">
        <f>_xlfn.RANK.AVG(Table2[[#This Row],[6M Return vs Nifty Z-Score]],Table2[6M Return vs Nifty Z-Score])</f>
        <v>132</v>
      </c>
      <c r="AU192">
        <f>_xlfn.RANK.AVG(Table2[[#This Row],[Sharpe Ratio Z-Score]],Table2[Sharpe Ratio Z-Score])</f>
        <v>231</v>
      </c>
      <c r="AV192">
        <f>(Table2[[#This Row],[Rank 1Y]]+Table2[[#This Row],[Rank 6M]]+Table2[[#This Row],[Rank Sharpe]])/3</f>
        <v>226.33333333333334</v>
      </c>
    </row>
    <row r="193" spans="1:48" x14ac:dyDescent="0.3">
      <c r="A193" t="s">
        <v>656</v>
      </c>
      <c r="B193" t="s">
        <v>657</v>
      </c>
      <c r="C193" t="s">
        <v>10435</v>
      </c>
      <c r="D193" t="s">
        <v>216</v>
      </c>
      <c r="E193">
        <v>27093.592783240001</v>
      </c>
      <c r="F193">
        <v>4238.8</v>
      </c>
      <c r="G193">
        <v>138.35800970725401</v>
      </c>
      <c r="H193">
        <f>(Table2[[#This Row],[1Y Return vs Nifty]]-AVERAGE(Table2[1Y Return vs Nifty]))/_xlfn.STDEV.P(Table2[1Y Return vs Nifty])</f>
        <v>0.99842848735722012</v>
      </c>
      <c r="I193">
        <v>26.5496224913832</v>
      </c>
      <c r="J193">
        <f>(Table2[[#This Row],[1M Return vs Nifty]]-AVERAGE(Table2[1M Return vs Nifty]))/_xlfn.STDEV.P(Table2[1M Return vs Nifty])</f>
        <v>1.1947616755830501</v>
      </c>
      <c r="K193">
        <v>53.818014569202703</v>
      </c>
      <c r="L193">
        <f>(Table2[[#This Row],[6M Return vs Nifty]]-AVERAGE(Table2[6M Return vs Nifty]))/_xlfn.STDEV.P(Table2[6M Return vs Nifty])</f>
        <v>1.2073738021552165</v>
      </c>
      <c r="M193">
        <v>1.07558103590752</v>
      </c>
      <c r="N193">
        <f>(Table2[[#This Row],[1W Return vs Nifty]]-AVERAGE(Table2[1W Return vs Nifty]))/_xlfn.STDEV.P(Table2[1W Return vs Nifty])</f>
        <v>-0.10632275507072245</v>
      </c>
      <c r="O193">
        <v>3816.76</v>
      </c>
      <c r="P193">
        <v>3445.3363065141298</v>
      </c>
      <c r="Q193">
        <v>2742.8355092111601</v>
      </c>
      <c r="R193">
        <v>78.307583546578996</v>
      </c>
      <c r="S193" s="2">
        <f>(Table2[[#This Row],[Close Price]]-Table2[[#This Row],[20D EMA]])/Table2[[#This Row],[20D EMA]]</f>
        <v>0.11057546191010174</v>
      </c>
      <c r="T193" s="2">
        <f>(Table2[[#This Row],[Close Price]]-Table2[[#This Row],[50D EMA]])/Table2[[#This Row],[50D EMA]]</f>
        <v>0.23030079588621324</v>
      </c>
      <c r="U193" s="2">
        <f>(Table2[[#This Row],[Close Price]]-Table2[[#This Row],[200D EMA]])/Table2[[#This Row],[200D EMA]]</f>
        <v>0.54540802237866592</v>
      </c>
      <c r="V193">
        <v>0.89565566441697697</v>
      </c>
      <c r="W193">
        <v>4001</v>
      </c>
      <c r="X193">
        <v>4443.95</v>
      </c>
      <c r="Y193">
        <v>3870</v>
      </c>
      <c r="Z193">
        <v>4443.95</v>
      </c>
      <c r="AA193">
        <v>3870</v>
      </c>
      <c r="AB193">
        <v>4443.95</v>
      </c>
      <c r="AC193" s="2">
        <f>(Table2[[#This Row],[Close Price]]/Table2[[#This Row],[Day Low]])-1</f>
        <v>5.9435141214696285E-2</v>
      </c>
      <c r="AD193" s="2">
        <f>(Table2[[#This Row],[Day High]]/Table2[[#This Row],[Close Price]])-1</f>
        <v>4.8398131546664169E-2</v>
      </c>
      <c r="AE193" s="2">
        <f>(Table2[[#This Row],[Close Price]]/Table2[[#This Row],[Current Week Low]])-1</f>
        <v>9.5297157622739048E-2</v>
      </c>
      <c r="AF193" s="2">
        <f>(Table2[[#This Row],[Current Week High]]/Table2[[#This Row],[Close Price]])-1</f>
        <v>4.8398131546664169E-2</v>
      </c>
      <c r="AG193" s="2">
        <f>(Table2[[#This Row],[Close Price]]/Table2[[#This Row],[Current Month Low]])-1</f>
        <v>9.5297157622739048E-2</v>
      </c>
      <c r="AH193" s="2">
        <f>(Table2[[#This Row],[Current Month High]]/Table2[[#This Row],[Close Price]])-1</f>
        <v>4.8398131546664169E-2</v>
      </c>
      <c r="AI193">
        <v>4.8398131546664098</v>
      </c>
      <c r="AJ193">
        <v>173.083365545677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0.55000000000000004</v>
      </c>
      <c r="AM193" t="s">
        <v>10473</v>
      </c>
      <c r="AN193">
        <v>9.82</v>
      </c>
      <c r="AO193" t="s">
        <v>10473</v>
      </c>
      <c r="AQ193">
        <f>(Table2[[#This Row],[Sharpe Ratio]]-AVERAGE(Table2[Sharpe Ratio]))/_xlfn.STDEV.P(Table2[Sharpe Ratio])</f>
        <v>-0.62372773734831932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2.6705134726764448</v>
      </c>
      <c r="AS193">
        <f>_xlfn.RANK.AVG(Table2[[#This Row],[1Y Return vs Nifty Z-Score]],Table2[1Y Return vs Nifty Z-Score])</f>
        <v>81</v>
      </c>
      <c r="AT193">
        <f>_xlfn.RANK.AVG(Table2[[#This Row],[6M Return vs Nifty Z-Score]],Table2[6M Return vs Nifty Z-Score])</f>
        <v>74</v>
      </c>
      <c r="AU193">
        <f>_xlfn.RANK.AVG(Table2[[#This Row],[Sharpe Ratio Z-Score]],Table2[Sharpe Ratio Z-Score])</f>
        <v>524.5</v>
      </c>
      <c r="AV193">
        <f>(Table2[[#This Row],[Rank 1Y]]+Table2[[#This Row],[Rank 6M]]+Table2[[#This Row],[Rank Sharpe]])/3</f>
        <v>226.5</v>
      </c>
    </row>
    <row r="194" spans="1:48" x14ac:dyDescent="0.3">
      <c r="A194" t="s">
        <v>413</v>
      </c>
      <c r="B194" t="s">
        <v>414</v>
      </c>
      <c r="C194" t="s">
        <v>10439</v>
      </c>
      <c r="D194" t="s">
        <v>46</v>
      </c>
      <c r="E194">
        <v>58083.901381324999</v>
      </c>
      <c r="F194">
        <v>96.23</v>
      </c>
      <c r="G194">
        <v>94.258107679793994</v>
      </c>
      <c r="H194">
        <f>(Table2[[#This Row],[1Y Return vs Nifty]]-AVERAGE(Table2[1Y Return vs Nifty]))/_xlfn.STDEV.P(Table2[1Y Return vs Nifty])</f>
        <v>0.50721132370523758</v>
      </c>
      <c r="I194">
        <v>17.765758643222799</v>
      </c>
      <c r="J194">
        <f>(Table2[[#This Row],[1M Return vs Nifty]]-AVERAGE(Table2[1M Return vs Nifty]))/_xlfn.STDEV.P(Table2[1M Return vs Nifty])</f>
        <v>0.56221776946586399</v>
      </c>
      <c r="K194">
        <v>2.6930544204635298</v>
      </c>
      <c r="L194">
        <f>(Table2[[#This Row],[6M Return vs Nifty]]-AVERAGE(Table2[6M Return vs Nifty]))/_xlfn.STDEV.P(Table2[6M Return vs Nifty])</f>
        <v>-0.25449696035151881</v>
      </c>
      <c r="M194">
        <v>-3.5656773875426699</v>
      </c>
      <c r="N194">
        <f>(Table2[[#This Row],[1W Return vs Nifty]]-AVERAGE(Table2[1W Return vs Nifty]))/_xlfn.STDEV.P(Table2[1W Return vs Nifty])</f>
        <v>-1.017567274927939</v>
      </c>
      <c r="O194">
        <v>94.52</v>
      </c>
      <c r="P194">
        <v>90.210076504472696</v>
      </c>
      <c r="Q194">
        <v>77.706535191934506</v>
      </c>
      <c r="R194">
        <v>52.955889338970699</v>
      </c>
      <c r="S194" s="2">
        <f>(Table2[[#This Row],[Close Price]]-Table2[[#This Row],[20D EMA]])/Table2[[#This Row],[20D EMA]]</f>
        <v>1.8091409225560812E-2</v>
      </c>
      <c r="T194" s="2">
        <f>(Table2[[#This Row],[Close Price]]-Table2[[#This Row],[50D EMA]])/Table2[[#This Row],[50D EMA]]</f>
        <v>6.6732273475334378E-2</v>
      </c>
      <c r="U194" s="2">
        <f>(Table2[[#This Row],[Close Price]]-Table2[[#This Row],[200D EMA]])/Table2[[#This Row],[200D EMA]]</f>
        <v>0.2383771810480636</v>
      </c>
      <c r="V194">
        <v>0.76614506434434504</v>
      </c>
      <c r="W194">
        <v>95.89</v>
      </c>
      <c r="X194">
        <v>97.39</v>
      </c>
      <c r="Y194">
        <v>95.16</v>
      </c>
      <c r="Z194">
        <v>98.49</v>
      </c>
      <c r="AA194">
        <v>95.16</v>
      </c>
      <c r="AB194">
        <v>98.49</v>
      </c>
      <c r="AC194" s="2">
        <f>(Table2[[#This Row],[Close Price]]/Table2[[#This Row],[Day Low]])-1</f>
        <v>3.5457294816978457E-3</v>
      </c>
      <c r="AD194" s="2">
        <f>(Table2[[#This Row],[Day High]]/Table2[[#This Row],[Close Price]])-1</f>
        <v>1.2054452873324184E-2</v>
      </c>
      <c r="AE194" s="2">
        <f>(Table2[[#This Row],[Close Price]]/Table2[[#This Row],[Current Week Low]])-1</f>
        <v>1.124422026061378E-2</v>
      </c>
      <c r="AF194" s="2">
        <f>(Table2[[#This Row],[Current Week High]]/Table2[[#This Row],[Close Price]])-1</f>
        <v>2.3485399563545561E-2</v>
      </c>
      <c r="AG194" s="2">
        <f>(Table2[[#This Row],[Close Price]]/Table2[[#This Row],[Current Month Low]])-1</f>
        <v>1.124422026061378E-2</v>
      </c>
      <c r="AH194" s="2">
        <f>(Table2[[#This Row],[Current Month High]]/Table2[[#This Row],[Close Price]])-1</f>
        <v>2.3485399563545561E-2</v>
      </c>
      <c r="AI194">
        <v>5.21666839862828</v>
      </c>
      <c r="AJ194">
        <v>121.72811059907799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0.08</v>
      </c>
      <c r="AM194" t="s">
        <v>10473</v>
      </c>
      <c r="AN194">
        <v>-1.69</v>
      </c>
      <c r="AO194" t="s">
        <v>10474</v>
      </c>
      <c r="AP194">
        <v>0.13152654013387</v>
      </c>
      <c r="AQ194">
        <f>(Table2[[#This Row],[Sharpe Ratio]]-AVERAGE(Table2[Sharpe Ratio]))/_xlfn.STDEV.P(Table2[Sharpe Ratio])</f>
        <v>0.86373965665704378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0.66110451454868735</v>
      </c>
      <c r="AS194">
        <f>_xlfn.RANK.AVG(Table2[[#This Row],[1Y Return vs Nifty Z-Score]],Table2[1Y Return vs Nifty Z-Score])</f>
        <v>142</v>
      </c>
      <c r="AT194">
        <f>_xlfn.RANK.AVG(Table2[[#This Row],[6M Return vs Nifty Z-Score]],Table2[6M Return vs Nifty Z-Score])</f>
        <v>395</v>
      </c>
      <c r="AU194">
        <f>_xlfn.RANK.AVG(Table2[[#This Row],[Sharpe Ratio Z-Score]],Table2[Sharpe Ratio Z-Score])</f>
        <v>146</v>
      </c>
      <c r="AV194">
        <f>(Table2[[#This Row],[Rank 1Y]]+Table2[[#This Row],[Rank 6M]]+Table2[[#This Row],[Rank Sharpe]])/3</f>
        <v>227.66666666666666</v>
      </c>
    </row>
    <row r="195" spans="1:48" x14ac:dyDescent="0.3">
      <c r="A195" t="s">
        <v>1028</v>
      </c>
      <c r="B195" t="s">
        <v>1029</v>
      </c>
      <c r="C195" t="s">
        <v>10439</v>
      </c>
      <c r="D195" t="s">
        <v>75</v>
      </c>
      <c r="E195">
        <v>12781.5</v>
      </c>
      <c r="F195">
        <v>85.21</v>
      </c>
      <c r="G195">
        <v>129.137253497747</v>
      </c>
      <c r="H195">
        <f>(Table2[[#This Row],[1Y Return vs Nifty]]-AVERAGE(Table2[1Y Return vs Nifty]))/_xlfn.STDEV.P(Table2[1Y Return vs Nifty])</f>
        <v>0.89572091877486615</v>
      </c>
      <c r="I195">
        <v>16.474546565064799</v>
      </c>
      <c r="J195">
        <f>(Table2[[#This Row],[1M Return vs Nifty]]-AVERAGE(Table2[1M Return vs Nifty]))/_xlfn.STDEV.P(Table2[1M Return vs Nifty])</f>
        <v>0.46923496079962962</v>
      </c>
      <c r="K195">
        <v>21.764648584855198</v>
      </c>
      <c r="L195">
        <f>(Table2[[#This Row],[6M Return vs Nifty]]-AVERAGE(Table2[6M Return vs Nifty]))/_xlfn.STDEV.P(Table2[6M Return vs Nifty])</f>
        <v>0.29083756552792733</v>
      </c>
      <c r="M195">
        <v>6.6640423294675397</v>
      </c>
      <c r="N195">
        <f>(Table2[[#This Row],[1W Return vs Nifty]]-AVERAGE(Table2[1W Return vs Nifty]))/_xlfn.STDEV.P(Table2[1W Return vs Nifty])</f>
        <v>0.99089146219002244</v>
      </c>
      <c r="O195">
        <v>80.069999999999993</v>
      </c>
      <c r="P195">
        <v>76.825911871145806</v>
      </c>
      <c r="Q195">
        <v>67.509791032702296</v>
      </c>
      <c r="R195">
        <v>67.771498762030703</v>
      </c>
      <c r="S195" s="2">
        <f>(Table2[[#This Row],[Close Price]]-Table2[[#This Row],[20D EMA]])/Table2[[#This Row],[20D EMA]]</f>
        <v>6.4193830398401416E-2</v>
      </c>
      <c r="T195" s="2">
        <f>(Table2[[#This Row],[Close Price]]-Table2[[#This Row],[50D EMA]])/Table2[[#This Row],[50D EMA]]</f>
        <v>0.10913099401821841</v>
      </c>
      <c r="U195" s="2">
        <f>(Table2[[#This Row],[Close Price]]-Table2[[#This Row],[200D EMA]])/Table2[[#This Row],[200D EMA]]</f>
        <v>0.26218728715548195</v>
      </c>
      <c r="V195">
        <v>2.2745616435167699</v>
      </c>
      <c r="W195">
        <v>84.8</v>
      </c>
      <c r="X195">
        <v>87.57</v>
      </c>
      <c r="Y195">
        <v>76.959999999999994</v>
      </c>
      <c r="Z195">
        <v>91</v>
      </c>
      <c r="AA195">
        <v>76.959999999999994</v>
      </c>
      <c r="AB195">
        <v>91</v>
      </c>
      <c r="AC195" s="2">
        <f>(Table2[[#This Row],[Close Price]]/Table2[[#This Row],[Day Low]])-1</f>
        <v>4.8349056603773644E-3</v>
      </c>
      <c r="AD195" s="2">
        <f>(Table2[[#This Row],[Day High]]/Table2[[#This Row],[Close Price]])-1</f>
        <v>2.7696279779368504E-2</v>
      </c>
      <c r="AE195" s="2">
        <f>(Table2[[#This Row],[Close Price]]/Table2[[#This Row],[Current Week Low]])-1</f>
        <v>0.10719854469854462</v>
      </c>
      <c r="AF195" s="2">
        <f>(Table2[[#This Row],[Current Week High]]/Table2[[#This Row],[Close Price]])-1</f>
        <v>6.7949771153620553E-2</v>
      </c>
      <c r="AG195" s="2">
        <f>(Table2[[#This Row],[Close Price]]/Table2[[#This Row],[Current Month Low]])-1</f>
        <v>0.10719854469854462</v>
      </c>
      <c r="AH195" s="2">
        <f>(Table2[[#This Row],[Current Month High]]/Table2[[#This Row],[Close Price]])-1</f>
        <v>6.7949771153620553E-2</v>
      </c>
      <c r="AI195">
        <v>19.586902945663599</v>
      </c>
      <c r="AJ195">
        <v>167.11598746081501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0.06</v>
      </c>
      <c r="AM195" t="s">
        <v>10473</v>
      </c>
      <c r="AN195">
        <v>2.16</v>
      </c>
      <c r="AO195" t="s">
        <v>10473</v>
      </c>
      <c r="AP195">
        <v>3.8431223240521999E-2</v>
      </c>
      <c r="AQ195">
        <f>(Table2[[#This Row],[Sharpe Ratio]]-AVERAGE(Table2[Sharpe Ratio]))/_xlfn.STDEV.P(Table2[Sharpe Ratio])</f>
        <v>-0.18909917170800161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2.4575857355844439</v>
      </c>
      <c r="AS195">
        <f>_xlfn.RANK.AVG(Table2[[#This Row],[1Y Return vs Nifty Z-Score]],Table2[1Y Return vs Nifty Z-Score])</f>
        <v>87</v>
      </c>
      <c r="AT195">
        <f>_xlfn.RANK.AVG(Table2[[#This Row],[6M Return vs Nifty Z-Score]],Table2[6M Return vs Nifty Z-Score])</f>
        <v>207</v>
      </c>
      <c r="AU195">
        <f>_xlfn.RANK.AVG(Table2[[#This Row],[Sharpe Ratio Z-Score]],Table2[Sharpe Ratio Z-Score])</f>
        <v>392</v>
      </c>
      <c r="AV195">
        <f>(Table2[[#This Row],[Rank 1Y]]+Table2[[#This Row],[Rank 6M]]+Table2[[#This Row],[Rank Sharpe]])/3</f>
        <v>228.66666666666666</v>
      </c>
    </row>
    <row r="196" spans="1:48" x14ac:dyDescent="0.3">
      <c r="A196" t="s">
        <v>1652</v>
      </c>
      <c r="B196" t="s">
        <v>1653</v>
      </c>
      <c r="C196" t="s">
        <v>10444</v>
      </c>
      <c r="D196" t="s">
        <v>104</v>
      </c>
      <c r="E196">
        <v>4937.7360532499997</v>
      </c>
      <c r="F196">
        <v>288.75</v>
      </c>
      <c r="G196">
        <v>89.996459080620099</v>
      </c>
      <c r="H196">
        <f>(Table2[[#This Row],[1Y Return vs Nifty]]-AVERAGE(Table2[1Y Return vs Nifty]))/_xlfn.STDEV.P(Table2[1Y Return vs Nifty])</f>
        <v>0.45974194529110557</v>
      </c>
      <c r="I196">
        <v>11.079793098435999</v>
      </c>
      <c r="J196">
        <f>(Table2[[#This Row],[1M Return vs Nifty]]-AVERAGE(Table2[1M Return vs Nifty]))/_xlfn.STDEV.P(Table2[1M Return vs Nifty])</f>
        <v>8.074778826276563E-2</v>
      </c>
      <c r="K196">
        <v>17.772268573213498</v>
      </c>
      <c r="L196">
        <f>(Table2[[#This Row],[6M Return vs Nifty]]-AVERAGE(Table2[6M Return vs Nifty]))/_xlfn.STDEV.P(Table2[6M Return vs Nifty])</f>
        <v>0.17667916628701885</v>
      </c>
      <c r="M196">
        <v>-1.53246210508419</v>
      </c>
      <c r="N196">
        <f>(Table2[[#This Row],[1W Return vs Nifty]]-AVERAGE(Table2[1W Return vs Nifty]))/_xlfn.STDEV.P(Table2[1W Return vs Nifty])</f>
        <v>-0.61837461750789768</v>
      </c>
      <c r="O196">
        <v>272.14999999999998</v>
      </c>
      <c r="P196">
        <v>269.60312457586701</v>
      </c>
      <c r="Q196">
        <v>231.320038098266</v>
      </c>
      <c r="R196">
        <v>73.388231134602293</v>
      </c>
      <c r="S196" s="2">
        <f>(Table2[[#This Row],[Close Price]]-Table2[[#This Row],[20D EMA]])/Table2[[#This Row],[20D EMA]]</f>
        <v>6.0995774389123736E-2</v>
      </c>
      <c r="T196" s="2">
        <f>(Table2[[#This Row],[Close Price]]-Table2[[#This Row],[50D EMA]])/Table2[[#This Row],[50D EMA]]</f>
        <v>7.1018744512899759E-2</v>
      </c>
      <c r="U196" s="2">
        <f>(Table2[[#This Row],[Close Price]]-Table2[[#This Row],[200D EMA]])/Table2[[#This Row],[200D EMA]]</f>
        <v>0.24827058811626793</v>
      </c>
      <c r="V196">
        <v>0.74208381791159295</v>
      </c>
      <c r="W196">
        <v>273</v>
      </c>
      <c r="X196">
        <v>296.95</v>
      </c>
      <c r="Y196">
        <v>268.2</v>
      </c>
      <c r="Z196">
        <v>296.95</v>
      </c>
      <c r="AA196">
        <v>268.2</v>
      </c>
      <c r="AB196">
        <v>296.95</v>
      </c>
      <c r="AC196" s="2">
        <f>(Table2[[#This Row],[Close Price]]/Table2[[#This Row],[Day Low]])-1</f>
        <v>5.7692307692307709E-2</v>
      </c>
      <c r="AD196" s="2">
        <f>(Table2[[#This Row],[Day High]]/Table2[[#This Row],[Close Price]])-1</f>
        <v>2.8398268398268423E-2</v>
      </c>
      <c r="AE196" s="2">
        <f>(Table2[[#This Row],[Close Price]]/Table2[[#This Row],[Current Week Low]])-1</f>
        <v>7.6621923937360226E-2</v>
      </c>
      <c r="AF196" s="2">
        <f>(Table2[[#This Row],[Current Week High]]/Table2[[#This Row],[Close Price]])-1</f>
        <v>2.8398268398268423E-2</v>
      </c>
      <c r="AG196" s="2">
        <f>(Table2[[#This Row],[Close Price]]/Table2[[#This Row],[Current Month Low]])-1</f>
        <v>7.6621923937360226E-2</v>
      </c>
      <c r="AH196" s="2">
        <f>(Table2[[#This Row],[Current Month High]]/Table2[[#This Row],[Close Price]])-1</f>
        <v>2.8398268398268423E-2</v>
      </c>
      <c r="AI196">
        <v>10.978354978354901</v>
      </c>
      <c r="AJ196">
        <v>123.145285935085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</v>
      </c>
      <c r="AM196">
        <v>0</v>
      </c>
      <c r="AN196">
        <v>8</v>
      </c>
      <c r="AO196" t="s">
        <v>10473</v>
      </c>
      <c r="AP196">
        <v>6.6322322004866999E-2</v>
      </c>
      <c r="AQ196">
        <f>(Table2[[#This Row],[Sharpe Ratio]]-AVERAGE(Table2[Sharpe Ratio]))/_xlfn.STDEV.P(Table2[Sharpe Ratio])</f>
        <v>0.12632842148132861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0.22512270381432098</v>
      </c>
      <c r="AS196">
        <f>_xlfn.RANK.AVG(Table2[[#This Row],[1Y Return vs Nifty Z-Score]],Table2[1Y Return vs Nifty Z-Score])</f>
        <v>150</v>
      </c>
      <c r="AT196">
        <f>_xlfn.RANK.AVG(Table2[[#This Row],[6M Return vs Nifty Z-Score]],Table2[6M Return vs Nifty Z-Score])</f>
        <v>240</v>
      </c>
      <c r="AU196">
        <f>_xlfn.RANK.AVG(Table2[[#This Row],[Sharpe Ratio Z-Score]],Table2[Sharpe Ratio Z-Score])</f>
        <v>296</v>
      </c>
      <c r="AV196">
        <f>(Table2[[#This Row],[Rank 1Y]]+Table2[[#This Row],[Rank 6M]]+Table2[[#This Row],[Rank Sharpe]])/3</f>
        <v>228.66666666666666</v>
      </c>
    </row>
    <row r="197" spans="1:48" x14ac:dyDescent="0.3">
      <c r="A197" t="s">
        <v>504</v>
      </c>
      <c r="B197" t="s">
        <v>505</v>
      </c>
      <c r="C197" t="s">
        <v>10429</v>
      </c>
      <c r="D197" t="s">
        <v>252</v>
      </c>
      <c r="E197">
        <v>41558.86772658</v>
      </c>
      <c r="F197">
        <v>658.2</v>
      </c>
      <c r="G197">
        <v>106.273164004923</v>
      </c>
      <c r="H197">
        <f>(Table2[[#This Row],[1Y Return vs Nifty]]-AVERAGE(Table2[1Y Return vs Nifty]))/_xlfn.STDEV.P(Table2[1Y Return vs Nifty])</f>
        <v>0.64104386341187092</v>
      </c>
      <c r="I197">
        <v>7.4643198369127504</v>
      </c>
      <c r="J197">
        <f>(Table2[[#This Row],[1M Return vs Nifty]]-AVERAGE(Table2[1M Return vs Nifty]))/_xlfn.STDEV.P(Table2[1M Return vs Nifty])</f>
        <v>-0.17960979683176115</v>
      </c>
      <c r="K197">
        <v>24.9792977679896</v>
      </c>
      <c r="L197">
        <f>(Table2[[#This Row],[6M Return vs Nifty]]-AVERAGE(Table2[6M Return vs Nifty]))/_xlfn.STDEV.P(Table2[6M Return vs Nifty])</f>
        <v>0.38275747390278475</v>
      </c>
      <c r="M197">
        <v>-2.0001419881205198</v>
      </c>
      <c r="N197">
        <f>(Table2[[#This Row],[1W Return vs Nifty]]-AVERAGE(Table2[1W Return vs Nifty]))/_xlfn.STDEV.P(Table2[1W Return vs Nifty])</f>
        <v>-0.7101968544062075</v>
      </c>
      <c r="O197">
        <v>644.27</v>
      </c>
      <c r="P197">
        <v>611.98513146349001</v>
      </c>
      <c r="Q197">
        <v>502.35050296910902</v>
      </c>
      <c r="R197">
        <v>55.022179173526602</v>
      </c>
      <c r="S197" s="2">
        <f>(Table2[[#This Row],[Close Price]]-Table2[[#This Row],[20D EMA]])/Table2[[#This Row],[20D EMA]]</f>
        <v>2.1621369922548098E-2</v>
      </c>
      <c r="T197" s="2">
        <f>(Table2[[#This Row],[Close Price]]-Table2[[#This Row],[50D EMA]])/Table2[[#This Row],[50D EMA]]</f>
        <v>7.5516325741432064E-2</v>
      </c>
      <c r="U197" s="2">
        <f>(Table2[[#This Row],[Close Price]]-Table2[[#This Row],[200D EMA]])/Table2[[#This Row],[200D EMA]]</f>
        <v>0.31024055138743367</v>
      </c>
      <c r="V197">
        <v>0.71188801709081795</v>
      </c>
      <c r="W197">
        <v>643.04999999999995</v>
      </c>
      <c r="X197">
        <v>661</v>
      </c>
      <c r="Y197">
        <v>643.04999999999995</v>
      </c>
      <c r="Z197">
        <v>671.65</v>
      </c>
      <c r="AA197">
        <v>643.04999999999995</v>
      </c>
      <c r="AB197">
        <v>671.65</v>
      </c>
      <c r="AC197" s="2">
        <f>(Table2[[#This Row],[Close Price]]/Table2[[#This Row],[Day Low]])-1</f>
        <v>2.3559598787030733E-2</v>
      </c>
      <c r="AD197" s="2">
        <f>(Table2[[#This Row],[Day High]]/Table2[[#This Row],[Close Price]])-1</f>
        <v>4.2540261318746442E-3</v>
      </c>
      <c r="AE197" s="2">
        <f>(Table2[[#This Row],[Close Price]]/Table2[[#This Row],[Current Week Low]])-1</f>
        <v>2.3559598787030733E-2</v>
      </c>
      <c r="AF197" s="2">
        <f>(Table2[[#This Row],[Current Week High]]/Table2[[#This Row],[Close Price]])-1</f>
        <v>2.0434518383469991E-2</v>
      </c>
      <c r="AG197" s="2">
        <f>(Table2[[#This Row],[Close Price]]/Table2[[#This Row],[Current Month Low]])-1</f>
        <v>2.3559598787030733E-2</v>
      </c>
      <c r="AH197" s="2">
        <f>(Table2[[#This Row],[Current Month High]]/Table2[[#This Row],[Close Price]])-1</f>
        <v>2.0434518383469991E-2</v>
      </c>
      <c r="AI197">
        <v>3.05378304466725</v>
      </c>
      <c r="AJ197">
        <v>134.77795612627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0.06</v>
      </c>
      <c r="AM197" t="s">
        <v>10473</v>
      </c>
      <c r="AN197">
        <v>1.0900000000000001</v>
      </c>
      <c r="AO197" t="s">
        <v>10473</v>
      </c>
      <c r="AP197">
        <v>4.1272946626630003E-2</v>
      </c>
      <c r="AQ197">
        <f>(Table2[[#This Row],[Sharpe Ratio]]-AVERAGE(Table2[Sharpe Ratio]))/_xlfn.STDEV.P(Table2[Sharpe Ratio])</f>
        <v>-0.15696139270677581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-2.2966706630088818E-2</v>
      </c>
      <c r="AS197">
        <f>_xlfn.RANK.AVG(Table2[[#This Row],[1Y Return vs Nifty Z-Score]],Table2[1Y Return vs Nifty Z-Score])</f>
        <v>120</v>
      </c>
      <c r="AT197">
        <f>_xlfn.RANK.AVG(Table2[[#This Row],[6M Return vs Nifty Z-Score]],Table2[6M Return vs Nifty Z-Score])</f>
        <v>186</v>
      </c>
      <c r="AU197">
        <f>_xlfn.RANK.AVG(Table2[[#This Row],[Sharpe Ratio Z-Score]],Table2[Sharpe Ratio Z-Score])</f>
        <v>384</v>
      </c>
      <c r="AV197">
        <f>(Table2[[#This Row],[Rank 1Y]]+Table2[[#This Row],[Rank 6M]]+Table2[[#This Row],[Rank Sharpe]])/3</f>
        <v>230</v>
      </c>
    </row>
    <row r="198" spans="1:48" x14ac:dyDescent="0.3">
      <c r="A198" t="s">
        <v>1517</v>
      </c>
      <c r="B198" t="s">
        <v>1518</v>
      </c>
      <c r="C198" t="s">
        <v>10443</v>
      </c>
      <c r="D198" t="s">
        <v>242</v>
      </c>
      <c r="E198">
        <v>6365.6919563900001</v>
      </c>
      <c r="F198">
        <v>1532.05</v>
      </c>
      <c r="G198">
        <v>20.036644533579899</v>
      </c>
      <c r="H198">
        <f>(Table2[[#This Row],[1Y Return vs Nifty]]-AVERAGE(Table2[1Y Return vs Nifty]))/_xlfn.STDEV.P(Table2[1Y Return vs Nifty])</f>
        <v>-0.31952195534108163</v>
      </c>
      <c r="I198">
        <v>25.663560530430299</v>
      </c>
      <c r="J198">
        <f>(Table2[[#This Row],[1M Return vs Nifty]]-AVERAGE(Table2[1M Return vs Nifty]))/_xlfn.STDEV.P(Table2[1M Return vs Nifty])</f>
        <v>1.130954551118071</v>
      </c>
      <c r="K198">
        <v>35.6217708695578</v>
      </c>
      <c r="L198">
        <f>(Table2[[#This Row],[6M Return vs Nifty]]-AVERAGE(Table2[6M Return vs Nifty]))/_xlfn.STDEV.P(Table2[6M Return vs Nifty])</f>
        <v>0.68706910999372472</v>
      </c>
      <c r="M198">
        <v>16.373559116692501</v>
      </c>
      <c r="N198">
        <f>(Table2[[#This Row],[1W Return vs Nifty]]-AVERAGE(Table2[1W Return vs Nifty]))/_xlfn.STDEV.P(Table2[1W Return vs Nifty])</f>
        <v>2.8972158155414163</v>
      </c>
      <c r="O198">
        <v>1403.6</v>
      </c>
      <c r="P198">
        <v>1329.74594607067</v>
      </c>
      <c r="Q198">
        <v>1169.7143365271099</v>
      </c>
      <c r="R198">
        <v>71.598957910835793</v>
      </c>
      <c r="S198" s="2">
        <f>(Table2[[#This Row],[Close Price]]-Table2[[#This Row],[20D EMA]])/Table2[[#This Row],[20D EMA]]</f>
        <v>9.1514676546024548E-2</v>
      </c>
      <c r="T198" s="2">
        <f>(Table2[[#This Row],[Close Price]]-Table2[[#This Row],[50D EMA]])/Table2[[#This Row],[50D EMA]]</f>
        <v>0.15213737220040255</v>
      </c>
      <c r="U198" s="2">
        <f>(Table2[[#This Row],[Close Price]]-Table2[[#This Row],[200D EMA]])/Table2[[#This Row],[200D EMA]]</f>
        <v>0.30976423230706662</v>
      </c>
      <c r="V198">
        <v>1.55320476367052</v>
      </c>
      <c r="W198">
        <v>1522.3</v>
      </c>
      <c r="X198">
        <v>1561.45</v>
      </c>
      <c r="Y198">
        <v>1341</v>
      </c>
      <c r="Z198">
        <v>1584</v>
      </c>
      <c r="AA198">
        <v>1341</v>
      </c>
      <c r="AB198">
        <v>1584</v>
      </c>
      <c r="AC198" s="2">
        <f>(Table2[[#This Row],[Close Price]]/Table2[[#This Row],[Day Low]])-1</f>
        <v>6.4047822374040386E-3</v>
      </c>
      <c r="AD198" s="2">
        <f>(Table2[[#This Row],[Day High]]/Table2[[#This Row],[Close Price]])-1</f>
        <v>1.9189974217551642E-2</v>
      </c>
      <c r="AE198" s="2">
        <f>(Table2[[#This Row],[Close Price]]/Table2[[#This Row],[Current Week Low]])-1</f>
        <v>0.14246830723340786</v>
      </c>
      <c r="AF198" s="2">
        <f>(Table2[[#This Row],[Current Week High]]/Table2[[#This Row],[Close Price]])-1</f>
        <v>3.3908814986456148E-2</v>
      </c>
      <c r="AG198" s="2">
        <f>(Table2[[#This Row],[Close Price]]/Table2[[#This Row],[Current Month Low]])-1</f>
        <v>0.14246830723340786</v>
      </c>
      <c r="AH198" s="2">
        <f>(Table2[[#This Row],[Current Month High]]/Table2[[#This Row],[Close Price]])-1</f>
        <v>3.3908814986456148E-2</v>
      </c>
      <c r="AI198">
        <v>3.3908814986456099</v>
      </c>
      <c r="AJ198">
        <v>77.7217098776173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0.08</v>
      </c>
      <c r="AM198" t="s">
        <v>10473</v>
      </c>
      <c r="AN198">
        <v>15.07</v>
      </c>
      <c r="AO198" t="s">
        <v>10473</v>
      </c>
      <c r="AP198">
        <v>0.118467346510928</v>
      </c>
      <c r="AQ198">
        <f>(Table2[[#This Row],[Sharpe Ratio]]-AVERAGE(Table2[Sharpe Ratio]))/_xlfn.STDEV.P(Table2[Sharpe Ratio])</f>
        <v>0.71604988479535137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5.1117674061074823</v>
      </c>
      <c r="AS198">
        <f>_xlfn.RANK.AVG(Table2[[#This Row],[1Y Return vs Nifty Z-Score]],Table2[1Y Return vs Nifty Z-Score])</f>
        <v>392</v>
      </c>
      <c r="AT198">
        <f>_xlfn.RANK.AVG(Table2[[#This Row],[6M Return vs Nifty Z-Score]],Table2[6M Return vs Nifty Z-Score])</f>
        <v>124</v>
      </c>
      <c r="AU198">
        <f>_xlfn.RANK.AVG(Table2[[#This Row],[Sharpe Ratio Z-Score]],Table2[Sharpe Ratio Z-Score])</f>
        <v>174</v>
      </c>
      <c r="AV198">
        <f>(Table2[[#This Row],[Rank 1Y]]+Table2[[#This Row],[Rank 6M]]+Table2[[#This Row],[Rank Sharpe]])/3</f>
        <v>230</v>
      </c>
    </row>
    <row r="199" spans="1:48" x14ac:dyDescent="0.3">
      <c r="A199" t="s">
        <v>676</v>
      </c>
      <c r="B199" t="s">
        <v>677</v>
      </c>
      <c r="C199" t="s">
        <v>10433</v>
      </c>
      <c r="D199" t="s">
        <v>191</v>
      </c>
      <c r="E199">
        <v>25418.403494720002</v>
      </c>
      <c r="F199">
        <v>2149.6</v>
      </c>
      <c r="G199">
        <v>19.089186749909601</v>
      </c>
      <c r="H199">
        <f>(Table2[[#This Row],[1Y Return vs Nifty]]-AVERAGE(Table2[1Y Return vs Nifty]))/_xlfn.STDEV.P(Table2[1Y Return vs Nifty])</f>
        <v>-0.33007543740742995</v>
      </c>
      <c r="I199">
        <v>0.96512505489229505</v>
      </c>
      <c r="J199">
        <f>(Table2[[#This Row],[1M Return vs Nifty]]-AVERAGE(Table2[1M Return vs Nifty]))/_xlfn.STDEV.P(Table2[1M Return vs Nifty])</f>
        <v>-0.64763003543058939</v>
      </c>
      <c r="K199">
        <v>14.525918158768199</v>
      </c>
      <c r="L199">
        <f>(Table2[[#This Row],[6M Return vs Nifty]]-AVERAGE(Table2[6M Return vs Nifty]))/_xlfn.STDEV.P(Table2[6M Return vs Nifty])</f>
        <v>8.3852790639540833E-2</v>
      </c>
      <c r="M199">
        <v>2.1368727047703402</v>
      </c>
      <c r="N199">
        <f>(Table2[[#This Row],[1W Return vs Nifty]]-AVERAGE(Table2[1W Return vs Nifty]))/_xlfn.STDEV.P(Table2[1W Return vs Nifty])</f>
        <v>0.10204664154271813</v>
      </c>
      <c r="O199">
        <v>2091.58</v>
      </c>
      <c r="P199">
        <v>2016.1566091018999</v>
      </c>
      <c r="Q199">
        <v>1731.72329826635</v>
      </c>
      <c r="R199">
        <v>58.556562456366301</v>
      </c>
      <c r="S199" s="2">
        <f>(Table2[[#This Row],[Close Price]]-Table2[[#This Row],[20D EMA]])/Table2[[#This Row],[20D EMA]]</f>
        <v>2.7739794796278403E-2</v>
      </c>
      <c r="T199" s="2">
        <f>(Table2[[#This Row],[Close Price]]-Table2[[#This Row],[50D EMA]])/Table2[[#This Row],[50D EMA]]</f>
        <v>6.618701657186371E-2</v>
      </c>
      <c r="U199" s="2">
        <f>(Table2[[#This Row],[Close Price]]-Table2[[#This Row],[200D EMA]])/Table2[[#This Row],[200D EMA]]</f>
        <v>0.24130685436408436</v>
      </c>
      <c r="V199">
        <v>1.22323417629123</v>
      </c>
      <c r="W199">
        <v>2125.3000000000002</v>
      </c>
      <c r="X199">
        <v>2198</v>
      </c>
      <c r="Y199">
        <v>2052</v>
      </c>
      <c r="Z199">
        <v>2277</v>
      </c>
      <c r="AA199">
        <v>2052</v>
      </c>
      <c r="AB199">
        <v>2277</v>
      </c>
      <c r="AC199" s="2">
        <f>(Table2[[#This Row],[Close Price]]/Table2[[#This Row],[Day Low]])-1</f>
        <v>1.1433679951065701E-2</v>
      </c>
      <c r="AD199" s="2">
        <f>(Table2[[#This Row],[Day High]]/Table2[[#This Row],[Close Price]])-1</f>
        <v>2.2515816896166774E-2</v>
      </c>
      <c r="AE199" s="2">
        <f>(Table2[[#This Row],[Close Price]]/Table2[[#This Row],[Current Week Low]])-1</f>
        <v>4.7563352826510696E-2</v>
      </c>
      <c r="AF199" s="2">
        <f>(Table2[[#This Row],[Current Week High]]/Table2[[#This Row],[Close Price]])-1</f>
        <v>5.9266840342389271E-2</v>
      </c>
      <c r="AG199" s="2">
        <f>(Table2[[#This Row],[Close Price]]/Table2[[#This Row],[Current Month Low]])-1</f>
        <v>4.7563352826510696E-2</v>
      </c>
      <c r="AH199" s="2">
        <f>(Table2[[#This Row],[Current Month High]]/Table2[[#This Row],[Close Price]])-1</f>
        <v>5.9266840342389271E-2</v>
      </c>
      <c r="AI199">
        <v>12.9675288425753</v>
      </c>
      <c r="AJ199">
        <v>93.074953967754894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0.05</v>
      </c>
      <c r="AM199" t="s">
        <v>10473</v>
      </c>
      <c r="AN199">
        <v>5.69</v>
      </c>
      <c r="AO199" t="s">
        <v>10473</v>
      </c>
      <c r="AP199">
        <v>0.22771791857287599</v>
      </c>
      <c r="AQ199">
        <f>(Table2[[#This Row],[Sharpe Ratio]]-AVERAGE(Table2[Sharpe Ratio]))/_xlfn.STDEV.P(Table2[Sharpe Ratio])</f>
        <v>1.9515926395365526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1.1597865988807923</v>
      </c>
      <c r="AS199">
        <f>_xlfn.RANK.AVG(Table2[[#This Row],[1Y Return vs Nifty Z-Score]],Table2[1Y Return vs Nifty Z-Score])</f>
        <v>400</v>
      </c>
      <c r="AT199">
        <f>_xlfn.RANK.AVG(Table2[[#This Row],[6M Return vs Nifty Z-Score]],Table2[6M Return vs Nifty Z-Score])</f>
        <v>275</v>
      </c>
      <c r="AU199">
        <f>_xlfn.RANK.AVG(Table2[[#This Row],[Sharpe Ratio Z-Score]],Table2[Sharpe Ratio Z-Score])</f>
        <v>16</v>
      </c>
      <c r="AV199">
        <f>(Table2[[#This Row],[Rank 1Y]]+Table2[[#This Row],[Rank 6M]]+Table2[[#This Row],[Rank Sharpe]])/3</f>
        <v>230.33333333333334</v>
      </c>
    </row>
    <row r="200" spans="1:48" x14ac:dyDescent="0.3">
      <c r="A200" t="s">
        <v>322</v>
      </c>
      <c r="B200" t="s">
        <v>323</v>
      </c>
      <c r="C200" t="s">
        <v>10433</v>
      </c>
      <c r="D200" t="s">
        <v>130</v>
      </c>
      <c r="E200">
        <v>77858.058986200005</v>
      </c>
      <c r="F200">
        <v>1672.25</v>
      </c>
      <c r="G200">
        <v>70.481518640834807</v>
      </c>
      <c r="H200">
        <f>(Table2[[#This Row],[1Y Return vs Nifty]]-AVERAGE(Table2[1Y Return vs Nifty]))/_xlfn.STDEV.P(Table2[1Y Return vs Nifty])</f>
        <v>0.24237017685271603</v>
      </c>
      <c r="I200">
        <v>7.5587657444124199</v>
      </c>
      <c r="J200">
        <f>(Table2[[#This Row],[1M Return vs Nifty]]-AVERAGE(Table2[1M Return vs Nifty]))/_xlfn.STDEV.P(Table2[1M Return vs Nifty])</f>
        <v>-0.17280855488638025</v>
      </c>
      <c r="K200">
        <v>19.976783262514399</v>
      </c>
      <c r="L200">
        <f>(Table2[[#This Row],[6M Return vs Nifty]]-AVERAGE(Table2[6M Return vs Nifty]))/_xlfn.STDEV.P(Table2[6M Return vs Nifty])</f>
        <v>0.23971521678817673</v>
      </c>
      <c r="M200">
        <v>-2.2033218791202298</v>
      </c>
      <c r="N200">
        <f>(Table2[[#This Row],[1W Return vs Nifty]]-AVERAGE(Table2[1W Return vs Nifty]))/_xlfn.STDEV.P(Table2[1W Return vs Nifty])</f>
        <v>-0.75008831170649704</v>
      </c>
      <c r="O200">
        <v>1653.05</v>
      </c>
      <c r="P200">
        <v>1543.6172131472699</v>
      </c>
      <c r="Q200">
        <v>1275.5141121438901</v>
      </c>
      <c r="R200">
        <v>51.632107138910399</v>
      </c>
      <c r="S200" s="2">
        <f>(Table2[[#This Row],[Close Price]]-Table2[[#This Row],[20D EMA]])/Table2[[#This Row],[20D EMA]]</f>
        <v>1.1614893681376876E-2</v>
      </c>
      <c r="T200" s="2">
        <f>(Table2[[#This Row],[Close Price]]-Table2[[#This Row],[50D EMA]])/Table2[[#This Row],[50D EMA]]</f>
        <v>8.3332050042679698E-2</v>
      </c>
      <c r="U200" s="2">
        <f>(Table2[[#This Row],[Close Price]]-Table2[[#This Row],[200D EMA]])/Table2[[#This Row],[200D EMA]]</f>
        <v>0.31103998307731334</v>
      </c>
      <c r="V200">
        <v>0.74535558253576595</v>
      </c>
      <c r="W200">
        <v>1660.5</v>
      </c>
      <c r="X200">
        <v>1686</v>
      </c>
      <c r="Y200">
        <v>1627.25</v>
      </c>
      <c r="Z200">
        <v>1696.8</v>
      </c>
      <c r="AA200">
        <v>1627.25</v>
      </c>
      <c r="AB200">
        <v>1696.8</v>
      </c>
      <c r="AC200" s="2">
        <f>(Table2[[#This Row],[Close Price]]/Table2[[#This Row],[Day Low]])-1</f>
        <v>7.0761818729299097E-3</v>
      </c>
      <c r="AD200" s="2">
        <f>(Table2[[#This Row],[Day High]]/Table2[[#This Row],[Close Price]])-1</f>
        <v>8.2224547764986333E-3</v>
      </c>
      <c r="AE200" s="2">
        <f>(Table2[[#This Row],[Close Price]]/Table2[[#This Row],[Current Week Low]])-1</f>
        <v>2.7654017514211038E-2</v>
      </c>
      <c r="AF200" s="2">
        <f>(Table2[[#This Row],[Current Week High]]/Table2[[#This Row],[Close Price]])-1</f>
        <v>1.4680819255494137E-2</v>
      </c>
      <c r="AG200" s="2">
        <f>(Table2[[#This Row],[Close Price]]/Table2[[#This Row],[Current Month Low]])-1</f>
        <v>2.7654017514211038E-2</v>
      </c>
      <c r="AH200" s="2">
        <f>(Table2[[#This Row],[Current Month High]]/Table2[[#This Row],[Close Price]])-1</f>
        <v>1.4680819255494137E-2</v>
      </c>
      <c r="AI200">
        <v>7.9085065032142401</v>
      </c>
      <c r="AJ200">
        <v>100.94328286469499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0.21</v>
      </c>
      <c r="AM200" t="s">
        <v>10473</v>
      </c>
      <c r="AN200">
        <v>-1.83</v>
      </c>
      <c r="AO200" t="s">
        <v>10474</v>
      </c>
      <c r="AP200">
        <v>7.4091457517219003E-2</v>
      </c>
      <c r="AQ200">
        <f>(Table2[[#This Row],[Sharpe Ratio]]-AVERAGE(Table2[Sharpe Ratio]))/_xlfn.STDEV.P(Table2[Sharpe Ratio])</f>
        <v>0.21419156866417488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-0.22661990428780965</v>
      </c>
      <c r="AS200">
        <f>_xlfn.RANK.AVG(Table2[[#This Row],[1Y Return vs Nifty Z-Score]],Table2[1Y Return vs Nifty Z-Score])</f>
        <v>202</v>
      </c>
      <c r="AT200">
        <f>_xlfn.RANK.AVG(Table2[[#This Row],[6M Return vs Nifty Z-Score]],Table2[6M Return vs Nifty Z-Score])</f>
        <v>221</v>
      </c>
      <c r="AU200">
        <f>_xlfn.RANK.AVG(Table2[[#This Row],[Sharpe Ratio Z-Score]],Table2[Sharpe Ratio Z-Score])</f>
        <v>269</v>
      </c>
      <c r="AV200">
        <f>(Table2[[#This Row],[Rank 1Y]]+Table2[[#This Row],[Rank 6M]]+Table2[[#This Row],[Rank Sharpe]])/3</f>
        <v>230.66666666666666</v>
      </c>
    </row>
    <row r="201" spans="1:48" x14ac:dyDescent="0.3">
      <c r="A201" t="s">
        <v>68</v>
      </c>
      <c r="B201" t="s">
        <v>69</v>
      </c>
      <c r="C201" t="s">
        <v>10433</v>
      </c>
      <c r="D201" t="s">
        <v>56</v>
      </c>
      <c r="E201">
        <v>364796.71362792002</v>
      </c>
      <c r="F201">
        <v>993.65</v>
      </c>
      <c r="G201">
        <v>43.443515601673496</v>
      </c>
      <c r="H201">
        <f>(Table2[[#This Row],[1Y Return vs Nifty]]-AVERAGE(Table2[1Y Return vs Nifty]))/_xlfn.STDEV.P(Table2[1Y Return vs Nifty])</f>
        <v>-5.8798999338205926E-2</v>
      </c>
      <c r="I201">
        <v>1.2547118545812299</v>
      </c>
      <c r="J201">
        <f>(Table2[[#This Row],[1M Return vs Nifty]]-AVERAGE(Table2[1M Return vs Nifty]))/_xlfn.STDEV.P(Table2[1M Return vs Nifty])</f>
        <v>-0.62677630083250868</v>
      </c>
      <c r="K201">
        <v>13.6243977508274</v>
      </c>
      <c r="L201">
        <f>(Table2[[#This Row],[6M Return vs Nifty]]-AVERAGE(Table2[6M Return vs Nifty]))/_xlfn.STDEV.P(Table2[6M Return vs Nifty])</f>
        <v>5.8074651696496574E-2</v>
      </c>
      <c r="M201">
        <v>1.10442533180323</v>
      </c>
      <c r="N201">
        <f>(Table2[[#This Row],[1W Return vs Nifty]]-AVERAGE(Table2[1W Return vs Nifty]))/_xlfn.STDEV.P(Table2[1W Return vs Nifty])</f>
        <v>-0.10065959129787509</v>
      </c>
      <c r="O201">
        <v>976.73</v>
      </c>
      <c r="P201">
        <v>970.52835238064597</v>
      </c>
      <c r="Q201">
        <v>859.44237212630401</v>
      </c>
      <c r="R201">
        <v>59.124108356439301</v>
      </c>
      <c r="S201" s="2">
        <f>(Table2[[#This Row],[Close Price]]-Table2[[#This Row],[20D EMA]])/Table2[[#This Row],[20D EMA]]</f>
        <v>1.7323108740388806E-2</v>
      </c>
      <c r="T201" s="2">
        <f>(Table2[[#This Row],[Close Price]]-Table2[[#This Row],[50D EMA]])/Table2[[#This Row],[50D EMA]]</f>
        <v>2.3823773476208128E-2</v>
      </c>
      <c r="U201" s="2">
        <f>(Table2[[#This Row],[Close Price]]-Table2[[#This Row],[200D EMA]])/Table2[[#This Row],[200D EMA]]</f>
        <v>0.15615663391328902</v>
      </c>
      <c r="V201">
        <v>1.00096656990544</v>
      </c>
      <c r="W201">
        <v>989.95</v>
      </c>
      <c r="X201">
        <v>1006.6</v>
      </c>
      <c r="Y201">
        <v>973.5</v>
      </c>
      <c r="Z201">
        <v>1006.6</v>
      </c>
      <c r="AA201">
        <v>973.5</v>
      </c>
      <c r="AB201">
        <v>1006.6</v>
      </c>
      <c r="AC201" s="2">
        <f>(Table2[[#This Row],[Close Price]]/Table2[[#This Row],[Day Low]])-1</f>
        <v>3.7375625031565995E-3</v>
      </c>
      <c r="AD201" s="2">
        <f>(Table2[[#This Row],[Day High]]/Table2[[#This Row],[Close Price]])-1</f>
        <v>1.3032758013385104E-2</v>
      </c>
      <c r="AE201" s="2">
        <f>(Table2[[#This Row],[Close Price]]/Table2[[#This Row],[Current Week Low]])-1</f>
        <v>2.0698510529018943E-2</v>
      </c>
      <c r="AF201" s="2">
        <f>(Table2[[#This Row],[Current Week High]]/Table2[[#This Row],[Close Price]])-1</f>
        <v>1.3032758013385104E-2</v>
      </c>
      <c r="AG201" s="2">
        <f>(Table2[[#This Row],[Close Price]]/Table2[[#This Row],[Current Month Low]])-1</f>
        <v>2.0698510529018943E-2</v>
      </c>
      <c r="AH201" s="2">
        <f>(Table2[[#This Row],[Current Month High]]/Table2[[#This Row],[Close Price]])-1</f>
        <v>1.3032758013385104E-2</v>
      </c>
      <c r="AI201">
        <v>7.2409802244250896</v>
      </c>
      <c r="AJ201">
        <v>69.869219591418002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-0.14000000000000001</v>
      </c>
      <c r="AM201" t="s">
        <v>10474</v>
      </c>
      <c r="AN201">
        <v>1.67</v>
      </c>
      <c r="AO201" t="s">
        <v>10473</v>
      </c>
      <c r="AP201">
        <v>0.14656519923866199</v>
      </c>
      <c r="AQ201">
        <f>(Table2[[#This Row],[Sharpe Ratio]]-AVERAGE(Table2[Sharpe Ratio]))/_xlfn.STDEV.P(Table2[Sharpe Ratio])</f>
        <v>1.0338157116127347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0.30565547184064157</v>
      </c>
      <c r="AS201">
        <f>_xlfn.RANK.AVG(Table2[[#This Row],[1Y Return vs Nifty Z-Score]],Table2[1Y Return vs Nifty Z-Score])</f>
        <v>299</v>
      </c>
      <c r="AT201">
        <f>_xlfn.RANK.AVG(Table2[[#This Row],[6M Return vs Nifty Z-Score]],Table2[6M Return vs Nifty Z-Score])</f>
        <v>283</v>
      </c>
      <c r="AU201">
        <f>_xlfn.RANK.AVG(Table2[[#This Row],[Sharpe Ratio Z-Score]],Table2[Sharpe Ratio Z-Score])</f>
        <v>112</v>
      </c>
      <c r="AV201">
        <f>(Table2[[#This Row],[Rank 1Y]]+Table2[[#This Row],[Rank 6M]]+Table2[[#This Row],[Rank Sharpe]])/3</f>
        <v>231.33333333333334</v>
      </c>
    </row>
    <row r="202" spans="1:48" x14ac:dyDescent="0.3">
      <c r="A202" t="s">
        <v>938</v>
      </c>
      <c r="B202" t="s">
        <v>939</v>
      </c>
      <c r="C202" t="s">
        <v>10440</v>
      </c>
      <c r="D202" t="s">
        <v>915</v>
      </c>
      <c r="E202">
        <v>15606.115915599999</v>
      </c>
      <c r="F202">
        <v>379.4</v>
      </c>
      <c r="G202">
        <v>54.1382839552276</v>
      </c>
      <c r="H202">
        <f>(Table2[[#This Row],[1Y Return vs Nifty]]-AVERAGE(Table2[1Y Return vs Nifty]))/_xlfn.STDEV.P(Table2[1Y Return vs Nifty])</f>
        <v>6.0327201288648574E-2</v>
      </c>
      <c r="I202">
        <v>16.574321746881601</v>
      </c>
      <c r="J202">
        <f>(Table2[[#This Row],[1M Return vs Nifty]]-AVERAGE(Table2[1M Return vs Nifty]))/_xlfn.STDEV.P(Table2[1M Return vs Nifty])</f>
        <v>0.47641997463077757</v>
      </c>
      <c r="K202">
        <v>0.82970142898402699</v>
      </c>
      <c r="L202">
        <f>(Table2[[#This Row],[6M Return vs Nifty]]-AVERAGE(Table2[6M Return vs Nifty]))/_xlfn.STDEV.P(Table2[6M Return vs Nifty])</f>
        <v>-0.30777780889493866</v>
      </c>
      <c r="M202">
        <v>2.1052985378447602</v>
      </c>
      <c r="N202">
        <f>(Table2[[#This Row],[1W Return vs Nifty]]-AVERAGE(Table2[1W Return vs Nifty]))/_xlfn.STDEV.P(Table2[1W Return vs Nifty])</f>
        <v>9.5847506748882719E-2</v>
      </c>
      <c r="O202">
        <v>356.97</v>
      </c>
      <c r="P202">
        <v>344.30429070199699</v>
      </c>
      <c r="Q202">
        <v>316.03697030310502</v>
      </c>
      <c r="R202">
        <v>66.007069692768695</v>
      </c>
      <c r="S202" s="2">
        <f>(Table2[[#This Row],[Close Price]]-Table2[[#This Row],[20D EMA]])/Table2[[#This Row],[20D EMA]]</f>
        <v>6.2834411855337835E-2</v>
      </c>
      <c r="T202" s="2">
        <f>(Table2[[#This Row],[Close Price]]-Table2[[#This Row],[50D EMA]])/Table2[[#This Row],[50D EMA]]</f>
        <v>0.10193224495241363</v>
      </c>
      <c r="U202" s="2">
        <f>(Table2[[#This Row],[Close Price]]-Table2[[#This Row],[200D EMA]])/Table2[[#This Row],[200D EMA]]</f>
        <v>0.20049246022110856</v>
      </c>
      <c r="V202">
        <v>1.54619672907485</v>
      </c>
      <c r="W202">
        <v>369</v>
      </c>
      <c r="X202">
        <v>381</v>
      </c>
      <c r="Y202">
        <v>348</v>
      </c>
      <c r="Z202">
        <v>383.8</v>
      </c>
      <c r="AA202">
        <v>348</v>
      </c>
      <c r="AB202">
        <v>383.8</v>
      </c>
      <c r="AC202" s="2">
        <f>(Table2[[#This Row],[Close Price]]/Table2[[#This Row],[Day Low]])-1</f>
        <v>2.8184281842818404E-2</v>
      </c>
      <c r="AD202" s="2">
        <f>(Table2[[#This Row],[Day High]]/Table2[[#This Row],[Close Price]])-1</f>
        <v>4.2171850289931534E-3</v>
      </c>
      <c r="AE202" s="2">
        <f>(Table2[[#This Row],[Close Price]]/Table2[[#This Row],[Current Week Low]])-1</f>
        <v>9.0229885057471204E-2</v>
      </c>
      <c r="AF202" s="2">
        <f>(Table2[[#This Row],[Current Week High]]/Table2[[#This Row],[Close Price]])-1</f>
        <v>1.1597258829731283E-2</v>
      </c>
      <c r="AG202" s="2">
        <f>(Table2[[#This Row],[Close Price]]/Table2[[#This Row],[Current Month Low]])-1</f>
        <v>9.0229885057471204E-2</v>
      </c>
      <c r="AH202" s="2">
        <f>(Table2[[#This Row],[Current Month High]]/Table2[[#This Row],[Close Price]])-1</f>
        <v>1.1597258829731283E-2</v>
      </c>
      <c r="AI202">
        <v>13.3236689509752</v>
      </c>
      <c r="AJ202">
        <v>87.4505928853754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0.02</v>
      </c>
      <c r="AM202" t="s">
        <v>10473</v>
      </c>
      <c r="AN202">
        <v>3.13</v>
      </c>
      <c r="AO202" t="s">
        <v>10473</v>
      </c>
      <c r="AP202">
        <v>0.21380670805268001</v>
      </c>
      <c r="AQ202">
        <f>(Table2[[#This Row],[Sharpe Ratio]]-AVERAGE(Table2[Sharpe Ratio]))/_xlfn.STDEV.P(Table2[Sharpe Ratio])</f>
        <v>1.7942671899438336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2.1190840637172039</v>
      </c>
      <c r="AS202">
        <f>_xlfn.RANK.AVG(Table2[[#This Row],[1Y Return vs Nifty Z-Score]],Table2[1Y Return vs Nifty Z-Score])</f>
        <v>255</v>
      </c>
      <c r="AT202">
        <f>_xlfn.RANK.AVG(Table2[[#This Row],[6M Return vs Nifty Z-Score]],Table2[6M Return vs Nifty Z-Score])</f>
        <v>412</v>
      </c>
      <c r="AU202">
        <f>_xlfn.RANK.AVG(Table2[[#This Row],[Sharpe Ratio Z-Score]],Table2[Sharpe Ratio Z-Score])</f>
        <v>27</v>
      </c>
      <c r="AV202">
        <f>(Table2[[#This Row],[Rank 1Y]]+Table2[[#This Row],[Rank 6M]]+Table2[[#This Row],[Rank Sharpe]])/3</f>
        <v>231.33333333333334</v>
      </c>
    </row>
    <row r="203" spans="1:48" x14ac:dyDescent="0.3">
      <c r="A203" t="s">
        <v>70</v>
      </c>
      <c r="B203" t="s">
        <v>71</v>
      </c>
      <c r="C203" t="s">
        <v>10427</v>
      </c>
      <c r="D203" t="s">
        <v>72</v>
      </c>
      <c r="E203">
        <v>362563.64671692002</v>
      </c>
      <c r="F203">
        <v>288.2</v>
      </c>
      <c r="G203">
        <v>51.888250275689998</v>
      </c>
      <c r="H203">
        <f>(Table2[[#This Row],[1Y Return vs Nifty]]-AVERAGE(Table2[1Y Return vs Nifty]))/_xlfn.STDEV.P(Table2[1Y Return vs Nifty])</f>
        <v>3.5264670276772929E-2</v>
      </c>
      <c r="I203">
        <v>7.10241955285254</v>
      </c>
      <c r="J203">
        <f>(Table2[[#This Row],[1M Return vs Nifty]]-AVERAGE(Table2[1M Return vs Nifty]))/_xlfn.STDEV.P(Table2[1M Return vs Nifty])</f>
        <v>-0.20567097255823905</v>
      </c>
      <c r="K203">
        <v>21.145520822870299</v>
      </c>
      <c r="L203">
        <f>(Table2[[#This Row],[6M Return vs Nifty]]-AVERAGE(Table2[6M Return vs Nifty]))/_xlfn.STDEV.P(Table2[6M Return vs Nifty])</f>
        <v>0.27313418207552431</v>
      </c>
      <c r="M203">
        <v>1.94773994069162</v>
      </c>
      <c r="N203">
        <f>(Table2[[#This Row],[1W Return vs Nifty]]-AVERAGE(Table2[1W Return vs Nifty]))/_xlfn.STDEV.P(Table2[1W Return vs Nifty])</f>
        <v>6.4913136129316928E-2</v>
      </c>
      <c r="O203">
        <v>273.19</v>
      </c>
      <c r="P203">
        <v>271.38582545627202</v>
      </c>
      <c r="Q203">
        <v>242.575554465317</v>
      </c>
      <c r="R203">
        <v>78.5925193177072</v>
      </c>
      <c r="S203" s="2">
        <f>(Table2[[#This Row],[Close Price]]-Table2[[#This Row],[20D EMA]])/Table2[[#This Row],[20D EMA]]</f>
        <v>5.4943445953365755E-2</v>
      </c>
      <c r="T203" s="2">
        <f>(Table2[[#This Row],[Close Price]]-Table2[[#This Row],[50D EMA]])/Table2[[#This Row],[50D EMA]]</f>
        <v>6.1956716108731387E-2</v>
      </c>
      <c r="U203" s="2">
        <f>(Table2[[#This Row],[Close Price]]-Table2[[#This Row],[200D EMA]])/Table2[[#This Row],[200D EMA]]</f>
        <v>0.18808344326058746</v>
      </c>
      <c r="V203">
        <v>0.88604983496482104</v>
      </c>
      <c r="W203">
        <v>276.5</v>
      </c>
      <c r="X203">
        <v>289.3</v>
      </c>
      <c r="Y203">
        <v>271.5</v>
      </c>
      <c r="Z203">
        <v>289.3</v>
      </c>
      <c r="AA203">
        <v>271.5</v>
      </c>
      <c r="AB203">
        <v>289.3</v>
      </c>
      <c r="AC203" s="2">
        <f>(Table2[[#This Row],[Close Price]]/Table2[[#This Row],[Day Low]])-1</f>
        <v>4.2314647377938552E-2</v>
      </c>
      <c r="AD203" s="2">
        <f>(Table2[[#This Row],[Day High]]/Table2[[#This Row],[Close Price]])-1</f>
        <v>3.8167938931299439E-3</v>
      </c>
      <c r="AE203" s="2">
        <f>(Table2[[#This Row],[Close Price]]/Table2[[#This Row],[Current Week Low]])-1</f>
        <v>6.1510128913443873E-2</v>
      </c>
      <c r="AF203" s="2">
        <f>(Table2[[#This Row],[Current Week High]]/Table2[[#This Row],[Close Price]])-1</f>
        <v>3.8167938931299439E-3</v>
      </c>
      <c r="AG203" s="2">
        <f>(Table2[[#This Row],[Close Price]]/Table2[[#This Row],[Current Month Low]])-1</f>
        <v>6.1510128913443873E-2</v>
      </c>
      <c r="AH203" s="2">
        <f>(Table2[[#This Row],[Current Month High]]/Table2[[#This Row],[Close Price]])-1</f>
        <v>3.8167938931299439E-3</v>
      </c>
      <c r="AI203">
        <v>1.64816099930604</v>
      </c>
      <c r="AJ203">
        <v>78.617911372791994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-0.05</v>
      </c>
      <c r="AM203" t="s">
        <v>10474</v>
      </c>
      <c r="AN203">
        <v>6.13</v>
      </c>
      <c r="AO203" t="s">
        <v>10473</v>
      </c>
      <c r="AP203">
        <v>9.6962112985326004E-2</v>
      </c>
      <c r="AQ203">
        <f>(Table2[[#This Row],[Sharpe Ratio]]-AVERAGE(Table2[Sharpe Ratio]))/_xlfn.STDEV.P(Table2[Sharpe Ratio])</f>
        <v>0.47284168029726537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0.64048269622064047</v>
      </c>
      <c r="AS203">
        <f>_xlfn.RANK.AVG(Table2[[#This Row],[1Y Return vs Nifty Z-Score]],Table2[1Y Return vs Nifty Z-Score])</f>
        <v>264</v>
      </c>
      <c r="AT203">
        <f>_xlfn.RANK.AVG(Table2[[#This Row],[6M Return vs Nifty Z-Score]],Table2[6M Return vs Nifty Z-Score])</f>
        <v>214</v>
      </c>
      <c r="AU203">
        <f>_xlfn.RANK.AVG(Table2[[#This Row],[Sharpe Ratio Z-Score]],Table2[Sharpe Ratio Z-Score])</f>
        <v>219</v>
      </c>
      <c r="AV203">
        <f>(Table2[[#This Row],[Rank 1Y]]+Table2[[#This Row],[Rank 6M]]+Table2[[#This Row],[Rank Sharpe]])/3</f>
        <v>232.33333333333334</v>
      </c>
    </row>
    <row r="204" spans="1:48" x14ac:dyDescent="0.3">
      <c r="A204" t="s">
        <v>1121</v>
      </c>
      <c r="B204" t="s">
        <v>1122</v>
      </c>
      <c r="C204" t="s">
        <v>10439</v>
      </c>
      <c r="D204" t="s">
        <v>83</v>
      </c>
      <c r="E204">
        <v>10837.27246247</v>
      </c>
      <c r="F204">
        <v>224.17</v>
      </c>
      <c r="G204">
        <v>58.769692323798701</v>
      </c>
      <c r="H204">
        <f>(Table2[[#This Row],[1Y Return vs Nifty]]-AVERAGE(Table2[1Y Return vs Nifty]))/_xlfn.STDEV.P(Table2[1Y Return vs Nifty])</f>
        <v>0.11191523613523267</v>
      </c>
      <c r="I204">
        <v>13.6938755481927</v>
      </c>
      <c r="J204">
        <f>(Table2[[#This Row],[1M Return vs Nifty]]-AVERAGE(Table2[1M Return vs Nifty]))/_xlfn.STDEV.P(Table2[1M Return vs Nifty])</f>
        <v>0.26899318371340014</v>
      </c>
      <c r="K204">
        <v>30.644140076500701</v>
      </c>
      <c r="L204">
        <f>(Table2[[#This Row],[6M Return vs Nifty]]-AVERAGE(Table2[6M Return vs Nifty]))/_xlfn.STDEV.P(Table2[6M Return vs Nifty])</f>
        <v>0.54473837952952042</v>
      </c>
      <c r="M204">
        <v>7.7468847172015396</v>
      </c>
      <c r="N204">
        <f>(Table2[[#This Row],[1W Return vs Nifty]]-AVERAGE(Table2[1W Return vs Nifty]))/_xlfn.STDEV.P(Table2[1W Return vs Nifty])</f>
        <v>1.2034920333424897</v>
      </c>
      <c r="O204">
        <v>211.1</v>
      </c>
      <c r="P204">
        <v>205.781867903565</v>
      </c>
      <c r="Q204">
        <v>179.280446012955</v>
      </c>
      <c r="R204">
        <v>68.700549102761897</v>
      </c>
      <c r="S204" s="2">
        <f>(Table2[[#This Row],[Close Price]]-Table2[[#This Row],[20D EMA]])/Table2[[#This Row],[20D EMA]]</f>
        <v>6.1913784936049238E-2</v>
      </c>
      <c r="T204" s="2">
        <f>(Table2[[#This Row],[Close Price]]-Table2[[#This Row],[50D EMA]])/Table2[[#This Row],[50D EMA]]</f>
        <v>8.9357397149549475E-2</v>
      </c>
      <c r="U204" s="2">
        <f>(Table2[[#This Row],[Close Price]]-Table2[[#This Row],[200D EMA]])/Table2[[#This Row],[200D EMA]]</f>
        <v>0.25038733997683843</v>
      </c>
      <c r="V204">
        <v>2.1072848361672101</v>
      </c>
      <c r="W204">
        <v>223.22</v>
      </c>
      <c r="X204">
        <v>229</v>
      </c>
      <c r="Y204">
        <v>209.51</v>
      </c>
      <c r="Z204">
        <v>238</v>
      </c>
      <c r="AA204">
        <v>209.51</v>
      </c>
      <c r="AB204">
        <v>238</v>
      </c>
      <c r="AC204" s="2">
        <f>(Table2[[#This Row],[Close Price]]/Table2[[#This Row],[Day Low]])-1</f>
        <v>4.2558910491889979E-3</v>
      </c>
      <c r="AD204" s="2">
        <f>(Table2[[#This Row],[Day High]]/Table2[[#This Row],[Close Price]])-1</f>
        <v>2.1546148012669075E-2</v>
      </c>
      <c r="AE204" s="2">
        <f>(Table2[[#This Row],[Close Price]]/Table2[[#This Row],[Current Week Low]])-1</f>
        <v>6.9972793661400301E-2</v>
      </c>
      <c r="AF204" s="2">
        <f>(Table2[[#This Row],[Current Week High]]/Table2[[#This Row],[Close Price]])-1</f>
        <v>6.1694249899629794E-2</v>
      </c>
      <c r="AG204" s="2">
        <f>(Table2[[#This Row],[Close Price]]/Table2[[#This Row],[Current Month Low]])-1</f>
        <v>6.9972793661400301E-2</v>
      </c>
      <c r="AH204" s="2">
        <f>(Table2[[#This Row],[Current Month High]]/Table2[[#This Row],[Close Price]])-1</f>
        <v>6.1694249899629794E-2</v>
      </c>
      <c r="AI204">
        <v>6.1694249899629696</v>
      </c>
      <c r="AJ204">
        <v>94.002596278667198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-0.02</v>
      </c>
      <c r="AM204" t="s">
        <v>10474</v>
      </c>
      <c r="AN204">
        <v>12.2</v>
      </c>
      <c r="AO204" t="s">
        <v>10473</v>
      </c>
      <c r="AP204">
        <v>6.2426483917364002E-2</v>
      </c>
      <c r="AQ204">
        <f>(Table2[[#This Row],[Sharpe Ratio]]-AVERAGE(Table2[Sharpe Ratio]))/_xlfn.STDEV.P(Table2[Sharpe Ratio])</f>
        <v>8.2269388820796846E-2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2.2114082215414399</v>
      </c>
      <c r="AS204">
        <f>_xlfn.RANK.AVG(Table2[[#This Row],[1Y Return vs Nifty Z-Score]],Table2[1Y Return vs Nifty Z-Score])</f>
        <v>237</v>
      </c>
      <c r="AT204">
        <f>_xlfn.RANK.AVG(Table2[[#This Row],[6M Return vs Nifty Z-Score]],Table2[6M Return vs Nifty Z-Score])</f>
        <v>152</v>
      </c>
      <c r="AU204">
        <f>_xlfn.RANK.AVG(Table2[[#This Row],[Sharpe Ratio Z-Score]],Table2[Sharpe Ratio Z-Score])</f>
        <v>310</v>
      </c>
      <c r="AV204">
        <f>(Table2[[#This Row],[Rank 1Y]]+Table2[[#This Row],[Rank 6M]]+Table2[[#This Row],[Rank Sharpe]])/3</f>
        <v>233</v>
      </c>
    </row>
    <row r="205" spans="1:48" x14ac:dyDescent="0.3">
      <c r="A205" t="s">
        <v>591</v>
      </c>
      <c r="B205" t="s">
        <v>592</v>
      </c>
      <c r="C205" t="s">
        <v>10437</v>
      </c>
      <c r="D205" t="s">
        <v>593</v>
      </c>
      <c r="E205">
        <v>31989.1545816</v>
      </c>
      <c r="F205">
        <v>330.8</v>
      </c>
      <c r="G205">
        <v>159.16902143221299</v>
      </c>
      <c r="H205">
        <f>(Table2[[#This Row],[1Y Return vs Nifty]]-AVERAGE(Table2[1Y Return vs Nifty]))/_xlfn.STDEV.P(Table2[1Y Return vs Nifty])</f>
        <v>1.23023685160023</v>
      </c>
      <c r="I205">
        <v>1.8075551127018601</v>
      </c>
      <c r="J205">
        <f>(Table2[[#This Row],[1M Return vs Nifty]]-AVERAGE(Table2[1M Return vs Nifty]))/_xlfn.STDEV.P(Table2[1M Return vs Nifty])</f>
        <v>-0.58696493307828146</v>
      </c>
      <c r="K205">
        <v>4.7636661070939796</v>
      </c>
      <c r="L205">
        <f>(Table2[[#This Row],[6M Return vs Nifty]]-AVERAGE(Table2[6M Return vs Nifty]))/_xlfn.STDEV.P(Table2[6M Return vs Nifty])</f>
        <v>-0.19528974187382456</v>
      </c>
      <c r="M205">
        <v>0.660623447351954</v>
      </c>
      <c r="N205">
        <f>(Table2[[#This Row],[1W Return vs Nifty]]-AVERAGE(Table2[1W Return vs Nifty]))/_xlfn.STDEV.P(Table2[1W Return vs Nifty])</f>
        <v>-0.18779372566652366</v>
      </c>
      <c r="O205">
        <v>331.08</v>
      </c>
      <c r="P205">
        <v>336.88683836163301</v>
      </c>
      <c r="Q205">
        <v>274.83164103441999</v>
      </c>
      <c r="R205">
        <v>54.879835948061199</v>
      </c>
      <c r="S205" s="2">
        <f>(Table2[[#This Row],[Close Price]]-Table2[[#This Row],[20D EMA]])/Table2[[#This Row],[20D EMA]]</f>
        <v>-8.4571704723925554E-4</v>
      </c>
      <c r="T205" s="2">
        <f>(Table2[[#This Row],[Close Price]]-Table2[[#This Row],[50D EMA]])/Table2[[#This Row],[50D EMA]]</f>
        <v>-1.8067901943675965E-2</v>
      </c>
      <c r="U205" s="2">
        <f>(Table2[[#This Row],[Close Price]]-Table2[[#This Row],[200D EMA]])/Table2[[#This Row],[200D EMA]]</f>
        <v>0.20364598033517739</v>
      </c>
      <c r="V205">
        <v>0.53089769164590495</v>
      </c>
      <c r="W205">
        <v>322.8</v>
      </c>
      <c r="X205">
        <v>331.7</v>
      </c>
      <c r="Y205">
        <v>315.60000000000002</v>
      </c>
      <c r="Z205">
        <v>331.7</v>
      </c>
      <c r="AA205">
        <v>315.60000000000002</v>
      </c>
      <c r="AB205">
        <v>331.7</v>
      </c>
      <c r="AC205" s="2">
        <f>(Table2[[#This Row],[Close Price]]/Table2[[#This Row],[Day Low]])-1</f>
        <v>2.4783147459727317E-2</v>
      </c>
      <c r="AD205" s="2">
        <f>(Table2[[#This Row],[Day High]]/Table2[[#This Row],[Close Price]])-1</f>
        <v>2.7206771463119672E-3</v>
      </c>
      <c r="AE205" s="2">
        <f>(Table2[[#This Row],[Close Price]]/Table2[[#This Row],[Current Week Low]])-1</f>
        <v>4.8162230671736417E-2</v>
      </c>
      <c r="AF205" s="2">
        <f>(Table2[[#This Row],[Current Week High]]/Table2[[#This Row],[Close Price]])-1</f>
        <v>2.7206771463119672E-3</v>
      </c>
      <c r="AG205" s="2">
        <f>(Table2[[#This Row],[Close Price]]/Table2[[#This Row],[Current Month Low]])-1</f>
        <v>4.8162230671736417E-2</v>
      </c>
      <c r="AH205" s="2">
        <f>(Table2[[#This Row],[Current Month High]]/Table2[[#This Row],[Close Price]])-1</f>
        <v>2.7206771463119672E-3</v>
      </c>
      <c r="AI205">
        <v>25.695284159612999</v>
      </c>
      <c r="AJ205">
        <v>185.788336933045</v>
      </c>
      <c r="AK205" t="str">
        <f>IF(AND(Table2[[#This Row],[20D EMA]]&gt;Table2[[#This Row],[50D EMA]],Table2[[#This Row],[50D EMA]]&gt;Table2[[#This Row],[200D EMA]]),"Uptrend","Downtrend/NoTrend")</f>
        <v>Downtrend/NoTrend</v>
      </c>
      <c r="AL205">
        <v>-0.18</v>
      </c>
      <c r="AM205" t="s">
        <v>10474</v>
      </c>
      <c r="AN205">
        <v>1.22</v>
      </c>
      <c r="AO205" t="s">
        <v>10473</v>
      </c>
      <c r="AP205">
        <v>7.2900192755229007E-2</v>
      </c>
      <c r="AQ205">
        <f>(Table2[[#This Row],[Sharpe Ratio]]-AVERAGE(Table2[Sharpe Ratio]))/_xlfn.STDEV.P(Table2[Sharpe Ratio])</f>
        <v>0.20071924977489111</v>
      </c>
      <c r="AR2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5">
        <f>_xlfn.RANK.AVG(Table2[[#This Row],[1Y Return vs Nifty Z-Score]],Table2[1Y Return vs Nifty Z-Score])</f>
        <v>68</v>
      </c>
      <c r="AT205">
        <f>_xlfn.RANK.AVG(Table2[[#This Row],[6M Return vs Nifty Z-Score]],Table2[6M Return vs Nifty Z-Score])</f>
        <v>371</v>
      </c>
      <c r="AU205">
        <f>_xlfn.RANK.AVG(Table2[[#This Row],[Sharpe Ratio Z-Score]],Table2[Sharpe Ratio Z-Score])</f>
        <v>270</v>
      </c>
      <c r="AV205">
        <f>(Table2[[#This Row],[Rank 1Y]]+Table2[[#This Row],[Rank 6M]]+Table2[[#This Row],[Rank Sharpe]])/3</f>
        <v>236.33333333333334</v>
      </c>
    </row>
    <row r="206" spans="1:48" x14ac:dyDescent="0.3">
      <c r="A206" t="s">
        <v>81</v>
      </c>
      <c r="B206" t="s">
        <v>82</v>
      </c>
      <c r="C206" t="s">
        <v>10439</v>
      </c>
      <c r="D206" t="s">
        <v>83</v>
      </c>
      <c r="E206">
        <v>324118.048002525</v>
      </c>
      <c r="F206">
        <v>1500.45</v>
      </c>
      <c r="G206">
        <v>76.531122777027605</v>
      </c>
      <c r="H206">
        <f>(Table2[[#This Row],[1Y Return vs Nifty]]-AVERAGE(Table2[1Y Return vs Nifty]))/_xlfn.STDEV.P(Table2[1Y Return vs Nifty])</f>
        <v>0.30975511986568544</v>
      </c>
      <c r="I206">
        <v>10.521828876513901</v>
      </c>
      <c r="J206">
        <f>(Table2[[#This Row],[1M Return vs Nifty]]-AVERAGE(Table2[1M Return vs Nifty]))/_xlfn.STDEV.P(Table2[1M Return vs Nifty])</f>
        <v>4.0567649486803602E-2</v>
      </c>
      <c r="K206">
        <v>17.9904899485412</v>
      </c>
      <c r="L206">
        <f>(Table2[[#This Row],[6M Return vs Nifty]]-AVERAGE(Table2[6M Return vs Nifty]))/_xlfn.STDEV.P(Table2[6M Return vs Nifty])</f>
        <v>0.18291900388136545</v>
      </c>
      <c r="M206">
        <v>0.41566956272419597</v>
      </c>
      <c r="N206">
        <f>(Table2[[#This Row],[1W Return vs Nifty]]-AVERAGE(Table2[1W Return vs Nifty]))/_xlfn.STDEV.P(Table2[1W Return vs Nifty])</f>
        <v>-0.23588690743312968</v>
      </c>
      <c r="O206">
        <v>1458.61</v>
      </c>
      <c r="P206">
        <v>1407.47339246517</v>
      </c>
      <c r="Q206">
        <v>1198.7502506297101</v>
      </c>
      <c r="R206">
        <v>64.211752806381696</v>
      </c>
      <c r="S206" s="2">
        <f>(Table2[[#This Row],[Close Price]]-Table2[[#This Row],[20D EMA]])/Table2[[#This Row],[20D EMA]]</f>
        <v>2.8684843789635438E-2</v>
      </c>
      <c r="T206" s="2">
        <f>(Table2[[#This Row],[Close Price]]-Table2[[#This Row],[50D EMA]])/Table2[[#This Row],[50D EMA]]</f>
        <v>6.6059229277494746E-2</v>
      </c>
      <c r="U206" s="2">
        <f>(Table2[[#This Row],[Close Price]]-Table2[[#This Row],[200D EMA]])/Table2[[#This Row],[200D EMA]]</f>
        <v>0.2516785704209909</v>
      </c>
      <c r="V206">
        <v>1.05855871190163</v>
      </c>
      <c r="W206">
        <v>1493.9</v>
      </c>
      <c r="X206">
        <v>1509.5</v>
      </c>
      <c r="Y206">
        <v>1455.05</v>
      </c>
      <c r="Z206">
        <v>1520</v>
      </c>
      <c r="AA206">
        <v>1455.05</v>
      </c>
      <c r="AB206">
        <v>1520</v>
      </c>
      <c r="AC206" s="2">
        <f>(Table2[[#This Row],[Close Price]]/Table2[[#This Row],[Day Low]])-1</f>
        <v>4.384496954280781E-3</v>
      </c>
      <c r="AD206" s="2">
        <f>(Table2[[#This Row],[Day High]]/Table2[[#This Row],[Close Price]])-1</f>
        <v>6.0315238761703416E-3</v>
      </c>
      <c r="AE206" s="2">
        <f>(Table2[[#This Row],[Close Price]]/Table2[[#This Row],[Current Week Low]])-1</f>
        <v>3.1201676918318988E-2</v>
      </c>
      <c r="AF206" s="2">
        <f>(Table2[[#This Row],[Current Week High]]/Table2[[#This Row],[Close Price]])-1</f>
        <v>1.3029424505981435E-2</v>
      </c>
      <c r="AG206" s="2">
        <f>(Table2[[#This Row],[Close Price]]/Table2[[#This Row],[Current Month Low]])-1</f>
        <v>3.1201676918318988E-2</v>
      </c>
      <c r="AH206" s="2">
        <f>(Table2[[#This Row],[Current Month High]]/Table2[[#This Row],[Close Price]])-1</f>
        <v>1.3029424505981435E-2</v>
      </c>
      <c r="AI206">
        <v>8.0609150588156897</v>
      </c>
      <c r="AJ206">
        <v>111.927966101694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0.04</v>
      </c>
      <c r="AM206" t="s">
        <v>10473</v>
      </c>
      <c r="AN206">
        <v>3.59</v>
      </c>
      <c r="AO206" t="s">
        <v>10473</v>
      </c>
      <c r="AP206">
        <v>6.6108807228669006E-2</v>
      </c>
      <c r="AQ206">
        <f>(Table2[[#This Row],[Sharpe Ratio]]-AVERAGE(Table2[Sharpe Ratio]))/_xlfn.STDEV.P(Table2[Sharpe Ratio])</f>
        <v>0.1239137280862951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0.42126859388701987</v>
      </c>
      <c r="AS206">
        <f>_xlfn.RANK.AVG(Table2[[#This Row],[1Y Return vs Nifty Z-Score]],Table2[1Y Return vs Nifty Z-Score])</f>
        <v>177</v>
      </c>
      <c r="AT206">
        <f>_xlfn.RANK.AVG(Table2[[#This Row],[6M Return vs Nifty Z-Score]],Table2[6M Return vs Nifty Z-Score])</f>
        <v>236</v>
      </c>
      <c r="AU206">
        <f>_xlfn.RANK.AVG(Table2[[#This Row],[Sharpe Ratio Z-Score]],Table2[Sharpe Ratio Z-Score])</f>
        <v>298</v>
      </c>
      <c r="AV206">
        <f>(Table2[[#This Row],[Rank 1Y]]+Table2[[#This Row],[Rank 6M]]+Table2[[#This Row],[Rank Sharpe]])/3</f>
        <v>237</v>
      </c>
    </row>
    <row r="207" spans="1:48" x14ac:dyDescent="0.3">
      <c r="A207" t="s">
        <v>1304</v>
      </c>
      <c r="B207" t="s">
        <v>1305</v>
      </c>
      <c r="C207" t="s">
        <v>10441</v>
      </c>
      <c r="D207" t="s">
        <v>98</v>
      </c>
      <c r="E207">
        <v>8414.1963733049997</v>
      </c>
      <c r="F207">
        <v>1082.8499999999999</v>
      </c>
      <c r="G207">
        <v>142.127113895382</v>
      </c>
      <c r="H207">
        <f>(Table2[[#This Row],[1Y Return vs Nifty]]-AVERAGE(Table2[1Y Return vs Nifty]))/_xlfn.STDEV.P(Table2[1Y Return vs Nifty])</f>
        <v>1.0404115436381203</v>
      </c>
      <c r="I207">
        <v>17.973680150604601</v>
      </c>
      <c r="J207">
        <f>(Table2[[#This Row],[1M Return vs Nifty]]-AVERAGE(Table2[1M Return vs Nifty]))/_xlfn.STDEV.P(Table2[1M Return vs Nifty])</f>
        <v>0.5771906202202165</v>
      </c>
      <c r="K207">
        <v>38.843264751721001</v>
      </c>
      <c r="L207">
        <f>(Table2[[#This Row],[6M Return vs Nifty]]-AVERAGE(Table2[6M Return vs Nifty]))/_xlfn.STDEV.P(Table2[6M Return vs Nifty])</f>
        <v>0.7791847361815496</v>
      </c>
      <c r="M207">
        <v>-5.4470857891603304</v>
      </c>
      <c r="N207">
        <f>(Table2[[#This Row],[1W Return vs Nifty]]-AVERAGE(Table2[1W Return vs Nifty]))/_xlfn.STDEV.P(Table2[1W Return vs Nifty])</f>
        <v>-1.3869548287269711</v>
      </c>
      <c r="O207">
        <v>1044.5899999999999</v>
      </c>
      <c r="P207">
        <v>969.340856634739</v>
      </c>
      <c r="Q207">
        <v>773.82983847646506</v>
      </c>
      <c r="R207">
        <v>57.162039495734597</v>
      </c>
      <c r="S207" s="2">
        <f>(Table2[[#This Row],[Close Price]]-Table2[[#This Row],[20D EMA]])/Table2[[#This Row],[20D EMA]]</f>
        <v>3.6626810518959586E-2</v>
      </c>
      <c r="T207" s="2">
        <f>(Table2[[#This Row],[Close Price]]-Table2[[#This Row],[50D EMA]])/Table2[[#This Row],[50D EMA]]</f>
        <v>0.11709930783205677</v>
      </c>
      <c r="U207" s="2">
        <f>(Table2[[#This Row],[Close Price]]-Table2[[#This Row],[200D EMA]])/Table2[[#This Row],[200D EMA]]</f>
        <v>0.39933864805722824</v>
      </c>
      <c r="V207">
        <v>0.74250797951819403</v>
      </c>
      <c r="W207">
        <v>1071.3499999999999</v>
      </c>
      <c r="X207">
        <v>1117.95</v>
      </c>
      <c r="Y207">
        <v>1066.05</v>
      </c>
      <c r="Z207">
        <v>1151</v>
      </c>
      <c r="AA207">
        <v>1066.05</v>
      </c>
      <c r="AB207">
        <v>1151</v>
      </c>
      <c r="AC207" s="2">
        <f>(Table2[[#This Row],[Close Price]]/Table2[[#This Row],[Day Low]])-1</f>
        <v>1.0734120502170263E-2</v>
      </c>
      <c r="AD207" s="2">
        <f>(Table2[[#This Row],[Day High]]/Table2[[#This Row],[Close Price]])-1</f>
        <v>3.2414461836819619E-2</v>
      </c>
      <c r="AE207" s="2">
        <f>(Table2[[#This Row],[Close Price]]/Table2[[#This Row],[Current Week Low]])-1</f>
        <v>1.5759110735894089E-2</v>
      </c>
      <c r="AF207" s="2">
        <f>(Table2[[#This Row],[Current Week High]]/Table2[[#This Row],[Close Price]])-1</f>
        <v>6.2935771344138303E-2</v>
      </c>
      <c r="AG207" s="2">
        <f>(Table2[[#This Row],[Close Price]]/Table2[[#This Row],[Current Month Low]])-1</f>
        <v>1.5759110735894089E-2</v>
      </c>
      <c r="AH207" s="2">
        <f>(Table2[[#This Row],[Current Month High]]/Table2[[#This Row],[Close Price]])-1</f>
        <v>6.2935771344138303E-2</v>
      </c>
      <c r="AI207">
        <v>8.6946483815856404</v>
      </c>
      <c r="AJ207">
        <v>202.09234202817601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-0.01</v>
      </c>
      <c r="AM207" t="s">
        <v>10474</v>
      </c>
      <c r="AN207">
        <v>5.2</v>
      </c>
      <c r="AO207" t="s">
        <v>10473</v>
      </c>
      <c r="AQ207">
        <f>(Table2[[#This Row],[Sharpe Ratio]]-AVERAGE(Table2[Sharpe Ratio]))/_xlfn.STDEV.P(Table2[Sharpe Ratio])</f>
        <v>-0.62372773734831932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0.38610433396459598</v>
      </c>
      <c r="AS207">
        <f>_xlfn.RANK.AVG(Table2[[#This Row],[1Y Return vs Nifty Z-Score]],Table2[1Y Return vs Nifty Z-Score])</f>
        <v>79</v>
      </c>
      <c r="AT207">
        <f>_xlfn.RANK.AVG(Table2[[#This Row],[6M Return vs Nifty Z-Score]],Table2[6M Return vs Nifty Z-Score])</f>
        <v>112</v>
      </c>
      <c r="AU207">
        <f>_xlfn.RANK.AVG(Table2[[#This Row],[Sharpe Ratio Z-Score]],Table2[Sharpe Ratio Z-Score])</f>
        <v>524.5</v>
      </c>
      <c r="AV207">
        <f>(Table2[[#This Row],[Rank 1Y]]+Table2[[#This Row],[Rank 6M]]+Table2[[#This Row],[Rank Sharpe]])/3</f>
        <v>238.5</v>
      </c>
    </row>
    <row r="208" spans="1:48" x14ac:dyDescent="0.3">
      <c r="A208" t="s">
        <v>123</v>
      </c>
      <c r="B208" t="s">
        <v>124</v>
      </c>
      <c r="C208" t="s">
        <v>10427</v>
      </c>
      <c r="D208" t="s">
        <v>18</v>
      </c>
      <c r="E208">
        <v>241868.57102402399</v>
      </c>
      <c r="F208">
        <v>171.28</v>
      </c>
      <c r="G208">
        <v>54.101732915874202</v>
      </c>
      <c r="H208">
        <f>(Table2[[#This Row],[1Y Return vs Nifty]]-AVERAGE(Table2[1Y Return vs Nifty]))/_xlfn.STDEV.P(Table2[1Y Return vs Nifty])</f>
        <v>5.9920068912968277E-2</v>
      </c>
      <c r="I208">
        <v>0.57931328612680799</v>
      </c>
      <c r="J208">
        <f>(Table2[[#This Row],[1M Return vs Nifty]]-AVERAGE(Table2[1M Return vs Nifty]))/_xlfn.STDEV.P(Table2[1M Return vs Nifty])</f>
        <v>-0.67541312581763036</v>
      </c>
      <c r="K208">
        <v>17.070084886092999</v>
      </c>
      <c r="L208">
        <f>(Table2[[#This Row],[6M Return vs Nifty]]-AVERAGE(Table2[6M Return vs Nifty]))/_xlfn.STDEV.P(Table2[6M Return vs Nifty])</f>
        <v>0.15660087577834741</v>
      </c>
      <c r="M208">
        <v>2.4871332742672601</v>
      </c>
      <c r="N208">
        <f>(Table2[[#This Row],[1W Return vs Nifty]]-AVERAGE(Table2[1W Return vs Nifty]))/_xlfn.STDEV.P(Table2[1W Return vs Nifty])</f>
        <v>0.1708152804238238</v>
      </c>
      <c r="O208">
        <v>167.33</v>
      </c>
      <c r="P208">
        <v>166.40393410162099</v>
      </c>
      <c r="Q208">
        <v>146.251670481292</v>
      </c>
      <c r="R208">
        <v>68.771154021297804</v>
      </c>
      <c r="S208" s="2">
        <f>(Table2[[#This Row],[Close Price]]-Table2[[#This Row],[20D EMA]])/Table2[[#This Row],[20D EMA]]</f>
        <v>2.360604792924155E-2</v>
      </c>
      <c r="T208" s="2">
        <f>(Table2[[#This Row],[Close Price]]-Table2[[#This Row],[50D EMA]])/Table2[[#This Row],[50D EMA]]</f>
        <v>2.9302587854691302E-2</v>
      </c>
      <c r="U208" s="2">
        <f>(Table2[[#This Row],[Close Price]]-Table2[[#This Row],[200D EMA]])/Table2[[#This Row],[200D EMA]]</f>
        <v>0.17113192236603919</v>
      </c>
      <c r="V208">
        <v>0.79537870085422702</v>
      </c>
      <c r="W208">
        <v>169.71</v>
      </c>
      <c r="X208">
        <v>171.94</v>
      </c>
      <c r="Y208">
        <v>165.62</v>
      </c>
      <c r="Z208">
        <v>171.94</v>
      </c>
      <c r="AA208">
        <v>165.62</v>
      </c>
      <c r="AB208">
        <v>171.94</v>
      </c>
      <c r="AC208" s="2">
        <f>(Table2[[#This Row],[Close Price]]/Table2[[#This Row],[Day Low]])-1</f>
        <v>9.2510753638559429E-3</v>
      </c>
      <c r="AD208" s="2">
        <f>(Table2[[#This Row],[Day High]]/Table2[[#This Row],[Close Price]])-1</f>
        <v>3.8533395609527954E-3</v>
      </c>
      <c r="AE208" s="2">
        <f>(Table2[[#This Row],[Close Price]]/Table2[[#This Row],[Current Week Low]])-1</f>
        <v>3.4174616592199003E-2</v>
      </c>
      <c r="AF208" s="2">
        <f>(Table2[[#This Row],[Current Week High]]/Table2[[#This Row],[Close Price]])-1</f>
        <v>3.8533395609527954E-3</v>
      </c>
      <c r="AG208" s="2">
        <f>(Table2[[#This Row],[Close Price]]/Table2[[#This Row],[Current Month Low]])-1</f>
        <v>3.4174616592199003E-2</v>
      </c>
      <c r="AH208" s="2">
        <f>(Table2[[#This Row],[Current Month High]]/Table2[[#This Row],[Close Price]])-1</f>
        <v>3.8533395609527954E-3</v>
      </c>
      <c r="AI208">
        <v>14.8995796356842</v>
      </c>
      <c r="AJ208">
        <v>100.327485380116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-0.05</v>
      </c>
      <c r="AM208" t="s">
        <v>10474</v>
      </c>
      <c r="AN208">
        <v>2.72</v>
      </c>
      <c r="AO208" t="s">
        <v>10473</v>
      </c>
      <c r="AP208">
        <v>0.100454768801056</v>
      </c>
      <c r="AQ208">
        <f>(Table2[[#This Row],[Sharpe Ratio]]-AVERAGE(Table2[Sharpe Ratio]))/_xlfn.STDEV.P(Table2[Sharpe Ratio])</f>
        <v>0.51234102118385594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0.2242641204813651</v>
      </c>
      <c r="AS208">
        <f>_xlfn.RANK.AVG(Table2[[#This Row],[1Y Return vs Nifty Z-Score]],Table2[1Y Return vs Nifty Z-Score])</f>
        <v>257</v>
      </c>
      <c r="AT208">
        <f>_xlfn.RANK.AVG(Table2[[#This Row],[6M Return vs Nifty Z-Score]],Table2[6M Return vs Nifty Z-Score])</f>
        <v>247</v>
      </c>
      <c r="AU208">
        <f>_xlfn.RANK.AVG(Table2[[#This Row],[Sharpe Ratio Z-Score]],Table2[Sharpe Ratio Z-Score])</f>
        <v>212</v>
      </c>
      <c r="AV208">
        <f>(Table2[[#This Row],[Rank 1Y]]+Table2[[#This Row],[Rank 6M]]+Table2[[#This Row],[Rank Sharpe]])/3</f>
        <v>238.66666666666666</v>
      </c>
    </row>
    <row r="209" spans="1:48" x14ac:dyDescent="0.3">
      <c r="A209" t="s">
        <v>993</v>
      </c>
      <c r="B209" t="s">
        <v>994</v>
      </c>
      <c r="C209" t="s">
        <v>10435</v>
      </c>
      <c r="D209" t="s">
        <v>46</v>
      </c>
      <c r="E209">
        <v>13476.25654672</v>
      </c>
      <c r="F209">
        <v>733.15</v>
      </c>
      <c r="G209">
        <v>73.210504800910797</v>
      </c>
      <c r="H209">
        <f>(Table2[[#This Row],[1Y Return vs Nifty]]-AVERAGE(Table2[1Y Return vs Nifty]))/_xlfn.STDEV.P(Table2[1Y Return vs Nifty])</f>
        <v>0.27276763307298901</v>
      </c>
      <c r="I209">
        <v>36.214956082937697</v>
      </c>
      <c r="J209">
        <f>(Table2[[#This Row],[1M Return vs Nifty]]-AVERAGE(Table2[1M Return vs Nifty]))/_xlfn.STDEV.P(Table2[1M Return vs Nifty])</f>
        <v>1.8907820112361275</v>
      </c>
      <c r="K209">
        <v>21.734674649893499</v>
      </c>
      <c r="L209">
        <f>(Table2[[#This Row],[6M Return vs Nifty]]-AVERAGE(Table2[6M Return vs Nifty]))/_xlfn.STDEV.P(Table2[6M Return vs Nifty])</f>
        <v>0.2899804886905018</v>
      </c>
      <c r="M209">
        <v>6.0443367588433699</v>
      </c>
      <c r="N209">
        <f>(Table2[[#This Row],[1W Return vs Nifty]]-AVERAGE(Table2[1W Return vs Nifty]))/_xlfn.STDEV.P(Table2[1W Return vs Nifty])</f>
        <v>0.86922116210436629</v>
      </c>
      <c r="O209">
        <v>681.61</v>
      </c>
      <c r="P209">
        <v>616.78872581874998</v>
      </c>
      <c r="Q209">
        <v>541.609002188207</v>
      </c>
      <c r="R209">
        <v>71.512097131881802</v>
      </c>
      <c r="S209" s="2">
        <f>(Table2[[#This Row],[Close Price]]-Table2[[#This Row],[20D EMA]])/Table2[[#This Row],[20D EMA]]</f>
        <v>7.5615087806810297E-2</v>
      </c>
      <c r="T209" s="2">
        <f>(Table2[[#This Row],[Close Price]]-Table2[[#This Row],[50D EMA]])/Table2[[#This Row],[50D EMA]]</f>
        <v>0.18865661661825514</v>
      </c>
      <c r="U209" s="2">
        <f>(Table2[[#This Row],[Close Price]]-Table2[[#This Row],[200D EMA]])/Table2[[#This Row],[200D EMA]]</f>
        <v>0.35365179869228475</v>
      </c>
      <c r="V209">
        <v>0.87731863738548899</v>
      </c>
      <c r="W209">
        <v>726.3</v>
      </c>
      <c r="X209">
        <v>739.7</v>
      </c>
      <c r="Y209">
        <v>726.3</v>
      </c>
      <c r="Z209">
        <v>757.95</v>
      </c>
      <c r="AA209">
        <v>726.3</v>
      </c>
      <c r="AB209">
        <v>757.95</v>
      </c>
      <c r="AC209" s="2">
        <f>(Table2[[#This Row],[Close Price]]/Table2[[#This Row],[Day Low]])-1</f>
        <v>9.4313644499517402E-3</v>
      </c>
      <c r="AD209" s="2">
        <f>(Table2[[#This Row],[Day High]]/Table2[[#This Row],[Close Price]])-1</f>
        <v>8.9340516947420401E-3</v>
      </c>
      <c r="AE209" s="2">
        <f>(Table2[[#This Row],[Close Price]]/Table2[[#This Row],[Current Week Low]])-1</f>
        <v>9.4313644499517402E-3</v>
      </c>
      <c r="AF209" s="2">
        <f>(Table2[[#This Row],[Current Week High]]/Table2[[#This Row],[Close Price]])-1</f>
        <v>3.382663847780143E-2</v>
      </c>
      <c r="AG209" s="2">
        <f>(Table2[[#This Row],[Close Price]]/Table2[[#This Row],[Current Month Low]])-1</f>
        <v>9.4313644499517402E-3</v>
      </c>
      <c r="AH209" s="2">
        <f>(Table2[[#This Row],[Current Month High]]/Table2[[#This Row],[Close Price]])-1</f>
        <v>3.382663847780143E-2</v>
      </c>
      <c r="AI209">
        <v>3.3826638477801398</v>
      </c>
      <c r="AJ209">
        <v>100.34157671813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0.3</v>
      </c>
      <c r="AM209" t="s">
        <v>10473</v>
      </c>
      <c r="AN209">
        <v>7.14</v>
      </c>
      <c r="AO209" t="s">
        <v>10473</v>
      </c>
      <c r="AP209">
        <v>6.1306028398789E-2</v>
      </c>
      <c r="AQ209">
        <f>(Table2[[#This Row],[Sharpe Ratio]]-AVERAGE(Table2[Sharpe Ratio]))/_xlfn.STDEV.P(Table2[Sharpe Ratio])</f>
        <v>6.9597869835979417E-2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3.3923491649399642</v>
      </c>
      <c r="AS209">
        <f>_xlfn.RANK.AVG(Table2[[#This Row],[1Y Return vs Nifty Z-Score]],Table2[1Y Return vs Nifty Z-Score])</f>
        <v>192</v>
      </c>
      <c r="AT209">
        <f>_xlfn.RANK.AVG(Table2[[#This Row],[6M Return vs Nifty Z-Score]],Table2[6M Return vs Nifty Z-Score])</f>
        <v>208</v>
      </c>
      <c r="AU209">
        <f>_xlfn.RANK.AVG(Table2[[#This Row],[Sharpe Ratio Z-Score]],Table2[Sharpe Ratio Z-Score])</f>
        <v>318</v>
      </c>
      <c r="AV209">
        <f>(Table2[[#This Row],[Rank 1Y]]+Table2[[#This Row],[Rank 6M]]+Table2[[#This Row],[Rank Sharpe]])/3</f>
        <v>239.33333333333334</v>
      </c>
    </row>
    <row r="210" spans="1:48" x14ac:dyDescent="0.3">
      <c r="A210" t="s">
        <v>360</v>
      </c>
      <c r="B210" t="s">
        <v>361</v>
      </c>
      <c r="C210" t="s">
        <v>10429</v>
      </c>
      <c r="D210" t="s">
        <v>37</v>
      </c>
      <c r="E210">
        <v>70632.144</v>
      </c>
      <c r="F210">
        <v>402.6</v>
      </c>
      <c r="G210">
        <v>94.334504606685897</v>
      </c>
      <c r="H210">
        <f>(Table2[[#This Row],[1Y Return vs Nifty]]-AVERAGE(Table2[1Y Return vs Nifty]))/_xlfn.STDEV.P(Table2[1Y Return vs Nifty])</f>
        <v>0.50806228890049354</v>
      </c>
      <c r="I210">
        <v>2.3922342945155601</v>
      </c>
      <c r="J210">
        <f>(Table2[[#This Row],[1M Return vs Nifty]]-AVERAGE(Table2[1M Return vs Nifty]))/_xlfn.STDEV.P(Table2[1M Return vs Nifty])</f>
        <v>-0.54486099569003366</v>
      </c>
      <c r="K210">
        <v>16.111546146890799</v>
      </c>
      <c r="L210">
        <f>(Table2[[#This Row],[6M Return vs Nifty]]-AVERAGE(Table2[6M Return vs Nifty]))/_xlfn.STDEV.P(Table2[6M Return vs Nifty])</f>
        <v>0.12919235059821926</v>
      </c>
      <c r="M210">
        <v>-0.910573433208554</v>
      </c>
      <c r="N210">
        <f>(Table2[[#This Row],[1W Return vs Nifty]]-AVERAGE(Table2[1W Return vs Nifty]))/_xlfn.STDEV.P(Table2[1W Return vs Nifty])</f>
        <v>-0.49627569680468636</v>
      </c>
      <c r="O210">
        <v>382.89</v>
      </c>
      <c r="P210">
        <v>369.40766303148803</v>
      </c>
      <c r="Q210">
        <v>321.55235934635903</v>
      </c>
      <c r="R210">
        <v>69.761204157448404</v>
      </c>
      <c r="S210" s="2">
        <f>(Table2[[#This Row],[Close Price]]-Table2[[#This Row],[20D EMA]])/Table2[[#This Row],[20D EMA]]</f>
        <v>5.1476925487738093E-2</v>
      </c>
      <c r="T210" s="2">
        <f>(Table2[[#This Row],[Close Price]]-Table2[[#This Row],[50D EMA]])/Table2[[#This Row],[50D EMA]]</f>
        <v>8.9852865249529776E-2</v>
      </c>
      <c r="U210" s="2">
        <f>(Table2[[#This Row],[Close Price]]-Table2[[#This Row],[200D EMA]])/Table2[[#This Row],[200D EMA]]</f>
        <v>0.25205114594211642</v>
      </c>
      <c r="V210">
        <v>1.19649957727865</v>
      </c>
      <c r="W210">
        <v>387.2</v>
      </c>
      <c r="X210">
        <v>414</v>
      </c>
      <c r="Y210">
        <v>377.05</v>
      </c>
      <c r="Z210">
        <v>414</v>
      </c>
      <c r="AA210">
        <v>377.05</v>
      </c>
      <c r="AB210">
        <v>414</v>
      </c>
      <c r="AC210" s="2">
        <f>(Table2[[#This Row],[Close Price]]/Table2[[#This Row],[Day Low]])-1</f>
        <v>3.9772727272727293E-2</v>
      </c>
      <c r="AD210" s="2">
        <f>(Table2[[#This Row],[Day High]]/Table2[[#This Row],[Close Price]])-1</f>
        <v>2.8315946348733245E-2</v>
      </c>
      <c r="AE210" s="2">
        <f>(Table2[[#This Row],[Close Price]]/Table2[[#This Row],[Current Week Low]])-1</f>
        <v>6.7762896167617104E-2</v>
      </c>
      <c r="AF210" s="2">
        <f>(Table2[[#This Row],[Current Week High]]/Table2[[#This Row],[Close Price]])-1</f>
        <v>2.8315946348733245E-2</v>
      </c>
      <c r="AG210" s="2">
        <f>(Table2[[#This Row],[Close Price]]/Table2[[#This Row],[Current Month Low]])-1</f>
        <v>6.7762896167617104E-2</v>
      </c>
      <c r="AH210" s="2">
        <f>(Table2[[#This Row],[Current Month High]]/Table2[[#This Row],[Close Price]])-1</f>
        <v>2.8315946348733245E-2</v>
      </c>
      <c r="AI210">
        <v>16.194734227521099</v>
      </c>
      <c r="AJ210">
        <v>120.844761382336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0.09</v>
      </c>
      <c r="AM210" t="s">
        <v>10473</v>
      </c>
      <c r="AN210">
        <v>5.67</v>
      </c>
      <c r="AO210" t="s">
        <v>10473</v>
      </c>
      <c r="AP210">
        <v>6.1158782869394003E-2</v>
      </c>
      <c r="AQ210">
        <f>(Table2[[#This Row],[Sharpe Ratio]]-AVERAGE(Table2[Sharpe Ratio]))/_xlfn.STDEV.P(Table2[Sharpe Ratio])</f>
        <v>6.7932632358697703E-2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-0.33594942063730948</v>
      </c>
      <c r="AS210">
        <f>_xlfn.RANK.AVG(Table2[[#This Row],[1Y Return vs Nifty Z-Score]],Table2[1Y Return vs Nifty Z-Score])</f>
        <v>141</v>
      </c>
      <c r="AT210">
        <f>_xlfn.RANK.AVG(Table2[[#This Row],[6M Return vs Nifty Z-Score]],Table2[6M Return vs Nifty Z-Score])</f>
        <v>259</v>
      </c>
      <c r="AU210">
        <f>_xlfn.RANK.AVG(Table2[[#This Row],[Sharpe Ratio Z-Score]],Table2[Sharpe Ratio Z-Score])</f>
        <v>319</v>
      </c>
      <c r="AV210">
        <f>(Table2[[#This Row],[Rank 1Y]]+Table2[[#This Row],[Rank 6M]]+Table2[[#This Row],[Rank Sharpe]])/3</f>
        <v>239.66666666666666</v>
      </c>
    </row>
    <row r="211" spans="1:48" x14ac:dyDescent="0.3">
      <c r="A211" t="s">
        <v>154</v>
      </c>
      <c r="B211" t="s">
        <v>155</v>
      </c>
      <c r="C211" t="s">
        <v>10437</v>
      </c>
      <c r="D211" t="s">
        <v>156</v>
      </c>
      <c r="E211">
        <v>175819.06397366899</v>
      </c>
      <c r="F211">
        <v>473.85</v>
      </c>
      <c r="G211">
        <v>45.848253915365603</v>
      </c>
      <c r="H211">
        <f>(Table2[[#This Row],[1Y Return vs Nifty]]-AVERAGE(Table2[1Y Return vs Nifty]))/_xlfn.STDEV.P(Table2[1Y Return vs Nifty])</f>
        <v>-3.2013254257830207E-2</v>
      </c>
      <c r="I211">
        <v>4.7254385085335597</v>
      </c>
      <c r="J211">
        <f>(Table2[[#This Row],[1M Return vs Nifty]]-AVERAGE(Table2[1M Return vs Nifty]))/_xlfn.STDEV.P(Table2[1M Return vs Nifty])</f>
        <v>-0.37684221343020713</v>
      </c>
      <c r="K211">
        <v>66.236596476293101</v>
      </c>
      <c r="L211">
        <f>(Table2[[#This Row],[6M Return vs Nifty]]-AVERAGE(Table2[6M Return vs Nifty]))/_xlfn.STDEV.P(Table2[6M Return vs Nifty])</f>
        <v>1.562471620304192</v>
      </c>
      <c r="M211">
        <v>3.9043103496254701</v>
      </c>
      <c r="N211">
        <f>(Table2[[#This Row],[1W Return vs Nifty]]-AVERAGE(Table2[1W Return vs Nifty]))/_xlfn.STDEV.P(Table2[1W Return vs Nifty])</f>
        <v>0.4490576719835373</v>
      </c>
      <c r="O211">
        <v>456.25</v>
      </c>
      <c r="P211">
        <v>428.82138900687102</v>
      </c>
      <c r="Q211">
        <v>339.37037992565899</v>
      </c>
      <c r="R211">
        <v>65.163310940313494</v>
      </c>
      <c r="S211" s="2">
        <f>(Table2[[#This Row],[Close Price]]-Table2[[#This Row],[20D EMA]])/Table2[[#This Row],[20D EMA]]</f>
        <v>3.8575342465753476E-2</v>
      </c>
      <c r="T211" s="2">
        <f>(Table2[[#This Row],[Close Price]]-Table2[[#This Row],[50D EMA]])/Table2[[#This Row],[50D EMA]]</f>
        <v>0.10500551546044153</v>
      </c>
      <c r="U211" s="2">
        <f>(Table2[[#This Row],[Close Price]]-Table2[[#This Row],[200D EMA]])/Table2[[#This Row],[200D EMA]]</f>
        <v>0.39626210190706551</v>
      </c>
      <c r="V211">
        <v>1.33154627094075</v>
      </c>
      <c r="W211">
        <v>467</v>
      </c>
      <c r="X211">
        <v>479.6</v>
      </c>
      <c r="Y211">
        <v>455</v>
      </c>
      <c r="Z211">
        <v>479.6</v>
      </c>
      <c r="AA211">
        <v>455</v>
      </c>
      <c r="AB211">
        <v>479.6</v>
      </c>
      <c r="AC211" s="2">
        <f>(Table2[[#This Row],[Close Price]]/Table2[[#This Row],[Day Low]])-1</f>
        <v>1.4668094218415417E-2</v>
      </c>
      <c r="AD211" s="2">
        <f>(Table2[[#This Row],[Day High]]/Table2[[#This Row],[Close Price]])-1</f>
        <v>1.213464176427137E-2</v>
      </c>
      <c r="AE211" s="2">
        <f>(Table2[[#This Row],[Close Price]]/Table2[[#This Row],[Current Week Low]])-1</f>
        <v>4.142857142857137E-2</v>
      </c>
      <c r="AF211" s="2">
        <f>(Table2[[#This Row],[Current Week High]]/Table2[[#This Row],[Close Price]])-1</f>
        <v>1.213464176427137E-2</v>
      </c>
      <c r="AG211" s="2">
        <f>(Table2[[#This Row],[Close Price]]/Table2[[#This Row],[Current Month Low]])-1</f>
        <v>4.142857142857137E-2</v>
      </c>
      <c r="AH211" s="2">
        <f>(Table2[[#This Row],[Current Month High]]/Table2[[#This Row],[Close Price]])-1</f>
        <v>1.213464176427137E-2</v>
      </c>
      <c r="AI211">
        <v>6.9431254616439704</v>
      </c>
      <c r="AJ211">
        <v>127.8125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0.11</v>
      </c>
      <c r="AM211" t="s">
        <v>10473</v>
      </c>
      <c r="AN211">
        <v>5.66</v>
      </c>
      <c r="AO211" t="s">
        <v>10473</v>
      </c>
      <c r="AP211">
        <v>4.2829146845625998E-2</v>
      </c>
      <c r="AQ211">
        <f>(Table2[[#This Row],[Sharpe Ratio]]-AVERAGE(Table2[Sharpe Ratio]))/_xlfn.STDEV.P(Table2[Sharpe Ratio])</f>
        <v>-0.13936192508644224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1.4633118995132497</v>
      </c>
      <c r="AS211">
        <f>_xlfn.RANK.AVG(Table2[[#This Row],[1Y Return vs Nifty Z-Score]],Table2[1Y Return vs Nifty Z-Score])</f>
        <v>289</v>
      </c>
      <c r="AT211">
        <f>_xlfn.RANK.AVG(Table2[[#This Row],[6M Return vs Nifty Z-Score]],Table2[6M Return vs Nifty Z-Score])</f>
        <v>51</v>
      </c>
      <c r="AU211">
        <f>_xlfn.RANK.AVG(Table2[[#This Row],[Sharpe Ratio Z-Score]],Table2[Sharpe Ratio Z-Score])</f>
        <v>380</v>
      </c>
      <c r="AV211">
        <f>(Table2[[#This Row],[Rank 1Y]]+Table2[[#This Row],[Rank 6M]]+Table2[[#This Row],[Rank Sharpe]])/3</f>
        <v>240</v>
      </c>
    </row>
    <row r="212" spans="1:48" x14ac:dyDescent="0.3">
      <c r="A212" t="s">
        <v>485</v>
      </c>
      <c r="B212" t="s">
        <v>486</v>
      </c>
      <c r="C212" t="s">
        <v>10429</v>
      </c>
      <c r="D212" t="s">
        <v>487</v>
      </c>
      <c r="E212">
        <v>43768.512909999998</v>
      </c>
      <c r="F212">
        <v>795.7</v>
      </c>
      <c r="G212">
        <v>76.8303625178022</v>
      </c>
      <c r="H212">
        <f>(Table2[[#This Row],[1Y Return vs Nifty]]-AVERAGE(Table2[1Y Return vs Nifty]))/_xlfn.STDEV.P(Table2[1Y Return vs Nifty])</f>
        <v>0.3130882723208479</v>
      </c>
      <c r="I212">
        <v>28.439531297953501</v>
      </c>
      <c r="J212">
        <f>(Table2[[#This Row],[1M Return vs Nifty]]-AVERAGE(Table2[1M Return vs Nifty]))/_xlfn.STDEV.P(Table2[1M Return vs Nifty])</f>
        <v>1.3308578536862217</v>
      </c>
      <c r="K212">
        <v>26.427746199041401</v>
      </c>
      <c r="L212">
        <f>(Table2[[#This Row],[6M Return vs Nifty]]-AVERAGE(Table2[6M Return vs Nifty]))/_xlfn.STDEV.P(Table2[6M Return vs Nifty])</f>
        <v>0.42417451180742166</v>
      </c>
      <c r="M212">
        <v>-0.89531501224090704</v>
      </c>
      <c r="N212">
        <f>(Table2[[#This Row],[1W Return vs Nifty]]-AVERAGE(Table2[1W Return vs Nifty]))/_xlfn.STDEV.P(Table2[1W Return vs Nifty])</f>
        <v>-0.49327992470585408</v>
      </c>
      <c r="O212">
        <v>753.89</v>
      </c>
      <c r="P212">
        <v>704.44688069873496</v>
      </c>
      <c r="Q212">
        <v>599.288078771051</v>
      </c>
      <c r="R212">
        <v>66.737309033690707</v>
      </c>
      <c r="S212" s="2">
        <f>(Table2[[#This Row],[Close Price]]-Table2[[#This Row],[20D EMA]])/Table2[[#This Row],[20D EMA]]</f>
        <v>5.5459019220310733E-2</v>
      </c>
      <c r="T212" s="2">
        <f>(Table2[[#This Row],[Close Price]]-Table2[[#This Row],[50D EMA]])/Table2[[#This Row],[50D EMA]]</f>
        <v>0.12953868034840596</v>
      </c>
      <c r="U212" s="2">
        <f>(Table2[[#This Row],[Close Price]]-Table2[[#This Row],[200D EMA]])/Table2[[#This Row],[200D EMA]]</f>
        <v>0.32774207962175278</v>
      </c>
      <c r="V212">
        <v>1.03160491873448</v>
      </c>
      <c r="W212">
        <v>783.5</v>
      </c>
      <c r="X212">
        <v>804</v>
      </c>
      <c r="Y212">
        <v>783.5</v>
      </c>
      <c r="Z212">
        <v>821.25</v>
      </c>
      <c r="AA212">
        <v>783.5</v>
      </c>
      <c r="AB212">
        <v>821.25</v>
      </c>
      <c r="AC212" s="2">
        <f>(Table2[[#This Row],[Close Price]]/Table2[[#This Row],[Day Low]])-1</f>
        <v>1.5571155073388798E-2</v>
      </c>
      <c r="AD212" s="2">
        <f>(Table2[[#This Row],[Day High]]/Table2[[#This Row],[Close Price]])-1</f>
        <v>1.0431066985044479E-2</v>
      </c>
      <c r="AE212" s="2">
        <f>(Table2[[#This Row],[Close Price]]/Table2[[#This Row],[Current Week Low]])-1</f>
        <v>1.5571155073388798E-2</v>
      </c>
      <c r="AF212" s="2">
        <f>(Table2[[#This Row],[Current Week High]]/Table2[[#This Row],[Close Price]])-1</f>
        <v>3.2110091743119185E-2</v>
      </c>
      <c r="AG212" s="2">
        <f>(Table2[[#This Row],[Close Price]]/Table2[[#This Row],[Current Month Low]])-1</f>
        <v>1.5571155073388798E-2</v>
      </c>
      <c r="AH212" s="2">
        <f>(Table2[[#This Row],[Current Month High]]/Table2[[#This Row],[Close Price]])-1</f>
        <v>3.2110091743119185E-2</v>
      </c>
      <c r="AI212">
        <v>3.21100917431191</v>
      </c>
      <c r="AJ212">
        <v>107.91742879540099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0.09</v>
      </c>
      <c r="AM212" t="s">
        <v>10473</v>
      </c>
      <c r="AN212">
        <v>8.0500000000000007</v>
      </c>
      <c r="AO212" t="s">
        <v>10473</v>
      </c>
      <c r="AP212">
        <v>4.4779236819546001E-2</v>
      </c>
      <c r="AQ212">
        <f>(Table2[[#This Row],[Sharpe Ratio]]-AVERAGE(Table2[Sharpe Ratio]))/_xlfn.STDEV.P(Table2[Sharpe Ratio])</f>
        <v>-0.11730785714980836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1.4575328559588288</v>
      </c>
      <c r="AS212">
        <f>_xlfn.RANK.AVG(Table2[[#This Row],[1Y Return vs Nifty Z-Score]],Table2[1Y Return vs Nifty Z-Score])</f>
        <v>175</v>
      </c>
      <c r="AT212">
        <f>_xlfn.RANK.AVG(Table2[[#This Row],[6M Return vs Nifty Z-Score]],Table2[6M Return vs Nifty Z-Score])</f>
        <v>174</v>
      </c>
      <c r="AU212">
        <f>_xlfn.RANK.AVG(Table2[[#This Row],[Sharpe Ratio Z-Score]],Table2[Sharpe Ratio Z-Score])</f>
        <v>372</v>
      </c>
      <c r="AV212">
        <f>(Table2[[#This Row],[Rank 1Y]]+Table2[[#This Row],[Rank 6M]]+Table2[[#This Row],[Rank Sharpe]])/3</f>
        <v>240.33333333333334</v>
      </c>
    </row>
    <row r="213" spans="1:48" x14ac:dyDescent="0.3">
      <c r="A213" t="s">
        <v>1478</v>
      </c>
      <c r="B213" t="s">
        <v>1479</v>
      </c>
      <c r="C213" t="s">
        <v>10443</v>
      </c>
      <c r="D213" t="s">
        <v>375</v>
      </c>
      <c r="E213">
        <v>6618.3931943999996</v>
      </c>
      <c r="F213">
        <v>134.91</v>
      </c>
      <c r="G213">
        <v>62.927376800202701</v>
      </c>
      <c r="H213">
        <f>(Table2[[#This Row],[1Y Return vs Nifty]]-AVERAGE(Table2[1Y Return vs Nifty]))/_xlfn.STDEV.P(Table2[1Y Return vs Nifty])</f>
        <v>0.15822658563862479</v>
      </c>
      <c r="I213">
        <v>32.169637753472998</v>
      </c>
      <c r="J213">
        <f>(Table2[[#This Row],[1M Return vs Nifty]]-AVERAGE(Table2[1M Return vs Nifty]))/_xlfn.STDEV.P(Table2[1M Return vs Nifty])</f>
        <v>1.5994704082969553</v>
      </c>
      <c r="K213">
        <v>22.906987674337099</v>
      </c>
      <c r="L213">
        <f>(Table2[[#This Row],[6M Return vs Nifty]]-AVERAGE(Table2[6M Return vs Nifty]))/_xlfn.STDEV.P(Table2[6M Return vs Nifty])</f>
        <v>0.3235016910533795</v>
      </c>
      <c r="M213">
        <v>3.9200468056379698</v>
      </c>
      <c r="N213">
        <f>(Table2[[#This Row],[1W Return vs Nifty]]-AVERAGE(Table2[1W Return vs Nifty]))/_xlfn.STDEV.P(Table2[1W Return vs Nifty])</f>
        <v>0.45214729940676202</v>
      </c>
      <c r="O213">
        <v>126.3</v>
      </c>
      <c r="P213">
        <v>115.813896865537</v>
      </c>
      <c r="Q213">
        <v>97.848736665914402</v>
      </c>
      <c r="R213">
        <v>61.2135906206735</v>
      </c>
      <c r="S213" s="2">
        <f>(Table2[[#This Row],[Close Price]]-Table2[[#This Row],[20D EMA]])/Table2[[#This Row],[20D EMA]]</f>
        <v>6.8171021377672211E-2</v>
      </c>
      <c r="T213" s="2">
        <f>(Table2[[#This Row],[Close Price]]-Table2[[#This Row],[50D EMA]])/Table2[[#This Row],[50D EMA]]</f>
        <v>0.16488611169550813</v>
      </c>
      <c r="U213" s="2">
        <f>(Table2[[#This Row],[Close Price]]-Table2[[#This Row],[200D EMA]])/Table2[[#This Row],[200D EMA]]</f>
        <v>0.37876077501771038</v>
      </c>
      <c r="V213">
        <v>1.82864136694543</v>
      </c>
      <c r="W213">
        <v>133.80000000000001</v>
      </c>
      <c r="X213">
        <v>137.6</v>
      </c>
      <c r="Y213">
        <v>129.25</v>
      </c>
      <c r="Z213">
        <v>138.9</v>
      </c>
      <c r="AA213">
        <v>129.25</v>
      </c>
      <c r="AB213">
        <v>138.9</v>
      </c>
      <c r="AC213" s="2">
        <f>(Table2[[#This Row],[Close Price]]/Table2[[#This Row],[Day Low]])-1</f>
        <v>8.2959641255604399E-3</v>
      </c>
      <c r="AD213" s="2">
        <f>(Table2[[#This Row],[Day High]]/Table2[[#This Row],[Close Price]])-1</f>
        <v>1.9939218738418196E-2</v>
      </c>
      <c r="AE213" s="2">
        <f>(Table2[[#This Row],[Close Price]]/Table2[[#This Row],[Current Week Low]])-1</f>
        <v>4.3791102514506797E-2</v>
      </c>
      <c r="AF213" s="2">
        <f>(Table2[[#This Row],[Current Week High]]/Table2[[#This Row],[Close Price]])-1</f>
        <v>2.9575272403824737E-2</v>
      </c>
      <c r="AG213" s="2">
        <f>(Table2[[#This Row],[Close Price]]/Table2[[#This Row],[Current Month Low]])-1</f>
        <v>4.3791102514506797E-2</v>
      </c>
      <c r="AH213" s="2">
        <f>(Table2[[#This Row],[Current Month High]]/Table2[[#This Row],[Close Price]])-1</f>
        <v>2.9575272403824737E-2</v>
      </c>
      <c r="AI213">
        <v>15.2620265362093</v>
      </c>
      <c r="AJ213">
        <v>107.39431206764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0.25</v>
      </c>
      <c r="AM213" t="s">
        <v>10473</v>
      </c>
      <c r="AN213">
        <v>7.15</v>
      </c>
      <c r="AO213" t="s">
        <v>10473</v>
      </c>
      <c r="AP213">
        <v>6.5203880302795003E-2</v>
      </c>
      <c r="AQ213">
        <f>(Table2[[#This Row],[Sharpe Ratio]]-AVERAGE(Table2[Sharpe Ratio]))/_xlfn.STDEV.P(Table2[Sharpe Ratio])</f>
        <v>0.1136796772641184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2.6470256616598404</v>
      </c>
      <c r="AS213">
        <f>_xlfn.RANK.AVG(Table2[[#This Row],[1Y Return vs Nifty Z-Score]],Table2[1Y Return vs Nifty Z-Score])</f>
        <v>222</v>
      </c>
      <c r="AT213">
        <f>_xlfn.RANK.AVG(Table2[[#This Row],[6M Return vs Nifty Z-Score]],Table2[6M Return vs Nifty Z-Score])</f>
        <v>199</v>
      </c>
      <c r="AU213">
        <f>_xlfn.RANK.AVG(Table2[[#This Row],[Sharpe Ratio Z-Score]],Table2[Sharpe Ratio Z-Score])</f>
        <v>301</v>
      </c>
      <c r="AV213">
        <f>(Table2[[#This Row],[Rank 1Y]]+Table2[[#This Row],[Rank 6M]]+Table2[[#This Row],[Rank Sharpe]])/3</f>
        <v>240.66666666666666</v>
      </c>
    </row>
    <row r="214" spans="1:48" x14ac:dyDescent="0.3">
      <c r="A214" t="s">
        <v>723</v>
      </c>
      <c r="B214" t="s">
        <v>724</v>
      </c>
      <c r="C214" t="s">
        <v>10436</v>
      </c>
      <c r="D214" t="s">
        <v>67</v>
      </c>
      <c r="E214">
        <v>22272.23436486</v>
      </c>
      <c r="F214">
        <v>168.02</v>
      </c>
      <c r="G214">
        <v>104.72142350359999</v>
      </c>
      <c r="H214">
        <f>(Table2[[#This Row],[1Y Return vs Nifty]]-AVERAGE(Table2[1Y Return vs Nifty]))/_xlfn.STDEV.P(Table2[1Y Return vs Nifty])</f>
        <v>0.62375943572064463</v>
      </c>
      <c r="I214">
        <v>12.4854694799643</v>
      </c>
      <c r="J214">
        <f>(Table2[[#This Row],[1M Return vs Nifty]]-AVERAGE(Table2[1M Return vs Nifty]))/_xlfn.STDEV.P(Table2[1M Return vs Nifty])</f>
        <v>0.18197340428763123</v>
      </c>
      <c r="K214">
        <v>9.2235389008884301</v>
      </c>
      <c r="L214">
        <f>(Table2[[#This Row],[6M Return vs Nifty]]-AVERAGE(Table2[6M Return vs Nifty]))/_xlfn.STDEV.P(Table2[6M Return vs Nifty])</f>
        <v>-6.7763820625588125E-2</v>
      </c>
      <c r="M214">
        <v>-4.8871830598051602</v>
      </c>
      <c r="N214">
        <f>(Table2[[#This Row],[1W Return vs Nifty]]-AVERAGE(Table2[1W Return vs Nifty]))/_xlfn.STDEV.P(Table2[1W Return vs Nifty])</f>
        <v>-1.2770259587463328</v>
      </c>
      <c r="O214">
        <v>155.99</v>
      </c>
      <c r="P214">
        <v>149.00006974775599</v>
      </c>
      <c r="Q214">
        <v>126.824123793317</v>
      </c>
      <c r="R214">
        <v>72.829080548606996</v>
      </c>
      <c r="S214" s="2">
        <f>(Table2[[#This Row],[Close Price]]-Table2[[#This Row],[20D EMA]])/Table2[[#This Row],[20D EMA]]</f>
        <v>7.712032822616835E-2</v>
      </c>
      <c r="T214" s="2">
        <f>(Table2[[#This Row],[Close Price]]-Table2[[#This Row],[50D EMA]])/Table2[[#This Row],[50D EMA]]</f>
        <v>0.12765047885174211</v>
      </c>
      <c r="U214" s="2">
        <f>(Table2[[#This Row],[Close Price]]-Table2[[#This Row],[200D EMA]])/Table2[[#This Row],[200D EMA]]</f>
        <v>0.32482681507675298</v>
      </c>
      <c r="V214">
        <v>1.60635756570969</v>
      </c>
      <c r="W214">
        <v>157.15</v>
      </c>
      <c r="X214">
        <v>169.9</v>
      </c>
      <c r="Y214">
        <v>156.87</v>
      </c>
      <c r="Z214">
        <v>169.9</v>
      </c>
      <c r="AA214">
        <v>156.87</v>
      </c>
      <c r="AB214">
        <v>169.9</v>
      </c>
      <c r="AC214" s="2">
        <f>(Table2[[#This Row],[Close Price]]/Table2[[#This Row],[Day Low]])-1</f>
        <v>6.9169583200763718E-2</v>
      </c>
      <c r="AD214" s="2">
        <f>(Table2[[#This Row],[Day High]]/Table2[[#This Row],[Close Price]])-1</f>
        <v>1.1189144149506003E-2</v>
      </c>
      <c r="AE214" s="2">
        <f>(Table2[[#This Row],[Close Price]]/Table2[[#This Row],[Current Week Low]])-1</f>
        <v>7.1077962644227721E-2</v>
      </c>
      <c r="AF214" s="2">
        <f>(Table2[[#This Row],[Current Week High]]/Table2[[#This Row],[Close Price]])-1</f>
        <v>1.1189144149506003E-2</v>
      </c>
      <c r="AG214" s="2">
        <f>(Table2[[#This Row],[Close Price]]/Table2[[#This Row],[Current Month Low]])-1</f>
        <v>7.1077962644227721E-2</v>
      </c>
      <c r="AH214" s="2">
        <f>(Table2[[#This Row],[Current Month High]]/Table2[[#This Row],[Close Price]])-1</f>
        <v>1.1189144149506003E-2</v>
      </c>
      <c r="AI214">
        <v>1.89263182954408</v>
      </c>
      <c r="AJ214">
        <v>131.114167812929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0.11</v>
      </c>
      <c r="AM214" t="s">
        <v>10473</v>
      </c>
      <c r="AN214">
        <v>12.43</v>
      </c>
      <c r="AO214" t="s">
        <v>10473</v>
      </c>
      <c r="AP214">
        <v>7.1949950094989001E-2</v>
      </c>
      <c r="AQ214">
        <f>(Table2[[#This Row],[Sharpe Ratio]]-AVERAGE(Table2[Sharpe Ratio]))/_xlfn.STDEV.P(Table2[Sharpe Ratio])</f>
        <v>0.18997271168408991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-0.34908422767955527</v>
      </c>
      <c r="AS214">
        <f>_xlfn.RANK.AVG(Table2[[#This Row],[1Y Return vs Nifty Z-Score]],Table2[1Y Return vs Nifty Z-Score])</f>
        <v>125</v>
      </c>
      <c r="AT214">
        <f>_xlfn.RANK.AVG(Table2[[#This Row],[6M Return vs Nifty Z-Score]],Table2[6M Return vs Nifty Z-Score])</f>
        <v>325</v>
      </c>
      <c r="AU214">
        <f>_xlfn.RANK.AVG(Table2[[#This Row],[Sharpe Ratio Z-Score]],Table2[Sharpe Ratio Z-Score])</f>
        <v>275</v>
      </c>
      <c r="AV214">
        <f>(Table2[[#This Row],[Rank 1Y]]+Table2[[#This Row],[Rank 6M]]+Table2[[#This Row],[Rank Sharpe]])/3</f>
        <v>241.66666666666666</v>
      </c>
    </row>
    <row r="215" spans="1:48" x14ac:dyDescent="0.3">
      <c r="A215" t="s">
        <v>1034</v>
      </c>
      <c r="B215" t="s">
        <v>1035</v>
      </c>
      <c r="C215" t="s">
        <v>10436</v>
      </c>
      <c r="D215" t="s">
        <v>109</v>
      </c>
      <c r="E215">
        <v>12726.873041739</v>
      </c>
      <c r="F215">
        <v>18.57</v>
      </c>
      <c r="G215">
        <v>174.80752585625501</v>
      </c>
      <c r="H215">
        <f>(Table2[[#This Row],[1Y Return vs Nifty]]-AVERAGE(Table2[1Y Return vs Nifty]))/_xlfn.STDEV.P(Table2[1Y Return vs Nifty])</f>
        <v>1.4044300228719837</v>
      </c>
      <c r="I215">
        <v>-2.9390023138019901</v>
      </c>
      <c r="J215">
        <f>(Table2[[#This Row],[1M Return vs Nifty]]-AVERAGE(Table2[1M Return vs Nifty]))/_xlfn.STDEV.P(Table2[1M Return vs Nifty])</f>
        <v>-0.92877419003745842</v>
      </c>
      <c r="K215">
        <v>-1.7952971921316501</v>
      </c>
      <c r="L215">
        <f>(Table2[[#This Row],[6M Return vs Nifty]]-AVERAGE(Table2[6M Return vs Nifty]))/_xlfn.STDEV.P(Table2[6M Return vs Nifty])</f>
        <v>-0.38283720697887325</v>
      </c>
      <c r="M215">
        <v>-5.35772313800652</v>
      </c>
      <c r="N215">
        <f>(Table2[[#This Row],[1W Return vs Nifty]]-AVERAGE(Table2[1W Return vs Nifty]))/_xlfn.STDEV.P(Table2[1W Return vs Nifty])</f>
        <v>-1.3694097539402739</v>
      </c>
      <c r="O215">
        <v>19.329999999999998</v>
      </c>
      <c r="P215">
        <v>18.9946010955234</v>
      </c>
      <c r="Q215">
        <v>16.040414429555302</v>
      </c>
      <c r="R215">
        <v>31.724484370632101</v>
      </c>
      <c r="S215" s="2">
        <f>(Table2[[#This Row],[Close Price]]-Table2[[#This Row],[20D EMA]])/Table2[[#This Row],[20D EMA]]</f>
        <v>-3.9317123642007144E-2</v>
      </c>
      <c r="T215" s="2">
        <f>(Table2[[#This Row],[Close Price]]-Table2[[#This Row],[50D EMA]])/Table2[[#This Row],[50D EMA]]</f>
        <v>-2.2353777970281711E-2</v>
      </c>
      <c r="U215" s="2">
        <f>(Table2[[#This Row],[Close Price]]-Table2[[#This Row],[200D EMA]])/Table2[[#This Row],[200D EMA]]</f>
        <v>0.15770076150799478</v>
      </c>
      <c r="V215">
        <v>1.0870029155743599</v>
      </c>
      <c r="W215">
        <v>18.3</v>
      </c>
      <c r="X215">
        <v>19.23</v>
      </c>
      <c r="Y215">
        <v>18.3</v>
      </c>
      <c r="Z215">
        <v>20.29</v>
      </c>
      <c r="AA215">
        <v>18.3</v>
      </c>
      <c r="AB215">
        <v>20.29</v>
      </c>
      <c r="AC215" s="2">
        <f>(Table2[[#This Row],[Close Price]]/Table2[[#This Row],[Day Low]])-1</f>
        <v>1.4754098360655776E-2</v>
      </c>
      <c r="AD215" s="2">
        <f>(Table2[[#This Row],[Day High]]/Table2[[#This Row],[Close Price]])-1</f>
        <v>3.5541195476575194E-2</v>
      </c>
      <c r="AE215" s="2">
        <f>(Table2[[#This Row],[Close Price]]/Table2[[#This Row],[Current Week Low]])-1</f>
        <v>1.4754098360655776E-2</v>
      </c>
      <c r="AF215" s="2">
        <f>(Table2[[#This Row],[Current Week High]]/Table2[[#This Row],[Close Price]])-1</f>
        <v>9.2622509423801791E-2</v>
      </c>
      <c r="AG215" s="2">
        <f>(Table2[[#This Row],[Close Price]]/Table2[[#This Row],[Current Month Low]])-1</f>
        <v>1.4754098360655776E-2</v>
      </c>
      <c r="AH215" s="2">
        <f>(Table2[[#This Row],[Current Month High]]/Table2[[#This Row],[Close Price]])-1</f>
        <v>9.2622509423801791E-2</v>
      </c>
      <c r="AI215">
        <v>29.240710823909499</v>
      </c>
      <c r="AJ215">
        <v>214.74576271186399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0.01</v>
      </c>
      <c r="AM215" t="s">
        <v>10473</v>
      </c>
      <c r="AN215">
        <v>-2.06</v>
      </c>
      <c r="AO215" t="s">
        <v>10474</v>
      </c>
      <c r="AP215">
        <v>9.2272074795831993E-2</v>
      </c>
      <c r="AQ215">
        <f>(Table2[[#This Row],[Sharpe Ratio]]-AVERAGE(Table2[Sharpe Ratio]))/_xlfn.STDEV.P(Table2[Sharpe Ratio])</f>
        <v>0.41980083487997005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-0.85679029320465183</v>
      </c>
      <c r="AS215">
        <f>_xlfn.RANK.AVG(Table2[[#This Row],[1Y Return vs Nifty Z-Score]],Table2[1Y Return vs Nifty Z-Score])</f>
        <v>51</v>
      </c>
      <c r="AT215">
        <f>_xlfn.RANK.AVG(Table2[[#This Row],[6M Return vs Nifty Z-Score]],Table2[6M Return vs Nifty Z-Score])</f>
        <v>443</v>
      </c>
      <c r="AU215">
        <f>_xlfn.RANK.AVG(Table2[[#This Row],[Sharpe Ratio Z-Score]],Table2[Sharpe Ratio Z-Score])</f>
        <v>234</v>
      </c>
      <c r="AV215">
        <f>(Table2[[#This Row],[Rank 1Y]]+Table2[[#This Row],[Rank 6M]]+Table2[[#This Row],[Rank Sharpe]])/3</f>
        <v>242.66666666666666</v>
      </c>
    </row>
    <row r="216" spans="1:48" x14ac:dyDescent="0.3">
      <c r="A216" t="s">
        <v>800</v>
      </c>
      <c r="B216" t="s">
        <v>801</v>
      </c>
      <c r="C216" t="s">
        <v>10434</v>
      </c>
      <c r="D216" t="s">
        <v>802</v>
      </c>
      <c r="E216">
        <v>19922.226597944999</v>
      </c>
      <c r="F216">
        <v>2075.85</v>
      </c>
      <c r="G216">
        <v>55.032282447896698</v>
      </c>
      <c r="H216">
        <f>(Table2[[#This Row],[1Y Return vs Nifty]]-AVERAGE(Table2[1Y Return vs Nifty]))/_xlfn.STDEV.P(Table2[1Y Return vs Nifty])</f>
        <v>7.0285214429009188E-2</v>
      </c>
      <c r="I216">
        <v>12.006990260176901</v>
      </c>
      <c r="J216">
        <f>(Table2[[#This Row],[1M Return vs Nifty]]-AVERAGE(Table2[1M Return vs Nifty]))/_xlfn.STDEV.P(Table2[1M Return vs Nifty])</f>
        <v>0.14751714222436954</v>
      </c>
      <c r="K216">
        <v>27.596853175345899</v>
      </c>
      <c r="L216">
        <f>(Table2[[#This Row],[6M Return vs Nifty]]-AVERAGE(Table2[6M Return vs Nifty]))/_xlfn.STDEV.P(Table2[6M Return vs Nifty])</f>
        <v>0.45760404020079187</v>
      </c>
      <c r="M216">
        <v>2.9639081792867001</v>
      </c>
      <c r="N216">
        <f>(Table2[[#This Row],[1W Return vs Nifty]]-AVERAGE(Table2[1W Return vs Nifty]))/_xlfn.STDEV.P(Table2[1W Return vs Nifty])</f>
        <v>0.26442319443466322</v>
      </c>
      <c r="O216">
        <v>1951.84</v>
      </c>
      <c r="P216">
        <v>1835.7270120063799</v>
      </c>
      <c r="Q216">
        <v>1579.4254347426599</v>
      </c>
      <c r="R216">
        <v>69.686664721678497</v>
      </c>
      <c r="S216" s="2">
        <f>(Table2[[#This Row],[Close Price]]-Table2[[#This Row],[20D EMA]])/Table2[[#This Row],[20D EMA]]</f>
        <v>6.3534920895155333E-2</v>
      </c>
      <c r="T216" s="2">
        <f>(Table2[[#This Row],[Close Price]]-Table2[[#This Row],[50D EMA]])/Table2[[#This Row],[50D EMA]]</f>
        <v>0.13080539013868661</v>
      </c>
      <c r="U216" s="2">
        <f>(Table2[[#This Row],[Close Price]]-Table2[[#This Row],[200D EMA]])/Table2[[#This Row],[200D EMA]]</f>
        <v>0.31430706023689164</v>
      </c>
      <c r="V216">
        <v>2.4142506552431202</v>
      </c>
      <c r="W216">
        <v>2049.9499999999998</v>
      </c>
      <c r="X216">
        <v>2111</v>
      </c>
      <c r="Y216">
        <v>1935.05</v>
      </c>
      <c r="Z216">
        <v>2111</v>
      </c>
      <c r="AA216">
        <v>1935.05</v>
      </c>
      <c r="AB216">
        <v>2111</v>
      </c>
      <c r="AC216" s="2">
        <f>(Table2[[#This Row],[Close Price]]/Table2[[#This Row],[Day Low]])-1</f>
        <v>1.2634454498890335E-2</v>
      </c>
      <c r="AD216" s="2">
        <f>(Table2[[#This Row],[Day High]]/Table2[[#This Row],[Close Price]])-1</f>
        <v>1.693282269913543E-2</v>
      </c>
      <c r="AE216" s="2">
        <f>(Table2[[#This Row],[Close Price]]/Table2[[#This Row],[Current Week Low]])-1</f>
        <v>7.2762977700834508E-2</v>
      </c>
      <c r="AF216" s="2">
        <f>(Table2[[#This Row],[Current Week High]]/Table2[[#This Row],[Close Price]])-1</f>
        <v>1.693282269913543E-2</v>
      </c>
      <c r="AG216" s="2">
        <f>(Table2[[#This Row],[Close Price]]/Table2[[#This Row],[Current Month Low]])-1</f>
        <v>7.2762977700834508E-2</v>
      </c>
      <c r="AH216" s="2">
        <f>(Table2[[#This Row],[Current Month High]]/Table2[[#This Row],[Close Price]])-1</f>
        <v>1.693282269913543E-2</v>
      </c>
      <c r="AI216">
        <v>1.6932822699135399</v>
      </c>
      <c r="AJ216">
        <v>93.102325581395306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0.21</v>
      </c>
      <c r="AM216" t="s">
        <v>10473</v>
      </c>
      <c r="AN216">
        <v>5.65</v>
      </c>
      <c r="AO216" t="s">
        <v>10473</v>
      </c>
      <c r="AP216">
        <v>6.1736394652837999E-2</v>
      </c>
      <c r="AQ216">
        <f>(Table2[[#This Row],[Sharpe Ratio]]-AVERAGE(Table2[Sharpe Ratio]))/_xlfn.STDEV.P(Table2[Sharpe Ratio])</f>
        <v>7.4464992241286762E-2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1.0142945835301207</v>
      </c>
      <c r="AS216">
        <f>_xlfn.RANK.AVG(Table2[[#This Row],[1Y Return vs Nifty Z-Score]],Table2[1Y Return vs Nifty Z-Score])</f>
        <v>250</v>
      </c>
      <c r="AT216">
        <f>_xlfn.RANK.AVG(Table2[[#This Row],[6M Return vs Nifty Z-Score]],Table2[6M Return vs Nifty Z-Score])</f>
        <v>165</v>
      </c>
      <c r="AU216">
        <f>_xlfn.RANK.AVG(Table2[[#This Row],[Sharpe Ratio Z-Score]],Table2[Sharpe Ratio Z-Score])</f>
        <v>315</v>
      </c>
      <c r="AV216">
        <f>(Table2[[#This Row],[Rank 1Y]]+Table2[[#This Row],[Rank 6M]]+Table2[[#This Row],[Rank Sharpe]])/3</f>
        <v>243.33333333333334</v>
      </c>
    </row>
    <row r="217" spans="1:48" x14ac:dyDescent="0.3">
      <c r="A217" t="s">
        <v>918</v>
      </c>
      <c r="B217" t="s">
        <v>919</v>
      </c>
      <c r="C217" t="s">
        <v>10435</v>
      </c>
      <c r="D217" t="s">
        <v>130</v>
      </c>
      <c r="E217">
        <v>16158.19729192</v>
      </c>
      <c r="F217">
        <v>616.4</v>
      </c>
      <c r="G217">
        <v>88.426659277327801</v>
      </c>
      <c r="H217">
        <f>(Table2[[#This Row],[1Y Return vs Nifty]]-AVERAGE(Table2[1Y Return vs Nifty]))/_xlfn.STDEV.P(Table2[1Y Return vs Nifty])</f>
        <v>0.44225635980398753</v>
      </c>
      <c r="I217">
        <v>14.9825003408467</v>
      </c>
      <c r="J217">
        <f>(Table2[[#This Row],[1M Return vs Nifty]]-AVERAGE(Table2[1M Return vs Nifty]))/_xlfn.STDEV.P(Table2[1M Return vs Nifty])</f>
        <v>0.36178967668676498</v>
      </c>
      <c r="K217">
        <v>-1.4776402618292099</v>
      </c>
      <c r="L217">
        <f>(Table2[[#This Row],[6M Return vs Nifty]]-AVERAGE(Table2[6M Return vs Nifty]))/_xlfn.STDEV.P(Table2[6M Return vs Nifty])</f>
        <v>-0.37375410202259035</v>
      </c>
      <c r="M217">
        <v>9.7461257489333093</v>
      </c>
      <c r="N217">
        <f>(Table2[[#This Row],[1W Return vs Nifty]]-AVERAGE(Table2[1W Return vs Nifty]))/_xlfn.STDEV.P(Table2[1W Return vs Nifty])</f>
        <v>1.5960143339397892</v>
      </c>
      <c r="O217">
        <v>563.08000000000004</v>
      </c>
      <c r="P217">
        <v>561.42789193570502</v>
      </c>
      <c r="Q217">
        <v>507.554803142808</v>
      </c>
      <c r="R217">
        <v>78.6097526676852</v>
      </c>
      <c r="S217" s="2">
        <f>(Table2[[#This Row],[Close Price]]-Table2[[#This Row],[20D EMA]])/Table2[[#This Row],[20D EMA]]</f>
        <v>9.4693471620373545E-2</v>
      </c>
      <c r="T217" s="2">
        <f>(Table2[[#This Row],[Close Price]]-Table2[[#This Row],[50D EMA]])/Table2[[#This Row],[50D EMA]]</f>
        <v>9.7914814803305827E-2</v>
      </c>
      <c r="U217" s="2">
        <f>(Table2[[#This Row],[Close Price]]-Table2[[#This Row],[200D EMA]])/Table2[[#This Row],[200D EMA]]</f>
        <v>0.21445013658272244</v>
      </c>
      <c r="V217">
        <v>1.80803287971499</v>
      </c>
      <c r="W217">
        <v>604.6</v>
      </c>
      <c r="X217">
        <v>620.29999999999995</v>
      </c>
      <c r="Y217">
        <v>544.85</v>
      </c>
      <c r="Z217">
        <v>620.29999999999995</v>
      </c>
      <c r="AA217">
        <v>544.85</v>
      </c>
      <c r="AB217">
        <v>620.29999999999995</v>
      </c>
      <c r="AC217" s="2">
        <f>(Table2[[#This Row],[Close Price]]/Table2[[#This Row],[Day Low]])-1</f>
        <v>1.951703605689703E-2</v>
      </c>
      <c r="AD217" s="2">
        <f>(Table2[[#This Row],[Day High]]/Table2[[#This Row],[Close Price]])-1</f>
        <v>6.3270603504217426E-3</v>
      </c>
      <c r="AE217" s="2">
        <f>(Table2[[#This Row],[Close Price]]/Table2[[#This Row],[Current Week Low]])-1</f>
        <v>0.13132054693952444</v>
      </c>
      <c r="AF217" s="2">
        <f>(Table2[[#This Row],[Current Week High]]/Table2[[#This Row],[Close Price]])-1</f>
        <v>6.3270603504217426E-3</v>
      </c>
      <c r="AG217" s="2">
        <f>(Table2[[#This Row],[Close Price]]/Table2[[#This Row],[Current Month Low]])-1</f>
        <v>0.13132054693952444</v>
      </c>
      <c r="AH217" s="2">
        <f>(Table2[[#This Row],[Current Month High]]/Table2[[#This Row],[Close Price]])-1</f>
        <v>6.3270603504217426E-3</v>
      </c>
      <c r="AI217">
        <v>2.5146009085009702</v>
      </c>
      <c r="AJ217">
        <v>130.42990654205599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</v>
      </c>
      <c r="AM217" t="s">
        <v>10475</v>
      </c>
      <c r="AN217">
        <v>16.579999999999998</v>
      </c>
      <c r="AO217" t="s">
        <v>10473</v>
      </c>
      <c r="AP217">
        <v>0.13502852920913</v>
      </c>
      <c r="AQ217">
        <f>(Table2[[#This Row],[Sharpe Ratio]]-AVERAGE(Table2[Sharpe Ratio]))/_xlfn.STDEV.P(Table2[Sharpe Ratio])</f>
        <v>0.90334454977070999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2.9296508181786614</v>
      </c>
      <c r="AS217">
        <f>_xlfn.RANK.AVG(Table2[[#This Row],[1Y Return vs Nifty Z-Score]],Table2[1Y Return vs Nifty Z-Score])</f>
        <v>151</v>
      </c>
      <c r="AT217">
        <f>_xlfn.RANK.AVG(Table2[[#This Row],[6M Return vs Nifty Z-Score]],Table2[6M Return vs Nifty Z-Score])</f>
        <v>441</v>
      </c>
      <c r="AU217">
        <f>_xlfn.RANK.AVG(Table2[[#This Row],[Sharpe Ratio Z-Score]],Table2[Sharpe Ratio Z-Score])</f>
        <v>140</v>
      </c>
      <c r="AV217">
        <f>(Table2[[#This Row],[Rank 1Y]]+Table2[[#This Row],[Rank 6M]]+Table2[[#This Row],[Rank Sharpe]])/3</f>
        <v>244</v>
      </c>
    </row>
    <row r="218" spans="1:48" x14ac:dyDescent="0.3">
      <c r="A218" t="s">
        <v>1468</v>
      </c>
      <c r="B218" t="s">
        <v>1469</v>
      </c>
      <c r="C218" t="s">
        <v>617</v>
      </c>
      <c r="D218" t="s">
        <v>482</v>
      </c>
      <c r="E218">
        <v>6690.43073</v>
      </c>
      <c r="F218">
        <v>940</v>
      </c>
      <c r="G218">
        <v>65.489023216009102</v>
      </c>
      <c r="H218">
        <f>(Table2[[#This Row],[1Y Return vs Nifty]]-AVERAGE(Table2[1Y Return vs Nifty]))/_xlfn.STDEV.P(Table2[1Y Return vs Nifty])</f>
        <v>0.18676008863525631</v>
      </c>
      <c r="I218">
        <v>18.3866879822742</v>
      </c>
      <c r="J218">
        <f>(Table2[[#This Row],[1M Return vs Nifty]]-AVERAGE(Table2[1M Return vs Nifty]))/_xlfn.STDEV.P(Table2[1M Return vs Nifty])</f>
        <v>0.60693215442625836</v>
      </c>
      <c r="K218">
        <v>-4.4937051722838399E-2</v>
      </c>
      <c r="L218">
        <f>(Table2[[#This Row],[6M Return vs Nifty]]-AVERAGE(Table2[6M Return vs Nifty]))/_xlfn.STDEV.P(Table2[6M Return vs Nifty])</f>
        <v>-0.33278728409039682</v>
      </c>
      <c r="M218">
        <v>2.4722383682987799</v>
      </c>
      <c r="N218">
        <f>(Table2[[#This Row],[1W Return vs Nifty]]-AVERAGE(Table2[1W Return vs Nifty]))/_xlfn.STDEV.P(Table2[1W Return vs Nifty])</f>
        <v>0.16789087928102417</v>
      </c>
      <c r="O218">
        <v>904.13</v>
      </c>
      <c r="P218">
        <v>865.34186431280705</v>
      </c>
      <c r="Q218">
        <v>796.66890044211505</v>
      </c>
      <c r="R218">
        <v>60.580677164421601</v>
      </c>
      <c r="S218" s="2">
        <f>(Table2[[#This Row],[Close Price]]-Table2[[#This Row],[20D EMA]])/Table2[[#This Row],[20D EMA]]</f>
        <v>3.9673498280114593E-2</v>
      </c>
      <c r="T218" s="2">
        <f>(Table2[[#This Row],[Close Price]]-Table2[[#This Row],[50D EMA]])/Table2[[#This Row],[50D EMA]]</f>
        <v>8.6275885596360388E-2</v>
      </c>
      <c r="U218" s="2">
        <f>(Table2[[#This Row],[Close Price]]-Table2[[#This Row],[200D EMA]])/Table2[[#This Row],[200D EMA]]</f>
        <v>0.17991300963090526</v>
      </c>
      <c r="V218">
        <v>1.68103595700084</v>
      </c>
      <c r="W218">
        <v>936</v>
      </c>
      <c r="X218">
        <v>975.1</v>
      </c>
      <c r="Y218">
        <v>935.3</v>
      </c>
      <c r="Z218">
        <v>994.7</v>
      </c>
      <c r="AA218">
        <v>935.3</v>
      </c>
      <c r="AB218">
        <v>994.7</v>
      </c>
      <c r="AC218" s="2">
        <f>(Table2[[#This Row],[Close Price]]/Table2[[#This Row],[Day Low]])-1</f>
        <v>4.2735042735042583E-3</v>
      </c>
      <c r="AD218" s="2">
        <f>(Table2[[#This Row],[Day High]]/Table2[[#This Row],[Close Price]])-1</f>
        <v>3.7340425531914967E-2</v>
      </c>
      <c r="AE218" s="2">
        <f>(Table2[[#This Row],[Close Price]]/Table2[[#This Row],[Current Week Low]])-1</f>
        <v>5.0251256281408363E-3</v>
      </c>
      <c r="AF218" s="2">
        <f>(Table2[[#This Row],[Current Week High]]/Table2[[#This Row],[Close Price]])-1</f>
        <v>5.8191489361702153E-2</v>
      </c>
      <c r="AG218" s="2">
        <f>(Table2[[#This Row],[Close Price]]/Table2[[#This Row],[Current Month Low]])-1</f>
        <v>5.0251256281408363E-3</v>
      </c>
      <c r="AH218" s="2">
        <f>(Table2[[#This Row],[Current Month High]]/Table2[[#This Row],[Close Price]])-1</f>
        <v>5.8191489361702153E-2</v>
      </c>
      <c r="AI218">
        <v>8.8244680851063908</v>
      </c>
      <c r="AJ218">
        <v>95.000518618400505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0.06</v>
      </c>
      <c r="AM218" t="s">
        <v>10473</v>
      </c>
      <c r="AN218">
        <v>13</v>
      </c>
      <c r="AO218" t="s">
        <v>10473</v>
      </c>
      <c r="AP218">
        <v>0.152764928832023</v>
      </c>
      <c r="AQ218">
        <f>(Table2[[#This Row],[Sharpe Ratio]]-AVERAGE(Table2[Sharpe Ratio]))/_xlfn.STDEV.P(Table2[Sharpe Ratio])</f>
        <v>1.1039300445252285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1.7327258827773704</v>
      </c>
      <c r="AS218">
        <f>_xlfn.RANK.AVG(Table2[[#This Row],[1Y Return vs Nifty Z-Score]],Table2[1Y Return vs Nifty Z-Score])</f>
        <v>215</v>
      </c>
      <c r="AT218">
        <f>_xlfn.RANK.AVG(Table2[[#This Row],[6M Return vs Nifty Z-Score]],Table2[6M Return vs Nifty Z-Score])</f>
        <v>421</v>
      </c>
      <c r="AU218">
        <f>_xlfn.RANK.AVG(Table2[[#This Row],[Sharpe Ratio Z-Score]],Table2[Sharpe Ratio Z-Score])</f>
        <v>98</v>
      </c>
      <c r="AV218">
        <f>(Table2[[#This Row],[Rank 1Y]]+Table2[[#This Row],[Rank 6M]]+Table2[[#This Row],[Rank Sharpe]])/3</f>
        <v>244.66666666666666</v>
      </c>
    </row>
    <row r="219" spans="1:48" x14ac:dyDescent="0.3">
      <c r="A219" t="s">
        <v>1174</v>
      </c>
      <c r="B219" t="s">
        <v>1175</v>
      </c>
      <c r="C219" t="s">
        <v>10432</v>
      </c>
      <c r="D219" t="s">
        <v>852</v>
      </c>
      <c r="E219">
        <v>9973.1750888499992</v>
      </c>
      <c r="F219">
        <v>1356.35</v>
      </c>
      <c r="G219">
        <v>75.634275055256097</v>
      </c>
      <c r="H219">
        <f>(Table2[[#This Row],[1Y Return vs Nifty]]-AVERAGE(Table2[1Y Return vs Nifty]))/_xlfn.STDEV.P(Table2[1Y Return vs Nifty])</f>
        <v>0.2997653699147213</v>
      </c>
      <c r="I219">
        <v>24.260514263923199</v>
      </c>
      <c r="J219">
        <f>(Table2[[#This Row],[1M Return vs Nifty]]-AVERAGE(Table2[1M Return vs Nifty]))/_xlfn.STDEV.P(Table2[1M Return vs Nifty])</f>
        <v>1.0299183350267431</v>
      </c>
      <c r="K219">
        <v>28.1882021446214</v>
      </c>
      <c r="L219">
        <f>(Table2[[#This Row],[6M Return vs Nifty]]-AVERAGE(Table2[6M Return vs Nifty]))/_xlfn.STDEV.P(Table2[6M Return vs Nifty])</f>
        <v>0.47451311487013748</v>
      </c>
      <c r="M219">
        <v>3.1285716436272701</v>
      </c>
      <c r="N219">
        <f>(Table2[[#This Row],[1W Return vs Nifty]]-AVERAGE(Table2[1W Return vs Nifty]))/_xlfn.STDEV.P(Table2[1W Return vs Nifty])</f>
        <v>0.29675250381828217</v>
      </c>
      <c r="O219">
        <v>1240.1099999999999</v>
      </c>
      <c r="P219">
        <v>1156.18747153564</v>
      </c>
      <c r="Q219">
        <v>964.97856653740598</v>
      </c>
      <c r="R219">
        <v>74.109560625062102</v>
      </c>
      <c r="S219" s="2">
        <f>(Table2[[#This Row],[Close Price]]-Table2[[#This Row],[20D EMA]])/Table2[[#This Row],[20D EMA]]</f>
        <v>9.3733620404641532E-2</v>
      </c>
      <c r="T219" s="2">
        <f>(Table2[[#This Row],[Close Price]]-Table2[[#This Row],[50D EMA]])/Table2[[#This Row],[50D EMA]]</f>
        <v>0.17312290038786307</v>
      </c>
      <c r="U219" s="2">
        <f>(Table2[[#This Row],[Close Price]]-Table2[[#This Row],[200D EMA]])/Table2[[#This Row],[200D EMA]]</f>
        <v>0.40557526046089953</v>
      </c>
      <c r="V219">
        <v>0.590459680265635</v>
      </c>
      <c r="W219">
        <v>1311.65</v>
      </c>
      <c r="X219">
        <v>1377.8</v>
      </c>
      <c r="Y219">
        <v>1215</v>
      </c>
      <c r="Z219">
        <v>1377.8</v>
      </c>
      <c r="AA219">
        <v>1215</v>
      </c>
      <c r="AB219">
        <v>1377.8</v>
      </c>
      <c r="AC219" s="2">
        <f>(Table2[[#This Row],[Close Price]]/Table2[[#This Row],[Day Low]])-1</f>
        <v>3.4079213204742054E-2</v>
      </c>
      <c r="AD219" s="2">
        <f>(Table2[[#This Row],[Day High]]/Table2[[#This Row],[Close Price]])-1</f>
        <v>1.5814502156523025E-2</v>
      </c>
      <c r="AE219" s="2">
        <f>(Table2[[#This Row],[Close Price]]/Table2[[#This Row],[Current Week Low]])-1</f>
        <v>0.11633744855967065</v>
      </c>
      <c r="AF219" s="2">
        <f>(Table2[[#This Row],[Current Week High]]/Table2[[#This Row],[Close Price]])-1</f>
        <v>1.5814502156523025E-2</v>
      </c>
      <c r="AG219" s="2">
        <f>(Table2[[#This Row],[Close Price]]/Table2[[#This Row],[Current Month Low]])-1</f>
        <v>0.11633744855967065</v>
      </c>
      <c r="AH219" s="2">
        <f>(Table2[[#This Row],[Current Month High]]/Table2[[#This Row],[Close Price]])-1</f>
        <v>1.5814502156523025E-2</v>
      </c>
      <c r="AI219">
        <v>1.5814502156523</v>
      </c>
      <c r="AJ219">
        <v>106.76067073170699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0.22</v>
      </c>
      <c r="AM219" t="s">
        <v>10473</v>
      </c>
      <c r="AN219">
        <v>7.91</v>
      </c>
      <c r="AO219" t="s">
        <v>10473</v>
      </c>
      <c r="AP219">
        <v>3.8113905731044E-2</v>
      </c>
      <c r="AQ219">
        <f>(Table2[[#This Row],[Sharpe Ratio]]-AVERAGE(Table2[Sharpe Ratio]))/_xlfn.STDEV.P(Table2[Sharpe Ratio])</f>
        <v>-0.19268779685099635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1.9082615267788878</v>
      </c>
      <c r="AS219">
        <f>_xlfn.RANK.AVG(Table2[[#This Row],[1Y Return vs Nifty Z-Score]],Table2[1Y Return vs Nifty Z-Score])</f>
        <v>183</v>
      </c>
      <c r="AT219">
        <f>_xlfn.RANK.AVG(Table2[[#This Row],[6M Return vs Nifty Z-Score]],Table2[6M Return vs Nifty Z-Score])</f>
        <v>162</v>
      </c>
      <c r="AU219">
        <f>_xlfn.RANK.AVG(Table2[[#This Row],[Sharpe Ratio Z-Score]],Table2[Sharpe Ratio Z-Score])</f>
        <v>395</v>
      </c>
      <c r="AV219">
        <f>(Table2[[#This Row],[Rank 1Y]]+Table2[[#This Row],[Rank 6M]]+Table2[[#This Row],[Rank Sharpe]])/3</f>
        <v>246.66666666666666</v>
      </c>
    </row>
    <row r="220" spans="1:48" x14ac:dyDescent="0.3">
      <c r="A220" t="s">
        <v>757</v>
      </c>
      <c r="B220" t="s">
        <v>758</v>
      </c>
      <c r="C220" t="s">
        <v>10441</v>
      </c>
      <c r="D220" t="s">
        <v>216</v>
      </c>
      <c r="E220">
        <v>20719.650452999998</v>
      </c>
      <c r="F220">
        <v>476.5</v>
      </c>
      <c r="G220">
        <v>40.376272880287402</v>
      </c>
      <c r="H220">
        <f>(Table2[[#This Row],[1Y Return vs Nifty]]-AVERAGE(Table2[1Y Return vs Nifty]))/_xlfn.STDEV.P(Table2[1Y Return vs Nifty])</f>
        <v>-9.2964206074794317E-2</v>
      </c>
      <c r="I220">
        <v>19.083008546839601</v>
      </c>
      <c r="J220">
        <f>(Table2[[#This Row],[1M Return vs Nifty]]-AVERAGE(Table2[1M Return vs Nifty]))/_xlfn.STDEV.P(Table2[1M Return vs Nifty])</f>
        <v>0.65707561491627575</v>
      </c>
      <c r="K220">
        <v>50.099386041406397</v>
      </c>
      <c r="L220">
        <f>(Table2[[#This Row],[6M Return vs Nifty]]-AVERAGE(Table2[6M Return vs Nifty]))/_xlfn.STDEV.P(Table2[6M Return vs Nifty])</f>
        <v>1.1010430723982967</v>
      </c>
      <c r="M220">
        <v>6.7963750072389297</v>
      </c>
      <c r="N220">
        <f>(Table2[[#This Row],[1W Return vs Nifty]]-AVERAGE(Table2[1W Return vs Nifty]))/_xlfn.STDEV.P(Table2[1W Return vs Nifty])</f>
        <v>1.0168730853653096</v>
      </c>
      <c r="O220">
        <v>428.26</v>
      </c>
      <c r="P220">
        <v>394.17641428350902</v>
      </c>
      <c r="Q220">
        <v>337.10320319126902</v>
      </c>
      <c r="R220">
        <v>89.363417775346704</v>
      </c>
      <c r="S220" s="2">
        <f>(Table2[[#This Row],[Close Price]]-Table2[[#This Row],[20D EMA]])/Table2[[#This Row],[20D EMA]]</f>
        <v>0.11264185307990475</v>
      </c>
      <c r="T220" s="2">
        <f>(Table2[[#This Row],[Close Price]]-Table2[[#This Row],[50D EMA]])/Table2[[#This Row],[50D EMA]]</f>
        <v>0.20884959813267831</v>
      </c>
      <c r="U220" s="2">
        <f>(Table2[[#This Row],[Close Price]]-Table2[[#This Row],[200D EMA]])/Table2[[#This Row],[200D EMA]]</f>
        <v>0.41351371179240509</v>
      </c>
      <c r="V220">
        <v>0.69847212579741702</v>
      </c>
      <c r="W220">
        <v>460</v>
      </c>
      <c r="X220">
        <v>480.05</v>
      </c>
      <c r="Y220">
        <v>431</v>
      </c>
      <c r="Z220">
        <v>480.05</v>
      </c>
      <c r="AA220">
        <v>431</v>
      </c>
      <c r="AB220">
        <v>480.05</v>
      </c>
      <c r="AC220" s="2">
        <f>(Table2[[#This Row],[Close Price]]/Table2[[#This Row],[Day Low]])-1</f>
        <v>3.5869565217391264E-2</v>
      </c>
      <c r="AD220" s="2">
        <f>(Table2[[#This Row],[Day High]]/Table2[[#This Row],[Close Price]])-1</f>
        <v>7.4501573976915036E-3</v>
      </c>
      <c r="AE220" s="2">
        <f>(Table2[[#This Row],[Close Price]]/Table2[[#This Row],[Current Week Low]])-1</f>
        <v>0.10556844547563804</v>
      </c>
      <c r="AF220" s="2">
        <f>(Table2[[#This Row],[Current Week High]]/Table2[[#This Row],[Close Price]])-1</f>
        <v>7.4501573976915036E-3</v>
      </c>
      <c r="AG220" s="2">
        <f>(Table2[[#This Row],[Close Price]]/Table2[[#This Row],[Current Month Low]])-1</f>
        <v>0.10556844547563804</v>
      </c>
      <c r="AH220" s="2">
        <f>(Table2[[#This Row],[Current Month High]]/Table2[[#This Row],[Close Price]])-1</f>
        <v>7.4501573976915036E-3</v>
      </c>
      <c r="AI220">
        <v>0.74501573976915003</v>
      </c>
      <c r="AJ220">
        <v>72.4886877828054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0.28000000000000003</v>
      </c>
      <c r="AM220" t="s">
        <v>10473</v>
      </c>
      <c r="AN220">
        <v>15.96</v>
      </c>
      <c r="AO220" t="s">
        <v>10473</v>
      </c>
      <c r="AP220">
        <v>5.1514411239372997E-2</v>
      </c>
      <c r="AQ220">
        <f>(Table2[[#This Row],[Sharpe Ratio]]-AVERAGE(Table2[Sharpe Ratio]))/_xlfn.STDEV.P(Table2[Sharpe Ratio])</f>
        <v>-4.113804129184697E-2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2.6408895253132405</v>
      </c>
      <c r="AS220">
        <f>_xlfn.RANK.AVG(Table2[[#This Row],[1Y Return vs Nifty Z-Score]],Table2[1Y Return vs Nifty Z-Score])</f>
        <v>307</v>
      </c>
      <c r="AT220">
        <f>_xlfn.RANK.AVG(Table2[[#This Row],[6M Return vs Nifty Z-Score]],Table2[6M Return vs Nifty Z-Score])</f>
        <v>85</v>
      </c>
      <c r="AU220">
        <f>_xlfn.RANK.AVG(Table2[[#This Row],[Sharpe Ratio Z-Score]],Table2[Sharpe Ratio Z-Score])</f>
        <v>352</v>
      </c>
      <c r="AV220">
        <f>(Table2[[#This Row],[Rank 1Y]]+Table2[[#This Row],[Rank 6M]]+Table2[[#This Row],[Rank Sharpe]])/3</f>
        <v>248</v>
      </c>
    </row>
    <row r="221" spans="1:48" x14ac:dyDescent="0.3">
      <c r="A221" t="s">
        <v>714</v>
      </c>
      <c r="B221" t="s">
        <v>715</v>
      </c>
      <c r="C221" t="s">
        <v>10432</v>
      </c>
      <c r="D221" t="s">
        <v>46</v>
      </c>
      <c r="E221">
        <v>23154.664044050001</v>
      </c>
      <c r="F221">
        <v>900.65</v>
      </c>
      <c r="G221">
        <v>31.3795109463599</v>
      </c>
      <c r="H221">
        <f>(Table2[[#This Row],[1Y Return vs Nifty]]-AVERAGE(Table2[1Y Return vs Nifty]))/_xlfn.STDEV.P(Table2[1Y Return vs Nifty])</f>
        <v>-0.19317676156945629</v>
      </c>
      <c r="I221">
        <v>19.864257228587899</v>
      </c>
      <c r="J221">
        <f>(Table2[[#This Row],[1M Return vs Nifty]]-AVERAGE(Table2[1M Return vs Nifty]))/_xlfn.STDEV.P(Table2[1M Return vs Nifty])</f>
        <v>0.71333492190740877</v>
      </c>
      <c r="K221">
        <v>37.037199489660701</v>
      </c>
      <c r="L221">
        <f>(Table2[[#This Row],[6M Return vs Nifty]]-AVERAGE(Table2[6M Return vs Nifty]))/_xlfn.STDEV.P(Table2[6M Return vs Nifty])</f>
        <v>0.72754197706538171</v>
      </c>
      <c r="M221">
        <v>0.83293859494081302</v>
      </c>
      <c r="N221">
        <f>(Table2[[#This Row],[1W Return vs Nifty]]-AVERAGE(Table2[1W Return vs Nifty]))/_xlfn.STDEV.P(Table2[1W Return vs Nifty])</f>
        <v>-0.15396211802852236</v>
      </c>
      <c r="O221">
        <v>870.09</v>
      </c>
      <c r="P221">
        <v>816.943317410129</v>
      </c>
      <c r="Q221">
        <v>705.330788679536</v>
      </c>
      <c r="R221">
        <v>57.703348455969099</v>
      </c>
      <c r="S221" s="2">
        <f>(Table2[[#This Row],[Close Price]]-Table2[[#This Row],[20D EMA]])/Table2[[#This Row],[20D EMA]]</f>
        <v>3.5122803388155183E-2</v>
      </c>
      <c r="T221" s="2">
        <f>(Table2[[#This Row],[Close Price]]-Table2[[#This Row],[50D EMA]])/Table2[[#This Row],[50D EMA]]</f>
        <v>0.10246326863317473</v>
      </c>
      <c r="U221" s="2">
        <f>(Table2[[#This Row],[Close Price]]-Table2[[#This Row],[200D EMA]])/Table2[[#This Row],[200D EMA]]</f>
        <v>0.27691859543821279</v>
      </c>
      <c r="V221">
        <v>1.5187490759959299</v>
      </c>
      <c r="W221">
        <v>897</v>
      </c>
      <c r="X221">
        <v>927.4</v>
      </c>
      <c r="Y221">
        <v>874.3</v>
      </c>
      <c r="Z221">
        <v>968.8</v>
      </c>
      <c r="AA221">
        <v>874.3</v>
      </c>
      <c r="AB221">
        <v>968.8</v>
      </c>
      <c r="AC221" s="2">
        <f>(Table2[[#This Row],[Close Price]]/Table2[[#This Row],[Day Low]])-1</f>
        <v>4.0691192865105474E-3</v>
      </c>
      <c r="AD221" s="2">
        <f>(Table2[[#This Row],[Day High]]/Table2[[#This Row],[Close Price]])-1</f>
        <v>2.9700771664908698E-2</v>
      </c>
      <c r="AE221" s="2">
        <f>(Table2[[#This Row],[Close Price]]/Table2[[#This Row],[Current Week Low]])-1</f>
        <v>3.0138396431430792E-2</v>
      </c>
      <c r="AF221" s="2">
        <f>(Table2[[#This Row],[Current Week High]]/Table2[[#This Row],[Close Price]])-1</f>
        <v>7.5667573419197165E-2</v>
      </c>
      <c r="AG221" s="2">
        <f>(Table2[[#This Row],[Close Price]]/Table2[[#This Row],[Current Month Low]])-1</f>
        <v>3.0138396431430792E-2</v>
      </c>
      <c r="AH221" s="2">
        <f>(Table2[[#This Row],[Current Month High]]/Table2[[#This Row],[Close Price]])-1</f>
        <v>7.5667573419197165E-2</v>
      </c>
      <c r="AI221">
        <v>7.5667573419197103</v>
      </c>
      <c r="AJ221">
        <v>63.7396600309063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0.16</v>
      </c>
      <c r="AM221" t="s">
        <v>10473</v>
      </c>
      <c r="AN221">
        <v>0.87</v>
      </c>
      <c r="AO221" t="s">
        <v>10473</v>
      </c>
      <c r="AP221">
        <v>6.7085472162487003E-2</v>
      </c>
      <c r="AQ221">
        <f>(Table2[[#This Row],[Sharpe Ratio]]-AVERAGE(Table2[Sharpe Ratio]))/_xlfn.STDEV.P(Table2[Sharpe Ratio])</f>
        <v>0.13495908244933114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1.2286971018241428</v>
      </c>
      <c r="AS221">
        <f>_xlfn.RANK.AVG(Table2[[#This Row],[1Y Return vs Nifty Z-Score]],Table2[1Y Return vs Nifty Z-Score])</f>
        <v>340</v>
      </c>
      <c r="AT221">
        <f>_xlfn.RANK.AVG(Table2[[#This Row],[6M Return vs Nifty Z-Score]],Table2[6M Return vs Nifty Z-Score])</f>
        <v>117</v>
      </c>
      <c r="AU221">
        <f>_xlfn.RANK.AVG(Table2[[#This Row],[Sharpe Ratio Z-Score]],Table2[Sharpe Ratio Z-Score])</f>
        <v>291</v>
      </c>
      <c r="AV221">
        <f>(Table2[[#This Row],[Rank 1Y]]+Table2[[#This Row],[Rank 6M]]+Table2[[#This Row],[Rank Sharpe]])/3</f>
        <v>249.33333333333334</v>
      </c>
    </row>
    <row r="222" spans="1:48" x14ac:dyDescent="0.3">
      <c r="A222" t="s">
        <v>1680</v>
      </c>
      <c r="B222" t="s">
        <v>1681</v>
      </c>
      <c r="C222" t="s">
        <v>10433</v>
      </c>
      <c r="D222" t="s">
        <v>191</v>
      </c>
      <c r="E222">
        <v>4822.5025695000004</v>
      </c>
      <c r="F222">
        <v>674.3</v>
      </c>
      <c r="G222">
        <v>97.310481159294298</v>
      </c>
      <c r="H222">
        <f>(Table2[[#This Row],[1Y Return vs Nifty]]-AVERAGE(Table2[1Y Return vs Nifty]))/_xlfn.STDEV.P(Table2[1Y Return vs Nifty])</f>
        <v>0.54121090588283605</v>
      </c>
      <c r="I222">
        <v>12.5409550696418</v>
      </c>
      <c r="J222">
        <f>(Table2[[#This Row],[1M Return vs Nifty]]-AVERAGE(Table2[1M Return vs Nifty]))/_xlfn.STDEV.P(Table2[1M Return vs Nifty])</f>
        <v>0.18596903448346722</v>
      </c>
      <c r="K222">
        <v>-6.5365229223625896</v>
      </c>
      <c r="L222">
        <f>(Table2[[#This Row],[6M Return vs Nifty]]-AVERAGE(Table2[6M Return vs Nifty]))/_xlfn.STDEV.P(Table2[6M Return vs Nifty])</f>
        <v>-0.51840815418948316</v>
      </c>
      <c r="M222">
        <v>-2.6317768653645301</v>
      </c>
      <c r="N222">
        <f>(Table2[[#This Row],[1W Return vs Nifty]]-AVERAGE(Table2[1W Return vs Nifty]))/_xlfn.STDEV.P(Table2[1W Return vs Nifty])</f>
        <v>-0.8342093027394385</v>
      </c>
      <c r="O222">
        <v>657.36</v>
      </c>
      <c r="P222">
        <v>635.27268921192297</v>
      </c>
      <c r="Q222">
        <v>575.62333909671895</v>
      </c>
      <c r="R222">
        <v>53.647531492564397</v>
      </c>
      <c r="S222" s="2">
        <f>(Table2[[#This Row],[Close Price]]-Table2[[#This Row],[20D EMA]])/Table2[[#This Row],[20D EMA]]</f>
        <v>2.5769745649263633E-2</v>
      </c>
      <c r="T222" s="2">
        <f>(Table2[[#This Row],[Close Price]]-Table2[[#This Row],[50D EMA]])/Table2[[#This Row],[50D EMA]]</f>
        <v>6.1433950256057246E-2</v>
      </c>
      <c r="U222" s="2">
        <f>(Table2[[#This Row],[Close Price]]-Table2[[#This Row],[200D EMA]])/Table2[[#This Row],[200D EMA]]</f>
        <v>0.17142574701388347</v>
      </c>
      <c r="V222">
        <v>2.9652411861577899</v>
      </c>
      <c r="W222">
        <v>672</v>
      </c>
      <c r="X222">
        <v>687.3</v>
      </c>
      <c r="Y222">
        <v>672</v>
      </c>
      <c r="Z222">
        <v>744.15</v>
      </c>
      <c r="AA222">
        <v>672</v>
      </c>
      <c r="AB222">
        <v>744.15</v>
      </c>
      <c r="AC222" s="2">
        <f>(Table2[[#This Row],[Close Price]]/Table2[[#This Row],[Day Low]])-1</f>
        <v>3.4226190476189799E-3</v>
      </c>
      <c r="AD222" s="2">
        <f>(Table2[[#This Row],[Day High]]/Table2[[#This Row],[Close Price]])-1</f>
        <v>1.9279252558208615E-2</v>
      </c>
      <c r="AE222" s="2">
        <f>(Table2[[#This Row],[Close Price]]/Table2[[#This Row],[Current Week Low]])-1</f>
        <v>3.4226190476189799E-3</v>
      </c>
      <c r="AF222" s="2">
        <f>(Table2[[#This Row],[Current Week High]]/Table2[[#This Row],[Close Price]])-1</f>
        <v>0.10358890701468204</v>
      </c>
      <c r="AG222" s="2">
        <f>(Table2[[#This Row],[Close Price]]/Table2[[#This Row],[Current Month Low]])-1</f>
        <v>3.4226190476189799E-3</v>
      </c>
      <c r="AH222" s="2">
        <f>(Table2[[#This Row],[Current Month High]]/Table2[[#This Row],[Close Price]])-1</f>
        <v>0.10358890701468204</v>
      </c>
      <c r="AI222">
        <v>10.3588907014682</v>
      </c>
      <c r="AJ222">
        <v>125.820495646349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-0.04</v>
      </c>
      <c r="AM222" t="s">
        <v>10474</v>
      </c>
      <c r="AN222">
        <v>11.87</v>
      </c>
      <c r="AO222" t="s">
        <v>10473</v>
      </c>
      <c r="AP222">
        <v>0.14346024439185801</v>
      </c>
      <c r="AQ222">
        <f>(Table2[[#This Row],[Sharpe Ratio]]-AVERAGE(Table2[Sharpe Ratio]))/_xlfn.STDEV.P(Table2[Sharpe Ratio])</f>
        <v>0.99870098047346034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0.37326346391084197</v>
      </c>
      <c r="AS222">
        <f>_xlfn.RANK.AVG(Table2[[#This Row],[1Y Return vs Nifty Z-Score]],Table2[1Y Return vs Nifty Z-Score])</f>
        <v>136</v>
      </c>
      <c r="AT222">
        <f>_xlfn.RANK.AVG(Table2[[#This Row],[6M Return vs Nifty Z-Score]],Table2[6M Return vs Nifty Z-Score])</f>
        <v>496</v>
      </c>
      <c r="AU222">
        <f>_xlfn.RANK.AVG(Table2[[#This Row],[Sharpe Ratio Z-Score]],Table2[Sharpe Ratio Z-Score])</f>
        <v>117</v>
      </c>
      <c r="AV222">
        <f>(Table2[[#This Row],[Rank 1Y]]+Table2[[#This Row],[Rank 6M]]+Table2[[#This Row],[Rank Sharpe]])/3</f>
        <v>249.66666666666666</v>
      </c>
    </row>
    <row r="223" spans="1:48" x14ac:dyDescent="0.3">
      <c r="A223" t="s">
        <v>896</v>
      </c>
      <c r="B223" t="s">
        <v>897</v>
      </c>
      <c r="C223" t="s">
        <v>10428</v>
      </c>
      <c r="D223" t="s">
        <v>21</v>
      </c>
      <c r="E223">
        <v>16710.049000800002</v>
      </c>
      <c r="F223">
        <v>737.2</v>
      </c>
      <c r="G223">
        <v>71.351687226707</v>
      </c>
      <c r="H223">
        <f>(Table2[[#This Row],[1Y Return vs Nifty]]-AVERAGE(Table2[1Y Return vs Nifty]))/_xlfn.STDEV.P(Table2[1Y Return vs Nifty])</f>
        <v>0.25206275495379743</v>
      </c>
      <c r="I223">
        <v>19.7932823220359</v>
      </c>
      <c r="J223">
        <f>(Table2[[#This Row],[1M Return vs Nifty]]-AVERAGE(Table2[1M Return vs Nifty]))/_xlfn.STDEV.P(Table2[1M Return vs Nifty])</f>
        <v>0.7082238744910595</v>
      </c>
      <c r="K223">
        <v>14.2622955445093</v>
      </c>
      <c r="L223">
        <f>(Table2[[#This Row],[6M Return vs Nifty]]-AVERAGE(Table2[6M Return vs Nifty]))/_xlfn.STDEV.P(Table2[6M Return vs Nifty])</f>
        <v>7.6314746776044926E-2</v>
      </c>
      <c r="M223">
        <v>-0.32907056958935199</v>
      </c>
      <c r="N223">
        <f>(Table2[[#This Row],[1W Return vs Nifty]]-AVERAGE(Table2[1W Return vs Nifty]))/_xlfn.STDEV.P(Table2[1W Return vs Nifty])</f>
        <v>-0.38210595028142152</v>
      </c>
      <c r="O223">
        <v>721.45</v>
      </c>
      <c r="P223">
        <v>670.14990553967402</v>
      </c>
      <c r="Q223">
        <v>574.45187467946198</v>
      </c>
      <c r="R223">
        <v>52.865348222704299</v>
      </c>
      <c r="S223" s="2">
        <f>(Table2[[#This Row],[Close Price]]-Table2[[#This Row],[20D EMA]])/Table2[[#This Row],[20D EMA]]</f>
        <v>2.1831034721740937E-2</v>
      </c>
      <c r="T223" s="2">
        <f>(Table2[[#This Row],[Close Price]]-Table2[[#This Row],[50D EMA]])/Table2[[#This Row],[50D EMA]]</f>
        <v>0.10005238217012111</v>
      </c>
      <c r="U223" s="2">
        <f>(Table2[[#This Row],[Close Price]]-Table2[[#This Row],[200D EMA]])/Table2[[#This Row],[200D EMA]]</f>
        <v>0.28331028671696784</v>
      </c>
      <c r="V223">
        <v>0.54383404221159704</v>
      </c>
      <c r="W223">
        <v>732</v>
      </c>
      <c r="X223">
        <v>759.5</v>
      </c>
      <c r="Y223">
        <v>732</v>
      </c>
      <c r="Z223">
        <v>769.45</v>
      </c>
      <c r="AA223">
        <v>732</v>
      </c>
      <c r="AB223">
        <v>769.45</v>
      </c>
      <c r="AC223" s="2">
        <f>(Table2[[#This Row],[Close Price]]/Table2[[#This Row],[Day Low]])-1</f>
        <v>7.1038251366120075E-3</v>
      </c>
      <c r="AD223" s="2">
        <f>(Table2[[#This Row],[Day High]]/Table2[[#This Row],[Close Price]])-1</f>
        <v>3.0249593054801904E-2</v>
      </c>
      <c r="AE223" s="2">
        <f>(Table2[[#This Row],[Close Price]]/Table2[[#This Row],[Current Week Low]])-1</f>
        <v>7.1038251366120075E-3</v>
      </c>
      <c r="AF223" s="2">
        <f>(Table2[[#This Row],[Current Week High]]/Table2[[#This Row],[Close Price]])-1</f>
        <v>4.3746608790016239E-2</v>
      </c>
      <c r="AG223" s="2">
        <f>(Table2[[#This Row],[Close Price]]/Table2[[#This Row],[Current Month Low]])-1</f>
        <v>7.1038251366120075E-3</v>
      </c>
      <c r="AH223" s="2">
        <f>(Table2[[#This Row],[Current Month High]]/Table2[[#This Row],[Close Price]])-1</f>
        <v>4.3746608790016239E-2</v>
      </c>
      <c r="AI223">
        <v>4.3746608790016204</v>
      </c>
      <c r="AJ223">
        <v>93.440041983731305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0.11</v>
      </c>
      <c r="AM223" t="s">
        <v>10473</v>
      </c>
      <c r="AN223">
        <v>3.63</v>
      </c>
      <c r="AO223" t="s">
        <v>10473</v>
      </c>
      <c r="AP223">
        <v>7.2686281873276998E-2</v>
      </c>
      <c r="AQ223">
        <f>(Table2[[#This Row],[Sharpe Ratio]]-AVERAGE(Table2[Sharpe Ratio]))/_xlfn.STDEV.P(Table2[Sharpe Ratio])</f>
        <v>0.1983000767182389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0.85279550265771942</v>
      </c>
      <c r="AS223">
        <f>_xlfn.RANK.AVG(Table2[[#This Row],[1Y Return vs Nifty Z-Score]],Table2[1Y Return vs Nifty Z-Score])</f>
        <v>199</v>
      </c>
      <c r="AT223">
        <f>_xlfn.RANK.AVG(Table2[[#This Row],[6M Return vs Nifty Z-Score]],Table2[6M Return vs Nifty Z-Score])</f>
        <v>280</v>
      </c>
      <c r="AU223">
        <f>_xlfn.RANK.AVG(Table2[[#This Row],[Sharpe Ratio Z-Score]],Table2[Sharpe Ratio Z-Score])</f>
        <v>271</v>
      </c>
      <c r="AV223">
        <f>(Table2[[#This Row],[Rank 1Y]]+Table2[[#This Row],[Rank 6M]]+Table2[[#This Row],[Rank Sharpe]])/3</f>
        <v>250</v>
      </c>
    </row>
    <row r="224" spans="1:48" x14ac:dyDescent="0.3">
      <c r="A224" t="s">
        <v>1573</v>
      </c>
      <c r="B224" t="s">
        <v>1574</v>
      </c>
      <c r="C224" t="s">
        <v>10445</v>
      </c>
      <c r="D224" t="s">
        <v>1141</v>
      </c>
      <c r="E224">
        <v>5842.5428209499996</v>
      </c>
      <c r="F224">
        <v>457.05</v>
      </c>
      <c r="G224">
        <v>43.973656080608002</v>
      </c>
      <c r="H224">
        <f>(Table2[[#This Row],[1Y Return vs Nifty]]-AVERAGE(Table2[1Y Return vs Nifty]))/_xlfn.STDEV.P(Table2[1Y Return vs Nifty])</f>
        <v>-5.2893904532390769E-2</v>
      </c>
      <c r="I224">
        <v>15.5733632649447</v>
      </c>
      <c r="J224">
        <f>(Table2[[#This Row],[1M Return vs Nifty]]-AVERAGE(Table2[1M Return vs Nifty]))/_xlfn.STDEV.P(Table2[1M Return vs Nifty])</f>
        <v>0.40433891793747545</v>
      </c>
      <c r="K224">
        <v>12.026838420605801</v>
      </c>
      <c r="L224">
        <f>(Table2[[#This Row],[6M Return vs Nifty]]-AVERAGE(Table2[6M Return vs Nifty]))/_xlfn.STDEV.P(Table2[6M Return vs Nifty])</f>
        <v>1.2393926089546734E-2</v>
      </c>
      <c r="M224">
        <v>8.9226613398534997</v>
      </c>
      <c r="N224">
        <f>(Table2[[#This Row],[1W Return vs Nifty]]-AVERAGE(Table2[1W Return vs Nifty]))/_xlfn.STDEV.P(Table2[1W Return vs Nifty])</f>
        <v>1.4343389085249665</v>
      </c>
      <c r="O224">
        <v>444.01</v>
      </c>
      <c r="P224">
        <v>442.27473864499598</v>
      </c>
      <c r="Q224">
        <v>401.14092755521898</v>
      </c>
      <c r="R224">
        <v>57.527696487065803</v>
      </c>
      <c r="S224" s="2">
        <f>(Table2[[#This Row],[Close Price]]-Table2[[#This Row],[20D EMA]])/Table2[[#This Row],[20D EMA]]</f>
        <v>2.936870791198401E-2</v>
      </c>
      <c r="T224" s="2">
        <f>(Table2[[#This Row],[Close Price]]-Table2[[#This Row],[50D EMA]])/Table2[[#This Row],[50D EMA]]</f>
        <v>3.3407427700418144E-2</v>
      </c>
      <c r="U224" s="2">
        <f>(Table2[[#This Row],[Close Price]]-Table2[[#This Row],[200D EMA]])/Table2[[#This Row],[200D EMA]]</f>
        <v>0.13937513877111149</v>
      </c>
      <c r="V224">
        <v>1.6639760036205899</v>
      </c>
      <c r="W224">
        <v>447.6</v>
      </c>
      <c r="X224">
        <v>462.75</v>
      </c>
      <c r="Y224">
        <v>412</v>
      </c>
      <c r="Z224">
        <v>463.3</v>
      </c>
      <c r="AA224">
        <v>412</v>
      </c>
      <c r="AB224">
        <v>463.3</v>
      </c>
      <c r="AC224" s="2">
        <f>(Table2[[#This Row],[Close Price]]/Table2[[#This Row],[Day Low]])-1</f>
        <v>2.1112600536193016E-2</v>
      </c>
      <c r="AD224" s="2">
        <f>(Table2[[#This Row],[Day High]]/Table2[[#This Row],[Close Price]])-1</f>
        <v>1.2471283229406049E-2</v>
      </c>
      <c r="AE224" s="2">
        <f>(Table2[[#This Row],[Close Price]]/Table2[[#This Row],[Current Week Low]])-1</f>
        <v>0.10934466019417477</v>
      </c>
      <c r="AF224" s="2">
        <f>(Table2[[#This Row],[Current Week High]]/Table2[[#This Row],[Close Price]])-1</f>
        <v>1.3674652663822284E-2</v>
      </c>
      <c r="AG224" s="2">
        <f>(Table2[[#This Row],[Close Price]]/Table2[[#This Row],[Current Month Low]])-1</f>
        <v>0.10934466019417477</v>
      </c>
      <c r="AH224" s="2">
        <f>(Table2[[#This Row],[Current Month High]]/Table2[[#This Row],[Close Price]])-1</f>
        <v>1.3674652663822284E-2</v>
      </c>
      <c r="AI224">
        <v>16.168909309703501</v>
      </c>
      <c r="AJ224">
        <v>78.53515625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-0.09</v>
      </c>
      <c r="AM224" t="s">
        <v>10474</v>
      </c>
      <c r="AN224">
        <v>1.1200000000000001</v>
      </c>
      <c r="AO224" t="s">
        <v>10473</v>
      </c>
      <c r="AP224">
        <v>0.128091966979199</v>
      </c>
      <c r="AQ224">
        <f>(Table2[[#This Row],[Sharpe Ratio]]-AVERAGE(Table2[Sharpe Ratio]))/_xlfn.STDEV.P(Table2[Sharpe Ratio])</f>
        <v>0.82489718748922869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2.6230750355088266</v>
      </c>
      <c r="AS224">
        <f>_xlfn.RANK.AVG(Table2[[#This Row],[1Y Return vs Nifty Z-Score]],Table2[1Y Return vs Nifty Z-Score])</f>
        <v>297</v>
      </c>
      <c r="AT224">
        <f>_xlfn.RANK.AVG(Table2[[#This Row],[6M Return vs Nifty Z-Score]],Table2[6M Return vs Nifty Z-Score])</f>
        <v>302</v>
      </c>
      <c r="AU224">
        <f>_xlfn.RANK.AVG(Table2[[#This Row],[Sharpe Ratio Z-Score]],Table2[Sharpe Ratio Z-Score])</f>
        <v>152</v>
      </c>
      <c r="AV224">
        <f>(Table2[[#This Row],[Rank 1Y]]+Table2[[#This Row],[Rank 6M]]+Table2[[#This Row],[Rank Sharpe]])/3</f>
        <v>250.33333333333334</v>
      </c>
    </row>
    <row r="225" spans="1:48" x14ac:dyDescent="0.3">
      <c r="A225" t="s">
        <v>589</v>
      </c>
      <c r="B225" t="s">
        <v>590</v>
      </c>
      <c r="C225" t="s">
        <v>10435</v>
      </c>
      <c r="D225" t="s">
        <v>230</v>
      </c>
      <c r="E225">
        <v>32163.208344319999</v>
      </c>
      <c r="F225">
        <v>1690.4</v>
      </c>
      <c r="G225">
        <v>16.366791251477402</v>
      </c>
      <c r="H225">
        <f>(Table2[[#This Row],[1Y Return vs Nifty]]-AVERAGE(Table2[1Y Return vs Nifty]))/_xlfn.STDEV.P(Table2[1Y Return vs Nifty])</f>
        <v>-0.3603994819879846</v>
      </c>
      <c r="I225">
        <v>3.6253875493726899</v>
      </c>
      <c r="J225">
        <f>(Table2[[#This Row],[1M Return vs Nifty]]-AVERAGE(Table2[1M Return vs Nifty]))/_xlfn.STDEV.P(Table2[1M Return vs Nifty])</f>
        <v>-0.45605912100799267</v>
      </c>
      <c r="K225">
        <v>35.565734946270801</v>
      </c>
      <c r="L225">
        <f>(Table2[[#This Row],[6M Return vs Nifty]]-AVERAGE(Table2[6M Return vs Nifty]))/_xlfn.STDEV.P(Table2[6M Return vs Nifty])</f>
        <v>0.68546681480043736</v>
      </c>
      <c r="M225">
        <v>-1.3013691757363199</v>
      </c>
      <c r="N225">
        <f>(Table2[[#This Row],[1W Return vs Nifty]]-AVERAGE(Table2[1W Return vs Nifty]))/_xlfn.STDEV.P(Table2[1W Return vs Nifty])</f>
        <v>-0.57300283549679043</v>
      </c>
      <c r="O225">
        <v>1684.96</v>
      </c>
      <c r="P225">
        <v>1596.7523691484701</v>
      </c>
      <c r="Q225">
        <v>1331.7557567662</v>
      </c>
      <c r="R225">
        <v>48.7205244892723</v>
      </c>
      <c r="S225" s="2">
        <f>(Table2[[#This Row],[Close Price]]-Table2[[#This Row],[20D EMA]])/Table2[[#This Row],[20D EMA]]</f>
        <v>3.2285632893362779E-3</v>
      </c>
      <c r="T225" s="2">
        <f>(Table2[[#This Row],[Close Price]]-Table2[[#This Row],[50D EMA]])/Table2[[#This Row],[50D EMA]]</f>
        <v>5.8648812840948694E-2</v>
      </c>
      <c r="U225" s="2">
        <f>(Table2[[#This Row],[Close Price]]-Table2[[#This Row],[200D EMA]])/Table2[[#This Row],[200D EMA]]</f>
        <v>0.26930181560068367</v>
      </c>
      <c r="V225">
        <v>0.90308865900381396</v>
      </c>
      <c r="W225">
        <v>1684.9</v>
      </c>
      <c r="X225">
        <v>1721.9</v>
      </c>
      <c r="Y225">
        <v>1669.8</v>
      </c>
      <c r="Z225">
        <v>1763</v>
      </c>
      <c r="AA225">
        <v>1669.8</v>
      </c>
      <c r="AB225">
        <v>1763</v>
      </c>
      <c r="AC225" s="2">
        <f>(Table2[[#This Row],[Close Price]]/Table2[[#This Row],[Day Low]])-1</f>
        <v>3.2642886818208261E-3</v>
      </c>
      <c r="AD225" s="2">
        <f>(Table2[[#This Row],[Day High]]/Table2[[#This Row],[Close Price]])-1</f>
        <v>1.8634642688121206E-2</v>
      </c>
      <c r="AE225" s="2">
        <f>(Table2[[#This Row],[Close Price]]/Table2[[#This Row],[Current Week Low]])-1</f>
        <v>1.2336806803210143E-2</v>
      </c>
      <c r="AF225" s="2">
        <f>(Table2[[#This Row],[Current Week High]]/Table2[[#This Row],[Close Price]])-1</f>
        <v>4.2948414576431615E-2</v>
      </c>
      <c r="AG225" s="2">
        <f>(Table2[[#This Row],[Close Price]]/Table2[[#This Row],[Current Month Low]])-1</f>
        <v>1.2336806803210143E-2</v>
      </c>
      <c r="AH225" s="2">
        <f>(Table2[[#This Row],[Current Month High]]/Table2[[#This Row],[Close Price]])-1</f>
        <v>4.2948414576431615E-2</v>
      </c>
      <c r="AI225">
        <v>8.9180075721722698</v>
      </c>
      <c r="AJ225">
        <v>64.8205928237129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0.23</v>
      </c>
      <c r="AM225" t="s">
        <v>10473</v>
      </c>
      <c r="AN225">
        <v>-6.13</v>
      </c>
      <c r="AO225" t="s">
        <v>10474</v>
      </c>
      <c r="AP225">
        <v>0.100237296263665</v>
      </c>
      <c r="AQ225">
        <f>(Table2[[#This Row],[Sharpe Ratio]]-AVERAGE(Table2[Sharpe Ratio]))/_xlfn.STDEV.P(Table2[Sharpe Ratio])</f>
        <v>0.50988156845187138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-0.19411305524045896</v>
      </c>
      <c r="AS225">
        <f>_xlfn.RANK.AVG(Table2[[#This Row],[1Y Return vs Nifty Z-Score]],Table2[1Y Return vs Nifty Z-Score])</f>
        <v>418</v>
      </c>
      <c r="AT225">
        <f>_xlfn.RANK.AVG(Table2[[#This Row],[6M Return vs Nifty Z-Score]],Table2[6M Return vs Nifty Z-Score])</f>
        <v>125</v>
      </c>
      <c r="AU225">
        <f>_xlfn.RANK.AVG(Table2[[#This Row],[Sharpe Ratio Z-Score]],Table2[Sharpe Ratio Z-Score])</f>
        <v>213</v>
      </c>
      <c r="AV225">
        <f>(Table2[[#This Row],[Rank 1Y]]+Table2[[#This Row],[Rank 6M]]+Table2[[#This Row],[Rank Sharpe]])/3</f>
        <v>252</v>
      </c>
    </row>
    <row r="226" spans="1:48" x14ac:dyDescent="0.3">
      <c r="A226" t="s">
        <v>660</v>
      </c>
      <c r="B226" t="s">
        <v>661</v>
      </c>
      <c r="C226" t="s">
        <v>10429</v>
      </c>
      <c r="D226" t="s">
        <v>151</v>
      </c>
      <c r="E226">
        <v>26931.907820979999</v>
      </c>
      <c r="F226">
        <v>1379.45</v>
      </c>
      <c r="G226">
        <v>73.605171334716303</v>
      </c>
      <c r="H226">
        <f>(Table2[[#This Row],[1Y Return vs Nifty]]-AVERAGE(Table2[1Y Return vs Nifty]))/_xlfn.STDEV.P(Table2[1Y Return vs Nifty])</f>
        <v>0.27716371937729833</v>
      </c>
      <c r="I226">
        <v>5.5103054899915698</v>
      </c>
      <c r="J226">
        <f>(Table2[[#This Row],[1M Return vs Nifty]]-AVERAGE(Table2[1M Return vs Nifty]))/_xlfn.STDEV.P(Table2[1M Return vs Nifty])</f>
        <v>-0.3203223453156952</v>
      </c>
      <c r="K226">
        <v>60.687273102479402</v>
      </c>
      <c r="L226">
        <f>(Table2[[#This Row],[6M Return vs Nifty]]-AVERAGE(Table2[6M Return vs Nifty]))/_xlfn.STDEV.P(Table2[6M Return vs Nifty])</f>
        <v>1.4037938713480678</v>
      </c>
      <c r="M226">
        <v>0.87914947361361895</v>
      </c>
      <c r="N226">
        <f>(Table2[[#This Row],[1W Return vs Nifty]]-AVERAGE(Table2[1W Return vs Nifty]))/_xlfn.STDEV.P(Table2[1W Return vs Nifty])</f>
        <v>-0.14488927482383865</v>
      </c>
      <c r="O226">
        <v>1373.26</v>
      </c>
      <c r="P226">
        <v>1306.94374457398</v>
      </c>
      <c r="Q226">
        <v>1063.9984230996999</v>
      </c>
      <c r="R226">
        <v>47.361584201825202</v>
      </c>
      <c r="S226" s="2">
        <f>(Table2[[#This Row],[Close Price]]-Table2[[#This Row],[20D EMA]])/Table2[[#This Row],[20D EMA]]</f>
        <v>4.5075222463335819E-3</v>
      </c>
      <c r="T226" s="2">
        <f>(Table2[[#This Row],[Close Price]]-Table2[[#This Row],[50D EMA]])/Table2[[#This Row],[50D EMA]]</f>
        <v>5.5477717175695787E-2</v>
      </c>
      <c r="U226" s="2">
        <f>(Table2[[#This Row],[Close Price]]-Table2[[#This Row],[200D EMA]])/Table2[[#This Row],[200D EMA]]</f>
        <v>0.29647748535313506</v>
      </c>
      <c r="V226">
        <v>0.83677994160449398</v>
      </c>
      <c r="W226">
        <v>1375</v>
      </c>
      <c r="X226">
        <v>1420.3</v>
      </c>
      <c r="Y226">
        <v>1375</v>
      </c>
      <c r="Z226">
        <v>1543</v>
      </c>
      <c r="AA226">
        <v>1375</v>
      </c>
      <c r="AB226">
        <v>1543</v>
      </c>
      <c r="AC226" s="2">
        <f>(Table2[[#This Row],[Close Price]]/Table2[[#This Row],[Day Low]])-1</f>
        <v>3.2363636363637038E-3</v>
      </c>
      <c r="AD226" s="2">
        <f>(Table2[[#This Row],[Day High]]/Table2[[#This Row],[Close Price]])-1</f>
        <v>2.9613251658269446E-2</v>
      </c>
      <c r="AE226" s="2">
        <f>(Table2[[#This Row],[Close Price]]/Table2[[#This Row],[Current Week Low]])-1</f>
        <v>3.2363636363637038E-3</v>
      </c>
      <c r="AF226" s="2">
        <f>(Table2[[#This Row],[Current Week High]]/Table2[[#This Row],[Close Price]])-1</f>
        <v>0.1185617456232555</v>
      </c>
      <c r="AG226" s="2">
        <f>(Table2[[#This Row],[Close Price]]/Table2[[#This Row],[Current Month Low]])-1</f>
        <v>3.2363636363637038E-3</v>
      </c>
      <c r="AH226" s="2">
        <f>(Table2[[#This Row],[Current Month High]]/Table2[[#This Row],[Close Price]])-1</f>
        <v>0.1185617456232555</v>
      </c>
      <c r="AI226">
        <v>11.856174562325499</v>
      </c>
      <c r="AJ226">
        <v>108.59670346287599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</v>
      </c>
      <c r="AM226" t="s">
        <v>10475</v>
      </c>
      <c r="AN226">
        <v>1.87</v>
      </c>
      <c r="AO226" t="s">
        <v>10473</v>
      </c>
      <c r="AP226">
        <v>2.2760355457099998E-3</v>
      </c>
      <c r="AQ226">
        <f>(Table2[[#This Row],[Sharpe Ratio]]-AVERAGE(Table2[Sharpe Ratio]))/_xlfn.STDEV.P(Table2[Sharpe Ratio])</f>
        <v>-0.59798746729791752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0.61775850328791471</v>
      </c>
      <c r="AS226">
        <f>_xlfn.RANK.AVG(Table2[[#This Row],[1Y Return vs Nifty Z-Score]],Table2[1Y Return vs Nifty Z-Score])</f>
        <v>190</v>
      </c>
      <c r="AT226">
        <f>_xlfn.RANK.AVG(Table2[[#This Row],[6M Return vs Nifty Z-Score]],Table2[6M Return vs Nifty Z-Score])</f>
        <v>63</v>
      </c>
      <c r="AU226">
        <f>_xlfn.RANK.AVG(Table2[[#This Row],[Sharpe Ratio Z-Score]],Table2[Sharpe Ratio Z-Score])</f>
        <v>503</v>
      </c>
      <c r="AV226">
        <f>(Table2[[#This Row],[Rank 1Y]]+Table2[[#This Row],[Rank 6M]]+Table2[[#This Row],[Rank Sharpe]])/3</f>
        <v>252</v>
      </c>
    </row>
    <row r="227" spans="1:48" x14ac:dyDescent="0.3">
      <c r="A227" t="s">
        <v>654</v>
      </c>
      <c r="B227" t="s">
        <v>655</v>
      </c>
      <c r="C227" t="s">
        <v>10429</v>
      </c>
      <c r="D227" t="s">
        <v>401</v>
      </c>
      <c r="E227">
        <v>27370.442861119998</v>
      </c>
      <c r="F227">
        <v>1457.6</v>
      </c>
      <c r="G227">
        <v>30.716188862359299</v>
      </c>
      <c r="H227">
        <f>(Table2[[#This Row],[1Y Return vs Nifty]]-AVERAGE(Table2[1Y Return vs Nifty]))/_xlfn.STDEV.P(Table2[1Y Return vs Nifty])</f>
        <v>-0.20056533110613251</v>
      </c>
      <c r="I227">
        <v>22.5617707614762</v>
      </c>
      <c r="J227">
        <f>(Table2[[#This Row],[1M Return vs Nifty]]-AVERAGE(Table2[1M Return vs Nifty]))/_xlfn.STDEV.P(Table2[1M Return vs Nifty])</f>
        <v>0.90758835939147053</v>
      </c>
      <c r="K227">
        <v>28.144095986437499</v>
      </c>
      <c r="L227">
        <f>(Table2[[#This Row],[6M Return vs Nifty]]-AVERAGE(Table2[6M Return vs Nifty]))/_xlfn.STDEV.P(Table2[6M Return vs Nifty])</f>
        <v>0.47325194023238798</v>
      </c>
      <c r="M227">
        <v>11.624911002643699</v>
      </c>
      <c r="N227">
        <f>(Table2[[#This Row],[1W Return vs Nifty]]-AVERAGE(Table2[1W Return vs Nifty]))/_xlfn.STDEV.P(Table2[1W Return vs Nifty])</f>
        <v>1.9648868702721796</v>
      </c>
      <c r="O227">
        <v>1354.61</v>
      </c>
      <c r="P227">
        <v>1245.2037147338999</v>
      </c>
      <c r="Q227">
        <v>1096.16421731488</v>
      </c>
      <c r="R227">
        <v>61.507578362390198</v>
      </c>
      <c r="S227" s="2">
        <f>(Table2[[#This Row],[Close Price]]-Table2[[#This Row],[20D EMA]])/Table2[[#This Row],[20D EMA]]</f>
        <v>7.6029263035117131E-2</v>
      </c>
      <c r="T227" s="2">
        <f>(Table2[[#This Row],[Close Price]]-Table2[[#This Row],[50D EMA]])/Table2[[#This Row],[50D EMA]]</f>
        <v>0.17057151593182412</v>
      </c>
      <c r="U227" s="2">
        <f>(Table2[[#This Row],[Close Price]]-Table2[[#This Row],[200D EMA]])/Table2[[#This Row],[200D EMA]]</f>
        <v>0.32972776977748691</v>
      </c>
      <c r="V227">
        <v>3.0738396172529598</v>
      </c>
      <c r="W227">
        <v>1450.25</v>
      </c>
      <c r="X227">
        <v>1486.6</v>
      </c>
      <c r="Y227">
        <v>1432.95</v>
      </c>
      <c r="Z227">
        <v>1649.8</v>
      </c>
      <c r="AA227">
        <v>1432.95</v>
      </c>
      <c r="AB227">
        <v>1649.8</v>
      </c>
      <c r="AC227" s="2">
        <f>(Table2[[#This Row],[Close Price]]/Table2[[#This Row],[Day Low]])-1</f>
        <v>5.0680917083261168E-3</v>
      </c>
      <c r="AD227" s="2">
        <f>(Table2[[#This Row],[Day High]]/Table2[[#This Row],[Close Price]])-1</f>
        <v>1.989571899012077E-2</v>
      </c>
      <c r="AE227" s="2">
        <f>(Table2[[#This Row],[Close Price]]/Table2[[#This Row],[Current Week Low]])-1</f>
        <v>1.7202275027041969E-2</v>
      </c>
      <c r="AF227" s="2">
        <f>(Table2[[#This Row],[Current Week High]]/Table2[[#This Row],[Close Price]])-1</f>
        <v>0.13186059275521411</v>
      </c>
      <c r="AG227" s="2">
        <f>(Table2[[#This Row],[Close Price]]/Table2[[#This Row],[Current Month Low]])-1</f>
        <v>1.7202275027041969E-2</v>
      </c>
      <c r="AH227" s="2">
        <f>(Table2[[#This Row],[Current Month High]]/Table2[[#This Row],[Close Price]])-1</f>
        <v>0.13186059275521411</v>
      </c>
      <c r="AI227">
        <v>13.1860592755214</v>
      </c>
      <c r="AJ227">
        <v>64.681956841034904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0.22</v>
      </c>
      <c r="AM227" t="s">
        <v>10473</v>
      </c>
      <c r="AN227">
        <v>12.93</v>
      </c>
      <c r="AO227" t="s">
        <v>10473</v>
      </c>
      <c r="AP227">
        <v>8.0001938147229001E-2</v>
      </c>
      <c r="AQ227">
        <f>(Table2[[#This Row],[Sharpe Ratio]]-AVERAGE(Table2[Sharpe Ratio]))/_xlfn.STDEV.P(Table2[Sharpe Ratio])</f>
        <v>0.28103471082462295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3.4261965496145286</v>
      </c>
      <c r="AS227">
        <f>_xlfn.RANK.AVG(Table2[[#This Row],[1Y Return vs Nifty Z-Score]],Table2[1Y Return vs Nifty Z-Score])</f>
        <v>341</v>
      </c>
      <c r="AT227">
        <f>_xlfn.RANK.AVG(Table2[[#This Row],[6M Return vs Nifty Z-Score]],Table2[6M Return vs Nifty Z-Score])</f>
        <v>163</v>
      </c>
      <c r="AU227">
        <f>_xlfn.RANK.AVG(Table2[[#This Row],[Sharpe Ratio Z-Score]],Table2[Sharpe Ratio Z-Score])</f>
        <v>254</v>
      </c>
      <c r="AV227">
        <f>(Table2[[#This Row],[Rank 1Y]]+Table2[[#This Row],[Rank 6M]]+Table2[[#This Row],[Rank Sharpe]])/3</f>
        <v>252.66666666666666</v>
      </c>
    </row>
    <row r="228" spans="1:48" x14ac:dyDescent="0.3">
      <c r="A228" t="s">
        <v>236</v>
      </c>
      <c r="B228" t="s">
        <v>237</v>
      </c>
      <c r="C228" t="s">
        <v>10433</v>
      </c>
      <c r="D228" t="s">
        <v>114</v>
      </c>
      <c r="E228">
        <v>111122.71059355</v>
      </c>
      <c r="F228">
        <v>5558.05</v>
      </c>
      <c r="G228">
        <v>50.531233317222799</v>
      </c>
      <c r="H228">
        <f>(Table2[[#This Row],[1Y Return vs Nifty]]-AVERAGE(Table2[1Y Return vs Nifty]))/_xlfn.STDEV.P(Table2[1Y Return vs Nifty])</f>
        <v>2.0149216710666891E-2</v>
      </c>
      <c r="I228">
        <v>-4.1843861121597703</v>
      </c>
      <c r="J228">
        <f>(Table2[[#This Row],[1M Return vs Nifty]]-AVERAGE(Table2[1M Return vs Nifty]))/_xlfn.STDEV.P(Table2[1M Return vs Nifty])</f>
        <v>-1.0184568110395211</v>
      </c>
      <c r="K228">
        <v>27.286013562114999</v>
      </c>
      <c r="L228">
        <f>(Table2[[#This Row],[6M Return vs Nifty]]-AVERAGE(Table2[6M Return vs Nifty]))/_xlfn.STDEV.P(Table2[6M Return vs Nifty])</f>
        <v>0.44871587009583463</v>
      </c>
      <c r="M228">
        <v>-0.28759818489324102</v>
      </c>
      <c r="N228">
        <f>(Table2[[#This Row],[1W Return vs Nifty]]-AVERAGE(Table2[1W Return vs Nifty]))/_xlfn.STDEV.P(Table2[1W Return vs Nifty])</f>
        <v>-0.37396344240278284</v>
      </c>
      <c r="O228">
        <v>5519.53</v>
      </c>
      <c r="P228">
        <v>5270.9741928780904</v>
      </c>
      <c r="Q228">
        <v>4425.3838029152203</v>
      </c>
      <c r="R228">
        <v>51.232385909514001</v>
      </c>
      <c r="S228" s="2">
        <f>(Table2[[#This Row],[Close Price]]-Table2[[#This Row],[20D EMA]])/Table2[[#This Row],[20D EMA]]</f>
        <v>6.9788550836756827E-3</v>
      </c>
      <c r="T228" s="2">
        <f>(Table2[[#This Row],[Close Price]]-Table2[[#This Row],[50D EMA]])/Table2[[#This Row],[50D EMA]]</f>
        <v>5.446351976258848E-2</v>
      </c>
      <c r="U228" s="2">
        <f>(Table2[[#This Row],[Close Price]]-Table2[[#This Row],[200D EMA]])/Table2[[#This Row],[200D EMA]]</f>
        <v>0.25594756240998495</v>
      </c>
      <c r="V228">
        <v>0.82758828406047102</v>
      </c>
      <c r="W228">
        <v>5382.6</v>
      </c>
      <c r="X228">
        <v>5597</v>
      </c>
      <c r="Y228">
        <v>5382.6</v>
      </c>
      <c r="Z228">
        <v>5728.3</v>
      </c>
      <c r="AA228">
        <v>5382.6</v>
      </c>
      <c r="AB228">
        <v>5728.3</v>
      </c>
      <c r="AC228" s="2">
        <f>(Table2[[#This Row],[Close Price]]/Table2[[#This Row],[Day Low]])-1</f>
        <v>3.2595771560212539E-2</v>
      </c>
      <c r="AD228" s="2">
        <f>(Table2[[#This Row],[Day High]]/Table2[[#This Row],[Close Price]])-1</f>
        <v>7.0078534737902931E-3</v>
      </c>
      <c r="AE228" s="2">
        <f>(Table2[[#This Row],[Close Price]]/Table2[[#This Row],[Current Week Low]])-1</f>
        <v>3.2595771560212539E-2</v>
      </c>
      <c r="AF228" s="2">
        <f>(Table2[[#This Row],[Current Week High]]/Table2[[#This Row],[Close Price]])-1</f>
        <v>3.0631246570290038E-2</v>
      </c>
      <c r="AG228" s="2">
        <f>(Table2[[#This Row],[Close Price]]/Table2[[#This Row],[Current Month Low]])-1</f>
        <v>3.2595771560212539E-2</v>
      </c>
      <c r="AH228" s="2">
        <f>(Table2[[#This Row],[Current Month High]]/Table2[[#This Row],[Close Price]])-1</f>
        <v>3.0631246570290038E-2</v>
      </c>
      <c r="AI228">
        <v>6.0542816275492397</v>
      </c>
      <c r="AJ228">
        <v>92.320069204152205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0.1</v>
      </c>
      <c r="AM228" t="s">
        <v>10473</v>
      </c>
      <c r="AN228">
        <v>-1.59</v>
      </c>
      <c r="AO228" t="s">
        <v>10474</v>
      </c>
      <c r="AP228">
        <v>5.9676707377079002E-2</v>
      </c>
      <c r="AQ228">
        <f>(Table2[[#This Row],[Sharpe Ratio]]-AVERAGE(Table2[Sharpe Ratio]))/_xlfn.STDEV.P(Table2[Sharpe Ratio])</f>
        <v>5.1171460293887132E-2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-0.87238370634191531</v>
      </c>
      <c r="AS228">
        <f>_xlfn.RANK.AVG(Table2[[#This Row],[1Y Return vs Nifty Z-Score]],Table2[1Y Return vs Nifty Z-Score])</f>
        <v>269</v>
      </c>
      <c r="AT228">
        <f>_xlfn.RANK.AVG(Table2[[#This Row],[6M Return vs Nifty Z-Score]],Table2[6M Return vs Nifty Z-Score])</f>
        <v>167</v>
      </c>
      <c r="AU228">
        <f>_xlfn.RANK.AVG(Table2[[#This Row],[Sharpe Ratio Z-Score]],Table2[Sharpe Ratio Z-Score])</f>
        <v>323</v>
      </c>
      <c r="AV228">
        <f>(Table2[[#This Row],[Rank 1Y]]+Table2[[#This Row],[Rank 6M]]+Table2[[#This Row],[Rank Sharpe]])/3</f>
        <v>253</v>
      </c>
    </row>
    <row r="229" spans="1:48" x14ac:dyDescent="0.3">
      <c r="A229" t="s">
        <v>687</v>
      </c>
      <c r="B229" t="s">
        <v>688</v>
      </c>
      <c r="C229" t="s">
        <v>10427</v>
      </c>
      <c r="D229" t="s">
        <v>242</v>
      </c>
      <c r="E229">
        <v>25125.686798367999</v>
      </c>
      <c r="F229">
        <v>254.02</v>
      </c>
      <c r="G229">
        <v>77.859086939297697</v>
      </c>
      <c r="H229">
        <f>(Table2[[#This Row],[1Y Return vs Nifty]]-AVERAGE(Table2[1Y Return vs Nifty]))/_xlfn.STDEV.P(Table2[1Y Return vs Nifty])</f>
        <v>0.32454696200664102</v>
      </c>
      <c r="I229">
        <v>29.198055405410202</v>
      </c>
      <c r="J229">
        <f>(Table2[[#This Row],[1M Return vs Nifty]]-AVERAGE(Table2[1M Return vs Nifty]))/_xlfn.STDEV.P(Table2[1M Return vs Nifty])</f>
        <v>1.3854807178504014</v>
      </c>
      <c r="K229">
        <v>22.934570675665199</v>
      </c>
      <c r="L229">
        <f>(Table2[[#This Row],[6M Return vs Nifty]]-AVERAGE(Table2[6M Return vs Nifty]))/_xlfn.STDEV.P(Table2[6M Return vs Nifty])</f>
        <v>0.32429040136369408</v>
      </c>
      <c r="M229">
        <v>22.274308726666899</v>
      </c>
      <c r="N229">
        <f>(Table2[[#This Row],[1W Return vs Nifty]]-AVERAGE(Table2[1W Return vs Nifty]))/_xlfn.STDEV.P(Table2[1W Return vs Nifty])</f>
        <v>4.0557433644430434</v>
      </c>
      <c r="O229">
        <v>216.16</v>
      </c>
      <c r="P229">
        <v>206.23231852277101</v>
      </c>
      <c r="Q229">
        <v>183.025640363945</v>
      </c>
      <c r="R229">
        <v>85.347120583752996</v>
      </c>
      <c r="S229" s="2">
        <f>(Table2[[#This Row],[Close Price]]-Table2[[#This Row],[20D EMA]])/Table2[[#This Row],[20D EMA]]</f>
        <v>0.17514803849000746</v>
      </c>
      <c r="T229" s="2">
        <f>(Table2[[#This Row],[Close Price]]-Table2[[#This Row],[50D EMA]])/Table2[[#This Row],[50D EMA]]</f>
        <v>0.23171771436954752</v>
      </c>
      <c r="U229" s="2">
        <f>(Table2[[#This Row],[Close Price]]-Table2[[#This Row],[200D EMA]])/Table2[[#This Row],[200D EMA]]</f>
        <v>0.38789297223538355</v>
      </c>
      <c r="V229">
        <v>3.0453545809983402</v>
      </c>
      <c r="W229">
        <v>247.04</v>
      </c>
      <c r="X229">
        <v>260</v>
      </c>
      <c r="Y229">
        <v>202.01</v>
      </c>
      <c r="Z229">
        <v>260</v>
      </c>
      <c r="AA229">
        <v>202.01</v>
      </c>
      <c r="AB229">
        <v>260</v>
      </c>
      <c r="AC229" s="2">
        <f>(Table2[[#This Row],[Close Price]]/Table2[[#This Row],[Day Low]])-1</f>
        <v>2.8254533678756522E-2</v>
      </c>
      <c r="AD229" s="2">
        <f>(Table2[[#This Row],[Day High]]/Table2[[#This Row],[Close Price]])-1</f>
        <v>2.3541453428863823E-2</v>
      </c>
      <c r="AE229" s="2">
        <f>(Table2[[#This Row],[Close Price]]/Table2[[#This Row],[Current Week Low]])-1</f>
        <v>0.25746250185634389</v>
      </c>
      <c r="AF229" s="2">
        <f>(Table2[[#This Row],[Current Week High]]/Table2[[#This Row],[Close Price]])-1</f>
        <v>2.3541453428863823E-2</v>
      </c>
      <c r="AG229" s="2">
        <f>(Table2[[#This Row],[Close Price]]/Table2[[#This Row],[Current Month Low]])-1</f>
        <v>0.25746250185634389</v>
      </c>
      <c r="AH229" s="2">
        <f>(Table2[[#This Row],[Current Month High]]/Table2[[#This Row],[Close Price]])-1</f>
        <v>2.3541453428863823E-2</v>
      </c>
      <c r="AI229">
        <v>2.3541453428863801</v>
      </c>
      <c r="AJ229">
        <v>106.017842660178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0.03</v>
      </c>
      <c r="AM229" t="s">
        <v>10473</v>
      </c>
      <c r="AN229">
        <v>23.99</v>
      </c>
      <c r="AO229" t="s">
        <v>10473</v>
      </c>
      <c r="AP229">
        <v>3.8305454321302002E-2</v>
      </c>
      <c r="AQ229">
        <f>(Table2[[#This Row],[Sharpe Ratio]]-AVERAGE(Table2[Sharpe Ratio]))/_xlfn.STDEV.P(Table2[Sharpe Ratio])</f>
        <v>-0.19052152468960235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5.8995399209741777</v>
      </c>
      <c r="AS229">
        <f>_xlfn.RANK.AVG(Table2[[#This Row],[1Y Return vs Nifty Z-Score]],Table2[1Y Return vs Nifty Z-Score])</f>
        <v>169</v>
      </c>
      <c r="AT229">
        <f>_xlfn.RANK.AVG(Table2[[#This Row],[6M Return vs Nifty Z-Score]],Table2[6M Return vs Nifty Z-Score])</f>
        <v>198</v>
      </c>
      <c r="AU229">
        <f>_xlfn.RANK.AVG(Table2[[#This Row],[Sharpe Ratio Z-Score]],Table2[Sharpe Ratio Z-Score])</f>
        <v>393</v>
      </c>
      <c r="AV229">
        <f>(Table2[[#This Row],[Rank 1Y]]+Table2[[#This Row],[Rank 6M]]+Table2[[#This Row],[Rank Sharpe]])/3</f>
        <v>253.33333333333334</v>
      </c>
    </row>
    <row r="230" spans="1:48" x14ac:dyDescent="0.3">
      <c r="A230" t="s">
        <v>1737</v>
      </c>
      <c r="B230" t="s">
        <v>1738</v>
      </c>
      <c r="C230" t="s">
        <v>617</v>
      </c>
      <c r="D230" t="s">
        <v>617</v>
      </c>
      <c r="E230">
        <v>4345.9073657999998</v>
      </c>
      <c r="F230">
        <v>210.42</v>
      </c>
      <c r="G230">
        <v>45.8885980591335</v>
      </c>
      <c r="H230">
        <f>(Table2[[#This Row],[1Y Return vs Nifty]]-AVERAGE(Table2[1Y Return vs Nifty]))/_xlfn.STDEV.P(Table2[1Y Return vs Nifty])</f>
        <v>-3.1563871493684975E-2</v>
      </c>
      <c r="I230">
        <v>34.398078786915399</v>
      </c>
      <c r="J230">
        <f>(Table2[[#This Row],[1M Return vs Nifty]]-AVERAGE(Table2[1M Return vs Nifty]))/_xlfn.STDEV.P(Table2[1M Return vs Nifty])</f>
        <v>1.7599449807871339</v>
      </c>
      <c r="K230">
        <v>19.3863101844839</v>
      </c>
      <c r="L230">
        <f>(Table2[[#This Row],[6M Return vs Nifty]]-AVERAGE(Table2[6M Return vs Nifty]))/_xlfn.STDEV.P(Table2[6M Return vs Nifty])</f>
        <v>0.22283118741565833</v>
      </c>
      <c r="M230">
        <v>3.93082050525723</v>
      </c>
      <c r="N230">
        <f>(Table2[[#This Row],[1W Return vs Nifty]]-AVERAGE(Table2[1W Return vs Nifty]))/_xlfn.STDEV.P(Table2[1W Return vs Nifty])</f>
        <v>0.4542625607951466</v>
      </c>
      <c r="O230">
        <v>196.39</v>
      </c>
      <c r="P230">
        <v>183.66213674036999</v>
      </c>
      <c r="Q230">
        <v>162.004634944391</v>
      </c>
      <c r="R230">
        <v>65.780791804721005</v>
      </c>
      <c r="S230" s="2">
        <f>(Table2[[#This Row],[Close Price]]-Table2[[#This Row],[20D EMA]])/Table2[[#This Row],[20D EMA]]</f>
        <v>7.1439482662050011E-2</v>
      </c>
      <c r="T230" s="2">
        <f>(Table2[[#This Row],[Close Price]]-Table2[[#This Row],[50D EMA]])/Table2[[#This Row],[50D EMA]]</f>
        <v>0.1456906890801106</v>
      </c>
      <c r="U230" s="2">
        <f>(Table2[[#This Row],[Close Price]]-Table2[[#This Row],[200D EMA]])/Table2[[#This Row],[200D EMA]]</f>
        <v>0.29885172774364038</v>
      </c>
      <c r="V230">
        <v>2.6677332312260198</v>
      </c>
      <c r="W230">
        <v>209.4</v>
      </c>
      <c r="X230">
        <v>217.5</v>
      </c>
      <c r="Y230">
        <v>208.1</v>
      </c>
      <c r="Z230">
        <v>221.2</v>
      </c>
      <c r="AA230">
        <v>208.1</v>
      </c>
      <c r="AB230">
        <v>221.2</v>
      </c>
      <c r="AC230" s="2">
        <f>(Table2[[#This Row],[Close Price]]/Table2[[#This Row],[Day Low]])-1</f>
        <v>4.8710601719197388E-3</v>
      </c>
      <c r="AD230" s="2">
        <f>(Table2[[#This Row],[Day High]]/Table2[[#This Row],[Close Price]])-1</f>
        <v>3.3646991730824194E-2</v>
      </c>
      <c r="AE230" s="2">
        <f>(Table2[[#This Row],[Close Price]]/Table2[[#This Row],[Current Week Low]])-1</f>
        <v>1.1148486304661143E-2</v>
      </c>
      <c r="AF230" s="2">
        <f>(Table2[[#This Row],[Current Week High]]/Table2[[#This Row],[Close Price]])-1</f>
        <v>5.1230871590153049E-2</v>
      </c>
      <c r="AG230" s="2">
        <f>(Table2[[#This Row],[Close Price]]/Table2[[#This Row],[Current Month Low]])-1</f>
        <v>1.1148486304661143E-2</v>
      </c>
      <c r="AH230" s="2">
        <f>(Table2[[#This Row],[Current Month High]]/Table2[[#This Row],[Close Price]])-1</f>
        <v>5.1230871590153049E-2</v>
      </c>
      <c r="AI230">
        <v>5.1230871590153004</v>
      </c>
      <c r="AJ230">
        <v>94.293628808864199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0.14000000000000001</v>
      </c>
      <c r="AM230" t="s">
        <v>10473</v>
      </c>
      <c r="AN230">
        <v>22.84</v>
      </c>
      <c r="AO230" t="s">
        <v>10473</v>
      </c>
      <c r="AP230">
        <v>8.1516898723545006E-2</v>
      </c>
      <c r="AQ230">
        <f>(Table2[[#This Row],[Sharpe Ratio]]-AVERAGE(Table2[Sharpe Ratio]))/_xlfn.STDEV.P(Table2[Sharpe Ratio])</f>
        <v>0.29816778874319377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2.7036426462474479</v>
      </c>
      <c r="AS230">
        <f>_xlfn.RANK.AVG(Table2[[#This Row],[1Y Return vs Nifty Z-Score]],Table2[1Y Return vs Nifty Z-Score])</f>
        <v>287</v>
      </c>
      <c r="AT230">
        <f>_xlfn.RANK.AVG(Table2[[#This Row],[6M Return vs Nifty Z-Score]],Table2[6M Return vs Nifty Z-Score])</f>
        <v>228</v>
      </c>
      <c r="AU230">
        <f>_xlfn.RANK.AVG(Table2[[#This Row],[Sharpe Ratio Z-Score]],Table2[Sharpe Ratio Z-Score])</f>
        <v>251</v>
      </c>
      <c r="AV230">
        <f>(Table2[[#This Row],[Rank 1Y]]+Table2[[#This Row],[Rank 6M]]+Table2[[#This Row],[Rank Sharpe]])/3</f>
        <v>255.33333333333334</v>
      </c>
    </row>
    <row r="231" spans="1:48" x14ac:dyDescent="0.3">
      <c r="A231" t="s">
        <v>1300</v>
      </c>
      <c r="B231" t="s">
        <v>1301</v>
      </c>
      <c r="C231" t="s">
        <v>10431</v>
      </c>
      <c r="D231" t="s">
        <v>119</v>
      </c>
      <c r="E231">
        <v>8434.4257715999993</v>
      </c>
      <c r="F231">
        <v>1434</v>
      </c>
      <c r="G231">
        <v>49.421890255609199</v>
      </c>
      <c r="H231">
        <f>(Table2[[#This Row],[1Y Return vs Nifty]]-AVERAGE(Table2[1Y Return vs Nifty]))/_xlfn.STDEV.P(Table2[1Y Return vs Nifty])</f>
        <v>7.7925372807778016E-3</v>
      </c>
      <c r="I231">
        <v>4.7483215950888802</v>
      </c>
      <c r="J231">
        <f>(Table2[[#This Row],[1M Return vs Nifty]]-AVERAGE(Table2[1M Return vs Nifty]))/_xlfn.STDEV.P(Table2[1M Return vs Nifty])</f>
        <v>-0.37519435581265631</v>
      </c>
      <c r="K231">
        <v>7.6215966420118502</v>
      </c>
      <c r="L231">
        <f>(Table2[[#This Row],[6M Return vs Nifty]]-AVERAGE(Table2[6M Return vs Nifty]))/_xlfn.STDEV.P(Table2[6M Return vs Nifty])</f>
        <v>-0.11356987200758459</v>
      </c>
      <c r="M231">
        <v>-0.25693779540580902</v>
      </c>
      <c r="N231">
        <f>(Table2[[#This Row],[1W Return vs Nifty]]-AVERAGE(Table2[1W Return vs Nifty]))/_xlfn.STDEV.P(Table2[1W Return vs Nifty])</f>
        <v>-0.36794371470222076</v>
      </c>
      <c r="O231">
        <v>1392.21</v>
      </c>
      <c r="P231">
        <v>1326.2381489816801</v>
      </c>
      <c r="Q231">
        <v>1150.67982326438</v>
      </c>
      <c r="R231">
        <v>63.763649114592297</v>
      </c>
      <c r="S231" s="2">
        <f>(Table2[[#This Row],[Close Price]]-Table2[[#This Row],[20D EMA]])/Table2[[#This Row],[20D EMA]]</f>
        <v>3.0017023293899599E-2</v>
      </c>
      <c r="T231" s="2">
        <f>(Table2[[#This Row],[Close Price]]-Table2[[#This Row],[50D EMA]])/Table2[[#This Row],[50D EMA]]</f>
        <v>8.1253771127804061E-2</v>
      </c>
      <c r="U231" s="2">
        <f>(Table2[[#This Row],[Close Price]]-Table2[[#This Row],[200D EMA]])/Table2[[#This Row],[200D EMA]]</f>
        <v>0.24621981806534582</v>
      </c>
      <c r="V231">
        <v>0.63348611162204604</v>
      </c>
      <c r="W231">
        <v>1377</v>
      </c>
      <c r="X231">
        <v>1442.65</v>
      </c>
      <c r="Y231">
        <v>1371.9</v>
      </c>
      <c r="Z231">
        <v>1442.65</v>
      </c>
      <c r="AA231">
        <v>1371.9</v>
      </c>
      <c r="AB231">
        <v>1442.65</v>
      </c>
      <c r="AC231" s="2">
        <f>(Table2[[#This Row],[Close Price]]/Table2[[#This Row],[Day Low]])-1</f>
        <v>4.1394335511982572E-2</v>
      </c>
      <c r="AD231" s="2">
        <f>(Table2[[#This Row],[Day High]]/Table2[[#This Row],[Close Price]])-1</f>
        <v>6.0320781032079385E-3</v>
      </c>
      <c r="AE231" s="2">
        <f>(Table2[[#This Row],[Close Price]]/Table2[[#This Row],[Current Week Low]])-1</f>
        <v>4.5265689919090191E-2</v>
      </c>
      <c r="AF231" s="2">
        <f>(Table2[[#This Row],[Current Week High]]/Table2[[#This Row],[Close Price]])-1</f>
        <v>6.0320781032079385E-3</v>
      </c>
      <c r="AG231" s="2">
        <f>(Table2[[#This Row],[Close Price]]/Table2[[#This Row],[Current Month Low]])-1</f>
        <v>4.5265689919090191E-2</v>
      </c>
      <c r="AH231" s="2">
        <f>(Table2[[#This Row],[Current Month High]]/Table2[[#This Row],[Close Price]])-1</f>
        <v>6.0320781032079385E-3</v>
      </c>
      <c r="AI231">
        <v>9.2015341701534101</v>
      </c>
      <c r="AJ231">
        <v>82.326764144945898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0.22</v>
      </c>
      <c r="AM231" t="s">
        <v>10473</v>
      </c>
      <c r="AN231">
        <v>-0.57999999999999996</v>
      </c>
      <c r="AO231" t="s">
        <v>10474</v>
      </c>
      <c r="AP231">
        <v>0.12724363405230599</v>
      </c>
      <c r="AQ231">
        <f>(Table2[[#This Row],[Sharpe Ratio]]-AVERAGE(Table2[Sharpe Ratio]))/_xlfn.STDEV.P(Table2[Sharpe Ratio])</f>
        <v>0.8153031727243748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-3.3612232517309049E-2</v>
      </c>
      <c r="AS231">
        <f>_xlfn.RANK.AVG(Table2[[#This Row],[1Y Return vs Nifty Z-Score]],Table2[1Y Return vs Nifty Z-Score])</f>
        <v>272</v>
      </c>
      <c r="AT231">
        <f>_xlfn.RANK.AVG(Table2[[#This Row],[6M Return vs Nifty Z-Score]],Table2[6M Return vs Nifty Z-Score])</f>
        <v>342</v>
      </c>
      <c r="AU231">
        <f>_xlfn.RANK.AVG(Table2[[#This Row],[Sharpe Ratio Z-Score]],Table2[Sharpe Ratio Z-Score])</f>
        <v>154</v>
      </c>
      <c r="AV231">
        <f>(Table2[[#This Row],[Rank 1Y]]+Table2[[#This Row],[Rank 6M]]+Table2[[#This Row],[Rank Sharpe]])/3</f>
        <v>256</v>
      </c>
    </row>
    <row r="232" spans="1:48" x14ac:dyDescent="0.3">
      <c r="A232" t="s">
        <v>431</v>
      </c>
      <c r="B232" t="s">
        <v>432</v>
      </c>
      <c r="C232" t="s">
        <v>10429</v>
      </c>
      <c r="D232" t="s">
        <v>32</v>
      </c>
      <c r="E232">
        <v>53978.081388175997</v>
      </c>
      <c r="F232">
        <v>62.18</v>
      </c>
      <c r="G232">
        <v>76.890137972699605</v>
      </c>
      <c r="H232">
        <f>(Table2[[#This Row],[1Y Return vs Nifty]]-AVERAGE(Table2[1Y Return vs Nifty]))/_xlfn.STDEV.P(Table2[1Y Return vs Nifty])</f>
        <v>0.31375409532862752</v>
      </c>
      <c r="I232">
        <v>-7.7238008486005301</v>
      </c>
      <c r="J232">
        <f>(Table2[[#This Row],[1M Return vs Nifty]]-AVERAGE(Table2[1M Return vs Nifty]))/_xlfn.STDEV.P(Table2[1M Return vs Nifty])</f>
        <v>-1.2733372670049043</v>
      </c>
      <c r="K232">
        <v>7.8043094469768803</v>
      </c>
      <c r="L232">
        <f>(Table2[[#This Row],[6M Return vs Nifty]]-AVERAGE(Table2[6M Return vs Nifty]))/_xlfn.STDEV.P(Table2[6M Return vs Nifty])</f>
        <v>-0.10834536901067496</v>
      </c>
      <c r="M232">
        <v>-1.40339036869774</v>
      </c>
      <c r="N232">
        <f>(Table2[[#This Row],[1W Return vs Nifty]]-AVERAGE(Table2[1W Return vs Nifty]))/_xlfn.STDEV.P(Table2[1W Return vs Nifty])</f>
        <v>-0.59303323340044356</v>
      </c>
      <c r="O232">
        <v>63.42</v>
      </c>
      <c r="P232">
        <v>63.465865958546402</v>
      </c>
      <c r="Q232">
        <v>55.824942207749501</v>
      </c>
      <c r="R232">
        <v>36.752461726697497</v>
      </c>
      <c r="S232" s="2">
        <f>(Table2[[#This Row],[Close Price]]-Table2[[#This Row],[20D EMA]])/Table2[[#This Row],[20D EMA]]</f>
        <v>-1.9552191737622231E-2</v>
      </c>
      <c r="T232" s="2">
        <f>(Table2[[#This Row],[Close Price]]-Table2[[#This Row],[50D EMA]])/Table2[[#This Row],[50D EMA]]</f>
        <v>-2.0260748657968102E-2</v>
      </c>
      <c r="U232" s="2">
        <f>(Table2[[#This Row],[Close Price]]-Table2[[#This Row],[200D EMA]])/Table2[[#This Row],[200D EMA]]</f>
        <v>0.11383903934195749</v>
      </c>
      <c r="V232">
        <v>0.47446759487795698</v>
      </c>
      <c r="W232">
        <v>61.87</v>
      </c>
      <c r="X232">
        <v>62.79</v>
      </c>
      <c r="Y232">
        <v>61.87</v>
      </c>
      <c r="Z232">
        <v>64</v>
      </c>
      <c r="AA232">
        <v>61.87</v>
      </c>
      <c r="AB232">
        <v>64</v>
      </c>
      <c r="AC232" s="2">
        <f>(Table2[[#This Row],[Close Price]]/Table2[[#This Row],[Day Low]])-1</f>
        <v>5.0105058994667218E-3</v>
      </c>
      <c r="AD232" s="2">
        <f>(Table2[[#This Row],[Day High]]/Table2[[#This Row],[Close Price]])-1</f>
        <v>9.8102283692504955E-3</v>
      </c>
      <c r="AE232" s="2">
        <f>(Table2[[#This Row],[Close Price]]/Table2[[#This Row],[Current Week Low]])-1</f>
        <v>5.0105058994667218E-3</v>
      </c>
      <c r="AF232" s="2">
        <f>(Table2[[#This Row],[Current Week High]]/Table2[[#This Row],[Close Price]])-1</f>
        <v>2.9269861691862298E-2</v>
      </c>
      <c r="AG232" s="2">
        <f>(Table2[[#This Row],[Close Price]]/Table2[[#This Row],[Current Month Low]])-1</f>
        <v>5.0105058994667218E-3</v>
      </c>
      <c r="AH232" s="2">
        <f>(Table2[[#This Row],[Current Month High]]/Table2[[#This Row],[Close Price]])-1</f>
        <v>2.9269861691862298E-2</v>
      </c>
      <c r="AI232">
        <v>23.673206818912799</v>
      </c>
      <c r="AJ232">
        <v>110.067567567567</v>
      </c>
      <c r="AK232" t="str">
        <f>IF(AND(Table2[[#This Row],[20D EMA]]&gt;Table2[[#This Row],[50D EMA]],Table2[[#This Row],[50D EMA]]&gt;Table2[[#This Row],[200D EMA]]),"Uptrend","Downtrend/NoTrend")</f>
        <v>Downtrend/NoTrend</v>
      </c>
      <c r="AL232">
        <v>-0.1</v>
      </c>
      <c r="AM232" t="s">
        <v>10474</v>
      </c>
      <c r="AN232">
        <v>-4.3499999999999996</v>
      </c>
      <c r="AO232" t="s">
        <v>10474</v>
      </c>
      <c r="AP232">
        <v>7.7076479250738003E-2</v>
      </c>
      <c r="AQ232">
        <f>(Table2[[#This Row],[Sharpe Ratio]]-AVERAGE(Table2[Sharpe Ratio]))/_xlfn.STDEV.P(Table2[Sharpe Ratio])</f>
        <v>0.24794994544872076</v>
      </c>
      <c r="AR2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2">
        <f>_xlfn.RANK.AVG(Table2[[#This Row],[1Y Return vs Nifty Z-Score]],Table2[1Y Return vs Nifty Z-Score])</f>
        <v>174</v>
      </c>
      <c r="AT232">
        <f>_xlfn.RANK.AVG(Table2[[#This Row],[6M Return vs Nifty Z-Score]],Table2[6M Return vs Nifty Z-Score])</f>
        <v>341</v>
      </c>
      <c r="AU232">
        <f>_xlfn.RANK.AVG(Table2[[#This Row],[Sharpe Ratio Z-Score]],Table2[Sharpe Ratio Z-Score])</f>
        <v>259</v>
      </c>
      <c r="AV232">
        <f>(Table2[[#This Row],[Rank 1Y]]+Table2[[#This Row],[Rank 6M]]+Table2[[#This Row],[Rank Sharpe]])/3</f>
        <v>258</v>
      </c>
    </row>
    <row r="233" spans="1:48" x14ac:dyDescent="0.3">
      <c r="A233" t="s">
        <v>755</v>
      </c>
      <c r="B233" t="s">
        <v>756</v>
      </c>
      <c r="C233" t="s">
        <v>10443</v>
      </c>
      <c r="D233" t="s">
        <v>375</v>
      </c>
      <c r="E233">
        <v>20739.766154204899</v>
      </c>
      <c r="F233">
        <v>517.65</v>
      </c>
      <c r="G233">
        <v>64.214317524890504</v>
      </c>
      <c r="H233">
        <f>(Table2[[#This Row],[1Y Return vs Nifty]]-AVERAGE(Table2[1Y Return vs Nifty]))/_xlfn.STDEV.P(Table2[1Y Return vs Nifty])</f>
        <v>0.17256147854101112</v>
      </c>
      <c r="I233">
        <v>37.201018955251499</v>
      </c>
      <c r="J233">
        <f>(Table2[[#This Row],[1M Return vs Nifty]]-AVERAGE(Table2[1M Return vs Nifty]))/_xlfn.STDEV.P(Table2[1M Return vs Nifty])</f>
        <v>1.9617904047759627</v>
      </c>
      <c r="K233">
        <v>26.851601408242701</v>
      </c>
      <c r="L233">
        <f>(Table2[[#This Row],[6M Return vs Nifty]]-AVERAGE(Table2[6M Return vs Nifty]))/_xlfn.STDEV.P(Table2[6M Return vs Nifty])</f>
        <v>0.43629425793660931</v>
      </c>
      <c r="M233">
        <v>1.76789757952369</v>
      </c>
      <c r="N233">
        <f>(Table2[[#This Row],[1W Return vs Nifty]]-AVERAGE(Table2[1W Return vs Nifty]))/_xlfn.STDEV.P(Table2[1W Return vs Nifty])</f>
        <v>2.9603668071161666E-2</v>
      </c>
      <c r="O233">
        <v>486.37</v>
      </c>
      <c r="P233">
        <v>444.92321424343203</v>
      </c>
      <c r="Q233">
        <v>376.41050548836603</v>
      </c>
      <c r="R233">
        <v>60.819481512020701</v>
      </c>
      <c r="S233" s="2">
        <f>(Table2[[#This Row],[Close Price]]-Table2[[#This Row],[20D EMA]])/Table2[[#This Row],[20D EMA]]</f>
        <v>6.4313177210765404E-2</v>
      </c>
      <c r="T233" s="2">
        <f>(Table2[[#This Row],[Close Price]]-Table2[[#This Row],[50D EMA]])/Table2[[#This Row],[50D EMA]]</f>
        <v>0.16345918448026123</v>
      </c>
      <c r="U233" s="2">
        <f>(Table2[[#This Row],[Close Price]]-Table2[[#This Row],[200D EMA]])/Table2[[#This Row],[200D EMA]]</f>
        <v>0.37522729161978541</v>
      </c>
      <c r="V233">
        <v>1.59511221226427</v>
      </c>
      <c r="W233">
        <v>514.95000000000005</v>
      </c>
      <c r="X233">
        <v>523.85</v>
      </c>
      <c r="Y233">
        <v>502</v>
      </c>
      <c r="Z233">
        <v>526.29999999999995</v>
      </c>
      <c r="AA233">
        <v>502</v>
      </c>
      <c r="AB233">
        <v>526.29999999999995</v>
      </c>
      <c r="AC233" s="2">
        <f>(Table2[[#This Row],[Close Price]]/Table2[[#This Row],[Day Low]])-1</f>
        <v>5.2432274978151394E-3</v>
      </c>
      <c r="AD233" s="2">
        <f>(Table2[[#This Row],[Day High]]/Table2[[#This Row],[Close Price]])-1</f>
        <v>1.1977204674973541E-2</v>
      </c>
      <c r="AE233" s="2">
        <f>(Table2[[#This Row],[Close Price]]/Table2[[#This Row],[Current Week Low]])-1</f>
        <v>3.1175298804780871E-2</v>
      </c>
      <c r="AF233" s="2">
        <f>(Table2[[#This Row],[Current Week High]]/Table2[[#This Row],[Close Price]])-1</f>
        <v>1.6710132328793481E-2</v>
      </c>
      <c r="AG233" s="2">
        <f>(Table2[[#This Row],[Close Price]]/Table2[[#This Row],[Current Month Low]])-1</f>
        <v>3.1175298804780871E-2</v>
      </c>
      <c r="AH233" s="2">
        <f>(Table2[[#This Row],[Current Month High]]/Table2[[#This Row],[Close Price]])-1</f>
        <v>1.6710132328793481E-2</v>
      </c>
      <c r="AI233">
        <v>10.9533468559837</v>
      </c>
      <c r="AJ233">
        <v>107.018596280743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0.27</v>
      </c>
      <c r="AM233" t="s">
        <v>10473</v>
      </c>
      <c r="AN233">
        <v>10.69</v>
      </c>
      <c r="AO233" t="s">
        <v>10473</v>
      </c>
      <c r="AP233">
        <v>4.0037306614253997E-2</v>
      </c>
      <c r="AQ233">
        <f>(Table2[[#This Row],[Sharpe Ratio]]-AVERAGE(Table2[Sharpe Ratio]))/_xlfn.STDEV.P(Table2[Sharpe Ratio])</f>
        <v>-0.17093556269001242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2.4293142466347324</v>
      </c>
      <c r="AS233">
        <f>_xlfn.RANK.AVG(Table2[[#This Row],[1Y Return vs Nifty Z-Score]],Table2[1Y Return vs Nifty Z-Score])</f>
        <v>218</v>
      </c>
      <c r="AT233">
        <f>_xlfn.RANK.AVG(Table2[[#This Row],[6M Return vs Nifty Z-Score]],Table2[6M Return vs Nifty Z-Score])</f>
        <v>170</v>
      </c>
      <c r="AU233">
        <f>_xlfn.RANK.AVG(Table2[[#This Row],[Sharpe Ratio Z-Score]],Table2[Sharpe Ratio Z-Score])</f>
        <v>388</v>
      </c>
      <c r="AV233">
        <f>(Table2[[#This Row],[Rank 1Y]]+Table2[[#This Row],[Rank 6M]]+Table2[[#This Row],[Rank Sharpe]])/3</f>
        <v>258.66666666666669</v>
      </c>
    </row>
    <row r="234" spans="1:48" x14ac:dyDescent="0.3">
      <c r="A234" t="s">
        <v>794</v>
      </c>
      <c r="B234" t="s">
        <v>795</v>
      </c>
      <c r="C234" t="s">
        <v>10435</v>
      </c>
      <c r="D234" t="s">
        <v>384</v>
      </c>
      <c r="E234">
        <v>19981.686345074999</v>
      </c>
      <c r="F234">
        <v>323.14999999999998</v>
      </c>
      <c r="G234">
        <v>61.744875973362802</v>
      </c>
      <c r="H234">
        <f>(Table2[[#This Row],[1Y Return vs Nifty]]-AVERAGE(Table2[1Y Return vs Nifty]))/_xlfn.STDEV.P(Table2[1Y Return vs Nifty])</f>
        <v>0.14505502117993896</v>
      </c>
      <c r="I234">
        <v>-7.6061980127195303</v>
      </c>
      <c r="J234">
        <f>(Table2[[#This Row],[1M Return vs Nifty]]-AVERAGE(Table2[1M Return vs Nifty]))/_xlfn.STDEV.P(Table2[1M Return vs Nifty])</f>
        <v>-1.2648684475349619</v>
      </c>
      <c r="K234">
        <v>24.1461345039137</v>
      </c>
      <c r="L234">
        <f>(Table2[[#This Row],[6M Return vs Nifty]]-AVERAGE(Table2[6M Return vs Nifty]))/_xlfn.STDEV.P(Table2[6M Return vs Nifty])</f>
        <v>0.35893394401437517</v>
      </c>
      <c r="M234">
        <v>-1.62497817204115</v>
      </c>
      <c r="N234">
        <f>(Table2[[#This Row],[1W Return vs Nifty]]-AVERAGE(Table2[1W Return vs Nifty]))/_xlfn.STDEV.P(Table2[1W Return vs Nifty])</f>
        <v>-0.63653882025672948</v>
      </c>
      <c r="O234">
        <v>327.62</v>
      </c>
      <c r="P234">
        <v>310.49909614216898</v>
      </c>
      <c r="Q234">
        <v>254.91315035479201</v>
      </c>
      <c r="R234">
        <v>40.941198449753799</v>
      </c>
      <c r="S234" s="2">
        <f>(Table2[[#This Row],[Close Price]]-Table2[[#This Row],[20D EMA]])/Table2[[#This Row],[20D EMA]]</f>
        <v>-1.3643855686466111E-2</v>
      </c>
      <c r="T234" s="2">
        <f>(Table2[[#This Row],[Close Price]]-Table2[[#This Row],[50D EMA]])/Table2[[#This Row],[50D EMA]]</f>
        <v>4.0743770320150939E-2</v>
      </c>
      <c r="U234" s="2">
        <f>(Table2[[#This Row],[Close Price]]-Table2[[#This Row],[200D EMA]])/Table2[[#This Row],[200D EMA]]</f>
        <v>0.26768665935921659</v>
      </c>
      <c r="V234">
        <v>0.60285022690651702</v>
      </c>
      <c r="W234">
        <v>322.10000000000002</v>
      </c>
      <c r="X234">
        <v>330.4</v>
      </c>
      <c r="Y234">
        <v>321.2</v>
      </c>
      <c r="Z234">
        <v>334.2</v>
      </c>
      <c r="AA234">
        <v>321.2</v>
      </c>
      <c r="AB234">
        <v>334.2</v>
      </c>
      <c r="AC234" s="2">
        <f>(Table2[[#This Row],[Close Price]]/Table2[[#This Row],[Day Low]])-1</f>
        <v>3.2598571872088922E-3</v>
      </c>
      <c r="AD234" s="2">
        <f>(Table2[[#This Row],[Day High]]/Table2[[#This Row],[Close Price]])-1</f>
        <v>2.2435401516323727E-2</v>
      </c>
      <c r="AE234" s="2">
        <f>(Table2[[#This Row],[Close Price]]/Table2[[#This Row],[Current Week Low]])-1</f>
        <v>6.0709838107098069E-3</v>
      </c>
      <c r="AF234" s="2">
        <f>(Table2[[#This Row],[Current Week High]]/Table2[[#This Row],[Close Price]])-1</f>
        <v>3.4194646449017485E-2</v>
      </c>
      <c r="AG234" s="2">
        <f>(Table2[[#This Row],[Close Price]]/Table2[[#This Row],[Current Month Low]])-1</f>
        <v>6.0709838107098069E-3</v>
      </c>
      <c r="AH234" s="2">
        <f>(Table2[[#This Row],[Current Month High]]/Table2[[#This Row],[Close Price]])-1</f>
        <v>3.4194646449017485E-2</v>
      </c>
      <c r="AI234">
        <v>10.134612409097899</v>
      </c>
      <c r="AJ234">
        <v>90.032343428403294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0.17</v>
      </c>
      <c r="AM234" t="s">
        <v>10473</v>
      </c>
      <c r="AN234">
        <v>-1.82</v>
      </c>
      <c r="AO234" t="s">
        <v>10474</v>
      </c>
      <c r="AP234">
        <v>5.0549852718226998E-2</v>
      </c>
      <c r="AQ234">
        <f>(Table2[[#This Row],[Sharpe Ratio]]-AVERAGE(Table2[Sharpe Ratio]))/_xlfn.STDEV.P(Table2[Sharpe Ratio])</f>
        <v>-5.2046481127293057E-2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-1.4494647837246704</v>
      </c>
      <c r="AS234">
        <f>_xlfn.RANK.AVG(Table2[[#This Row],[1Y Return vs Nifty Z-Score]],Table2[1Y Return vs Nifty Z-Score])</f>
        <v>226</v>
      </c>
      <c r="AT234">
        <f>_xlfn.RANK.AVG(Table2[[#This Row],[6M Return vs Nifty Z-Score]],Table2[6M Return vs Nifty Z-Score])</f>
        <v>193</v>
      </c>
      <c r="AU234">
        <f>_xlfn.RANK.AVG(Table2[[#This Row],[Sharpe Ratio Z-Score]],Table2[Sharpe Ratio Z-Score])</f>
        <v>358</v>
      </c>
      <c r="AV234">
        <f>(Table2[[#This Row],[Rank 1Y]]+Table2[[#This Row],[Rank 6M]]+Table2[[#This Row],[Rank Sharpe]])/3</f>
        <v>259</v>
      </c>
    </row>
    <row r="235" spans="1:48" x14ac:dyDescent="0.3">
      <c r="A235" t="s">
        <v>464</v>
      </c>
      <c r="B235" t="s">
        <v>465</v>
      </c>
      <c r="C235" t="s">
        <v>10428</v>
      </c>
      <c r="D235" t="s">
        <v>21</v>
      </c>
      <c r="E235">
        <v>45942.78406518</v>
      </c>
      <c r="F235">
        <v>1693.95</v>
      </c>
      <c r="G235">
        <v>35.218421967930603</v>
      </c>
      <c r="H235">
        <f>(Table2[[#This Row],[1Y Return vs Nifty]]-AVERAGE(Table2[1Y Return vs Nifty]))/_xlfn.STDEV.P(Table2[1Y Return vs Nifty])</f>
        <v>-0.15041614540404877</v>
      </c>
      <c r="I235">
        <v>19.110764581123298</v>
      </c>
      <c r="J235">
        <f>(Table2[[#This Row],[1M Return vs Nifty]]-AVERAGE(Table2[1M Return vs Nifty]))/_xlfn.STDEV.P(Table2[1M Return vs Nifty])</f>
        <v>0.65907438341355951</v>
      </c>
      <c r="K235">
        <v>0.43600396984680601</v>
      </c>
      <c r="L235">
        <f>(Table2[[#This Row],[6M Return vs Nifty]]-AVERAGE(Table2[6M Return vs Nifty]))/_xlfn.STDEV.P(Table2[6M Return vs Nifty])</f>
        <v>-0.31903522216453289</v>
      </c>
      <c r="M235">
        <v>8.3764633199428395</v>
      </c>
      <c r="N235">
        <f>(Table2[[#This Row],[1W Return vs Nifty]]-AVERAGE(Table2[1W Return vs Nifty]))/_xlfn.STDEV.P(Table2[1W Return vs Nifty])</f>
        <v>1.3271007616711528</v>
      </c>
      <c r="O235">
        <v>1602.12</v>
      </c>
      <c r="P235">
        <v>1543.81492837067</v>
      </c>
      <c r="Q235">
        <v>1417.7709595000699</v>
      </c>
      <c r="R235">
        <v>65.799377897878003</v>
      </c>
      <c r="S235" s="2">
        <f>(Table2[[#This Row],[Close Price]]-Table2[[#This Row],[20D EMA]])/Table2[[#This Row],[20D EMA]]</f>
        <v>5.7317803909819588E-2</v>
      </c>
      <c r="T235" s="2">
        <f>(Table2[[#This Row],[Close Price]]-Table2[[#This Row],[50D EMA]])/Table2[[#This Row],[50D EMA]]</f>
        <v>9.7249397495968878E-2</v>
      </c>
      <c r="U235" s="2">
        <f>(Table2[[#This Row],[Close Price]]-Table2[[#This Row],[200D EMA]])/Table2[[#This Row],[200D EMA]]</f>
        <v>0.19479806568849142</v>
      </c>
      <c r="V235">
        <v>1.4029729806853699</v>
      </c>
      <c r="W235">
        <v>1680.1</v>
      </c>
      <c r="X235">
        <v>1746.9</v>
      </c>
      <c r="Y235">
        <v>1636</v>
      </c>
      <c r="Z235">
        <v>1774.1</v>
      </c>
      <c r="AA235">
        <v>1636</v>
      </c>
      <c r="AB235">
        <v>1774.1</v>
      </c>
      <c r="AC235" s="2">
        <f>(Table2[[#This Row],[Close Price]]/Table2[[#This Row],[Day Low]])-1</f>
        <v>8.2435569311352097E-3</v>
      </c>
      <c r="AD235" s="2">
        <f>(Table2[[#This Row],[Day High]]/Table2[[#This Row],[Close Price]])-1</f>
        <v>3.1258301602762772E-2</v>
      </c>
      <c r="AE235" s="2">
        <f>(Table2[[#This Row],[Close Price]]/Table2[[#This Row],[Current Week Low]])-1</f>
        <v>3.5421760391198154E-2</v>
      </c>
      <c r="AF235" s="2">
        <f>(Table2[[#This Row],[Current Week High]]/Table2[[#This Row],[Close Price]])-1</f>
        <v>4.7315446146580342E-2</v>
      </c>
      <c r="AG235" s="2">
        <f>(Table2[[#This Row],[Close Price]]/Table2[[#This Row],[Current Month Low]])-1</f>
        <v>3.5421760391198154E-2</v>
      </c>
      <c r="AH235" s="2">
        <f>(Table2[[#This Row],[Current Month High]]/Table2[[#This Row],[Close Price]])-1</f>
        <v>4.7315446146580342E-2</v>
      </c>
      <c r="AI235">
        <v>4.7315446146580298</v>
      </c>
      <c r="AJ235">
        <v>76.269510926118599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7.0000000000000007E-2</v>
      </c>
      <c r="AM235" t="s">
        <v>10473</v>
      </c>
      <c r="AN235">
        <v>11.75</v>
      </c>
      <c r="AO235" t="s">
        <v>10473</v>
      </c>
      <c r="AP235">
        <v>0.204341026849923</v>
      </c>
      <c r="AQ235">
        <f>(Table2[[#This Row],[Sharpe Ratio]]-AVERAGE(Table2[Sharpe Ratio]))/_xlfn.STDEV.P(Table2[Sharpe Ratio])</f>
        <v>1.6872173721897912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3.2039411497059218</v>
      </c>
      <c r="AS235">
        <f>_xlfn.RANK.AVG(Table2[[#This Row],[1Y Return vs Nifty Z-Score]],Table2[1Y Return vs Nifty Z-Score])</f>
        <v>327</v>
      </c>
      <c r="AT235">
        <f>_xlfn.RANK.AVG(Table2[[#This Row],[6M Return vs Nifty Z-Score]],Table2[6M Return vs Nifty Z-Score])</f>
        <v>418</v>
      </c>
      <c r="AU235">
        <f>_xlfn.RANK.AVG(Table2[[#This Row],[Sharpe Ratio Z-Score]],Table2[Sharpe Ratio Z-Score])</f>
        <v>36</v>
      </c>
      <c r="AV235">
        <f>(Table2[[#This Row],[Rank 1Y]]+Table2[[#This Row],[Rank 6M]]+Table2[[#This Row],[Rank Sharpe]])/3</f>
        <v>260.33333333333331</v>
      </c>
    </row>
    <row r="236" spans="1:48" x14ac:dyDescent="0.3">
      <c r="A236" t="s">
        <v>1062</v>
      </c>
      <c r="B236" t="s">
        <v>1063</v>
      </c>
      <c r="C236" t="s">
        <v>10433</v>
      </c>
      <c r="D236" t="s">
        <v>398</v>
      </c>
      <c r="E236">
        <v>11909.85537272</v>
      </c>
      <c r="F236">
        <v>456.8</v>
      </c>
      <c r="G236">
        <v>64.037035367906498</v>
      </c>
      <c r="H236">
        <f>(Table2[[#This Row],[1Y Return vs Nifty]]-AVERAGE(Table2[1Y Return vs Nifty]))/_xlfn.STDEV.P(Table2[1Y Return vs Nifty])</f>
        <v>0.17058677940753994</v>
      </c>
      <c r="I236">
        <v>10.9009695954768</v>
      </c>
      <c r="J236">
        <f>(Table2[[#This Row],[1M Return vs Nifty]]-AVERAGE(Table2[1M Return vs Nifty]))/_xlfn.STDEV.P(Table2[1M Return vs Nifty])</f>
        <v>6.7870344005582686E-2</v>
      </c>
      <c r="K236">
        <v>4.1719622419872504</v>
      </c>
      <c r="L236">
        <f>(Table2[[#This Row],[6M Return vs Nifty]]-AVERAGE(Table2[6M Return vs Nifty]))/_xlfn.STDEV.P(Table2[6M Return vs Nifty])</f>
        <v>-0.2122089644599196</v>
      </c>
      <c r="M236">
        <v>13.9113279446603</v>
      </c>
      <c r="N236">
        <f>(Table2[[#This Row],[1W Return vs Nifty]]-AVERAGE(Table2[1W Return vs Nifty]))/_xlfn.STDEV.P(Table2[1W Return vs Nifty])</f>
        <v>2.4137920417649821</v>
      </c>
      <c r="O236">
        <v>423.03</v>
      </c>
      <c r="P236">
        <v>416.67445344164798</v>
      </c>
      <c r="Q236">
        <v>386.19771722973798</v>
      </c>
      <c r="R236">
        <v>77.282569550284705</v>
      </c>
      <c r="S236" s="2">
        <f>(Table2[[#This Row],[Close Price]]-Table2[[#This Row],[20D EMA]])/Table2[[#This Row],[20D EMA]]</f>
        <v>7.9828853745597339E-2</v>
      </c>
      <c r="T236" s="2">
        <f>(Table2[[#This Row],[Close Price]]-Table2[[#This Row],[50D EMA]])/Table2[[#This Row],[50D EMA]]</f>
        <v>9.6299512069729754E-2</v>
      </c>
      <c r="U236" s="2">
        <f>(Table2[[#This Row],[Close Price]]-Table2[[#This Row],[200D EMA]])/Table2[[#This Row],[200D EMA]]</f>
        <v>0.18281382727144074</v>
      </c>
      <c r="V236">
        <v>2.6944380050656802</v>
      </c>
      <c r="W236">
        <v>454</v>
      </c>
      <c r="X236">
        <v>464.25</v>
      </c>
      <c r="Y236">
        <v>433.25</v>
      </c>
      <c r="Z236">
        <v>465</v>
      </c>
      <c r="AA236">
        <v>433.25</v>
      </c>
      <c r="AB236">
        <v>465</v>
      </c>
      <c r="AC236" s="2">
        <f>(Table2[[#This Row],[Close Price]]/Table2[[#This Row],[Day Low]])-1</f>
        <v>6.1674008810572722E-3</v>
      </c>
      <c r="AD236" s="2">
        <f>(Table2[[#This Row],[Day High]]/Table2[[#This Row],[Close Price]])-1</f>
        <v>1.6309106830122655E-2</v>
      </c>
      <c r="AE236" s="2">
        <f>(Table2[[#This Row],[Close Price]]/Table2[[#This Row],[Current Week Low]])-1</f>
        <v>5.4356607039815374E-2</v>
      </c>
      <c r="AF236" s="2">
        <f>(Table2[[#This Row],[Current Week High]]/Table2[[#This Row],[Close Price]])-1</f>
        <v>1.7950963222416849E-2</v>
      </c>
      <c r="AG236" s="2">
        <f>(Table2[[#This Row],[Close Price]]/Table2[[#This Row],[Current Month Low]])-1</f>
        <v>5.4356607039815374E-2</v>
      </c>
      <c r="AH236" s="2">
        <f>(Table2[[#This Row],[Current Month High]]/Table2[[#This Row],[Close Price]])-1</f>
        <v>1.7950963222416849E-2</v>
      </c>
      <c r="AI236">
        <v>21.2675131348511</v>
      </c>
      <c r="AJ236">
        <v>97.577854671280207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-0.05</v>
      </c>
      <c r="AM236" t="s">
        <v>10474</v>
      </c>
      <c r="AN236">
        <v>16.29</v>
      </c>
      <c r="AO236" t="s">
        <v>10473</v>
      </c>
      <c r="AP236">
        <v>0.11343782612747499</v>
      </c>
      <c r="AQ236">
        <f>(Table2[[#This Row],[Sharpe Ratio]]-AVERAGE(Table2[Sharpe Ratio]))/_xlfn.STDEV.P(Table2[Sharpe Ratio])</f>
        <v>0.6591697481304839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3.0992099488486691</v>
      </c>
      <c r="AS236">
        <f>_xlfn.RANK.AVG(Table2[[#This Row],[1Y Return vs Nifty Z-Score]],Table2[1Y Return vs Nifty Z-Score])</f>
        <v>219</v>
      </c>
      <c r="AT236">
        <f>_xlfn.RANK.AVG(Table2[[#This Row],[6M Return vs Nifty Z-Score]],Table2[6M Return vs Nifty Z-Score])</f>
        <v>379</v>
      </c>
      <c r="AU236">
        <f>_xlfn.RANK.AVG(Table2[[#This Row],[Sharpe Ratio Z-Score]],Table2[Sharpe Ratio Z-Score])</f>
        <v>184</v>
      </c>
      <c r="AV236">
        <f>(Table2[[#This Row],[Rank 1Y]]+Table2[[#This Row],[Rank 6M]]+Table2[[#This Row],[Rank Sharpe]])/3</f>
        <v>260.66666666666669</v>
      </c>
    </row>
    <row r="237" spans="1:48" x14ac:dyDescent="0.3">
      <c r="A237" t="s">
        <v>949</v>
      </c>
      <c r="B237" t="s">
        <v>950</v>
      </c>
      <c r="C237" t="s">
        <v>10441</v>
      </c>
      <c r="D237" t="s">
        <v>336</v>
      </c>
      <c r="E237">
        <v>15174.9825677799</v>
      </c>
      <c r="F237">
        <v>4503.8</v>
      </c>
      <c r="G237">
        <v>77.5062738176523</v>
      </c>
      <c r="H237">
        <f>(Table2[[#This Row],[1Y Return vs Nifty]]-AVERAGE(Table2[1Y Return vs Nifty]))/_xlfn.STDEV.P(Table2[1Y Return vs Nifty])</f>
        <v>0.32061706980855997</v>
      </c>
      <c r="I237">
        <v>18.3248261422018</v>
      </c>
      <c r="J237">
        <f>(Table2[[#This Row],[1M Return vs Nifty]]-AVERAGE(Table2[1M Return vs Nifty]))/_xlfn.STDEV.P(Table2[1M Return vs Nifty])</f>
        <v>0.6024773574672655</v>
      </c>
      <c r="K237">
        <v>26.165195917553401</v>
      </c>
      <c r="L237">
        <f>(Table2[[#This Row],[6M Return vs Nifty]]-AVERAGE(Table2[6M Return vs Nifty]))/_xlfn.STDEV.P(Table2[6M Return vs Nifty])</f>
        <v>0.41666713030377689</v>
      </c>
      <c r="M237">
        <v>3.36220137630704</v>
      </c>
      <c r="N237">
        <f>(Table2[[#This Row],[1W Return vs Nifty]]-AVERAGE(Table2[1W Return vs Nifty]))/_xlfn.STDEV.P(Table2[1W Return vs Nifty])</f>
        <v>0.34262235077713499</v>
      </c>
      <c r="O237">
        <v>4209.08</v>
      </c>
      <c r="P237">
        <v>3995.1971129643098</v>
      </c>
      <c r="Q237">
        <v>3537.9940830517799</v>
      </c>
      <c r="R237">
        <v>75.691719291306796</v>
      </c>
      <c r="S237" s="2">
        <f>(Table2[[#This Row],[Close Price]]-Table2[[#This Row],[20D EMA]])/Table2[[#This Row],[20D EMA]]</f>
        <v>7.0020051887823523E-2</v>
      </c>
      <c r="T237" s="2">
        <f>(Table2[[#This Row],[Close Price]]-Table2[[#This Row],[50D EMA]])/Table2[[#This Row],[50D EMA]]</f>
        <v>0.12730357793493777</v>
      </c>
      <c r="U237" s="2">
        <f>(Table2[[#This Row],[Close Price]]-Table2[[#This Row],[200D EMA]])/Table2[[#This Row],[200D EMA]]</f>
        <v>0.27298121316108642</v>
      </c>
      <c r="V237">
        <v>1.2800766813147499</v>
      </c>
      <c r="W237">
        <v>4482.2</v>
      </c>
      <c r="X237">
        <v>4549</v>
      </c>
      <c r="Y237">
        <v>4416.1499999999996</v>
      </c>
      <c r="Z237">
        <v>4665</v>
      </c>
      <c r="AA237">
        <v>4416.1499999999996</v>
      </c>
      <c r="AB237">
        <v>4665</v>
      </c>
      <c r="AC237" s="2">
        <f>(Table2[[#This Row],[Close Price]]/Table2[[#This Row],[Day Low]])-1</f>
        <v>4.8190620677346363E-3</v>
      </c>
      <c r="AD237" s="2">
        <f>(Table2[[#This Row],[Day High]]/Table2[[#This Row],[Close Price]])-1</f>
        <v>1.0035969625649344E-2</v>
      </c>
      <c r="AE237" s="2">
        <f>(Table2[[#This Row],[Close Price]]/Table2[[#This Row],[Current Week Low]])-1</f>
        <v>1.9847604814148267E-2</v>
      </c>
      <c r="AF237" s="2">
        <f>(Table2[[#This Row],[Current Week High]]/Table2[[#This Row],[Close Price]])-1</f>
        <v>3.5791997868466652E-2</v>
      </c>
      <c r="AG237" s="2">
        <f>(Table2[[#This Row],[Close Price]]/Table2[[#This Row],[Current Month Low]])-1</f>
        <v>1.9847604814148267E-2</v>
      </c>
      <c r="AH237" s="2">
        <f>(Table2[[#This Row],[Current Month High]]/Table2[[#This Row],[Close Price]])-1</f>
        <v>3.5791997868466652E-2</v>
      </c>
      <c r="AI237">
        <v>3.5791997868466598</v>
      </c>
      <c r="AJ237">
        <v>107.452786734223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0.12</v>
      </c>
      <c r="AM237" t="s">
        <v>10473</v>
      </c>
      <c r="AN237">
        <v>12.63</v>
      </c>
      <c r="AO237" t="s">
        <v>10473</v>
      </c>
      <c r="AP237">
        <v>2.0239355064613E-2</v>
      </c>
      <c r="AQ237">
        <f>(Table2[[#This Row],[Sharpe Ratio]]-AVERAGE(Table2[Sharpe Ratio]))/_xlfn.STDEV.P(Table2[Sharpe Ratio])</f>
        <v>-0.39483567720846185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1.2875482311482755</v>
      </c>
      <c r="AS237">
        <f>_xlfn.RANK.AVG(Table2[[#This Row],[1Y Return vs Nifty Z-Score]],Table2[1Y Return vs Nifty Z-Score])</f>
        <v>171</v>
      </c>
      <c r="AT237">
        <f>_xlfn.RANK.AVG(Table2[[#This Row],[6M Return vs Nifty Z-Score]],Table2[6M Return vs Nifty Z-Score])</f>
        <v>175</v>
      </c>
      <c r="AU237">
        <f>_xlfn.RANK.AVG(Table2[[#This Row],[Sharpe Ratio Z-Score]],Table2[Sharpe Ratio Z-Score])</f>
        <v>438</v>
      </c>
      <c r="AV237">
        <f>(Table2[[#This Row],[Rank 1Y]]+Table2[[#This Row],[Rank 6M]]+Table2[[#This Row],[Rank Sharpe]])/3</f>
        <v>261.33333333333331</v>
      </c>
    </row>
    <row r="238" spans="1:48" x14ac:dyDescent="0.3">
      <c r="A238" t="s">
        <v>829</v>
      </c>
      <c r="B238" t="s">
        <v>830</v>
      </c>
      <c r="C238" t="s">
        <v>10430</v>
      </c>
      <c r="D238" t="s">
        <v>631</v>
      </c>
      <c r="E238">
        <v>18794.705300432001</v>
      </c>
      <c r="F238">
        <v>130.36000000000001</v>
      </c>
      <c r="G238">
        <v>68.456824646277795</v>
      </c>
      <c r="H238">
        <f>(Table2[[#This Row],[1Y Return vs Nifty]]-AVERAGE(Table2[1Y Return vs Nifty]))/_xlfn.STDEV.P(Table2[1Y Return vs Nifty])</f>
        <v>0.21981764508858184</v>
      </c>
      <c r="I238">
        <v>38.211513836714097</v>
      </c>
      <c r="J238">
        <f>(Table2[[#This Row],[1M Return vs Nifty]]-AVERAGE(Table2[1M Return vs Nifty]))/_xlfn.STDEV.P(Table2[1M Return vs Nifty])</f>
        <v>2.0345581970005244</v>
      </c>
      <c r="K238">
        <v>29.769690230074001</v>
      </c>
      <c r="L238">
        <f>(Table2[[#This Row],[6M Return vs Nifty]]-AVERAGE(Table2[6M Return vs Nifty]))/_xlfn.STDEV.P(Table2[6M Return vs Nifty])</f>
        <v>0.51973429815614403</v>
      </c>
      <c r="M238">
        <v>11.3860177233712</v>
      </c>
      <c r="N238">
        <f>(Table2[[#This Row],[1W Return vs Nifty]]-AVERAGE(Table2[1W Return vs Nifty]))/_xlfn.STDEV.P(Table2[1W Return vs Nifty])</f>
        <v>1.9179836014371812</v>
      </c>
      <c r="O238">
        <v>115.31</v>
      </c>
      <c r="P238">
        <v>108.16698232155299</v>
      </c>
      <c r="Q238">
        <v>93.406609471840099</v>
      </c>
      <c r="R238">
        <v>75.384142749218199</v>
      </c>
      <c r="S238" s="2">
        <f>(Table2[[#This Row],[Close Price]]-Table2[[#This Row],[20D EMA]])/Table2[[#This Row],[20D EMA]]</f>
        <v>0.13051773480183862</v>
      </c>
      <c r="T238" s="2">
        <f>(Table2[[#This Row],[Close Price]]-Table2[[#This Row],[50D EMA]])/Table2[[#This Row],[50D EMA]]</f>
        <v>0.20517367871531084</v>
      </c>
      <c r="U238" s="2">
        <f>(Table2[[#This Row],[Close Price]]-Table2[[#This Row],[200D EMA]])/Table2[[#This Row],[200D EMA]]</f>
        <v>0.39561858349328582</v>
      </c>
      <c r="V238">
        <v>1.44161744941139</v>
      </c>
      <c r="W238">
        <v>124.32</v>
      </c>
      <c r="X238">
        <v>131.5</v>
      </c>
      <c r="Y238">
        <v>111.8</v>
      </c>
      <c r="Z238">
        <v>131.5</v>
      </c>
      <c r="AA238">
        <v>111.8</v>
      </c>
      <c r="AB238">
        <v>131.5</v>
      </c>
      <c r="AC238" s="2">
        <f>(Table2[[#This Row],[Close Price]]/Table2[[#This Row],[Day Low]])-1</f>
        <v>4.8584298584298802E-2</v>
      </c>
      <c r="AD238" s="2">
        <f>(Table2[[#This Row],[Day High]]/Table2[[#This Row],[Close Price]])-1</f>
        <v>8.7450138079163686E-3</v>
      </c>
      <c r="AE238" s="2">
        <f>(Table2[[#This Row],[Close Price]]/Table2[[#This Row],[Current Week Low]])-1</f>
        <v>0.16601073345259398</v>
      </c>
      <c r="AF238" s="2">
        <f>(Table2[[#This Row],[Current Week High]]/Table2[[#This Row],[Close Price]])-1</f>
        <v>8.7450138079163686E-3</v>
      </c>
      <c r="AG238" s="2">
        <f>(Table2[[#This Row],[Close Price]]/Table2[[#This Row],[Current Month Low]])-1</f>
        <v>0.16601073345259398</v>
      </c>
      <c r="AH238" s="2">
        <f>(Table2[[#This Row],[Current Month High]]/Table2[[#This Row],[Close Price]])-1</f>
        <v>8.7450138079163686E-3</v>
      </c>
      <c r="AI238">
        <v>0.87450138079163597</v>
      </c>
      <c r="AJ238">
        <v>111.967479674796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0.25</v>
      </c>
      <c r="AM238" t="s">
        <v>10473</v>
      </c>
      <c r="AN238">
        <v>2.62</v>
      </c>
      <c r="AO238" t="s">
        <v>10473</v>
      </c>
      <c r="AP238">
        <v>2.5619514876606998E-2</v>
      </c>
      <c r="AQ238">
        <f>(Table2[[#This Row],[Sharpe Ratio]]-AVERAGE(Table2[Sharpe Ratio]))/_xlfn.STDEV.P(Table2[Sharpe Ratio])</f>
        <v>-0.33399006926702518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4.3581036724154059</v>
      </c>
      <c r="AS238">
        <f>_xlfn.RANK.AVG(Table2[[#This Row],[1Y Return vs Nifty Z-Score]],Table2[1Y Return vs Nifty Z-Score])</f>
        <v>206</v>
      </c>
      <c r="AT238">
        <f>_xlfn.RANK.AVG(Table2[[#This Row],[6M Return vs Nifty Z-Score]],Table2[6M Return vs Nifty Z-Score])</f>
        <v>154</v>
      </c>
      <c r="AU238">
        <f>_xlfn.RANK.AVG(Table2[[#This Row],[Sharpe Ratio Z-Score]],Table2[Sharpe Ratio Z-Score])</f>
        <v>425</v>
      </c>
      <c r="AV238">
        <f>(Table2[[#This Row],[Rank 1Y]]+Table2[[#This Row],[Rank 6M]]+Table2[[#This Row],[Rank Sharpe]])/3</f>
        <v>261.66666666666669</v>
      </c>
    </row>
    <row r="239" spans="1:48" x14ac:dyDescent="0.3">
      <c r="A239" t="s">
        <v>911</v>
      </c>
      <c r="B239" t="s">
        <v>912</v>
      </c>
      <c r="C239" t="s">
        <v>10429</v>
      </c>
      <c r="D239" t="s">
        <v>24</v>
      </c>
      <c r="E239">
        <v>16316.469229373901</v>
      </c>
      <c r="F239">
        <v>202.77</v>
      </c>
      <c r="G239">
        <v>27.165950141260701</v>
      </c>
      <c r="H239">
        <f>(Table2[[#This Row],[1Y Return vs Nifty]]-AVERAGE(Table2[1Y Return vs Nifty]))/_xlfn.STDEV.P(Table2[1Y Return vs Nifty])</f>
        <v>-0.24011050274346596</v>
      </c>
      <c r="I239">
        <v>4.39289091531798</v>
      </c>
      <c r="J239">
        <f>(Table2[[#This Row],[1M Return vs Nifty]]-AVERAGE(Table2[1M Return vs Nifty]))/_xlfn.STDEV.P(Table2[1M Return vs Nifty])</f>
        <v>-0.4007896421721161</v>
      </c>
      <c r="K239">
        <v>9.5253065236030103</v>
      </c>
      <c r="L239">
        <f>(Table2[[#This Row],[6M Return vs Nifty]]-AVERAGE(Table2[6M Return vs Nifty]))/_xlfn.STDEV.P(Table2[6M Return vs Nifty])</f>
        <v>-5.913505566549479E-2</v>
      </c>
      <c r="M239">
        <v>0.69728564228087797</v>
      </c>
      <c r="N239">
        <f>(Table2[[#This Row],[1W Return vs Nifty]]-AVERAGE(Table2[1W Return vs Nifty]))/_xlfn.STDEV.P(Table2[1W Return vs Nifty])</f>
        <v>-0.18059562955402919</v>
      </c>
      <c r="O239">
        <v>204.91</v>
      </c>
      <c r="P239">
        <v>200.21023733720199</v>
      </c>
      <c r="Q239">
        <v>175.24732457879401</v>
      </c>
      <c r="R239">
        <v>42.0395402821337</v>
      </c>
      <c r="S239" s="2">
        <f>(Table2[[#This Row],[Close Price]]-Table2[[#This Row],[20D EMA]])/Table2[[#This Row],[20D EMA]]</f>
        <v>-1.0443609389488002E-2</v>
      </c>
      <c r="T239" s="2">
        <f>(Table2[[#This Row],[Close Price]]-Table2[[#This Row],[50D EMA]])/Table2[[#This Row],[50D EMA]]</f>
        <v>1.2785373499591675E-2</v>
      </c>
      <c r="U239" s="2">
        <f>(Table2[[#This Row],[Close Price]]-Table2[[#This Row],[200D EMA]])/Table2[[#This Row],[200D EMA]]</f>
        <v>0.15705047416476459</v>
      </c>
      <c r="V239">
        <v>0.55473645256765003</v>
      </c>
      <c r="W239">
        <v>201.86</v>
      </c>
      <c r="X239">
        <v>205.7</v>
      </c>
      <c r="Y239">
        <v>201.86</v>
      </c>
      <c r="Z239">
        <v>212.07</v>
      </c>
      <c r="AA239">
        <v>201.86</v>
      </c>
      <c r="AB239">
        <v>212.07</v>
      </c>
      <c r="AC239" s="2">
        <f>(Table2[[#This Row],[Close Price]]/Table2[[#This Row],[Day Low]])-1</f>
        <v>4.5080749033983292E-3</v>
      </c>
      <c r="AD239" s="2">
        <f>(Table2[[#This Row],[Day High]]/Table2[[#This Row],[Close Price]])-1</f>
        <v>1.4449869310055652E-2</v>
      </c>
      <c r="AE239" s="2">
        <f>(Table2[[#This Row],[Close Price]]/Table2[[#This Row],[Current Week Low]])-1</f>
        <v>4.5080749033983292E-3</v>
      </c>
      <c r="AF239" s="2">
        <f>(Table2[[#This Row],[Current Week High]]/Table2[[#This Row],[Close Price]])-1</f>
        <v>4.5864772895398698E-2</v>
      </c>
      <c r="AG239" s="2">
        <f>(Table2[[#This Row],[Close Price]]/Table2[[#This Row],[Current Month Low]])-1</f>
        <v>4.5080749033983292E-3</v>
      </c>
      <c r="AH239" s="2">
        <f>(Table2[[#This Row],[Current Month High]]/Table2[[#This Row],[Close Price]])-1</f>
        <v>4.5864772895398698E-2</v>
      </c>
      <c r="AI239">
        <v>8.4479952655718193</v>
      </c>
      <c r="AJ239">
        <v>75.406574394463604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-0.03</v>
      </c>
      <c r="AM239" t="s">
        <v>10474</v>
      </c>
      <c r="AN239">
        <v>-5.61</v>
      </c>
      <c r="AO239" t="s">
        <v>10474</v>
      </c>
      <c r="AP239">
        <v>0.149590678451343</v>
      </c>
      <c r="AQ239">
        <f>(Table2[[#This Row],[Sharpe Ratio]]-AVERAGE(Table2[Sharpe Ratio]))/_xlfn.STDEV.P(Table2[Sharpe Ratio])</f>
        <v>1.0680316324111039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0.18740080227599776</v>
      </c>
      <c r="AS239">
        <f>_xlfn.RANK.AVG(Table2[[#This Row],[1Y Return vs Nifty Z-Score]],Table2[1Y Return vs Nifty Z-Score])</f>
        <v>358</v>
      </c>
      <c r="AT239">
        <f>_xlfn.RANK.AVG(Table2[[#This Row],[6M Return vs Nifty Z-Score]],Table2[6M Return vs Nifty Z-Score])</f>
        <v>322</v>
      </c>
      <c r="AU239">
        <f>_xlfn.RANK.AVG(Table2[[#This Row],[Sharpe Ratio Z-Score]],Table2[Sharpe Ratio Z-Score])</f>
        <v>105</v>
      </c>
      <c r="AV239">
        <f>(Table2[[#This Row],[Rank 1Y]]+Table2[[#This Row],[Rank 6M]]+Table2[[#This Row],[Rank Sharpe]])/3</f>
        <v>261.66666666666669</v>
      </c>
    </row>
    <row r="240" spans="1:48" x14ac:dyDescent="0.3">
      <c r="A240" t="s">
        <v>697</v>
      </c>
      <c r="B240" t="s">
        <v>698</v>
      </c>
      <c r="C240" t="s">
        <v>10429</v>
      </c>
      <c r="D240" t="s">
        <v>582</v>
      </c>
      <c r="E240">
        <v>24274.827499999999</v>
      </c>
      <c r="F240">
        <v>2322.9499999999998</v>
      </c>
      <c r="G240">
        <v>68.4534312212771</v>
      </c>
      <c r="H240">
        <f>(Table2[[#This Row],[1Y Return vs Nifty]]-AVERAGE(Table2[1Y Return vs Nifty]))/_xlfn.STDEV.P(Table2[1Y Return vs Nifty])</f>
        <v>0.21977984662356781</v>
      </c>
      <c r="I240">
        <v>7.4427167127930396</v>
      </c>
      <c r="J240">
        <f>(Table2[[#This Row],[1M Return vs Nifty]]-AVERAGE(Table2[1M Return vs Nifty]))/_xlfn.STDEV.P(Table2[1M Return vs Nifty])</f>
        <v>-0.18116548175029254</v>
      </c>
      <c r="K240">
        <v>10.992248839719799</v>
      </c>
      <c r="L240">
        <f>(Table2[[#This Row],[6M Return vs Nifty]]-AVERAGE(Table2[6M Return vs Nifty]))/_xlfn.STDEV.P(Table2[6M Return vs Nifty])</f>
        <v>-1.7189202290234341E-2</v>
      </c>
      <c r="M240">
        <v>7.1334237371018201</v>
      </c>
      <c r="N240">
        <f>(Table2[[#This Row],[1W Return vs Nifty]]-AVERAGE(Table2[1W Return vs Nifty]))/_xlfn.STDEV.P(Table2[1W Return vs Nifty])</f>
        <v>1.0830477690374329</v>
      </c>
      <c r="O240">
        <v>2190.4899999999998</v>
      </c>
      <c r="P240">
        <v>2105.9674802122599</v>
      </c>
      <c r="Q240">
        <v>1835.05478879575</v>
      </c>
      <c r="R240">
        <v>65.804211069447405</v>
      </c>
      <c r="S240" s="2">
        <f>(Table2[[#This Row],[Close Price]]-Table2[[#This Row],[20D EMA]])/Table2[[#This Row],[20D EMA]]</f>
        <v>6.0470488338225714E-2</v>
      </c>
      <c r="T240" s="2">
        <f>(Table2[[#This Row],[Close Price]]-Table2[[#This Row],[50D EMA]])/Table2[[#This Row],[50D EMA]]</f>
        <v>0.1030322271480993</v>
      </c>
      <c r="U240" s="2">
        <f>(Table2[[#This Row],[Close Price]]-Table2[[#This Row],[200D EMA]])/Table2[[#This Row],[200D EMA]]</f>
        <v>0.26587501048098394</v>
      </c>
      <c r="V240">
        <v>1.8855943814971901</v>
      </c>
      <c r="W240">
        <v>2289</v>
      </c>
      <c r="X240">
        <v>2348</v>
      </c>
      <c r="Y240">
        <v>2289</v>
      </c>
      <c r="Z240">
        <v>2538.65</v>
      </c>
      <c r="AA240">
        <v>2289</v>
      </c>
      <c r="AB240">
        <v>2538.65</v>
      </c>
      <c r="AC240" s="2">
        <f>(Table2[[#This Row],[Close Price]]/Table2[[#This Row],[Day Low]])-1</f>
        <v>1.4831804281345562E-2</v>
      </c>
      <c r="AD240" s="2">
        <f>(Table2[[#This Row],[Day High]]/Table2[[#This Row],[Close Price]])-1</f>
        <v>1.0783701758539932E-2</v>
      </c>
      <c r="AE240" s="2">
        <f>(Table2[[#This Row],[Close Price]]/Table2[[#This Row],[Current Week Low]])-1</f>
        <v>1.4831804281345562E-2</v>
      </c>
      <c r="AF240" s="2">
        <f>(Table2[[#This Row],[Current Week High]]/Table2[[#This Row],[Close Price]])-1</f>
        <v>9.2856066639402712E-2</v>
      </c>
      <c r="AG240" s="2">
        <f>(Table2[[#This Row],[Close Price]]/Table2[[#This Row],[Current Month Low]])-1</f>
        <v>1.4831804281345562E-2</v>
      </c>
      <c r="AH240" s="2">
        <f>(Table2[[#This Row],[Current Month High]]/Table2[[#This Row],[Close Price]])-1</f>
        <v>9.2856066639402712E-2</v>
      </c>
      <c r="AI240">
        <v>9.2856066639402695</v>
      </c>
      <c r="AJ240">
        <v>109.775590373414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0.05</v>
      </c>
      <c r="AM240" t="s">
        <v>10473</v>
      </c>
      <c r="AN240">
        <v>13.23</v>
      </c>
      <c r="AO240" t="s">
        <v>10473</v>
      </c>
      <c r="AP240">
        <v>7.1172151671309997E-2</v>
      </c>
      <c r="AQ240">
        <f>(Table2[[#This Row],[Sharpe Ratio]]-AVERAGE(Table2[Sharpe Ratio]))/_xlfn.STDEV.P(Table2[Sharpe Ratio])</f>
        <v>0.18117638971626712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1.285649321336741</v>
      </c>
      <c r="AS240">
        <f>_xlfn.RANK.AVG(Table2[[#This Row],[1Y Return vs Nifty Z-Score]],Table2[1Y Return vs Nifty Z-Score])</f>
        <v>207</v>
      </c>
      <c r="AT240">
        <f>_xlfn.RANK.AVG(Table2[[#This Row],[6M Return vs Nifty Z-Score]],Table2[6M Return vs Nifty Z-Score])</f>
        <v>309</v>
      </c>
      <c r="AU240">
        <f>_xlfn.RANK.AVG(Table2[[#This Row],[Sharpe Ratio Z-Score]],Table2[Sharpe Ratio Z-Score])</f>
        <v>278</v>
      </c>
      <c r="AV240">
        <f>(Table2[[#This Row],[Rank 1Y]]+Table2[[#This Row],[Rank 6M]]+Table2[[#This Row],[Rank Sharpe]])/3</f>
        <v>264.66666666666669</v>
      </c>
    </row>
    <row r="241" spans="1:48" x14ac:dyDescent="0.3">
      <c r="A241" t="s">
        <v>298</v>
      </c>
      <c r="B241" t="s">
        <v>299</v>
      </c>
      <c r="C241" t="s">
        <v>10434</v>
      </c>
      <c r="D241" t="s">
        <v>292</v>
      </c>
      <c r="E241">
        <v>88813.355843040001</v>
      </c>
      <c r="F241">
        <v>913.8</v>
      </c>
      <c r="G241">
        <v>25.743725801214399</v>
      </c>
      <c r="H241">
        <f>(Table2[[#This Row],[1Y Return vs Nifty]]-AVERAGE(Table2[1Y Return vs Nifty]))/_xlfn.STDEV.P(Table2[1Y Return vs Nifty])</f>
        <v>-0.25595228411430304</v>
      </c>
      <c r="I241">
        <v>8.9578604985537496</v>
      </c>
      <c r="J241">
        <f>(Table2[[#This Row],[1M Return vs Nifty]]-AVERAGE(Table2[1M Return vs Nifty]))/_xlfn.STDEV.P(Table2[1M Return vs Nifty])</f>
        <v>-7.2056895239701685E-2</v>
      </c>
      <c r="K241">
        <v>15.8458858904966</v>
      </c>
      <c r="L241">
        <f>(Table2[[#This Row],[6M Return vs Nifty]]-AVERAGE(Table2[6M Return vs Nifty]))/_xlfn.STDEV.P(Table2[6M Return vs Nifty])</f>
        <v>0.12159604224995155</v>
      </c>
      <c r="M241">
        <v>1.32974530715115</v>
      </c>
      <c r="N241">
        <f>(Table2[[#This Row],[1W Return vs Nifty]]-AVERAGE(Table2[1W Return vs Nifty]))/_xlfn.STDEV.P(Table2[1W Return vs Nifty])</f>
        <v>-5.6421246000669133E-2</v>
      </c>
      <c r="O241">
        <v>896.02</v>
      </c>
      <c r="P241">
        <v>857.78118711781701</v>
      </c>
      <c r="Q241">
        <v>751.44255015604597</v>
      </c>
      <c r="R241">
        <v>52.786516732463397</v>
      </c>
      <c r="S241" s="2">
        <f>(Table2[[#This Row],[Close Price]]-Table2[[#This Row],[20D EMA]])/Table2[[#This Row],[20D EMA]]</f>
        <v>1.9843307069038609E-2</v>
      </c>
      <c r="T241" s="2">
        <f>(Table2[[#This Row],[Close Price]]-Table2[[#This Row],[50D EMA]])/Table2[[#This Row],[50D EMA]]</f>
        <v>6.5306646640746049E-2</v>
      </c>
      <c r="U241" s="2">
        <f>(Table2[[#This Row],[Close Price]]-Table2[[#This Row],[200D EMA]])/Table2[[#This Row],[200D EMA]]</f>
        <v>0.21606102796579529</v>
      </c>
      <c r="V241">
        <v>0.99263431187351403</v>
      </c>
      <c r="W241">
        <v>910.2</v>
      </c>
      <c r="X241">
        <v>925</v>
      </c>
      <c r="Y241">
        <v>904</v>
      </c>
      <c r="Z241">
        <v>959.9</v>
      </c>
      <c r="AA241">
        <v>904</v>
      </c>
      <c r="AB241">
        <v>959.9</v>
      </c>
      <c r="AC241" s="2">
        <f>(Table2[[#This Row],[Close Price]]/Table2[[#This Row],[Day Low]])-1</f>
        <v>3.9551746868820015E-3</v>
      </c>
      <c r="AD241" s="2">
        <f>(Table2[[#This Row],[Day High]]/Table2[[#This Row],[Close Price]])-1</f>
        <v>1.2256511271613091E-2</v>
      </c>
      <c r="AE241" s="2">
        <f>(Table2[[#This Row],[Close Price]]/Table2[[#This Row],[Current Week Low]])-1</f>
        <v>1.0840707964601792E-2</v>
      </c>
      <c r="AF241" s="2">
        <f>(Table2[[#This Row],[Current Week High]]/Table2[[#This Row],[Close Price]])-1</f>
        <v>5.0448675859050107E-2</v>
      </c>
      <c r="AG241" s="2">
        <f>(Table2[[#This Row],[Close Price]]/Table2[[#This Row],[Current Month Low]])-1</f>
        <v>1.0840707964601792E-2</v>
      </c>
      <c r="AH241" s="2">
        <f>(Table2[[#This Row],[Current Month High]]/Table2[[#This Row],[Close Price]])-1</f>
        <v>5.0448675859050107E-2</v>
      </c>
      <c r="AI241">
        <v>7.23353031297877</v>
      </c>
      <c r="AJ241">
        <v>79.705014749262503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0.02</v>
      </c>
      <c r="AM241" t="s">
        <v>10473</v>
      </c>
      <c r="AN241">
        <v>1.54</v>
      </c>
      <c r="AO241" t="s">
        <v>10473</v>
      </c>
      <c r="AP241">
        <v>0.121285993784306</v>
      </c>
      <c r="AQ241">
        <f>(Table2[[#This Row],[Sharpe Ratio]]-AVERAGE(Table2[Sharpe Ratio]))/_xlfn.STDEV.P(Table2[Sharpe Ratio])</f>
        <v>0.74792669011604584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0.48509230701132355</v>
      </c>
      <c r="AS241">
        <f>_xlfn.RANK.AVG(Table2[[#This Row],[1Y Return vs Nifty Z-Score]],Table2[1Y Return vs Nifty Z-Score])</f>
        <v>366</v>
      </c>
      <c r="AT241">
        <f>_xlfn.RANK.AVG(Table2[[#This Row],[6M Return vs Nifty Z-Score]],Table2[6M Return vs Nifty Z-Score])</f>
        <v>262</v>
      </c>
      <c r="AU241">
        <f>_xlfn.RANK.AVG(Table2[[#This Row],[Sharpe Ratio Z-Score]],Table2[Sharpe Ratio Z-Score])</f>
        <v>168</v>
      </c>
      <c r="AV241">
        <f>(Table2[[#This Row],[Rank 1Y]]+Table2[[#This Row],[Rank 6M]]+Table2[[#This Row],[Rank Sharpe]])/3</f>
        <v>265.33333333333331</v>
      </c>
    </row>
    <row r="242" spans="1:48" x14ac:dyDescent="0.3">
      <c r="A242" t="s">
        <v>1294</v>
      </c>
      <c r="B242" t="s">
        <v>1295</v>
      </c>
      <c r="C242" t="s">
        <v>10439</v>
      </c>
      <c r="D242" t="s">
        <v>297</v>
      </c>
      <c r="E242">
        <v>8470.1496236399998</v>
      </c>
      <c r="F242">
        <v>520.4</v>
      </c>
      <c r="G242">
        <v>12.741473628913299</v>
      </c>
      <c r="H242">
        <f>(Table2[[#This Row],[1Y Return vs Nifty]]-AVERAGE(Table2[1Y Return vs Nifty]))/_xlfn.STDEV.P(Table2[1Y Return vs Nifty])</f>
        <v>-0.40078093768338757</v>
      </c>
      <c r="I242">
        <v>9.2553271443748404</v>
      </c>
      <c r="J242">
        <f>(Table2[[#This Row],[1M Return vs Nifty]]-AVERAGE(Table2[1M Return vs Nifty]))/_xlfn.STDEV.P(Table2[1M Return vs Nifty])</f>
        <v>-5.0635716890420145E-2</v>
      </c>
      <c r="K242">
        <v>25.360060130454301</v>
      </c>
      <c r="L242">
        <f>(Table2[[#This Row],[6M Return vs Nifty]]-AVERAGE(Table2[6M Return vs Nifty]))/_xlfn.STDEV.P(Table2[6M Return vs Nifty])</f>
        <v>0.39364502009413105</v>
      </c>
      <c r="M242">
        <v>1.6005963135149099</v>
      </c>
      <c r="N242">
        <f>(Table2[[#This Row],[1W Return vs Nifty]]-AVERAGE(Table2[1W Return vs Nifty]))/_xlfn.STDEV.P(Table2[1W Return vs Nifty])</f>
        <v>-3.2435358348742562E-3</v>
      </c>
      <c r="O242">
        <v>485.11</v>
      </c>
      <c r="P242">
        <v>455.58237270405198</v>
      </c>
      <c r="Q242">
        <v>402.96131851466799</v>
      </c>
      <c r="R242">
        <v>79.813428765413704</v>
      </c>
      <c r="S242" s="2">
        <f>(Table2[[#This Row],[Close Price]]-Table2[[#This Row],[20D EMA]])/Table2[[#This Row],[20D EMA]]</f>
        <v>7.2746387417286729E-2</v>
      </c>
      <c r="T242" s="2">
        <f>(Table2[[#This Row],[Close Price]]-Table2[[#This Row],[50D EMA]])/Table2[[#This Row],[50D EMA]]</f>
        <v>0.14227422125933256</v>
      </c>
      <c r="U242" s="2">
        <f>(Table2[[#This Row],[Close Price]]-Table2[[#This Row],[200D EMA]])/Table2[[#This Row],[200D EMA]]</f>
        <v>0.29143909375275967</v>
      </c>
      <c r="V242">
        <v>1.0632516303703099</v>
      </c>
      <c r="W242">
        <v>507.25</v>
      </c>
      <c r="X242">
        <v>523.5</v>
      </c>
      <c r="Y242">
        <v>498</v>
      </c>
      <c r="Z242">
        <v>524</v>
      </c>
      <c r="AA242">
        <v>498</v>
      </c>
      <c r="AB242">
        <v>524</v>
      </c>
      <c r="AC242" s="2">
        <f>(Table2[[#This Row],[Close Price]]/Table2[[#This Row],[Day Low]])-1</f>
        <v>2.5924100542138895E-2</v>
      </c>
      <c r="AD242" s="2">
        <f>(Table2[[#This Row],[Day High]]/Table2[[#This Row],[Close Price]])-1</f>
        <v>5.9569561875481014E-3</v>
      </c>
      <c r="AE242" s="2">
        <f>(Table2[[#This Row],[Close Price]]/Table2[[#This Row],[Current Week Low]])-1</f>
        <v>4.4979919678714841E-2</v>
      </c>
      <c r="AF242" s="2">
        <f>(Table2[[#This Row],[Current Week High]]/Table2[[#This Row],[Close Price]])-1</f>
        <v>6.9177555726365192E-3</v>
      </c>
      <c r="AG242" s="2">
        <f>(Table2[[#This Row],[Close Price]]/Table2[[#This Row],[Current Month Low]])-1</f>
        <v>4.4979919678714841E-2</v>
      </c>
      <c r="AH242" s="2">
        <f>(Table2[[#This Row],[Current Month High]]/Table2[[#This Row],[Close Price]])-1</f>
        <v>6.9177555726365192E-3</v>
      </c>
      <c r="AI242">
        <v>0.69177555726365103</v>
      </c>
      <c r="AJ242">
        <v>52.475827717550501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0.21</v>
      </c>
      <c r="AM242" t="s">
        <v>10473</v>
      </c>
      <c r="AN242">
        <v>12.8</v>
      </c>
      <c r="AO242" t="s">
        <v>10473</v>
      </c>
      <c r="AP242">
        <v>0.117973898727807</v>
      </c>
      <c r="AQ242">
        <f>(Table2[[#This Row],[Sharpe Ratio]]-AVERAGE(Table2[Sharpe Ratio]))/_xlfn.STDEV.P(Table2[Sharpe Ratio])</f>
        <v>0.71046935719012705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0.64945418687557621</v>
      </c>
      <c r="AS242">
        <f>_xlfn.RANK.AVG(Table2[[#This Row],[1Y Return vs Nifty Z-Score]],Table2[1Y Return vs Nifty Z-Score])</f>
        <v>439</v>
      </c>
      <c r="AT242">
        <f>_xlfn.RANK.AVG(Table2[[#This Row],[6M Return vs Nifty Z-Score]],Table2[6M Return vs Nifty Z-Score])</f>
        <v>180</v>
      </c>
      <c r="AU242">
        <f>_xlfn.RANK.AVG(Table2[[#This Row],[Sharpe Ratio Z-Score]],Table2[Sharpe Ratio Z-Score])</f>
        <v>177</v>
      </c>
      <c r="AV242">
        <f>(Table2[[#This Row],[Rank 1Y]]+Table2[[#This Row],[Rank 6M]]+Table2[[#This Row],[Rank Sharpe]])/3</f>
        <v>265.33333333333331</v>
      </c>
    </row>
    <row r="243" spans="1:48" x14ac:dyDescent="0.3">
      <c r="A243" t="s">
        <v>1503</v>
      </c>
      <c r="B243" t="s">
        <v>1504</v>
      </c>
      <c r="C243" t="s">
        <v>10434</v>
      </c>
      <c r="D243" t="s">
        <v>59</v>
      </c>
      <c r="E243">
        <v>6456.1557461599996</v>
      </c>
      <c r="F243">
        <v>660.2</v>
      </c>
      <c r="G243">
        <v>65.257876441271407</v>
      </c>
      <c r="H243">
        <f>(Table2[[#This Row],[1Y Return vs Nifty]]-AVERAGE(Table2[1Y Return vs Nifty]))/_xlfn.STDEV.P(Table2[1Y Return vs Nifty])</f>
        <v>0.18418540574813214</v>
      </c>
      <c r="I243">
        <v>19.2554236407376</v>
      </c>
      <c r="J243">
        <f>(Table2[[#This Row],[1M Return vs Nifty]]-AVERAGE(Table2[1M Return vs Nifty]))/_xlfn.STDEV.P(Table2[1M Return vs Nifty])</f>
        <v>0.66949157659931602</v>
      </c>
      <c r="K243">
        <v>88.818280450002604</v>
      </c>
      <c r="L243">
        <f>(Table2[[#This Row],[6M Return vs Nifty]]-AVERAGE(Table2[6M Return vs Nifty]))/_xlfn.STDEV.P(Table2[6M Return vs Nifty])</f>
        <v>2.2081739049278202</v>
      </c>
      <c r="M243">
        <v>0.53401868274548303</v>
      </c>
      <c r="N243">
        <f>(Table2[[#This Row],[1W Return vs Nifty]]-AVERAGE(Table2[1W Return vs Nifty]))/_xlfn.STDEV.P(Table2[1W Return vs Nifty])</f>
        <v>-0.21265075524982752</v>
      </c>
      <c r="O243">
        <v>567.35</v>
      </c>
      <c r="P243">
        <v>533.89266838036099</v>
      </c>
      <c r="Q243">
        <v>442.87460548874799</v>
      </c>
      <c r="R243">
        <v>81.104889294206998</v>
      </c>
      <c r="S243" s="2">
        <f>(Table2[[#This Row],[Close Price]]-Table2[[#This Row],[20D EMA]])/Table2[[#This Row],[20D EMA]]</f>
        <v>0.16365559178637529</v>
      </c>
      <c r="T243" s="2">
        <f>(Table2[[#This Row],[Close Price]]-Table2[[#This Row],[50D EMA]])/Table2[[#This Row],[50D EMA]]</f>
        <v>0.23657813470788094</v>
      </c>
      <c r="U243" s="2">
        <f>(Table2[[#This Row],[Close Price]]-Table2[[#This Row],[200D EMA]])/Table2[[#This Row],[200D EMA]]</f>
        <v>0.49071541203274882</v>
      </c>
      <c r="V243">
        <v>1.3174435557854101</v>
      </c>
      <c r="W243">
        <v>601</v>
      </c>
      <c r="X243">
        <v>677</v>
      </c>
      <c r="Y243">
        <v>559</v>
      </c>
      <c r="Z243">
        <v>677</v>
      </c>
      <c r="AA243">
        <v>559</v>
      </c>
      <c r="AB243">
        <v>677</v>
      </c>
      <c r="AC243" s="2">
        <f>(Table2[[#This Row],[Close Price]]/Table2[[#This Row],[Day Low]])-1</f>
        <v>9.8502495840266269E-2</v>
      </c>
      <c r="AD243" s="2">
        <f>(Table2[[#This Row],[Day High]]/Table2[[#This Row],[Close Price]])-1</f>
        <v>2.5446834292638609E-2</v>
      </c>
      <c r="AE243" s="2">
        <f>(Table2[[#This Row],[Close Price]]/Table2[[#This Row],[Current Week Low]])-1</f>
        <v>0.1810375670840787</v>
      </c>
      <c r="AF243" s="2">
        <f>(Table2[[#This Row],[Current Week High]]/Table2[[#This Row],[Close Price]])-1</f>
        <v>2.5446834292638609E-2</v>
      </c>
      <c r="AG243" s="2">
        <f>(Table2[[#This Row],[Close Price]]/Table2[[#This Row],[Current Month Low]])-1</f>
        <v>0.1810375670840787</v>
      </c>
      <c r="AH243" s="2">
        <f>(Table2[[#This Row],[Current Month High]]/Table2[[#This Row],[Close Price]])-1</f>
        <v>2.5446834292638609E-2</v>
      </c>
      <c r="AI243">
        <v>2.54468342926386</v>
      </c>
      <c r="AJ243">
        <v>133.36868151290199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0.12</v>
      </c>
      <c r="AM243" t="s">
        <v>10473</v>
      </c>
      <c r="AN243">
        <v>25.33</v>
      </c>
      <c r="AO243" t="s">
        <v>10473</v>
      </c>
      <c r="AP243">
        <v>-6.6672546239409996E-3</v>
      </c>
      <c r="AQ243">
        <f>(Table2[[#This Row],[Sharpe Ratio]]-AVERAGE(Table2[Sharpe Ratio]))/_xlfn.STDEV.P(Table2[Sharpe Ratio])</f>
        <v>-0.69912943080539425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2.1500707012200464</v>
      </c>
      <c r="AS243">
        <f>_xlfn.RANK.AVG(Table2[[#This Row],[1Y Return vs Nifty Z-Score]],Table2[1Y Return vs Nifty Z-Score])</f>
        <v>216</v>
      </c>
      <c r="AT243">
        <f>_xlfn.RANK.AVG(Table2[[#This Row],[6M Return vs Nifty Z-Score]],Table2[6M Return vs Nifty Z-Score])</f>
        <v>23</v>
      </c>
      <c r="AU243">
        <f>_xlfn.RANK.AVG(Table2[[#This Row],[Sharpe Ratio Z-Score]],Table2[Sharpe Ratio Z-Score])</f>
        <v>558</v>
      </c>
      <c r="AV243">
        <f>(Table2[[#This Row],[Rank 1Y]]+Table2[[#This Row],[Rank 6M]]+Table2[[#This Row],[Rank Sharpe]])/3</f>
        <v>265.66666666666669</v>
      </c>
    </row>
    <row r="244" spans="1:48" x14ac:dyDescent="0.3">
      <c r="A244" t="s">
        <v>1024</v>
      </c>
      <c r="B244" t="s">
        <v>1025</v>
      </c>
      <c r="C244" t="s">
        <v>10429</v>
      </c>
      <c r="D244" t="s">
        <v>653</v>
      </c>
      <c r="E244">
        <v>12867.84151961</v>
      </c>
      <c r="F244">
        <v>751.1</v>
      </c>
      <c r="G244">
        <v>84.252249733870102</v>
      </c>
      <c r="H244">
        <f>(Table2[[#This Row],[1Y Return vs Nifty]]-AVERAGE(Table2[1Y Return vs Nifty]))/_xlfn.STDEV.P(Table2[1Y Return vs Nifty])</f>
        <v>0.39575871419510994</v>
      </c>
      <c r="I244">
        <v>2.85353405250485</v>
      </c>
      <c r="J244">
        <f>(Table2[[#This Row],[1M Return vs Nifty]]-AVERAGE(Table2[1M Return vs Nifty]))/_xlfn.STDEV.P(Table2[1M Return vs Nifty])</f>
        <v>-0.51164186162176506</v>
      </c>
      <c r="K244">
        <v>36.157555777700402</v>
      </c>
      <c r="L244">
        <f>(Table2[[#This Row],[6M Return vs Nifty]]-AVERAGE(Table2[6M Return vs Nifty]))/_xlfn.STDEV.P(Table2[6M Return vs Nifty])</f>
        <v>0.70238938192992384</v>
      </c>
      <c r="M244">
        <v>4.4408408121915599</v>
      </c>
      <c r="N244">
        <f>(Table2[[#This Row],[1W Return vs Nifty]]-AVERAGE(Table2[1W Return vs Nifty]))/_xlfn.STDEV.P(Table2[1W Return vs Nifty])</f>
        <v>0.55439773261872238</v>
      </c>
      <c r="O244">
        <v>723.45</v>
      </c>
      <c r="P244">
        <v>710.24362837045396</v>
      </c>
      <c r="Q244">
        <v>602.93480271563897</v>
      </c>
      <c r="R244">
        <v>65.574252260914193</v>
      </c>
      <c r="S244" s="2">
        <f>(Table2[[#This Row],[Close Price]]-Table2[[#This Row],[20D EMA]])/Table2[[#This Row],[20D EMA]]</f>
        <v>3.8219641993226867E-2</v>
      </c>
      <c r="T244" s="2">
        <f>(Table2[[#This Row],[Close Price]]-Table2[[#This Row],[50D EMA]])/Table2[[#This Row],[50D EMA]]</f>
        <v>5.7524446538555783E-2</v>
      </c>
      <c r="U244" s="2">
        <f>(Table2[[#This Row],[Close Price]]-Table2[[#This Row],[200D EMA]])/Table2[[#This Row],[200D EMA]]</f>
        <v>0.24573999811757413</v>
      </c>
      <c r="V244">
        <v>0.616280411162757</v>
      </c>
      <c r="W244">
        <v>745.55</v>
      </c>
      <c r="X244">
        <v>766.75</v>
      </c>
      <c r="Y244">
        <v>705.2</v>
      </c>
      <c r="Z244">
        <v>771.95</v>
      </c>
      <c r="AA244">
        <v>705.2</v>
      </c>
      <c r="AB244">
        <v>771.95</v>
      </c>
      <c r="AC244" s="2">
        <f>(Table2[[#This Row],[Close Price]]/Table2[[#This Row],[Day Low]])-1</f>
        <v>7.4441687344914964E-3</v>
      </c>
      <c r="AD244" s="2">
        <f>(Table2[[#This Row],[Day High]]/Table2[[#This Row],[Close Price]])-1</f>
        <v>2.0836107043003649E-2</v>
      </c>
      <c r="AE244" s="2">
        <f>(Table2[[#This Row],[Close Price]]/Table2[[#This Row],[Current Week Low]])-1</f>
        <v>6.5087918321043547E-2</v>
      </c>
      <c r="AF244" s="2">
        <f>(Table2[[#This Row],[Current Week High]]/Table2[[#This Row],[Close Price]])-1</f>
        <v>2.7759286379976045E-2</v>
      </c>
      <c r="AG244" s="2">
        <f>(Table2[[#This Row],[Close Price]]/Table2[[#This Row],[Current Month Low]])-1</f>
        <v>6.5087918321043547E-2</v>
      </c>
      <c r="AH244" s="2">
        <f>(Table2[[#This Row],[Current Month High]]/Table2[[#This Row],[Close Price]])-1</f>
        <v>2.7759286379976045E-2</v>
      </c>
      <c r="AI244">
        <v>9.4394887498335702</v>
      </c>
      <c r="AJ244">
        <v>114.263300527742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0.08</v>
      </c>
      <c r="AM244" t="s">
        <v>10473</v>
      </c>
      <c r="AN244">
        <v>8.5</v>
      </c>
      <c r="AO244" t="s">
        <v>10473</v>
      </c>
      <c r="AQ244">
        <f>(Table2[[#This Row],[Sharpe Ratio]]-AVERAGE(Table2[Sharpe Ratio]))/_xlfn.STDEV.P(Table2[Sharpe Ratio])</f>
        <v>-0.62372773734831932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0.51717622977367173</v>
      </c>
      <c r="AS244">
        <f>_xlfn.RANK.AVG(Table2[[#This Row],[1Y Return vs Nifty Z-Score]],Table2[1Y Return vs Nifty Z-Score])</f>
        <v>158</v>
      </c>
      <c r="AT244">
        <f>_xlfn.RANK.AVG(Table2[[#This Row],[6M Return vs Nifty Z-Score]],Table2[6M Return vs Nifty Z-Score])</f>
        <v>121</v>
      </c>
      <c r="AU244">
        <f>_xlfn.RANK.AVG(Table2[[#This Row],[Sharpe Ratio Z-Score]],Table2[Sharpe Ratio Z-Score])</f>
        <v>524.5</v>
      </c>
      <c r="AV244">
        <f>(Table2[[#This Row],[Rank 1Y]]+Table2[[#This Row],[Rank 6M]]+Table2[[#This Row],[Rank Sharpe]])/3</f>
        <v>267.83333333333331</v>
      </c>
    </row>
    <row r="245" spans="1:48" x14ac:dyDescent="0.3">
      <c r="A245" t="s">
        <v>339</v>
      </c>
      <c r="B245" t="s">
        <v>340</v>
      </c>
      <c r="C245" t="s">
        <v>10437</v>
      </c>
      <c r="D245" t="s">
        <v>341</v>
      </c>
      <c r="E245">
        <v>73933.324383800005</v>
      </c>
      <c r="F245">
        <v>252.28</v>
      </c>
      <c r="G245">
        <v>109.325305301117</v>
      </c>
      <c r="H245">
        <f>(Table2[[#This Row],[1Y Return vs Nifty]]-AVERAGE(Table2[1Y Return vs Nifty]))/_xlfn.STDEV.P(Table2[1Y Return vs Nifty])</f>
        <v>0.67504085936093083</v>
      </c>
      <c r="I245">
        <v>-1.4243997157255299</v>
      </c>
      <c r="J245">
        <f>(Table2[[#This Row],[1M Return vs Nifty]]-AVERAGE(Table2[1M Return vs Nifty]))/_xlfn.STDEV.P(Table2[1M Return vs Nifty])</f>
        <v>-0.81970457555303455</v>
      </c>
      <c r="K245">
        <v>1.2794304224288</v>
      </c>
      <c r="L245">
        <f>(Table2[[#This Row],[6M Return vs Nifty]]-AVERAGE(Table2[6M Return vs Nifty]))/_xlfn.STDEV.P(Table2[6M Return vs Nifty])</f>
        <v>-0.29491822593084882</v>
      </c>
      <c r="M245">
        <v>-2.3552793357984401E-2</v>
      </c>
      <c r="N245">
        <f>(Table2[[#This Row],[1W Return vs Nifty]]-AVERAGE(Table2[1W Return vs Nifty]))/_xlfn.STDEV.P(Table2[1W Return vs Nifty])</f>
        <v>-0.32212191709267257</v>
      </c>
      <c r="O245">
        <v>254.99</v>
      </c>
      <c r="P245">
        <v>253.31360447985301</v>
      </c>
      <c r="Q245">
        <v>216.411402234185</v>
      </c>
      <c r="R245">
        <v>47.4064521935464</v>
      </c>
      <c r="S245" s="2">
        <f>(Table2[[#This Row],[Close Price]]-Table2[[#This Row],[20D EMA]])/Table2[[#This Row],[20D EMA]]</f>
        <v>-1.0627867759520012E-2</v>
      </c>
      <c r="T245" s="2">
        <f>(Table2[[#This Row],[Close Price]]-Table2[[#This Row],[50D EMA]])/Table2[[#This Row],[50D EMA]]</f>
        <v>-4.0803354481311225E-3</v>
      </c>
      <c r="U245" s="2">
        <f>(Table2[[#This Row],[Close Price]]-Table2[[#This Row],[200D EMA]])/Table2[[#This Row],[200D EMA]]</f>
        <v>0.16574264292692192</v>
      </c>
      <c r="V245">
        <v>1.01580849894442</v>
      </c>
      <c r="W245">
        <v>249</v>
      </c>
      <c r="X245">
        <v>254</v>
      </c>
      <c r="Y245">
        <v>242.4</v>
      </c>
      <c r="Z245">
        <v>255.4</v>
      </c>
      <c r="AA245">
        <v>242.4</v>
      </c>
      <c r="AB245">
        <v>255.4</v>
      </c>
      <c r="AC245" s="2">
        <f>(Table2[[#This Row],[Close Price]]/Table2[[#This Row],[Day Low]])-1</f>
        <v>1.3172690763052275E-2</v>
      </c>
      <c r="AD245" s="2">
        <f>(Table2[[#This Row],[Day High]]/Table2[[#This Row],[Close Price]])-1</f>
        <v>6.8178214682099725E-3</v>
      </c>
      <c r="AE245" s="2">
        <f>(Table2[[#This Row],[Close Price]]/Table2[[#This Row],[Current Week Low]])-1</f>
        <v>4.0759075907590647E-2</v>
      </c>
      <c r="AF245" s="2">
        <f>(Table2[[#This Row],[Current Week High]]/Table2[[#This Row],[Close Price]])-1</f>
        <v>1.236721103535765E-2</v>
      </c>
      <c r="AG245" s="2">
        <f>(Table2[[#This Row],[Close Price]]/Table2[[#This Row],[Current Month Low]])-1</f>
        <v>4.0759075907590647E-2</v>
      </c>
      <c r="AH245" s="2">
        <f>(Table2[[#This Row],[Current Month High]]/Table2[[#This Row],[Close Price]])-1</f>
        <v>1.236721103535765E-2</v>
      </c>
      <c r="AI245">
        <v>13.504835896622801</v>
      </c>
      <c r="AJ245">
        <v>137.105263157894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-7.0000000000000007E-2</v>
      </c>
      <c r="AM245" t="s">
        <v>10474</v>
      </c>
      <c r="AN245">
        <v>-3.75</v>
      </c>
      <c r="AO245" t="s">
        <v>10474</v>
      </c>
      <c r="AP245">
        <v>7.0642882960132006E-2</v>
      </c>
      <c r="AQ245">
        <f>(Table2[[#This Row],[Sharpe Ratio]]-AVERAGE(Table2[Sharpe Ratio]))/_xlfn.STDEV.P(Table2[Sharpe Ratio])</f>
        <v>0.17519075404347281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-0.58651310517215227</v>
      </c>
      <c r="AS245">
        <f>_xlfn.RANK.AVG(Table2[[#This Row],[1Y Return vs Nifty Z-Score]],Table2[1Y Return vs Nifty Z-Score])</f>
        <v>117</v>
      </c>
      <c r="AT245">
        <f>_xlfn.RANK.AVG(Table2[[#This Row],[6M Return vs Nifty Z-Score]],Table2[6M Return vs Nifty Z-Score])</f>
        <v>406</v>
      </c>
      <c r="AU245">
        <f>_xlfn.RANK.AVG(Table2[[#This Row],[Sharpe Ratio Z-Score]],Table2[Sharpe Ratio Z-Score])</f>
        <v>282</v>
      </c>
      <c r="AV245">
        <f>(Table2[[#This Row],[Rank 1Y]]+Table2[[#This Row],[Rank 6M]]+Table2[[#This Row],[Rank Sharpe]])/3</f>
        <v>268.33333333333331</v>
      </c>
    </row>
    <row r="246" spans="1:48" x14ac:dyDescent="0.3">
      <c r="A246" t="s">
        <v>1903</v>
      </c>
      <c r="B246" t="s">
        <v>1904</v>
      </c>
      <c r="C246" t="s">
        <v>10433</v>
      </c>
      <c r="D246" t="s">
        <v>191</v>
      </c>
      <c r="E246">
        <v>3530.3875941000001</v>
      </c>
      <c r="F246">
        <v>1341.35</v>
      </c>
      <c r="G246">
        <v>26.4102085785815</v>
      </c>
      <c r="H246">
        <f>(Table2[[#This Row],[1Y Return vs Nifty]]-AVERAGE(Table2[1Y Return vs Nifty]))/_xlfn.STDEV.P(Table2[1Y Return vs Nifty])</f>
        <v>-0.2485285084488309</v>
      </c>
      <c r="I246">
        <v>5.8080135073878996</v>
      </c>
      <c r="J246">
        <f>(Table2[[#This Row],[1M Return vs Nifty]]-AVERAGE(Table2[1M Return vs Nifty]))/_xlfn.STDEV.P(Table2[1M Return vs Nifty])</f>
        <v>-0.29888378530822013</v>
      </c>
      <c r="K246">
        <v>14.5483946135074</v>
      </c>
      <c r="L246">
        <f>(Table2[[#This Row],[6M Return vs Nifty]]-AVERAGE(Table2[6M Return vs Nifty]))/_xlfn.STDEV.P(Table2[6M Return vs Nifty])</f>
        <v>8.4495483991916059E-2</v>
      </c>
      <c r="M246">
        <v>1.7755904930681601</v>
      </c>
      <c r="N246">
        <f>(Table2[[#This Row],[1W Return vs Nifty]]-AVERAGE(Table2[1W Return vs Nifty]))/_xlfn.STDEV.P(Table2[1W Return vs Nifty])</f>
        <v>3.1114061302815119E-2</v>
      </c>
      <c r="O246">
        <v>1291.6199999999999</v>
      </c>
      <c r="P246">
        <v>1244.2564559392699</v>
      </c>
      <c r="Q246">
        <v>1118.8302553262499</v>
      </c>
      <c r="R246">
        <v>66.013606205060398</v>
      </c>
      <c r="S246" s="2">
        <f>(Table2[[#This Row],[Close Price]]-Table2[[#This Row],[20D EMA]])/Table2[[#This Row],[20D EMA]]</f>
        <v>3.8502036202598303E-2</v>
      </c>
      <c r="T246" s="2">
        <f>(Table2[[#This Row],[Close Price]]-Table2[[#This Row],[50D EMA]])/Table2[[#This Row],[50D EMA]]</f>
        <v>7.8033385800225216E-2</v>
      </c>
      <c r="U246" s="2">
        <f>(Table2[[#This Row],[Close Price]]-Table2[[#This Row],[200D EMA]])/Table2[[#This Row],[200D EMA]]</f>
        <v>0.19888606302379927</v>
      </c>
      <c r="V246">
        <v>1.3274175272428299</v>
      </c>
      <c r="W246">
        <v>1335.05</v>
      </c>
      <c r="X246">
        <v>1363.2</v>
      </c>
      <c r="Y246">
        <v>1280</v>
      </c>
      <c r="Z246">
        <v>1382.95</v>
      </c>
      <c r="AA246">
        <v>1280</v>
      </c>
      <c r="AB246">
        <v>1382.95</v>
      </c>
      <c r="AC246" s="2">
        <f>(Table2[[#This Row],[Close Price]]/Table2[[#This Row],[Day Low]])-1</f>
        <v>4.7189243848544393E-3</v>
      </c>
      <c r="AD246" s="2">
        <f>(Table2[[#This Row],[Day High]]/Table2[[#This Row],[Close Price]])-1</f>
        <v>1.6289559026354095E-2</v>
      </c>
      <c r="AE246" s="2">
        <f>(Table2[[#This Row],[Close Price]]/Table2[[#This Row],[Current Week Low]])-1</f>
        <v>4.7929687499999929E-2</v>
      </c>
      <c r="AF246" s="2">
        <f>(Table2[[#This Row],[Current Week High]]/Table2[[#This Row],[Close Price]])-1</f>
        <v>3.1013531143996742E-2</v>
      </c>
      <c r="AG246" s="2">
        <f>(Table2[[#This Row],[Close Price]]/Table2[[#This Row],[Current Month Low]])-1</f>
        <v>4.7929687499999929E-2</v>
      </c>
      <c r="AH246" s="2">
        <f>(Table2[[#This Row],[Current Month High]]/Table2[[#This Row],[Close Price]])-1</f>
        <v>3.1013531143996742E-2</v>
      </c>
      <c r="AI246">
        <v>3.1013531143996702</v>
      </c>
      <c r="AJ246">
        <v>63.181265206812597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0.01</v>
      </c>
      <c r="AM246" t="s">
        <v>10473</v>
      </c>
      <c r="AN246">
        <v>4.5599999999999996</v>
      </c>
      <c r="AO246" t="s">
        <v>10473</v>
      </c>
      <c r="AP246">
        <v>0.118875672694394</v>
      </c>
      <c r="AQ246">
        <f>(Table2[[#This Row],[Sharpe Ratio]]-AVERAGE(Table2[Sharpe Ratio]))/_xlfn.STDEV.P(Table2[Sharpe Ratio])</f>
        <v>0.72066775038663156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0.28886500192431175</v>
      </c>
      <c r="AS246">
        <f>_xlfn.RANK.AVG(Table2[[#This Row],[1Y Return vs Nifty Z-Score]],Table2[1Y Return vs Nifty Z-Score])</f>
        <v>363</v>
      </c>
      <c r="AT246">
        <f>_xlfn.RANK.AVG(Table2[[#This Row],[6M Return vs Nifty Z-Score]],Table2[6M Return vs Nifty Z-Score])</f>
        <v>274</v>
      </c>
      <c r="AU246">
        <f>_xlfn.RANK.AVG(Table2[[#This Row],[Sharpe Ratio Z-Score]],Table2[Sharpe Ratio Z-Score])</f>
        <v>172</v>
      </c>
      <c r="AV246">
        <f>(Table2[[#This Row],[Rank 1Y]]+Table2[[#This Row],[Rank 6M]]+Table2[[#This Row],[Rank Sharpe]])/3</f>
        <v>269.66666666666669</v>
      </c>
    </row>
    <row r="247" spans="1:48" x14ac:dyDescent="0.3">
      <c r="A247" t="s">
        <v>1856</v>
      </c>
      <c r="B247" t="s">
        <v>1857</v>
      </c>
      <c r="C247" t="s">
        <v>10428</v>
      </c>
      <c r="D247" t="s">
        <v>297</v>
      </c>
      <c r="E247">
        <v>3735.19749288</v>
      </c>
      <c r="F247">
        <v>1368.2</v>
      </c>
      <c r="G247">
        <v>46.558398120977799</v>
      </c>
      <c r="H247">
        <f>(Table2[[#This Row],[1Y Return vs Nifty]]-AVERAGE(Table2[1Y Return vs Nifty]))/_xlfn.STDEV.P(Table2[1Y Return vs Nifty])</f>
        <v>-2.4103145472384353E-2</v>
      </c>
      <c r="I247">
        <v>-1.15328802808771</v>
      </c>
      <c r="J247">
        <f>(Table2[[#This Row],[1M Return vs Nifty]]-AVERAGE(Table2[1M Return vs Nifty]))/_xlfn.STDEV.P(Table2[1M Return vs Nifty])</f>
        <v>-0.80018127136061312</v>
      </c>
      <c r="K247">
        <v>16.792996334790899</v>
      </c>
      <c r="L247">
        <f>(Table2[[#This Row],[6M Return vs Nifty]]-AVERAGE(Table2[6M Return vs Nifty]))/_xlfn.STDEV.P(Table2[6M Return vs Nifty])</f>
        <v>0.14867778594912479</v>
      </c>
      <c r="M247">
        <v>0.49908420649743701</v>
      </c>
      <c r="N247">
        <f>(Table2[[#This Row],[1W Return vs Nifty]]-AVERAGE(Table2[1W Return vs Nifty]))/_xlfn.STDEV.P(Table2[1W Return vs Nifty])</f>
        <v>-0.2195096385807517</v>
      </c>
      <c r="O247">
        <v>1355.6</v>
      </c>
      <c r="P247">
        <v>1322.4303125333599</v>
      </c>
      <c r="Q247">
        <v>1147.8402591414899</v>
      </c>
      <c r="R247">
        <v>56.396485198256698</v>
      </c>
      <c r="S247" s="2">
        <f>(Table2[[#This Row],[Close Price]]-Table2[[#This Row],[20D EMA]])/Table2[[#This Row],[20D EMA]]</f>
        <v>9.2947772204191037E-3</v>
      </c>
      <c r="T247" s="2">
        <f>(Table2[[#This Row],[Close Price]]-Table2[[#This Row],[50D EMA]])/Table2[[#This Row],[50D EMA]]</f>
        <v>3.4610283077192779E-2</v>
      </c>
      <c r="U247" s="2">
        <f>(Table2[[#This Row],[Close Price]]-Table2[[#This Row],[200D EMA]])/Table2[[#This Row],[200D EMA]]</f>
        <v>0.19197770691831711</v>
      </c>
      <c r="V247">
        <v>1.7164671337631501</v>
      </c>
      <c r="W247">
        <v>1365</v>
      </c>
      <c r="X247">
        <v>1393.9</v>
      </c>
      <c r="Y247">
        <v>1364.85</v>
      </c>
      <c r="Z247">
        <v>1415</v>
      </c>
      <c r="AA247">
        <v>1364.85</v>
      </c>
      <c r="AB247">
        <v>1415</v>
      </c>
      <c r="AC247" s="2">
        <f>(Table2[[#This Row],[Close Price]]/Table2[[#This Row],[Day Low]])-1</f>
        <v>2.3443223443224692E-3</v>
      </c>
      <c r="AD247" s="2">
        <f>(Table2[[#This Row],[Day High]]/Table2[[#This Row],[Close Price]])-1</f>
        <v>1.8783803537494537E-2</v>
      </c>
      <c r="AE247" s="2">
        <f>(Table2[[#This Row],[Close Price]]/Table2[[#This Row],[Current Week Low]])-1</f>
        <v>2.4544821775287495E-3</v>
      </c>
      <c r="AF247" s="2">
        <f>(Table2[[#This Row],[Current Week High]]/Table2[[#This Row],[Close Price]])-1</f>
        <v>3.4205525507966739E-2</v>
      </c>
      <c r="AG247" s="2">
        <f>(Table2[[#This Row],[Close Price]]/Table2[[#This Row],[Current Month Low]])-1</f>
        <v>2.4544821775287495E-3</v>
      </c>
      <c r="AH247" s="2">
        <f>(Table2[[#This Row],[Current Month High]]/Table2[[#This Row],[Close Price]])-1</f>
        <v>3.4205525507966739E-2</v>
      </c>
      <c r="AI247">
        <v>3.4205525507966699</v>
      </c>
      <c r="AJ247">
        <v>80.489413627069396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-0.04</v>
      </c>
      <c r="AM247" t="s">
        <v>10474</v>
      </c>
      <c r="AN247">
        <v>2.0099999999999998</v>
      </c>
      <c r="AO247" t="s">
        <v>10473</v>
      </c>
      <c r="AP247">
        <v>7.1508447273789993E-2</v>
      </c>
      <c r="AQ247">
        <f>(Table2[[#This Row],[Sharpe Ratio]]-AVERAGE(Table2[Sharpe Ratio]))/_xlfn.STDEV.P(Table2[Sharpe Ratio])</f>
        <v>0.18497964298307731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-0.71013662648154707</v>
      </c>
      <c r="AS247">
        <f>_xlfn.RANK.AVG(Table2[[#This Row],[1Y Return vs Nifty Z-Score]],Table2[1Y Return vs Nifty Z-Score])</f>
        <v>284</v>
      </c>
      <c r="AT247">
        <f>_xlfn.RANK.AVG(Table2[[#This Row],[6M Return vs Nifty Z-Score]],Table2[6M Return vs Nifty Z-Score])</f>
        <v>252</v>
      </c>
      <c r="AU247">
        <f>_xlfn.RANK.AVG(Table2[[#This Row],[Sharpe Ratio Z-Score]],Table2[Sharpe Ratio Z-Score])</f>
        <v>276</v>
      </c>
      <c r="AV247">
        <f>(Table2[[#This Row],[Rank 1Y]]+Table2[[#This Row],[Rank 6M]]+Table2[[#This Row],[Rank Sharpe]])/3</f>
        <v>270.66666666666669</v>
      </c>
    </row>
    <row r="248" spans="1:48" x14ac:dyDescent="0.3">
      <c r="A248" t="s">
        <v>380</v>
      </c>
      <c r="B248" t="s">
        <v>381</v>
      </c>
      <c r="C248" t="s">
        <v>10442</v>
      </c>
      <c r="D248" t="s">
        <v>140</v>
      </c>
      <c r="E248">
        <v>64904.817315684901</v>
      </c>
      <c r="F248">
        <v>1785.05</v>
      </c>
      <c r="G248">
        <v>51.070888328614203</v>
      </c>
      <c r="H248">
        <f>(Table2[[#This Row],[1Y Return vs Nifty]]-AVERAGE(Table2[1Y Return vs Nifty]))/_xlfn.STDEV.P(Table2[1Y Return vs Nifty])</f>
        <v>2.6160291381109448E-2</v>
      </c>
      <c r="I248">
        <v>-5.6482724908255397</v>
      </c>
      <c r="J248">
        <f>(Table2[[#This Row],[1M Return vs Nifty]]-AVERAGE(Table2[1M Return vs Nifty]))/_xlfn.STDEV.P(Table2[1M Return vs Nifty])</f>
        <v>-1.1238742473841103</v>
      </c>
      <c r="K248">
        <v>5.5388834370211404</v>
      </c>
      <c r="L248">
        <f>(Table2[[#This Row],[6M Return vs Nifty]]-AVERAGE(Table2[6M Return vs Nifty]))/_xlfn.STDEV.P(Table2[6M Return vs Nifty])</f>
        <v>-0.17312312216572093</v>
      </c>
      <c r="M248">
        <v>0.23080056226096701</v>
      </c>
      <c r="N248">
        <f>(Table2[[#This Row],[1W Return vs Nifty]]-AVERAGE(Table2[1W Return vs Nifty]))/_xlfn.STDEV.P(Table2[1W Return vs Nifty])</f>
        <v>-0.2721832840176443</v>
      </c>
      <c r="O248">
        <v>1814.43</v>
      </c>
      <c r="P248">
        <v>1742.2140850660201</v>
      </c>
      <c r="Q248">
        <v>1472.5373121978701</v>
      </c>
      <c r="R248">
        <v>39.058863291265602</v>
      </c>
      <c r="S248" s="2">
        <f>(Table2[[#This Row],[Close Price]]-Table2[[#This Row],[20D EMA]])/Table2[[#This Row],[20D EMA]]</f>
        <v>-1.6192413044317008E-2</v>
      </c>
      <c r="T248" s="2">
        <f>(Table2[[#This Row],[Close Price]]-Table2[[#This Row],[50D EMA]])/Table2[[#This Row],[50D EMA]]</f>
        <v>2.4587055805117459E-2</v>
      </c>
      <c r="U248" s="2">
        <f>(Table2[[#This Row],[Close Price]]-Table2[[#This Row],[200D EMA]])/Table2[[#This Row],[200D EMA]]</f>
        <v>0.21222734745898003</v>
      </c>
      <c r="V248">
        <v>0.87001431124823503</v>
      </c>
      <c r="W248">
        <v>1770.85</v>
      </c>
      <c r="X248">
        <v>1810</v>
      </c>
      <c r="Y248">
        <v>1751</v>
      </c>
      <c r="Z248">
        <v>1819</v>
      </c>
      <c r="AA248">
        <v>1751</v>
      </c>
      <c r="AB248">
        <v>1819</v>
      </c>
      <c r="AC248" s="2">
        <f>(Table2[[#This Row],[Close Price]]/Table2[[#This Row],[Day Low]])-1</f>
        <v>8.0187480588418403E-3</v>
      </c>
      <c r="AD248" s="2">
        <f>(Table2[[#This Row],[Day High]]/Table2[[#This Row],[Close Price]])-1</f>
        <v>1.397719951822074E-2</v>
      </c>
      <c r="AE248" s="2">
        <f>(Table2[[#This Row],[Close Price]]/Table2[[#This Row],[Current Week Low]])-1</f>
        <v>1.9446030839520345E-2</v>
      </c>
      <c r="AF248" s="2">
        <f>(Table2[[#This Row],[Current Week High]]/Table2[[#This Row],[Close Price]])-1</f>
        <v>1.9019075095935811E-2</v>
      </c>
      <c r="AG248" s="2">
        <f>(Table2[[#This Row],[Close Price]]/Table2[[#This Row],[Current Month Low]])-1</f>
        <v>1.9446030839520345E-2</v>
      </c>
      <c r="AH248" s="2">
        <f>(Table2[[#This Row],[Current Month High]]/Table2[[#This Row],[Close Price]])-1</f>
        <v>1.9019075095935811E-2</v>
      </c>
      <c r="AI248">
        <v>9.4115010784011606</v>
      </c>
      <c r="AJ248">
        <v>80.673076923076906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0.02</v>
      </c>
      <c r="AM248" t="s">
        <v>10473</v>
      </c>
      <c r="AN248">
        <v>-4.2300000000000004</v>
      </c>
      <c r="AO248" t="s">
        <v>10474</v>
      </c>
      <c r="AP248">
        <v>0.10536808395175901</v>
      </c>
      <c r="AQ248">
        <f>(Table2[[#This Row],[Sharpe Ratio]]-AVERAGE(Table2[Sharpe Ratio]))/_xlfn.STDEV.P(Table2[Sharpe Ratio])</f>
        <v>0.56790696305159349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-0.97511339913477268</v>
      </c>
      <c r="AS248">
        <f>_xlfn.RANK.AVG(Table2[[#This Row],[1Y Return vs Nifty Z-Score]],Table2[1Y Return vs Nifty Z-Score])</f>
        <v>267</v>
      </c>
      <c r="AT248">
        <f>_xlfn.RANK.AVG(Table2[[#This Row],[6M Return vs Nifty Z-Score]],Table2[6M Return vs Nifty Z-Score])</f>
        <v>359</v>
      </c>
      <c r="AU248">
        <f>_xlfn.RANK.AVG(Table2[[#This Row],[Sharpe Ratio Z-Score]],Table2[Sharpe Ratio Z-Score])</f>
        <v>199</v>
      </c>
      <c r="AV248">
        <f>(Table2[[#This Row],[Rank 1Y]]+Table2[[#This Row],[Rank 6M]]+Table2[[#This Row],[Rank Sharpe]])/3</f>
        <v>275</v>
      </c>
    </row>
    <row r="249" spans="1:48" x14ac:dyDescent="0.3">
      <c r="A249" t="s">
        <v>1010</v>
      </c>
      <c r="B249" t="s">
        <v>1011</v>
      </c>
      <c r="C249" t="s">
        <v>10428</v>
      </c>
      <c r="D249" t="s">
        <v>297</v>
      </c>
      <c r="E249">
        <v>13304.4121553</v>
      </c>
      <c r="F249">
        <v>2460.5</v>
      </c>
      <c r="G249">
        <v>72.4608854729711</v>
      </c>
      <c r="H249">
        <f>(Table2[[#This Row],[1Y Return vs Nifty]]-AVERAGE(Table2[1Y Return vs Nifty]))/_xlfn.STDEV.P(Table2[1Y Return vs Nifty])</f>
        <v>0.26441782132374841</v>
      </c>
      <c r="I249">
        <v>21.473234857505499</v>
      </c>
      <c r="J249">
        <f>(Table2[[#This Row],[1M Return vs Nifty]]-AVERAGE(Table2[1M Return vs Nifty]))/_xlfn.STDEV.P(Table2[1M Return vs Nifty])</f>
        <v>0.82920067436483713</v>
      </c>
      <c r="K249">
        <v>13.190973478392401</v>
      </c>
      <c r="L249">
        <f>(Table2[[#This Row],[6M Return vs Nifty]]-AVERAGE(Table2[6M Return vs Nifty]))/_xlfn.STDEV.P(Table2[6M Return vs Nifty])</f>
        <v>4.5681287089656769E-2</v>
      </c>
      <c r="M249">
        <v>7.59726911317013</v>
      </c>
      <c r="N249">
        <f>(Table2[[#This Row],[1W Return vs Nifty]]-AVERAGE(Table2[1W Return vs Nifty]))/_xlfn.STDEV.P(Table2[1W Return vs Nifty])</f>
        <v>1.1741171554925725</v>
      </c>
      <c r="O249">
        <v>2249.67</v>
      </c>
      <c r="P249">
        <v>2105.8259495157399</v>
      </c>
      <c r="Q249">
        <v>1908.78399577959</v>
      </c>
      <c r="R249">
        <v>71.512343102860399</v>
      </c>
      <c r="S249" s="2">
        <f>(Table2[[#This Row],[Close Price]]-Table2[[#This Row],[20D EMA]])/Table2[[#This Row],[20D EMA]]</f>
        <v>9.3715967230749361E-2</v>
      </c>
      <c r="T249" s="2">
        <f>(Table2[[#This Row],[Close Price]]-Table2[[#This Row],[50D EMA]])/Table2[[#This Row],[50D EMA]]</f>
        <v>0.16842514955512902</v>
      </c>
      <c r="U249" s="2">
        <f>(Table2[[#This Row],[Close Price]]-Table2[[#This Row],[200D EMA]])/Table2[[#This Row],[200D EMA]]</f>
        <v>0.28904056479951618</v>
      </c>
      <c r="V249">
        <v>2.86998934453664</v>
      </c>
      <c r="W249">
        <v>2428.3000000000002</v>
      </c>
      <c r="X249">
        <v>2498.8000000000002</v>
      </c>
      <c r="Y249">
        <v>2307.3000000000002</v>
      </c>
      <c r="Z249">
        <v>2498.8000000000002</v>
      </c>
      <c r="AA249">
        <v>2307.3000000000002</v>
      </c>
      <c r="AB249">
        <v>2498.8000000000002</v>
      </c>
      <c r="AC249" s="2">
        <f>(Table2[[#This Row],[Close Price]]/Table2[[#This Row],[Day Low]])-1</f>
        <v>1.3260305563562946E-2</v>
      </c>
      <c r="AD249" s="2">
        <f>(Table2[[#This Row],[Day High]]/Table2[[#This Row],[Close Price]])-1</f>
        <v>1.5565941881731327E-2</v>
      </c>
      <c r="AE249" s="2">
        <f>(Table2[[#This Row],[Close Price]]/Table2[[#This Row],[Current Week Low]])-1</f>
        <v>6.6397954318900831E-2</v>
      </c>
      <c r="AF249" s="2">
        <f>(Table2[[#This Row],[Current Week High]]/Table2[[#This Row],[Close Price]])-1</f>
        <v>1.5565941881731327E-2</v>
      </c>
      <c r="AG249" s="2">
        <f>(Table2[[#This Row],[Close Price]]/Table2[[#This Row],[Current Month Low]])-1</f>
        <v>6.6397954318900831E-2</v>
      </c>
      <c r="AH249" s="2">
        <f>(Table2[[#This Row],[Current Month High]]/Table2[[#This Row],[Close Price]])-1</f>
        <v>1.5565941881731327E-2</v>
      </c>
      <c r="AI249">
        <v>11.678520625889</v>
      </c>
      <c r="AJ249">
        <v>108.499279722057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0.18</v>
      </c>
      <c r="AM249" t="s">
        <v>10473</v>
      </c>
      <c r="AN249">
        <v>22.53</v>
      </c>
      <c r="AO249" t="s">
        <v>10473</v>
      </c>
      <c r="AP249">
        <v>5.3086989894999E-2</v>
      </c>
      <c r="AQ249">
        <f>(Table2[[#This Row],[Sharpe Ratio]]-AVERAGE(Table2[Sharpe Ratio]))/_xlfn.STDEV.P(Table2[Sharpe Ratio])</f>
        <v>-2.3353345728718569E-2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2.2900635925420962</v>
      </c>
      <c r="AS249">
        <f>_xlfn.RANK.AVG(Table2[[#This Row],[1Y Return vs Nifty Z-Score]],Table2[1Y Return vs Nifty Z-Score])</f>
        <v>195</v>
      </c>
      <c r="AT249">
        <f>_xlfn.RANK.AVG(Table2[[#This Row],[6M Return vs Nifty Z-Score]],Table2[6M Return vs Nifty Z-Score])</f>
        <v>290</v>
      </c>
      <c r="AU249">
        <f>_xlfn.RANK.AVG(Table2[[#This Row],[Sharpe Ratio Z-Score]],Table2[Sharpe Ratio Z-Score])</f>
        <v>342</v>
      </c>
      <c r="AV249">
        <f>(Table2[[#This Row],[Rank 1Y]]+Table2[[#This Row],[Rank 6M]]+Table2[[#This Row],[Rank Sharpe]])/3</f>
        <v>275.66666666666669</v>
      </c>
    </row>
    <row r="250" spans="1:48" x14ac:dyDescent="0.3">
      <c r="A250" t="s">
        <v>1432</v>
      </c>
      <c r="B250" t="s">
        <v>1433</v>
      </c>
      <c r="C250" t="s">
        <v>10440</v>
      </c>
      <c r="D250" t="s">
        <v>617</v>
      </c>
      <c r="E250">
        <v>7098.2924688000003</v>
      </c>
      <c r="F250">
        <v>532.79999999999995</v>
      </c>
      <c r="G250">
        <v>27.4710132795886</v>
      </c>
      <c r="H250">
        <f>(Table2[[#This Row],[1Y Return vs Nifty]]-AVERAGE(Table2[1Y Return vs Nifty]))/_xlfn.STDEV.P(Table2[1Y Return vs Nifty])</f>
        <v>-0.23671248500068517</v>
      </c>
      <c r="I250">
        <v>18.496785430639299</v>
      </c>
      <c r="J250">
        <f>(Table2[[#This Row],[1M Return vs Nifty]]-AVERAGE(Table2[1M Return vs Nifty]))/_xlfn.STDEV.P(Table2[1M Return vs Nifty])</f>
        <v>0.61486049567177758</v>
      </c>
      <c r="K250">
        <v>10.395333642634901</v>
      </c>
      <c r="L250">
        <f>(Table2[[#This Row],[6M Return vs Nifty]]-AVERAGE(Table2[6M Return vs Nifty]))/_xlfn.STDEV.P(Table2[6M Return vs Nifty])</f>
        <v>-3.4257438075174687E-2</v>
      </c>
      <c r="M250">
        <v>0.73906568190751398</v>
      </c>
      <c r="N250">
        <f>(Table2[[#This Row],[1W Return vs Nifty]]-AVERAGE(Table2[1W Return vs Nifty]))/_xlfn.STDEV.P(Table2[1W Return vs Nifty])</f>
        <v>-0.1723927180426103</v>
      </c>
      <c r="O250">
        <v>505.86</v>
      </c>
      <c r="P250">
        <v>484.77425445302299</v>
      </c>
      <c r="Q250">
        <v>436.83101106034599</v>
      </c>
      <c r="R250">
        <v>69.173077390915196</v>
      </c>
      <c r="S250" s="2">
        <f>(Table2[[#This Row],[Close Price]]-Table2[[#This Row],[20D EMA]])/Table2[[#This Row],[20D EMA]]</f>
        <v>5.325584153718408E-2</v>
      </c>
      <c r="T250" s="2">
        <f>(Table2[[#This Row],[Close Price]]-Table2[[#This Row],[50D EMA]])/Table2[[#This Row],[50D EMA]]</f>
        <v>9.9068267561290002E-2</v>
      </c>
      <c r="U250" s="2">
        <f>(Table2[[#This Row],[Close Price]]-Table2[[#This Row],[200D EMA]])/Table2[[#This Row],[200D EMA]]</f>
        <v>0.21969362639044951</v>
      </c>
      <c r="V250">
        <v>3.0502370962229501</v>
      </c>
      <c r="W250">
        <v>528.5</v>
      </c>
      <c r="X250">
        <v>541.20000000000005</v>
      </c>
      <c r="Y250">
        <v>508.05</v>
      </c>
      <c r="Z250">
        <v>541.29999999999995</v>
      </c>
      <c r="AA250">
        <v>508.05</v>
      </c>
      <c r="AB250">
        <v>541.29999999999995</v>
      </c>
      <c r="AC250" s="2">
        <f>(Table2[[#This Row],[Close Price]]/Table2[[#This Row],[Day Low]])-1</f>
        <v>8.1362346263007534E-3</v>
      </c>
      <c r="AD250" s="2">
        <f>(Table2[[#This Row],[Day High]]/Table2[[#This Row],[Close Price]])-1</f>
        <v>1.5765765765765938E-2</v>
      </c>
      <c r="AE250" s="2">
        <f>(Table2[[#This Row],[Close Price]]/Table2[[#This Row],[Current Week Low]])-1</f>
        <v>4.8715677590788209E-2</v>
      </c>
      <c r="AF250" s="2">
        <f>(Table2[[#This Row],[Current Week High]]/Table2[[#This Row],[Close Price]])-1</f>
        <v>1.5953453453453559E-2</v>
      </c>
      <c r="AG250" s="2">
        <f>(Table2[[#This Row],[Close Price]]/Table2[[#This Row],[Current Month Low]])-1</f>
        <v>4.8715677590788209E-2</v>
      </c>
      <c r="AH250" s="2">
        <f>(Table2[[#This Row],[Current Month High]]/Table2[[#This Row],[Close Price]])-1</f>
        <v>1.5953453453453559E-2</v>
      </c>
      <c r="AI250">
        <v>5.0675675675675604</v>
      </c>
      <c r="AJ250">
        <v>78.912021490933398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0.08</v>
      </c>
      <c r="AM250" t="s">
        <v>10473</v>
      </c>
      <c r="AN250">
        <v>9.73</v>
      </c>
      <c r="AO250" t="s">
        <v>10473</v>
      </c>
      <c r="AP250">
        <v>0.12245061166469599</v>
      </c>
      <c r="AQ250">
        <f>(Table2[[#This Row],[Sharpe Ratio]]-AVERAGE(Table2[Sharpe Ratio]))/_xlfn.STDEV.P(Table2[Sharpe Ratio])</f>
        <v>0.76109765258333617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0.93259550713664341</v>
      </c>
      <c r="AS250">
        <f>_xlfn.RANK.AVG(Table2[[#This Row],[1Y Return vs Nifty Z-Score]],Table2[1Y Return vs Nifty Z-Score])</f>
        <v>357</v>
      </c>
      <c r="AT250">
        <f>_xlfn.RANK.AVG(Table2[[#This Row],[6M Return vs Nifty Z-Score]],Table2[6M Return vs Nifty Z-Score])</f>
        <v>315</v>
      </c>
      <c r="AU250">
        <f>_xlfn.RANK.AVG(Table2[[#This Row],[Sharpe Ratio Z-Score]],Table2[Sharpe Ratio Z-Score])</f>
        <v>164</v>
      </c>
      <c r="AV250">
        <f>(Table2[[#This Row],[Rank 1Y]]+Table2[[#This Row],[Rank 6M]]+Table2[[#This Row],[Rank Sharpe]])/3</f>
        <v>278.66666666666669</v>
      </c>
    </row>
    <row r="251" spans="1:48" x14ac:dyDescent="0.3">
      <c r="A251" t="s">
        <v>708</v>
      </c>
      <c r="B251" t="s">
        <v>709</v>
      </c>
      <c r="C251" t="s">
        <v>10435</v>
      </c>
      <c r="D251" t="s">
        <v>230</v>
      </c>
      <c r="E251">
        <v>23346.59341356</v>
      </c>
      <c r="F251">
        <v>737.85</v>
      </c>
      <c r="G251">
        <v>10.6062799287918</v>
      </c>
      <c r="H251">
        <f>(Table2[[#This Row],[1Y Return vs Nifty]]-AVERAGE(Table2[1Y Return vs Nifty]))/_xlfn.STDEV.P(Table2[1Y Return vs Nifty])</f>
        <v>-0.42456429648922284</v>
      </c>
      <c r="I251">
        <v>20.439303448998601</v>
      </c>
      <c r="J251">
        <f>(Table2[[#This Row],[1M Return vs Nifty]]-AVERAGE(Table2[1M Return vs Nifty]))/_xlfn.STDEV.P(Table2[1M Return vs Nifty])</f>
        <v>0.75474517014716125</v>
      </c>
      <c r="K251">
        <v>23.8559455089901</v>
      </c>
      <c r="L251">
        <f>(Table2[[#This Row],[6M Return vs Nifty]]-AVERAGE(Table2[6M Return vs Nifty]))/_xlfn.STDEV.P(Table2[6M Return vs Nifty])</f>
        <v>0.35063625916443425</v>
      </c>
      <c r="M251">
        <v>1.2847484334069399</v>
      </c>
      <c r="N251">
        <f>(Table2[[#This Row],[1W Return vs Nifty]]-AVERAGE(Table2[1W Return vs Nifty]))/_xlfn.STDEV.P(Table2[1W Return vs Nifty])</f>
        <v>-6.5255736750623516E-2</v>
      </c>
      <c r="O251">
        <v>704.49</v>
      </c>
      <c r="P251">
        <v>669.78244915653897</v>
      </c>
      <c r="Q251">
        <v>602.16018900974495</v>
      </c>
      <c r="R251">
        <v>62.670889456335502</v>
      </c>
      <c r="S251" s="2">
        <f>(Table2[[#This Row],[Close Price]]-Table2[[#This Row],[20D EMA]])/Table2[[#This Row],[20D EMA]]</f>
        <v>4.7353404590554891E-2</v>
      </c>
      <c r="T251" s="2">
        <f>(Table2[[#This Row],[Close Price]]-Table2[[#This Row],[50D EMA]])/Table2[[#This Row],[50D EMA]]</f>
        <v>0.10162635782585662</v>
      </c>
      <c r="U251" s="2">
        <f>(Table2[[#This Row],[Close Price]]-Table2[[#This Row],[200D EMA]])/Table2[[#This Row],[200D EMA]]</f>
        <v>0.22533839577371853</v>
      </c>
      <c r="V251">
        <v>0.76705048141596999</v>
      </c>
      <c r="W251">
        <v>725.05</v>
      </c>
      <c r="X251">
        <v>740</v>
      </c>
      <c r="Y251">
        <v>716.2</v>
      </c>
      <c r="Z251">
        <v>747</v>
      </c>
      <c r="AA251">
        <v>716.2</v>
      </c>
      <c r="AB251">
        <v>747</v>
      </c>
      <c r="AC251" s="2">
        <f>(Table2[[#This Row],[Close Price]]/Table2[[#This Row],[Day Low]])-1</f>
        <v>1.765395489966215E-2</v>
      </c>
      <c r="AD251" s="2">
        <f>(Table2[[#This Row],[Day High]]/Table2[[#This Row],[Close Price]])-1</f>
        <v>2.9138713830723084E-3</v>
      </c>
      <c r="AE251" s="2">
        <f>(Table2[[#This Row],[Close Price]]/Table2[[#This Row],[Current Week Low]])-1</f>
        <v>3.0228986316671369E-2</v>
      </c>
      <c r="AF251" s="2">
        <f>(Table2[[#This Row],[Current Week High]]/Table2[[#This Row],[Close Price]])-1</f>
        <v>1.2400894490750103E-2</v>
      </c>
      <c r="AG251" s="2">
        <f>(Table2[[#This Row],[Close Price]]/Table2[[#This Row],[Current Month Low]])-1</f>
        <v>3.0228986316671369E-2</v>
      </c>
      <c r="AH251" s="2">
        <f>(Table2[[#This Row],[Current Month High]]/Table2[[#This Row],[Close Price]])-1</f>
        <v>1.2400894490750103E-2</v>
      </c>
      <c r="AI251">
        <v>8.2808158839872501</v>
      </c>
      <c r="AJ251">
        <v>59.3628509719222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7.0000000000000007E-2</v>
      </c>
      <c r="AM251" t="s">
        <v>10473</v>
      </c>
      <c r="AN251">
        <v>5.25</v>
      </c>
      <c r="AO251" t="s">
        <v>10473</v>
      </c>
      <c r="AP251">
        <v>0.10758609013256901</v>
      </c>
      <c r="AQ251">
        <f>(Table2[[#This Row],[Sharpe Ratio]]-AVERAGE(Table2[Sharpe Ratio]))/_xlfn.STDEV.P(Table2[Sharpe Ratio])</f>
        <v>0.59299096412315855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1.2085523601949077</v>
      </c>
      <c r="AS251">
        <f>_xlfn.RANK.AVG(Table2[[#This Row],[1Y Return vs Nifty Z-Score]],Table2[1Y Return vs Nifty Z-Score])</f>
        <v>449</v>
      </c>
      <c r="AT251">
        <f>_xlfn.RANK.AVG(Table2[[#This Row],[6M Return vs Nifty Z-Score]],Table2[6M Return vs Nifty Z-Score])</f>
        <v>194</v>
      </c>
      <c r="AU251">
        <f>_xlfn.RANK.AVG(Table2[[#This Row],[Sharpe Ratio Z-Score]],Table2[Sharpe Ratio Z-Score])</f>
        <v>195</v>
      </c>
      <c r="AV251">
        <f>(Table2[[#This Row],[Rank 1Y]]+Table2[[#This Row],[Rank 6M]]+Table2[[#This Row],[Rank Sharpe]])/3</f>
        <v>279.33333333333331</v>
      </c>
    </row>
    <row r="252" spans="1:48" x14ac:dyDescent="0.3">
      <c r="A252" t="s">
        <v>458</v>
      </c>
      <c r="B252" t="s">
        <v>459</v>
      </c>
      <c r="C252" t="s">
        <v>10441</v>
      </c>
      <c r="D252" t="s">
        <v>336</v>
      </c>
      <c r="E252">
        <v>48069.280603500003</v>
      </c>
      <c r="F252">
        <v>1452.75</v>
      </c>
      <c r="G252">
        <v>63.089462560349702</v>
      </c>
      <c r="H252">
        <f>(Table2[[#This Row],[1Y Return vs Nifty]]-AVERAGE(Table2[1Y Return vs Nifty]))/_xlfn.STDEV.P(Table2[1Y Return vs Nifty])</f>
        <v>0.16003201612049317</v>
      </c>
      <c r="I252">
        <v>-1.46252308823106</v>
      </c>
      <c r="J252">
        <f>(Table2[[#This Row],[1M Return vs Nifty]]-AVERAGE(Table2[1M Return vs Nifty]))/_xlfn.STDEV.P(Table2[1M Return vs Nifty])</f>
        <v>-0.82244991716759752</v>
      </c>
      <c r="K252">
        <v>31.947641657690301</v>
      </c>
      <c r="L252">
        <f>(Table2[[#This Row],[6M Return vs Nifty]]-AVERAGE(Table2[6M Return vs Nifty]))/_xlfn.STDEV.P(Table2[6M Return vs Nifty])</f>
        <v>0.58201079685519674</v>
      </c>
      <c r="M252">
        <v>-5.4345417468480699</v>
      </c>
      <c r="N252">
        <f>(Table2[[#This Row],[1W Return vs Nifty]]-AVERAGE(Table2[1W Return vs Nifty]))/_xlfn.STDEV.P(Table2[1W Return vs Nifty])</f>
        <v>-1.3844919859436107</v>
      </c>
      <c r="O252">
        <v>1457.54</v>
      </c>
      <c r="P252">
        <v>1394.1714917341201</v>
      </c>
      <c r="Q252">
        <v>1158.5891667529099</v>
      </c>
      <c r="R252">
        <v>44.426868459925302</v>
      </c>
      <c r="S252" s="2">
        <f>(Table2[[#This Row],[Close Price]]-Table2[[#This Row],[20D EMA]])/Table2[[#This Row],[20D EMA]]</f>
        <v>-3.2863592079805451E-3</v>
      </c>
      <c r="T252" s="2">
        <f>(Table2[[#This Row],[Close Price]]-Table2[[#This Row],[50D EMA]])/Table2[[#This Row],[50D EMA]]</f>
        <v>4.201671646076903E-2</v>
      </c>
      <c r="U252" s="2">
        <f>(Table2[[#This Row],[Close Price]]-Table2[[#This Row],[200D EMA]])/Table2[[#This Row],[200D EMA]]</f>
        <v>0.25389572221835316</v>
      </c>
      <c r="V252">
        <v>0.57317685833943799</v>
      </c>
      <c r="W252">
        <v>1440</v>
      </c>
      <c r="X252">
        <v>1458.95</v>
      </c>
      <c r="Y252">
        <v>1416.5</v>
      </c>
      <c r="Z252">
        <v>1488.85</v>
      </c>
      <c r="AA252">
        <v>1416.5</v>
      </c>
      <c r="AB252">
        <v>1488.85</v>
      </c>
      <c r="AC252" s="2">
        <f>(Table2[[#This Row],[Close Price]]/Table2[[#This Row],[Day Low]])-1</f>
        <v>8.8541666666666075E-3</v>
      </c>
      <c r="AD252" s="2">
        <f>(Table2[[#This Row],[Day High]]/Table2[[#This Row],[Close Price]])-1</f>
        <v>4.2677680261573592E-3</v>
      </c>
      <c r="AE252" s="2">
        <f>(Table2[[#This Row],[Close Price]]/Table2[[#This Row],[Current Week Low]])-1</f>
        <v>2.5591246028944692E-2</v>
      </c>
      <c r="AF252" s="2">
        <f>(Table2[[#This Row],[Current Week High]]/Table2[[#This Row],[Close Price]])-1</f>
        <v>2.4849423507141477E-2</v>
      </c>
      <c r="AG252" s="2">
        <f>(Table2[[#This Row],[Close Price]]/Table2[[#This Row],[Current Month Low]])-1</f>
        <v>2.5591246028944692E-2</v>
      </c>
      <c r="AH252" s="2">
        <f>(Table2[[#This Row],[Current Month High]]/Table2[[#This Row],[Close Price]])-1</f>
        <v>2.4849423507141477E-2</v>
      </c>
      <c r="AI252">
        <v>7.3825503355704702</v>
      </c>
      <c r="AJ252">
        <v>95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0.01</v>
      </c>
      <c r="AM252" t="s">
        <v>10473</v>
      </c>
      <c r="AN252">
        <v>-1.69</v>
      </c>
      <c r="AO252" t="s">
        <v>10474</v>
      </c>
      <c r="AP252">
        <v>9.6006162275729997E-3</v>
      </c>
      <c r="AQ252">
        <f>(Table2[[#This Row],[Sharpe Ratio]]-AVERAGE(Table2[Sharpe Ratio]))/_xlfn.STDEV.P(Table2[Sharpe Ratio])</f>
        <v>-0.51515190477233452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-1.9800509949078529</v>
      </c>
      <c r="AS252">
        <f>_xlfn.RANK.AVG(Table2[[#This Row],[1Y Return vs Nifty Z-Score]],Table2[1Y Return vs Nifty Z-Score])</f>
        <v>221</v>
      </c>
      <c r="AT252">
        <f>_xlfn.RANK.AVG(Table2[[#This Row],[6M Return vs Nifty Z-Score]],Table2[6M Return vs Nifty Z-Score])</f>
        <v>145</v>
      </c>
      <c r="AU252">
        <f>_xlfn.RANK.AVG(Table2[[#This Row],[Sharpe Ratio Z-Score]],Table2[Sharpe Ratio Z-Score])</f>
        <v>473</v>
      </c>
      <c r="AV252">
        <f>(Table2[[#This Row],[Rank 1Y]]+Table2[[#This Row],[Rank 6M]]+Table2[[#This Row],[Rank Sharpe]])/3</f>
        <v>279.66666666666669</v>
      </c>
    </row>
    <row r="253" spans="1:48" x14ac:dyDescent="0.3">
      <c r="A253" t="s">
        <v>1463</v>
      </c>
      <c r="B253" t="s">
        <v>1464</v>
      </c>
      <c r="C253" t="s">
        <v>10431</v>
      </c>
      <c r="D253" t="s">
        <v>119</v>
      </c>
      <c r="E253">
        <v>6739.9319481499997</v>
      </c>
      <c r="F253">
        <v>1132.9000000000001</v>
      </c>
      <c r="G253">
        <v>65.905331827464394</v>
      </c>
      <c r="H253">
        <f>(Table2[[#This Row],[1Y Return vs Nifty]]-AVERAGE(Table2[1Y Return vs Nifty]))/_xlfn.STDEV.P(Table2[1Y Return vs Nifty])</f>
        <v>0.19139724032769381</v>
      </c>
      <c r="I253">
        <v>23.663403788722199</v>
      </c>
      <c r="J253">
        <f>(Table2[[#This Row],[1M Return vs Nifty]]-AVERAGE(Table2[1M Return vs Nifty]))/_xlfn.STDEV.P(Table2[1M Return vs Nifty])</f>
        <v>0.98691919491071889</v>
      </c>
      <c r="K253">
        <v>14.162141636138999</v>
      </c>
      <c r="L253">
        <f>(Table2[[#This Row],[6M Return vs Nifty]]-AVERAGE(Table2[6M Return vs Nifty]))/_xlfn.STDEV.P(Table2[6M Return vs Nifty])</f>
        <v>7.3450938765801776E-2</v>
      </c>
      <c r="M253">
        <v>10.166275568853001</v>
      </c>
      <c r="N253">
        <f>(Table2[[#This Row],[1W Return vs Nifty]]-AVERAGE(Table2[1W Return vs Nifty]))/_xlfn.STDEV.P(Table2[1W Return vs Nifty])</f>
        <v>1.6785047246895044</v>
      </c>
      <c r="O253">
        <v>1029.3399999999999</v>
      </c>
      <c r="P253">
        <v>984.54982853492095</v>
      </c>
      <c r="Q253">
        <v>875.001356822037</v>
      </c>
      <c r="R253">
        <v>72.856001546766507</v>
      </c>
      <c r="S253" s="2">
        <f>(Table2[[#This Row],[Close Price]]-Table2[[#This Row],[20D EMA]])/Table2[[#This Row],[20D EMA]]</f>
        <v>0.10060815668292321</v>
      </c>
      <c r="T253" s="2">
        <f>(Table2[[#This Row],[Close Price]]-Table2[[#This Row],[50D EMA]])/Table2[[#This Row],[50D EMA]]</f>
        <v>0.1506781751065201</v>
      </c>
      <c r="U253" s="2">
        <f>(Table2[[#This Row],[Close Price]]-Table2[[#This Row],[200D EMA]])/Table2[[#This Row],[200D EMA]]</f>
        <v>0.29474084944809525</v>
      </c>
      <c r="V253">
        <v>1.81780350838438</v>
      </c>
      <c r="W253">
        <v>1096.25</v>
      </c>
      <c r="X253">
        <v>1160</v>
      </c>
      <c r="Y253">
        <v>1010</v>
      </c>
      <c r="Z253">
        <v>1160</v>
      </c>
      <c r="AA253">
        <v>1010</v>
      </c>
      <c r="AB253">
        <v>1160</v>
      </c>
      <c r="AC253" s="2">
        <f>(Table2[[#This Row],[Close Price]]/Table2[[#This Row],[Day Low]])-1</f>
        <v>3.3432155074116343E-2</v>
      </c>
      <c r="AD253" s="2">
        <f>(Table2[[#This Row],[Day High]]/Table2[[#This Row],[Close Price]])-1</f>
        <v>2.3920910936534368E-2</v>
      </c>
      <c r="AE253" s="2">
        <f>(Table2[[#This Row],[Close Price]]/Table2[[#This Row],[Current Week Low]])-1</f>
        <v>0.12168316831683179</v>
      </c>
      <c r="AF253" s="2">
        <f>(Table2[[#This Row],[Current Week High]]/Table2[[#This Row],[Close Price]])-1</f>
        <v>2.3920910936534368E-2</v>
      </c>
      <c r="AG253" s="2">
        <f>(Table2[[#This Row],[Close Price]]/Table2[[#This Row],[Current Month Low]])-1</f>
        <v>0.12168316831683179</v>
      </c>
      <c r="AH253" s="2">
        <f>(Table2[[#This Row],[Current Month High]]/Table2[[#This Row],[Close Price]])-1</f>
        <v>2.3920910936534368E-2</v>
      </c>
      <c r="AI253">
        <v>2.3920910936534301</v>
      </c>
      <c r="AJ253">
        <v>94.539366360436105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0.16</v>
      </c>
      <c r="AM253" t="s">
        <v>10473</v>
      </c>
      <c r="AN253">
        <v>8.18</v>
      </c>
      <c r="AO253" t="s">
        <v>10473</v>
      </c>
      <c r="AP253">
        <v>5.2695317354395997E-2</v>
      </c>
      <c r="AQ253">
        <f>(Table2[[#This Row],[Sharpe Ratio]]-AVERAGE(Table2[Sharpe Ratio]))/_xlfn.STDEV.P(Table2[Sharpe Ratio])</f>
        <v>-2.7782870999293066E-2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2.9024892276944261</v>
      </c>
      <c r="AS253">
        <f>_xlfn.RANK.AVG(Table2[[#This Row],[1Y Return vs Nifty Z-Score]],Table2[1Y Return vs Nifty Z-Score])</f>
        <v>213</v>
      </c>
      <c r="AT253">
        <f>_xlfn.RANK.AVG(Table2[[#This Row],[6M Return vs Nifty Z-Score]],Table2[6M Return vs Nifty Z-Score])</f>
        <v>282</v>
      </c>
      <c r="AU253">
        <f>_xlfn.RANK.AVG(Table2[[#This Row],[Sharpe Ratio Z-Score]],Table2[Sharpe Ratio Z-Score])</f>
        <v>345</v>
      </c>
      <c r="AV253">
        <f>(Table2[[#This Row],[Rank 1Y]]+Table2[[#This Row],[Rank 6M]]+Table2[[#This Row],[Rank Sharpe]])/3</f>
        <v>280</v>
      </c>
    </row>
    <row r="254" spans="1:48" x14ac:dyDescent="0.3">
      <c r="A254" t="s">
        <v>30</v>
      </c>
      <c r="B254" t="s">
        <v>31</v>
      </c>
      <c r="C254" t="s">
        <v>10429</v>
      </c>
      <c r="D254" t="s">
        <v>32</v>
      </c>
      <c r="E254">
        <v>767293.51102564996</v>
      </c>
      <c r="F254">
        <v>859.75</v>
      </c>
      <c r="G254">
        <v>20.1931369898215</v>
      </c>
      <c r="H254">
        <f>(Table2[[#This Row],[1Y Return vs Nifty]]-AVERAGE(Table2[1Y Return vs Nifty]))/_xlfn.STDEV.P(Table2[1Y Return vs Nifty])</f>
        <v>-0.31777882719444617</v>
      </c>
      <c r="I254">
        <v>0.123819009261664</v>
      </c>
      <c r="J254">
        <f>(Table2[[#This Row],[1M Return vs Nifty]]-AVERAGE(Table2[1M Return vs Nifty]))/_xlfn.STDEV.P(Table2[1M Return vs Nifty])</f>
        <v>-0.70821419537913577</v>
      </c>
      <c r="K254">
        <v>21.924863677141101</v>
      </c>
      <c r="L254">
        <f>(Table2[[#This Row],[6M Return vs Nifty]]-AVERAGE(Table2[6M Return vs Nifty]))/_xlfn.STDEV.P(Table2[6M Return vs Nifty])</f>
        <v>0.29541876732140893</v>
      </c>
      <c r="M254">
        <v>-2.1256229817654599</v>
      </c>
      <c r="N254">
        <f>(Table2[[#This Row],[1W Return vs Nifty]]-AVERAGE(Table2[1W Return vs Nifty]))/_xlfn.STDEV.P(Table2[1W Return vs Nifty])</f>
        <v>-0.73483324767995017</v>
      </c>
      <c r="O254">
        <v>839.12</v>
      </c>
      <c r="P254">
        <v>821.557283456562</v>
      </c>
      <c r="Q254">
        <v>725.91969278223905</v>
      </c>
      <c r="R254">
        <v>64.072233686472302</v>
      </c>
      <c r="S254" s="2">
        <f>(Table2[[#This Row],[Close Price]]-Table2[[#This Row],[20D EMA]])/Table2[[#This Row],[20D EMA]]</f>
        <v>2.4585279816951085E-2</v>
      </c>
      <c r="T254" s="2">
        <f>(Table2[[#This Row],[Close Price]]-Table2[[#This Row],[50D EMA]])/Table2[[#This Row],[50D EMA]]</f>
        <v>4.6488196638886412E-2</v>
      </c>
      <c r="U254" s="2">
        <f>(Table2[[#This Row],[Close Price]]-Table2[[#This Row],[200D EMA]])/Table2[[#This Row],[200D EMA]]</f>
        <v>0.18435965926868342</v>
      </c>
      <c r="V254">
        <v>0.88046603338617402</v>
      </c>
      <c r="W254">
        <v>837</v>
      </c>
      <c r="X254">
        <v>861.25</v>
      </c>
      <c r="Y254">
        <v>823.15</v>
      </c>
      <c r="Z254">
        <v>861.25</v>
      </c>
      <c r="AA254">
        <v>823.15</v>
      </c>
      <c r="AB254">
        <v>861.25</v>
      </c>
      <c r="AC254" s="2">
        <f>(Table2[[#This Row],[Close Price]]/Table2[[#This Row],[Day Low]])-1</f>
        <v>2.7180406212664376E-2</v>
      </c>
      <c r="AD254" s="2">
        <f>(Table2[[#This Row],[Day High]]/Table2[[#This Row],[Close Price]])-1</f>
        <v>1.7446932247746627E-3</v>
      </c>
      <c r="AE254" s="2">
        <f>(Table2[[#This Row],[Close Price]]/Table2[[#This Row],[Current Week Low]])-1</f>
        <v>4.4463342039725573E-2</v>
      </c>
      <c r="AF254" s="2">
        <f>(Table2[[#This Row],[Current Week High]]/Table2[[#This Row],[Close Price]])-1</f>
        <v>1.7446932247746627E-3</v>
      </c>
      <c r="AG254" s="2">
        <f>(Table2[[#This Row],[Close Price]]/Table2[[#This Row],[Current Month Low]])-1</f>
        <v>4.4463342039725573E-2</v>
      </c>
      <c r="AH254" s="2">
        <f>(Table2[[#This Row],[Current Month High]]/Table2[[#This Row],[Close Price]])-1</f>
        <v>1.7446932247746627E-3</v>
      </c>
      <c r="AI254">
        <v>6.0773480662983301</v>
      </c>
      <c r="AJ254">
        <v>58.275036818851198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0.03</v>
      </c>
      <c r="AM254" t="s">
        <v>10473</v>
      </c>
      <c r="AN254">
        <v>0.84</v>
      </c>
      <c r="AO254" t="s">
        <v>10473</v>
      </c>
      <c r="AP254">
        <v>8.2942302684107003E-2</v>
      </c>
      <c r="AQ254">
        <f>(Table2[[#This Row],[Sharpe Ratio]]-AVERAGE(Table2[Sharpe Ratio]))/_xlfn.STDEV.P(Table2[Sharpe Ratio])</f>
        <v>0.31428804791266679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-1.1511194550194563</v>
      </c>
      <c r="AS254">
        <f>_xlfn.RANK.AVG(Table2[[#This Row],[1Y Return vs Nifty Z-Score]],Table2[1Y Return vs Nifty Z-Score])</f>
        <v>391</v>
      </c>
      <c r="AT254">
        <f>_xlfn.RANK.AVG(Table2[[#This Row],[6M Return vs Nifty Z-Score]],Table2[6M Return vs Nifty Z-Score])</f>
        <v>205</v>
      </c>
      <c r="AU254">
        <f>_xlfn.RANK.AVG(Table2[[#This Row],[Sharpe Ratio Z-Score]],Table2[Sharpe Ratio Z-Score])</f>
        <v>246</v>
      </c>
      <c r="AV254">
        <f>(Table2[[#This Row],[Rank 1Y]]+Table2[[#This Row],[Rank 6M]]+Table2[[#This Row],[Rank Sharpe]])/3</f>
        <v>280.66666666666669</v>
      </c>
    </row>
    <row r="255" spans="1:48" x14ac:dyDescent="0.3">
      <c r="A255" t="s">
        <v>1137</v>
      </c>
      <c r="B255" t="s">
        <v>1138</v>
      </c>
      <c r="C255" t="s">
        <v>10441</v>
      </c>
      <c r="D255" t="s">
        <v>482</v>
      </c>
      <c r="E255">
        <v>10562.49088026</v>
      </c>
      <c r="F255">
        <v>2165.9</v>
      </c>
      <c r="G255">
        <v>23.5136383741843</v>
      </c>
      <c r="H255">
        <f>(Table2[[#This Row],[1Y Return vs Nifty]]-AVERAGE(Table2[1Y Return vs Nifty]))/_xlfn.STDEV.P(Table2[1Y Return vs Nifty])</f>
        <v>-0.28079263908651036</v>
      </c>
      <c r="I255">
        <v>3.7615033800001401</v>
      </c>
      <c r="J255">
        <f>(Table2[[#This Row],[1M Return vs Nifty]]-AVERAGE(Table2[1M Return vs Nifty]))/_xlfn.STDEV.P(Table2[1M Return vs Nifty])</f>
        <v>-0.4462571431224287</v>
      </c>
      <c r="K255">
        <v>-0.617051924531406</v>
      </c>
      <c r="L255">
        <f>(Table2[[#This Row],[6M Return vs Nifty]]-AVERAGE(Table2[6M Return vs Nifty]))/_xlfn.STDEV.P(Table2[6M Return vs Nifty])</f>
        <v>-0.34914637763141604</v>
      </c>
      <c r="M255">
        <v>3.1689489818485002</v>
      </c>
      <c r="N255">
        <f>(Table2[[#This Row],[1W Return vs Nifty]]-AVERAGE(Table2[1W Return vs Nifty]))/_xlfn.STDEV.P(Table2[1W Return vs Nifty])</f>
        <v>0.30468001502830561</v>
      </c>
      <c r="O255">
        <v>2085.34</v>
      </c>
      <c r="P255">
        <v>2047.2519949079999</v>
      </c>
      <c r="Q255">
        <v>1918.9266139123799</v>
      </c>
      <c r="R255">
        <v>64.297715110241995</v>
      </c>
      <c r="S255" s="2">
        <f>(Table2[[#This Row],[Close Price]]-Table2[[#This Row],[20D EMA]])/Table2[[#This Row],[20D EMA]]</f>
        <v>3.8631590052461438E-2</v>
      </c>
      <c r="T255" s="2">
        <f>(Table2[[#This Row],[Close Price]]-Table2[[#This Row],[50D EMA]])/Table2[[#This Row],[50D EMA]]</f>
        <v>5.7954763452230523E-2</v>
      </c>
      <c r="U255" s="2">
        <f>(Table2[[#This Row],[Close Price]]-Table2[[#This Row],[200D EMA]])/Table2[[#This Row],[200D EMA]]</f>
        <v>0.12870392452584808</v>
      </c>
      <c r="V255">
        <v>1.23818600466967</v>
      </c>
      <c r="W255">
        <v>2130.5</v>
      </c>
      <c r="X255">
        <v>2182.1999999999998</v>
      </c>
      <c r="Y255">
        <v>2035</v>
      </c>
      <c r="Z255">
        <v>2200</v>
      </c>
      <c r="AA255">
        <v>2035</v>
      </c>
      <c r="AB255">
        <v>2200</v>
      </c>
      <c r="AC255" s="2">
        <f>(Table2[[#This Row],[Close Price]]/Table2[[#This Row],[Day Low]])-1</f>
        <v>1.661581788312616E-2</v>
      </c>
      <c r="AD255" s="2">
        <f>(Table2[[#This Row],[Day High]]/Table2[[#This Row],[Close Price]])-1</f>
        <v>7.5257398771870765E-3</v>
      </c>
      <c r="AE255" s="2">
        <f>(Table2[[#This Row],[Close Price]]/Table2[[#This Row],[Current Week Low]])-1</f>
        <v>6.4324324324324333E-2</v>
      </c>
      <c r="AF255" s="2">
        <f>(Table2[[#This Row],[Current Week High]]/Table2[[#This Row],[Close Price]])-1</f>
        <v>1.5744032503808958E-2</v>
      </c>
      <c r="AG255" s="2">
        <f>(Table2[[#This Row],[Close Price]]/Table2[[#This Row],[Current Month Low]])-1</f>
        <v>6.4324324324324333E-2</v>
      </c>
      <c r="AH255" s="2">
        <f>(Table2[[#This Row],[Current Month High]]/Table2[[#This Row],[Close Price]])-1</f>
        <v>1.5744032503808958E-2</v>
      </c>
      <c r="AI255">
        <v>6.8839743293780797</v>
      </c>
      <c r="AJ255">
        <v>57.976696267391098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-0.03</v>
      </c>
      <c r="AM255" t="s">
        <v>10474</v>
      </c>
      <c r="AN255">
        <v>3.91</v>
      </c>
      <c r="AO255" t="s">
        <v>10473</v>
      </c>
      <c r="AP255">
        <v>0.202037474324818</v>
      </c>
      <c r="AQ255">
        <f>(Table2[[#This Row],[Sharpe Ratio]]-AVERAGE(Table2[Sharpe Ratio]))/_xlfn.STDEV.P(Table2[Sharpe Ratio])</f>
        <v>1.6611659055581525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0.88964976074610291</v>
      </c>
      <c r="AS255">
        <f>_xlfn.RANK.AVG(Table2[[#This Row],[1Y Return vs Nifty Z-Score]],Table2[1Y Return vs Nifty Z-Score])</f>
        <v>377</v>
      </c>
      <c r="AT255">
        <f>_xlfn.RANK.AVG(Table2[[#This Row],[6M Return vs Nifty Z-Score]],Table2[6M Return vs Nifty Z-Score])</f>
        <v>428</v>
      </c>
      <c r="AU255">
        <f>_xlfn.RANK.AVG(Table2[[#This Row],[Sharpe Ratio Z-Score]],Table2[Sharpe Ratio Z-Score])</f>
        <v>37</v>
      </c>
      <c r="AV255">
        <f>(Table2[[#This Row],[Rank 1Y]]+Table2[[#This Row],[Rank 6M]]+Table2[[#This Row],[Rank Sharpe]])/3</f>
        <v>280.66666666666669</v>
      </c>
    </row>
    <row r="256" spans="1:48" x14ac:dyDescent="0.3">
      <c r="A256" t="s">
        <v>1095</v>
      </c>
      <c r="B256" t="s">
        <v>1096</v>
      </c>
      <c r="C256" t="s">
        <v>10443</v>
      </c>
      <c r="D256" t="s">
        <v>375</v>
      </c>
      <c r="E256">
        <v>11251.127111399999</v>
      </c>
      <c r="F256">
        <v>203.94</v>
      </c>
      <c r="G256">
        <v>50.1989237057183</v>
      </c>
      <c r="H256">
        <f>(Table2[[#This Row],[1Y Return vs Nifty]]-AVERAGE(Table2[1Y Return vs Nifty]))/_xlfn.STDEV.P(Table2[1Y Return vs Nifty])</f>
        <v>1.6447707697882945E-2</v>
      </c>
      <c r="I256">
        <v>40.8552668102582</v>
      </c>
      <c r="J256">
        <f>(Table2[[#This Row],[1M Return vs Nifty]]-AVERAGE(Table2[1M Return vs Nifty]))/_xlfn.STDEV.P(Table2[1M Return vs Nifty])</f>
        <v>2.2249402272325547</v>
      </c>
      <c r="K256">
        <v>9.4621455063800699</v>
      </c>
      <c r="L256">
        <f>(Table2[[#This Row],[6M Return vs Nifty]]-AVERAGE(Table2[6M Return vs Nifty]))/_xlfn.STDEV.P(Table2[6M Return vs Nifty])</f>
        <v>-6.0941086303753944E-2</v>
      </c>
      <c r="M256">
        <v>6.9357683228404596</v>
      </c>
      <c r="N256">
        <f>(Table2[[#This Row],[1W Return vs Nifty]]-AVERAGE(Table2[1W Return vs Nifty]))/_xlfn.STDEV.P(Table2[1W Return vs Nifty])</f>
        <v>1.0442409635047467</v>
      </c>
      <c r="O256">
        <v>187.04</v>
      </c>
      <c r="P256">
        <v>170.747864169829</v>
      </c>
      <c r="Q256">
        <v>149.03014898760199</v>
      </c>
      <c r="R256">
        <v>66.732146538912701</v>
      </c>
      <c r="S256" s="2">
        <f>(Table2[[#This Row],[Close Price]]-Table2[[#This Row],[20D EMA]])/Table2[[#This Row],[20D EMA]]</f>
        <v>9.0355004277160006E-2</v>
      </c>
      <c r="T256" s="2">
        <f>(Table2[[#This Row],[Close Price]]-Table2[[#This Row],[50D EMA]])/Table2[[#This Row],[50D EMA]]</f>
        <v>0.19439268532903861</v>
      </c>
      <c r="U256" s="2">
        <f>(Table2[[#This Row],[Close Price]]-Table2[[#This Row],[200D EMA]])/Table2[[#This Row],[200D EMA]]</f>
        <v>0.3684479374503345</v>
      </c>
      <c r="V256">
        <v>1.73048121262828</v>
      </c>
      <c r="W256">
        <v>201.75</v>
      </c>
      <c r="X256">
        <v>207</v>
      </c>
      <c r="Y256">
        <v>192.1</v>
      </c>
      <c r="Z256">
        <v>207.5</v>
      </c>
      <c r="AA256">
        <v>192.1</v>
      </c>
      <c r="AB256">
        <v>207.5</v>
      </c>
      <c r="AC256" s="2">
        <f>(Table2[[#This Row],[Close Price]]/Table2[[#This Row],[Day Low]])-1</f>
        <v>1.0855018587360599E-2</v>
      </c>
      <c r="AD256" s="2">
        <f>(Table2[[#This Row],[Day High]]/Table2[[#This Row],[Close Price]])-1</f>
        <v>1.5004413062665423E-2</v>
      </c>
      <c r="AE256" s="2">
        <f>(Table2[[#This Row],[Close Price]]/Table2[[#This Row],[Current Week Low]])-1</f>
        <v>6.1634565330557001E-2</v>
      </c>
      <c r="AF256" s="2">
        <f>(Table2[[#This Row],[Current Week High]]/Table2[[#This Row],[Close Price]])-1</f>
        <v>1.7456114543493273E-2</v>
      </c>
      <c r="AG256" s="2">
        <f>(Table2[[#This Row],[Close Price]]/Table2[[#This Row],[Current Month Low]])-1</f>
        <v>6.1634565330557001E-2</v>
      </c>
      <c r="AH256" s="2">
        <f>(Table2[[#This Row],[Current Month High]]/Table2[[#This Row],[Close Price]])-1</f>
        <v>1.7456114543493273E-2</v>
      </c>
      <c r="AI256">
        <v>11.650485436893099</v>
      </c>
      <c r="AJ256">
        <v>93.767220902612806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0.33</v>
      </c>
      <c r="AM256" t="s">
        <v>10473</v>
      </c>
      <c r="AN256">
        <v>10.11</v>
      </c>
      <c r="AO256" t="s">
        <v>10473</v>
      </c>
      <c r="AP256">
        <v>8.1076189768494997E-2</v>
      </c>
      <c r="AQ256">
        <f>(Table2[[#This Row],[Sharpe Ratio]]-AVERAGE(Table2[Sharpe Ratio]))/_xlfn.STDEV.P(Table2[Sharpe Ratio])</f>
        <v>0.29318369807817785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3.5178715102096083</v>
      </c>
      <c r="AS256">
        <f>_xlfn.RANK.AVG(Table2[[#This Row],[1Y Return vs Nifty Z-Score]],Table2[1Y Return vs Nifty Z-Score])</f>
        <v>270</v>
      </c>
      <c r="AT256">
        <f>_xlfn.RANK.AVG(Table2[[#This Row],[6M Return vs Nifty Z-Score]],Table2[6M Return vs Nifty Z-Score])</f>
        <v>323</v>
      </c>
      <c r="AU256">
        <f>_xlfn.RANK.AVG(Table2[[#This Row],[Sharpe Ratio Z-Score]],Table2[Sharpe Ratio Z-Score])</f>
        <v>252</v>
      </c>
      <c r="AV256">
        <f>(Table2[[#This Row],[Rank 1Y]]+Table2[[#This Row],[Rank 6M]]+Table2[[#This Row],[Rank Sharpe]])/3</f>
        <v>281.66666666666669</v>
      </c>
    </row>
    <row r="257" spans="1:48" x14ac:dyDescent="0.3">
      <c r="A257" t="s">
        <v>1773</v>
      </c>
      <c r="B257" t="s">
        <v>1774</v>
      </c>
      <c r="C257" t="s">
        <v>10441</v>
      </c>
      <c r="D257" t="s">
        <v>903</v>
      </c>
      <c r="E257">
        <v>4142.1678788749996</v>
      </c>
      <c r="F257">
        <v>334.75</v>
      </c>
      <c r="G257">
        <v>63.942010181562601</v>
      </c>
      <c r="H257">
        <f>(Table2[[#This Row],[1Y Return vs Nifty]]-AVERAGE(Table2[1Y Return vs Nifty]))/_xlfn.STDEV.P(Table2[1Y Return vs Nifty])</f>
        <v>0.16952831894923134</v>
      </c>
      <c r="I257">
        <v>23.886266771632801</v>
      </c>
      <c r="J257">
        <f>(Table2[[#This Row],[1M Return vs Nifty]]-AVERAGE(Table2[1M Return vs Nifty]))/_xlfn.STDEV.P(Table2[1M Return vs Nifty])</f>
        <v>1.0029680117157203</v>
      </c>
      <c r="K257">
        <v>18.8865282412971</v>
      </c>
      <c r="L257">
        <f>(Table2[[#This Row],[6M Return vs Nifty]]-AVERAGE(Table2[6M Return vs Nifty]))/_xlfn.STDEV.P(Table2[6M Return vs Nifty])</f>
        <v>0.20854038683120832</v>
      </c>
      <c r="M257">
        <v>5.0508167465652498</v>
      </c>
      <c r="N257">
        <f>(Table2[[#This Row],[1W Return vs Nifty]]-AVERAGE(Table2[1W Return vs Nifty]))/_xlfn.STDEV.P(Table2[1W Return vs Nifty])</f>
        <v>0.67415775818299928</v>
      </c>
      <c r="O257">
        <v>311.23</v>
      </c>
      <c r="P257">
        <v>286.57524529025301</v>
      </c>
      <c r="Q257">
        <v>240.99703639526601</v>
      </c>
      <c r="R257">
        <v>69.197974086939794</v>
      </c>
      <c r="S257" s="2">
        <f>(Table2[[#This Row],[Close Price]]-Table2[[#This Row],[20D EMA]])/Table2[[#This Row],[20D EMA]]</f>
        <v>7.5571121035889796E-2</v>
      </c>
      <c r="T257" s="2">
        <f>(Table2[[#This Row],[Close Price]]-Table2[[#This Row],[50D EMA]])/Table2[[#This Row],[50D EMA]]</f>
        <v>0.16810508060790103</v>
      </c>
      <c r="U257" s="2">
        <f>(Table2[[#This Row],[Close Price]]-Table2[[#This Row],[200D EMA]])/Table2[[#This Row],[200D EMA]]</f>
        <v>0.38902123033150965</v>
      </c>
      <c r="V257">
        <v>1.1891553436368101</v>
      </c>
      <c r="W257">
        <v>331</v>
      </c>
      <c r="X257">
        <v>336.1</v>
      </c>
      <c r="Y257">
        <v>315.35000000000002</v>
      </c>
      <c r="Z257">
        <v>338.35</v>
      </c>
      <c r="AA257">
        <v>315.35000000000002</v>
      </c>
      <c r="AB257">
        <v>338.35</v>
      </c>
      <c r="AC257" s="2">
        <f>(Table2[[#This Row],[Close Price]]/Table2[[#This Row],[Day Low]])-1</f>
        <v>1.1329305135951762E-2</v>
      </c>
      <c r="AD257" s="2">
        <f>(Table2[[#This Row],[Day High]]/Table2[[#This Row],[Close Price]])-1</f>
        <v>4.0328603435400012E-3</v>
      </c>
      <c r="AE257" s="2">
        <f>(Table2[[#This Row],[Close Price]]/Table2[[#This Row],[Current Week Low]])-1</f>
        <v>6.1518947201522067E-2</v>
      </c>
      <c r="AF257" s="2">
        <f>(Table2[[#This Row],[Current Week High]]/Table2[[#This Row],[Close Price]])-1</f>
        <v>1.0754294249439855E-2</v>
      </c>
      <c r="AG257" s="2">
        <f>(Table2[[#This Row],[Close Price]]/Table2[[#This Row],[Current Month Low]])-1</f>
        <v>6.1518947201522067E-2</v>
      </c>
      <c r="AH257" s="2">
        <f>(Table2[[#This Row],[Current Month High]]/Table2[[#This Row],[Close Price]])-1</f>
        <v>1.0754294249439855E-2</v>
      </c>
      <c r="AI257">
        <v>1.0903659447348599</v>
      </c>
      <c r="AJ257">
        <v>124.890829694323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0.12</v>
      </c>
      <c r="AM257" t="s">
        <v>10473</v>
      </c>
      <c r="AN257">
        <v>9.4499999999999993</v>
      </c>
      <c r="AO257" t="s">
        <v>10473</v>
      </c>
      <c r="AP257">
        <v>3.7214745980673002E-2</v>
      </c>
      <c r="AQ257">
        <f>(Table2[[#This Row],[Sharpe Ratio]]-AVERAGE(Table2[Sharpe Ratio]))/_xlfn.STDEV.P(Table2[Sharpe Ratio])</f>
        <v>-0.20285662520546807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1.8523378504736909</v>
      </c>
      <c r="AS257">
        <f>_xlfn.RANK.AVG(Table2[[#This Row],[1Y Return vs Nifty Z-Score]],Table2[1Y Return vs Nifty Z-Score])</f>
        <v>220</v>
      </c>
      <c r="AT257">
        <f>_xlfn.RANK.AVG(Table2[[#This Row],[6M Return vs Nifty Z-Score]],Table2[6M Return vs Nifty Z-Score])</f>
        <v>231</v>
      </c>
      <c r="AU257">
        <f>_xlfn.RANK.AVG(Table2[[#This Row],[Sharpe Ratio Z-Score]],Table2[Sharpe Ratio Z-Score])</f>
        <v>399</v>
      </c>
      <c r="AV257">
        <f>(Table2[[#This Row],[Rank 1Y]]+Table2[[#This Row],[Rank 6M]]+Table2[[#This Row],[Rank Sharpe]])/3</f>
        <v>283.33333333333331</v>
      </c>
    </row>
    <row r="258" spans="1:48" x14ac:dyDescent="0.3">
      <c r="A258" t="s">
        <v>470</v>
      </c>
      <c r="B258" t="s">
        <v>471</v>
      </c>
      <c r="C258" t="s">
        <v>10429</v>
      </c>
      <c r="D258" t="s">
        <v>37</v>
      </c>
      <c r="E258">
        <v>45128.832000000002</v>
      </c>
      <c r="F258">
        <v>273.83999999999997</v>
      </c>
      <c r="G258">
        <v>109.85932205971901</v>
      </c>
      <c r="H258">
        <f>(Table2[[#This Row],[1Y Return vs Nifty]]-AVERAGE(Table2[1Y Return vs Nifty]))/_xlfn.STDEV.P(Table2[1Y Return vs Nifty])</f>
        <v>0.68098913102239089</v>
      </c>
      <c r="I258">
        <v>17.239709759107999</v>
      </c>
      <c r="J258">
        <f>(Table2[[#This Row],[1M Return vs Nifty]]-AVERAGE(Table2[1M Return vs Nifty]))/_xlfn.STDEV.P(Table2[1M Return vs Nifty])</f>
        <v>0.52433591909585275</v>
      </c>
      <c r="K258">
        <v>7.4734274649131001</v>
      </c>
      <c r="L258">
        <f>(Table2[[#This Row],[6M Return vs Nifty]]-AVERAGE(Table2[6M Return vs Nifty]))/_xlfn.STDEV.P(Table2[6M Return vs Nifty])</f>
        <v>-0.11780663204172785</v>
      </c>
      <c r="M258">
        <v>7.5930232586990298</v>
      </c>
      <c r="N258">
        <f>(Table2[[#This Row],[1W Return vs Nifty]]-AVERAGE(Table2[1W Return vs Nifty]))/_xlfn.STDEV.P(Table2[1W Return vs Nifty])</f>
        <v>1.1732835428673083</v>
      </c>
      <c r="O258">
        <v>244.02</v>
      </c>
      <c r="P258">
        <v>238.59536681948501</v>
      </c>
      <c r="Q258">
        <v>213.989551589559</v>
      </c>
      <c r="R258">
        <v>77.377944708578397</v>
      </c>
      <c r="S258" s="2">
        <f>(Table2[[#This Row],[Close Price]]-Table2[[#This Row],[20D EMA]])/Table2[[#This Row],[20D EMA]]</f>
        <v>0.12220309810671241</v>
      </c>
      <c r="T258" s="2">
        <f>(Table2[[#This Row],[Close Price]]-Table2[[#This Row],[50D EMA]])/Table2[[#This Row],[50D EMA]]</f>
        <v>0.14771717343187193</v>
      </c>
      <c r="U258" s="2">
        <f>(Table2[[#This Row],[Close Price]]-Table2[[#This Row],[200D EMA]])/Table2[[#This Row],[200D EMA]]</f>
        <v>0.27968864818800437</v>
      </c>
      <c r="V258">
        <v>1.7794224620849499</v>
      </c>
      <c r="W258">
        <v>256.13</v>
      </c>
      <c r="X258">
        <v>281.3</v>
      </c>
      <c r="Y258">
        <v>236.05</v>
      </c>
      <c r="Z258">
        <v>281.3</v>
      </c>
      <c r="AA258">
        <v>236.05</v>
      </c>
      <c r="AB258">
        <v>281.3</v>
      </c>
      <c r="AC258" s="2">
        <f>(Table2[[#This Row],[Close Price]]/Table2[[#This Row],[Day Low]])-1</f>
        <v>6.9144575020497312E-2</v>
      </c>
      <c r="AD258" s="2">
        <f>(Table2[[#This Row],[Day High]]/Table2[[#This Row],[Close Price]])-1</f>
        <v>2.7242185217645432E-2</v>
      </c>
      <c r="AE258" s="2">
        <f>(Table2[[#This Row],[Close Price]]/Table2[[#This Row],[Current Week Low]])-1</f>
        <v>0.16009320059309462</v>
      </c>
      <c r="AF258" s="2">
        <f>(Table2[[#This Row],[Current Week High]]/Table2[[#This Row],[Close Price]])-1</f>
        <v>2.7242185217645432E-2</v>
      </c>
      <c r="AG258" s="2">
        <f>(Table2[[#This Row],[Close Price]]/Table2[[#This Row],[Current Month Low]])-1</f>
        <v>0.16009320059309462</v>
      </c>
      <c r="AH258" s="2">
        <f>(Table2[[#This Row],[Current Month High]]/Table2[[#This Row],[Close Price]])-1</f>
        <v>2.7242185217645432E-2</v>
      </c>
      <c r="AI258">
        <v>18.572889278410699</v>
      </c>
      <c r="AJ258">
        <v>137.708333333333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0.1</v>
      </c>
      <c r="AM258" t="s">
        <v>10473</v>
      </c>
      <c r="AN258">
        <v>15.12</v>
      </c>
      <c r="AO258" t="s">
        <v>10473</v>
      </c>
      <c r="AP258">
        <v>3.6221131957428002E-2</v>
      </c>
      <c r="AQ258">
        <f>(Table2[[#This Row],[Sharpe Ratio]]-AVERAGE(Table2[Sharpe Ratio]))/_xlfn.STDEV.P(Table2[Sharpe Ratio])</f>
        <v>-0.21409366117021802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2.0467082997736061</v>
      </c>
      <c r="AS258">
        <f>_xlfn.RANK.AVG(Table2[[#This Row],[1Y Return vs Nifty Z-Score]],Table2[1Y Return vs Nifty Z-Score])</f>
        <v>116</v>
      </c>
      <c r="AT258">
        <f>_xlfn.RANK.AVG(Table2[[#This Row],[6M Return vs Nifty Z-Score]],Table2[6M Return vs Nifty Z-Score])</f>
        <v>343</v>
      </c>
      <c r="AU258">
        <f>_xlfn.RANK.AVG(Table2[[#This Row],[Sharpe Ratio Z-Score]],Table2[Sharpe Ratio Z-Score])</f>
        <v>400</v>
      </c>
      <c r="AV258">
        <f>(Table2[[#This Row],[Rank 1Y]]+Table2[[#This Row],[Rank 6M]]+Table2[[#This Row],[Rank Sharpe]])/3</f>
        <v>286.33333333333331</v>
      </c>
    </row>
    <row r="259" spans="1:48" x14ac:dyDescent="0.3">
      <c r="A259" t="s">
        <v>1515</v>
      </c>
      <c r="B259" t="s">
        <v>1516</v>
      </c>
      <c r="C259" t="s">
        <v>10443</v>
      </c>
      <c r="D259" t="s">
        <v>166</v>
      </c>
      <c r="E259">
        <v>6372.7144987499996</v>
      </c>
      <c r="F259">
        <v>920.55</v>
      </c>
      <c r="G259">
        <v>62.012729277953497</v>
      </c>
      <c r="H259">
        <f>(Table2[[#This Row],[1Y Return vs Nifty]]-AVERAGE(Table2[1Y Return vs Nifty]))/_xlfn.STDEV.P(Table2[1Y Return vs Nifty])</f>
        <v>0.14803856841035964</v>
      </c>
      <c r="I259">
        <v>19.875282795361901</v>
      </c>
      <c r="J259">
        <f>(Table2[[#This Row],[1M Return vs Nifty]]-AVERAGE(Table2[1M Return vs Nifty]))/_xlfn.STDEV.P(Table2[1M Return vs Nifty])</f>
        <v>0.71412889540186864</v>
      </c>
      <c r="K259">
        <v>56.704034315957202</v>
      </c>
      <c r="L259">
        <f>(Table2[[#This Row],[6M Return vs Nifty]]-AVERAGE(Table2[6M Return vs Nifty]))/_xlfn.STDEV.P(Table2[6M Return vs Nifty])</f>
        <v>1.2898968569512121</v>
      </c>
      <c r="M259">
        <v>1.78241197722138</v>
      </c>
      <c r="N259">
        <f>(Table2[[#This Row],[1W Return vs Nifty]]-AVERAGE(Table2[1W Return vs Nifty]))/_xlfn.STDEV.P(Table2[1W Return vs Nifty])</f>
        <v>3.245336187278719E-2</v>
      </c>
      <c r="O259">
        <v>874.19</v>
      </c>
      <c r="P259">
        <v>806.37148771672003</v>
      </c>
      <c r="Q259">
        <v>643.49695862002204</v>
      </c>
      <c r="R259">
        <v>76.210004344243899</v>
      </c>
      <c r="S259" s="2">
        <f>(Table2[[#This Row],[Close Price]]-Table2[[#This Row],[20D EMA]])/Table2[[#This Row],[20D EMA]]</f>
        <v>5.3031949576178974E-2</v>
      </c>
      <c r="T259" s="2">
        <f>(Table2[[#This Row],[Close Price]]-Table2[[#This Row],[50D EMA]])/Table2[[#This Row],[50D EMA]]</f>
        <v>0.14159542347731308</v>
      </c>
      <c r="U259" s="2">
        <f>(Table2[[#This Row],[Close Price]]-Table2[[#This Row],[200D EMA]])/Table2[[#This Row],[200D EMA]]</f>
        <v>0.43054289172417787</v>
      </c>
      <c r="V259">
        <v>0.800680346901675</v>
      </c>
      <c r="W259">
        <v>915</v>
      </c>
      <c r="X259">
        <v>941</v>
      </c>
      <c r="Y259">
        <v>899.1</v>
      </c>
      <c r="Z259">
        <v>964</v>
      </c>
      <c r="AA259">
        <v>899.1</v>
      </c>
      <c r="AB259">
        <v>964</v>
      </c>
      <c r="AC259" s="2">
        <f>(Table2[[#This Row],[Close Price]]/Table2[[#This Row],[Day Low]])-1</f>
        <v>6.0655737704917723E-3</v>
      </c>
      <c r="AD259" s="2">
        <f>(Table2[[#This Row],[Day High]]/Table2[[#This Row],[Close Price]])-1</f>
        <v>2.2214980174895427E-2</v>
      </c>
      <c r="AE259" s="2">
        <f>(Table2[[#This Row],[Close Price]]/Table2[[#This Row],[Current Week Low]])-1</f>
        <v>2.3857190523857152E-2</v>
      </c>
      <c r="AF259" s="2">
        <f>(Table2[[#This Row],[Current Week High]]/Table2[[#This Row],[Close Price]])-1</f>
        <v>4.7200043452283902E-2</v>
      </c>
      <c r="AG259" s="2">
        <f>(Table2[[#This Row],[Close Price]]/Table2[[#This Row],[Current Month Low]])-1</f>
        <v>2.3857190523857152E-2</v>
      </c>
      <c r="AH259" s="2">
        <f>(Table2[[#This Row],[Current Month High]]/Table2[[#This Row],[Close Price]])-1</f>
        <v>4.7200043452283902E-2</v>
      </c>
      <c r="AI259">
        <v>4.7200043452283902</v>
      </c>
      <c r="AJ259">
        <v>110.60398078242901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0.33</v>
      </c>
      <c r="AM259" t="s">
        <v>10473</v>
      </c>
      <c r="AN259">
        <v>6.13</v>
      </c>
      <c r="AO259" t="s">
        <v>10473</v>
      </c>
      <c r="AP259">
        <v>-1.1103692203654E-2</v>
      </c>
      <c r="AQ259">
        <f>(Table2[[#This Row],[Sharpe Ratio]]-AVERAGE(Table2[Sharpe Ratio]))/_xlfn.STDEV.P(Table2[Sharpe Ratio])</f>
        <v>-0.74930224184905525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1.4352154407871724</v>
      </c>
      <c r="AS259">
        <f>_xlfn.RANK.AVG(Table2[[#This Row],[1Y Return vs Nifty Z-Score]],Table2[1Y Return vs Nifty Z-Score])</f>
        <v>225</v>
      </c>
      <c r="AT259">
        <f>_xlfn.RANK.AVG(Table2[[#This Row],[6M Return vs Nifty Z-Score]],Table2[6M Return vs Nifty Z-Score])</f>
        <v>67</v>
      </c>
      <c r="AU259">
        <f>_xlfn.RANK.AVG(Table2[[#This Row],[Sharpe Ratio Z-Score]],Table2[Sharpe Ratio Z-Score])</f>
        <v>569</v>
      </c>
      <c r="AV259">
        <f>(Table2[[#This Row],[Rank 1Y]]+Table2[[#This Row],[Rank 6M]]+Table2[[#This Row],[Rank Sharpe]])/3</f>
        <v>287</v>
      </c>
    </row>
    <row r="260" spans="1:48" x14ac:dyDescent="0.3">
      <c r="A260" t="s">
        <v>1154</v>
      </c>
      <c r="B260" t="s">
        <v>1155</v>
      </c>
      <c r="C260" t="s">
        <v>10433</v>
      </c>
      <c r="D260" t="s">
        <v>191</v>
      </c>
      <c r="E260">
        <v>10271.829672</v>
      </c>
      <c r="F260">
        <v>672.3</v>
      </c>
      <c r="G260">
        <v>76.139441446770604</v>
      </c>
      <c r="H260">
        <f>(Table2[[#This Row],[1Y Return vs Nifty]]-AVERAGE(Table2[1Y Return vs Nifty]))/_xlfn.STDEV.P(Table2[1Y Return vs Nifty])</f>
        <v>0.30539228495542931</v>
      </c>
      <c r="I260">
        <v>21.414711705101301</v>
      </c>
      <c r="J260">
        <f>(Table2[[#This Row],[1M Return vs Nifty]]-AVERAGE(Table2[1M Return vs Nifty]))/_xlfn.STDEV.P(Table2[1M Return vs Nifty])</f>
        <v>0.82498630309725474</v>
      </c>
      <c r="K260">
        <v>7.9220679454752396</v>
      </c>
      <c r="L260">
        <f>(Table2[[#This Row],[6M Return vs Nifty]]-AVERAGE(Table2[6M Return vs Nifty]))/_xlfn.STDEV.P(Table2[6M Return vs Nifty])</f>
        <v>-0.10497817409275989</v>
      </c>
      <c r="M260">
        <v>0.87793861040126098</v>
      </c>
      <c r="N260">
        <f>(Table2[[#This Row],[1W Return vs Nifty]]-AVERAGE(Table2[1W Return vs Nifty]))/_xlfn.STDEV.P(Table2[1W Return vs Nifty])</f>
        <v>-0.1451270104476477</v>
      </c>
      <c r="O260">
        <v>651.49</v>
      </c>
      <c r="P260">
        <v>602.83968533994903</v>
      </c>
      <c r="Q260">
        <v>522.27637888629295</v>
      </c>
      <c r="R260">
        <v>58.394815497930701</v>
      </c>
      <c r="S260" s="2">
        <f>(Table2[[#This Row],[Close Price]]-Table2[[#This Row],[20D EMA]])/Table2[[#This Row],[20D EMA]]</f>
        <v>3.1942163348631515E-2</v>
      </c>
      <c r="T260" s="2">
        <f>(Table2[[#This Row],[Close Price]]-Table2[[#This Row],[50D EMA]])/Table2[[#This Row],[50D EMA]]</f>
        <v>0.11522186801766603</v>
      </c>
      <c r="U260" s="2">
        <f>(Table2[[#This Row],[Close Price]]-Table2[[#This Row],[200D EMA]])/Table2[[#This Row],[200D EMA]]</f>
        <v>0.28724948548050133</v>
      </c>
      <c r="V260">
        <v>0.63649747741488205</v>
      </c>
      <c r="W260">
        <v>665.25</v>
      </c>
      <c r="X260">
        <v>675</v>
      </c>
      <c r="Y260">
        <v>649.6</v>
      </c>
      <c r="Z260">
        <v>693.3</v>
      </c>
      <c r="AA260">
        <v>649.6</v>
      </c>
      <c r="AB260">
        <v>693.3</v>
      </c>
      <c r="AC260" s="2">
        <f>(Table2[[#This Row],[Close Price]]/Table2[[#This Row],[Day Low]])-1</f>
        <v>1.059751972942502E-2</v>
      </c>
      <c r="AD260" s="2">
        <f>(Table2[[#This Row],[Day High]]/Table2[[#This Row],[Close Price]])-1</f>
        <v>4.0160642570281624E-3</v>
      </c>
      <c r="AE260" s="2">
        <f>(Table2[[#This Row],[Close Price]]/Table2[[#This Row],[Current Week Low]])-1</f>
        <v>3.4944581280788034E-2</v>
      </c>
      <c r="AF260" s="2">
        <f>(Table2[[#This Row],[Current Week High]]/Table2[[#This Row],[Close Price]])-1</f>
        <v>3.1236055332440893E-2</v>
      </c>
      <c r="AG260" s="2">
        <f>(Table2[[#This Row],[Close Price]]/Table2[[#This Row],[Current Month Low]])-1</f>
        <v>3.4944581280788034E-2</v>
      </c>
      <c r="AH260" s="2">
        <f>(Table2[[#This Row],[Current Month High]]/Table2[[#This Row],[Close Price]])-1</f>
        <v>3.1236055332440893E-2</v>
      </c>
      <c r="AI260">
        <v>5.2803807823888098</v>
      </c>
      <c r="AJ260">
        <v>110.09374999999901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0.12</v>
      </c>
      <c r="AM260" t="s">
        <v>10473</v>
      </c>
      <c r="AN260">
        <v>-0.86</v>
      </c>
      <c r="AO260" t="s">
        <v>10474</v>
      </c>
      <c r="AP260">
        <v>5.2723164705022002E-2</v>
      </c>
      <c r="AQ260">
        <f>(Table2[[#This Row],[Sharpe Ratio]]-AVERAGE(Table2[Sharpe Ratio]))/_xlfn.STDEV.P(Table2[Sharpe Ratio])</f>
        <v>-2.7467938165026632E-2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0.85280546534724988</v>
      </c>
      <c r="AS260">
        <f>_xlfn.RANK.AVG(Table2[[#This Row],[1Y Return vs Nifty Z-Score]],Table2[1Y Return vs Nifty Z-Score])</f>
        <v>180</v>
      </c>
      <c r="AT260">
        <f>_xlfn.RANK.AVG(Table2[[#This Row],[6M Return vs Nifty Z-Score]],Table2[6M Return vs Nifty Z-Score])</f>
        <v>338</v>
      </c>
      <c r="AU260">
        <f>_xlfn.RANK.AVG(Table2[[#This Row],[Sharpe Ratio Z-Score]],Table2[Sharpe Ratio Z-Score])</f>
        <v>344</v>
      </c>
      <c r="AV260">
        <f>(Table2[[#This Row],[Rank 1Y]]+Table2[[#This Row],[Rank 6M]]+Table2[[#This Row],[Rank Sharpe]])/3</f>
        <v>287.33333333333331</v>
      </c>
    </row>
    <row r="261" spans="1:48" x14ac:dyDescent="0.3">
      <c r="A261" t="s">
        <v>264</v>
      </c>
      <c r="B261" t="s">
        <v>265</v>
      </c>
      <c r="C261" t="s">
        <v>10429</v>
      </c>
      <c r="D261" t="s">
        <v>32</v>
      </c>
      <c r="E261">
        <v>103610.928903811</v>
      </c>
      <c r="F261">
        <v>135.72999999999999</v>
      </c>
      <c r="G261">
        <v>49.726724909077703</v>
      </c>
      <c r="H261">
        <f>(Table2[[#This Row],[1Y Return vs Nifty]]-AVERAGE(Table2[1Y Return vs Nifty]))/_xlfn.STDEV.P(Table2[1Y Return vs Nifty])</f>
        <v>1.1188009991043545E-2</v>
      </c>
      <c r="I261">
        <v>-10.8209212483525</v>
      </c>
      <c r="J261">
        <f>(Table2[[#This Row],[1M Return vs Nifty]]-AVERAGE(Table2[1M Return vs Nifty]))/_xlfn.STDEV.P(Table2[1M Return vs Nifty])</f>
        <v>-1.4963672079556192</v>
      </c>
      <c r="K261">
        <v>-2.6755858254614502</v>
      </c>
      <c r="L261">
        <f>(Table2[[#This Row],[6M Return vs Nifty]]-AVERAGE(Table2[6M Return vs Nifty]))/_xlfn.STDEV.P(Table2[6M Return vs Nifty])</f>
        <v>-0.40800824304203942</v>
      </c>
      <c r="M261">
        <v>-3.7293137314299001</v>
      </c>
      <c r="N261">
        <f>(Table2[[#This Row],[1W Return vs Nifty]]-AVERAGE(Table2[1W Return vs Nifty]))/_xlfn.STDEV.P(Table2[1W Return vs Nifty])</f>
        <v>-1.0496949239429796</v>
      </c>
      <c r="O261">
        <v>140.91999999999999</v>
      </c>
      <c r="P261">
        <v>144.230767488678</v>
      </c>
      <c r="Q261">
        <v>130.25467582158501</v>
      </c>
      <c r="R261">
        <v>32.011467531961301</v>
      </c>
      <c r="S261" s="2">
        <f>(Table2[[#This Row],[Close Price]]-Table2[[#This Row],[20D EMA]])/Table2[[#This Row],[20D EMA]]</f>
        <v>-3.6829406755606003E-2</v>
      </c>
      <c r="T261" s="2">
        <f>(Table2[[#This Row],[Close Price]]-Table2[[#This Row],[50D EMA]])/Table2[[#This Row],[50D EMA]]</f>
        <v>-5.8938655300058027E-2</v>
      </c>
      <c r="U261" s="2">
        <f>(Table2[[#This Row],[Close Price]]-Table2[[#This Row],[200D EMA]])/Table2[[#This Row],[200D EMA]]</f>
        <v>4.203552881214604E-2</v>
      </c>
      <c r="V261">
        <v>0.75576385558111503</v>
      </c>
      <c r="W261">
        <v>135.19999999999999</v>
      </c>
      <c r="X261">
        <v>137.19999999999999</v>
      </c>
      <c r="Y261">
        <v>133.5</v>
      </c>
      <c r="Z261">
        <v>137.4</v>
      </c>
      <c r="AA261">
        <v>133.5</v>
      </c>
      <c r="AB261">
        <v>137.4</v>
      </c>
      <c r="AC261" s="2">
        <f>(Table2[[#This Row],[Close Price]]/Table2[[#This Row],[Day Low]])-1</f>
        <v>3.9201183431951669E-3</v>
      </c>
      <c r="AD261" s="2">
        <f>(Table2[[#This Row],[Day High]]/Table2[[#This Row],[Close Price]])-1</f>
        <v>1.0830324909747224E-2</v>
      </c>
      <c r="AE261" s="2">
        <f>(Table2[[#This Row],[Close Price]]/Table2[[#This Row],[Current Week Low]])-1</f>
        <v>1.670411985018716E-2</v>
      </c>
      <c r="AF261" s="2">
        <f>(Table2[[#This Row],[Current Week High]]/Table2[[#This Row],[Close Price]])-1</f>
        <v>1.2303838502910391E-2</v>
      </c>
      <c r="AG261" s="2">
        <f>(Table2[[#This Row],[Close Price]]/Table2[[#This Row],[Current Month Low]])-1</f>
        <v>1.670411985018716E-2</v>
      </c>
      <c r="AH261" s="2">
        <f>(Table2[[#This Row],[Current Month High]]/Table2[[#This Row],[Close Price]])-1</f>
        <v>1.2303838502910391E-2</v>
      </c>
      <c r="AI261">
        <v>27.090547410299799</v>
      </c>
      <c r="AJ261">
        <v>79.181518151815098</v>
      </c>
      <c r="AK261" t="str">
        <f>IF(AND(Table2[[#This Row],[20D EMA]]&gt;Table2[[#This Row],[50D EMA]],Table2[[#This Row],[50D EMA]]&gt;Table2[[#This Row],[200D EMA]]),"Uptrend","Downtrend/NoTrend")</f>
        <v>Downtrend/NoTrend</v>
      </c>
      <c r="AL261">
        <v>-0.15</v>
      </c>
      <c r="AM261" t="s">
        <v>10474</v>
      </c>
      <c r="AN261">
        <v>-7.82</v>
      </c>
      <c r="AO261" t="s">
        <v>10474</v>
      </c>
      <c r="AP261">
        <v>0.13541923806623901</v>
      </c>
      <c r="AQ261">
        <f>(Table2[[#This Row],[Sharpe Ratio]]-AVERAGE(Table2[Sharpe Ratio]))/_xlfn.STDEV.P(Table2[Sharpe Ratio])</f>
        <v>0.90776317649735572</v>
      </c>
      <c r="AR2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1">
        <f>_xlfn.RANK.AVG(Table2[[#This Row],[1Y Return vs Nifty Z-Score]],Table2[1Y Return vs Nifty Z-Score])</f>
        <v>271</v>
      </c>
      <c r="AT261">
        <f>_xlfn.RANK.AVG(Table2[[#This Row],[6M Return vs Nifty Z-Score]],Table2[6M Return vs Nifty Z-Score])</f>
        <v>453</v>
      </c>
      <c r="AU261">
        <f>_xlfn.RANK.AVG(Table2[[#This Row],[Sharpe Ratio Z-Score]],Table2[Sharpe Ratio Z-Score])</f>
        <v>139</v>
      </c>
      <c r="AV261">
        <f>(Table2[[#This Row],[Rank 1Y]]+Table2[[#This Row],[Rank 6M]]+Table2[[#This Row],[Rank Sharpe]])/3</f>
        <v>287.66666666666669</v>
      </c>
    </row>
    <row r="262" spans="1:48" x14ac:dyDescent="0.3">
      <c r="A262" t="s">
        <v>1220</v>
      </c>
      <c r="B262" t="s">
        <v>1221</v>
      </c>
      <c r="C262" t="s">
        <v>10435</v>
      </c>
      <c r="D262" t="s">
        <v>156</v>
      </c>
      <c r="E262">
        <v>9290.1905999999999</v>
      </c>
      <c r="F262">
        <v>495.9</v>
      </c>
      <c r="G262">
        <v>44.8150264396346</v>
      </c>
      <c r="H262">
        <f>(Table2[[#This Row],[1Y Return vs Nifty]]-AVERAGE(Table2[1Y Return vs Nifty]))/_xlfn.STDEV.P(Table2[1Y Return vs Nifty])</f>
        <v>-4.3522102275674962E-2</v>
      </c>
      <c r="I262">
        <v>13.1444007420078</v>
      </c>
      <c r="J262">
        <f>(Table2[[#This Row],[1M Return vs Nifty]]-AVERAGE(Table2[1M Return vs Nifty]))/_xlfn.STDEV.P(Table2[1M Return vs Nifty])</f>
        <v>0.22942438503604229</v>
      </c>
      <c r="K262">
        <v>9.0811043878031796</v>
      </c>
      <c r="L262">
        <f>(Table2[[#This Row],[6M Return vs Nifty]]-AVERAGE(Table2[6M Return vs Nifty]))/_xlfn.STDEV.P(Table2[6M Return vs Nifty])</f>
        <v>-7.1836603267284624E-2</v>
      </c>
      <c r="M262">
        <v>0.82223544961334905</v>
      </c>
      <c r="N262">
        <f>(Table2[[#This Row],[1W Return vs Nifty]]-AVERAGE(Table2[1W Return vs Nifty]))/_xlfn.STDEV.P(Table2[1W Return vs Nifty])</f>
        <v>-0.15606352709370358</v>
      </c>
      <c r="O262">
        <v>460.42</v>
      </c>
      <c r="P262">
        <v>446.912305920059</v>
      </c>
      <c r="Q262">
        <v>408.88436915188402</v>
      </c>
      <c r="R262">
        <v>79.944356536307197</v>
      </c>
      <c r="S262" s="2">
        <f>(Table2[[#This Row],[Close Price]]-Table2[[#This Row],[20D EMA]])/Table2[[#This Row],[20D EMA]]</f>
        <v>7.7060075583163107E-2</v>
      </c>
      <c r="T262" s="2">
        <f>(Table2[[#This Row],[Close Price]]-Table2[[#This Row],[50D EMA]])/Table2[[#This Row],[50D EMA]]</f>
        <v>0.10961366118368557</v>
      </c>
      <c r="U262" s="2">
        <f>(Table2[[#This Row],[Close Price]]-Table2[[#This Row],[200D EMA]])/Table2[[#This Row],[200D EMA]]</f>
        <v>0.2128123191126271</v>
      </c>
      <c r="V262">
        <v>1.3703551001846599</v>
      </c>
      <c r="W262">
        <v>469.1</v>
      </c>
      <c r="X262">
        <v>499.5</v>
      </c>
      <c r="Y262">
        <v>458.05</v>
      </c>
      <c r="Z262">
        <v>499.5</v>
      </c>
      <c r="AA262">
        <v>458.05</v>
      </c>
      <c r="AB262">
        <v>499.5</v>
      </c>
      <c r="AC262" s="2">
        <f>(Table2[[#This Row],[Close Price]]/Table2[[#This Row],[Day Low]])-1</f>
        <v>5.7130675762097516E-2</v>
      </c>
      <c r="AD262" s="2">
        <f>(Table2[[#This Row],[Day High]]/Table2[[#This Row],[Close Price]])-1</f>
        <v>7.2595281306715442E-3</v>
      </c>
      <c r="AE262" s="2">
        <f>(Table2[[#This Row],[Close Price]]/Table2[[#This Row],[Current Week Low]])-1</f>
        <v>8.2632900338390991E-2</v>
      </c>
      <c r="AF262" s="2">
        <f>(Table2[[#This Row],[Current Week High]]/Table2[[#This Row],[Close Price]])-1</f>
        <v>7.2595281306715442E-3</v>
      </c>
      <c r="AG262" s="2">
        <f>(Table2[[#This Row],[Close Price]]/Table2[[#This Row],[Current Month Low]])-1</f>
        <v>8.2632900338390991E-2</v>
      </c>
      <c r="AH262" s="2">
        <f>(Table2[[#This Row],[Current Month High]]/Table2[[#This Row],[Close Price]])-1</f>
        <v>7.2595281306715442E-3</v>
      </c>
      <c r="AI262">
        <v>10.4053236539624</v>
      </c>
      <c r="AJ262">
        <v>72.727272727272705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0.05</v>
      </c>
      <c r="AM262" t="s">
        <v>10473</v>
      </c>
      <c r="AN262">
        <v>7.82</v>
      </c>
      <c r="AO262" t="s">
        <v>10473</v>
      </c>
      <c r="AP262">
        <v>8.4802011164136007E-2</v>
      </c>
      <c r="AQ262">
        <f>(Table2[[#This Row],[Sharpe Ratio]]-AVERAGE(Table2[Sharpe Ratio]))/_xlfn.STDEV.P(Table2[Sharpe Ratio])</f>
        <v>0.33531996834167582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0.29332212074105501</v>
      </c>
      <c r="AS262">
        <f>_xlfn.RANK.AVG(Table2[[#This Row],[1Y Return vs Nifty Z-Score]],Table2[1Y Return vs Nifty Z-Score])</f>
        <v>292</v>
      </c>
      <c r="AT262">
        <f>_xlfn.RANK.AVG(Table2[[#This Row],[6M Return vs Nifty Z-Score]],Table2[6M Return vs Nifty Z-Score])</f>
        <v>329</v>
      </c>
      <c r="AU262">
        <f>_xlfn.RANK.AVG(Table2[[#This Row],[Sharpe Ratio Z-Score]],Table2[Sharpe Ratio Z-Score])</f>
        <v>242</v>
      </c>
      <c r="AV262">
        <f>(Table2[[#This Row],[Rank 1Y]]+Table2[[#This Row],[Rank 6M]]+Table2[[#This Row],[Rank Sharpe]])/3</f>
        <v>287.66666666666669</v>
      </c>
    </row>
    <row r="263" spans="1:48" x14ac:dyDescent="0.3">
      <c r="A263" t="s">
        <v>1349</v>
      </c>
      <c r="B263" t="s">
        <v>1350</v>
      </c>
      <c r="C263" t="s">
        <v>10447</v>
      </c>
      <c r="D263" t="s">
        <v>1351</v>
      </c>
      <c r="E263">
        <v>8035.3488642499997</v>
      </c>
      <c r="F263">
        <v>653.65</v>
      </c>
      <c r="G263">
        <v>29.111793728449602</v>
      </c>
      <c r="H263">
        <f>(Table2[[#This Row],[1Y Return vs Nifty]]-AVERAGE(Table2[1Y Return vs Nifty]))/_xlfn.STDEV.P(Table2[1Y Return vs Nifty])</f>
        <v>-0.21843626484574555</v>
      </c>
      <c r="I263">
        <v>25.167157784015501</v>
      </c>
      <c r="J263">
        <f>(Table2[[#This Row],[1M Return vs Nifty]]-AVERAGE(Table2[1M Return vs Nifty]))/_xlfn.STDEV.P(Table2[1M Return vs Nifty])</f>
        <v>1.0952075794376896</v>
      </c>
      <c r="K263">
        <v>0.97771535560934197</v>
      </c>
      <c r="L263">
        <f>(Table2[[#This Row],[6M Return vs Nifty]]-AVERAGE(Table2[6M Return vs Nifty]))/_xlfn.STDEV.P(Table2[6M Return vs Nifty])</f>
        <v>-0.30354548810392279</v>
      </c>
      <c r="M263">
        <v>12.9624316610576</v>
      </c>
      <c r="N263">
        <f>(Table2[[#This Row],[1W Return vs Nifty]]-AVERAGE(Table2[1W Return vs Nifty]))/_xlfn.STDEV.P(Table2[1W Return vs Nifty])</f>
        <v>2.2274898669114944</v>
      </c>
      <c r="O263">
        <v>577.5</v>
      </c>
      <c r="P263">
        <v>548.37046119488798</v>
      </c>
      <c r="Q263">
        <v>516.59237677143301</v>
      </c>
      <c r="R263">
        <v>73.495094778224498</v>
      </c>
      <c r="S263" s="2">
        <f>(Table2[[#This Row],[Close Price]]-Table2[[#This Row],[20D EMA]])/Table2[[#This Row],[20D EMA]]</f>
        <v>0.13186147186147182</v>
      </c>
      <c r="T263" s="2">
        <f>(Table2[[#This Row],[Close Price]]-Table2[[#This Row],[50D EMA]])/Table2[[#This Row],[50D EMA]]</f>
        <v>0.19198615945817002</v>
      </c>
      <c r="U263" s="2">
        <f>(Table2[[#This Row],[Close Price]]-Table2[[#This Row],[200D EMA]])/Table2[[#This Row],[200D EMA]]</f>
        <v>0.26531096739201071</v>
      </c>
      <c r="V263">
        <v>2.91317105142218</v>
      </c>
      <c r="W263">
        <v>648</v>
      </c>
      <c r="X263">
        <v>665</v>
      </c>
      <c r="Y263">
        <v>585.04999999999995</v>
      </c>
      <c r="Z263">
        <v>686.7</v>
      </c>
      <c r="AA263">
        <v>585.04999999999995</v>
      </c>
      <c r="AB263">
        <v>686.7</v>
      </c>
      <c r="AC263" s="2">
        <f>(Table2[[#This Row],[Close Price]]/Table2[[#This Row],[Day Low]])-1</f>
        <v>8.7191358024691912E-3</v>
      </c>
      <c r="AD263" s="2">
        <f>(Table2[[#This Row],[Day High]]/Table2[[#This Row],[Close Price]])-1</f>
        <v>1.7364032739233481E-2</v>
      </c>
      <c r="AE263" s="2">
        <f>(Table2[[#This Row],[Close Price]]/Table2[[#This Row],[Current Week Low]])-1</f>
        <v>0.11725493547560051</v>
      </c>
      <c r="AF263" s="2">
        <f>(Table2[[#This Row],[Current Week High]]/Table2[[#This Row],[Close Price]])-1</f>
        <v>5.0562227491776968E-2</v>
      </c>
      <c r="AG263" s="2">
        <f>(Table2[[#This Row],[Close Price]]/Table2[[#This Row],[Current Month Low]])-1</f>
        <v>0.11725493547560051</v>
      </c>
      <c r="AH263" s="2">
        <f>(Table2[[#This Row],[Current Month High]]/Table2[[#This Row],[Close Price]])-1</f>
        <v>5.0562227491776968E-2</v>
      </c>
      <c r="AI263">
        <v>5.0944695173257903</v>
      </c>
      <c r="AJ263">
        <v>60.621697997296899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0.03</v>
      </c>
      <c r="AM263" t="s">
        <v>10473</v>
      </c>
      <c r="AN263">
        <v>27.59</v>
      </c>
      <c r="AO263" t="s">
        <v>10473</v>
      </c>
      <c r="AP263">
        <v>0.14965831447599801</v>
      </c>
      <c r="AQ263">
        <f>(Table2[[#This Row],[Sharpe Ratio]]-AVERAGE(Table2[Sharpe Ratio]))/_xlfn.STDEV.P(Table2[Sharpe Ratio])</f>
        <v>1.0687965455703194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3.8695122389698353</v>
      </c>
      <c r="AS263">
        <f>_xlfn.RANK.AVG(Table2[[#This Row],[1Y Return vs Nifty Z-Score]],Table2[1Y Return vs Nifty Z-Score])</f>
        <v>350</v>
      </c>
      <c r="AT263">
        <f>_xlfn.RANK.AVG(Table2[[#This Row],[6M Return vs Nifty Z-Score]],Table2[6M Return vs Nifty Z-Score])</f>
        <v>410</v>
      </c>
      <c r="AU263">
        <f>_xlfn.RANK.AVG(Table2[[#This Row],[Sharpe Ratio Z-Score]],Table2[Sharpe Ratio Z-Score])</f>
        <v>104</v>
      </c>
      <c r="AV263">
        <f>(Table2[[#This Row],[Rank 1Y]]+Table2[[#This Row],[Rank 6M]]+Table2[[#This Row],[Rank Sharpe]])/3</f>
        <v>288</v>
      </c>
    </row>
    <row r="264" spans="1:48" x14ac:dyDescent="0.3">
      <c r="A264" t="s">
        <v>1966</v>
      </c>
      <c r="B264" t="s">
        <v>1967</v>
      </c>
      <c r="C264" t="s">
        <v>10443</v>
      </c>
      <c r="D264" t="s">
        <v>242</v>
      </c>
      <c r="E264">
        <v>3247.2392258</v>
      </c>
      <c r="F264">
        <v>317.14999999999998</v>
      </c>
      <c r="G264">
        <v>28.604467685205101</v>
      </c>
      <c r="H264">
        <f>(Table2[[#This Row],[1Y Return vs Nifty]]-AVERAGE(Table2[1Y Return vs Nifty]))/_xlfn.STDEV.P(Table2[1Y Return vs Nifty])</f>
        <v>-0.2240872356767957</v>
      </c>
      <c r="I264">
        <v>23.914170691203399</v>
      </c>
      <c r="J264">
        <f>(Table2[[#This Row],[1M Return vs Nifty]]-AVERAGE(Table2[1M Return vs Nifty]))/_xlfn.STDEV.P(Table2[1M Return vs Nifty])</f>
        <v>1.0049774297333802</v>
      </c>
      <c r="K264">
        <v>22.7251100192819</v>
      </c>
      <c r="L264">
        <f>(Table2[[#This Row],[6M Return vs Nifty]]-AVERAGE(Table2[6M Return vs Nifty]))/_xlfn.STDEV.P(Table2[6M Return vs Nifty])</f>
        <v>0.31830106839264888</v>
      </c>
      <c r="M264">
        <v>5.0808703557058799</v>
      </c>
      <c r="N264">
        <f>(Table2[[#This Row],[1W Return vs Nifty]]-AVERAGE(Table2[1W Return vs Nifty]))/_xlfn.STDEV.P(Table2[1W Return vs Nifty])</f>
        <v>0.68005835326578112</v>
      </c>
      <c r="O264">
        <v>300.52999999999997</v>
      </c>
      <c r="P264">
        <v>283.02047709710803</v>
      </c>
      <c r="Q264">
        <v>247.373591633384</v>
      </c>
      <c r="R264">
        <v>65.363743791275596</v>
      </c>
      <c r="S264" s="2">
        <f>(Table2[[#This Row],[Close Price]]-Table2[[#This Row],[20D EMA]])/Table2[[#This Row],[20D EMA]]</f>
        <v>5.5302299271287415E-2</v>
      </c>
      <c r="T264" s="2">
        <f>(Table2[[#This Row],[Close Price]]-Table2[[#This Row],[50D EMA]])/Table2[[#This Row],[50D EMA]]</f>
        <v>0.12059029527811044</v>
      </c>
      <c r="U264" s="2">
        <f>(Table2[[#This Row],[Close Price]]-Table2[[#This Row],[200D EMA]])/Table2[[#This Row],[200D EMA]]</f>
        <v>0.28206894642992841</v>
      </c>
      <c r="V264">
        <v>0.71624327470046401</v>
      </c>
      <c r="W264">
        <v>313.05</v>
      </c>
      <c r="X264">
        <v>321.64999999999998</v>
      </c>
      <c r="Y264">
        <v>298.05</v>
      </c>
      <c r="Z264">
        <v>325.8</v>
      </c>
      <c r="AA264">
        <v>298.05</v>
      </c>
      <c r="AB264">
        <v>325.8</v>
      </c>
      <c r="AC264" s="2">
        <f>(Table2[[#This Row],[Close Price]]/Table2[[#This Row],[Day Low]])-1</f>
        <v>1.3096949369110211E-2</v>
      </c>
      <c r="AD264" s="2">
        <f>(Table2[[#This Row],[Day High]]/Table2[[#This Row],[Close Price]])-1</f>
        <v>1.4188869620053612E-2</v>
      </c>
      <c r="AE264" s="2">
        <f>(Table2[[#This Row],[Close Price]]/Table2[[#This Row],[Current Week Low]])-1</f>
        <v>6.4083207515517326E-2</v>
      </c>
      <c r="AF264" s="2">
        <f>(Table2[[#This Row],[Current Week High]]/Table2[[#This Row],[Close Price]])-1</f>
        <v>2.7274160491880917E-2</v>
      </c>
      <c r="AG264" s="2">
        <f>(Table2[[#This Row],[Close Price]]/Table2[[#This Row],[Current Month Low]])-1</f>
        <v>6.4083207515517326E-2</v>
      </c>
      <c r="AH264" s="2">
        <f>(Table2[[#This Row],[Current Month High]]/Table2[[#This Row],[Close Price]])-1</f>
        <v>2.7274160491880917E-2</v>
      </c>
      <c r="AI264">
        <v>4.3670187608387296</v>
      </c>
      <c r="AJ264">
        <v>71.617965367965297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0.03</v>
      </c>
      <c r="AM264" t="s">
        <v>10473</v>
      </c>
      <c r="AN264">
        <v>1.55</v>
      </c>
      <c r="AO264" t="s">
        <v>10473</v>
      </c>
      <c r="AP264">
        <v>6.2119495349232001E-2</v>
      </c>
      <c r="AQ264">
        <f>(Table2[[#This Row],[Sharpe Ratio]]-AVERAGE(Table2[Sharpe Ratio]))/_xlfn.STDEV.P(Table2[Sharpe Ratio])</f>
        <v>7.879757632604123E-2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1.8580471920410557</v>
      </c>
      <c r="AS264">
        <f>_xlfn.RANK.AVG(Table2[[#This Row],[1Y Return vs Nifty Z-Score]],Table2[1Y Return vs Nifty Z-Score])</f>
        <v>352</v>
      </c>
      <c r="AT264">
        <f>_xlfn.RANK.AVG(Table2[[#This Row],[6M Return vs Nifty Z-Score]],Table2[6M Return vs Nifty Z-Score])</f>
        <v>203</v>
      </c>
      <c r="AU264">
        <f>_xlfn.RANK.AVG(Table2[[#This Row],[Sharpe Ratio Z-Score]],Table2[Sharpe Ratio Z-Score])</f>
        <v>313</v>
      </c>
      <c r="AV264">
        <f>(Table2[[#This Row],[Rank 1Y]]+Table2[[#This Row],[Rank 6M]]+Table2[[#This Row],[Rank Sharpe]])/3</f>
        <v>289.33333333333331</v>
      </c>
    </row>
    <row r="265" spans="1:48" x14ac:dyDescent="0.3">
      <c r="A265" t="s">
        <v>1799</v>
      </c>
      <c r="B265" t="s">
        <v>1800</v>
      </c>
      <c r="C265" t="s">
        <v>10427</v>
      </c>
      <c r="D265" t="s">
        <v>242</v>
      </c>
      <c r="E265">
        <v>4011.7216773</v>
      </c>
      <c r="F265">
        <v>2360.5500000000002</v>
      </c>
      <c r="G265">
        <v>102.35568423863801</v>
      </c>
      <c r="H265">
        <f>(Table2[[#This Row],[1Y Return vs Nifty]]-AVERAGE(Table2[1Y Return vs Nifty]))/_xlfn.STDEV.P(Table2[1Y Return vs Nifty])</f>
        <v>0.59740809074597456</v>
      </c>
      <c r="I265">
        <v>31.146140396054101</v>
      </c>
      <c r="J265">
        <f>(Table2[[#This Row],[1M Return vs Nifty]]-AVERAGE(Table2[1M Return vs Nifty]))/_xlfn.STDEV.P(Table2[1M Return vs Nifty])</f>
        <v>1.525766281325776</v>
      </c>
      <c r="K265">
        <v>57.115056165524997</v>
      </c>
      <c r="L265">
        <f>(Table2[[#This Row],[6M Return vs Nifty]]-AVERAGE(Table2[6M Return vs Nifty]))/_xlfn.STDEV.P(Table2[6M Return vs Nifty])</f>
        <v>1.301649645078313</v>
      </c>
      <c r="M265">
        <v>7.4291070274802404</v>
      </c>
      <c r="N265">
        <f>(Table2[[#This Row],[1W Return vs Nifty]]-AVERAGE(Table2[1W Return vs Nifty]))/_xlfn.STDEV.P(Table2[1W Return vs Nifty])</f>
        <v>1.1411009419892615</v>
      </c>
      <c r="O265">
        <v>2141.33</v>
      </c>
      <c r="P265">
        <v>1954.8754012639799</v>
      </c>
      <c r="Q265">
        <v>1597.0977438984</v>
      </c>
      <c r="R265">
        <v>81.039635525900593</v>
      </c>
      <c r="S265" s="2">
        <f>(Table2[[#This Row],[Close Price]]-Table2[[#This Row],[20D EMA]])/Table2[[#This Row],[20D EMA]]</f>
        <v>0.10237562636305486</v>
      </c>
      <c r="T265" s="2">
        <f>(Table2[[#This Row],[Close Price]]-Table2[[#This Row],[50D EMA]])/Table2[[#This Row],[50D EMA]]</f>
        <v>0.20751941452315573</v>
      </c>
      <c r="U265" s="2">
        <f>(Table2[[#This Row],[Close Price]]-Table2[[#This Row],[200D EMA]])/Table2[[#This Row],[200D EMA]]</f>
        <v>0.47802475397533806</v>
      </c>
      <c r="V265">
        <v>2.02545504091984</v>
      </c>
      <c r="W265">
        <v>2301.3000000000002</v>
      </c>
      <c r="X265">
        <v>2383</v>
      </c>
      <c r="Y265">
        <v>2301.1</v>
      </c>
      <c r="Z265">
        <v>2463</v>
      </c>
      <c r="AA265">
        <v>2301.1</v>
      </c>
      <c r="AB265">
        <v>2463</v>
      </c>
      <c r="AC265" s="2">
        <f>(Table2[[#This Row],[Close Price]]/Table2[[#This Row],[Day Low]])-1</f>
        <v>2.5746317298918076E-2</v>
      </c>
      <c r="AD265" s="2">
        <f>(Table2[[#This Row],[Day High]]/Table2[[#This Row],[Close Price]])-1</f>
        <v>9.5104954353857352E-3</v>
      </c>
      <c r="AE265" s="2">
        <f>(Table2[[#This Row],[Close Price]]/Table2[[#This Row],[Current Week Low]])-1</f>
        <v>2.5835469992612436E-2</v>
      </c>
      <c r="AF265" s="2">
        <f>(Table2[[#This Row],[Current Week High]]/Table2[[#This Row],[Close Price]])-1</f>
        <v>4.3400902332083602E-2</v>
      </c>
      <c r="AG265" s="2">
        <f>(Table2[[#This Row],[Close Price]]/Table2[[#This Row],[Current Month Low]])-1</f>
        <v>2.5835469992612436E-2</v>
      </c>
      <c r="AH265" s="2">
        <f>(Table2[[#This Row],[Current Month High]]/Table2[[#This Row],[Close Price]])-1</f>
        <v>4.3400902332083602E-2</v>
      </c>
      <c r="AI265">
        <v>4.3400902332083602</v>
      </c>
      <c r="AJ265">
        <v>133.31356560415099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0.28000000000000003</v>
      </c>
      <c r="AM265" t="s">
        <v>10473</v>
      </c>
      <c r="AN265">
        <v>21.44</v>
      </c>
      <c r="AO265" t="s">
        <v>10473</v>
      </c>
      <c r="AP265">
        <v>-7.2771789624788003E-2</v>
      </c>
      <c r="AQ265">
        <f>(Table2[[#This Row],[Sharpe Ratio]]-AVERAGE(Table2[Sharpe Ratio]))/_xlfn.STDEV.P(Table2[Sharpe Ratio])</f>
        <v>-1.4467225805192536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3.1192023786200713</v>
      </c>
      <c r="AS265">
        <f>_xlfn.RANK.AVG(Table2[[#This Row],[1Y Return vs Nifty Z-Score]],Table2[1Y Return vs Nifty Z-Score])</f>
        <v>130</v>
      </c>
      <c r="AT265">
        <f>_xlfn.RANK.AVG(Table2[[#This Row],[6M Return vs Nifty Z-Score]],Table2[6M Return vs Nifty Z-Score])</f>
        <v>66</v>
      </c>
      <c r="AU265">
        <f>_xlfn.RANK.AVG(Table2[[#This Row],[Sharpe Ratio Z-Score]],Table2[Sharpe Ratio Z-Score])</f>
        <v>673</v>
      </c>
      <c r="AV265">
        <f>(Table2[[#This Row],[Rank 1Y]]+Table2[[#This Row],[Rank 6M]]+Table2[[#This Row],[Rank Sharpe]])/3</f>
        <v>289.66666666666669</v>
      </c>
    </row>
    <row r="266" spans="1:48" x14ac:dyDescent="0.3">
      <c r="A266" t="s">
        <v>144</v>
      </c>
      <c r="B266" t="s">
        <v>145</v>
      </c>
      <c r="C266" t="s">
        <v>10438</v>
      </c>
      <c r="D266" t="s">
        <v>80</v>
      </c>
      <c r="E266">
        <v>188924.79966029999</v>
      </c>
      <c r="F266">
        <v>2748</v>
      </c>
      <c r="G266">
        <v>30.034127994837899</v>
      </c>
      <c r="H266">
        <f>(Table2[[#This Row],[1Y Return vs Nifty]]-AVERAGE(Table2[1Y Return vs Nifty]))/_xlfn.STDEV.P(Table2[1Y Return vs Nifty])</f>
        <v>-0.20816262700427876</v>
      </c>
      <c r="I266">
        <v>14.0521481610925</v>
      </c>
      <c r="J266">
        <f>(Table2[[#This Row],[1M Return vs Nifty]]-AVERAGE(Table2[1M Return vs Nifty]))/_xlfn.STDEV.P(Table2[1M Return vs Nifty])</f>
        <v>0.2947931234592685</v>
      </c>
      <c r="K266">
        <v>20.669583398596099</v>
      </c>
      <c r="L266">
        <f>(Table2[[#This Row],[6M Return vs Nifty]]-AVERAGE(Table2[6M Return vs Nifty]))/_xlfn.STDEV.P(Table2[6M Return vs Nifty])</f>
        <v>0.25952519336814872</v>
      </c>
      <c r="M266">
        <v>2.5556866479215099</v>
      </c>
      <c r="N266">
        <f>(Table2[[#This Row],[1W Return vs Nifty]]-AVERAGE(Table2[1W Return vs Nifty]))/_xlfn.STDEV.P(Table2[1W Return vs Nifty])</f>
        <v>0.18427475204999572</v>
      </c>
      <c r="O266">
        <v>2587.17</v>
      </c>
      <c r="P266">
        <v>2471.25816362768</v>
      </c>
      <c r="Q266">
        <v>2207.7108201935798</v>
      </c>
      <c r="R266">
        <v>84.899047222651802</v>
      </c>
      <c r="S266" s="2">
        <f>(Table2[[#This Row],[Close Price]]-Table2[[#This Row],[20D EMA]])/Table2[[#This Row],[20D EMA]]</f>
        <v>6.2164449958835299E-2</v>
      </c>
      <c r="T266" s="2">
        <f>(Table2[[#This Row],[Close Price]]-Table2[[#This Row],[50D EMA]])/Table2[[#This Row],[50D EMA]]</f>
        <v>0.11198418702078346</v>
      </c>
      <c r="U266" s="2">
        <f>(Table2[[#This Row],[Close Price]]-Table2[[#This Row],[200D EMA]])/Table2[[#This Row],[200D EMA]]</f>
        <v>0.24472823834737817</v>
      </c>
      <c r="V266">
        <v>1.53014229687535</v>
      </c>
      <c r="W266">
        <v>2720.4</v>
      </c>
      <c r="X266">
        <v>2755.7</v>
      </c>
      <c r="Y266">
        <v>2662.05</v>
      </c>
      <c r="Z266">
        <v>2762.7</v>
      </c>
      <c r="AA266">
        <v>2662.05</v>
      </c>
      <c r="AB266">
        <v>2762.7</v>
      </c>
      <c r="AC266" s="2">
        <f>(Table2[[#This Row],[Close Price]]/Table2[[#This Row],[Day Low]])-1</f>
        <v>1.0145566828407615E-2</v>
      </c>
      <c r="AD266" s="2">
        <f>(Table2[[#This Row],[Day High]]/Table2[[#This Row],[Close Price]])-1</f>
        <v>2.8020378457058737E-3</v>
      </c>
      <c r="AE266" s="2">
        <f>(Table2[[#This Row],[Close Price]]/Table2[[#This Row],[Current Week Low]])-1</f>
        <v>3.2287147123457371E-2</v>
      </c>
      <c r="AF266" s="2">
        <f>(Table2[[#This Row],[Current Week High]]/Table2[[#This Row],[Close Price]])-1</f>
        <v>5.3493449781658597E-3</v>
      </c>
      <c r="AG266" s="2">
        <f>(Table2[[#This Row],[Close Price]]/Table2[[#This Row],[Current Month Low]])-1</f>
        <v>3.2287147123457371E-2</v>
      </c>
      <c r="AH266" s="2">
        <f>(Table2[[#This Row],[Current Month High]]/Table2[[#This Row],[Close Price]])-1</f>
        <v>5.3493449781658597E-3</v>
      </c>
      <c r="AI266">
        <v>0.53493449781658597</v>
      </c>
      <c r="AJ266">
        <v>59.176496644221203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0.1</v>
      </c>
      <c r="AM266" t="s">
        <v>10473</v>
      </c>
      <c r="AN266">
        <v>12.29</v>
      </c>
      <c r="AO266" t="s">
        <v>10473</v>
      </c>
      <c r="AP266">
        <v>6.2691098395861997E-2</v>
      </c>
      <c r="AQ266">
        <f>(Table2[[#This Row],[Sharpe Ratio]]-AVERAGE(Table2[Sharpe Ratio]))/_xlfn.STDEV.P(Table2[Sharpe Ratio])</f>
        <v>8.526198186207111E-2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0.61569242373520527</v>
      </c>
      <c r="AS266">
        <f>_xlfn.RANK.AVG(Table2[[#This Row],[1Y Return vs Nifty Z-Score]],Table2[1Y Return vs Nifty Z-Score])</f>
        <v>347</v>
      </c>
      <c r="AT266">
        <f>_xlfn.RANK.AVG(Table2[[#This Row],[6M Return vs Nifty Z-Score]],Table2[6M Return vs Nifty Z-Score])</f>
        <v>217</v>
      </c>
      <c r="AU266">
        <f>_xlfn.RANK.AVG(Table2[[#This Row],[Sharpe Ratio Z-Score]],Table2[Sharpe Ratio Z-Score])</f>
        <v>309</v>
      </c>
      <c r="AV266">
        <f>(Table2[[#This Row],[Rank 1Y]]+Table2[[#This Row],[Rank 6M]]+Table2[[#This Row],[Rank Sharpe]])/3</f>
        <v>291</v>
      </c>
    </row>
    <row r="267" spans="1:48" x14ac:dyDescent="0.3">
      <c r="A267" t="s">
        <v>1030</v>
      </c>
      <c r="B267" t="s">
        <v>1031</v>
      </c>
      <c r="C267" t="s">
        <v>10437</v>
      </c>
      <c r="D267" t="s">
        <v>95</v>
      </c>
      <c r="E267">
        <v>12766.11</v>
      </c>
      <c r="F267">
        <v>401.45</v>
      </c>
      <c r="G267">
        <v>111.138706747138</v>
      </c>
      <c r="H267">
        <f>(Table2[[#This Row],[1Y Return vs Nifty]]-AVERAGE(Table2[1Y Return vs Nifty]))/_xlfn.STDEV.P(Table2[1Y Return vs Nifty])</f>
        <v>0.69523985922088916</v>
      </c>
      <c r="I267">
        <v>2.8894470146473101</v>
      </c>
      <c r="J267">
        <f>(Table2[[#This Row],[1M Return vs Nifty]]-AVERAGE(Table2[1M Return vs Nifty]))/_xlfn.STDEV.P(Table2[1M Return vs Nifty])</f>
        <v>-0.50905569615443635</v>
      </c>
      <c r="K267">
        <v>-22.801812458981299</v>
      </c>
      <c r="L267">
        <f>(Table2[[#This Row],[6M Return vs Nifty]]-AVERAGE(Table2[6M Return vs Nifty]))/_xlfn.STDEV.P(Table2[6M Return vs Nifty])</f>
        <v>-0.98349900507938881</v>
      </c>
      <c r="M267">
        <v>-1.8131672162235599</v>
      </c>
      <c r="N267">
        <f>(Table2[[#This Row],[1W Return vs Nifty]]-AVERAGE(Table2[1W Return vs Nifty]))/_xlfn.STDEV.P(Table2[1W Return vs Nifty])</f>
        <v>-0.67348703980467495</v>
      </c>
      <c r="O267">
        <v>395.66</v>
      </c>
      <c r="P267">
        <v>396.81574262772301</v>
      </c>
      <c r="Q267">
        <v>368.596119127311</v>
      </c>
      <c r="R267">
        <v>59.6867339278459</v>
      </c>
      <c r="S267" s="2">
        <f>(Table2[[#This Row],[Close Price]]-Table2[[#This Row],[20D EMA]])/Table2[[#This Row],[20D EMA]]</f>
        <v>1.4633776474750957E-2</v>
      </c>
      <c r="T267" s="2">
        <f>(Table2[[#This Row],[Close Price]]-Table2[[#This Row],[50D EMA]])/Table2[[#This Row],[50D EMA]]</f>
        <v>1.1678612702179651E-2</v>
      </c>
      <c r="U267" s="2">
        <f>(Table2[[#This Row],[Close Price]]-Table2[[#This Row],[200D EMA]])/Table2[[#This Row],[200D EMA]]</f>
        <v>8.913246550309295E-2</v>
      </c>
      <c r="V267">
        <v>0.57712697789487399</v>
      </c>
      <c r="W267">
        <v>396.7</v>
      </c>
      <c r="X267">
        <v>404.5</v>
      </c>
      <c r="Y267">
        <v>387.45</v>
      </c>
      <c r="Z267">
        <v>409.3</v>
      </c>
      <c r="AA267">
        <v>387.45</v>
      </c>
      <c r="AB267">
        <v>409.3</v>
      </c>
      <c r="AC267" s="2">
        <f>(Table2[[#This Row],[Close Price]]/Table2[[#This Row],[Day Low]])-1</f>
        <v>1.1973783715654163E-2</v>
      </c>
      <c r="AD267" s="2">
        <f>(Table2[[#This Row],[Day High]]/Table2[[#This Row],[Close Price]])-1</f>
        <v>7.5974592103624783E-3</v>
      </c>
      <c r="AE267" s="2">
        <f>(Table2[[#This Row],[Close Price]]/Table2[[#This Row],[Current Week Low]])-1</f>
        <v>3.6133694670279937E-2</v>
      </c>
      <c r="AF267" s="2">
        <f>(Table2[[#This Row],[Current Week High]]/Table2[[#This Row],[Close Price]])-1</f>
        <v>1.9554116328309945E-2</v>
      </c>
      <c r="AG267" s="2">
        <f>(Table2[[#This Row],[Close Price]]/Table2[[#This Row],[Current Month Low]])-1</f>
        <v>3.6133694670279937E-2</v>
      </c>
      <c r="AH267" s="2">
        <f>(Table2[[#This Row],[Current Month High]]/Table2[[#This Row],[Close Price]])-1</f>
        <v>1.9554116328309945E-2</v>
      </c>
      <c r="AI267">
        <v>26.0430937850292</v>
      </c>
      <c r="AJ267">
        <v>143.229324447137</v>
      </c>
      <c r="AK267" t="str">
        <f>IF(AND(Table2[[#This Row],[20D EMA]]&gt;Table2[[#This Row],[50D EMA]],Table2[[#This Row],[50D EMA]]&gt;Table2[[#This Row],[200D EMA]]),"Uptrend","Downtrend/NoTrend")</f>
        <v>Downtrend/NoTrend</v>
      </c>
      <c r="AL267">
        <v>-0.08</v>
      </c>
      <c r="AM267" t="s">
        <v>10474</v>
      </c>
      <c r="AN267">
        <v>1.1000000000000001</v>
      </c>
      <c r="AO267" t="s">
        <v>10473</v>
      </c>
      <c r="AP267">
        <v>0.147364882837489</v>
      </c>
      <c r="AQ267">
        <f>(Table2[[#This Row],[Sharpe Ratio]]-AVERAGE(Table2[Sharpe Ratio]))/_xlfn.STDEV.P(Table2[Sharpe Ratio])</f>
        <v>1.042859538642362</v>
      </c>
      <c r="AR2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7">
        <f>_xlfn.RANK.AVG(Table2[[#This Row],[1Y Return vs Nifty Z-Score]],Table2[1Y Return vs Nifty Z-Score])</f>
        <v>114</v>
      </c>
      <c r="AT267">
        <f>_xlfn.RANK.AVG(Table2[[#This Row],[6M Return vs Nifty Z-Score]],Table2[6M Return vs Nifty Z-Score])</f>
        <v>650</v>
      </c>
      <c r="AU267">
        <f>_xlfn.RANK.AVG(Table2[[#This Row],[Sharpe Ratio Z-Score]],Table2[Sharpe Ratio Z-Score])</f>
        <v>110</v>
      </c>
      <c r="AV267">
        <f>(Table2[[#This Row],[Rank 1Y]]+Table2[[#This Row],[Rank 6M]]+Table2[[#This Row],[Rank Sharpe]])/3</f>
        <v>291.33333333333331</v>
      </c>
    </row>
    <row r="268" spans="1:48" x14ac:dyDescent="0.3">
      <c r="A268" t="s">
        <v>248</v>
      </c>
      <c r="B268" t="s">
        <v>249</v>
      </c>
      <c r="C268" t="s">
        <v>10429</v>
      </c>
      <c r="D268" t="s">
        <v>49</v>
      </c>
      <c r="E268">
        <v>107730.62817868</v>
      </c>
      <c r="F268">
        <v>2865.85</v>
      </c>
      <c r="G268">
        <v>31.880248572931698</v>
      </c>
      <c r="H268">
        <f>(Table2[[#This Row],[1Y Return vs Nifty]]-AVERAGE(Table2[1Y Return vs Nifty]))/_xlfn.STDEV.P(Table2[1Y Return vs Nifty])</f>
        <v>-0.18759917737198428</v>
      </c>
      <c r="I268">
        <v>17.030891451767499</v>
      </c>
      <c r="J268">
        <f>(Table2[[#This Row],[1M Return vs Nifty]]-AVERAGE(Table2[1M Return vs Nifty]))/_xlfn.STDEV.P(Table2[1M Return vs Nifty])</f>
        <v>0.50929848795197163</v>
      </c>
      <c r="K268">
        <v>19.917904632540001</v>
      </c>
      <c r="L268">
        <f>(Table2[[#This Row],[6M Return vs Nifty]]-AVERAGE(Table2[6M Return vs Nifty]))/_xlfn.STDEV.P(Table2[6M Return vs Nifty])</f>
        <v>0.23803163703680655</v>
      </c>
      <c r="M268">
        <v>-5.2385281438170601</v>
      </c>
      <c r="N268">
        <f>(Table2[[#This Row],[1W Return vs Nifty]]-AVERAGE(Table2[1W Return vs Nifty]))/_xlfn.STDEV.P(Table2[1W Return vs Nifty])</f>
        <v>-1.3460075264967919</v>
      </c>
      <c r="O268">
        <v>2781.67</v>
      </c>
      <c r="P268">
        <v>2627.1915372102999</v>
      </c>
      <c r="Q268">
        <v>2289.3432859366399</v>
      </c>
      <c r="R268">
        <v>56.839666983805799</v>
      </c>
      <c r="S268" s="2">
        <f>(Table2[[#This Row],[Close Price]]-Table2[[#This Row],[20D EMA]])/Table2[[#This Row],[20D EMA]]</f>
        <v>3.0262396330261978E-2</v>
      </c>
      <c r="T268" s="2">
        <f>(Table2[[#This Row],[Close Price]]-Table2[[#This Row],[50D EMA]])/Table2[[#This Row],[50D EMA]]</f>
        <v>9.084166853061694E-2</v>
      </c>
      <c r="U268" s="2">
        <f>(Table2[[#This Row],[Close Price]]-Table2[[#This Row],[200D EMA]])/Table2[[#This Row],[200D EMA]]</f>
        <v>0.25182187293833203</v>
      </c>
      <c r="V268">
        <v>1.13271712729059</v>
      </c>
      <c r="W268">
        <v>2814.3</v>
      </c>
      <c r="X268">
        <v>2872.25</v>
      </c>
      <c r="Y268">
        <v>2805.55</v>
      </c>
      <c r="Z268">
        <v>2942</v>
      </c>
      <c r="AA268">
        <v>2805.55</v>
      </c>
      <c r="AB268">
        <v>2942</v>
      </c>
      <c r="AC268" s="2">
        <f>(Table2[[#This Row],[Close Price]]/Table2[[#This Row],[Day Low]])-1</f>
        <v>1.8317165902711041E-2</v>
      </c>
      <c r="AD268" s="2">
        <f>(Table2[[#This Row],[Day High]]/Table2[[#This Row],[Close Price]])-1</f>
        <v>2.2331943402480459E-3</v>
      </c>
      <c r="AE268" s="2">
        <f>(Table2[[#This Row],[Close Price]]/Table2[[#This Row],[Current Week Low]])-1</f>
        <v>2.1493111867548098E-2</v>
      </c>
      <c r="AF268" s="2">
        <f>(Table2[[#This Row],[Current Week High]]/Table2[[#This Row],[Close Price]])-1</f>
        <v>2.6571523282795662E-2</v>
      </c>
      <c r="AG268" s="2">
        <f>(Table2[[#This Row],[Close Price]]/Table2[[#This Row],[Current Month Low]])-1</f>
        <v>2.1493111867548098E-2</v>
      </c>
      <c r="AH268" s="2">
        <f>(Table2[[#This Row],[Current Month High]]/Table2[[#This Row],[Close Price]])-1</f>
        <v>2.6571523282795662E-2</v>
      </c>
      <c r="AI268">
        <v>6.7554128792504704</v>
      </c>
      <c r="AJ268">
        <v>68.198491651260397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7.0000000000000007E-2</v>
      </c>
      <c r="AM268" t="s">
        <v>10473</v>
      </c>
      <c r="AN268">
        <v>2.67</v>
      </c>
      <c r="AO268" t="s">
        <v>10473</v>
      </c>
      <c r="AP268">
        <v>6.1673023270896001E-2</v>
      </c>
      <c r="AQ268">
        <f>(Table2[[#This Row],[Sharpe Ratio]]-AVERAGE(Table2[Sharpe Ratio]))/_xlfn.STDEV.P(Table2[Sharpe Ratio])</f>
        <v>7.3748309020882419E-2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-0.71252826985911555</v>
      </c>
      <c r="AS268">
        <f>_xlfn.RANK.AVG(Table2[[#This Row],[1Y Return vs Nifty Z-Score]],Table2[1Y Return vs Nifty Z-Score])</f>
        <v>337</v>
      </c>
      <c r="AT268">
        <f>_xlfn.RANK.AVG(Table2[[#This Row],[6M Return vs Nifty Z-Score]],Table2[6M Return vs Nifty Z-Score])</f>
        <v>223</v>
      </c>
      <c r="AU268">
        <f>_xlfn.RANK.AVG(Table2[[#This Row],[Sharpe Ratio Z-Score]],Table2[Sharpe Ratio Z-Score])</f>
        <v>316</v>
      </c>
      <c r="AV268">
        <f>(Table2[[#This Row],[Rank 1Y]]+Table2[[#This Row],[Rank 6M]]+Table2[[#This Row],[Rank Sharpe]])/3</f>
        <v>292</v>
      </c>
    </row>
    <row r="269" spans="1:48" x14ac:dyDescent="0.3">
      <c r="A269" t="s">
        <v>1079</v>
      </c>
      <c r="B269" t="s">
        <v>1080</v>
      </c>
      <c r="C269" t="s">
        <v>10440</v>
      </c>
      <c r="D269" t="s">
        <v>304</v>
      </c>
      <c r="E269">
        <v>11730.281930395</v>
      </c>
      <c r="F269">
        <v>148.15</v>
      </c>
      <c r="G269">
        <v>32.254350856686401</v>
      </c>
      <c r="H269">
        <f>(Table2[[#This Row],[1Y Return vs Nifty]]-AVERAGE(Table2[1Y Return vs Nifty]))/_xlfn.STDEV.P(Table2[1Y Return vs Nifty])</f>
        <v>-0.18343215081878952</v>
      </c>
      <c r="I269">
        <v>0.888850085743634</v>
      </c>
      <c r="J269">
        <f>(Table2[[#This Row],[1M Return vs Nifty]]-AVERAGE(Table2[1M Return vs Nifty]))/_xlfn.STDEV.P(Table2[1M Return vs Nifty])</f>
        <v>-0.65312275113728457</v>
      </c>
      <c r="K269">
        <v>2.5311971834210798</v>
      </c>
      <c r="L269">
        <f>(Table2[[#This Row],[6M Return vs Nifty]]-AVERAGE(Table2[6M Return vs Nifty]))/_xlfn.STDEV.P(Table2[6M Return vs Nifty])</f>
        <v>-0.25912511774947261</v>
      </c>
      <c r="M269">
        <v>0.13231474688066899</v>
      </c>
      <c r="N269">
        <f>(Table2[[#This Row],[1W Return vs Nifty]]-AVERAGE(Table2[1W Return vs Nifty]))/_xlfn.STDEV.P(Table2[1W Return vs Nifty])</f>
        <v>-0.29151956124270179</v>
      </c>
      <c r="O269">
        <v>145.47</v>
      </c>
      <c r="P269">
        <v>143.789281918878</v>
      </c>
      <c r="Q269">
        <v>130.639091747403</v>
      </c>
      <c r="R269">
        <v>59.966413777558003</v>
      </c>
      <c r="S269" s="2">
        <f>(Table2[[#This Row],[Close Price]]-Table2[[#This Row],[20D EMA]])/Table2[[#This Row],[20D EMA]]</f>
        <v>1.8423042551728927E-2</v>
      </c>
      <c r="T269" s="2">
        <f>(Table2[[#This Row],[Close Price]]-Table2[[#This Row],[50D EMA]])/Table2[[#This Row],[50D EMA]]</f>
        <v>3.0327142767026267E-2</v>
      </c>
      <c r="U269" s="2">
        <f>(Table2[[#This Row],[Close Price]]-Table2[[#This Row],[200D EMA]])/Table2[[#This Row],[200D EMA]]</f>
        <v>0.13404033982764663</v>
      </c>
      <c r="V269">
        <v>0.92710338605948095</v>
      </c>
      <c r="W269">
        <v>145.71</v>
      </c>
      <c r="X269">
        <v>150.25</v>
      </c>
      <c r="Y269">
        <v>144</v>
      </c>
      <c r="Z269">
        <v>150.25</v>
      </c>
      <c r="AA269">
        <v>144</v>
      </c>
      <c r="AB269">
        <v>150.25</v>
      </c>
      <c r="AC269" s="2">
        <f>(Table2[[#This Row],[Close Price]]/Table2[[#This Row],[Day Low]])-1</f>
        <v>1.6745590556584977E-2</v>
      </c>
      <c r="AD269" s="2">
        <f>(Table2[[#This Row],[Day High]]/Table2[[#This Row],[Close Price]])-1</f>
        <v>1.4174822814714716E-2</v>
      </c>
      <c r="AE269" s="2">
        <f>(Table2[[#This Row],[Close Price]]/Table2[[#This Row],[Current Week Low]])-1</f>
        <v>2.8819444444444509E-2</v>
      </c>
      <c r="AF269" s="2">
        <f>(Table2[[#This Row],[Current Week High]]/Table2[[#This Row],[Close Price]])-1</f>
        <v>1.4174822814714716E-2</v>
      </c>
      <c r="AG269" s="2">
        <f>(Table2[[#This Row],[Close Price]]/Table2[[#This Row],[Current Month Low]])-1</f>
        <v>2.8819444444444509E-2</v>
      </c>
      <c r="AH269" s="2">
        <f>(Table2[[#This Row],[Current Month High]]/Table2[[#This Row],[Close Price]])-1</f>
        <v>1.4174822814714716E-2</v>
      </c>
      <c r="AI269">
        <v>6.6486668916638498</v>
      </c>
      <c r="AJ269">
        <v>64.7942157953281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-0.03</v>
      </c>
      <c r="AM269" t="s">
        <v>10474</v>
      </c>
      <c r="AN269">
        <v>2.2400000000000002</v>
      </c>
      <c r="AO269" t="s">
        <v>10473</v>
      </c>
      <c r="AP269">
        <v>0.12927701790173199</v>
      </c>
      <c r="AQ269">
        <f>(Table2[[#This Row],[Sharpe Ratio]]-AVERAGE(Table2[Sharpe Ratio]))/_xlfn.STDEV.P(Table2[Sharpe Ratio])</f>
        <v>0.83829923247353122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-0.54890034847471725</v>
      </c>
      <c r="AS269">
        <f>_xlfn.RANK.AVG(Table2[[#This Row],[1Y Return vs Nifty Z-Score]],Table2[1Y Return vs Nifty Z-Score])</f>
        <v>335</v>
      </c>
      <c r="AT269">
        <f>_xlfn.RANK.AVG(Table2[[#This Row],[6M Return vs Nifty Z-Score]],Table2[6M Return vs Nifty Z-Score])</f>
        <v>396</v>
      </c>
      <c r="AU269">
        <f>_xlfn.RANK.AVG(Table2[[#This Row],[Sharpe Ratio Z-Score]],Table2[Sharpe Ratio Z-Score])</f>
        <v>150</v>
      </c>
      <c r="AV269">
        <f>(Table2[[#This Row],[Rank 1Y]]+Table2[[#This Row],[Rank 6M]]+Table2[[#This Row],[Rank Sharpe]])/3</f>
        <v>293.66666666666669</v>
      </c>
    </row>
    <row r="270" spans="1:48" x14ac:dyDescent="0.3">
      <c r="A270" t="s">
        <v>1424</v>
      </c>
      <c r="B270" t="s">
        <v>1425</v>
      </c>
      <c r="C270" t="s">
        <v>10435</v>
      </c>
      <c r="D270" t="s">
        <v>617</v>
      </c>
      <c r="E270">
        <v>7157.6058351000001</v>
      </c>
      <c r="F270">
        <v>401.1</v>
      </c>
      <c r="G270">
        <v>105.349000510633</v>
      </c>
      <c r="H270">
        <f>(Table2[[#This Row],[1Y Return vs Nifty]]-AVERAGE(Table2[1Y Return vs Nifty]))/_xlfn.STDEV.P(Table2[1Y Return vs Nifty])</f>
        <v>0.63074985028383346</v>
      </c>
      <c r="I270">
        <v>37.009649034849303</v>
      </c>
      <c r="J270">
        <f>(Table2[[#This Row],[1M Return vs Nifty]]-AVERAGE(Table2[1M Return vs Nifty]))/_xlfn.STDEV.P(Table2[1M Return vs Nifty])</f>
        <v>1.9480094674735371</v>
      </c>
      <c r="K270">
        <v>-9.3016936724813899</v>
      </c>
      <c r="L270">
        <f>(Table2[[#This Row],[6M Return vs Nifty]]-AVERAGE(Table2[6M Return vs Nifty]))/_xlfn.STDEV.P(Table2[6M Return vs Nifty])</f>
        <v>-0.59747564414306087</v>
      </c>
      <c r="M270">
        <v>3.67674060841007</v>
      </c>
      <c r="N270">
        <f>(Table2[[#This Row],[1W Return vs Nifty]]-AVERAGE(Table2[1W Return vs Nifty]))/_xlfn.STDEV.P(Table2[1W Return vs Nifty])</f>
        <v>0.40437761742762152</v>
      </c>
      <c r="O270">
        <v>375.55</v>
      </c>
      <c r="P270">
        <v>346.622517589795</v>
      </c>
      <c r="Q270">
        <v>306.17586283197801</v>
      </c>
      <c r="R270">
        <v>65.426228920162103</v>
      </c>
      <c r="S270" s="2">
        <f>(Table2[[#This Row],[Close Price]]-Table2[[#This Row],[20D EMA]])/Table2[[#This Row],[20D EMA]]</f>
        <v>6.8033550792171507E-2</v>
      </c>
      <c r="T270" s="2">
        <f>(Table2[[#This Row],[Close Price]]-Table2[[#This Row],[50D EMA]])/Table2[[#This Row],[50D EMA]]</f>
        <v>0.15716659953025774</v>
      </c>
      <c r="U270" s="2">
        <f>(Table2[[#This Row],[Close Price]]-Table2[[#This Row],[200D EMA]])/Table2[[#This Row],[200D EMA]]</f>
        <v>0.31003141883889818</v>
      </c>
      <c r="V270">
        <v>1.9623066741008599</v>
      </c>
      <c r="W270">
        <v>395.7</v>
      </c>
      <c r="X270">
        <v>408.6</v>
      </c>
      <c r="Y270">
        <v>379</v>
      </c>
      <c r="Z270">
        <v>438.3</v>
      </c>
      <c r="AA270">
        <v>379</v>
      </c>
      <c r="AB270">
        <v>438.3</v>
      </c>
      <c r="AC270" s="2">
        <f>(Table2[[#This Row],[Close Price]]/Table2[[#This Row],[Day Low]])-1</f>
        <v>1.3646702047005466E-2</v>
      </c>
      <c r="AD270" s="2">
        <f>(Table2[[#This Row],[Day High]]/Table2[[#This Row],[Close Price]])-1</f>
        <v>1.8698578908002972E-2</v>
      </c>
      <c r="AE270" s="2">
        <f>(Table2[[#This Row],[Close Price]]/Table2[[#This Row],[Current Week Low]])-1</f>
        <v>5.831134564643814E-2</v>
      </c>
      <c r="AF270" s="2">
        <f>(Table2[[#This Row],[Current Week High]]/Table2[[#This Row],[Close Price]])-1</f>
        <v>9.2744951383694874E-2</v>
      </c>
      <c r="AG270" s="2">
        <f>(Table2[[#This Row],[Close Price]]/Table2[[#This Row],[Current Month Low]])-1</f>
        <v>5.831134564643814E-2</v>
      </c>
      <c r="AH270" s="2">
        <f>(Table2[[#This Row],[Current Month High]]/Table2[[#This Row],[Close Price]])-1</f>
        <v>9.2744951383694874E-2</v>
      </c>
      <c r="AI270">
        <v>9.2744951383694794</v>
      </c>
      <c r="AJ270">
        <v>139.391226499552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0.24</v>
      </c>
      <c r="AM270" t="s">
        <v>10473</v>
      </c>
      <c r="AN270">
        <v>6.05</v>
      </c>
      <c r="AO270" t="s">
        <v>10473</v>
      </c>
      <c r="AP270">
        <v>8.8722558212988994E-2</v>
      </c>
      <c r="AQ270">
        <f>(Table2[[#This Row],[Sharpe Ratio]]-AVERAGE(Table2[Sharpe Ratio]))/_xlfn.STDEV.P(Table2[Sharpe Ratio])</f>
        <v>0.37965844098679508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2.7653197320287264</v>
      </c>
      <c r="AS270">
        <f>_xlfn.RANK.AVG(Table2[[#This Row],[1Y Return vs Nifty Z-Score]],Table2[1Y Return vs Nifty Z-Score])</f>
        <v>122</v>
      </c>
      <c r="AT270">
        <f>_xlfn.RANK.AVG(Table2[[#This Row],[6M Return vs Nifty Z-Score]],Table2[6M Return vs Nifty Z-Score])</f>
        <v>522</v>
      </c>
      <c r="AU270">
        <f>_xlfn.RANK.AVG(Table2[[#This Row],[Sharpe Ratio Z-Score]],Table2[Sharpe Ratio Z-Score])</f>
        <v>238</v>
      </c>
      <c r="AV270">
        <f>(Table2[[#This Row],[Rank 1Y]]+Table2[[#This Row],[Rank 6M]]+Table2[[#This Row],[Rank Sharpe]])/3</f>
        <v>294</v>
      </c>
    </row>
    <row r="271" spans="1:48" x14ac:dyDescent="0.3">
      <c r="A271" t="s">
        <v>1609</v>
      </c>
      <c r="B271" t="s">
        <v>1610</v>
      </c>
      <c r="C271" t="s">
        <v>10432</v>
      </c>
      <c r="D271" t="s">
        <v>46</v>
      </c>
      <c r="E271">
        <v>5570.2449513000001</v>
      </c>
      <c r="F271">
        <v>69</v>
      </c>
      <c r="G271">
        <v>57.1594630469028</v>
      </c>
      <c r="H271">
        <f>(Table2[[#This Row],[1Y Return vs Nifty]]-AVERAGE(Table2[1Y Return vs Nifty]))/_xlfn.STDEV.P(Table2[1Y Return vs Nifty])</f>
        <v>9.3979317417461683E-2</v>
      </c>
      <c r="I271">
        <v>15.9352629558121</v>
      </c>
      <c r="J271">
        <f>(Table2[[#This Row],[1M Return vs Nifty]]-AVERAGE(Table2[1M Return vs Nifty]))/_xlfn.STDEV.P(Table2[1M Return vs Nifty])</f>
        <v>0.43040005094693229</v>
      </c>
      <c r="K271">
        <v>-4.6935255449474003</v>
      </c>
      <c r="L271">
        <f>(Table2[[#This Row],[6M Return vs Nifty]]-AVERAGE(Table2[6M Return vs Nifty]))/_xlfn.STDEV.P(Table2[6M Return vs Nifty])</f>
        <v>-0.4657093555286827</v>
      </c>
      <c r="M271">
        <v>2.7973363423612998</v>
      </c>
      <c r="N271">
        <f>(Table2[[#This Row],[1W Return vs Nifty]]-AVERAGE(Table2[1W Return vs Nifty]))/_xlfn.STDEV.P(Table2[1W Return vs Nifty])</f>
        <v>0.2317192034666305</v>
      </c>
      <c r="O271">
        <v>66.39</v>
      </c>
      <c r="P271">
        <v>63.993385196161199</v>
      </c>
      <c r="Q271">
        <v>57.626376474168801</v>
      </c>
      <c r="R271">
        <v>65.074325369311893</v>
      </c>
      <c r="S271" s="2">
        <f>(Table2[[#This Row],[Close Price]]-Table2[[#This Row],[20D EMA]])/Table2[[#This Row],[20D EMA]]</f>
        <v>3.9313149570718471E-2</v>
      </c>
      <c r="T271" s="2">
        <f>(Table2[[#This Row],[Close Price]]-Table2[[#This Row],[50D EMA]])/Table2[[#This Row],[50D EMA]]</f>
        <v>7.8236442539988252E-2</v>
      </c>
      <c r="U271" s="2">
        <f>(Table2[[#This Row],[Close Price]]-Table2[[#This Row],[200D EMA]])/Table2[[#This Row],[200D EMA]]</f>
        <v>0.19736836188076931</v>
      </c>
      <c r="V271">
        <v>0.83043337786818705</v>
      </c>
      <c r="W271">
        <v>68.3</v>
      </c>
      <c r="X271">
        <v>70</v>
      </c>
      <c r="Y271">
        <v>65.209999999999994</v>
      </c>
      <c r="Z271">
        <v>70</v>
      </c>
      <c r="AA271">
        <v>65.209999999999994</v>
      </c>
      <c r="AB271">
        <v>70</v>
      </c>
      <c r="AC271" s="2">
        <f>(Table2[[#This Row],[Close Price]]/Table2[[#This Row],[Day Low]])-1</f>
        <v>1.024890190336758E-2</v>
      </c>
      <c r="AD271" s="2">
        <f>(Table2[[#This Row],[Day High]]/Table2[[#This Row],[Close Price]])-1</f>
        <v>1.449275362318847E-2</v>
      </c>
      <c r="AE271" s="2">
        <f>(Table2[[#This Row],[Close Price]]/Table2[[#This Row],[Current Week Low]])-1</f>
        <v>5.8119920257629243E-2</v>
      </c>
      <c r="AF271" s="2">
        <f>(Table2[[#This Row],[Current Week High]]/Table2[[#This Row],[Close Price]])-1</f>
        <v>1.449275362318847E-2</v>
      </c>
      <c r="AG271" s="2">
        <f>(Table2[[#This Row],[Close Price]]/Table2[[#This Row],[Current Month Low]])-1</f>
        <v>5.8119920257629243E-2</v>
      </c>
      <c r="AH271" s="2">
        <f>(Table2[[#This Row],[Current Month High]]/Table2[[#This Row],[Close Price]])-1</f>
        <v>1.449275362318847E-2</v>
      </c>
      <c r="AI271">
        <v>14.492753623188401</v>
      </c>
      <c r="AJ271">
        <v>97.707736389684797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0.04</v>
      </c>
      <c r="AM271" t="s">
        <v>10473</v>
      </c>
      <c r="AN271">
        <v>-3.59</v>
      </c>
      <c r="AO271" t="s">
        <v>10474</v>
      </c>
      <c r="AP271">
        <v>0.122586771861164</v>
      </c>
      <c r="AQ271">
        <f>(Table2[[#This Row],[Sharpe Ratio]]-AVERAGE(Table2[Sharpe Ratio]))/_xlfn.STDEV.P(Table2[Sharpe Ratio])</f>
        <v>0.76263752318588818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1.05302673948823</v>
      </c>
      <c r="AS271">
        <f>_xlfn.RANK.AVG(Table2[[#This Row],[1Y Return vs Nifty Z-Score]],Table2[1Y Return vs Nifty Z-Score])</f>
        <v>246</v>
      </c>
      <c r="AT271">
        <f>_xlfn.RANK.AVG(Table2[[#This Row],[6M Return vs Nifty Z-Score]],Table2[6M Return vs Nifty Z-Score])</f>
        <v>475</v>
      </c>
      <c r="AU271">
        <f>_xlfn.RANK.AVG(Table2[[#This Row],[Sharpe Ratio Z-Score]],Table2[Sharpe Ratio Z-Score])</f>
        <v>162</v>
      </c>
      <c r="AV271">
        <f>(Table2[[#This Row],[Rank 1Y]]+Table2[[#This Row],[Rank 6M]]+Table2[[#This Row],[Rank Sharpe]])/3</f>
        <v>294.33333333333331</v>
      </c>
    </row>
    <row r="272" spans="1:48" x14ac:dyDescent="0.3">
      <c r="A272" t="s">
        <v>873</v>
      </c>
      <c r="B272" t="s">
        <v>874</v>
      </c>
      <c r="C272" t="s">
        <v>10434</v>
      </c>
      <c r="D272" t="s">
        <v>59</v>
      </c>
      <c r="E272">
        <v>17239.375</v>
      </c>
      <c r="F272">
        <v>6895.75</v>
      </c>
      <c r="G272">
        <v>58.395415224837301</v>
      </c>
      <c r="H272">
        <f>(Table2[[#This Row],[1Y Return vs Nifty]]-AVERAGE(Table2[1Y Return vs Nifty]))/_xlfn.STDEV.P(Table2[1Y Return vs Nifty])</f>
        <v>0.10774626236161224</v>
      </c>
      <c r="I272">
        <v>14.6117263340489</v>
      </c>
      <c r="J272">
        <f>(Table2[[#This Row],[1M Return vs Nifty]]-AVERAGE(Table2[1M Return vs Nifty]))/_xlfn.STDEV.P(Table2[1M Return vs Nifty])</f>
        <v>0.33508948613272782</v>
      </c>
      <c r="K272">
        <v>11.953270648604899</v>
      </c>
      <c r="L272">
        <f>(Table2[[#This Row],[6M Return vs Nifty]]-AVERAGE(Table2[6M Return vs Nifty]))/_xlfn.STDEV.P(Table2[6M Return vs Nifty])</f>
        <v>1.0290323961779965E-2</v>
      </c>
      <c r="M272">
        <v>9.6375084562468594</v>
      </c>
      <c r="N272">
        <f>(Table2[[#This Row],[1W Return vs Nifty]]-AVERAGE(Table2[1W Return vs Nifty]))/_xlfn.STDEV.P(Table2[1W Return vs Nifty])</f>
        <v>1.5746888864658521</v>
      </c>
      <c r="O272">
        <v>6416.67</v>
      </c>
      <c r="P272">
        <v>6099.79453458028</v>
      </c>
      <c r="Q272">
        <v>5377.1899849885103</v>
      </c>
      <c r="R272">
        <v>68.579276887250401</v>
      </c>
      <c r="S272" s="2">
        <f>(Table2[[#This Row],[Close Price]]-Table2[[#This Row],[20D EMA]])/Table2[[#This Row],[20D EMA]]</f>
        <v>7.4661779396478223E-2</v>
      </c>
      <c r="T272" s="2">
        <f>(Table2[[#This Row],[Close Price]]-Table2[[#This Row],[50D EMA]])/Table2[[#This Row],[50D EMA]]</f>
        <v>0.1304888977665358</v>
      </c>
      <c r="U272" s="2">
        <f>(Table2[[#This Row],[Close Price]]-Table2[[#This Row],[200D EMA]])/Table2[[#This Row],[200D EMA]]</f>
        <v>0.28240772954849103</v>
      </c>
      <c r="V272">
        <v>2.1258364518697599</v>
      </c>
      <c r="W272">
        <v>6849.15</v>
      </c>
      <c r="X272">
        <v>7190</v>
      </c>
      <c r="Y272">
        <v>6150</v>
      </c>
      <c r="Z272">
        <v>7572.2</v>
      </c>
      <c r="AA272">
        <v>6150</v>
      </c>
      <c r="AB272">
        <v>7572.2</v>
      </c>
      <c r="AC272" s="2">
        <f>(Table2[[#This Row],[Close Price]]/Table2[[#This Row],[Day Low]])-1</f>
        <v>6.8037639707116959E-3</v>
      </c>
      <c r="AD272" s="2">
        <f>(Table2[[#This Row],[Day High]]/Table2[[#This Row],[Close Price]])-1</f>
        <v>4.2671210528223869E-2</v>
      </c>
      <c r="AE272" s="2">
        <f>(Table2[[#This Row],[Close Price]]/Table2[[#This Row],[Current Week Low]])-1</f>
        <v>0.12126016260162609</v>
      </c>
      <c r="AF272" s="2">
        <f>(Table2[[#This Row],[Current Week High]]/Table2[[#This Row],[Close Price]])-1</f>
        <v>9.8096653735996853E-2</v>
      </c>
      <c r="AG272" s="2">
        <f>(Table2[[#This Row],[Close Price]]/Table2[[#This Row],[Current Month Low]])-1</f>
        <v>0.12126016260162609</v>
      </c>
      <c r="AH272" s="2">
        <f>(Table2[[#This Row],[Current Month High]]/Table2[[#This Row],[Close Price]])-1</f>
        <v>9.8096653735996853E-2</v>
      </c>
      <c r="AI272">
        <v>9.8096653735996799</v>
      </c>
      <c r="AJ272">
        <v>86.3716216216216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0.19</v>
      </c>
      <c r="AM272" t="s">
        <v>10473</v>
      </c>
      <c r="AN272">
        <v>8.09</v>
      </c>
      <c r="AO272" t="s">
        <v>10473</v>
      </c>
      <c r="AP272">
        <v>5.3366680073339001E-2</v>
      </c>
      <c r="AQ272">
        <f>(Table2[[#This Row],[Sharpe Ratio]]-AVERAGE(Table2[Sharpe Ratio]))/_xlfn.STDEV.P(Table2[Sharpe Ratio])</f>
        <v>-2.0190257729286249E-2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2.007624701192686</v>
      </c>
      <c r="AS272">
        <f>_xlfn.RANK.AVG(Table2[[#This Row],[1Y Return vs Nifty Z-Score]],Table2[1Y Return vs Nifty Z-Score])</f>
        <v>242</v>
      </c>
      <c r="AT272">
        <f>_xlfn.RANK.AVG(Table2[[#This Row],[6M Return vs Nifty Z-Score]],Table2[6M Return vs Nifty Z-Score])</f>
        <v>304</v>
      </c>
      <c r="AU272">
        <f>_xlfn.RANK.AVG(Table2[[#This Row],[Sharpe Ratio Z-Score]],Table2[Sharpe Ratio Z-Score])</f>
        <v>341</v>
      </c>
      <c r="AV272">
        <f>(Table2[[#This Row],[Rank 1Y]]+Table2[[#This Row],[Rank 6M]]+Table2[[#This Row],[Rank Sharpe]])/3</f>
        <v>295.66666666666669</v>
      </c>
    </row>
    <row r="273" spans="1:48" x14ac:dyDescent="0.3">
      <c r="A273" t="s">
        <v>974</v>
      </c>
      <c r="B273" t="s">
        <v>975</v>
      </c>
      <c r="C273" t="s">
        <v>10431</v>
      </c>
      <c r="D273" t="s">
        <v>247</v>
      </c>
      <c r="E273">
        <v>14328.008524499999</v>
      </c>
      <c r="F273">
        <v>2053.5500000000002</v>
      </c>
      <c r="G273">
        <v>60.254873980206703</v>
      </c>
      <c r="H273">
        <f>(Table2[[#This Row],[1Y Return vs Nifty]]-AVERAGE(Table2[1Y Return vs Nifty]))/_xlfn.STDEV.P(Table2[1Y Return vs Nifty])</f>
        <v>0.12845828242849699</v>
      </c>
      <c r="I273">
        <v>38.629853490842201</v>
      </c>
      <c r="J273">
        <f>(Table2[[#This Row],[1M Return vs Nifty]]-AVERAGE(Table2[1M Return vs Nifty]))/_xlfn.STDEV.P(Table2[1M Return vs Nifty])</f>
        <v>2.0646836865891776</v>
      </c>
      <c r="K273">
        <v>16.8390995418278</v>
      </c>
      <c r="L273">
        <f>(Table2[[#This Row],[6M Return vs Nifty]]-AVERAGE(Table2[6M Return vs Nifty]))/_xlfn.STDEV.P(Table2[6M Return vs Nifty])</f>
        <v>0.14999606434443227</v>
      </c>
      <c r="M273">
        <v>7.0333017122172201</v>
      </c>
      <c r="N273">
        <f>(Table2[[#This Row],[1W Return vs Nifty]]-AVERAGE(Table2[1W Return vs Nifty]))/_xlfn.STDEV.P(Table2[1W Return vs Nifty])</f>
        <v>1.0633902455450699</v>
      </c>
      <c r="O273">
        <v>1869.73</v>
      </c>
      <c r="P273">
        <v>1723.6408955438601</v>
      </c>
      <c r="Q273">
        <v>1525.07657894263</v>
      </c>
      <c r="R273">
        <v>69.783314727575899</v>
      </c>
      <c r="S273" s="2">
        <f>(Table2[[#This Row],[Close Price]]-Table2[[#This Row],[20D EMA]])/Table2[[#This Row],[20D EMA]]</f>
        <v>9.83136602611073E-2</v>
      </c>
      <c r="T273" s="2">
        <f>(Table2[[#This Row],[Close Price]]-Table2[[#This Row],[50D EMA]])/Table2[[#This Row],[50D EMA]]</f>
        <v>0.19140245819709675</v>
      </c>
      <c r="U273" s="2">
        <f>(Table2[[#This Row],[Close Price]]-Table2[[#This Row],[200D EMA]])/Table2[[#This Row],[200D EMA]]</f>
        <v>0.34652254736202998</v>
      </c>
      <c r="V273">
        <v>4.3094807720291097</v>
      </c>
      <c r="W273">
        <v>2036.65</v>
      </c>
      <c r="X273">
        <v>2080</v>
      </c>
      <c r="Y273">
        <v>2018.45</v>
      </c>
      <c r="Z273">
        <v>2131.9499999999998</v>
      </c>
      <c r="AA273">
        <v>2018.45</v>
      </c>
      <c r="AB273">
        <v>2131.9499999999998</v>
      </c>
      <c r="AC273" s="2">
        <f>(Table2[[#This Row],[Close Price]]/Table2[[#This Row],[Day Low]])-1</f>
        <v>8.2979402450102935E-3</v>
      </c>
      <c r="AD273" s="2">
        <f>(Table2[[#This Row],[Day High]]/Table2[[#This Row],[Close Price]])-1</f>
        <v>1.2880134401402454E-2</v>
      </c>
      <c r="AE273" s="2">
        <f>(Table2[[#This Row],[Close Price]]/Table2[[#This Row],[Current Week Low]])-1</f>
        <v>1.7389581114221286E-2</v>
      </c>
      <c r="AF273" s="2">
        <f>(Table2[[#This Row],[Current Week High]]/Table2[[#This Row],[Close Price]])-1</f>
        <v>3.8177789681283381E-2</v>
      </c>
      <c r="AG273" s="2">
        <f>(Table2[[#This Row],[Close Price]]/Table2[[#This Row],[Current Month Low]])-1</f>
        <v>1.7389581114221286E-2</v>
      </c>
      <c r="AH273" s="2">
        <f>(Table2[[#This Row],[Current Month High]]/Table2[[#This Row],[Close Price]])-1</f>
        <v>3.8177789681283381E-2</v>
      </c>
      <c r="AI273">
        <v>5.5586666991307601</v>
      </c>
      <c r="AJ273">
        <v>111.695273439513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0.24</v>
      </c>
      <c r="AM273" t="s">
        <v>10473</v>
      </c>
      <c r="AN273">
        <v>26.64</v>
      </c>
      <c r="AO273" t="s">
        <v>10473</v>
      </c>
      <c r="AP273">
        <v>2.9011801075647999E-2</v>
      </c>
      <c r="AQ273">
        <f>(Table2[[#This Row],[Sharpe Ratio]]-AVERAGE(Table2[Sharpe Ratio]))/_xlfn.STDEV.P(Table2[Sharpe Ratio])</f>
        <v>-0.29562583413188015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3.1109024447752969</v>
      </c>
      <c r="AS273">
        <f>_xlfn.RANK.AVG(Table2[[#This Row],[1Y Return vs Nifty Z-Score]],Table2[1Y Return vs Nifty Z-Score])</f>
        <v>232</v>
      </c>
      <c r="AT273">
        <f>_xlfn.RANK.AVG(Table2[[#This Row],[6M Return vs Nifty Z-Score]],Table2[6M Return vs Nifty Z-Score])</f>
        <v>251</v>
      </c>
      <c r="AU273">
        <f>_xlfn.RANK.AVG(Table2[[#This Row],[Sharpe Ratio Z-Score]],Table2[Sharpe Ratio Z-Score])</f>
        <v>415</v>
      </c>
      <c r="AV273">
        <f>(Table2[[#This Row],[Rank 1Y]]+Table2[[#This Row],[Rank 6M]]+Table2[[#This Row],[Rank Sharpe]])/3</f>
        <v>299.33333333333331</v>
      </c>
    </row>
    <row r="274" spans="1:48" x14ac:dyDescent="0.3">
      <c r="A274" t="s">
        <v>961</v>
      </c>
      <c r="B274" t="s">
        <v>962</v>
      </c>
      <c r="C274" t="s">
        <v>10428</v>
      </c>
      <c r="D274" t="s">
        <v>297</v>
      </c>
      <c r="E274">
        <v>14895.7233730649</v>
      </c>
      <c r="F274">
        <v>1085.45</v>
      </c>
      <c r="G274">
        <v>53.487959785073699</v>
      </c>
      <c r="H274">
        <f>(Table2[[#This Row],[1Y Return vs Nifty]]-AVERAGE(Table2[1Y Return vs Nifty]))/_xlfn.STDEV.P(Table2[1Y Return vs Nifty])</f>
        <v>5.3083412082078139E-2</v>
      </c>
      <c r="I274">
        <v>15.9565149262984</v>
      </c>
      <c r="J274">
        <f>(Table2[[#This Row],[1M Return vs Nifty]]-AVERAGE(Table2[1M Return vs Nifty]))/_xlfn.STDEV.P(Table2[1M Return vs Nifty])</f>
        <v>0.43193044857791413</v>
      </c>
      <c r="K274">
        <v>19.966592537558999</v>
      </c>
      <c r="L274">
        <f>(Table2[[#This Row],[6M Return vs Nifty]]-AVERAGE(Table2[6M Return vs Nifty]))/_xlfn.STDEV.P(Table2[6M Return vs Nifty])</f>
        <v>0.23942382247084706</v>
      </c>
      <c r="M274">
        <v>4.4220245958508499</v>
      </c>
      <c r="N274">
        <f>(Table2[[#This Row],[1W Return vs Nifty]]-AVERAGE(Table2[1W Return vs Nifty]))/_xlfn.STDEV.P(Table2[1W Return vs Nifty])</f>
        <v>0.55070343842939484</v>
      </c>
      <c r="O274">
        <v>1047.56</v>
      </c>
      <c r="P274">
        <v>1013.37226580822</v>
      </c>
      <c r="Q274">
        <v>900.75188820942003</v>
      </c>
      <c r="R274">
        <v>61.714347785226003</v>
      </c>
      <c r="S274" s="2">
        <f>(Table2[[#This Row],[Close Price]]-Table2[[#This Row],[20D EMA]])/Table2[[#This Row],[20D EMA]]</f>
        <v>3.6169765932261733E-2</v>
      </c>
      <c r="T274" s="2">
        <f>(Table2[[#This Row],[Close Price]]-Table2[[#This Row],[50D EMA]])/Table2[[#This Row],[50D EMA]]</f>
        <v>7.112661025343342E-2</v>
      </c>
      <c r="U274" s="2">
        <f>(Table2[[#This Row],[Close Price]]-Table2[[#This Row],[200D EMA]])/Table2[[#This Row],[200D EMA]]</f>
        <v>0.20504882000051794</v>
      </c>
      <c r="V274">
        <v>1.06982987581002</v>
      </c>
      <c r="W274">
        <v>1081.3</v>
      </c>
      <c r="X274">
        <v>1103.3</v>
      </c>
      <c r="Y274">
        <v>1070</v>
      </c>
      <c r="Z274">
        <v>1143.1500000000001</v>
      </c>
      <c r="AA274">
        <v>1070</v>
      </c>
      <c r="AB274">
        <v>1143.1500000000001</v>
      </c>
      <c r="AC274" s="2">
        <f>(Table2[[#This Row],[Close Price]]/Table2[[#This Row],[Day Low]])-1</f>
        <v>3.8379728105060185E-3</v>
      </c>
      <c r="AD274" s="2">
        <f>(Table2[[#This Row],[Day High]]/Table2[[#This Row],[Close Price]])-1</f>
        <v>1.644479248238051E-2</v>
      </c>
      <c r="AE274" s="2">
        <f>(Table2[[#This Row],[Close Price]]/Table2[[#This Row],[Current Week Low]])-1</f>
        <v>1.4439252336448716E-2</v>
      </c>
      <c r="AF274" s="2">
        <f>(Table2[[#This Row],[Current Week High]]/Table2[[#This Row],[Close Price]])-1</f>
        <v>5.3157676539683951E-2</v>
      </c>
      <c r="AG274" s="2">
        <f>(Table2[[#This Row],[Close Price]]/Table2[[#This Row],[Current Month Low]])-1</f>
        <v>1.4439252336448716E-2</v>
      </c>
      <c r="AH274" s="2">
        <f>(Table2[[#This Row],[Current Month High]]/Table2[[#This Row],[Close Price]])-1</f>
        <v>5.3157676539683951E-2</v>
      </c>
      <c r="AI274">
        <v>10.461099083329399</v>
      </c>
      <c r="AJ274">
        <v>89.763986013985999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-7.0000000000000007E-2</v>
      </c>
      <c r="AM274" t="s">
        <v>10474</v>
      </c>
      <c r="AN274">
        <v>2.61</v>
      </c>
      <c r="AO274" t="s">
        <v>10473</v>
      </c>
      <c r="AP274">
        <v>2.6821479911190001E-2</v>
      </c>
      <c r="AQ274">
        <f>(Table2[[#This Row],[Sharpe Ratio]]-AVERAGE(Table2[Sharpe Ratio]))/_xlfn.STDEV.P(Table2[Sharpe Ratio])</f>
        <v>-0.32039673824914083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0.95474438331109335</v>
      </c>
      <c r="AS274">
        <f>_xlfn.RANK.AVG(Table2[[#This Row],[1Y Return vs Nifty Z-Score]],Table2[1Y Return vs Nifty Z-Score])</f>
        <v>258</v>
      </c>
      <c r="AT274">
        <f>_xlfn.RANK.AVG(Table2[[#This Row],[6M Return vs Nifty Z-Score]],Table2[6M Return vs Nifty Z-Score])</f>
        <v>222</v>
      </c>
      <c r="AU274">
        <f>_xlfn.RANK.AVG(Table2[[#This Row],[Sharpe Ratio Z-Score]],Table2[Sharpe Ratio Z-Score])</f>
        <v>421</v>
      </c>
      <c r="AV274">
        <f>(Table2[[#This Row],[Rank 1Y]]+Table2[[#This Row],[Rank 6M]]+Table2[[#This Row],[Rank Sharpe]])/3</f>
        <v>300.33333333333331</v>
      </c>
    </row>
    <row r="275" spans="1:48" x14ac:dyDescent="0.3">
      <c r="A275" t="s">
        <v>57</v>
      </c>
      <c r="B275" t="s">
        <v>58</v>
      </c>
      <c r="C275" t="s">
        <v>10434</v>
      </c>
      <c r="D275" t="s">
        <v>59</v>
      </c>
      <c r="E275">
        <v>376311.69669479999</v>
      </c>
      <c r="F275">
        <v>1568.4</v>
      </c>
      <c r="G275">
        <v>24.689310100536499</v>
      </c>
      <c r="H275">
        <f>(Table2[[#This Row],[1Y Return vs Nifty]]-AVERAGE(Table2[1Y Return vs Nifty]))/_xlfn.STDEV.P(Table2[1Y Return vs Nifty])</f>
        <v>-0.26769714217486296</v>
      </c>
      <c r="I275">
        <v>0.220523553589038</v>
      </c>
      <c r="J275">
        <f>(Table2[[#This Row],[1M Return vs Nifty]]-AVERAGE(Table2[1M Return vs Nifty]))/_xlfn.STDEV.P(Table2[1M Return vs Nifty])</f>
        <v>-0.70125030440068781</v>
      </c>
      <c r="K275">
        <v>8.6245834288365</v>
      </c>
      <c r="L275">
        <f>(Table2[[#This Row],[6M Return vs Nifty]]-AVERAGE(Table2[6M Return vs Nifty]))/_xlfn.STDEV.P(Table2[6M Return vs Nifty])</f>
        <v>-8.4890396178678898E-2</v>
      </c>
      <c r="M275">
        <v>0.90911760922279505</v>
      </c>
      <c r="N275">
        <f>(Table2[[#This Row],[1W Return vs Nifty]]-AVERAGE(Table2[1W Return vs Nifty]))/_xlfn.STDEV.P(Table2[1W Return vs Nifty])</f>
        <v>-0.1390054612429738</v>
      </c>
      <c r="O275">
        <v>1518.19</v>
      </c>
      <c r="P275">
        <v>1512.28937527836</v>
      </c>
      <c r="Q275">
        <v>1397.60313701482</v>
      </c>
      <c r="R275">
        <v>78.838376452264399</v>
      </c>
      <c r="S275" s="2">
        <f>(Table2[[#This Row],[Close Price]]-Table2[[#This Row],[20D EMA]])/Table2[[#This Row],[20D EMA]]</f>
        <v>3.3072276855993017E-2</v>
      </c>
      <c r="T275" s="2">
        <f>(Table2[[#This Row],[Close Price]]-Table2[[#This Row],[50D EMA]])/Table2[[#This Row],[50D EMA]]</f>
        <v>3.7103100530156183E-2</v>
      </c>
      <c r="U275" s="2">
        <f>(Table2[[#This Row],[Close Price]]-Table2[[#This Row],[200D EMA]])/Table2[[#This Row],[200D EMA]]</f>
        <v>0.12220698312826478</v>
      </c>
      <c r="V275">
        <v>0.93965204302181404</v>
      </c>
      <c r="W275">
        <v>1557</v>
      </c>
      <c r="X275">
        <v>1574.75</v>
      </c>
      <c r="Y275">
        <v>1498.3</v>
      </c>
      <c r="Z275">
        <v>1574.75</v>
      </c>
      <c r="AA275">
        <v>1498.3</v>
      </c>
      <c r="AB275">
        <v>1574.75</v>
      </c>
      <c r="AC275" s="2">
        <f>(Table2[[#This Row],[Close Price]]/Table2[[#This Row],[Day Low]])-1</f>
        <v>7.3217726396916927E-3</v>
      </c>
      <c r="AD275" s="2">
        <f>(Table2[[#This Row],[Day High]]/Table2[[#This Row],[Close Price]])-1</f>
        <v>4.0487120632490825E-3</v>
      </c>
      <c r="AE275" s="2">
        <f>(Table2[[#This Row],[Close Price]]/Table2[[#This Row],[Current Week Low]])-1</f>
        <v>4.678635787225538E-2</v>
      </c>
      <c r="AF275" s="2">
        <f>(Table2[[#This Row],[Current Week High]]/Table2[[#This Row],[Close Price]])-1</f>
        <v>4.0487120632490825E-3</v>
      </c>
      <c r="AG275" s="2">
        <f>(Table2[[#This Row],[Close Price]]/Table2[[#This Row],[Current Month Low]])-1</f>
        <v>4.678635787225538E-2</v>
      </c>
      <c r="AH275" s="2">
        <f>(Table2[[#This Row],[Current Month High]]/Table2[[#This Row],[Close Price]])-1</f>
        <v>4.0487120632490825E-3</v>
      </c>
      <c r="AI275">
        <v>4.4918388166284</v>
      </c>
      <c r="AJ275">
        <v>52.456865127581999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-7.0000000000000007E-2</v>
      </c>
      <c r="AM275" t="s">
        <v>10474</v>
      </c>
      <c r="AN275">
        <v>4.28</v>
      </c>
      <c r="AO275" t="s">
        <v>10473</v>
      </c>
      <c r="AP275">
        <v>0.10666655395428</v>
      </c>
      <c r="AQ275">
        <f>(Table2[[#This Row],[Sharpe Ratio]]-AVERAGE(Table2[Sharpe Ratio]))/_xlfn.STDEV.P(Table2[Sharpe Ratio])</f>
        <v>0.582591693516473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-0.61025161048073051</v>
      </c>
      <c r="AS275">
        <f>_xlfn.RANK.AVG(Table2[[#This Row],[1Y Return vs Nifty Z-Score]],Table2[1Y Return vs Nifty Z-Score])</f>
        <v>372</v>
      </c>
      <c r="AT275">
        <f>_xlfn.RANK.AVG(Table2[[#This Row],[6M Return vs Nifty Z-Score]],Table2[6M Return vs Nifty Z-Score])</f>
        <v>333</v>
      </c>
      <c r="AU275">
        <f>_xlfn.RANK.AVG(Table2[[#This Row],[Sharpe Ratio Z-Score]],Table2[Sharpe Ratio Z-Score])</f>
        <v>197</v>
      </c>
      <c r="AV275">
        <f>(Table2[[#This Row],[Rank 1Y]]+Table2[[#This Row],[Rank 6M]]+Table2[[#This Row],[Rank Sharpe]])/3</f>
        <v>300.66666666666669</v>
      </c>
    </row>
    <row r="276" spans="1:48" x14ac:dyDescent="0.3">
      <c r="A276" t="s">
        <v>138</v>
      </c>
      <c r="B276" t="s">
        <v>139</v>
      </c>
      <c r="C276" t="s">
        <v>10442</v>
      </c>
      <c r="D276" t="s">
        <v>140</v>
      </c>
      <c r="E276">
        <v>206143.95887567999</v>
      </c>
      <c r="F276">
        <v>832.8</v>
      </c>
      <c r="G276">
        <v>41.186159488047899</v>
      </c>
      <c r="H276">
        <f>(Table2[[#This Row],[1Y Return vs Nifty]]-AVERAGE(Table2[1Y Return vs Nifty]))/_xlfn.STDEV.P(Table2[1Y Return vs Nifty])</f>
        <v>-8.394309300982386E-2</v>
      </c>
      <c r="I276">
        <v>0.79084738195678905</v>
      </c>
      <c r="J276">
        <f>(Table2[[#This Row],[1M Return vs Nifty]]-AVERAGE(Table2[1M Return vs Nifty]))/_xlfn.STDEV.P(Table2[1M Return vs Nifty])</f>
        <v>-0.66018012521946134</v>
      </c>
      <c r="K276">
        <v>-1.3980584774657201</v>
      </c>
      <c r="L276">
        <f>(Table2[[#This Row],[6M Return vs Nifty]]-AVERAGE(Table2[6M Return vs Nifty]))/_xlfn.STDEV.P(Table2[6M Return vs Nifty])</f>
        <v>-0.37147853479572823</v>
      </c>
      <c r="M276">
        <v>0.75060881354848596</v>
      </c>
      <c r="N276">
        <f>(Table2[[#This Row],[1W Return vs Nifty]]-AVERAGE(Table2[1W Return vs Nifty]))/_xlfn.STDEV.P(Table2[1W Return vs Nifty])</f>
        <v>-0.17012638971306066</v>
      </c>
      <c r="O276">
        <v>838.79</v>
      </c>
      <c r="P276">
        <v>844.82373720423095</v>
      </c>
      <c r="Q276">
        <v>761.15027946582302</v>
      </c>
      <c r="R276">
        <v>46.212450189465699</v>
      </c>
      <c r="S276" s="2">
        <f>(Table2[[#This Row],[Close Price]]-Table2[[#This Row],[20D EMA]])/Table2[[#This Row],[20D EMA]]</f>
        <v>-7.141239165941427E-3</v>
      </c>
      <c r="T276" s="2">
        <f>(Table2[[#This Row],[Close Price]]-Table2[[#This Row],[50D EMA]])/Table2[[#This Row],[50D EMA]]</f>
        <v>-1.4232243573104448E-2</v>
      </c>
      <c r="U276" s="2">
        <f>(Table2[[#This Row],[Close Price]]-Table2[[#This Row],[200D EMA]])/Table2[[#This Row],[200D EMA]]</f>
        <v>9.4133474646374532E-2</v>
      </c>
      <c r="V276">
        <v>0.86608422191508805</v>
      </c>
      <c r="W276">
        <v>830.05</v>
      </c>
      <c r="X276">
        <v>841.3</v>
      </c>
      <c r="Y276">
        <v>817.95</v>
      </c>
      <c r="Z276">
        <v>847</v>
      </c>
      <c r="AA276">
        <v>817.95</v>
      </c>
      <c r="AB276">
        <v>847</v>
      </c>
      <c r="AC276" s="2">
        <f>(Table2[[#This Row],[Close Price]]/Table2[[#This Row],[Day Low]])-1</f>
        <v>3.313053430516133E-3</v>
      </c>
      <c r="AD276" s="2">
        <f>(Table2[[#This Row],[Day High]]/Table2[[#This Row],[Close Price]])-1</f>
        <v>1.0206532180595529E-2</v>
      </c>
      <c r="AE276" s="2">
        <f>(Table2[[#This Row],[Close Price]]/Table2[[#This Row],[Current Week Low]])-1</f>
        <v>1.8155143957454545E-2</v>
      </c>
      <c r="AF276" s="2">
        <f>(Table2[[#This Row],[Current Week High]]/Table2[[#This Row],[Close Price]])-1</f>
        <v>1.705091258405389E-2</v>
      </c>
      <c r="AG276" s="2">
        <f>(Table2[[#This Row],[Close Price]]/Table2[[#This Row],[Current Month Low]])-1</f>
        <v>1.8155143957454545E-2</v>
      </c>
      <c r="AH276" s="2">
        <f>(Table2[[#This Row],[Current Month High]]/Table2[[#This Row],[Close Price]])-1</f>
        <v>1.705091258405389E-2</v>
      </c>
      <c r="AI276">
        <v>16.186359269932701</v>
      </c>
      <c r="AJ276">
        <v>79.850988014253304</v>
      </c>
      <c r="AK276" t="str">
        <f>IF(AND(Table2[[#This Row],[20D EMA]]&gt;Table2[[#This Row],[50D EMA]],Table2[[#This Row],[50D EMA]]&gt;Table2[[#This Row],[200D EMA]]),"Uptrend","Downtrend/NoTrend")</f>
        <v>Downtrend/NoTrend</v>
      </c>
      <c r="AL276">
        <v>-0.2</v>
      </c>
      <c r="AM276" t="s">
        <v>10474</v>
      </c>
      <c r="AN276">
        <v>-3.14</v>
      </c>
      <c r="AO276" t="s">
        <v>10474</v>
      </c>
      <c r="AP276">
        <v>0.12418301419186401</v>
      </c>
      <c r="AQ276">
        <f>(Table2[[#This Row],[Sharpe Ratio]]-AVERAGE(Table2[Sharpe Ratio]))/_xlfn.STDEV.P(Table2[Sharpe Ratio])</f>
        <v>0.78068983732287334</v>
      </c>
      <c r="AR2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6">
        <f>_xlfn.RANK.AVG(Table2[[#This Row],[1Y Return vs Nifty Z-Score]],Table2[1Y Return vs Nifty Z-Score])</f>
        <v>304</v>
      </c>
      <c r="AT276">
        <f>_xlfn.RANK.AVG(Table2[[#This Row],[6M Return vs Nifty Z-Score]],Table2[6M Return vs Nifty Z-Score])</f>
        <v>440</v>
      </c>
      <c r="AU276">
        <f>_xlfn.RANK.AVG(Table2[[#This Row],[Sharpe Ratio Z-Score]],Table2[Sharpe Ratio Z-Score])</f>
        <v>160</v>
      </c>
      <c r="AV276">
        <f>(Table2[[#This Row],[Rank 1Y]]+Table2[[#This Row],[Rank 6M]]+Table2[[#This Row],[Rank Sharpe]])/3</f>
        <v>301.33333333333331</v>
      </c>
    </row>
    <row r="277" spans="1:48" x14ac:dyDescent="0.3">
      <c r="A277" t="s">
        <v>629</v>
      </c>
      <c r="B277" t="s">
        <v>630</v>
      </c>
      <c r="C277" t="s">
        <v>10430</v>
      </c>
      <c r="D277" t="s">
        <v>631</v>
      </c>
      <c r="E277">
        <v>29816.32168614</v>
      </c>
      <c r="F277">
        <v>310.3</v>
      </c>
      <c r="G277">
        <v>158.67908224900299</v>
      </c>
      <c r="H277">
        <f>(Table2[[#This Row],[1Y Return vs Nifty]]-AVERAGE(Table2[1Y Return vs Nifty]))/_xlfn.STDEV.P(Table2[1Y Return vs Nifty])</f>
        <v>1.2247795484119253</v>
      </c>
      <c r="I277">
        <v>2.1339918073592798</v>
      </c>
      <c r="J277">
        <f>(Table2[[#This Row],[1M Return vs Nifty]]-AVERAGE(Table2[1M Return vs Nifty]))/_xlfn.STDEV.P(Table2[1M Return vs Nifty])</f>
        <v>-0.56345756257391832</v>
      </c>
      <c r="K277">
        <v>-12.4202138660992</v>
      </c>
      <c r="L277">
        <f>(Table2[[#This Row],[6M Return vs Nifty]]-AVERAGE(Table2[6M Return vs Nifty]))/_xlfn.STDEV.P(Table2[6M Return vs Nifty])</f>
        <v>-0.6866468333248904</v>
      </c>
      <c r="M277">
        <v>-1.59707118595475</v>
      </c>
      <c r="N277">
        <f>(Table2[[#This Row],[1W Return vs Nifty]]-AVERAGE(Table2[1W Return vs Nifty]))/_xlfn.STDEV.P(Table2[1W Return vs Nifty])</f>
        <v>-0.6310596838206981</v>
      </c>
      <c r="O277">
        <v>306.10000000000002</v>
      </c>
      <c r="P277">
        <v>300.17406983147401</v>
      </c>
      <c r="Q277">
        <v>268.156193158348</v>
      </c>
      <c r="R277">
        <v>59.183580351656097</v>
      </c>
      <c r="S277" s="2">
        <f>(Table2[[#This Row],[Close Price]]-Table2[[#This Row],[20D EMA]])/Table2[[#This Row],[20D EMA]]</f>
        <v>1.3721006207121817E-2</v>
      </c>
      <c r="T277" s="2">
        <f>(Table2[[#This Row],[Close Price]]-Table2[[#This Row],[50D EMA]])/Table2[[#This Row],[50D EMA]]</f>
        <v>3.3733527263733916E-2</v>
      </c>
      <c r="U277" s="2">
        <f>(Table2[[#This Row],[Close Price]]-Table2[[#This Row],[200D EMA]])/Table2[[#This Row],[200D EMA]]</f>
        <v>0.15716141531277561</v>
      </c>
      <c r="V277">
        <v>0.59232901327741205</v>
      </c>
      <c r="W277">
        <v>308.14999999999998</v>
      </c>
      <c r="X277">
        <v>317.89999999999998</v>
      </c>
      <c r="Y277">
        <v>305</v>
      </c>
      <c r="Z277">
        <v>317.95</v>
      </c>
      <c r="AA277">
        <v>305</v>
      </c>
      <c r="AB277">
        <v>317.95</v>
      </c>
      <c r="AC277" s="2">
        <f>(Table2[[#This Row],[Close Price]]/Table2[[#This Row],[Day Low]])-1</f>
        <v>6.9771215317215862E-3</v>
      </c>
      <c r="AD277" s="2">
        <f>(Table2[[#This Row],[Day High]]/Table2[[#This Row],[Close Price]])-1</f>
        <v>2.4492426683854207E-2</v>
      </c>
      <c r="AE277" s="2">
        <f>(Table2[[#This Row],[Close Price]]/Table2[[#This Row],[Current Week Low]])-1</f>
        <v>1.7377049180328008E-2</v>
      </c>
      <c r="AF277" s="2">
        <f>(Table2[[#This Row],[Current Week High]]/Table2[[#This Row],[Close Price]])-1</f>
        <v>2.4653561069932328E-2</v>
      </c>
      <c r="AG277" s="2">
        <f>(Table2[[#This Row],[Close Price]]/Table2[[#This Row],[Current Month Low]])-1</f>
        <v>1.7377049180328008E-2</v>
      </c>
      <c r="AH277" s="2">
        <f>(Table2[[#This Row],[Current Month High]]/Table2[[#This Row],[Close Price]])-1</f>
        <v>2.4653561069932328E-2</v>
      </c>
      <c r="AI277">
        <v>23.8478891395423</v>
      </c>
      <c r="AJ277">
        <v>191.635338345864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0.1</v>
      </c>
      <c r="AM277" t="s">
        <v>10473</v>
      </c>
      <c r="AN277">
        <v>2.0099999999999998</v>
      </c>
      <c r="AO277" t="s">
        <v>10473</v>
      </c>
      <c r="AP277">
        <v>7.0891380790979994E-2</v>
      </c>
      <c r="AQ277">
        <f>(Table2[[#This Row],[Sharpe Ratio]]-AVERAGE(Table2[Sharpe Ratio]))/_xlfn.STDEV.P(Table2[Sharpe Ratio])</f>
        <v>0.17800107978070595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-0.47838345152687567</v>
      </c>
      <c r="AS277">
        <f>_xlfn.RANK.AVG(Table2[[#This Row],[1Y Return vs Nifty Z-Score]],Table2[1Y Return vs Nifty Z-Score])</f>
        <v>69</v>
      </c>
      <c r="AT277">
        <f>_xlfn.RANK.AVG(Table2[[#This Row],[6M Return vs Nifty Z-Score]],Table2[6M Return vs Nifty Z-Score])</f>
        <v>555</v>
      </c>
      <c r="AU277">
        <f>_xlfn.RANK.AVG(Table2[[#This Row],[Sharpe Ratio Z-Score]],Table2[Sharpe Ratio Z-Score])</f>
        <v>280</v>
      </c>
      <c r="AV277">
        <f>(Table2[[#This Row],[Rank 1Y]]+Table2[[#This Row],[Rank 6M]]+Table2[[#This Row],[Rank Sharpe]])/3</f>
        <v>301.33333333333331</v>
      </c>
    </row>
    <row r="278" spans="1:48" x14ac:dyDescent="0.3">
      <c r="A278" t="s">
        <v>1376</v>
      </c>
      <c r="B278" t="s">
        <v>1377</v>
      </c>
      <c r="C278" t="s">
        <v>10432</v>
      </c>
      <c r="D278" t="s">
        <v>46</v>
      </c>
      <c r="E278">
        <v>7793.9692631099997</v>
      </c>
      <c r="F278">
        <v>4930.3500000000004</v>
      </c>
      <c r="G278">
        <v>9.3405312390626793</v>
      </c>
      <c r="H278">
        <f>(Table2[[#This Row],[1Y Return vs Nifty]]-AVERAGE(Table2[1Y Return vs Nifty]))/_xlfn.STDEV.P(Table2[1Y Return vs Nifty])</f>
        <v>-0.43866313691017883</v>
      </c>
      <c r="I278">
        <v>3.5086386662273799</v>
      </c>
      <c r="J278">
        <f>(Table2[[#This Row],[1M Return vs Nifty]]-AVERAGE(Table2[1M Return vs Nifty]))/_xlfn.STDEV.P(Table2[1M Return vs Nifty])</f>
        <v>-0.46446644560410633</v>
      </c>
      <c r="K278">
        <v>1.5759689915755699</v>
      </c>
      <c r="L278">
        <f>(Table2[[#This Row],[6M Return vs Nifty]]-AVERAGE(Table2[6M Return vs Nifty]))/_xlfn.STDEV.P(Table2[6M Return vs Nifty])</f>
        <v>-0.28643898090200093</v>
      </c>
      <c r="M278">
        <v>5.5046979401906802E-2</v>
      </c>
      <c r="N278">
        <f>(Table2[[#This Row],[1W Return vs Nifty]]-AVERAGE(Table2[1W Return vs Nifty]))/_xlfn.STDEV.P(Table2[1W Return vs Nifty])</f>
        <v>-0.30668997910197771</v>
      </c>
      <c r="O278">
        <v>4962.53</v>
      </c>
      <c r="P278">
        <v>4960.5929200198798</v>
      </c>
      <c r="Q278">
        <v>4582.5478160618904</v>
      </c>
      <c r="R278">
        <v>46.004211115242001</v>
      </c>
      <c r="S278" s="2">
        <f>(Table2[[#This Row],[Close Price]]-Table2[[#This Row],[20D EMA]])/Table2[[#This Row],[20D EMA]]</f>
        <v>-6.4845955591199215E-3</v>
      </c>
      <c r="T278" s="2">
        <f>(Table2[[#This Row],[Close Price]]-Table2[[#This Row],[50D EMA]])/Table2[[#This Row],[50D EMA]]</f>
        <v>-6.0966341136007227E-3</v>
      </c>
      <c r="U278" s="2">
        <f>(Table2[[#This Row],[Close Price]]-Table2[[#This Row],[200D EMA]])/Table2[[#This Row],[200D EMA]]</f>
        <v>7.589712053173972E-2</v>
      </c>
      <c r="V278">
        <v>0.68924819429244799</v>
      </c>
      <c r="W278">
        <v>4913.55</v>
      </c>
      <c r="X278">
        <v>5084.3500000000004</v>
      </c>
      <c r="Y278">
        <v>4872</v>
      </c>
      <c r="Z278">
        <v>5084.3500000000004</v>
      </c>
      <c r="AA278">
        <v>4872</v>
      </c>
      <c r="AB278">
        <v>5084.3500000000004</v>
      </c>
      <c r="AC278" s="2">
        <f>(Table2[[#This Row],[Close Price]]/Table2[[#This Row],[Day Low]])-1</f>
        <v>3.4191165247123845E-3</v>
      </c>
      <c r="AD278" s="2">
        <f>(Table2[[#This Row],[Day High]]/Table2[[#This Row],[Close Price]])-1</f>
        <v>3.1235105012828779E-2</v>
      </c>
      <c r="AE278" s="2">
        <f>(Table2[[#This Row],[Close Price]]/Table2[[#This Row],[Current Week Low]])-1</f>
        <v>1.1976600985221797E-2</v>
      </c>
      <c r="AF278" s="2">
        <f>(Table2[[#This Row],[Current Week High]]/Table2[[#This Row],[Close Price]])-1</f>
        <v>3.1235105012828779E-2</v>
      </c>
      <c r="AG278" s="2">
        <f>(Table2[[#This Row],[Close Price]]/Table2[[#This Row],[Current Month Low]])-1</f>
        <v>1.1976600985221797E-2</v>
      </c>
      <c r="AH278" s="2">
        <f>(Table2[[#This Row],[Current Month High]]/Table2[[#This Row],[Close Price]])-1</f>
        <v>3.1235105012828779E-2</v>
      </c>
      <c r="AI278">
        <v>12.568073260519</v>
      </c>
      <c r="AJ278">
        <v>46.520750679802099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-0.12</v>
      </c>
      <c r="AM278" t="s">
        <v>10474</v>
      </c>
      <c r="AN278">
        <v>-1.35</v>
      </c>
      <c r="AO278" t="s">
        <v>10474</v>
      </c>
      <c r="AP278">
        <v>0.19347840408571501</v>
      </c>
      <c r="AQ278">
        <f>(Table2[[#This Row],[Sharpe Ratio]]-AVERAGE(Table2[Sharpe Ratio]))/_xlfn.STDEV.P(Table2[Sharpe Ratio])</f>
        <v>1.5643691838416898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6.8110641323426035E-2</v>
      </c>
      <c r="AS278">
        <f>_xlfn.RANK.AVG(Table2[[#This Row],[1Y Return vs Nifty Z-Score]],Table2[1Y Return vs Nifty Z-Score])</f>
        <v>457</v>
      </c>
      <c r="AT278">
        <f>_xlfn.RANK.AVG(Table2[[#This Row],[6M Return vs Nifty Z-Score]],Table2[6M Return vs Nifty Z-Score])</f>
        <v>404</v>
      </c>
      <c r="AU278">
        <f>_xlfn.RANK.AVG(Table2[[#This Row],[Sharpe Ratio Z-Score]],Table2[Sharpe Ratio Z-Score])</f>
        <v>43</v>
      </c>
      <c r="AV278">
        <f>(Table2[[#This Row],[Rank 1Y]]+Table2[[#This Row],[Rank 6M]]+Table2[[#This Row],[Rank Sharpe]])/3</f>
        <v>301.33333333333331</v>
      </c>
    </row>
    <row r="279" spans="1:48" x14ac:dyDescent="0.3">
      <c r="A279" t="s">
        <v>576</v>
      </c>
      <c r="B279" t="s">
        <v>577</v>
      </c>
      <c r="C279" t="s">
        <v>10435</v>
      </c>
      <c r="D279" t="s">
        <v>230</v>
      </c>
      <c r="E279">
        <v>32609.953844690001</v>
      </c>
      <c r="F279">
        <v>4335.3500000000004</v>
      </c>
      <c r="G279">
        <v>5.1652188847734397</v>
      </c>
      <c r="H279">
        <f>(Table2[[#This Row],[1Y Return vs Nifty]]-AVERAGE(Table2[1Y Return vs Nifty]))/_xlfn.STDEV.P(Table2[1Y Return vs Nifty])</f>
        <v>-0.48517083869051247</v>
      </c>
      <c r="I279">
        <v>5.4384623948399398</v>
      </c>
      <c r="J279">
        <f>(Table2[[#This Row],[1M Return vs Nifty]]-AVERAGE(Table2[1M Return vs Nifty]))/_xlfn.STDEV.P(Table2[1M Return vs Nifty])</f>
        <v>-0.32549591275939804</v>
      </c>
      <c r="K279">
        <v>21.585561920169599</v>
      </c>
      <c r="L279">
        <f>(Table2[[#This Row],[6M Return vs Nifty]]-AVERAGE(Table2[6M Return vs Nifty]))/_xlfn.STDEV.P(Table2[6M Return vs Nifty])</f>
        <v>0.28571674864519414</v>
      </c>
      <c r="M279">
        <v>-2.31453225054956</v>
      </c>
      <c r="N279">
        <f>(Table2[[#This Row],[1W Return vs Nifty]]-AVERAGE(Table2[1W Return vs Nifty]))/_xlfn.STDEV.P(Table2[1W Return vs Nifty])</f>
        <v>-0.77192287299794293</v>
      </c>
      <c r="O279">
        <v>4313.93</v>
      </c>
      <c r="P279">
        <v>4011.8526811592101</v>
      </c>
      <c r="Q279">
        <v>3424.2805815194602</v>
      </c>
      <c r="R279">
        <v>48.021225976582599</v>
      </c>
      <c r="S279" s="2">
        <f>(Table2[[#This Row],[Close Price]]-Table2[[#This Row],[20D EMA]])/Table2[[#This Row],[20D EMA]]</f>
        <v>4.9653100537097429E-3</v>
      </c>
      <c r="T279" s="2">
        <f>(Table2[[#This Row],[Close Price]]-Table2[[#This Row],[50D EMA]])/Table2[[#This Row],[50D EMA]]</f>
        <v>8.0635393308439468E-2</v>
      </c>
      <c r="U279" s="2">
        <f>(Table2[[#This Row],[Close Price]]-Table2[[#This Row],[200D EMA]])/Table2[[#This Row],[200D EMA]]</f>
        <v>0.26606155564398004</v>
      </c>
      <c r="V279">
        <v>0.49567563620466099</v>
      </c>
      <c r="W279">
        <v>4298.3999999999996</v>
      </c>
      <c r="X279">
        <v>4408.45</v>
      </c>
      <c r="Y279">
        <v>4258</v>
      </c>
      <c r="Z279">
        <v>4461.25</v>
      </c>
      <c r="AA279">
        <v>4258</v>
      </c>
      <c r="AB279">
        <v>4461.25</v>
      </c>
      <c r="AC279" s="2">
        <f>(Table2[[#This Row],[Close Price]]/Table2[[#This Row],[Day Low]])-1</f>
        <v>8.5962218499908705E-3</v>
      </c>
      <c r="AD279" s="2">
        <f>(Table2[[#This Row],[Day High]]/Table2[[#This Row],[Close Price]])-1</f>
        <v>1.6861383740643721E-2</v>
      </c>
      <c r="AE279" s="2">
        <f>(Table2[[#This Row],[Close Price]]/Table2[[#This Row],[Current Week Low]])-1</f>
        <v>1.816580554250824E-2</v>
      </c>
      <c r="AF279" s="2">
        <f>(Table2[[#This Row],[Current Week High]]/Table2[[#This Row],[Close Price]])-1</f>
        <v>2.9040331230465677E-2</v>
      </c>
      <c r="AG279" s="2">
        <f>(Table2[[#This Row],[Close Price]]/Table2[[#This Row],[Current Month Low]])-1</f>
        <v>1.816580554250824E-2</v>
      </c>
      <c r="AH279" s="2">
        <f>(Table2[[#This Row],[Current Month High]]/Table2[[#This Row],[Close Price]])-1</f>
        <v>2.9040331230465677E-2</v>
      </c>
      <c r="AI279">
        <v>11.1305892257833</v>
      </c>
      <c r="AJ279">
        <v>71.731035848682893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0.26</v>
      </c>
      <c r="AM279" t="s">
        <v>10473</v>
      </c>
      <c r="AN279">
        <v>-6.09</v>
      </c>
      <c r="AO279" t="s">
        <v>10474</v>
      </c>
      <c r="AP279">
        <v>0.10201427436863</v>
      </c>
      <c r="AQ279">
        <f>(Table2[[#This Row],[Sharpe Ratio]]-AVERAGE(Table2[Sharpe Ratio]))/_xlfn.STDEV.P(Table2[Sharpe Ratio])</f>
        <v>0.52997786983945894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-0.76689500596320037</v>
      </c>
      <c r="AS279">
        <f>_xlfn.RANK.AVG(Table2[[#This Row],[1Y Return vs Nifty Z-Score]],Table2[1Y Return vs Nifty Z-Score])</f>
        <v>485</v>
      </c>
      <c r="AT279">
        <f>_xlfn.RANK.AVG(Table2[[#This Row],[6M Return vs Nifty Z-Score]],Table2[6M Return vs Nifty Z-Score])</f>
        <v>212</v>
      </c>
      <c r="AU279">
        <f>_xlfn.RANK.AVG(Table2[[#This Row],[Sharpe Ratio Z-Score]],Table2[Sharpe Ratio Z-Score])</f>
        <v>208</v>
      </c>
      <c r="AV279">
        <f>(Table2[[#This Row],[Rank 1Y]]+Table2[[#This Row],[Rank 6M]]+Table2[[#This Row],[Rank Sharpe]])/3</f>
        <v>301.66666666666669</v>
      </c>
    </row>
    <row r="280" spans="1:48" x14ac:dyDescent="0.3">
      <c r="A280" t="s">
        <v>995</v>
      </c>
      <c r="B280" t="s">
        <v>996</v>
      </c>
      <c r="C280" t="s">
        <v>10443</v>
      </c>
      <c r="D280" t="s">
        <v>997</v>
      </c>
      <c r="E280">
        <v>13474.472744855</v>
      </c>
      <c r="F280">
        <v>759.05</v>
      </c>
      <c r="G280">
        <v>36.854666948184096</v>
      </c>
      <c r="H280">
        <f>(Table2[[#This Row],[1Y Return vs Nifty]]-AVERAGE(Table2[1Y Return vs Nifty]))/_xlfn.STDEV.P(Table2[1Y Return vs Nifty])</f>
        <v>-0.13219044463629109</v>
      </c>
      <c r="I280">
        <v>8.4612468351900993</v>
      </c>
      <c r="J280">
        <f>(Table2[[#This Row],[1M Return vs Nifty]]-AVERAGE(Table2[1M Return vs Nifty]))/_xlfn.STDEV.P(Table2[1M Return vs Nifty])</f>
        <v>-0.10781905547867177</v>
      </c>
      <c r="K280">
        <v>20.132073408517599</v>
      </c>
      <c r="L280">
        <f>(Table2[[#This Row],[6M Return vs Nifty]]-AVERAGE(Table2[6M Return vs Nifty]))/_xlfn.STDEV.P(Table2[6M Return vs Nifty])</f>
        <v>0.2441555943158466</v>
      </c>
      <c r="M280">
        <v>-0.74005524266413603</v>
      </c>
      <c r="N280">
        <f>(Table2[[#This Row],[1W Return vs Nifty]]-AVERAGE(Table2[1W Return vs Nifty]))/_xlfn.STDEV.P(Table2[1W Return vs Nifty])</f>
        <v>-0.46279689590782502</v>
      </c>
      <c r="O280">
        <v>744.72</v>
      </c>
      <c r="P280">
        <v>698.998176729394</v>
      </c>
      <c r="Q280">
        <v>610.10313693994999</v>
      </c>
      <c r="R280">
        <v>53.5244284939686</v>
      </c>
      <c r="S280" s="2">
        <f>(Table2[[#This Row],[Close Price]]-Table2[[#This Row],[20D EMA]])/Table2[[#This Row],[20D EMA]]</f>
        <v>1.9242131270813093E-2</v>
      </c>
      <c r="T280" s="2">
        <f>(Table2[[#This Row],[Close Price]]-Table2[[#This Row],[50D EMA]])/Table2[[#This Row],[50D EMA]]</f>
        <v>8.5911273118891199E-2</v>
      </c>
      <c r="U280" s="2">
        <f>(Table2[[#This Row],[Close Price]]-Table2[[#This Row],[200D EMA]])/Table2[[#This Row],[200D EMA]]</f>
        <v>0.24413390792762013</v>
      </c>
      <c r="V280">
        <v>0.723028278062258</v>
      </c>
      <c r="W280">
        <v>754.3</v>
      </c>
      <c r="X280">
        <v>767.5</v>
      </c>
      <c r="Y280">
        <v>747.75</v>
      </c>
      <c r="Z280">
        <v>774</v>
      </c>
      <c r="AA280">
        <v>747.75</v>
      </c>
      <c r="AB280">
        <v>774</v>
      </c>
      <c r="AC280" s="2">
        <f>(Table2[[#This Row],[Close Price]]/Table2[[#This Row],[Day Low]])-1</f>
        <v>6.297229219143663E-3</v>
      </c>
      <c r="AD280" s="2">
        <f>(Table2[[#This Row],[Day High]]/Table2[[#This Row],[Close Price]])-1</f>
        <v>1.1132336473223203E-2</v>
      </c>
      <c r="AE280" s="2">
        <f>(Table2[[#This Row],[Close Price]]/Table2[[#This Row],[Current Week Low]])-1</f>
        <v>1.5112002674690705E-2</v>
      </c>
      <c r="AF280" s="2">
        <f>(Table2[[#This Row],[Current Week High]]/Table2[[#This Row],[Close Price]])-1</f>
        <v>1.969567222185642E-2</v>
      </c>
      <c r="AG280" s="2">
        <f>(Table2[[#This Row],[Close Price]]/Table2[[#This Row],[Current Month Low]])-1</f>
        <v>1.5112002674690705E-2</v>
      </c>
      <c r="AH280" s="2">
        <f>(Table2[[#This Row],[Current Month High]]/Table2[[#This Row],[Close Price]])-1</f>
        <v>1.969567222185642E-2</v>
      </c>
      <c r="AI280">
        <v>9.7424412094065005</v>
      </c>
      <c r="AJ280">
        <v>67.801481153973597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0.15</v>
      </c>
      <c r="AM280" t="s">
        <v>10473</v>
      </c>
      <c r="AN280">
        <v>-6.84</v>
      </c>
      <c r="AO280" t="s">
        <v>10474</v>
      </c>
      <c r="AP280">
        <v>4.7828360763860003E-2</v>
      </c>
      <c r="AQ280">
        <f>(Table2[[#This Row],[Sharpe Ratio]]-AVERAGE(Table2[Sharpe Ratio]))/_xlfn.STDEV.P(Table2[Sharpe Ratio])</f>
        <v>-8.2824532013818147E-2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-0.5414753337207594</v>
      </c>
      <c r="AS280">
        <f>_xlfn.RANK.AVG(Table2[[#This Row],[1Y Return vs Nifty Z-Score]],Table2[1Y Return vs Nifty Z-Score])</f>
        <v>321</v>
      </c>
      <c r="AT280">
        <f>_xlfn.RANK.AVG(Table2[[#This Row],[6M Return vs Nifty Z-Score]],Table2[6M Return vs Nifty Z-Score])</f>
        <v>220</v>
      </c>
      <c r="AU280">
        <f>_xlfn.RANK.AVG(Table2[[#This Row],[Sharpe Ratio Z-Score]],Table2[Sharpe Ratio Z-Score])</f>
        <v>364</v>
      </c>
      <c r="AV280">
        <f>(Table2[[#This Row],[Rank 1Y]]+Table2[[#This Row],[Rank 6M]]+Table2[[#This Row],[Rank Sharpe]])/3</f>
        <v>301.66666666666669</v>
      </c>
    </row>
    <row r="281" spans="1:48" x14ac:dyDescent="0.3">
      <c r="A281" t="s">
        <v>600</v>
      </c>
      <c r="B281" t="s">
        <v>601</v>
      </c>
      <c r="C281" t="s">
        <v>10435</v>
      </c>
      <c r="D281" t="s">
        <v>230</v>
      </c>
      <c r="E281">
        <v>31590.1167875549</v>
      </c>
      <c r="F281">
        <v>6389.85</v>
      </c>
      <c r="G281">
        <v>1.15136559076385</v>
      </c>
      <c r="H281">
        <f>(Table2[[#This Row],[1Y Return vs Nifty]]-AVERAGE(Table2[1Y Return vs Nifty]))/_xlfn.STDEV.P(Table2[1Y Return vs Nifty])</f>
        <v>-0.52988009063331365</v>
      </c>
      <c r="I281">
        <v>1.8103371114514699</v>
      </c>
      <c r="J281">
        <f>(Table2[[#This Row],[1M Return vs Nifty]]-AVERAGE(Table2[1M Return vs Nifty]))/_xlfn.STDEV.P(Table2[1M Return vs Nifty])</f>
        <v>-0.58676459568845951</v>
      </c>
      <c r="K281">
        <v>27.2185054205951</v>
      </c>
      <c r="L281">
        <f>(Table2[[#This Row],[6M Return vs Nifty]]-AVERAGE(Table2[6M Return vs Nifty]))/_xlfn.STDEV.P(Table2[6M Return vs Nifty])</f>
        <v>0.4467855374748998</v>
      </c>
      <c r="M281">
        <v>-3.69810209181898</v>
      </c>
      <c r="N281">
        <f>(Table2[[#This Row],[1W Return vs Nifty]]-AVERAGE(Table2[1W Return vs Nifty]))/_xlfn.STDEV.P(Table2[1W Return vs Nifty])</f>
        <v>-1.0435669661874909</v>
      </c>
      <c r="O281">
        <v>6412.79</v>
      </c>
      <c r="P281">
        <v>5966.2611569984601</v>
      </c>
      <c r="Q281">
        <v>5147.1609295468697</v>
      </c>
      <c r="R281">
        <v>40.8889872177675</v>
      </c>
      <c r="S281" s="2">
        <f>(Table2[[#This Row],[Close Price]]-Table2[[#This Row],[20D EMA]])/Table2[[#This Row],[20D EMA]]</f>
        <v>-3.5772261371414937E-3</v>
      </c>
      <c r="T281" s="2">
        <f>(Table2[[#This Row],[Close Price]]-Table2[[#This Row],[50D EMA]])/Table2[[#This Row],[50D EMA]]</f>
        <v>7.0997368679489997E-2</v>
      </c>
      <c r="U281" s="2">
        <f>(Table2[[#This Row],[Close Price]]-Table2[[#This Row],[200D EMA]])/Table2[[#This Row],[200D EMA]]</f>
        <v>0.24143194422377051</v>
      </c>
      <c r="V281">
        <v>0.60622717803483195</v>
      </c>
      <c r="W281">
        <v>6375.05</v>
      </c>
      <c r="X281">
        <v>6460</v>
      </c>
      <c r="Y281">
        <v>6330.5</v>
      </c>
      <c r="Z281">
        <v>6750</v>
      </c>
      <c r="AA281">
        <v>6330.5</v>
      </c>
      <c r="AB281">
        <v>6750</v>
      </c>
      <c r="AC281" s="2">
        <f>(Table2[[#This Row],[Close Price]]/Table2[[#This Row],[Day Low]])-1</f>
        <v>2.3215504192124481E-3</v>
      </c>
      <c r="AD281" s="2">
        <f>(Table2[[#This Row],[Day High]]/Table2[[#This Row],[Close Price]])-1</f>
        <v>1.0978348474533828E-2</v>
      </c>
      <c r="AE281" s="2">
        <f>(Table2[[#This Row],[Close Price]]/Table2[[#This Row],[Current Week Low]])-1</f>
        <v>9.3752468209462592E-3</v>
      </c>
      <c r="AF281" s="2">
        <f>(Table2[[#This Row],[Current Week High]]/Table2[[#This Row],[Close Price]])-1</f>
        <v>5.6362825418436957E-2</v>
      </c>
      <c r="AG281" s="2">
        <f>(Table2[[#This Row],[Close Price]]/Table2[[#This Row],[Current Month Low]])-1</f>
        <v>9.3752468209462592E-3</v>
      </c>
      <c r="AH281" s="2">
        <f>(Table2[[#This Row],[Current Month High]]/Table2[[#This Row],[Close Price]])-1</f>
        <v>5.6362825418436957E-2</v>
      </c>
      <c r="AI281">
        <v>15.0261743233409</v>
      </c>
      <c r="AJ281">
        <v>58.773760715616802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0.22</v>
      </c>
      <c r="AM281" t="s">
        <v>10473</v>
      </c>
      <c r="AN281">
        <v>-4.79</v>
      </c>
      <c r="AO281" t="s">
        <v>10474</v>
      </c>
      <c r="AP281">
        <v>9.4998087382348995E-2</v>
      </c>
      <c r="AQ281">
        <f>(Table2[[#This Row],[Sharpe Ratio]]-AVERAGE(Table2[Sharpe Ratio]))/_xlfn.STDEV.P(Table2[Sharpe Ratio])</f>
        <v>0.45063001075553982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-1.2627961042788245</v>
      </c>
      <c r="AS281">
        <f>_xlfn.RANK.AVG(Table2[[#This Row],[1Y Return vs Nifty Z-Score]],Table2[1Y Return vs Nifty Z-Score])</f>
        <v>510</v>
      </c>
      <c r="AT281">
        <f>_xlfn.RANK.AVG(Table2[[#This Row],[6M Return vs Nifty Z-Score]],Table2[6M Return vs Nifty Z-Score])</f>
        <v>169</v>
      </c>
      <c r="AU281">
        <f>_xlfn.RANK.AVG(Table2[[#This Row],[Sharpe Ratio Z-Score]],Table2[Sharpe Ratio Z-Score])</f>
        <v>227</v>
      </c>
      <c r="AV281">
        <f>(Table2[[#This Row],[Rank 1Y]]+Table2[[#This Row],[Rank 6M]]+Table2[[#This Row],[Rank Sharpe]])/3</f>
        <v>302</v>
      </c>
    </row>
    <row r="282" spans="1:48" x14ac:dyDescent="0.3">
      <c r="A282" t="s">
        <v>1818</v>
      </c>
      <c r="B282" t="s">
        <v>1819</v>
      </c>
      <c r="C282" t="s">
        <v>10443</v>
      </c>
      <c r="D282" t="s">
        <v>242</v>
      </c>
      <c r="E282">
        <v>3922.7559049800002</v>
      </c>
      <c r="F282">
        <v>157.63</v>
      </c>
      <c r="G282">
        <v>45.549426447682798</v>
      </c>
      <c r="H282">
        <f>(Table2[[#This Row],[1Y Return vs Nifty]]-AVERAGE(Table2[1Y Return vs Nifty]))/_xlfn.STDEV.P(Table2[1Y Return vs Nifty])</f>
        <v>-3.5341814511888142E-2</v>
      </c>
      <c r="I282">
        <v>47.687371312571599</v>
      </c>
      <c r="J282">
        <f>(Table2[[#This Row],[1M Return vs Nifty]]-AVERAGE(Table2[1M Return vs Nifty]))/_xlfn.STDEV.P(Table2[1M Return vs Nifty])</f>
        <v>2.7169339720808656</v>
      </c>
      <c r="K282">
        <v>28.487183752768502</v>
      </c>
      <c r="L282">
        <f>(Table2[[#This Row],[6M Return vs Nifty]]-AVERAGE(Table2[6M Return vs Nifty]))/_xlfn.STDEV.P(Table2[6M Return vs Nifty])</f>
        <v>0.4830622163306747</v>
      </c>
      <c r="M282">
        <v>10.982489821632401</v>
      </c>
      <c r="N282">
        <f>(Table2[[#This Row],[1W Return vs Nifty]]-AVERAGE(Table2[1W Return vs Nifty]))/_xlfn.STDEV.P(Table2[1W Return vs Nifty])</f>
        <v>1.8387566859068849</v>
      </c>
      <c r="O282">
        <v>125.05</v>
      </c>
      <c r="P282">
        <v>112.263993254707</v>
      </c>
      <c r="Q282">
        <v>100.276439826581</v>
      </c>
      <c r="R282">
        <v>86.707589523701401</v>
      </c>
      <c r="S282" s="2">
        <f>(Table2[[#This Row],[Close Price]]-Table2[[#This Row],[20D EMA]])/Table2[[#This Row],[20D EMA]]</f>
        <v>0.26053578568572572</v>
      </c>
      <c r="T282" s="2">
        <f>(Table2[[#This Row],[Close Price]]-Table2[[#This Row],[50D EMA]])/Table2[[#This Row],[50D EMA]]</f>
        <v>0.40410113189511798</v>
      </c>
      <c r="U282" s="2">
        <f>(Table2[[#This Row],[Close Price]]-Table2[[#This Row],[200D EMA]])/Table2[[#This Row],[200D EMA]]</f>
        <v>0.57195449172913171</v>
      </c>
      <c r="V282">
        <v>2.61927210568654</v>
      </c>
      <c r="W282">
        <v>138</v>
      </c>
      <c r="X282">
        <v>161.25</v>
      </c>
      <c r="Y282">
        <v>125.35</v>
      </c>
      <c r="Z282">
        <v>161.25</v>
      </c>
      <c r="AA282">
        <v>125.35</v>
      </c>
      <c r="AB282">
        <v>161.25</v>
      </c>
      <c r="AC282" s="2">
        <f>(Table2[[#This Row],[Close Price]]/Table2[[#This Row],[Day Low]])-1</f>
        <v>0.14224637681159424</v>
      </c>
      <c r="AD282" s="2">
        <f>(Table2[[#This Row],[Day High]]/Table2[[#This Row],[Close Price]])-1</f>
        <v>2.2965171604390155E-2</v>
      </c>
      <c r="AE282" s="2">
        <f>(Table2[[#This Row],[Close Price]]/Table2[[#This Row],[Current Week Low]])-1</f>
        <v>0.25751894694854416</v>
      </c>
      <c r="AF282" s="2">
        <f>(Table2[[#This Row],[Current Week High]]/Table2[[#This Row],[Close Price]])-1</f>
        <v>2.2965171604390155E-2</v>
      </c>
      <c r="AG282" s="2">
        <f>(Table2[[#This Row],[Close Price]]/Table2[[#This Row],[Current Month Low]])-1</f>
        <v>0.25751894694854416</v>
      </c>
      <c r="AH282" s="2">
        <f>(Table2[[#This Row],[Current Month High]]/Table2[[#This Row],[Close Price]])-1</f>
        <v>2.2965171604390155E-2</v>
      </c>
      <c r="AI282">
        <v>2.2965171604390102</v>
      </c>
      <c r="AJ282">
        <v>93.174019607843107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0.42</v>
      </c>
      <c r="AM282" t="s">
        <v>10473</v>
      </c>
      <c r="AN282">
        <v>32.44</v>
      </c>
      <c r="AO282" t="s">
        <v>10473</v>
      </c>
      <c r="AP282">
        <v>1.5509857425597001E-2</v>
      </c>
      <c r="AQ282">
        <f>(Table2[[#This Row],[Sharpe Ratio]]-AVERAGE(Table2[Sharpe Ratio]))/_xlfn.STDEV.P(Table2[Sharpe Ratio])</f>
        <v>-0.44832277966627254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4.5550882801402643</v>
      </c>
      <c r="AS282">
        <f>_xlfn.RANK.AVG(Table2[[#This Row],[1Y Return vs Nifty Z-Score]],Table2[1Y Return vs Nifty Z-Score])</f>
        <v>290</v>
      </c>
      <c r="AT282">
        <f>_xlfn.RANK.AVG(Table2[[#This Row],[6M Return vs Nifty Z-Score]],Table2[6M Return vs Nifty Z-Score])</f>
        <v>160</v>
      </c>
      <c r="AU282">
        <f>_xlfn.RANK.AVG(Table2[[#This Row],[Sharpe Ratio Z-Score]],Table2[Sharpe Ratio Z-Score])</f>
        <v>457</v>
      </c>
      <c r="AV282">
        <f>(Table2[[#This Row],[Rank 1Y]]+Table2[[#This Row],[Rank 6M]]+Table2[[#This Row],[Rank Sharpe]])/3</f>
        <v>302.33333333333331</v>
      </c>
    </row>
    <row r="283" spans="1:48" x14ac:dyDescent="0.3">
      <c r="A283" t="s">
        <v>1505</v>
      </c>
      <c r="B283" t="s">
        <v>1506</v>
      </c>
      <c r="C283" t="s">
        <v>10436</v>
      </c>
      <c r="D283" t="s">
        <v>906</v>
      </c>
      <c r="E283">
        <v>6452.6853894790002</v>
      </c>
      <c r="F283">
        <v>217.99</v>
      </c>
      <c r="G283">
        <v>68.4378098130544</v>
      </c>
      <c r="H283">
        <f>(Table2[[#This Row],[1Y Return vs Nifty]]-AVERAGE(Table2[1Y Return vs Nifty]))/_xlfn.STDEV.P(Table2[1Y Return vs Nifty])</f>
        <v>0.21960584388236837</v>
      </c>
      <c r="I283">
        <v>7.5980662514355704</v>
      </c>
      <c r="J283">
        <f>(Table2[[#This Row],[1M Return vs Nifty]]-AVERAGE(Table2[1M Return vs Nifty]))/_xlfn.STDEV.P(Table2[1M Return vs Nifty])</f>
        <v>-0.16997844542037163</v>
      </c>
      <c r="K283">
        <v>0.47892781881603502</v>
      </c>
      <c r="L283">
        <f>(Table2[[#This Row],[6M Return vs Nifty]]-AVERAGE(Table2[6M Return vs Nifty]))/_xlfn.STDEV.P(Table2[6M Return vs Nifty])</f>
        <v>-0.31780785456092381</v>
      </c>
      <c r="M283">
        <v>-0.57837938322896998</v>
      </c>
      <c r="N283">
        <f>(Table2[[#This Row],[1W Return vs Nifty]]-AVERAGE(Table2[1W Return vs Nifty]))/_xlfn.STDEV.P(Table2[1W Return vs Nifty])</f>
        <v>-0.43105415989486628</v>
      </c>
      <c r="O283">
        <v>210.54</v>
      </c>
      <c r="P283">
        <v>210.71067382750201</v>
      </c>
      <c r="Q283">
        <v>187.713184443541</v>
      </c>
      <c r="R283">
        <v>68.960592774029607</v>
      </c>
      <c r="S283" s="2">
        <f>(Table2[[#This Row],[Close Price]]-Table2[[#This Row],[20D EMA]])/Table2[[#This Row],[20D EMA]]</f>
        <v>3.5385199962002553E-2</v>
      </c>
      <c r="T283" s="2">
        <f>(Table2[[#This Row],[Close Price]]-Table2[[#This Row],[50D EMA]])/Table2[[#This Row],[50D EMA]]</f>
        <v>3.4546546884744969E-2</v>
      </c>
      <c r="U283" s="2">
        <f>(Table2[[#This Row],[Close Price]]-Table2[[#This Row],[200D EMA]])/Table2[[#This Row],[200D EMA]]</f>
        <v>0.16129296216572073</v>
      </c>
      <c r="V283">
        <v>0.83583436145170797</v>
      </c>
      <c r="W283">
        <v>212.05</v>
      </c>
      <c r="X283">
        <v>221.74</v>
      </c>
      <c r="Y283">
        <v>204.5</v>
      </c>
      <c r="Z283">
        <v>221.74</v>
      </c>
      <c r="AA283">
        <v>204.5</v>
      </c>
      <c r="AB283">
        <v>221.74</v>
      </c>
      <c r="AC283" s="2">
        <f>(Table2[[#This Row],[Close Price]]/Table2[[#This Row],[Day Low]])-1</f>
        <v>2.8012261259136917E-2</v>
      </c>
      <c r="AD283" s="2">
        <f>(Table2[[#This Row],[Day High]]/Table2[[#This Row],[Close Price]])-1</f>
        <v>1.7202623973576747E-2</v>
      </c>
      <c r="AE283" s="2">
        <f>(Table2[[#This Row],[Close Price]]/Table2[[#This Row],[Current Week Low]])-1</f>
        <v>6.596577017114913E-2</v>
      </c>
      <c r="AF283" s="2">
        <f>(Table2[[#This Row],[Current Week High]]/Table2[[#This Row],[Close Price]])-1</f>
        <v>1.7202623973576747E-2</v>
      </c>
      <c r="AG283" s="2">
        <f>(Table2[[#This Row],[Close Price]]/Table2[[#This Row],[Current Month Low]])-1</f>
        <v>6.596577017114913E-2</v>
      </c>
      <c r="AH283" s="2">
        <f>(Table2[[#This Row],[Current Month High]]/Table2[[#This Row],[Close Price]])-1</f>
        <v>1.7202623973576747E-2</v>
      </c>
      <c r="AI283">
        <v>16.794348364603799</v>
      </c>
      <c r="AJ283">
        <v>99.624542124542103</v>
      </c>
      <c r="AK283" t="str">
        <f>IF(AND(Table2[[#This Row],[20D EMA]]&gt;Table2[[#This Row],[50D EMA]],Table2[[#This Row],[50D EMA]]&gt;Table2[[#This Row],[200D EMA]]),"Uptrend","Downtrend/NoTrend")</f>
        <v>Downtrend/NoTrend</v>
      </c>
      <c r="AL283">
        <v>-0.03</v>
      </c>
      <c r="AM283" t="s">
        <v>10474</v>
      </c>
      <c r="AN283">
        <v>5.48</v>
      </c>
      <c r="AO283" t="s">
        <v>10473</v>
      </c>
      <c r="AP283">
        <v>6.8480274048859993E-2</v>
      </c>
      <c r="AQ283">
        <f>(Table2[[#This Row],[Sharpe Ratio]]-AVERAGE(Table2[Sharpe Ratio]))/_xlfn.STDEV.P(Table2[Sharpe Ratio])</f>
        <v>0.15073325490886141</v>
      </c>
      <c r="AR2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3">
        <f>_xlfn.RANK.AVG(Table2[[#This Row],[1Y Return vs Nifty Z-Score]],Table2[1Y Return vs Nifty Z-Score])</f>
        <v>208</v>
      </c>
      <c r="AT283">
        <f>_xlfn.RANK.AVG(Table2[[#This Row],[6M Return vs Nifty Z-Score]],Table2[6M Return vs Nifty Z-Score])</f>
        <v>417</v>
      </c>
      <c r="AU283">
        <f>_xlfn.RANK.AVG(Table2[[#This Row],[Sharpe Ratio Z-Score]],Table2[Sharpe Ratio Z-Score])</f>
        <v>286</v>
      </c>
      <c r="AV283">
        <f>(Table2[[#This Row],[Rank 1Y]]+Table2[[#This Row],[Rank 6M]]+Table2[[#This Row],[Rank Sharpe]])/3</f>
        <v>303.66666666666669</v>
      </c>
    </row>
    <row r="284" spans="1:48" x14ac:dyDescent="0.3">
      <c r="A284" t="s">
        <v>1395</v>
      </c>
      <c r="B284" t="s">
        <v>1396</v>
      </c>
      <c r="C284" t="s">
        <v>10433</v>
      </c>
      <c r="D284" t="s">
        <v>191</v>
      </c>
      <c r="E284">
        <v>7495.2373628199903</v>
      </c>
      <c r="F284">
        <v>1388.05</v>
      </c>
      <c r="G284">
        <v>26.8919422707955</v>
      </c>
      <c r="H284">
        <f>(Table2[[#This Row],[1Y Return vs Nifty]]-AVERAGE(Table2[1Y Return vs Nifty]))/_xlfn.STDEV.P(Table2[1Y Return vs Nifty])</f>
        <v>-0.24316260405798645</v>
      </c>
      <c r="I284">
        <v>30.531990727007599</v>
      </c>
      <c r="J284">
        <f>(Table2[[#This Row],[1M Return vs Nifty]]-AVERAGE(Table2[1M Return vs Nifty]))/_xlfn.STDEV.P(Table2[1M Return vs Nifty])</f>
        <v>1.4815401141953952</v>
      </c>
      <c r="K284">
        <v>19.341612958212998</v>
      </c>
      <c r="L284">
        <f>(Table2[[#This Row],[6M Return vs Nifty]]-AVERAGE(Table2[6M Return vs Nifty]))/_xlfn.STDEV.P(Table2[6M Return vs Nifty])</f>
        <v>0.22155311173480735</v>
      </c>
      <c r="M284">
        <v>3.4006200225887802</v>
      </c>
      <c r="N284">
        <f>(Table2[[#This Row],[1W Return vs Nifty]]-AVERAGE(Table2[1W Return vs Nifty]))/_xlfn.STDEV.P(Table2[1W Return vs Nifty])</f>
        <v>0.35016530091920961</v>
      </c>
      <c r="O284">
        <v>1260.8399999999999</v>
      </c>
      <c r="P284">
        <v>1161.48812210708</v>
      </c>
      <c r="Q284">
        <v>1021.88311922465</v>
      </c>
      <c r="R284">
        <v>88.957284693823894</v>
      </c>
      <c r="S284" s="2">
        <f>(Table2[[#This Row],[Close Price]]-Table2[[#This Row],[20D EMA]])/Table2[[#This Row],[20D EMA]]</f>
        <v>0.10089305542336859</v>
      </c>
      <c r="T284" s="2">
        <f>(Table2[[#This Row],[Close Price]]-Table2[[#This Row],[50D EMA]])/Table2[[#This Row],[50D EMA]]</f>
        <v>0.19506172605700803</v>
      </c>
      <c r="U284" s="2">
        <f>(Table2[[#This Row],[Close Price]]-Table2[[#This Row],[200D EMA]])/Table2[[#This Row],[200D EMA]]</f>
        <v>0.35832559897180577</v>
      </c>
      <c r="V284">
        <v>1.2319829671970901</v>
      </c>
      <c r="W284">
        <v>1364.2</v>
      </c>
      <c r="X284">
        <v>1405.05</v>
      </c>
      <c r="Y284">
        <v>1296.8</v>
      </c>
      <c r="Z284">
        <v>1405.05</v>
      </c>
      <c r="AA284">
        <v>1296.8</v>
      </c>
      <c r="AB284">
        <v>1405.05</v>
      </c>
      <c r="AC284" s="2">
        <f>(Table2[[#This Row],[Close Price]]/Table2[[#This Row],[Day Low]])-1</f>
        <v>1.7482773786834604E-2</v>
      </c>
      <c r="AD284" s="2">
        <f>(Table2[[#This Row],[Day High]]/Table2[[#This Row],[Close Price]])-1</f>
        <v>1.2247397428046591E-2</v>
      </c>
      <c r="AE284" s="2">
        <f>(Table2[[#This Row],[Close Price]]/Table2[[#This Row],[Current Week Low]])-1</f>
        <v>7.0365515114127142E-2</v>
      </c>
      <c r="AF284" s="2">
        <f>(Table2[[#This Row],[Current Week High]]/Table2[[#This Row],[Close Price]])-1</f>
        <v>1.2247397428046591E-2</v>
      </c>
      <c r="AG284" s="2">
        <f>(Table2[[#This Row],[Close Price]]/Table2[[#This Row],[Current Month Low]])-1</f>
        <v>7.0365515114127142E-2</v>
      </c>
      <c r="AH284" s="2">
        <f>(Table2[[#This Row],[Current Month High]]/Table2[[#This Row],[Close Price]])-1</f>
        <v>1.2247397428046591E-2</v>
      </c>
      <c r="AI284">
        <v>1.22473974280465</v>
      </c>
      <c r="AJ284">
        <v>69.171237050578895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0.13</v>
      </c>
      <c r="AM284" t="s">
        <v>10473</v>
      </c>
      <c r="AN284">
        <v>9.11</v>
      </c>
      <c r="AO284" t="s">
        <v>10473</v>
      </c>
      <c r="AP284">
        <v>5.9150232343209E-2</v>
      </c>
      <c r="AQ284">
        <f>(Table2[[#This Row],[Sharpe Ratio]]-AVERAGE(Table2[Sharpe Ratio]))/_xlfn.STDEV.P(Table2[Sharpe Ratio])</f>
        <v>4.5217419034667278E-2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1.855313341826093</v>
      </c>
      <c r="AS284">
        <f>_xlfn.RANK.AVG(Table2[[#This Row],[1Y Return vs Nifty Z-Score]],Table2[1Y Return vs Nifty Z-Score])</f>
        <v>360</v>
      </c>
      <c r="AT284">
        <f>_xlfn.RANK.AVG(Table2[[#This Row],[6M Return vs Nifty Z-Score]],Table2[6M Return vs Nifty Z-Score])</f>
        <v>229</v>
      </c>
      <c r="AU284">
        <f>_xlfn.RANK.AVG(Table2[[#This Row],[Sharpe Ratio Z-Score]],Table2[Sharpe Ratio Z-Score])</f>
        <v>328</v>
      </c>
      <c r="AV284">
        <f>(Table2[[#This Row],[Rank 1Y]]+Table2[[#This Row],[Rank 6M]]+Table2[[#This Row],[Rank Sharpe]])/3</f>
        <v>305.66666666666669</v>
      </c>
    </row>
    <row r="285" spans="1:48" x14ac:dyDescent="0.3">
      <c r="A285" t="s">
        <v>314</v>
      </c>
      <c r="B285" t="s">
        <v>315</v>
      </c>
      <c r="C285" t="s">
        <v>10434</v>
      </c>
      <c r="D285" t="s">
        <v>59</v>
      </c>
      <c r="E285">
        <v>80706.242000059996</v>
      </c>
      <c r="F285">
        <v>1770.2</v>
      </c>
      <c r="G285">
        <v>71.403173012779206</v>
      </c>
      <c r="H285">
        <f>(Table2[[#This Row],[1Y Return vs Nifty]]-AVERAGE(Table2[1Y Return vs Nifty]))/_xlfn.STDEV.P(Table2[1Y Return vs Nifty])</f>
        <v>0.25263624152950537</v>
      </c>
      <c r="I285">
        <v>3.5009051398598201</v>
      </c>
      <c r="J285">
        <f>(Table2[[#This Row],[1M Return vs Nifty]]-AVERAGE(Table2[1M Return vs Nifty]))/_xlfn.STDEV.P(Table2[1M Return vs Nifty])</f>
        <v>-0.46502335257137695</v>
      </c>
      <c r="K285">
        <v>15.3999168909336</v>
      </c>
      <c r="L285">
        <f>(Table2[[#This Row],[6M Return vs Nifty]]-AVERAGE(Table2[6M Return vs Nifty]))/_xlfn.STDEV.P(Table2[6M Return vs Nifty])</f>
        <v>0.10884397281950511</v>
      </c>
      <c r="M285">
        <v>9.7883515546707702</v>
      </c>
      <c r="N285">
        <f>(Table2[[#This Row],[1W Return vs Nifty]]-AVERAGE(Table2[1W Return vs Nifty]))/_xlfn.STDEV.P(Table2[1W Return vs Nifty])</f>
        <v>1.6043047652332509</v>
      </c>
      <c r="O285">
        <v>1631.72</v>
      </c>
      <c r="P285">
        <v>1616.1638736167599</v>
      </c>
      <c r="Q285">
        <v>1442.62355011572</v>
      </c>
      <c r="R285">
        <v>87.723485911092297</v>
      </c>
      <c r="S285" s="2">
        <f>(Table2[[#This Row],[Close Price]]-Table2[[#This Row],[20D EMA]])/Table2[[#This Row],[20D EMA]]</f>
        <v>8.4867501777265722E-2</v>
      </c>
      <c r="T285" s="2">
        <f>(Table2[[#This Row],[Close Price]]-Table2[[#This Row],[50D EMA]])/Table2[[#This Row],[50D EMA]]</f>
        <v>9.5309720070977544E-2</v>
      </c>
      <c r="U285" s="2">
        <f>(Table2[[#This Row],[Close Price]]-Table2[[#This Row],[200D EMA]])/Table2[[#This Row],[200D EMA]]</f>
        <v>0.22706994479467874</v>
      </c>
      <c r="V285">
        <v>1.4623755265043501</v>
      </c>
      <c r="W285">
        <v>1755.9</v>
      </c>
      <c r="X285">
        <v>1785</v>
      </c>
      <c r="Y285">
        <v>1598.25</v>
      </c>
      <c r="Z285">
        <v>1785</v>
      </c>
      <c r="AA285">
        <v>1598.25</v>
      </c>
      <c r="AB285">
        <v>1785</v>
      </c>
      <c r="AC285" s="2">
        <f>(Table2[[#This Row],[Close Price]]/Table2[[#This Row],[Day Low]])-1</f>
        <v>8.1439717523776878E-3</v>
      </c>
      <c r="AD285" s="2">
        <f>(Table2[[#This Row],[Day High]]/Table2[[#This Row],[Close Price]])-1</f>
        <v>8.3606372161337816E-3</v>
      </c>
      <c r="AE285" s="2">
        <f>(Table2[[#This Row],[Close Price]]/Table2[[#This Row],[Current Week Low]])-1</f>
        <v>0.10758642264977314</v>
      </c>
      <c r="AF285" s="2">
        <f>(Table2[[#This Row],[Current Week High]]/Table2[[#This Row],[Close Price]])-1</f>
        <v>8.3606372161337816E-3</v>
      </c>
      <c r="AG285" s="2">
        <f>(Table2[[#This Row],[Close Price]]/Table2[[#This Row],[Current Month Low]])-1</f>
        <v>0.10758642264977314</v>
      </c>
      <c r="AH285" s="2">
        <f>(Table2[[#This Row],[Current Month High]]/Table2[[#This Row],[Close Price]])-1</f>
        <v>8.3606372161337816E-3</v>
      </c>
      <c r="AI285">
        <v>0.83606372161337805</v>
      </c>
      <c r="AJ285">
        <v>98.954762573756597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</v>
      </c>
      <c r="AM285" t="s">
        <v>10475</v>
      </c>
      <c r="AN285">
        <v>12.59</v>
      </c>
      <c r="AO285" t="s">
        <v>10473</v>
      </c>
      <c r="AP285">
        <v>1.5826828357111002E-2</v>
      </c>
      <c r="AQ285">
        <f>(Table2[[#This Row],[Sharpe Ratio]]-AVERAGE(Table2[Sharpe Ratio]))/_xlfn.STDEV.P(Table2[Sharpe Ratio])</f>
        <v>-0.44473807406240962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1.0560235529484747</v>
      </c>
      <c r="AS285">
        <f>_xlfn.RANK.AVG(Table2[[#This Row],[1Y Return vs Nifty Z-Score]],Table2[1Y Return vs Nifty Z-Score])</f>
        <v>198</v>
      </c>
      <c r="AT285">
        <f>_xlfn.RANK.AVG(Table2[[#This Row],[6M Return vs Nifty Z-Score]],Table2[6M Return vs Nifty Z-Score])</f>
        <v>266</v>
      </c>
      <c r="AU285">
        <f>_xlfn.RANK.AVG(Table2[[#This Row],[Sharpe Ratio Z-Score]],Table2[Sharpe Ratio Z-Score])</f>
        <v>454</v>
      </c>
      <c r="AV285">
        <f>(Table2[[#This Row],[Rank 1Y]]+Table2[[#This Row],[Rank 6M]]+Table2[[#This Row],[Rank Sharpe]])/3</f>
        <v>306</v>
      </c>
    </row>
    <row r="286" spans="1:48" x14ac:dyDescent="0.3">
      <c r="A286" t="s">
        <v>1234</v>
      </c>
      <c r="B286" t="s">
        <v>1235</v>
      </c>
      <c r="C286" t="s">
        <v>10427</v>
      </c>
      <c r="D286" t="s">
        <v>95</v>
      </c>
      <c r="E286">
        <v>8996.9899324500002</v>
      </c>
      <c r="F286">
        <v>555.25</v>
      </c>
      <c r="G286">
        <v>146.04810469255301</v>
      </c>
      <c r="H286">
        <f>(Table2[[#This Row],[1Y Return vs Nifty]]-AVERAGE(Table2[1Y Return vs Nifty]))/_xlfn.STDEV.P(Table2[1Y Return vs Nifty])</f>
        <v>1.0840864247499322</v>
      </c>
      <c r="I286">
        <v>6.8253756440066198</v>
      </c>
      <c r="J286">
        <f>(Table2[[#This Row],[1M Return vs Nifty]]-AVERAGE(Table2[1M Return vs Nifty]))/_xlfn.STDEV.P(Table2[1M Return vs Nifty])</f>
        <v>-0.22562146806871683</v>
      </c>
      <c r="K286">
        <v>9.92722959506332</v>
      </c>
      <c r="L286">
        <f>(Table2[[#This Row],[6M Return vs Nifty]]-AVERAGE(Table2[6M Return vs Nifty]))/_xlfn.STDEV.P(Table2[6M Return vs Nifty])</f>
        <v>-4.7642438649553268E-2</v>
      </c>
      <c r="M286">
        <v>-1.65492050492775</v>
      </c>
      <c r="N286">
        <f>(Table2[[#This Row],[1W Return vs Nifty]]-AVERAGE(Table2[1W Return vs Nifty]))/_xlfn.STDEV.P(Table2[1W Return vs Nifty])</f>
        <v>-0.64241756784311621</v>
      </c>
      <c r="O286">
        <v>556.30999999999995</v>
      </c>
      <c r="P286">
        <v>530.89399997856003</v>
      </c>
      <c r="Q286">
        <v>425.85356964138299</v>
      </c>
      <c r="R286">
        <v>47.414305839094602</v>
      </c>
      <c r="S286" s="2">
        <f>(Table2[[#This Row],[Close Price]]-Table2[[#This Row],[20D EMA]])/Table2[[#This Row],[20D EMA]]</f>
        <v>-1.9054124498929473E-3</v>
      </c>
      <c r="T286" s="2">
        <f>(Table2[[#This Row],[Close Price]]-Table2[[#This Row],[50D EMA]])/Table2[[#This Row],[50D EMA]]</f>
        <v>4.5877331486932564E-2</v>
      </c>
      <c r="U286" s="2">
        <f>(Table2[[#This Row],[Close Price]]-Table2[[#This Row],[200D EMA]])/Table2[[#This Row],[200D EMA]]</f>
        <v>0.30385193311302633</v>
      </c>
      <c r="V286">
        <v>0.67996030431065202</v>
      </c>
      <c r="W286">
        <v>551</v>
      </c>
      <c r="X286">
        <v>566.54999999999995</v>
      </c>
      <c r="Y286">
        <v>542.75</v>
      </c>
      <c r="Z286">
        <v>581.9</v>
      </c>
      <c r="AA286">
        <v>542.75</v>
      </c>
      <c r="AB286">
        <v>581.9</v>
      </c>
      <c r="AC286" s="2">
        <f>(Table2[[#This Row],[Close Price]]/Table2[[#This Row],[Day Low]])-1</f>
        <v>7.713248638838488E-3</v>
      </c>
      <c r="AD286" s="2">
        <f>(Table2[[#This Row],[Day High]]/Table2[[#This Row],[Close Price]])-1</f>
        <v>2.0351193156235903E-2</v>
      </c>
      <c r="AE286" s="2">
        <f>(Table2[[#This Row],[Close Price]]/Table2[[#This Row],[Current Week Low]])-1</f>
        <v>2.3030861354214727E-2</v>
      </c>
      <c r="AF286" s="2">
        <f>(Table2[[#This Row],[Current Week High]]/Table2[[#This Row],[Close Price]])-1</f>
        <v>4.7996398018910424E-2</v>
      </c>
      <c r="AG286" s="2">
        <f>(Table2[[#This Row],[Close Price]]/Table2[[#This Row],[Current Month Low]])-1</f>
        <v>2.3030861354214727E-2</v>
      </c>
      <c r="AH286" s="2">
        <f>(Table2[[#This Row],[Current Month High]]/Table2[[#This Row],[Close Price]])-1</f>
        <v>4.7996398018910424E-2</v>
      </c>
      <c r="AI286">
        <v>14.3268797838811</v>
      </c>
      <c r="AJ286">
        <v>182.797843894571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0.09</v>
      </c>
      <c r="AM286" t="s">
        <v>10473</v>
      </c>
      <c r="AN286">
        <v>-8</v>
      </c>
      <c r="AO286" t="s">
        <v>10474</v>
      </c>
      <c r="AQ286">
        <f>(Table2[[#This Row],[Sharpe Ratio]]-AVERAGE(Table2[Sharpe Ratio]))/_xlfn.STDEV.P(Table2[Sharpe Ratio])</f>
        <v>-0.62372773734831932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-0.45532278715977342</v>
      </c>
      <c r="AS286">
        <f>_xlfn.RANK.AVG(Table2[[#This Row],[1Y Return vs Nifty Z-Score]],Table2[1Y Return vs Nifty Z-Score])</f>
        <v>76</v>
      </c>
      <c r="AT286">
        <f>_xlfn.RANK.AVG(Table2[[#This Row],[6M Return vs Nifty Z-Score]],Table2[6M Return vs Nifty Z-Score])</f>
        <v>318</v>
      </c>
      <c r="AU286">
        <f>_xlfn.RANK.AVG(Table2[[#This Row],[Sharpe Ratio Z-Score]],Table2[Sharpe Ratio Z-Score])</f>
        <v>524.5</v>
      </c>
      <c r="AV286">
        <f>(Table2[[#This Row],[Rank 1Y]]+Table2[[#This Row],[Rank 6M]]+Table2[[#This Row],[Rank Sharpe]])/3</f>
        <v>306.16666666666669</v>
      </c>
    </row>
    <row r="287" spans="1:48" x14ac:dyDescent="0.3">
      <c r="A287" t="s">
        <v>1663</v>
      </c>
      <c r="B287" t="s">
        <v>1664</v>
      </c>
      <c r="C287" t="s">
        <v>10435</v>
      </c>
      <c r="D287" t="s">
        <v>1665</v>
      </c>
      <c r="E287">
        <v>4901.2951577839904</v>
      </c>
      <c r="F287">
        <v>72.42</v>
      </c>
      <c r="G287">
        <v>54.423463256447498</v>
      </c>
      <c r="H287">
        <f>(Table2[[#This Row],[1Y Return vs Nifty]]-AVERAGE(Table2[1Y Return vs Nifty]))/_xlfn.STDEV.P(Table2[1Y Return vs Nifty])</f>
        <v>6.3503738220414663E-2</v>
      </c>
      <c r="I287">
        <v>19.017799505068702</v>
      </c>
      <c r="J287">
        <f>(Table2[[#This Row],[1M Return vs Nifty]]-AVERAGE(Table2[1M Return vs Nifty]))/_xlfn.STDEV.P(Table2[1M Return vs Nifty])</f>
        <v>0.6523797791532292</v>
      </c>
      <c r="K287">
        <v>2.7671936965241901</v>
      </c>
      <c r="L287">
        <f>(Table2[[#This Row],[6M Return vs Nifty]]-AVERAGE(Table2[6M Return vs Nifty]))/_xlfn.STDEV.P(Table2[6M Return vs Nifty])</f>
        <v>-0.252377016595843</v>
      </c>
      <c r="M287">
        <v>-3.3697916675638702</v>
      </c>
      <c r="N287">
        <f>(Table2[[#This Row],[1W Return vs Nifty]]-AVERAGE(Table2[1W Return vs Nifty]))/_xlfn.STDEV.P(Table2[1W Return vs Nifty])</f>
        <v>-0.97910792348413922</v>
      </c>
      <c r="O287">
        <v>73.540000000000006</v>
      </c>
      <c r="P287">
        <v>69.324724615734397</v>
      </c>
      <c r="Q287">
        <v>61.290475980246001</v>
      </c>
      <c r="R287">
        <v>41.529547525409498</v>
      </c>
      <c r="S287" s="2">
        <f>(Table2[[#This Row],[Close Price]]-Table2[[#This Row],[20D EMA]])/Table2[[#This Row],[20D EMA]]</f>
        <v>-1.5229806907805336E-2</v>
      </c>
      <c r="T287" s="2">
        <f>(Table2[[#This Row],[Close Price]]-Table2[[#This Row],[50D EMA]])/Table2[[#This Row],[50D EMA]]</f>
        <v>4.4648938764959491E-2</v>
      </c>
      <c r="U287" s="2">
        <f>(Table2[[#This Row],[Close Price]]-Table2[[#This Row],[200D EMA]])/Table2[[#This Row],[200D EMA]]</f>
        <v>0.1815865163674216</v>
      </c>
      <c r="V287">
        <v>0.71451975142264101</v>
      </c>
      <c r="W287">
        <v>71.58</v>
      </c>
      <c r="X287">
        <v>73.349999999999994</v>
      </c>
      <c r="Y287">
        <v>70.709999999999994</v>
      </c>
      <c r="Z287">
        <v>76.61</v>
      </c>
      <c r="AA287">
        <v>70.709999999999994</v>
      </c>
      <c r="AB287">
        <v>76.61</v>
      </c>
      <c r="AC287" s="2">
        <f>(Table2[[#This Row],[Close Price]]/Table2[[#This Row],[Day Low]])-1</f>
        <v>1.1735121542330251E-2</v>
      </c>
      <c r="AD287" s="2">
        <f>(Table2[[#This Row],[Day High]]/Table2[[#This Row],[Close Price]])-1</f>
        <v>1.2841756420878037E-2</v>
      </c>
      <c r="AE287" s="2">
        <f>(Table2[[#This Row],[Close Price]]/Table2[[#This Row],[Current Week Low]])-1</f>
        <v>2.4183283835384151E-2</v>
      </c>
      <c r="AF287" s="2">
        <f>(Table2[[#This Row],[Current Week High]]/Table2[[#This Row],[Close Price]])-1</f>
        <v>5.7856945595139431E-2</v>
      </c>
      <c r="AG287" s="2">
        <f>(Table2[[#This Row],[Close Price]]/Table2[[#This Row],[Current Month Low]])-1</f>
        <v>2.4183283835384151E-2</v>
      </c>
      <c r="AH287" s="2">
        <f>(Table2[[#This Row],[Current Month High]]/Table2[[#This Row],[Close Price]])-1</f>
        <v>5.7856945595139431E-2</v>
      </c>
      <c r="AI287">
        <v>16.2524164595415</v>
      </c>
      <c r="AJ287">
        <v>84.274809160305296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0.15</v>
      </c>
      <c r="AM287" t="s">
        <v>10473</v>
      </c>
      <c r="AN287">
        <v>-5.4</v>
      </c>
      <c r="AO287" t="s">
        <v>10474</v>
      </c>
      <c r="AP287">
        <v>7.2080764755512006E-2</v>
      </c>
      <c r="AQ287">
        <f>(Table2[[#This Row],[Sharpe Ratio]]-AVERAGE(Table2[Sharpe Ratio]))/_xlfn.STDEV.P(Table2[Sharpe Ratio])</f>
        <v>0.19145212824889729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-0.32414929445744101</v>
      </c>
      <c r="AS287">
        <f>_xlfn.RANK.AVG(Table2[[#This Row],[1Y Return vs Nifty Z-Score]],Table2[1Y Return vs Nifty Z-Score])</f>
        <v>253</v>
      </c>
      <c r="AT287">
        <f>_xlfn.RANK.AVG(Table2[[#This Row],[6M Return vs Nifty Z-Score]],Table2[6M Return vs Nifty Z-Score])</f>
        <v>393</v>
      </c>
      <c r="AU287">
        <f>_xlfn.RANK.AVG(Table2[[#This Row],[Sharpe Ratio Z-Score]],Table2[Sharpe Ratio Z-Score])</f>
        <v>274</v>
      </c>
      <c r="AV287">
        <f>(Table2[[#This Row],[Rank 1Y]]+Table2[[#This Row],[Rank 6M]]+Table2[[#This Row],[Rank Sharpe]])/3</f>
        <v>306.66666666666669</v>
      </c>
    </row>
    <row r="288" spans="1:48" x14ac:dyDescent="0.3">
      <c r="A288" t="s">
        <v>1978</v>
      </c>
      <c r="B288" t="s">
        <v>1979</v>
      </c>
      <c r="C288" t="s">
        <v>10430</v>
      </c>
      <c r="D288" t="s">
        <v>887</v>
      </c>
      <c r="E288">
        <v>3202.58560812</v>
      </c>
      <c r="F288">
        <v>373.2</v>
      </c>
      <c r="G288">
        <v>49.2828975121094</v>
      </c>
      <c r="H288">
        <f>(Table2[[#This Row],[1Y Return vs Nifty]]-AVERAGE(Table2[1Y Return vs Nifty]))/_xlfn.STDEV.P(Table2[1Y Return vs Nifty])</f>
        <v>6.2443338133944745E-3</v>
      </c>
      <c r="I288">
        <v>54.237097815054</v>
      </c>
      <c r="J288">
        <f>(Table2[[#This Row],[1M Return vs Nifty]]-AVERAGE(Table2[1M Return vs Nifty]))/_xlfn.STDEV.P(Table2[1M Return vs Nifty])</f>
        <v>3.1885931026748735</v>
      </c>
      <c r="K288">
        <v>5.5217869185506903</v>
      </c>
      <c r="L288">
        <f>(Table2[[#This Row],[6M Return vs Nifty]]-AVERAGE(Table2[6M Return vs Nifty]))/_xlfn.STDEV.P(Table2[6M Return vs Nifty])</f>
        <v>-0.17361198123612206</v>
      </c>
      <c r="M288">
        <v>19.1305148316569</v>
      </c>
      <c r="N288">
        <f>(Table2[[#This Row],[1W Return vs Nifty]]-AVERAGE(Table2[1W Return vs Nifty]))/_xlfn.STDEV.P(Table2[1W Return vs Nifty])</f>
        <v>3.4385045259603446</v>
      </c>
      <c r="O288">
        <v>314.95999999999998</v>
      </c>
      <c r="P288">
        <v>293.89953274745699</v>
      </c>
      <c r="Q288">
        <v>286.12880831428402</v>
      </c>
      <c r="R288">
        <v>79.8493242150101</v>
      </c>
      <c r="S288" s="2">
        <f>(Table2[[#This Row],[Close Price]]-Table2[[#This Row],[20D EMA]])/Table2[[#This Row],[20D EMA]]</f>
        <v>0.18491236982473969</v>
      </c>
      <c r="T288" s="2">
        <f>(Table2[[#This Row],[Close Price]]-Table2[[#This Row],[50D EMA]])/Table2[[#This Row],[50D EMA]]</f>
        <v>0.26982168536036627</v>
      </c>
      <c r="U288" s="2">
        <f>(Table2[[#This Row],[Close Price]]-Table2[[#This Row],[200D EMA]])/Table2[[#This Row],[200D EMA]]</f>
        <v>0.30430767247342999</v>
      </c>
      <c r="V288">
        <v>2.7915928500042901</v>
      </c>
      <c r="W288">
        <v>363.55</v>
      </c>
      <c r="X288">
        <v>379.9</v>
      </c>
      <c r="Y288">
        <v>314.05</v>
      </c>
      <c r="Z288">
        <v>389.1</v>
      </c>
      <c r="AA288">
        <v>314.05</v>
      </c>
      <c r="AB288">
        <v>389.1</v>
      </c>
      <c r="AC288" s="2">
        <f>(Table2[[#This Row],[Close Price]]/Table2[[#This Row],[Day Low]])-1</f>
        <v>2.654380415348645E-2</v>
      </c>
      <c r="AD288" s="2">
        <f>(Table2[[#This Row],[Day High]]/Table2[[#This Row],[Close Price]])-1</f>
        <v>1.7952840300107242E-2</v>
      </c>
      <c r="AE288" s="2">
        <f>(Table2[[#This Row],[Close Price]]/Table2[[#This Row],[Current Week Low]])-1</f>
        <v>0.18834580480815144</v>
      </c>
      <c r="AF288" s="2">
        <f>(Table2[[#This Row],[Current Week High]]/Table2[[#This Row],[Close Price]])-1</f>
        <v>4.2604501607717227E-2</v>
      </c>
      <c r="AG288" s="2">
        <f>(Table2[[#This Row],[Close Price]]/Table2[[#This Row],[Current Month Low]])-1</f>
        <v>0.18834580480815144</v>
      </c>
      <c r="AH288" s="2">
        <f>(Table2[[#This Row],[Current Month High]]/Table2[[#This Row],[Close Price]])-1</f>
        <v>4.2604501607717227E-2</v>
      </c>
      <c r="AI288">
        <v>4.26045016077172</v>
      </c>
      <c r="AJ288">
        <v>84.798217380539697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0.24</v>
      </c>
      <c r="AM288" t="s">
        <v>10473</v>
      </c>
      <c r="AN288">
        <v>28.2</v>
      </c>
      <c r="AO288" t="s">
        <v>10473</v>
      </c>
      <c r="AP288">
        <v>6.7488547201267998E-2</v>
      </c>
      <c r="AQ288">
        <f>(Table2[[#This Row],[Sharpe Ratio]]-AVERAGE(Table2[Sharpe Ratio]))/_xlfn.STDEV.P(Table2[Sharpe Ratio])</f>
        <v>0.13951756149784814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6.599247542710339</v>
      </c>
      <c r="AS288">
        <f>_xlfn.RANK.AVG(Table2[[#This Row],[1Y Return vs Nifty Z-Score]],Table2[1Y Return vs Nifty Z-Score])</f>
        <v>273</v>
      </c>
      <c r="AT288">
        <f>_xlfn.RANK.AVG(Table2[[#This Row],[6M Return vs Nifty Z-Score]],Table2[6M Return vs Nifty Z-Score])</f>
        <v>360</v>
      </c>
      <c r="AU288">
        <f>_xlfn.RANK.AVG(Table2[[#This Row],[Sharpe Ratio Z-Score]],Table2[Sharpe Ratio Z-Score])</f>
        <v>289</v>
      </c>
      <c r="AV288">
        <f>(Table2[[#This Row],[Rank 1Y]]+Table2[[#This Row],[Rank 6M]]+Table2[[#This Row],[Rank Sharpe]])/3</f>
        <v>307.33333333333331</v>
      </c>
    </row>
    <row r="289" spans="1:48" x14ac:dyDescent="0.3">
      <c r="A289" t="s">
        <v>1607</v>
      </c>
      <c r="B289" t="s">
        <v>1608</v>
      </c>
      <c r="C289" t="s">
        <v>10433</v>
      </c>
      <c r="D289" t="s">
        <v>191</v>
      </c>
      <c r="E289">
        <v>5579.676638469</v>
      </c>
      <c r="F289">
        <v>219.43</v>
      </c>
      <c r="G289">
        <v>26.873097050724699</v>
      </c>
      <c r="H289">
        <f>(Table2[[#This Row],[1Y Return vs Nifty]]-AVERAGE(Table2[1Y Return vs Nifty]))/_xlfn.STDEV.P(Table2[1Y Return vs Nifty])</f>
        <v>-0.24337251598808127</v>
      </c>
      <c r="I289">
        <v>28.600714620281099</v>
      </c>
      <c r="J289">
        <f>(Table2[[#This Row],[1M Return vs Nifty]]-AVERAGE(Table2[1M Return vs Nifty]))/_xlfn.STDEV.P(Table2[1M Return vs Nifty])</f>
        <v>1.3424649926478982</v>
      </c>
      <c r="K289">
        <v>17.8756500004692</v>
      </c>
      <c r="L289">
        <f>(Table2[[#This Row],[6M Return vs Nifty]]-AVERAGE(Table2[6M Return vs Nifty]))/_xlfn.STDEV.P(Table2[6M Return vs Nifty])</f>
        <v>0.1796352622028228</v>
      </c>
      <c r="M289">
        <v>1.8164507175128199</v>
      </c>
      <c r="N289">
        <f>(Table2[[#This Row],[1W Return vs Nifty]]-AVERAGE(Table2[1W Return vs Nifty]))/_xlfn.STDEV.P(Table2[1W Return vs Nifty])</f>
        <v>3.9136380296562003E-2</v>
      </c>
      <c r="O289">
        <v>203</v>
      </c>
      <c r="P289">
        <v>187.08209818293199</v>
      </c>
      <c r="Q289">
        <v>162.921804859888</v>
      </c>
      <c r="R289">
        <v>74.6945293219147</v>
      </c>
      <c r="S289" s="2">
        <f>(Table2[[#This Row],[Close Price]]-Table2[[#This Row],[20D EMA]])/Table2[[#This Row],[20D EMA]]</f>
        <v>8.0935960591133033E-2</v>
      </c>
      <c r="T289" s="2">
        <f>(Table2[[#This Row],[Close Price]]-Table2[[#This Row],[50D EMA]])/Table2[[#This Row],[50D EMA]]</f>
        <v>0.17290752098278106</v>
      </c>
      <c r="U289" s="2">
        <f>(Table2[[#This Row],[Close Price]]-Table2[[#This Row],[200D EMA]])/Table2[[#This Row],[200D EMA]]</f>
        <v>0.34684243271616588</v>
      </c>
      <c r="V289">
        <v>2.2798888750327602</v>
      </c>
      <c r="W289">
        <v>213.49</v>
      </c>
      <c r="X289">
        <v>220.91</v>
      </c>
      <c r="Y289">
        <v>210.62</v>
      </c>
      <c r="Z289">
        <v>225.7</v>
      </c>
      <c r="AA289">
        <v>210.62</v>
      </c>
      <c r="AB289">
        <v>225.7</v>
      </c>
      <c r="AC289" s="2">
        <f>(Table2[[#This Row],[Close Price]]/Table2[[#This Row],[Day Low]])-1</f>
        <v>2.7823317251393531E-2</v>
      </c>
      <c r="AD289" s="2">
        <f>(Table2[[#This Row],[Day High]]/Table2[[#This Row],[Close Price]])-1</f>
        <v>6.7447477555484525E-3</v>
      </c>
      <c r="AE289" s="2">
        <f>(Table2[[#This Row],[Close Price]]/Table2[[#This Row],[Current Week Low]])-1</f>
        <v>4.1828886145665267E-2</v>
      </c>
      <c r="AF289" s="2">
        <f>(Table2[[#This Row],[Current Week High]]/Table2[[#This Row],[Close Price]])-1</f>
        <v>2.8574032721141007E-2</v>
      </c>
      <c r="AG289" s="2">
        <f>(Table2[[#This Row],[Close Price]]/Table2[[#This Row],[Current Month Low]])-1</f>
        <v>4.1828886145665267E-2</v>
      </c>
      <c r="AH289" s="2">
        <f>(Table2[[#This Row],[Current Month High]]/Table2[[#This Row],[Close Price]])-1</f>
        <v>2.8574032721141007E-2</v>
      </c>
      <c r="AI289">
        <v>2.8574032721140998</v>
      </c>
      <c r="AJ289">
        <v>74.081713605711997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0.09</v>
      </c>
      <c r="AM289" t="s">
        <v>10473</v>
      </c>
      <c r="AN289">
        <v>14.36</v>
      </c>
      <c r="AO289" t="s">
        <v>10473</v>
      </c>
      <c r="AP289">
        <v>5.9596783289304997E-2</v>
      </c>
      <c r="AQ289">
        <f>(Table2[[#This Row],[Sharpe Ratio]]-AVERAGE(Table2[Sharpe Ratio]))/_xlfn.STDEV.P(Table2[Sharpe Ratio])</f>
        <v>5.0267578275562518E-2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1.3681316974347644</v>
      </c>
      <c r="AS289">
        <f>_xlfn.RANK.AVG(Table2[[#This Row],[1Y Return vs Nifty Z-Score]],Table2[1Y Return vs Nifty Z-Score])</f>
        <v>361</v>
      </c>
      <c r="AT289">
        <f>_xlfn.RANK.AVG(Table2[[#This Row],[6M Return vs Nifty Z-Score]],Table2[6M Return vs Nifty Z-Score])</f>
        <v>237</v>
      </c>
      <c r="AU289">
        <f>_xlfn.RANK.AVG(Table2[[#This Row],[Sharpe Ratio Z-Score]],Table2[Sharpe Ratio Z-Score])</f>
        <v>326</v>
      </c>
      <c r="AV289">
        <f>(Table2[[#This Row],[Rank 1Y]]+Table2[[#This Row],[Rank 6M]]+Table2[[#This Row],[Rank Sharpe]])/3</f>
        <v>308</v>
      </c>
    </row>
    <row r="290" spans="1:48" x14ac:dyDescent="0.3">
      <c r="A290" t="s">
        <v>1347</v>
      </c>
      <c r="B290" t="s">
        <v>1348</v>
      </c>
      <c r="C290" t="s">
        <v>10429</v>
      </c>
      <c r="D290" t="s">
        <v>252</v>
      </c>
      <c r="E290">
        <v>8041.0377481599999</v>
      </c>
      <c r="F290">
        <v>7246.1</v>
      </c>
      <c r="G290">
        <v>31.683112124350501</v>
      </c>
      <c r="H290">
        <f>(Table2[[#This Row],[1Y Return vs Nifty]]-AVERAGE(Table2[1Y Return vs Nifty]))/_xlfn.STDEV.P(Table2[1Y Return vs Nifty])</f>
        <v>-0.18979502821682703</v>
      </c>
      <c r="I290">
        <v>6.7007987018914097</v>
      </c>
      <c r="J290">
        <f>(Table2[[#This Row],[1M Return vs Nifty]]-AVERAGE(Table2[1M Return vs Nifty]))/_xlfn.STDEV.P(Table2[1M Return vs Nifty])</f>
        <v>-0.23459250711711838</v>
      </c>
      <c r="K290">
        <v>31.4628095819746</v>
      </c>
      <c r="L290">
        <f>(Table2[[#This Row],[6M Return vs Nifty]]-AVERAGE(Table2[6M Return vs Nifty]))/_xlfn.STDEV.P(Table2[6M Return vs Nifty])</f>
        <v>0.56814747384913045</v>
      </c>
      <c r="M290">
        <v>3.0475114319918299</v>
      </c>
      <c r="N290">
        <f>(Table2[[#This Row],[1W Return vs Nifty]]-AVERAGE(Table2[1W Return vs Nifty]))/_xlfn.STDEV.P(Table2[1W Return vs Nifty])</f>
        <v>0.28083749394551771</v>
      </c>
      <c r="O290">
        <v>7076.42</v>
      </c>
      <c r="P290">
        <v>6851.72391281405</v>
      </c>
      <c r="Q290">
        <v>6059.4896794449696</v>
      </c>
      <c r="R290">
        <v>54.883808081464899</v>
      </c>
      <c r="S290" s="2">
        <f>(Table2[[#This Row],[Close Price]]-Table2[[#This Row],[20D EMA]])/Table2[[#This Row],[20D EMA]]</f>
        <v>2.3978226278259386E-2</v>
      </c>
      <c r="T290" s="2">
        <f>(Table2[[#This Row],[Close Price]]-Table2[[#This Row],[50D EMA]])/Table2[[#This Row],[50D EMA]]</f>
        <v>5.755866584880788E-2</v>
      </c>
      <c r="U290" s="2">
        <f>(Table2[[#This Row],[Close Price]]-Table2[[#This Row],[200D EMA]])/Table2[[#This Row],[200D EMA]]</f>
        <v>0.19582677474973775</v>
      </c>
      <c r="V290">
        <v>3.2860950470677399</v>
      </c>
      <c r="W290">
        <v>7195.55</v>
      </c>
      <c r="X290">
        <v>7381.55</v>
      </c>
      <c r="Y290">
        <v>7195.55</v>
      </c>
      <c r="Z290">
        <v>7650</v>
      </c>
      <c r="AA290">
        <v>7195.55</v>
      </c>
      <c r="AB290">
        <v>7650</v>
      </c>
      <c r="AC290" s="2">
        <f>(Table2[[#This Row],[Close Price]]/Table2[[#This Row],[Day Low]])-1</f>
        <v>7.0251752819450175E-3</v>
      </c>
      <c r="AD290" s="2">
        <f>(Table2[[#This Row],[Day High]]/Table2[[#This Row],[Close Price]])-1</f>
        <v>1.8692814065497165E-2</v>
      </c>
      <c r="AE290" s="2">
        <f>(Table2[[#This Row],[Close Price]]/Table2[[#This Row],[Current Week Low]])-1</f>
        <v>7.0251752819450175E-3</v>
      </c>
      <c r="AF290" s="2">
        <f>(Table2[[#This Row],[Current Week High]]/Table2[[#This Row],[Close Price]])-1</f>
        <v>5.5740329280578482E-2</v>
      </c>
      <c r="AG290" s="2">
        <f>(Table2[[#This Row],[Close Price]]/Table2[[#This Row],[Current Month Low]])-1</f>
        <v>7.0251752819450175E-3</v>
      </c>
      <c r="AH290" s="2">
        <f>(Table2[[#This Row],[Current Month High]]/Table2[[#This Row],[Close Price]])-1</f>
        <v>5.5740329280578482E-2</v>
      </c>
      <c r="AI290">
        <v>7.9891251845820301</v>
      </c>
      <c r="AJ290">
        <v>68.041093666658895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-0.06</v>
      </c>
      <c r="AM290" t="s">
        <v>10474</v>
      </c>
      <c r="AN290">
        <v>5.67</v>
      </c>
      <c r="AO290" t="s">
        <v>10473</v>
      </c>
      <c r="AP290">
        <v>1.9314625106444001E-2</v>
      </c>
      <c r="AQ290">
        <f>(Table2[[#This Row],[Sharpe Ratio]]-AVERAGE(Table2[Sharpe Ratio]))/_xlfn.STDEV.P(Table2[Sharpe Ratio])</f>
        <v>-0.40529368560461004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1.9303746856092596E-2</v>
      </c>
      <c r="AS290">
        <f>_xlfn.RANK.AVG(Table2[[#This Row],[1Y Return vs Nifty Z-Score]],Table2[1Y Return vs Nifty Z-Score])</f>
        <v>338</v>
      </c>
      <c r="AT290">
        <f>_xlfn.RANK.AVG(Table2[[#This Row],[6M Return vs Nifty Z-Score]],Table2[6M Return vs Nifty Z-Score])</f>
        <v>147</v>
      </c>
      <c r="AU290">
        <f>_xlfn.RANK.AVG(Table2[[#This Row],[Sharpe Ratio Z-Score]],Table2[Sharpe Ratio Z-Score])</f>
        <v>440</v>
      </c>
      <c r="AV290">
        <f>(Table2[[#This Row],[Rank 1Y]]+Table2[[#This Row],[Rank 6M]]+Table2[[#This Row],[Rank Sharpe]])/3</f>
        <v>308.33333333333331</v>
      </c>
    </row>
    <row r="291" spans="1:48" x14ac:dyDescent="0.3">
      <c r="A291" t="s">
        <v>1209</v>
      </c>
      <c r="B291" t="s">
        <v>1210</v>
      </c>
      <c r="C291" t="s">
        <v>10428</v>
      </c>
      <c r="D291" t="s">
        <v>297</v>
      </c>
      <c r="E291">
        <v>9403.7966445149996</v>
      </c>
      <c r="F291">
        <v>797.55</v>
      </c>
      <c r="G291">
        <v>56.734084934701997</v>
      </c>
      <c r="H291">
        <f>(Table2[[#This Row],[1Y Return vs Nifty]]-AVERAGE(Table2[1Y Return vs Nifty]))/_xlfn.STDEV.P(Table2[1Y Return vs Nifty])</f>
        <v>8.9241142951114724E-2</v>
      </c>
      <c r="I291">
        <v>11.9406709942517</v>
      </c>
      <c r="J291">
        <f>(Table2[[#This Row],[1M Return vs Nifty]]-AVERAGE(Table2[1M Return vs Nifty]))/_xlfn.STDEV.P(Table2[1M Return vs Nifty])</f>
        <v>0.14274135696126622</v>
      </c>
      <c r="K291">
        <v>-3.47065878412372</v>
      </c>
      <c r="L291">
        <f>(Table2[[#This Row],[6M Return vs Nifty]]-AVERAGE(Table2[6M Return vs Nifty]))/_xlfn.STDEV.P(Table2[6M Return vs Nifty])</f>
        <v>-0.43074261601654357</v>
      </c>
      <c r="M291">
        <v>6.2449916282518796</v>
      </c>
      <c r="N291">
        <f>(Table2[[#This Row],[1W Return vs Nifty]]-AVERAGE(Table2[1W Return vs Nifty]))/_xlfn.STDEV.P(Table2[1W Return vs Nifty])</f>
        <v>0.90861686763270599</v>
      </c>
      <c r="O291">
        <v>754.03</v>
      </c>
      <c r="P291">
        <v>737.18473715049902</v>
      </c>
      <c r="Q291">
        <v>685.87828334608503</v>
      </c>
      <c r="R291">
        <v>71.235694488514198</v>
      </c>
      <c r="S291" s="2">
        <f>(Table2[[#This Row],[Close Price]]-Table2[[#This Row],[20D EMA]])/Table2[[#This Row],[20D EMA]]</f>
        <v>5.7716536477328467E-2</v>
      </c>
      <c r="T291" s="2">
        <f>(Table2[[#This Row],[Close Price]]-Table2[[#This Row],[50D EMA]])/Table2[[#This Row],[50D EMA]]</f>
        <v>8.1886208174677858E-2</v>
      </c>
      <c r="U291" s="2">
        <f>(Table2[[#This Row],[Close Price]]-Table2[[#This Row],[200D EMA]])/Table2[[#This Row],[200D EMA]]</f>
        <v>0.16281564727362402</v>
      </c>
      <c r="V291">
        <v>0.75175903444230097</v>
      </c>
      <c r="W291">
        <v>793</v>
      </c>
      <c r="X291">
        <v>817.95</v>
      </c>
      <c r="Y291">
        <v>742.85</v>
      </c>
      <c r="Z291">
        <v>817.95</v>
      </c>
      <c r="AA291">
        <v>742.85</v>
      </c>
      <c r="AB291">
        <v>817.95</v>
      </c>
      <c r="AC291" s="2">
        <f>(Table2[[#This Row],[Close Price]]/Table2[[#This Row],[Day Low]])-1</f>
        <v>5.7377049180327155E-3</v>
      </c>
      <c r="AD291" s="2">
        <f>(Table2[[#This Row],[Day High]]/Table2[[#This Row],[Close Price]])-1</f>
        <v>2.5578333646793405E-2</v>
      </c>
      <c r="AE291" s="2">
        <f>(Table2[[#This Row],[Close Price]]/Table2[[#This Row],[Current Week Low]])-1</f>
        <v>7.3635323416571197E-2</v>
      </c>
      <c r="AF291" s="2">
        <f>(Table2[[#This Row],[Current Week High]]/Table2[[#This Row],[Close Price]])-1</f>
        <v>2.5578333646793405E-2</v>
      </c>
      <c r="AG291" s="2">
        <f>(Table2[[#This Row],[Close Price]]/Table2[[#This Row],[Current Month Low]])-1</f>
        <v>7.3635323416571197E-2</v>
      </c>
      <c r="AH291" s="2">
        <f>(Table2[[#This Row],[Current Month High]]/Table2[[#This Row],[Close Price]])-1</f>
        <v>2.5578333646793405E-2</v>
      </c>
      <c r="AI291">
        <v>15.566422167889099</v>
      </c>
      <c r="AJ291">
        <v>92.180722891566205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7.0000000000000007E-2</v>
      </c>
      <c r="AM291" t="s">
        <v>10473</v>
      </c>
      <c r="AN291">
        <v>6.04</v>
      </c>
      <c r="AO291" t="s">
        <v>10473</v>
      </c>
      <c r="AP291">
        <v>9.8297148282207994E-2</v>
      </c>
      <c r="AQ291">
        <f>(Table2[[#This Row],[Sharpe Ratio]]-AVERAGE(Table2[Sharpe Ratio]))/_xlfn.STDEV.P(Table2[Sharpe Ratio])</f>
        <v>0.48793993705926203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1.1977966885878053</v>
      </c>
      <c r="AS291">
        <f>_xlfn.RANK.AVG(Table2[[#This Row],[1Y Return vs Nifty Z-Score]],Table2[1Y Return vs Nifty Z-Score])</f>
        <v>247</v>
      </c>
      <c r="AT291">
        <f>_xlfn.RANK.AVG(Table2[[#This Row],[6M Return vs Nifty Z-Score]],Table2[6M Return vs Nifty Z-Score])</f>
        <v>464</v>
      </c>
      <c r="AU291">
        <f>_xlfn.RANK.AVG(Table2[[#This Row],[Sharpe Ratio Z-Score]],Table2[Sharpe Ratio Z-Score])</f>
        <v>215</v>
      </c>
      <c r="AV291">
        <f>(Table2[[#This Row],[Rank 1Y]]+Table2[[#This Row],[Rank 6M]]+Table2[[#This Row],[Rank Sharpe]])/3</f>
        <v>308.66666666666669</v>
      </c>
    </row>
    <row r="292" spans="1:48" x14ac:dyDescent="0.3">
      <c r="A292" t="s">
        <v>1286</v>
      </c>
      <c r="B292" t="s">
        <v>1287</v>
      </c>
      <c r="C292" t="s">
        <v>10434</v>
      </c>
      <c r="D292" t="s">
        <v>59</v>
      </c>
      <c r="E292">
        <v>8519.0252610539992</v>
      </c>
      <c r="F292">
        <v>187.99</v>
      </c>
      <c r="G292">
        <v>75.820194978712607</v>
      </c>
      <c r="H292">
        <f>(Table2[[#This Row],[1Y Return vs Nifty]]-AVERAGE(Table2[1Y Return vs Nifty]))/_xlfn.STDEV.P(Table2[1Y Return vs Nifty])</f>
        <v>0.30183628284803876</v>
      </c>
      <c r="I292">
        <v>8.2078751989291607</v>
      </c>
      <c r="J292">
        <f>(Table2[[#This Row],[1M Return vs Nifty]]-AVERAGE(Table2[1M Return vs Nifty]))/_xlfn.STDEV.P(Table2[1M Return vs Nifty])</f>
        <v>-0.1260648624800362</v>
      </c>
      <c r="K292">
        <v>-2.3878519758085699</v>
      </c>
      <c r="L292">
        <f>(Table2[[#This Row],[6M Return vs Nifty]]-AVERAGE(Table2[6M Return vs Nifty]))/_xlfn.STDEV.P(Table2[6M Return vs Nifty])</f>
        <v>-0.39978076079134806</v>
      </c>
      <c r="M292">
        <v>3.1197825408730901</v>
      </c>
      <c r="N292">
        <f>(Table2[[#This Row],[1W Return vs Nifty]]-AVERAGE(Table2[1W Return vs Nifty]))/_xlfn.STDEV.P(Table2[1W Return vs Nifty])</f>
        <v>0.29502688955842055</v>
      </c>
      <c r="O292">
        <v>164.15</v>
      </c>
      <c r="P292">
        <v>161.41988507833199</v>
      </c>
      <c r="Q292">
        <v>146.066426959697</v>
      </c>
      <c r="R292">
        <v>86.929618429742604</v>
      </c>
      <c r="S292" s="2">
        <f>(Table2[[#This Row],[Close Price]]-Table2[[#This Row],[20D EMA]])/Table2[[#This Row],[20D EMA]]</f>
        <v>0.14523301858056656</v>
      </c>
      <c r="T292" s="2">
        <f>(Table2[[#This Row],[Close Price]]-Table2[[#This Row],[50D EMA]])/Table2[[#This Row],[50D EMA]]</f>
        <v>0.16460248939450292</v>
      </c>
      <c r="U292" s="2">
        <f>(Table2[[#This Row],[Close Price]]-Table2[[#This Row],[200D EMA]])/Table2[[#This Row],[200D EMA]]</f>
        <v>0.28701717371282498</v>
      </c>
      <c r="V292">
        <v>1.0870011577841701</v>
      </c>
      <c r="W292">
        <v>164</v>
      </c>
      <c r="X292">
        <v>189.25</v>
      </c>
      <c r="Y292">
        <v>160</v>
      </c>
      <c r="Z292">
        <v>189.25</v>
      </c>
      <c r="AA292">
        <v>160</v>
      </c>
      <c r="AB292">
        <v>189.25</v>
      </c>
      <c r="AC292" s="2">
        <f>(Table2[[#This Row],[Close Price]]/Table2[[#This Row],[Day Low]])-1</f>
        <v>0.14628048780487801</v>
      </c>
      <c r="AD292" s="2">
        <f>(Table2[[#This Row],[Day High]]/Table2[[#This Row],[Close Price]])-1</f>
        <v>6.7024841746901043E-3</v>
      </c>
      <c r="AE292" s="2">
        <f>(Table2[[#This Row],[Close Price]]/Table2[[#This Row],[Current Week Low]])-1</f>
        <v>0.17493749999999997</v>
      </c>
      <c r="AF292" s="2">
        <f>(Table2[[#This Row],[Current Week High]]/Table2[[#This Row],[Close Price]])-1</f>
        <v>6.7024841746901043E-3</v>
      </c>
      <c r="AG292" s="2">
        <f>(Table2[[#This Row],[Close Price]]/Table2[[#This Row],[Current Month Low]])-1</f>
        <v>0.17493749999999997</v>
      </c>
      <c r="AH292" s="2">
        <f>(Table2[[#This Row],[Current Month High]]/Table2[[#This Row],[Close Price]])-1</f>
        <v>6.7024841746901043E-3</v>
      </c>
      <c r="AI292">
        <v>0.67024841746900998</v>
      </c>
      <c r="AJ292">
        <v>107.494481236203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-0.03</v>
      </c>
      <c r="AM292" t="s">
        <v>10474</v>
      </c>
      <c r="AN292">
        <v>19.05</v>
      </c>
      <c r="AO292" t="s">
        <v>10473</v>
      </c>
      <c r="AP292">
        <v>6.6247149180022002E-2</v>
      </c>
      <c r="AQ292">
        <f>(Table2[[#This Row],[Sharpe Ratio]]-AVERAGE(Table2[Sharpe Ratio]))/_xlfn.STDEV.P(Table2[Sharpe Ratio])</f>
        <v>0.12547827271471163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0.1964958218497867</v>
      </c>
      <c r="AS292">
        <f>_xlfn.RANK.AVG(Table2[[#This Row],[1Y Return vs Nifty Z-Score]],Table2[1Y Return vs Nifty Z-Score])</f>
        <v>182</v>
      </c>
      <c r="AT292">
        <f>_xlfn.RANK.AVG(Table2[[#This Row],[6M Return vs Nifty Z-Score]],Table2[6M Return vs Nifty Z-Score])</f>
        <v>450</v>
      </c>
      <c r="AU292">
        <f>_xlfn.RANK.AVG(Table2[[#This Row],[Sharpe Ratio Z-Score]],Table2[Sharpe Ratio Z-Score])</f>
        <v>297</v>
      </c>
      <c r="AV292">
        <f>(Table2[[#This Row],[Rank 1Y]]+Table2[[#This Row],[Rank 6M]]+Table2[[#This Row],[Rank Sharpe]])/3</f>
        <v>309.66666666666669</v>
      </c>
    </row>
    <row r="293" spans="1:48" x14ac:dyDescent="0.3">
      <c r="A293" t="s">
        <v>214</v>
      </c>
      <c r="B293" t="s">
        <v>215</v>
      </c>
      <c r="C293" t="s">
        <v>10441</v>
      </c>
      <c r="D293" t="s">
        <v>216</v>
      </c>
      <c r="E293">
        <v>118716.52969055</v>
      </c>
      <c r="F293">
        <v>1893.65</v>
      </c>
      <c r="G293">
        <v>21.394739923388599</v>
      </c>
      <c r="H293">
        <f>(Table2[[#This Row],[1Y Return vs Nifty]]-AVERAGE(Table2[1Y Return vs Nifty]))/_xlfn.STDEV.P(Table2[1Y Return vs Nifty])</f>
        <v>-0.30439448941303349</v>
      </c>
      <c r="I293">
        <v>-1.35674179248925</v>
      </c>
      <c r="J293">
        <f>(Table2[[#This Row],[1M Return vs Nifty]]-AVERAGE(Table2[1M Return vs Nifty]))/_xlfn.STDEV.P(Table2[1M Return vs Nifty])</f>
        <v>-0.814832390853517</v>
      </c>
      <c r="K293">
        <v>22.728399983124099</v>
      </c>
      <c r="L293">
        <f>(Table2[[#This Row],[6M Return vs Nifty]]-AVERAGE(Table2[6M Return vs Nifty]))/_xlfn.STDEV.P(Table2[6M Return vs Nifty])</f>
        <v>0.318395141853765</v>
      </c>
      <c r="M293">
        <v>0.14173500627284699</v>
      </c>
      <c r="N293">
        <f>(Table2[[#This Row],[1W Return vs Nifty]]-AVERAGE(Table2[1W Return vs Nifty]))/_xlfn.STDEV.P(Table2[1W Return vs Nifty])</f>
        <v>-0.28967002842992329</v>
      </c>
      <c r="O293">
        <v>1854.15</v>
      </c>
      <c r="P293">
        <v>1784.2704393850199</v>
      </c>
      <c r="Q293">
        <v>1550.7448875846301</v>
      </c>
      <c r="R293">
        <v>61.548079828035704</v>
      </c>
      <c r="S293" s="2">
        <f>(Table2[[#This Row],[Close Price]]-Table2[[#This Row],[20D EMA]])/Table2[[#This Row],[20D EMA]]</f>
        <v>2.1303562279211496E-2</v>
      </c>
      <c r="T293" s="2">
        <f>(Table2[[#This Row],[Close Price]]-Table2[[#This Row],[50D EMA]])/Table2[[#This Row],[50D EMA]]</f>
        <v>6.1302120015326679E-2</v>
      </c>
      <c r="U293" s="2">
        <f>(Table2[[#This Row],[Close Price]]-Table2[[#This Row],[200D EMA]])/Table2[[#This Row],[200D EMA]]</f>
        <v>0.22112283919856313</v>
      </c>
      <c r="V293">
        <v>1.1165441228708799</v>
      </c>
      <c r="W293">
        <v>1874</v>
      </c>
      <c r="X293">
        <v>1904.25</v>
      </c>
      <c r="Y293">
        <v>1806.75</v>
      </c>
      <c r="Z293">
        <v>1908.9</v>
      </c>
      <c r="AA293">
        <v>1806.75</v>
      </c>
      <c r="AB293">
        <v>1908.9</v>
      </c>
      <c r="AC293" s="2">
        <f>(Table2[[#This Row],[Close Price]]/Table2[[#This Row],[Day Low]])-1</f>
        <v>1.0485592315901959E-2</v>
      </c>
      <c r="AD293" s="2">
        <f>(Table2[[#This Row],[Day High]]/Table2[[#This Row],[Close Price]])-1</f>
        <v>5.5976553217331748E-3</v>
      </c>
      <c r="AE293" s="2">
        <f>(Table2[[#This Row],[Close Price]]/Table2[[#This Row],[Current Week Low]])-1</f>
        <v>4.80974124809741E-2</v>
      </c>
      <c r="AF293" s="2">
        <f>(Table2[[#This Row],[Current Week High]]/Table2[[#This Row],[Close Price]])-1</f>
        <v>8.0532305336256105E-3</v>
      </c>
      <c r="AG293" s="2">
        <f>(Table2[[#This Row],[Close Price]]/Table2[[#This Row],[Current Month Low]])-1</f>
        <v>4.80974124809741E-2</v>
      </c>
      <c r="AH293" s="2">
        <f>(Table2[[#This Row],[Current Month High]]/Table2[[#This Row],[Close Price]])-1</f>
        <v>8.0532305336256105E-3</v>
      </c>
      <c r="AI293">
        <v>4.84514033744356</v>
      </c>
      <c r="AJ293">
        <v>53.599383542199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0.15</v>
      </c>
      <c r="AM293" t="s">
        <v>10473</v>
      </c>
      <c r="AN293">
        <v>4.3</v>
      </c>
      <c r="AO293" t="s">
        <v>10473</v>
      </c>
      <c r="AP293">
        <v>5.2094564353689997E-2</v>
      </c>
      <c r="AQ293">
        <f>(Table2[[#This Row],[Sharpe Ratio]]-AVERAGE(Table2[Sharpe Ratio]))/_xlfn.STDEV.P(Table2[Sharpe Ratio])</f>
        <v>-3.4576940846272497E-2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-1.1250787076889814</v>
      </c>
      <c r="AS293">
        <f>_xlfn.RANK.AVG(Table2[[#This Row],[1Y Return vs Nifty Z-Score]],Table2[1Y Return vs Nifty Z-Score])</f>
        <v>384</v>
      </c>
      <c r="AT293">
        <f>_xlfn.RANK.AVG(Table2[[#This Row],[6M Return vs Nifty Z-Score]],Table2[6M Return vs Nifty Z-Score])</f>
        <v>202</v>
      </c>
      <c r="AU293">
        <f>_xlfn.RANK.AVG(Table2[[#This Row],[Sharpe Ratio Z-Score]],Table2[Sharpe Ratio Z-Score])</f>
        <v>348</v>
      </c>
      <c r="AV293">
        <f>(Table2[[#This Row],[Rank 1Y]]+Table2[[#This Row],[Rank 6M]]+Table2[[#This Row],[Rank Sharpe]])/3</f>
        <v>311.33333333333331</v>
      </c>
    </row>
    <row r="294" spans="1:48" x14ac:dyDescent="0.3">
      <c r="A294" t="s">
        <v>1550</v>
      </c>
      <c r="B294" t="s">
        <v>1551</v>
      </c>
      <c r="C294" t="s">
        <v>10438</v>
      </c>
      <c r="D294" t="s">
        <v>80</v>
      </c>
      <c r="E294">
        <v>6080.5047967999999</v>
      </c>
      <c r="F294">
        <v>296.8</v>
      </c>
      <c r="G294">
        <v>91.251941459059296</v>
      </c>
      <c r="H294">
        <f>(Table2[[#This Row],[1Y Return vs Nifty]]-AVERAGE(Table2[1Y Return vs Nifty]))/_xlfn.STDEV.P(Table2[1Y Return vs Nifty])</f>
        <v>0.47372643198152797</v>
      </c>
      <c r="I294">
        <v>43.895275479498203</v>
      </c>
      <c r="J294">
        <f>(Table2[[#This Row],[1M Return vs Nifty]]-AVERAGE(Table2[1M Return vs Nifty]))/_xlfn.STDEV.P(Table2[1M Return vs Nifty])</f>
        <v>2.4438574362776269</v>
      </c>
      <c r="K294">
        <v>-5.75636833067444</v>
      </c>
      <c r="L294">
        <f>(Table2[[#This Row],[6M Return vs Nifty]]-AVERAGE(Table2[6M Return vs Nifty]))/_xlfn.STDEV.P(Table2[6M Return vs Nifty])</f>
        <v>-0.49610035806590203</v>
      </c>
      <c r="M294">
        <v>14.376456160990299</v>
      </c>
      <c r="N294">
        <f>(Table2[[#This Row],[1W Return vs Nifty]]-AVERAGE(Table2[1W Return vs Nifty]))/_xlfn.STDEV.P(Table2[1W Return vs Nifty])</f>
        <v>2.5051132955051685</v>
      </c>
      <c r="O294">
        <v>263.08</v>
      </c>
      <c r="P294">
        <v>240.98088772081999</v>
      </c>
      <c r="Q294">
        <v>220.284306967758</v>
      </c>
      <c r="R294">
        <v>68.622170770817306</v>
      </c>
      <c r="S294" s="2">
        <f>(Table2[[#This Row],[Close Price]]-Table2[[#This Row],[20D EMA]])/Table2[[#This Row],[20D EMA]]</f>
        <v>0.12817393948608799</v>
      </c>
      <c r="T294" s="2">
        <f>(Table2[[#This Row],[Close Price]]-Table2[[#This Row],[50D EMA]])/Table2[[#This Row],[50D EMA]]</f>
        <v>0.23163294320604921</v>
      </c>
      <c r="U294" s="2">
        <f>(Table2[[#This Row],[Close Price]]-Table2[[#This Row],[200D EMA]])/Table2[[#This Row],[200D EMA]]</f>
        <v>0.34734972311686851</v>
      </c>
      <c r="V294">
        <v>3.1246729958169599</v>
      </c>
      <c r="W294">
        <v>292.60000000000002</v>
      </c>
      <c r="X294">
        <v>308.2</v>
      </c>
      <c r="Y294">
        <v>267.39999999999998</v>
      </c>
      <c r="Z294">
        <v>330</v>
      </c>
      <c r="AA294">
        <v>267.39999999999998</v>
      </c>
      <c r="AB294">
        <v>330</v>
      </c>
      <c r="AC294" s="2">
        <f>(Table2[[#This Row],[Close Price]]/Table2[[#This Row],[Day Low]])-1</f>
        <v>1.4354066985645897E-2</v>
      </c>
      <c r="AD294" s="2">
        <f>(Table2[[#This Row],[Day High]]/Table2[[#This Row],[Close Price]])-1</f>
        <v>3.8409703504043158E-2</v>
      </c>
      <c r="AE294" s="2">
        <f>(Table2[[#This Row],[Close Price]]/Table2[[#This Row],[Current Week Low]])-1</f>
        <v>0.10994764397905765</v>
      </c>
      <c r="AF294" s="2">
        <f>(Table2[[#This Row],[Current Week High]]/Table2[[#This Row],[Close Price]])-1</f>
        <v>0.11185983827493251</v>
      </c>
      <c r="AG294" s="2">
        <f>(Table2[[#This Row],[Close Price]]/Table2[[#This Row],[Current Month Low]])-1</f>
        <v>0.10994764397905765</v>
      </c>
      <c r="AH294" s="2">
        <f>(Table2[[#This Row],[Current Month High]]/Table2[[#This Row],[Close Price]])-1</f>
        <v>0.11185983827493251</v>
      </c>
      <c r="AI294">
        <v>11.1859838274932</v>
      </c>
      <c r="AJ294">
        <v>127.869481765834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0.34</v>
      </c>
      <c r="AM294" t="s">
        <v>10473</v>
      </c>
      <c r="AN294">
        <v>25.34</v>
      </c>
      <c r="AO294" t="s">
        <v>10473</v>
      </c>
      <c r="AP294">
        <v>6.4776971129003005E-2</v>
      </c>
      <c r="AQ294">
        <f>(Table2[[#This Row],[Sharpe Ratio]]-AVERAGE(Table2[Sharpe Ratio]))/_xlfn.STDEV.P(Table2[Sharpe Ratio])</f>
        <v>0.10885165186657478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5.0354484575649963</v>
      </c>
      <c r="AS294">
        <f>_xlfn.RANK.AVG(Table2[[#This Row],[1Y Return vs Nifty Z-Score]],Table2[1Y Return vs Nifty Z-Score])</f>
        <v>147</v>
      </c>
      <c r="AT294">
        <f>_xlfn.RANK.AVG(Table2[[#This Row],[6M Return vs Nifty Z-Score]],Table2[6M Return vs Nifty Z-Score])</f>
        <v>486</v>
      </c>
      <c r="AU294">
        <f>_xlfn.RANK.AVG(Table2[[#This Row],[Sharpe Ratio Z-Score]],Table2[Sharpe Ratio Z-Score])</f>
        <v>303</v>
      </c>
      <c r="AV294">
        <f>(Table2[[#This Row],[Rank 1Y]]+Table2[[#This Row],[Rank 6M]]+Table2[[#This Row],[Rank Sharpe]])/3</f>
        <v>312</v>
      </c>
    </row>
    <row r="295" spans="1:48" x14ac:dyDescent="0.3">
      <c r="A295" t="s">
        <v>1629</v>
      </c>
      <c r="B295" t="s">
        <v>1630</v>
      </c>
      <c r="C295" t="s">
        <v>10440</v>
      </c>
      <c r="D295" t="s">
        <v>1442</v>
      </c>
      <c r="E295">
        <v>5257.6414012650002</v>
      </c>
      <c r="F295">
        <v>929.35</v>
      </c>
      <c r="G295">
        <v>39.073894916824202</v>
      </c>
      <c r="H295">
        <f>(Table2[[#This Row],[1Y Return vs Nifty]]-AVERAGE(Table2[1Y Return vs Nifty]))/_xlfn.STDEV.P(Table2[1Y Return vs Nifty])</f>
        <v>-0.10747105030353843</v>
      </c>
      <c r="I295">
        <v>1.1517761887411999</v>
      </c>
      <c r="J295">
        <f>(Table2[[#This Row],[1M Return vs Nifty]]-AVERAGE(Table2[1M Return vs Nifty]))/_xlfn.STDEV.P(Table2[1M Return vs Nifty])</f>
        <v>-0.63418890754804447</v>
      </c>
      <c r="K295">
        <v>-5.2486616278280902</v>
      </c>
      <c r="L295">
        <f>(Table2[[#This Row],[6M Return vs Nifty]]-AVERAGE(Table2[6M Return vs Nifty]))/_xlfn.STDEV.P(Table2[6M Return vs Nifty])</f>
        <v>-0.4815829563376568</v>
      </c>
      <c r="M295">
        <v>-1.3297186032589301</v>
      </c>
      <c r="N295">
        <f>(Table2[[#This Row],[1W Return vs Nifty]]-AVERAGE(Table2[1W Return vs Nifty]))/_xlfn.STDEV.P(Table2[1W Return vs Nifty])</f>
        <v>-0.57856883896269173</v>
      </c>
      <c r="O295">
        <v>906.59</v>
      </c>
      <c r="P295">
        <v>910.38591290350996</v>
      </c>
      <c r="Q295">
        <v>849.90660440488205</v>
      </c>
      <c r="R295">
        <v>73.437334128035403</v>
      </c>
      <c r="S295" s="2">
        <f>(Table2[[#This Row],[Close Price]]-Table2[[#This Row],[20D EMA]])/Table2[[#This Row],[20D EMA]]</f>
        <v>2.5105064031149683E-2</v>
      </c>
      <c r="T295" s="2">
        <f>(Table2[[#This Row],[Close Price]]-Table2[[#This Row],[50D EMA]])/Table2[[#This Row],[50D EMA]]</f>
        <v>2.0830822212535738E-2</v>
      </c>
      <c r="U295" s="2">
        <f>(Table2[[#This Row],[Close Price]]-Table2[[#This Row],[200D EMA]])/Table2[[#This Row],[200D EMA]]</f>
        <v>9.3473088905745697E-2</v>
      </c>
      <c r="V295">
        <v>0.40751017093209502</v>
      </c>
      <c r="W295">
        <v>917</v>
      </c>
      <c r="X295">
        <v>935.5</v>
      </c>
      <c r="Y295">
        <v>903.05</v>
      </c>
      <c r="Z295">
        <v>935.5</v>
      </c>
      <c r="AA295">
        <v>903.05</v>
      </c>
      <c r="AB295">
        <v>935.5</v>
      </c>
      <c r="AC295" s="2">
        <f>(Table2[[#This Row],[Close Price]]/Table2[[#This Row],[Day Low]])-1</f>
        <v>1.3467829880043691E-2</v>
      </c>
      <c r="AD295" s="2">
        <f>(Table2[[#This Row],[Day High]]/Table2[[#This Row],[Close Price]])-1</f>
        <v>6.6175283800504747E-3</v>
      </c>
      <c r="AE295" s="2">
        <f>(Table2[[#This Row],[Close Price]]/Table2[[#This Row],[Current Week Low]])-1</f>
        <v>2.9123525829134689E-2</v>
      </c>
      <c r="AF295" s="2">
        <f>(Table2[[#This Row],[Current Week High]]/Table2[[#This Row],[Close Price]])-1</f>
        <v>6.6175283800504747E-3</v>
      </c>
      <c r="AG295" s="2">
        <f>(Table2[[#This Row],[Close Price]]/Table2[[#This Row],[Current Month Low]])-1</f>
        <v>2.9123525829134689E-2</v>
      </c>
      <c r="AH295" s="2">
        <f>(Table2[[#This Row],[Current Month High]]/Table2[[#This Row],[Close Price]])-1</f>
        <v>6.6175283800504747E-3</v>
      </c>
      <c r="AI295">
        <v>18.9971485446817</v>
      </c>
      <c r="AJ295">
        <v>69.280510018214898</v>
      </c>
      <c r="AK295" t="str">
        <f>IF(AND(Table2[[#This Row],[20D EMA]]&gt;Table2[[#This Row],[50D EMA]],Table2[[#This Row],[50D EMA]]&gt;Table2[[#This Row],[200D EMA]]),"Uptrend","Downtrend/NoTrend")</f>
        <v>Downtrend/NoTrend</v>
      </c>
      <c r="AL295">
        <v>-0.15</v>
      </c>
      <c r="AM295" t="s">
        <v>10474</v>
      </c>
      <c r="AN295">
        <v>2.52</v>
      </c>
      <c r="AO295" t="s">
        <v>10473</v>
      </c>
      <c r="AP295">
        <v>0.134125947033325</v>
      </c>
      <c r="AQ295">
        <f>(Table2[[#This Row],[Sharpe Ratio]]-AVERAGE(Table2[Sharpe Ratio]))/_xlfn.STDEV.P(Table2[Sharpe Ratio])</f>
        <v>0.89313701632876086</v>
      </c>
      <c r="AR2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5">
        <f>_xlfn.RANK.AVG(Table2[[#This Row],[1Y Return vs Nifty Z-Score]],Table2[1Y Return vs Nifty Z-Score])</f>
        <v>313</v>
      </c>
      <c r="AT295">
        <f>_xlfn.RANK.AVG(Table2[[#This Row],[6M Return vs Nifty Z-Score]],Table2[6M Return vs Nifty Z-Score])</f>
        <v>481</v>
      </c>
      <c r="AU295">
        <f>_xlfn.RANK.AVG(Table2[[#This Row],[Sharpe Ratio Z-Score]],Table2[Sharpe Ratio Z-Score])</f>
        <v>142</v>
      </c>
      <c r="AV295">
        <f>(Table2[[#This Row],[Rank 1Y]]+Table2[[#This Row],[Rank 6M]]+Table2[[#This Row],[Rank Sharpe]])/3</f>
        <v>312</v>
      </c>
    </row>
    <row r="296" spans="1:48" x14ac:dyDescent="0.3">
      <c r="A296" t="s">
        <v>446</v>
      </c>
      <c r="B296" t="s">
        <v>447</v>
      </c>
      <c r="C296" t="s">
        <v>10427</v>
      </c>
      <c r="D296" t="s">
        <v>448</v>
      </c>
      <c r="E296">
        <v>50610.002969120003</v>
      </c>
      <c r="F296">
        <v>337.4</v>
      </c>
      <c r="G296">
        <v>23.695328855214399</v>
      </c>
      <c r="H296">
        <f>(Table2[[#This Row],[1Y Return vs Nifty]]-AVERAGE(Table2[1Y Return vs Nifty]))/_xlfn.STDEV.P(Table2[1Y Return vs Nifty])</f>
        <v>-0.27876883679555298</v>
      </c>
      <c r="I296">
        <v>10.308291364495499</v>
      </c>
      <c r="J296">
        <f>(Table2[[#This Row],[1M Return vs Nifty]]-AVERAGE(Table2[1M Return vs Nifty]))/_xlfn.STDEV.P(Table2[1M Return vs Nifty])</f>
        <v>2.5190378813038167E-2</v>
      </c>
      <c r="K296">
        <v>35.558763313961002</v>
      </c>
      <c r="L296">
        <f>(Table2[[#This Row],[6M Return vs Nifty]]-AVERAGE(Table2[6M Return vs Nifty]))/_xlfn.STDEV.P(Table2[6M Return vs Nifty])</f>
        <v>0.68526746744816569</v>
      </c>
      <c r="M296">
        <v>1.3357832009797399</v>
      </c>
      <c r="N296">
        <f>(Table2[[#This Row],[1W Return vs Nifty]]-AVERAGE(Table2[1W Return vs Nifty]))/_xlfn.STDEV.P(Table2[1W Return vs Nifty])</f>
        <v>-5.5235792151561505E-2</v>
      </c>
      <c r="O296">
        <v>322.56</v>
      </c>
      <c r="P296">
        <v>310.65553061407701</v>
      </c>
      <c r="Q296">
        <v>272.835492122338</v>
      </c>
      <c r="R296">
        <v>68.542238622186204</v>
      </c>
      <c r="S296" s="2">
        <f>(Table2[[#This Row],[Close Price]]-Table2[[#This Row],[20D EMA]])/Table2[[#This Row],[20D EMA]]</f>
        <v>4.6006944444444364E-2</v>
      </c>
      <c r="T296" s="2">
        <f>(Table2[[#This Row],[Close Price]]-Table2[[#This Row],[50D EMA]])/Table2[[#This Row],[50D EMA]]</f>
        <v>8.6090433777428046E-2</v>
      </c>
      <c r="U296" s="2">
        <f>(Table2[[#This Row],[Close Price]]-Table2[[#This Row],[200D EMA]])/Table2[[#This Row],[200D EMA]]</f>
        <v>0.23664262803723349</v>
      </c>
      <c r="V296">
        <v>0.74750802908198599</v>
      </c>
      <c r="W296">
        <v>332.1</v>
      </c>
      <c r="X296">
        <v>338.9</v>
      </c>
      <c r="Y296">
        <v>330.25</v>
      </c>
      <c r="Z296">
        <v>341</v>
      </c>
      <c r="AA296">
        <v>330.25</v>
      </c>
      <c r="AB296">
        <v>341</v>
      </c>
      <c r="AC296" s="2">
        <f>(Table2[[#This Row],[Close Price]]/Table2[[#This Row],[Day Low]])-1</f>
        <v>1.5959048479373461E-2</v>
      </c>
      <c r="AD296" s="2">
        <f>(Table2[[#This Row],[Day High]]/Table2[[#This Row],[Close Price]])-1</f>
        <v>4.4457617071724798E-3</v>
      </c>
      <c r="AE296" s="2">
        <f>(Table2[[#This Row],[Close Price]]/Table2[[#This Row],[Current Week Low]])-1</f>
        <v>2.1650264950794806E-2</v>
      </c>
      <c r="AF296" s="2">
        <f>(Table2[[#This Row],[Current Week High]]/Table2[[#This Row],[Close Price]])-1</f>
        <v>1.0669828097213951E-2</v>
      </c>
      <c r="AG296" s="2">
        <f>(Table2[[#This Row],[Close Price]]/Table2[[#This Row],[Current Month Low]])-1</f>
        <v>2.1650264950794806E-2</v>
      </c>
      <c r="AH296" s="2">
        <f>(Table2[[#This Row],[Current Month High]]/Table2[[#This Row],[Close Price]])-1</f>
        <v>1.0669828097213951E-2</v>
      </c>
      <c r="AI296">
        <v>1.06698280972139</v>
      </c>
      <c r="AJ296">
        <v>76.004173187271704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0.02</v>
      </c>
      <c r="AM296" t="s">
        <v>10473</v>
      </c>
      <c r="AN296">
        <v>8.59</v>
      </c>
      <c r="AO296" t="s">
        <v>10473</v>
      </c>
      <c r="AP296">
        <v>2.0995581810693002E-2</v>
      </c>
      <c r="AQ296">
        <f>(Table2[[#This Row],[Sharpe Ratio]]-AVERAGE(Table2[Sharpe Ratio]))/_xlfn.STDEV.P(Table2[Sharpe Ratio])</f>
        <v>-0.38628331487821377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-9.8300975641243543E-3</v>
      </c>
      <c r="AS296">
        <f>_xlfn.RANK.AVG(Table2[[#This Row],[1Y Return vs Nifty Z-Score]],Table2[1Y Return vs Nifty Z-Score])</f>
        <v>376</v>
      </c>
      <c r="AT296">
        <f>_xlfn.RANK.AVG(Table2[[#This Row],[6M Return vs Nifty Z-Score]],Table2[6M Return vs Nifty Z-Score])</f>
        <v>126</v>
      </c>
      <c r="AU296">
        <f>_xlfn.RANK.AVG(Table2[[#This Row],[Sharpe Ratio Z-Score]],Table2[Sharpe Ratio Z-Score])</f>
        <v>437</v>
      </c>
      <c r="AV296">
        <f>(Table2[[#This Row],[Rank 1Y]]+Table2[[#This Row],[Rank 6M]]+Table2[[#This Row],[Rank Sharpe]])/3</f>
        <v>313</v>
      </c>
    </row>
    <row r="297" spans="1:48" x14ac:dyDescent="0.3">
      <c r="A297" t="s">
        <v>1617</v>
      </c>
      <c r="B297" t="s">
        <v>1618</v>
      </c>
      <c r="C297" t="s">
        <v>10441</v>
      </c>
      <c r="D297" t="s">
        <v>336</v>
      </c>
      <c r="E297">
        <v>5316.6335485199997</v>
      </c>
      <c r="F297">
        <v>1955.3</v>
      </c>
      <c r="G297">
        <v>61.486203039767901</v>
      </c>
      <c r="H297">
        <f>(Table2[[#This Row],[1Y Return vs Nifty]]-AVERAGE(Table2[1Y Return vs Nifty]))/_xlfn.STDEV.P(Table2[1Y Return vs Nifty])</f>
        <v>0.1421737316778692</v>
      </c>
      <c r="I297">
        <v>9.6257079488940498</v>
      </c>
      <c r="J297">
        <f>(Table2[[#This Row],[1M Return vs Nifty]]-AVERAGE(Table2[1M Return vs Nifty]))/_xlfn.STDEV.P(Table2[1M Return vs Nifty])</f>
        <v>-2.3963841632418253E-2</v>
      </c>
      <c r="K297">
        <v>49.092765223255803</v>
      </c>
      <c r="L297">
        <f>(Table2[[#This Row],[6M Return vs Nifty]]-AVERAGE(Table2[6M Return vs Nifty]))/_xlfn.STDEV.P(Table2[6M Return vs Nifty])</f>
        <v>1.072259684818067</v>
      </c>
      <c r="M297">
        <v>0.15275010644379999</v>
      </c>
      <c r="N297">
        <f>(Table2[[#This Row],[1W Return vs Nifty]]-AVERAGE(Table2[1W Return vs Nifty]))/_xlfn.STDEV.P(Table2[1W Return vs Nifty])</f>
        <v>-0.28750737150572692</v>
      </c>
      <c r="O297">
        <v>1888.47</v>
      </c>
      <c r="P297">
        <v>1671.6986436965601</v>
      </c>
      <c r="Q297">
        <v>1340.94844150676</v>
      </c>
      <c r="R297">
        <v>54.602293782477297</v>
      </c>
      <c r="S297" s="2">
        <f>(Table2[[#This Row],[Close Price]]-Table2[[#This Row],[20D EMA]])/Table2[[#This Row],[20D EMA]]</f>
        <v>3.5388436141426616E-2</v>
      </c>
      <c r="T297" s="2">
        <f>(Table2[[#This Row],[Close Price]]-Table2[[#This Row],[50D EMA]])/Table2[[#This Row],[50D EMA]]</f>
        <v>0.16964861302771864</v>
      </c>
      <c r="U297" s="2">
        <f>(Table2[[#This Row],[Close Price]]-Table2[[#This Row],[200D EMA]])/Table2[[#This Row],[200D EMA]]</f>
        <v>0.45814703942153234</v>
      </c>
      <c r="V297">
        <v>0.56964398885822798</v>
      </c>
      <c r="W297">
        <v>1948.2</v>
      </c>
      <c r="X297">
        <v>2053.9499999999998</v>
      </c>
      <c r="Y297">
        <v>1948.2</v>
      </c>
      <c r="Z297">
        <v>2100</v>
      </c>
      <c r="AA297">
        <v>1948.2</v>
      </c>
      <c r="AB297">
        <v>2100</v>
      </c>
      <c r="AC297" s="2">
        <f>(Table2[[#This Row],[Close Price]]/Table2[[#This Row],[Day Low]])-1</f>
        <v>3.6443896930500319E-3</v>
      </c>
      <c r="AD297" s="2">
        <f>(Table2[[#This Row],[Day High]]/Table2[[#This Row],[Close Price]])-1</f>
        <v>5.0452615966859238E-2</v>
      </c>
      <c r="AE297" s="2">
        <f>(Table2[[#This Row],[Close Price]]/Table2[[#This Row],[Current Week Low]])-1</f>
        <v>3.6443896930500319E-3</v>
      </c>
      <c r="AF297" s="2">
        <f>(Table2[[#This Row],[Current Week High]]/Table2[[#This Row],[Close Price]])-1</f>
        <v>7.4003989157674033E-2</v>
      </c>
      <c r="AG297" s="2">
        <f>(Table2[[#This Row],[Close Price]]/Table2[[#This Row],[Current Month Low]])-1</f>
        <v>3.6443896930500319E-3</v>
      </c>
      <c r="AH297" s="2">
        <f>(Table2[[#This Row],[Current Month High]]/Table2[[#This Row],[Close Price]])-1</f>
        <v>7.4003989157674033E-2</v>
      </c>
      <c r="AI297">
        <v>7.4003989157673997</v>
      </c>
      <c r="AJ297">
        <v>108.454157782515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0.54</v>
      </c>
      <c r="AM297" t="s">
        <v>10473</v>
      </c>
      <c r="AN297">
        <v>7.2</v>
      </c>
      <c r="AO297" t="s">
        <v>10473</v>
      </c>
      <c r="AP297">
        <v>-4.2980219759315999E-2</v>
      </c>
      <c r="AQ297">
        <f>(Table2[[#This Row],[Sharpe Ratio]]-AVERAGE(Table2[Sharpe Ratio]))/_xlfn.STDEV.P(Table2[Sharpe Ratio])</f>
        <v>-1.1098020719586332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-0.20683986860084225</v>
      </c>
      <c r="AS297">
        <f>_xlfn.RANK.AVG(Table2[[#This Row],[1Y Return vs Nifty Z-Score]],Table2[1Y Return vs Nifty Z-Score])</f>
        <v>228</v>
      </c>
      <c r="AT297">
        <f>_xlfn.RANK.AVG(Table2[[#This Row],[6M Return vs Nifty Z-Score]],Table2[6M Return vs Nifty Z-Score])</f>
        <v>91</v>
      </c>
      <c r="AU297">
        <f>_xlfn.RANK.AVG(Table2[[#This Row],[Sharpe Ratio Z-Score]],Table2[Sharpe Ratio Z-Score])</f>
        <v>623</v>
      </c>
      <c r="AV297">
        <f>(Table2[[#This Row],[Rank 1Y]]+Table2[[#This Row],[Rank 6M]]+Table2[[#This Row],[Rank Sharpe]])/3</f>
        <v>314</v>
      </c>
    </row>
    <row r="298" spans="1:48" x14ac:dyDescent="0.3">
      <c r="A298" t="s">
        <v>1362</v>
      </c>
      <c r="B298" t="s">
        <v>1363</v>
      </c>
      <c r="C298" t="s">
        <v>10432</v>
      </c>
      <c r="D298" t="s">
        <v>46</v>
      </c>
      <c r="E298">
        <v>7906.5745568250004</v>
      </c>
      <c r="F298">
        <v>540.75</v>
      </c>
      <c r="G298">
        <v>81.902601606813306</v>
      </c>
      <c r="H298">
        <f>(Table2[[#This Row],[1Y Return vs Nifty]]-AVERAGE(Table2[1Y Return vs Nifty]))/_xlfn.STDEV.P(Table2[1Y Return vs Nifty])</f>
        <v>0.36958660415653555</v>
      </c>
      <c r="I298">
        <v>32.708463669906202</v>
      </c>
      <c r="J298">
        <f>(Table2[[#This Row],[1M Return vs Nifty]]-AVERAGE(Table2[1M Return vs Nifty]))/_xlfn.STDEV.P(Table2[1M Return vs Nifty])</f>
        <v>1.6382723587585635</v>
      </c>
      <c r="K298">
        <v>25.679992130097801</v>
      </c>
      <c r="L298">
        <f>(Table2[[#This Row],[6M Return vs Nifty]]-AVERAGE(Table2[6M Return vs Nifty]))/_xlfn.STDEV.P(Table2[6M Return vs Nifty])</f>
        <v>0.40279317854566743</v>
      </c>
      <c r="M298">
        <v>2.84196855353591</v>
      </c>
      <c r="N298">
        <f>(Table2[[#This Row],[1W Return vs Nifty]]-AVERAGE(Table2[1W Return vs Nifty]))/_xlfn.STDEV.P(Table2[1W Return vs Nifty])</f>
        <v>0.2404820979515577</v>
      </c>
      <c r="O298">
        <v>512.36</v>
      </c>
      <c r="P298">
        <v>480.19106381537603</v>
      </c>
      <c r="Q298">
        <v>411.956565848362</v>
      </c>
      <c r="R298">
        <v>62.089422507996801</v>
      </c>
      <c r="S298" s="2">
        <f>(Table2[[#This Row],[Close Price]]-Table2[[#This Row],[20D EMA]])/Table2[[#This Row],[20D EMA]]</f>
        <v>5.5410258412053999E-2</v>
      </c>
      <c r="T298" s="2">
        <f>(Table2[[#This Row],[Close Price]]-Table2[[#This Row],[50D EMA]])/Table2[[#This Row],[50D EMA]]</f>
        <v>0.12611425065566753</v>
      </c>
      <c r="U298" s="2">
        <f>(Table2[[#This Row],[Close Price]]-Table2[[#This Row],[200D EMA]])/Table2[[#This Row],[200D EMA]]</f>
        <v>0.31263838187991366</v>
      </c>
      <c r="V298">
        <v>0.76670960661709697</v>
      </c>
      <c r="W298">
        <v>538.15</v>
      </c>
      <c r="X298">
        <v>547</v>
      </c>
      <c r="Y298">
        <v>519.5</v>
      </c>
      <c r="Z298">
        <v>553</v>
      </c>
      <c r="AA298">
        <v>519.5</v>
      </c>
      <c r="AB298">
        <v>553</v>
      </c>
      <c r="AC298" s="2">
        <f>(Table2[[#This Row],[Close Price]]/Table2[[#This Row],[Day Low]])-1</f>
        <v>4.8313667193162768E-3</v>
      </c>
      <c r="AD298" s="2">
        <f>(Table2[[#This Row],[Day High]]/Table2[[#This Row],[Close Price]])-1</f>
        <v>1.15580212667592E-2</v>
      </c>
      <c r="AE298" s="2">
        <f>(Table2[[#This Row],[Close Price]]/Table2[[#This Row],[Current Week Low]])-1</f>
        <v>4.0904716073147274E-2</v>
      </c>
      <c r="AF298" s="2">
        <f>(Table2[[#This Row],[Current Week High]]/Table2[[#This Row],[Close Price]])-1</f>
        <v>2.265372168284796E-2</v>
      </c>
      <c r="AG298" s="2">
        <f>(Table2[[#This Row],[Close Price]]/Table2[[#This Row],[Current Month Low]])-1</f>
        <v>4.0904716073147274E-2</v>
      </c>
      <c r="AH298" s="2">
        <f>(Table2[[#This Row],[Current Month High]]/Table2[[#This Row],[Close Price]])-1</f>
        <v>2.265372168284796E-2</v>
      </c>
      <c r="AI298">
        <v>4.2995839112343903</v>
      </c>
      <c r="AJ298">
        <v>128.06832560101199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0.09</v>
      </c>
      <c r="AM298" t="s">
        <v>10473</v>
      </c>
      <c r="AN298">
        <v>2.86</v>
      </c>
      <c r="AO298" t="s">
        <v>10473</v>
      </c>
      <c r="AP298">
        <v>-3.1243964780756001E-2</v>
      </c>
      <c r="AQ298">
        <f>(Table2[[#This Row],[Sharpe Ratio]]-AVERAGE(Table2[Sharpe Ratio]))/_xlfn.STDEV.P(Table2[Sharpe Ratio])</f>
        <v>-0.9770737527116371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1.6740604867006872</v>
      </c>
      <c r="AS298">
        <f>_xlfn.RANK.AVG(Table2[[#This Row],[1Y Return vs Nifty Z-Score]],Table2[1Y Return vs Nifty Z-Score])</f>
        <v>164</v>
      </c>
      <c r="AT298">
        <f>_xlfn.RANK.AVG(Table2[[#This Row],[6M Return vs Nifty Z-Score]],Table2[6M Return vs Nifty Z-Score])</f>
        <v>178</v>
      </c>
      <c r="AU298">
        <f>_xlfn.RANK.AVG(Table2[[#This Row],[Sharpe Ratio Z-Score]],Table2[Sharpe Ratio Z-Score])</f>
        <v>601</v>
      </c>
      <c r="AV298">
        <f>(Table2[[#This Row],[Rank 1Y]]+Table2[[#This Row],[Rank 6M]]+Table2[[#This Row],[Rank Sharpe]])/3</f>
        <v>314.33333333333331</v>
      </c>
    </row>
    <row r="299" spans="1:48" x14ac:dyDescent="0.3">
      <c r="A299" t="s">
        <v>1139</v>
      </c>
      <c r="B299" t="s">
        <v>1140</v>
      </c>
      <c r="C299" t="s">
        <v>10445</v>
      </c>
      <c r="D299" t="s">
        <v>1141</v>
      </c>
      <c r="E299">
        <v>10535.57131815</v>
      </c>
      <c r="F299">
        <v>547.85</v>
      </c>
      <c r="G299">
        <v>17.975816535733401</v>
      </c>
      <c r="H299">
        <f>(Table2[[#This Row],[1Y Return vs Nifty]]-AVERAGE(Table2[1Y Return vs Nifty]))/_xlfn.STDEV.P(Table2[1Y Return vs Nifty])</f>
        <v>-0.34247697422630285</v>
      </c>
      <c r="I299">
        <v>1.04697141796816</v>
      </c>
      <c r="J299">
        <f>(Table2[[#This Row],[1M Return vs Nifty]]-AVERAGE(Table2[1M Return vs Nifty]))/_xlfn.STDEV.P(Table2[1M Return vs Nifty])</f>
        <v>-0.64173611231242367</v>
      </c>
      <c r="K299">
        <v>34.618157218027797</v>
      </c>
      <c r="L299">
        <f>(Table2[[#This Row],[6M Return vs Nifty]]-AVERAGE(Table2[6M Return vs Nifty]))/_xlfn.STDEV.P(Table2[6M Return vs Nifty])</f>
        <v>0.65837170955065527</v>
      </c>
      <c r="M299">
        <v>-3.5152052168595702</v>
      </c>
      <c r="N299">
        <f>(Table2[[#This Row],[1W Return vs Nifty]]-AVERAGE(Table2[1W Return vs Nifty]))/_xlfn.STDEV.P(Table2[1W Return vs Nifty])</f>
        <v>-1.0076577881585977</v>
      </c>
      <c r="O299">
        <v>541.16</v>
      </c>
      <c r="P299">
        <v>502.30753300144102</v>
      </c>
      <c r="Q299">
        <v>421.409961009661</v>
      </c>
      <c r="R299">
        <v>51.150785079243597</v>
      </c>
      <c r="S299" s="2">
        <f>(Table2[[#This Row],[Close Price]]-Table2[[#This Row],[20D EMA]])/Table2[[#This Row],[20D EMA]]</f>
        <v>1.2362332766649522E-2</v>
      </c>
      <c r="T299" s="2">
        <f>(Table2[[#This Row],[Close Price]]-Table2[[#This Row],[50D EMA]])/Table2[[#This Row],[50D EMA]]</f>
        <v>9.0666502105649999E-2</v>
      </c>
      <c r="U299" s="2">
        <f>(Table2[[#This Row],[Close Price]]-Table2[[#This Row],[200D EMA]])/Table2[[#This Row],[200D EMA]]</f>
        <v>0.30004046104510645</v>
      </c>
      <c r="V299">
        <v>0.69442197871397404</v>
      </c>
      <c r="W299">
        <v>543.1</v>
      </c>
      <c r="X299">
        <v>551.6</v>
      </c>
      <c r="Y299">
        <v>538.04999999999995</v>
      </c>
      <c r="Z299">
        <v>579</v>
      </c>
      <c r="AA299">
        <v>538.04999999999995</v>
      </c>
      <c r="AB299">
        <v>579</v>
      </c>
      <c r="AC299" s="2">
        <f>(Table2[[#This Row],[Close Price]]/Table2[[#This Row],[Day Low]])-1</f>
        <v>8.7460872767446407E-3</v>
      </c>
      <c r="AD299" s="2">
        <f>(Table2[[#This Row],[Day High]]/Table2[[#This Row],[Close Price]])-1</f>
        <v>6.8449393082048449E-3</v>
      </c>
      <c r="AE299" s="2">
        <f>(Table2[[#This Row],[Close Price]]/Table2[[#This Row],[Current Week Low]])-1</f>
        <v>1.8213920639345904E-2</v>
      </c>
      <c r="AF299" s="2">
        <f>(Table2[[#This Row],[Current Week High]]/Table2[[#This Row],[Close Price]])-1</f>
        <v>5.6858629186821164E-2</v>
      </c>
      <c r="AG299" s="2">
        <f>(Table2[[#This Row],[Close Price]]/Table2[[#This Row],[Current Month Low]])-1</f>
        <v>1.8213920639345904E-2</v>
      </c>
      <c r="AH299" s="2">
        <f>(Table2[[#This Row],[Current Month High]]/Table2[[#This Row],[Close Price]])-1</f>
        <v>5.6858629186821164E-2</v>
      </c>
      <c r="AI299">
        <v>6.1239390344072202</v>
      </c>
      <c r="AJ299">
        <v>76.954134366925004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0.21</v>
      </c>
      <c r="AM299" t="s">
        <v>10473</v>
      </c>
      <c r="AN299">
        <v>-1.61</v>
      </c>
      <c r="AO299" t="s">
        <v>10474</v>
      </c>
      <c r="AP299">
        <v>3.3871807900066997E-2</v>
      </c>
      <c r="AQ299">
        <f>(Table2[[#This Row],[Sharpe Ratio]]-AVERAGE(Table2[Sharpe Ratio]))/_xlfn.STDEV.P(Table2[Sharpe Ratio])</f>
        <v>-0.24066276980578369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-1.5741619349524529</v>
      </c>
      <c r="AS299">
        <f>_xlfn.RANK.AVG(Table2[[#This Row],[1Y Return vs Nifty Z-Score]],Table2[1Y Return vs Nifty Z-Score])</f>
        <v>409</v>
      </c>
      <c r="AT299">
        <f>_xlfn.RANK.AVG(Table2[[#This Row],[6M Return vs Nifty Z-Score]],Table2[6M Return vs Nifty Z-Score])</f>
        <v>131</v>
      </c>
      <c r="AU299">
        <f>_xlfn.RANK.AVG(Table2[[#This Row],[Sharpe Ratio Z-Score]],Table2[Sharpe Ratio Z-Score])</f>
        <v>405</v>
      </c>
      <c r="AV299">
        <f>(Table2[[#This Row],[Rank 1Y]]+Table2[[#This Row],[Rank 6M]]+Table2[[#This Row],[Rank Sharpe]])/3</f>
        <v>315</v>
      </c>
    </row>
    <row r="300" spans="1:48" x14ac:dyDescent="0.3">
      <c r="A300" t="s">
        <v>462</v>
      </c>
      <c r="B300" t="s">
        <v>463</v>
      </c>
      <c r="C300" t="s">
        <v>10443</v>
      </c>
      <c r="D300" t="s">
        <v>375</v>
      </c>
      <c r="E300">
        <v>46906.579720225003</v>
      </c>
      <c r="F300">
        <v>1592.75</v>
      </c>
      <c r="G300">
        <v>40.397237042441702</v>
      </c>
      <c r="H300">
        <f>(Table2[[#This Row],[1Y Return vs Nifty]]-AVERAGE(Table2[1Y Return vs Nifty]))/_xlfn.STDEV.P(Table2[1Y Return vs Nifty])</f>
        <v>-9.2730691808359827E-2</v>
      </c>
      <c r="I300">
        <v>13.752573171432701</v>
      </c>
      <c r="J300">
        <f>(Table2[[#This Row],[1M Return vs Nifty]]-AVERAGE(Table2[1M Return vs Nifty]))/_xlfn.STDEV.P(Table2[1M Return vs Nifty])</f>
        <v>0.27322011898082244</v>
      </c>
      <c r="K300">
        <v>15.7850171993692</v>
      </c>
      <c r="L300">
        <f>(Table2[[#This Row],[6M Return vs Nifty]]-AVERAGE(Table2[6M Return vs Nifty]))/_xlfn.STDEV.P(Table2[6M Return vs Nifty])</f>
        <v>0.11985555854781621</v>
      </c>
      <c r="M300">
        <v>-8.6721040509060807E-2</v>
      </c>
      <c r="N300">
        <f>(Table2[[#This Row],[1W Return vs Nifty]]-AVERAGE(Table2[1W Return vs Nifty]))/_xlfn.STDEV.P(Table2[1W Return vs Nifty])</f>
        <v>-0.33452409637115682</v>
      </c>
      <c r="O300">
        <v>1523.67</v>
      </c>
      <c r="P300">
        <v>1400.4913140620799</v>
      </c>
      <c r="Q300">
        <v>1208.3984471808101</v>
      </c>
      <c r="R300">
        <v>64.756459818382694</v>
      </c>
      <c r="S300" s="2">
        <f>(Table2[[#This Row],[Close Price]]-Table2[[#This Row],[20D EMA]])/Table2[[#This Row],[20D EMA]]</f>
        <v>4.5337901251583296E-2</v>
      </c>
      <c r="T300" s="2">
        <f>(Table2[[#This Row],[Close Price]]-Table2[[#This Row],[50D EMA]])/Table2[[#This Row],[50D EMA]]</f>
        <v>0.13727945615048476</v>
      </c>
      <c r="U300" s="2">
        <f>(Table2[[#This Row],[Close Price]]-Table2[[#This Row],[200D EMA]])/Table2[[#This Row],[200D EMA]]</f>
        <v>0.31806690393874715</v>
      </c>
      <c r="V300">
        <v>0.91220447627705004</v>
      </c>
      <c r="W300">
        <v>1565.6</v>
      </c>
      <c r="X300">
        <v>1596.4</v>
      </c>
      <c r="Y300">
        <v>1562.05</v>
      </c>
      <c r="Z300">
        <v>1608.95</v>
      </c>
      <c r="AA300">
        <v>1562.05</v>
      </c>
      <c r="AB300">
        <v>1608.95</v>
      </c>
      <c r="AC300" s="2">
        <f>(Table2[[#This Row],[Close Price]]/Table2[[#This Row],[Day Low]])-1</f>
        <v>1.7341594276954586E-2</v>
      </c>
      <c r="AD300" s="2">
        <f>(Table2[[#This Row],[Day High]]/Table2[[#This Row],[Close Price]])-1</f>
        <v>2.2916339664103003E-3</v>
      </c>
      <c r="AE300" s="2">
        <f>(Table2[[#This Row],[Close Price]]/Table2[[#This Row],[Current Week Low]])-1</f>
        <v>1.9653660254153271E-2</v>
      </c>
      <c r="AF300" s="2">
        <f>(Table2[[#This Row],[Current Week High]]/Table2[[#This Row],[Close Price]])-1</f>
        <v>1.0171087741327911E-2</v>
      </c>
      <c r="AG300" s="2">
        <f>(Table2[[#This Row],[Close Price]]/Table2[[#This Row],[Current Month Low]])-1</f>
        <v>1.9653660254153271E-2</v>
      </c>
      <c r="AH300" s="2">
        <f>(Table2[[#This Row],[Current Month High]]/Table2[[#This Row],[Close Price]])-1</f>
        <v>1.0171087741327911E-2</v>
      </c>
      <c r="AI300">
        <v>6.0084759064510997</v>
      </c>
      <c r="AJ300">
        <v>72.890094979647202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0.28000000000000003</v>
      </c>
      <c r="AM300" t="s">
        <v>10473</v>
      </c>
      <c r="AN300">
        <v>1.25</v>
      </c>
      <c r="AO300" t="s">
        <v>10473</v>
      </c>
      <c r="AP300">
        <v>4.3670619694203001E-2</v>
      </c>
      <c r="AQ300">
        <f>(Table2[[#This Row],[Sharpe Ratio]]-AVERAGE(Table2[Sharpe Ratio]))/_xlfn.STDEV.P(Table2[Sharpe Ratio])</f>
        <v>-0.12984549270766044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-0.16402460335853844</v>
      </c>
      <c r="AS300">
        <f>_xlfn.RANK.AVG(Table2[[#This Row],[1Y Return vs Nifty Z-Score]],Table2[1Y Return vs Nifty Z-Score])</f>
        <v>306</v>
      </c>
      <c r="AT300">
        <f>_xlfn.RANK.AVG(Table2[[#This Row],[6M Return vs Nifty Z-Score]],Table2[6M Return vs Nifty Z-Score])</f>
        <v>263</v>
      </c>
      <c r="AU300">
        <f>_xlfn.RANK.AVG(Table2[[#This Row],[Sharpe Ratio Z-Score]],Table2[Sharpe Ratio Z-Score])</f>
        <v>377</v>
      </c>
      <c r="AV300">
        <f>(Table2[[#This Row],[Rank 1Y]]+Table2[[#This Row],[Rank 6M]]+Table2[[#This Row],[Rank Sharpe]])/3</f>
        <v>315.33333333333331</v>
      </c>
    </row>
    <row r="301" spans="1:48" x14ac:dyDescent="0.3">
      <c r="A301" t="s">
        <v>157</v>
      </c>
      <c r="B301" t="s">
        <v>158</v>
      </c>
      <c r="C301" t="s">
        <v>10438</v>
      </c>
      <c r="D301" t="s">
        <v>80</v>
      </c>
      <c r="E301">
        <v>168970.27059080001</v>
      </c>
      <c r="F301">
        <v>686</v>
      </c>
      <c r="G301">
        <v>33.0643668935272</v>
      </c>
      <c r="H301">
        <f>(Table2[[#This Row],[1Y Return vs Nifty]]-AVERAGE(Table2[1Y Return vs Nifty]))/_xlfn.STDEV.P(Table2[1Y Return vs Nifty])</f>
        <v>-0.17440959607747064</v>
      </c>
      <c r="I301">
        <v>13.8706648873242</v>
      </c>
      <c r="J301">
        <f>(Table2[[#This Row],[1M Return vs Nifty]]-AVERAGE(Table2[1M Return vs Nifty]))/_xlfn.STDEV.P(Table2[1M Return vs Nifty])</f>
        <v>0.28172414369492743</v>
      </c>
      <c r="K301">
        <v>14.483573827190501</v>
      </c>
      <c r="L301">
        <f>(Table2[[#This Row],[6M Return vs Nifty]]-AVERAGE(Table2[6M Return vs Nifty]))/_xlfn.STDEV.P(Table2[6M Return vs Nifty])</f>
        <v>8.2641993797621827E-2</v>
      </c>
      <c r="M301">
        <v>1.58251185359028</v>
      </c>
      <c r="N301">
        <f>(Table2[[#This Row],[1W Return vs Nifty]]-AVERAGE(Table2[1W Return vs Nifty]))/_xlfn.STDEV.P(Table2[1W Return vs Nifty])</f>
        <v>-6.7941601478049164E-3</v>
      </c>
      <c r="O301">
        <v>665.58</v>
      </c>
      <c r="P301">
        <v>643.13547530072196</v>
      </c>
      <c r="Q301">
        <v>568.34296378508304</v>
      </c>
      <c r="R301">
        <v>62.4227401959307</v>
      </c>
      <c r="S301" s="2">
        <f>(Table2[[#This Row],[Close Price]]-Table2[[#This Row],[20D EMA]])/Table2[[#This Row],[20D EMA]]</f>
        <v>3.068000841371429E-2</v>
      </c>
      <c r="T301" s="2">
        <f>(Table2[[#This Row],[Close Price]]-Table2[[#This Row],[50D EMA]])/Table2[[#This Row],[50D EMA]]</f>
        <v>6.6649292949102407E-2</v>
      </c>
      <c r="U301" s="2">
        <f>(Table2[[#This Row],[Close Price]]-Table2[[#This Row],[200D EMA]])/Table2[[#This Row],[200D EMA]]</f>
        <v>0.20701767016052752</v>
      </c>
      <c r="V301">
        <v>1.0609539939756401</v>
      </c>
      <c r="W301">
        <v>677</v>
      </c>
      <c r="X301">
        <v>691</v>
      </c>
      <c r="Y301">
        <v>664.05</v>
      </c>
      <c r="Z301">
        <v>706.95</v>
      </c>
      <c r="AA301">
        <v>664.05</v>
      </c>
      <c r="AB301">
        <v>706.95</v>
      </c>
      <c r="AC301" s="2">
        <f>(Table2[[#This Row],[Close Price]]/Table2[[#This Row],[Day Low]])-1</f>
        <v>1.3293943870014813E-2</v>
      </c>
      <c r="AD301" s="2">
        <f>(Table2[[#This Row],[Day High]]/Table2[[#This Row],[Close Price]])-1</f>
        <v>7.2886297376093534E-3</v>
      </c>
      <c r="AE301" s="2">
        <f>(Table2[[#This Row],[Close Price]]/Table2[[#This Row],[Current Week Low]])-1</f>
        <v>3.3054739853926707E-2</v>
      </c>
      <c r="AF301" s="2">
        <f>(Table2[[#This Row],[Current Week High]]/Table2[[#This Row],[Close Price]])-1</f>
        <v>3.05393586005831E-2</v>
      </c>
      <c r="AG301" s="2">
        <f>(Table2[[#This Row],[Close Price]]/Table2[[#This Row],[Current Month Low]])-1</f>
        <v>3.3054739853926707E-2</v>
      </c>
      <c r="AH301" s="2">
        <f>(Table2[[#This Row],[Current Month High]]/Table2[[#This Row],[Close Price]])-1</f>
        <v>3.05393586005831E-2</v>
      </c>
      <c r="AI301">
        <v>3.05393586005831</v>
      </c>
      <c r="AJ301">
        <v>69.780967702016994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</v>
      </c>
      <c r="AM301" t="s">
        <v>10475</v>
      </c>
      <c r="AN301">
        <v>2.88</v>
      </c>
      <c r="AO301" t="s">
        <v>10473</v>
      </c>
      <c r="AP301">
        <v>5.4036639049898999E-2</v>
      </c>
      <c r="AQ301">
        <f>(Table2[[#This Row],[Sharpe Ratio]]-AVERAGE(Table2[Sharpe Ratio]))/_xlfn.STDEV.P(Table2[Sharpe Ratio])</f>
        <v>-1.2613519742109652E-2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0.17054886152516405</v>
      </c>
      <c r="AS301">
        <f>_xlfn.RANK.AVG(Table2[[#This Row],[1Y Return vs Nifty Z-Score]],Table2[1Y Return vs Nifty Z-Score])</f>
        <v>333</v>
      </c>
      <c r="AT301">
        <f>_xlfn.RANK.AVG(Table2[[#This Row],[6M Return vs Nifty Z-Score]],Table2[6M Return vs Nifty Z-Score])</f>
        <v>276</v>
      </c>
      <c r="AU301">
        <f>_xlfn.RANK.AVG(Table2[[#This Row],[Sharpe Ratio Z-Score]],Table2[Sharpe Ratio Z-Score])</f>
        <v>338</v>
      </c>
      <c r="AV301">
        <f>(Table2[[#This Row],[Rank 1Y]]+Table2[[#This Row],[Rank 6M]]+Table2[[#This Row],[Rank Sharpe]])/3</f>
        <v>315.66666666666669</v>
      </c>
    </row>
    <row r="302" spans="1:48" x14ac:dyDescent="0.3">
      <c r="A302" t="s">
        <v>441</v>
      </c>
      <c r="B302" t="s">
        <v>442</v>
      </c>
      <c r="C302" t="s">
        <v>10429</v>
      </c>
      <c r="D302" t="s">
        <v>49</v>
      </c>
      <c r="E302">
        <v>50659.795031250003</v>
      </c>
      <c r="F302">
        <v>4597.5</v>
      </c>
      <c r="G302">
        <v>47.710678636603099</v>
      </c>
      <c r="H302">
        <f>(Table2[[#This Row],[1Y Return vs Nifty]]-AVERAGE(Table2[1Y Return vs Nifty]))/_xlfn.STDEV.P(Table2[1Y Return vs Nifty])</f>
        <v>-1.1268197080334507E-2</v>
      </c>
      <c r="I302">
        <v>-3.3343327341094899</v>
      </c>
      <c r="J302">
        <f>(Table2[[#This Row],[1M Return vs Nifty]]-AVERAGE(Table2[1M Return vs Nifty]))/_xlfn.STDEV.P(Table2[1M Return vs Nifty])</f>
        <v>-0.95724273788734637</v>
      </c>
      <c r="K302">
        <v>14.794841970571101</v>
      </c>
      <c r="L302">
        <f>(Table2[[#This Row],[6M Return vs Nifty]]-AVERAGE(Table2[6M Return vs Nifty]))/_xlfn.STDEV.P(Table2[6M Return vs Nifty])</f>
        <v>9.1542417324290845E-2</v>
      </c>
      <c r="M302">
        <v>-4.1212774585532497</v>
      </c>
      <c r="N302">
        <f>(Table2[[#This Row],[1W Return vs Nifty]]-AVERAGE(Table2[1W Return vs Nifty]))/_xlfn.STDEV.P(Table2[1W Return vs Nifty])</f>
        <v>-1.1266513796575157</v>
      </c>
      <c r="O302">
        <v>4629.88</v>
      </c>
      <c r="P302">
        <v>4548.2439298581503</v>
      </c>
      <c r="Q302">
        <v>3938.5812092655901</v>
      </c>
      <c r="R302">
        <v>42.036705219996499</v>
      </c>
      <c r="S302" s="2">
        <f>(Table2[[#This Row],[Close Price]]-Table2[[#This Row],[20D EMA]])/Table2[[#This Row],[20D EMA]]</f>
        <v>-6.9937017806077284E-3</v>
      </c>
      <c r="T302" s="2">
        <f>(Table2[[#This Row],[Close Price]]-Table2[[#This Row],[50D EMA]])/Table2[[#This Row],[50D EMA]]</f>
        <v>1.0829689634387286E-2</v>
      </c>
      <c r="U302" s="2">
        <f>(Table2[[#This Row],[Close Price]]-Table2[[#This Row],[200D EMA]])/Table2[[#This Row],[200D EMA]]</f>
        <v>0.16729851581688615</v>
      </c>
      <c r="V302">
        <v>0.25180537289371202</v>
      </c>
      <c r="W302">
        <v>4580</v>
      </c>
      <c r="X302">
        <v>4662.45</v>
      </c>
      <c r="Y302">
        <v>4454</v>
      </c>
      <c r="Z302">
        <v>4697.45</v>
      </c>
      <c r="AA302">
        <v>4454</v>
      </c>
      <c r="AB302">
        <v>4697.45</v>
      </c>
      <c r="AC302" s="2">
        <f>(Table2[[#This Row],[Close Price]]/Table2[[#This Row],[Day Low]])-1</f>
        <v>3.8209606986898681E-3</v>
      </c>
      <c r="AD302" s="2">
        <f>(Table2[[#This Row],[Day High]]/Table2[[#This Row],[Close Price]])-1</f>
        <v>1.4127243066884176E-2</v>
      </c>
      <c r="AE302" s="2">
        <f>(Table2[[#This Row],[Close Price]]/Table2[[#This Row],[Current Week Low]])-1</f>
        <v>3.2218230803771952E-2</v>
      </c>
      <c r="AF302" s="2">
        <f>(Table2[[#This Row],[Current Week High]]/Table2[[#This Row],[Close Price]])-1</f>
        <v>2.1740076128330621E-2</v>
      </c>
      <c r="AG302" s="2">
        <f>(Table2[[#This Row],[Close Price]]/Table2[[#This Row],[Current Month Low]])-1</f>
        <v>3.2218230803771952E-2</v>
      </c>
      <c r="AH302" s="2">
        <f>(Table2[[#This Row],[Current Month High]]/Table2[[#This Row],[Close Price]])-1</f>
        <v>2.1740076128330621E-2</v>
      </c>
      <c r="AI302">
        <v>8.7112561174551306</v>
      </c>
      <c r="AJ302">
        <v>84.408968753760306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-0.11</v>
      </c>
      <c r="AM302" t="s">
        <v>10474</v>
      </c>
      <c r="AN302">
        <v>-2.31</v>
      </c>
      <c r="AO302" t="s">
        <v>10474</v>
      </c>
      <c r="AP302">
        <v>3.7480901051588002E-2</v>
      </c>
      <c r="AQ302">
        <f>(Table2[[#This Row],[Sharpe Ratio]]-AVERAGE(Table2[Sharpe Ratio]))/_xlfn.STDEV.P(Table2[Sharpe Ratio])</f>
        <v>-0.19984660920921138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-2.2034665065101171</v>
      </c>
      <c r="AS302">
        <f>_xlfn.RANK.AVG(Table2[[#This Row],[1Y Return vs Nifty Z-Score]],Table2[1Y Return vs Nifty Z-Score])</f>
        <v>279</v>
      </c>
      <c r="AT302">
        <f>_xlfn.RANK.AVG(Table2[[#This Row],[6M Return vs Nifty Z-Score]],Table2[6M Return vs Nifty Z-Score])</f>
        <v>271</v>
      </c>
      <c r="AU302">
        <f>_xlfn.RANK.AVG(Table2[[#This Row],[Sharpe Ratio Z-Score]],Table2[Sharpe Ratio Z-Score])</f>
        <v>398</v>
      </c>
      <c r="AV302">
        <f>(Table2[[#This Row],[Rank 1Y]]+Table2[[#This Row],[Rank 6M]]+Table2[[#This Row],[Rank Sharpe]])/3</f>
        <v>316</v>
      </c>
    </row>
    <row r="303" spans="1:48" x14ac:dyDescent="0.3">
      <c r="A303" t="s">
        <v>563</v>
      </c>
      <c r="B303" t="s">
        <v>564</v>
      </c>
      <c r="C303" t="s">
        <v>10440</v>
      </c>
      <c r="D303" t="s">
        <v>143</v>
      </c>
      <c r="E303">
        <v>33257.120994739998</v>
      </c>
      <c r="F303">
        <v>327.64999999999998</v>
      </c>
      <c r="G303">
        <v>30.391724612497701</v>
      </c>
      <c r="H303">
        <f>(Table2[[#This Row],[1Y Return vs Nifty]]-AVERAGE(Table2[1Y Return vs Nifty]))/_xlfn.STDEV.P(Table2[1Y Return vs Nifty])</f>
        <v>-0.20417945270722448</v>
      </c>
      <c r="I303">
        <v>16.324196510345299</v>
      </c>
      <c r="J303">
        <f>(Table2[[#This Row],[1M Return vs Nifty]]-AVERAGE(Table2[1M Return vs Nifty]))/_xlfn.STDEV.P(Table2[1M Return vs Nifty])</f>
        <v>0.45840794747825148</v>
      </c>
      <c r="K303">
        <v>25.607235469381202</v>
      </c>
      <c r="L303">
        <f>(Table2[[#This Row],[6M Return vs Nifty]]-AVERAGE(Table2[6M Return vs Nifty]))/_xlfn.STDEV.P(Table2[6M Return vs Nifty])</f>
        <v>0.4007127693919042</v>
      </c>
      <c r="M303">
        <v>3.5226803912624298</v>
      </c>
      <c r="N303">
        <f>(Table2[[#This Row],[1W Return vs Nifty]]-AVERAGE(Table2[1W Return vs Nifty]))/_xlfn.STDEV.P(Table2[1W Return vs Nifty])</f>
        <v>0.37413010354335041</v>
      </c>
      <c r="O303">
        <v>318.35000000000002</v>
      </c>
      <c r="P303">
        <v>296.46935702119703</v>
      </c>
      <c r="Q303">
        <v>255.64301964989301</v>
      </c>
      <c r="R303">
        <v>57.438016195395399</v>
      </c>
      <c r="S303" s="2">
        <f>(Table2[[#This Row],[Close Price]]-Table2[[#This Row],[20D EMA]])/Table2[[#This Row],[20D EMA]]</f>
        <v>2.921313020260705E-2</v>
      </c>
      <c r="T303" s="2">
        <f>(Table2[[#This Row],[Close Price]]-Table2[[#This Row],[50D EMA]])/Table2[[#This Row],[50D EMA]]</f>
        <v>0.10517324047278717</v>
      </c>
      <c r="U303" s="2">
        <f>(Table2[[#This Row],[Close Price]]-Table2[[#This Row],[200D EMA]])/Table2[[#This Row],[200D EMA]]</f>
        <v>0.28167004304956822</v>
      </c>
      <c r="V303">
        <v>0.73808609551778304</v>
      </c>
      <c r="W303">
        <v>325.5</v>
      </c>
      <c r="X303">
        <v>333.9</v>
      </c>
      <c r="Y303">
        <v>313.5</v>
      </c>
      <c r="Z303">
        <v>339.4</v>
      </c>
      <c r="AA303">
        <v>313.5</v>
      </c>
      <c r="AB303">
        <v>339.4</v>
      </c>
      <c r="AC303" s="2">
        <f>(Table2[[#This Row],[Close Price]]/Table2[[#This Row],[Day Low]])-1</f>
        <v>6.6052227342550118E-3</v>
      </c>
      <c r="AD303" s="2">
        <f>(Table2[[#This Row],[Day High]]/Table2[[#This Row],[Close Price]])-1</f>
        <v>1.9075232717839175E-2</v>
      </c>
      <c r="AE303" s="2">
        <f>(Table2[[#This Row],[Close Price]]/Table2[[#This Row],[Current Week Low]])-1</f>
        <v>4.5135566188197584E-2</v>
      </c>
      <c r="AF303" s="2">
        <f>(Table2[[#This Row],[Current Week High]]/Table2[[#This Row],[Close Price]])-1</f>
        <v>3.586143750953763E-2</v>
      </c>
      <c r="AG303" s="2">
        <f>(Table2[[#This Row],[Close Price]]/Table2[[#This Row],[Current Month Low]])-1</f>
        <v>4.5135566188197584E-2</v>
      </c>
      <c r="AH303" s="2">
        <f>(Table2[[#This Row],[Current Month High]]/Table2[[#This Row],[Close Price]])-1</f>
        <v>3.586143750953763E-2</v>
      </c>
      <c r="AI303">
        <v>3.5861437509537599</v>
      </c>
      <c r="AJ303">
        <v>69.810831821715396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0.27</v>
      </c>
      <c r="AM303" t="s">
        <v>10473</v>
      </c>
      <c r="AN303">
        <v>2.09</v>
      </c>
      <c r="AO303" t="s">
        <v>10473</v>
      </c>
      <c r="AP303">
        <v>2.2210479038144999E-2</v>
      </c>
      <c r="AQ303">
        <f>(Table2[[#This Row],[Sharpe Ratio]]-AVERAGE(Table2[Sharpe Ratio]))/_xlfn.STDEV.P(Table2[Sharpe Ratio])</f>
        <v>-0.37254373037258437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0.65652763733369723</v>
      </c>
      <c r="AS303">
        <f>_xlfn.RANK.AVG(Table2[[#This Row],[1Y Return vs Nifty Z-Score]],Table2[1Y Return vs Nifty Z-Score])</f>
        <v>343</v>
      </c>
      <c r="AT303">
        <f>_xlfn.RANK.AVG(Table2[[#This Row],[6M Return vs Nifty Z-Score]],Table2[6M Return vs Nifty Z-Score])</f>
        <v>179</v>
      </c>
      <c r="AU303">
        <f>_xlfn.RANK.AVG(Table2[[#This Row],[Sharpe Ratio Z-Score]],Table2[Sharpe Ratio Z-Score])</f>
        <v>435</v>
      </c>
      <c r="AV303">
        <f>(Table2[[#This Row],[Rank 1Y]]+Table2[[#This Row],[Rank 6M]]+Table2[[#This Row],[Rank Sharpe]])/3</f>
        <v>319</v>
      </c>
    </row>
    <row r="304" spans="1:48" x14ac:dyDescent="0.3">
      <c r="A304" t="s">
        <v>1278</v>
      </c>
      <c r="B304" t="s">
        <v>1279</v>
      </c>
      <c r="C304" t="s">
        <v>10434</v>
      </c>
      <c r="D304" t="s">
        <v>59</v>
      </c>
      <c r="E304">
        <v>8607.5406825299997</v>
      </c>
      <c r="F304">
        <v>936.45</v>
      </c>
      <c r="G304">
        <v>82.818088041703106</v>
      </c>
      <c r="H304">
        <f>(Table2[[#This Row],[1Y Return vs Nifty]]-AVERAGE(Table2[1Y Return vs Nifty]))/_xlfn.STDEV.P(Table2[1Y Return vs Nifty])</f>
        <v>0.37978396581118079</v>
      </c>
      <c r="I304">
        <v>3.95174546085078</v>
      </c>
      <c r="J304">
        <f>(Table2[[#This Row],[1M Return vs Nifty]]-AVERAGE(Table2[1M Return vs Nifty]))/_xlfn.STDEV.P(Table2[1M Return vs Nifty])</f>
        <v>-0.43255742384065415</v>
      </c>
      <c r="K304">
        <v>19.659553579433801</v>
      </c>
      <c r="L304">
        <f>(Table2[[#This Row],[6M Return vs Nifty]]-AVERAGE(Table2[6M Return vs Nifty]))/_xlfn.STDEV.P(Table2[6M Return vs Nifty])</f>
        <v>0.23064432856947481</v>
      </c>
      <c r="M304">
        <v>-0.61309076258094297</v>
      </c>
      <c r="N304">
        <f>(Table2[[#This Row],[1W Return vs Nifty]]-AVERAGE(Table2[1W Return vs Nifty]))/_xlfn.STDEV.P(Table2[1W Return vs Nifty])</f>
        <v>-0.43786924135022232</v>
      </c>
      <c r="O304">
        <v>933.96</v>
      </c>
      <c r="P304">
        <v>897.73652774238701</v>
      </c>
      <c r="Q304">
        <v>736.05494679628498</v>
      </c>
      <c r="R304">
        <v>46.242257594177097</v>
      </c>
      <c r="S304" s="2">
        <f>(Table2[[#This Row],[Close Price]]-Table2[[#This Row],[20D EMA]])/Table2[[#This Row],[20D EMA]]</f>
        <v>2.6660670692535107E-3</v>
      </c>
      <c r="T304" s="2">
        <f>(Table2[[#This Row],[Close Price]]-Table2[[#This Row],[50D EMA]])/Table2[[#This Row],[50D EMA]]</f>
        <v>4.3123423255338661E-2</v>
      </c>
      <c r="U304" s="2">
        <f>(Table2[[#This Row],[Close Price]]-Table2[[#This Row],[200D EMA]])/Table2[[#This Row],[200D EMA]]</f>
        <v>0.27225556200110373</v>
      </c>
      <c r="V304">
        <v>0.53051352671306895</v>
      </c>
      <c r="W304">
        <v>931</v>
      </c>
      <c r="X304">
        <v>964.8</v>
      </c>
      <c r="Y304">
        <v>931</v>
      </c>
      <c r="Z304">
        <v>965</v>
      </c>
      <c r="AA304">
        <v>931</v>
      </c>
      <c r="AB304">
        <v>965</v>
      </c>
      <c r="AC304" s="2">
        <f>(Table2[[#This Row],[Close Price]]/Table2[[#This Row],[Day Low]])-1</f>
        <v>5.853920515574762E-3</v>
      </c>
      <c r="AD304" s="2">
        <f>(Table2[[#This Row],[Day High]]/Table2[[#This Row],[Close Price]])-1</f>
        <v>3.027390677558861E-2</v>
      </c>
      <c r="AE304" s="2">
        <f>(Table2[[#This Row],[Close Price]]/Table2[[#This Row],[Current Week Low]])-1</f>
        <v>5.853920515574762E-3</v>
      </c>
      <c r="AF304" s="2">
        <f>(Table2[[#This Row],[Current Week High]]/Table2[[#This Row],[Close Price]])-1</f>
        <v>3.0487479310160603E-2</v>
      </c>
      <c r="AG304" s="2">
        <f>(Table2[[#This Row],[Close Price]]/Table2[[#This Row],[Current Month Low]])-1</f>
        <v>5.853920515574762E-3</v>
      </c>
      <c r="AH304" s="2">
        <f>(Table2[[#This Row],[Current Month High]]/Table2[[#This Row],[Close Price]])-1</f>
        <v>3.0487479310160603E-2</v>
      </c>
      <c r="AI304">
        <v>6.1295317422179503</v>
      </c>
      <c r="AJ304">
        <v>127.238534336326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0.02</v>
      </c>
      <c r="AM304" t="s">
        <v>10473</v>
      </c>
      <c r="AN304">
        <v>-2.12</v>
      </c>
      <c r="AO304" t="s">
        <v>10474</v>
      </c>
      <c r="AP304">
        <v>-1.1964437551488001E-2</v>
      </c>
      <c r="AQ304">
        <f>(Table2[[#This Row],[Sharpe Ratio]]-AVERAGE(Table2[Sharpe Ratio]))/_xlfn.STDEV.P(Table2[Sharpe Ratio])</f>
        <v>-0.75903663186753922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-1.0190350026777601</v>
      </c>
      <c r="AS304">
        <f>_xlfn.RANK.AVG(Table2[[#This Row],[1Y Return vs Nifty Z-Score]],Table2[1Y Return vs Nifty Z-Score])</f>
        <v>162</v>
      </c>
      <c r="AT304">
        <f>_xlfn.RANK.AVG(Table2[[#This Row],[6M Return vs Nifty Z-Score]],Table2[6M Return vs Nifty Z-Score])</f>
        <v>226</v>
      </c>
      <c r="AU304">
        <f>_xlfn.RANK.AVG(Table2[[#This Row],[Sharpe Ratio Z-Score]],Table2[Sharpe Ratio Z-Score])</f>
        <v>572</v>
      </c>
      <c r="AV304">
        <f>(Table2[[#This Row],[Rank 1Y]]+Table2[[#This Row],[Rank 6M]]+Table2[[#This Row],[Rank Sharpe]])/3</f>
        <v>320</v>
      </c>
    </row>
    <row r="305" spans="1:48" x14ac:dyDescent="0.3">
      <c r="A305" t="s">
        <v>1696</v>
      </c>
      <c r="B305" t="s">
        <v>1697</v>
      </c>
      <c r="C305" t="s">
        <v>10437</v>
      </c>
      <c r="D305" t="s">
        <v>130</v>
      </c>
      <c r="E305">
        <v>4700.8440816319999</v>
      </c>
      <c r="F305">
        <v>260.83999999999997</v>
      </c>
      <c r="G305">
        <v>11.8476007213886</v>
      </c>
      <c r="H305">
        <f>(Table2[[#This Row],[1Y Return vs Nifty]]-AVERAGE(Table2[1Y Return vs Nifty]))/_xlfn.STDEV.P(Table2[1Y Return vs Nifty])</f>
        <v>-0.4107375519639867</v>
      </c>
      <c r="I305">
        <v>24.8542710619956</v>
      </c>
      <c r="J305">
        <f>(Table2[[#This Row],[1M Return vs Nifty]]-AVERAGE(Table2[1M Return vs Nifty]))/_xlfn.STDEV.P(Table2[1M Return vs Nifty])</f>
        <v>1.0726759700298185</v>
      </c>
      <c r="K305">
        <v>12.860558760981499</v>
      </c>
      <c r="L305">
        <f>(Table2[[#This Row],[6M Return vs Nifty]]-AVERAGE(Table2[6M Return vs Nifty]))/_xlfn.STDEV.P(Table2[6M Return vs Nifty])</f>
        <v>3.6233385057466441E-2</v>
      </c>
      <c r="M305">
        <v>17.687202303259401</v>
      </c>
      <c r="N305">
        <f>(Table2[[#This Row],[1W Return vs Nifty]]-AVERAGE(Table2[1W Return vs Nifty]))/_xlfn.STDEV.P(Table2[1W Return vs Nifty])</f>
        <v>3.1551308130685314</v>
      </c>
      <c r="O305">
        <v>224.28</v>
      </c>
      <c r="P305">
        <v>216.19474444605899</v>
      </c>
      <c r="Q305">
        <v>203.24430921420301</v>
      </c>
      <c r="R305">
        <v>89.589322670510398</v>
      </c>
      <c r="S305" s="2">
        <f>(Table2[[#This Row],[Close Price]]-Table2[[#This Row],[20D EMA]])/Table2[[#This Row],[20D EMA]]</f>
        <v>0.16301052256108425</v>
      </c>
      <c r="T305" s="2">
        <f>(Table2[[#This Row],[Close Price]]-Table2[[#This Row],[50D EMA]])/Table2[[#This Row],[50D EMA]]</f>
        <v>0.20650481429755599</v>
      </c>
      <c r="U305" s="2">
        <f>(Table2[[#This Row],[Close Price]]-Table2[[#This Row],[200D EMA]])/Table2[[#This Row],[200D EMA]]</f>
        <v>0.2833815667876623</v>
      </c>
      <c r="V305">
        <v>2.9244962654617401</v>
      </c>
      <c r="W305">
        <v>252.7</v>
      </c>
      <c r="X305">
        <v>265</v>
      </c>
      <c r="Y305">
        <v>213.01</v>
      </c>
      <c r="Z305">
        <v>268</v>
      </c>
      <c r="AA305">
        <v>213.01</v>
      </c>
      <c r="AB305">
        <v>268</v>
      </c>
      <c r="AC305" s="2">
        <f>(Table2[[#This Row],[Close Price]]/Table2[[#This Row],[Day Low]])-1</f>
        <v>3.2212109220419505E-2</v>
      </c>
      <c r="AD305" s="2">
        <f>(Table2[[#This Row],[Day High]]/Table2[[#This Row],[Close Price]])-1</f>
        <v>1.5948474160405013E-2</v>
      </c>
      <c r="AE305" s="2">
        <f>(Table2[[#This Row],[Close Price]]/Table2[[#This Row],[Current Week Low]])-1</f>
        <v>0.22454344866438181</v>
      </c>
      <c r="AF305" s="2">
        <f>(Table2[[#This Row],[Current Week High]]/Table2[[#This Row],[Close Price]])-1</f>
        <v>2.7449777641466167E-2</v>
      </c>
      <c r="AG305" s="2">
        <f>(Table2[[#This Row],[Close Price]]/Table2[[#This Row],[Current Month Low]])-1</f>
        <v>0.22454344866438181</v>
      </c>
      <c r="AH305" s="2">
        <f>(Table2[[#This Row],[Current Month High]]/Table2[[#This Row],[Close Price]])-1</f>
        <v>2.7449777641466167E-2</v>
      </c>
      <c r="AI305">
        <v>2.74497776414661</v>
      </c>
      <c r="AJ305">
        <v>63.998742533794299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0.09</v>
      </c>
      <c r="AM305" t="s">
        <v>10473</v>
      </c>
      <c r="AN305">
        <v>22.13</v>
      </c>
      <c r="AO305" t="s">
        <v>10473</v>
      </c>
      <c r="AP305">
        <v>9.5279834093104004E-2</v>
      </c>
      <c r="AQ305">
        <f>(Table2[[#This Row],[Sharpe Ratio]]-AVERAGE(Table2[Sharpe Ratio]))/_xlfn.STDEV.P(Table2[Sharpe Ratio])</f>
        <v>0.45381635660778968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4.3071189727996195</v>
      </c>
      <c r="AS305">
        <f>_xlfn.RANK.AVG(Table2[[#This Row],[1Y Return vs Nifty Z-Score]],Table2[1Y Return vs Nifty Z-Score])</f>
        <v>442</v>
      </c>
      <c r="AT305">
        <f>_xlfn.RANK.AVG(Table2[[#This Row],[6M Return vs Nifty Z-Score]],Table2[6M Return vs Nifty Z-Score])</f>
        <v>292</v>
      </c>
      <c r="AU305">
        <f>_xlfn.RANK.AVG(Table2[[#This Row],[Sharpe Ratio Z-Score]],Table2[Sharpe Ratio Z-Score])</f>
        <v>226</v>
      </c>
      <c r="AV305">
        <f>(Table2[[#This Row],[Rank 1Y]]+Table2[[#This Row],[Rank 6M]]+Table2[[#This Row],[Rank Sharpe]])/3</f>
        <v>320</v>
      </c>
    </row>
    <row r="306" spans="1:48" x14ac:dyDescent="0.3">
      <c r="A306" t="s">
        <v>182</v>
      </c>
      <c r="B306" t="s">
        <v>183</v>
      </c>
      <c r="C306" t="s">
        <v>10429</v>
      </c>
      <c r="D306" t="s">
        <v>32</v>
      </c>
      <c r="E306">
        <v>141591.89646101999</v>
      </c>
      <c r="F306">
        <v>273.8</v>
      </c>
      <c r="G306">
        <v>8.1257676974179702</v>
      </c>
      <c r="H306">
        <f>(Table2[[#This Row],[1Y Return vs Nifty]]-AVERAGE(Table2[1Y Return vs Nifty]))/_xlfn.STDEV.P(Table2[1Y Return vs Nifty])</f>
        <v>-0.45219406722977434</v>
      </c>
      <c r="I306">
        <v>1.5529526585416E-3</v>
      </c>
      <c r="J306">
        <f>(Table2[[#This Row],[1M Return vs Nifty]]-AVERAGE(Table2[1M Return vs Nifty]))/_xlfn.STDEV.P(Table2[1M Return vs Nifty])</f>
        <v>-0.71701882286041008</v>
      </c>
      <c r="K306">
        <v>4.6814112839685498</v>
      </c>
      <c r="L306">
        <f>(Table2[[#This Row],[6M Return vs Nifty]]-AVERAGE(Table2[6M Return vs Nifty]))/_xlfn.STDEV.P(Table2[6M Return vs Nifty])</f>
        <v>-0.19764174216198896</v>
      </c>
      <c r="M306">
        <v>-2.8776843208218201</v>
      </c>
      <c r="N306">
        <f>(Table2[[#This Row],[1W Return vs Nifty]]-AVERAGE(Table2[1W Return vs Nifty]))/_xlfn.STDEV.P(Table2[1W Return vs Nifty])</f>
        <v>-0.88248970446094221</v>
      </c>
      <c r="O306">
        <v>274.39</v>
      </c>
      <c r="P306">
        <v>271.22507024293702</v>
      </c>
      <c r="Q306">
        <v>245.22040768985599</v>
      </c>
      <c r="R306">
        <v>48.922282868516902</v>
      </c>
      <c r="S306" s="2">
        <f>(Table2[[#This Row],[Close Price]]-Table2[[#This Row],[20D EMA]])/Table2[[#This Row],[20D EMA]]</f>
        <v>-2.150224133532472E-3</v>
      </c>
      <c r="T306" s="2">
        <f>(Table2[[#This Row],[Close Price]]-Table2[[#This Row],[50D EMA]])/Table2[[#This Row],[50D EMA]]</f>
        <v>9.493701134473365E-3</v>
      </c>
      <c r="U306" s="2">
        <f>(Table2[[#This Row],[Close Price]]-Table2[[#This Row],[200D EMA]])/Table2[[#This Row],[200D EMA]]</f>
        <v>0.11654654920193362</v>
      </c>
      <c r="V306">
        <v>0.73717666867946197</v>
      </c>
      <c r="W306">
        <v>268.95</v>
      </c>
      <c r="X306">
        <v>274.39999999999998</v>
      </c>
      <c r="Y306">
        <v>263.05</v>
      </c>
      <c r="Z306">
        <v>276.3</v>
      </c>
      <c r="AA306">
        <v>263.05</v>
      </c>
      <c r="AB306">
        <v>276.3</v>
      </c>
      <c r="AC306" s="2">
        <f>(Table2[[#This Row],[Close Price]]/Table2[[#This Row],[Day Low]])-1</f>
        <v>1.8033091652723598E-2</v>
      </c>
      <c r="AD306" s="2">
        <f>(Table2[[#This Row],[Day High]]/Table2[[#This Row],[Close Price]])-1</f>
        <v>2.1913805697588717E-3</v>
      </c>
      <c r="AE306" s="2">
        <f>(Table2[[#This Row],[Close Price]]/Table2[[#This Row],[Current Week Low]])-1</f>
        <v>4.0866755369701524E-2</v>
      </c>
      <c r="AF306" s="2">
        <f>(Table2[[#This Row],[Current Week High]]/Table2[[#This Row],[Close Price]])-1</f>
        <v>9.130752373995632E-3</v>
      </c>
      <c r="AG306" s="2">
        <f>(Table2[[#This Row],[Close Price]]/Table2[[#This Row],[Current Month Low]])-1</f>
        <v>4.0866755369701524E-2</v>
      </c>
      <c r="AH306" s="2">
        <f>(Table2[[#This Row],[Current Month High]]/Table2[[#This Row],[Close Price]])-1</f>
        <v>9.130752373995632E-3</v>
      </c>
      <c r="AI306">
        <v>9.4594594594594508</v>
      </c>
      <c r="AJ306">
        <v>47.4024226110363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-0.03</v>
      </c>
      <c r="AM306" t="s">
        <v>10474</v>
      </c>
      <c r="AN306">
        <v>-3.57</v>
      </c>
      <c r="AO306" t="s">
        <v>10474</v>
      </c>
      <c r="AP306">
        <v>0.14156555640145499</v>
      </c>
      <c r="AQ306">
        <f>(Table2[[#This Row],[Sharpe Ratio]]-AVERAGE(Table2[Sharpe Ratio]))/_xlfn.STDEV.P(Table2[Sharpe Ratio])</f>
        <v>0.97727346778537827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-1.2720708689277374</v>
      </c>
      <c r="AS306">
        <f>_xlfn.RANK.AVG(Table2[[#This Row],[1Y Return vs Nifty Z-Score]],Table2[1Y Return vs Nifty Z-Score])</f>
        <v>465</v>
      </c>
      <c r="AT306">
        <f>_xlfn.RANK.AVG(Table2[[#This Row],[6M Return vs Nifty Z-Score]],Table2[6M Return vs Nifty Z-Score])</f>
        <v>373</v>
      </c>
      <c r="AU306">
        <f>_xlfn.RANK.AVG(Table2[[#This Row],[Sharpe Ratio Z-Score]],Table2[Sharpe Ratio Z-Score])</f>
        <v>123</v>
      </c>
      <c r="AV306">
        <f>(Table2[[#This Row],[Rank 1Y]]+Table2[[#This Row],[Rank 6M]]+Table2[[#This Row],[Rank Sharpe]])/3</f>
        <v>320.33333333333331</v>
      </c>
    </row>
    <row r="307" spans="1:48" x14ac:dyDescent="0.3">
      <c r="A307" t="s">
        <v>518</v>
      </c>
      <c r="B307" t="s">
        <v>519</v>
      </c>
      <c r="C307" t="s">
        <v>10433</v>
      </c>
      <c r="D307" t="s">
        <v>191</v>
      </c>
      <c r="E307">
        <v>38362.978535039998</v>
      </c>
      <c r="F307">
        <v>2727.3</v>
      </c>
      <c r="G307">
        <v>39.893048415072101</v>
      </c>
      <c r="H307">
        <f>(Table2[[#This Row],[1Y Return vs Nifty]]-AVERAGE(Table2[1Y Return vs Nifty]))/_xlfn.STDEV.P(Table2[1Y Return vs Nifty])</f>
        <v>-9.834671579244636E-2</v>
      </c>
      <c r="I307">
        <v>16.331102482867401</v>
      </c>
      <c r="J307">
        <f>(Table2[[#This Row],[1M Return vs Nifty]]-AVERAGE(Table2[1M Return vs Nifty]))/_xlfn.STDEV.P(Table2[1M Return vs Nifty])</f>
        <v>0.45890526060948617</v>
      </c>
      <c r="K307">
        <v>16.858997171372302</v>
      </c>
      <c r="L307">
        <f>(Table2[[#This Row],[6M Return vs Nifty]]-AVERAGE(Table2[6M Return vs Nifty]))/_xlfn.STDEV.P(Table2[6M Return vs Nifty])</f>
        <v>0.15056501858497687</v>
      </c>
      <c r="M307">
        <v>1.7820504838562199</v>
      </c>
      <c r="N307">
        <f>(Table2[[#This Row],[1W Return vs Nifty]]-AVERAGE(Table2[1W Return vs Nifty]))/_xlfn.STDEV.P(Table2[1W Return vs Nifty])</f>
        <v>3.2382387835594481E-2</v>
      </c>
      <c r="O307">
        <v>2610</v>
      </c>
      <c r="P307">
        <v>2384.8146075120198</v>
      </c>
      <c r="Q307">
        <v>1987.34573401636</v>
      </c>
      <c r="R307">
        <v>67.415252163245299</v>
      </c>
      <c r="S307" s="2">
        <f>(Table2[[#This Row],[Close Price]]-Table2[[#This Row],[20D EMA]])/Table2[[#This Row],[20D EMA]]</f>
        <v>4.4942528735632252E-2</v>
      </c>
      <c r="T307" s="2">
        <f>(Table2[[#This Row],[Close Price]]-Table2[[#This Row],[50D EMA]])/Table2[[#This Row],[50D EMA]]</f>
        <v>0.14361090854155806</v>
      </c>
      <c r="U307" s="2">
        <f>(Table2[[#This Row],[Close Price]]-Table2[[#This Row],[200D EMA]])/Table2[[#This Row],[200D EMA]]</f>
        <v>0.37233293297599362</v>
      </c>
      <c r="V307">
        <v>0.60659928342162694</v>
      </c>
      <c r="W307">
        <v>2710.35</v>
      </c>
      <c r="X307">
        <v>2818.3</v>
      </c>
      <c r="Y307">
        <v>2678</v>
      </c>
      <c r="Z307">
        <v>2818.3</v>
      </c>
      <c r="AA307">
        <v>2678</v>
      </c>
      <c r="AB307">
        <v>2818.3</v>
      </c>
      <c r="AC307" s="2">
        <f>(Table2[[#This Row],[Close Price]]/Table2[[#This Row],[Day Low]])-1</f>
        <v>6.2538048591511686E-3</v>
      </c>
      <c r="AD307" s="2">
        <f>(Table2[[#This Row],[Day High]]/Table2[[#This Row],[Close Price]])-1</f>
        <v>3.336633300333669E-2</v>
      </c>
      <c r="AE307" s="2">
        <f>(Table2[[#This Row],[Close Price]]/Table2[[#This Row],[Current Week Low]])-1</f>
        <v>1.8409260642270331E-2</v>
      </c>
      <c r="AF307" s="2">
        <f>(Table2[[#This Row],[Current Week High]]/Table2[[#This Row],[Close Price]])-1</f>
        <v>3.336633300333669E-2</v>
      </c>
      <c r="AG307" s="2">
        <f>(Table2[[#This Row],[Close Price]]/Table2[[#This Row],[Current Month Low]])-1</f>
        <v>1.8409260642270331E-2</v>
      </c>
      <c r="AH307" s="2">
        <f>(Table2[[#This Row],[Current Month High]]/Table2[[#This Row],[Close Price]])-1</f>
        <v>3.336633300333669E-2</v>
      </c>
      <c r="AI307">
        <v>12.2465442012246</v>
      </c>
      <c r="AJ307">
        <v>77.091652868413306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0.24</v>
      </c>
      <c r="AM307" t="s">
        <v>10473</v>
      </c>
      <c r="AN307">
        <v>5.15</v>
      </c>
      <c r="AO307" t="s">
        <v>10473</v>
      </c>
      <c r="AP307">
        <v>3.4129490515853997E-2</v>
      </c>
      <c r="AQ307">
        <f>(Table2[[#This Row],[Sharpe Ratio]]-AVERAGE(Table2[Sharpe Ratio]))/_xlfn.STDEV.P(Table2[Sharpe Ratio])</f>
        <v>-0.23774857097872529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0.30575738025888594</v>
      </c>
      <c r="AS307">
        <f>_xlfn.RANK.AVG(Table2[[#This Row],[1Y Return vs Nifty Z-Score]],Table2[1Y Return vs Nifty Z-Score])</f>
        <v>310</v>
      </c>
      <c r="AT307">
        <f>_xlfn.RANK.AVG(Table2[[#This Row],[6M Return vs Nifty Z-Score]],Table2[6M Return vs Nifty Z-Score])</f>
        <v>250</v>
      </c>
      <c r="AU307">
        <f>_xlfn.RANK.AVG(Table2[[#This Row],[Sharpe Ratio Z-Score]],Table2[Sharpe Ratio Z-Score])</f>
        <v>404</v>
      </c>
      <c r="AV307">
        <f>(Table2[[#This Row],[Rank 1Y]]+Table2[[#This Row],[Rank 6M]]+Table2[[#This Row],[Rank Sharpe]])/3</f>
        <v>321.33333333333331</v>
      </c>
    </row>
    <row r="308" spans="1:48" x14ac:dyDescent="0.3">
      <c r="A308" t="s">
        <v>309</v>
      </c>
      <c r="B308" t="s">
        <v>310</v>
      </c>
      <c r="C308" t="s">
        <v>10440</v>
      </c>
      <c r="D308" t="s">
        <v>151</v>
      </c>
      <c r="E308">
        <v>82096</v>
      </c>
      <c r="F308">
        <v>1026.2</v>
      </c>
      <c r="G308">
        <v>37.348423925682802</v>
      </c>
      <c r="H308">
        <f>(Table2[[#This Row],[1Y Return vs Nifty]]-AVERAGE(Table2[1Y Return vs Nifty]))/_xlfn.STDEV.P(Table2[1Y Return vs Nifty])</f>
        <v>-0.12669061604553222</v>
      </c>
      <c r="I308">
        <v>1.5574686948641201</v>
      </c>
      <c r="J308">
        <f>(Table2[[#This Row],[1M Return vs Nifty]]-AVERAGE(Table2[1M Return vs Nifty]))/_xlfn.STDEV.P(Table2[1M Return vs Nifty])</f>
        <v>-0.604974164817349</v>
      </c>
      <c r="K308">
        <v>1.2765991104780501</v>
      </c>
      <c r="L308">
        <f>(Table2[[#This Row],[6M Return vs Nifty]]-AVERAGE(Table2[6M Return vs Nifty]))/_xlfn.STDEV.P(Table2[6M Return vs Nifty])</f>
        <v>-0.29499918466701791</v>
      </c>
      <c r="M308">
        <v>-0.18990736388590901</v>
      </c>
      <c r="N308">
        <f>(Table2[[#This Row],[1W Return vs Nifty]]-AVERAGE(Table2[1W Return vs Nifty]))/_xlfn.STDEV.P(Table2[1W Return vs Nifty])</f>
        <v>-0.35478325091990737</v>
      </c>
      <c r="O308">
        <v>1008.53</v>
      </c>
      <c r="P308">
        <v>1009.39650494357</v>
      </c>
      <c r="Q308">
        <v>908.77128305481699</v>
      </c>
      <c r="R308">
        <v>66.062397595608601</v>
      </c>
      <c r="S308" s="2">
        <f>(Table2[[#This Row],[Close Price]]-Table2[[#This Row],[20D EMA]])/Table2[[#This Row],[20D EMA]]</f>
        <v>1.7520549710965536E-2</v>
      </c>
      <c r="T308" s="2">
        <f>(Table2[[#This Row],[Close Price]]-Table2[[#This Row],[50D EMA]])/Table2[[#This Row],[50D EMA]]</f>
        <v>1.6647070773609867E-2</v>
      </c>
      <c r="U308" s="2">
        <f>(Table2[[#This Row],[Close Price]]-Table2[[#This Row],[200D EMA]])/Table2[[#This Row],[200D EMA]]</f>
        <v>0.1292170198759458</v>
      </c>
      <c r="V308">
        <v>0.95993275883859797</v>
      </c>
      <c r="W308">
        <v>1003.05</v>
      </c>
      <c r="X308">
        <v>1034.45</v>
      </c>
      <c r="Y308">
        <v>989.05</v>
      </c>
      <c r="Z308">
        <v>1034.45</v>
      </c>
      <c r="AA308">
        <v>989.05</v>
      </c>
      <c r="AB308">
        <v>1034.45</v>
      </c>
      <c r="AC308" s="2">
        <f>(Table2[[#This Row],[Close Price]]/Table2[[#This Row],[Day Low]])-1</f>
        <v>2.3079607198046137E-2</v>
      </c>
      <c r="AD308" s="2">
        <f>(Table2[[#This Row],[Day High]]/Table2[[#This Row],[Close Price]])-1</f>
        <v>8.0393685441433327E-3</v>
      </c>
      <c r="AE308" s="2">
        <f>(Table2[[#This Row],[Close Price]]/Table2[[#This Row],[Current Week Low]])-1</f>
        <v>3.756129619331694E-2</v>
      </c>
      <c r="AF308" s="2">
        <f>(Table2[[#This Row],[Current Week High]]/Table2[[#This Row],[Close Price]])-1</f>
        <v>8.0393685441433327E-3</v>
      </c>
      <c r="AG308" s="2">
        <f>(Table2[[#This Row],[Close Price]]/Table2[[#This Row],[Current Month Low]])-1</f>
        <v>3.756129619331694E-2</v>
      </c>
      <c r="AH308" s="2">
        <f>(Table2[[#This Row],[Current Month High]]/Table2[[#This Row],[Close Price]])-1</f>
        <v>8.0393685441433327E-3</v>
      </c>
      <c r="AI308">
        <v>10.9822646657571</v>
      </c>
      <c r="AJ308">
        <v>67.038333197688601</v>
      </c>
      <c r="AK308" t="str">
        <f>IF(AND(Table2[[#This Row],[20D EMA]]&gt;Table2[[#This Row],[50D EMA]],Table2[[#This Row],[50D EMA]]&gt;Table2[[#This Row],[200D EMA]]),"Uptrend","Downtrend/NoTrend")</f>
        <v>Downtrend/NoTrend</v>
      </c>
      <c r="AL308">
        <v>-0.09</v>
      </c>
      <c r="AM308" t="s">
        <v>10474</v>
      </c>
      <c r="AN308">
        <v>1.1399999999999999</v>
      </c>
      <c r="AO308" t="s">
        <v>10473</v>
      </c>
      <c r="AP308">
        <v>8.4161332155199997E-2</v>
      </c>
      <c r="AQ308">
        <f>(Table2[[#This Row],[Sharpe Ratio]]-AVERAGE(Table2[Sharpe Ratio]))/_xlfn.STDEV.P(Table2[Sharpe Ratio])</f>
        <v>0.3280743650220263</v>
      </c>
      <c r="AR3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8">
        <f>_xlfn.RANK.AVG(Table2[[#This Row],[1Y Return vs Nifty Z-Score]],Table2[1Y Return vs Nifty Z-Score])</f>
        <v>317</v>
      </c>
      <c r="AT308">
        <f>_xlfn.RANK.AVG(Table2[[#This Row],[6M Return vs Nifty Z-Score]],Table2[6M Return vs Nifty Z-Score])</f>
        <v>407</v>
      </c>
      <c r="AU308">
        <f>_xlfn.RANK.AVG(Table2[[#This Row],[Sharpe Ratio Z-Score]],Table2[Sharpe Ratio Z-Score])</f>
        <v>243</v>
      </c>
      <c r="AV308">
        <f>(Table2[[#This Row],[Rank 1Y]]+Table2[[#This Row],[Rank 6M]]+Table2[[#This Row],[Rank Sharpe]])/3</f>
        <v>322.33333333333331</v>
      </c>
    </row>
    <row r="309" spans="1:48" x14ac:dyDescent="0.3">
      <c r="A309" t="s">
        <v>1327</v>
      </c>
      <c r="B309" t="s">
        <v>1328</v>
      </c>
      <c r="C309" t="s">
        <v>10429</v>
      </c>
      <c r="D309" t="s">
        <v>21</v>
      </c>
      <c r="E309">
        <v>8220.4413683839994</v>
      </c>
      <c r="F309">
        <v>29.68</v>
      </c>
      <c r="G309">
        <v>60.458735533675203</v>
      </c>
      <c r="H309">
        <f>(Table2[[#This Row],[1Y Return vs Nifty]]-AVERAGE(Table2[1Y Return vs Nifty]))/_xlfn.STDEV.P(Table2[1Y Return vs Nifty])</f>
        <v>0.1307290424408464</v>
      </c>
      <c r="I309">
        <v>-2.70084292502965</v>
      </c>
      <c r="J309">
        <f>(Table2[[#This Row],[1M Return vs Nifty]]-AVERAGE(Table2[1M Return vs Nifty]))/_xlfn.STDEV.P(Table2[1M Return vs Nifty])</f>
        <v>-0.91162384792644235</v>
      </c>
      <c r="K309">
        <v>16.481836159185601</v>
      </c>
      <c r="L309">
        <f>(Table2[[#This Row],[6M Return vs Nifty]]-AVERAGE(Table2[6M Return vs Nifty]))/_xlfn.STDEV.P(Table2[6M Return vs Nifty])</f>
        <v>0.13978044966073522</v>
      </c>
      <c r="M309">
        <v>-4.3210761056230096</v>
      </c>
      <c r="N309">
        <f>(Table2[[#This Row],[1W Return vs Nifty]]-AVERAGE(Table2[1W Return vs Nifty]))/_xlfn.STDEV.P(Table2[1W Return vs Nifty])</f>
        <v>-1.165878978210811</v>
      </c>
      <c r="O309">
        <v>30.78</v>
      </c>
      <c r="P309">
        <v>31.610372049743599</v>
      </c>
      <c r="Q309">
        <v>28.554565206859799</v>
      </c>
      <c r="R309">
        <v>27.006652330485501</v>
      </c>
      <c r="S309" s="2">
        <f>(Table2[[#This Row],[Close Price]]-Table2[[#This Row],[20D EMA]])/Table2[[#This Row],[20D EMA]]</f>
        <v>-3.5737491877842802E-2</v>
      </c>
      <c r="T309" s="2">
        <f>(Table2[[#This Row],[Close Price]]-Table2[[#This Row],[50D EMA]])/Table2[[#This Row],[50D EMA]]</f>
        <v>-6.1067678884192615E-2</v>
      </c>
      <c r="U309" s="2">
        <f>(Table2[[#This Row],[Close Price]]-Table2[[#This Row],[200D EMA]])/Table2[[#This Row],[200D EMA]]</f>
        <v>3.9413480295957454E-2</v>
      </c>
      <c r="V309">
        <v>0.60897432205329005</v>
      </c>
      <c r="W309">
        <v>29.61</v>
      </c>
      <c r="X309">
        <v>30.11</v>
      </c>
      <c r="Y309">
        <v>29.4</v>
      </c>
      <c r="Z309">
        <v>31.25</v>
      </c>
      <c r="AA309">
        <v>29.4</v>
      </c>
      <c r="AB309">
        <v>31.25</v>
      </c>
      <c r="AC309" s="2">
        <f>(Table2[[#This Row],[Close Price]]/Table2[[#This Row],[Day Low]])-1</f>
        <v>2.3640661938535423E-3</v>
      </c>
      <c r="AD309" s="2">
        <f>(Table2[[#This Row],[Day High]]/Table2[[#This Row],[Close Price]])-1</f>
        <v>1.4487870619946053E-2</v>
      </c>
      <c r="AE309" s="2">
        <f>(Table2[[#This Row],[Close Price]]/Table2[[#This Row],[Current Week Low]])-1</f>
        <v>9.52380952380949E-3</v>
      </c>
      <c r="AF309" s="2">
        <f>(Table2[[#This Row],[Current Week High]]/Table2[[#This Row],[Close Price]])-1</f>
        <v>5.2897574123989211E-2</v>
      </c>
      <c r="AG309" s="2">
        <f>(Table2[[#This Row],[Close Price]]/Table2[[#This Row],[Current Month Low]])-1</f>
        <v>9.52380952380949E-3</v>
      </c>
      <c r="AH309" s="2">
        <f>(Table2[[#This Row],[Current Month High]]/Table2[[#This Row],[Close Price]])-1</f>
        <v>5.2897574123989211E-2</v>
      </c>
      <c r="AI309">
        <v>43.194070080862502</v>
      </c>
      <c r="AJ309">
        <v>116.642335766423</v>
      </c>
      <c r="AK309" t="str">
        <f>IF(AND(Table2[[#This Row],[20D EMA]]&gt;Table2[[#This Row],[50D EMA]],Table2[[#This Row],[50D EMA]]&gt;Table2[[#This Row],[200D EMA]]),"Uptrend","Downtrend/NoTrend")</f>
        <v>Downtrend/NoTrend</v>
      </c>
      <c r="AL309">
        <v>-0.23</v>
      </c>
      <c r="AM309" t="s">
        <v>10474</v>
      </c>
      <c r="AN309">
        <v>-6.96</v>
      </c>
      <c r="AO309" t="s">
        <v>10474</v>
      </c>
      <c r="AP309">
        <v>5.5601866581330003E-3</v>
      </c>
      <c r="AQ309">
        <f>(Table2[[#This Row],[Sharpe Ratio]]-AVERAGE(Table2[Sharpe Ratio]))/_xlfn.STDEV.P(Table2[Sharpe Ratio])</f>
        <v>-0.56084615960637829</v>
      </c>
      <c r="AR3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9">
        <f>_xlfn.RANK.AVG(Table2[[#This Row],[1Y Return vs Nifty Z-Score]],Table2[1Y Return vs Nifty Z-Score])</f>
        <v>231</v>
      </c>
      <c r="AT309">
        <f>_xlfn.RANK.AVG(Table2[[#This Row],[6M Return vs Nifty Z-Score]],Table2[6M Return vs Nifty Z-Score])</f>
        <v>255</v>
      </c>
      <c r="AU309">
        <f>_xlfn.RANK.AVG(Table2[[#This Row],[Sharpe Ratio Z-Score]],Table2[Sharpe Ratio Z-Score])</f>
        <v>487</v>
      </c>
      <c r="AV309">
        <f>(Table2[[#This Row],[Rank 1Y]]+Table2[[#This Row],[Rank 6M]]+Table2[[#This Row],[Rank Sharpe]])/3</f>
        <v>324.33333333333331</v>
      </c>
    </row>
    <row r="310" spans="1:48" x14ac:dyDescent="0.3">
      <c r="A310" t="s">
        <v>1364</v>
      </c>
      <c r="B310" t="s">
        <v>1365</v>
      </c>
      <c r="C310" t="s">
        <v>10442</v>
      </c>
      <c r="D310" t="s">
        <v>140</v>
      </c>
      <c r="E310">
        <v>7904.4071692399903</v>
      </c>
      <c r="F310">
        <v>539.6</v>
      </c>
      <c r="G310">
        <v>65.072141904671298</v>
      </c>
      <c r="H310">
        <f>(Table2[[#This Row],[1Y Return vs Nifty]]-AVERAGE(Table2[1Y Return vs Nifty]))/_xlfn.STDEV.P(Table2[1Y Return vs Nifty])</f>
        <v>0.18211655779005481</v>
      </c>
      <c r="I310">
        <v>12.3783359035362</v>
      </c>
      <c r="J310">
        <f>(Table2[[#This Row],[1M Return vs Nifty]]-AVERAGE(Table2[1M Return vs Nifty]))/_xlfn.STDEV.P(Table2[1M Return vs Nifty])</f>
        <v>0.17425849749017144</v>
      </c>
      <c r="K310">
        <v>5.76215572322414</v>
      </c>
      <c r="L310">
        <f>(Table2[[#This Row],[6M Return vs Nifty]]-AVERAGE(Table2[6M Return vs Nifty]))/_xlfn.STDEV.P(Table2[6M Return vs Nifty])</f>
        <v>-0.16673885846500389</v>
      </c>
      <c r="M310">
        <v>-4.9102887144220499</v>
      </c>
      <c r="N310">
        <f>(Table2[[#This Row],[1W Return vs Nifty]]-AVERAGE(Table2[1W Return vs Nifty]))/_xlfn.STDEV.P(Table2[1W Return vs Nifty])</f>
        <v>-1.2815624226159106</v>
      </c>
      <c r="O310">
        <v>548.04999999999995</v>
      </c>
      <c r="P310">
        <v>511.009872191856</v>
      </c>
      <c r="Q310">
        <v>455.61943293127501</v>
      </c>
      <c r="R310">
        <v>37.098777089287097</v>
      </c>
      <c r="S310" s="2">
        <f>(Table2[[#This Row],[Close Price]]-Table2[[#This Row],[20D EMA]])/Table2[[#This Row],[20D EMA]]</f>
        <v>-1.5418301249885837E-2</v>
      </c>
      <c r="T310" s="2">
        <f>(Table2[[#This Row],[Close Price]]-Table2[[#This Row],[50D EMA]])/Table2[[#This Row],[50D EMA]]</f>
        <v>5.5948288602553659E-2</v>
      </c>
      <c r="U310" s="2">
        <f>(Table2[[#This Row],[Close Price]]-Table2[[#This Row],[200D EMA]])/Table2[[#This Row],[200D EMA]]</f>
        <v>0.18432174090650019</v>
      </c>
      <c r="V310">
        <v>0.77339297125934603</v>
      </c>
      <c r="W310">
        <v>535.25</v>
      </c>
      <c r="X310">
        <v>550.25</v>
      </c>
      <c r="Y310">
        <v>535.25</v>
      </c>
      <c r="Z310">
        <v>588.70000000000005</v>
      </c>
      <c r="AA310">
        <v>535.25</v>
      </c>
      <c r="AB310">
        <v>588.70000000000005</v>
      </c>
      <c r="AC310" s="2">
        <f>(Table2[[#This Row],[Close Price]]/Table2[[#This Row],[Day Low]])-1</f>
        <v>8.12704343764592E-3</v>
      </c>
      <c r="AD310" s="2">
        <f>(Table2[[#This Row],[Day High]]/Table2[[#This Row],[Close Price]])-1</f>
        <v>1.9736842105263053E-2</v>
      </c>
      <c r="AE310" s="2">
        <f>(Table2[[#This Row],[Close Price]]/Table2[[#This Row],[Current Week Low]])-1</f>
        <v>8.12704343764592E-3</v>
      </c>
      <c r="AF310" s="2">
        <f>(Table2[[#This Row],[Current Week High]]/Table2[[#This Row],[Close Price]])-1</f>
        <v>9.0993328391401063E-2</v>
      </c>
      <c r="AG310" s="2">
        <f>(Table2[[#This Row],[Close Price]]/Table2[[#This Row],[Current Month Low]])-1</f>
        <v>8.12704343764592E-3</v>
      </c>
      <c r="AH310" s="2">
        <f>(Table2[[#This Row],[Current Month High]]/Table2[[#This Row],[Close Price]])-1</f>
        <v>9.0993328391401063E-2</v>
      </c>
      <c r="AI310">
        <v>14.7887323943661</v>
      </c>
      <c r="AJ310">
        <v>92.062644598682994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0.06</v>
      </c>
      <c r="AM310" t="s">
        <v>10473</v>
      </c>
      <c r="AN310">
        <v>-9.8699999999999992</v>
      </c>
      <c r="AO310" t="s">
        <v>10474</v>
      </c>
      <c r="AP310">
        <v>3.4300200713862999E-2</v>
      </c>
      <c r="AQ310">
        <f>(Table2[[#This Row],[Sharpe Ratio]]-AVERAGE(Table2[Sharpe Ratio]))/_xlfn.STDEV.P(Table2[Sharpe Ratio])</f>
        <v>-0.23581796554271106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-1.3277441913433994</v>
      </c>
      <c r="AS310">
        <f>_xlfn.RANK.AVG(Table2[[#This Row],[1Y Return vs Nifty Z-Score]],Table2[1Y Return vs Nifty Z-Score])</f>
        <v>217</v>
      </c>
      <c r="AT310">
        <f>_xlfn.RANK.AVG(Table2[[#This Row],[6M Return vs Nifty Z-Score]],Table2[6M Return vs Nifty Z-Score])</f>
        <v>356</v>
      </c>
      <c r="AU310">
        <f>_xlfn.RANK.AVG(Table2[[#This Row],[Sharpe Ratio Z-Score]],Table2[Sharpe Ratio Z-Score])</f>
        <v>402</v>
      </c>
      <c r="AV310">
        <f>(Table2[[#This Row],[Rank 1Y]]+Table2[[#This Row],[Rank 6M]]+Table2[[#This Row],[Rank Sharpe]])/3</f>
        <v>325</v>
      </c>
    </row>
    <row r="311" spans="1:48" x14ac:dyDescent="0.3">
      <c r="A311" t="s">
        <v>293</v>
      </c>
      <c r="B311" t="s">
        <v>294</v>
      </c>
      <c r="C311" t="s">
        <v>10429</v>
      </c>
      <c r="D311" t="s">
        <v>252</v>
      </c>
      <c r="E311">
        <v>90444.172089</v>
      </c>
      <c r="F311">
        <v>4234.7</v>
      </c>
      <c r="G311">
        <v>58.5838335814354</v>
      </c>
      <c r="H311">
        <f>(Table2[[#This Row],[1Y Return vs Nifty]]-AVERAGE(Table2[1Y Return vs Nifty]))/_xlfn.STDEV.P(Table2[1Y Return vs Nifty])</f>
        <v>0.10984500468195696</v>
      </c>
      <c r="I311">
        <v>12.6725252128523</v>
      </c>
      <c r="J311">
        <f>(Table2[[#This Row],[1M Return vs Nifty]]-AVERAGE(Table2[1M Return vs Nifty]))/_xlfn.STDEV.P(Table2[1M Return vs Nifty])</f>
        <v>0.19544366817012168</v>
      </c>
      <c r="K311">
        <v>16.181392565970501</v>
      </c>
      <c r="L311">
        <f>(Table2[[#This Row],[6M Return vs Nifty]]-AVERAGE(Table2[6M Return vs Nifty]))/_xlfn.STDEV.P(Table2[6M Return vs Nifty])</f>
        <v>0.13118954409472958</v>
      </c>
      <c r="M311">
        <v>3.5114326905484301</v>
      </c>
      <c r="N311">
        <f>(Table2[[#This Row],[1W Return vs Nifty]]-AVERAGE(Table2[1W Return vs Nifty]))/_xlfn.STDEV.P(Table2[1W Return vs Nifty])</f>
        <v>0.3719217788388175</v>
      </c>
      <c r="O311">
        <v>4025.64</v>
      </c>
      <c r="P311">
        <v>3906.2441354279699</v>
      </c>
      <c r="Q311">
        <v>3440.5926113660698</v>
      </c>
      <c r="R311">
        <v>72.343287587845793</v>
      </c>
      <c r="S311" s="2">
        <f>(Table2[[#This Row],[Close Price]]-Table2[[#This Row],[20D EMA]])/Table2[[#This Row],[20D EMA]]</f>
        <v>5.1932115141940155E-2</v>
      </c>
      <c r="T311" s="2">
        <f>(Table2[[#This Row],[Close Price]]-Table2[[#This Row],[50D EMA]])/Table2[[#This Row],[50D EMA]]</f>
        <v>8.4084827569550796E-2</v>
      </c>
      <c r="U311" s="2">
        <f>(Table2[[#This Row],[Close Price]]-Table2[[#This Row],[200D EMA]])/Table2[[#This Row],[200D EMA]]</f>
        <v>0.23080541009434816</v>
      </c>
      <c r="V311">
        <v>1.0083594358193</v>
      </c>
      <c r="W311">
        <v>4201.25</v>
      </c>
      <c r="X311">
        <v>4264.95</v>
      </c>
      <c r="Y311">
        <v>3982.65</v>
      </c>
      <c r="Z311">
        <v>4264.95</v>
      </c>
      <c r="AA311">
        <v>3982.65</v>
      </c>
      <c r="AB311">
        <v>4264.95</v>
      </c>
      <c r="AC311" s="2">
        <f>(Table2[[#This Row],[Close Price]]/Table2[[#This Row],[Day Low]])-1</f>
        <v>7.9619160963997349E-3</v>
      </c>
      <c r="AD311" s="2">
        <f>(Table2[[#This Row],[Day High]]/Table2[[#This Row],[Close Price]])-1</f>
        <v>7.1433631662218833E-3</v>
      </c>
      <c r="AE311" s="2">
        <f>(Table2[[#This Row],[Close Price]]/Table2[[#This Row],[Current Week Low]])-1</f>
        <v>6.3287007394573935E-2</v>
      </c>
      <c r="AF311" s="2">
        <f>(Table2[[#This Row],[Current Week High]]/Table2[[#This Row],[Close Price]])-1</f>
        <v>7.1433631662218833E-3</v>
      </c>
      <c r="AG311" s="2">
        <f>(Table2[[#This Row],[Close Price]]/Table2[[#This Row],[Current Month Low]])-1</f>
        <v>6.3287007394573935E-2</v>
      </c>
      <c r="AH311" s="2">
        <f>(Table2[[#This Row],[Current Month High]]/Table2[[#This Row],[Close Price]])-1</f>
        <v>7.1433631662218833E-3</v>
      </c>
      <c r="AI311">
        <v>0.71433631662218799</v>
      </c>
      <c r="AJ311">
        <v>90.8769241171034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0.01</v>
      </c>
      <c r="AM311" t="s">
        <v>10473</v>
      </c>
      <c r="AN311">
        <v>8.57</v>
      </c>
      <c r="AO311" t="s">
        <v>10473</v>
      </c>
      <c r="AP311">
        <v>7.378812151521E-3</v>
      </c>
      <c r="AQ311">
        <f>(Table2[[#This Row],[Sharpe Ratio]]-AVERAGE(Table2[Sharpe Ratio]))/_xlfn.STDEV.P(Table2[Sharpe Ratio])</f>
        <v>-0.54027885721578683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0.26812113856983888</v>
      </c>
      <c r="AS311">
        <f>_xlfn.RANK.AVG(Table2[[#This Row],[1Y Return vs Nifty Z-Score]],Table2[1Y Return vs Nifty Z-Score])</f>
        <v>241</v>
      </c>
      <c r="AT311">
        <f>_xlfn.RANK.AVG(Table2[[#This Row],[6M Return vs Nifty Z-Score]],Table2[6M Return vs Nifty Z-Score])</f>
        <v>258</v>
      </c>
      <c r="AU311">
        <f>_xlfn.RANK.AVG(Table2[[#This Row],[Sharpe Ratio Z-Score]],Table2[Sharpe Ratio Z-Score])</f>
        <v>478</v>
      </c>
      <c r="AV311">
        <f>(Table2[[#This Row],[Rank 1Y]]+Table2[[#This Row],[Rank 6M]]+Table2[[#This Row],[Rank Sharpe]])/3</f>
        <v>325.66666666666669</v>
      </c>
    </row>
    <row r="312" spans="1:48" x14ac:dyDescent="0.3">
      <c r="A312" t="s">
        <v>989</v>
      </c>
      <c r="B312" t="s">
        <v>990</v>
      </c>
      <c r="C312" t="s">
        <v>10433</v>
      </c>
      <c r="D312" t="s">
        <v>230</v>
      </c>
      <c r="E312">
        <v>13553.788037279999</v>
      </c>
      <c r="F312">
        <v>5681.6</v>
      </c>
      <c r="G312">
        <v>18.6236784801903</v>
      </c>
      <c r="H312">
        <f>(Table2[[#This Row],[1Y Return vs Nifty]]-AVERAGE(Table2[1Y Return vs Nifty]))/_xlfn.STDEV.P(Table2[1Y Return vs Nifty])</f>
        <v>-0.33526061110159538</v>
      </c>
      <c r="I312">
        <v>28.497361484617201</v>
      </c>
      <c r="J312">
        <f>(Table2[[#This Row],[1M Return vs Nifty]]-AVERAGE(Table2[1M Return vs Nifty]))/_xlfn.STDEV.P(Table2[1M Return vs Nifty])</f>
        <v>1.3350223230810203</v>
      </c>
      <c r="K312">
        <v>1.6562659011116201</v>
      </c>
      <c r="L312">
        <f>(Table2[[#This Row],[6M Return vs Nifty]]-AVERAGE(Table2[6M Return vs Nifty]))/_xlfn.STDEV.P(Table2[6M Return vs Nifty])</f>
        <v>-0.28414296533487104</v>
      </c>
      <c r="M312">
        <v>4.2395691837991603</v>
      </c>
      <c r="N312">
        <f>(Table2[[#This Row],[1W Return vs Nifty]]-AVERAGE(Table2[1W Return vs Nifty]))/_xlfn.STDEV.P(Table2[1W Return vs Nifty])</f>
        <v>0.51488093531033818</v>
      </c>
      <c r="O312">
        <v>5188.33</v>
      </c>
      <c r="P312">
        <v>4794.8648281243404</v>
      </c>
      <c r="Q312">
        <v>4505.0739157742601</v>
      </c>
      <c r="R312">
        <v>81.012757210875193</v>
      </c>
      <c r="S312" s="2">
        <f>(Table2[[#This Row],[Close Price]]-Table2[[#This Row],[20D EMA]])/Table2[[#This Row],[20D EMA]]</f>
        <v>9.507298109410936E-2</v>
      </c>
      <c r="T312" s="2">
        <f>(Table2[[#This Row],[Close Price]]-Table2[[#This Row],[50D EMA]])/Table2[[#This Row],[50D EMA]]</f>
        <v>0.18493434198071729</v>
      </c>
      <c r="U312" s="2">
        <f>(Table2[[#This Row],[Close Price]]-Table2[[#This Row],[200D EMA]])/Table2[[#This Row],[200D EMA]]</f>
        <v>0.26115577817851138</v>
      </c>
      <c r="V312">
        <v>2.9852217244834298</v>
      </c>
      <c r="W312">
        <v>5635</v>
      </c>
      <c r="X312">
        <v>5765.7</v>
      </c>
      <c r="Y312">
        <v>5500</v>
      </c>
      <c r="Z312">
        <v>5840</v>
      </c>
      <c r="AA312">
        <v>5500</v>
      </c>
      <c r="AB312">
        <v>5840</v>
      </c>
      <c r="AC312" s="2">
        <f>(Table2[[#This Row],[Close Price]]/Table2[[#This Row],[Day Low]])-1</f>
        <v>8.269742679680725E-3</v>
      </c>
      <c r="AD312" s="2">
        <f>(Table2[[#This Row],[Day High]]/Table2[[#This Row],[Close Price]])-1</f>
        <v>1.4802168403266647E-2</v>
      </c>
      <c r="AE312" s="2">
        <f>(Table2[[#This Row],[Close Price]]/Table2[[#This Row],[Current Week Low]])-1</f>
        <v>3.3018181818181835E-2</v>
      </c>
      <c r="AF312" s="2">
        <f>(Table2[[#This Row],[Current Week High]]/Table2[[#This Row],[Close Price]])-1</f>
        <v>2.787947057166984E-2</v>
      </c>
      <c r="AG312" s="2">
        <f>(Table2[[#This Row],[Close Price]]/Table2[[#This Row],[Current Month Low]])-1</f>
        <v>3.3018181818181835E-2</v>
      </c>
      <c r="AH312" s="2">
        <f>(Table2[[#This Row],[Current Month High]]/Table2[[#This Row],[Close Price]])-1</f>
        <v>2.787947057166984E-2</v>
      </c>
      <c r="AI312">
        <v>2.78794705716698</v>
      </c>
      <c r="AJ312">
        <v>50.225406856070101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0.13</v>
      </c>
      <c r="AM312" t="s">
        <v>10473</v>
      </c>
      <c r="AN312">
        <v>16.18</v>
      </c>
      <c r="AO312" t="s">
        <v>10473</v>
      </c>
      <c r="AP312">
        <v>0.11841965276902</v>
      </c>
      <c r="AQ312">
        <f>(Table2[[#This Row],[Sharpe Ratio]]-AVERAGE(Table2[Sharpe Ratio]))/_xlfn.STDEV.P(Table2[Sharpe Ratio])</f>
        <v>0.71551050402920302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1.946010185984095</v>
      </c>
      <c r="AS312">
        <f>_xlfn.RANK.AVG(Table2[[#This Row],[1Y Return vs Nifty Z-Score]],Table2[1Y Return vs Nifty Z-Score])</f>
        <v>404</v>
      </c>
      <c r="AT312">
        <f>_xlfn.RANK.AVG(Table2[[#This Row],[6M Return vs Nifty Z-Score]],Table2[6M Return vs Nifty Z-Score])</f>
        <v>402</v>
      </c>
      <c r="AU312">
        <f>_xlfn.RANK.AVG(Table2[[#This Row],[Sharpe Ratio Z-Score]],Table2[Sharpe Ratio Z-Score])</f>
        <v>175</v>
      </c>
      <c r="AV312">
        <f>(Table2[[#This Row],[Rank 1Y]]+Table2[[#This Row],[Rank 6M]]+Table2[[#This Row],[Rank Sharpe]])/3</f>
        <v>327</v>
      </c>
    </row>
    <row r="313" spans="1:48" x14ac:dyDescent="0.3">
      <c r="A313" t="s">
        <v>1654</v>
      </c>
      <c r="B313" t="s">
        <v>1655</v>
      </c>
      <c r="C313" t="s">
        <v>10431</v>
      </c>
      <c r="D313" t="s">
        <v>1656</v>
      </c>
      <c r="E313">
        <v>4931.39927085</v>
      </c>
      <c r="F313">
        <v>974.1</v>
      </c>
      <c r="G313">
        <v>43.306315270197999</v>
      </c>
      <c r="H313">
        <f>(Table2[[#This Row],[1Y Return vs Nifty]]-AVERAGE(Table2[1Y Return vs Nifty]))/_xlfn.STDEV.P(Table2[1Y Return vs Nifty])</f>
        <v>-6.032723760135536E-2</v>
      </c>
      <c r="I313">
        <v>4.7129164951078</v>
      </c>
      <c r="J313">
        <f>(Table2[[#This Row],[1M Return vs Nifty]]-AVERAGE(Table2[1M Return vs Nifty]))/_xlfn.STDEV.P(Table2[1M Return vs Nifty])</f>
        <v>-0.3777439490925194</v>
      </c>
      <c r="K313">
        <v>35.019853873114599</v>
      </c>
      <c r="L313">
        <f>(Table2[[#This Row],[6M Return vs Nifty]]-AVERAGE(Table2[6M Return vs Nifty]))/_xlfn.STDEV.P(Table2[6M Return vs Nifty])</f>
        <v>0.66985785240063911</v>
      </c>
      <c r="M313">
        <v>-1.20735351435061</v>
      </c>
      <c r="N313">
        <f>(Table2[[#This Row],[1W Return vs Nifty]]-AVERAGE(Table2[1W Return vs Nifty]))/_xlfn.STDEV.P(Table2[1W Return vs Nifty])</f>
        <v>-0.55454420889120826</v>
      </c>
      <c r="O313">
        <v>941.62</v>
      </c>
      <c r="P313">
        <v>885.88830965567797</v>
      </c>
      <c r="Q313">
        <v>734.57986583965805</v>
      </c>
      <c r="R313">
        <v>59.089973113419198</v>
      </c>
      <c r="S313" s="2">
        <f>(Table2[[#This Row],[Close Price]]-Table2[[#This Row],[20D EMA]])/Table2[[#This Row],[20D EMA]]</f>
        <v>3.4493744822752297E-2</v>
      </c>
      <c r="T313" s="2">
        <f>(Table2[[#This Row],[Close Price]]-Table2[[#This Row],[50D EMA]])/Table2[[#This Row],[50D EMA]]</f>
        <v>9.957427971773064E-2</v>
      </c>
      <c r="U313" s="2">
        <f>(Table2[[#This Row],[Close Price]]-Table2[[#This Row],[200D EMA]])/Table2[[#This Row],[200D EMA]]</f>
        <v>0.32606411541998853</v>
      </c>
      <c r="V313">
        <v>0.63731642466221206</v>
      </c>
      <c r="W313">
        <v>960.2</v>
      </c>
      <c r="X313">
        <v>981.45</v>
      </c>
      <c r="Y313">
        <v>921.45</v>
      </c>
      <c r="Z313">
        <v>981.45</v>
      </c>
      <c r="AA313">
        <v>921.45</v>
      </c>
      <c r="AB313">
        <v>981.45</v>
      </c>
      <c r="AC313" s="2">
        <f>(Table2[[#This Row],[Close Price]]/Table2[[#This Row],[Day Low]])-1</f>
        <v>1.4476150801916221E-2</v>
      </c>
      <c r="AD313" s="2">
        <f>(Table2[[#This Row],[Day High]]/Table2[[#This Row],[Close Price]])-1</f>
        <v>7.5454265475825011E-3</v>
      </c>
      <c r="AE313" s="2">
        <f>(Table2[[#This Row],[Close Price]]/Table2[[#This Row],[Current Week Low]])-1</f>
        <v>5.7138206088230392E-2</v>
      </c>
      <c r="AF313" s="2">
        <f>(Table2[[#This Row],[Current Week High]]/Table2[[#This Row],[Close Price]])-1</f>
        <v>7.5454265475825011E-3</v>
      </c>
      <c r="AG313" s="2">
        <f>(Table2[[#This Row],[Close Price]]/Table2[[#This Row],[Current Month Low]])-1</f>
        <v>5.7138206088230392E-2</v>
      </c>
      <c r="AH313" s="2">
        <f>(Table2[[#This Row],[Current Month High]]/Table2[[#This Row],[Close Price]])-1</f>
        <v>7.5454265475825011E-3</v>
      </c>
      <c r="AI313">
        <v>6.7190226876090602</v>
      </c>
      <c r="AJ313">
        <v>82.074766355140198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0.32</v>
      </c>
      <c r="AM313" t="s">
        <v>10473</v>
      </c>
      <c r="AN313">
        <v>4.1900000000000004</v>
      </c>
      <c r="AO313" t="s">
        <v>10473</v>
      </c>
      <c r="AP313">
        <v>-5.8559974950500001E-3</v>
      </c>
      <c r="AQ313">
        <f>(Table2[[#This Row],[Sharpe Ratio]]-AVERAGE(Table2[Sharpe Ratio]))/_xlfn.STDEV.P(Table2[Sharpe Ratio])</f>
        <v>-0.68995471575433653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-1.0127122589387805</v>
      </c>
      <c r="AS313">
        <f>_xlfn.RANK.AVG(Table2[[#This Row],[1Y Return vs Nifty Z-Score]],Table2[1Y Return vs Nifty Z-Score])</f>
        <v>300</v>
      </c>
      <c r="AT313">
        <f>_xlfn.RANK.AVG(Table2[[#This Row],[6M Return vs Nifty Z-Score]],Table2[6M Return vs Nifty Z-Score])</f>
        <v>129</v>
      </c>
      <c r="AU313">
        <f>_xlfn.RANK.AVG(Table2[[#This Row],[Sharpe Ratio Z-Score]],Table2[Sharpe Ratio Z-Score])</f>
        <v>555</v>
      </c>
      <c r="AV313">
        <f>(Table2[[#This Row],[Rank 1Y]]+Table2[[#This Row],[Rank 6M]]+Table2[[#This Row],[Rank Sharpe]])/3</f>
        <v>328</v>
      </c>
    </row>
    <row r="314" spans="1:48" x14ac:dyDescent="0.3">
      <c r="A314" t="s">
        <v>287</v>
      </c>
      <c r="B314" t="s">
        <v>288</v>
      </c>
      <c r="C314" t="s">
        <v>10429</v>
      </c>
      <c r="D314" t="s">
        <v>289</v>
      </c>
      <c r="E314">
        <v>91201.875248349999</v>
      </c>
      <c r="F314">
        <v>84.82</v>
      </c>
      <c r="G314">
        <v>21.1518438166778</v>
      </c>
      <c r="H314">
        <f>(Table2[[#This Row],[1Y Return vs Nifty]]-AVERAGE(Table2[1Y Return vs Nifty]))/_xlfn.STDEV.P(Table2[1Y Return vs Nifty])</f>
        <v>-0.30710004500647431</v>
      </c>
      <c r="I314">
        <v>-2.3895862559113699</v>
      </c>
      <c r="J314">
        <f>(Table2[[#This Row],[1M Return vs Nifty]]-AVERAGE(Table2[1M Return vs Nifty]))/_xlfn.STDEV.P(Table2[1M Return vs Nifty])</f>
        <v>-0.88920962194429276</v>
      </c>
      <c r="K314">
        <v>11.5512484172359</v>
      </c>
      <c r="L314">
        <f>(Table2[[#This Row],[6M Return vs Nifty]]-AVERAGE(Table2[6M Return vs Nifty]))/_xlfn.STDEV.P(Table2[6M Return vs Nifty])</f>
        <v>-1.2051284396739231E-3</v>
      </c>
      <c r="M314">
        <v>-1.3586040364892999</v>
      </c>
      <c r="N314">
        <f>(Table2[[#This Row],[1W Return vs Nifty]]-AVERAGE(Table2[1W Return vs Nifty]))/_xlfn.STDEV.P(Table2[1W Return vs Nifty])</f>
        <v>-0.58424007946114898</v>
      </c>
      <c r="O314">
        <v>84.89</v>
      </c>
      <c r="P314">
        <v>85.199690710501201</v>
      </c>
      <c r="Q314">
        <v>77.953059129266293</v>
      </c>
      <c r="R314">
        <v>51.552502653320602</v>
      </c>
      <c r="S314" s="2">
        <f>(Table2[[#This Row],[Close Price]]-Table2[[#This Row],[20D EMA]])/Table2[[#This Row],[20D EMA]]</f>
        <v>-8.2459653669463289E-4</v>
      </c>
      <c r="T314" s="2">
        <f>(Table2[[#This Row],[Close Price]]-Table2[[#This Row],[50D EMA]])/Table2[[#This Row],[50D EMA]]</f>
        <v>-4.4564799160052562E-3</v>
      </c>
      <c r="U314" s="2">
        <f>(Table2[[#This Row],[Close Price]]-Table2[[#This Row],[200D EMA]])/Table2[[#This Row],[200D EMA]]</f>
        <v>8.8090716996064772E-2</v>
      </c>
      <c r="V314">
        <v>0.484994173822759</v>
      </c>
      <c r="W314">
        <v>83.7</v>
      </c>
      <c r="X314">
        <v>85</v>
      </c>
      <c r="Y314">
        <v>83.31</v>
      </c>
      <c r="Z314">
        <v>85</v>
      </c>
      <c r="AA314">
        <v>83.31</v>
      </c>
      <c r="AB314">
        <v>85</v>
      </c>
      <c r="AC314" s="2">
        <f>(Table2[[#This Row],[Close Price]]/Table2[[#This Row],[Day Low]])-1</f>
        <v>1.3381123058542332E-2</v>
      </c>
      <c r="AD314" s="2">
        <f>(Table2[[#This Row],[Day High]]/Table2[[#This Row],[Close Price]])-1</f>
        <v>2.1221410044800493E-3</v>
      </c>
      <c r="AE314" s="2">
        <f>(Table2[[#This Row],[Close Price]]/Table2[[#This Row],[Current Week Low]])-1</f>
        <v>1.8125075021005799E-2</v>
      </c>
      <c r="AF314" s="2">
        <f>(Table2[[#This Row],[Current Week High]]/Table2[[#This Row],[Close Price]])-1</f>
        <v>2.1221410044800493E-3</v>
      </c>
      <c r="AG314" s="2">
        <f>(Table2[[#This Row],[Close Price]]/Table2[[#This Row],[Current Month Low]])-1</f>
        <v>1.8125075021005799E-2</v>
      </c>
      <c r="AH314" s="2">
        <f>(Table2[[#This Row],[Current Month High]]/Table2[[#This Row],[Close Price]])-1</f>
        <v>2.1221410044800493E-3</v>
      </c>
      <c r="AI314">
        <v>16.364065078990802</v>
      </c>
      <c r="AJ314">
        <v>49.991158267020303</v>
      </c>
      <c r="AK314" t="str">
        <f>IF(AND(Table2[[#This Row],[20D EMA]]&gt;Table2[[#This Row],[50D EMA]],Table2[[#This Row],[50D EMA]]&gt;Table2[[#This Row],[200D EMA]]),"Uptrend","Downtrend/NoTrend")</f>
        <v>Downtrend/NoTrend</v>
      </c>
      <c r="AL314">
        <v>-0.1</v>
      </c>
      <c r="AM314" t="s">
        <v>10474</v>
      </c>
      <c r="AN314">
        <v>-1.98</v>
      </c>
      <c r="AO314" t="s">
        <v>10474</v>
      </c>
      <c r="AP314">
        <v>6.6896150810988E-2</v>
      </c>
      <c r="AQ314">
        <f>(Table2[[#This Row],[Sharpe Ratio]]-AVERAGE(Table2[Sharpe Ratio]))/_xlfn.STDEV.P(Table2[Sharpe Ratio])</f>
        <v>0.13281799870260469</v>
      </c>
      <c r="AR3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4">
        <f>_xlfn.RANK.AVG(Table2[[#This Row],[1Y Return vs Nifty Z-Score]],Table2[1Y Return vs Nifty Z-Score])</f>
        <v>387</v>
      </c>
      <c r="AT314">
        <f>_xlfn.RANK.AVG(Table2[[#This Row],[6M Return vs Nifty Z-Score]],Table2[6M Return vs Nifty Z-Score])</f>
        <v>305</v>
      </c>
      <c r="AU314">
        <f>_xlfn.RANK.AVG(Table2[[#This Row],[Sharpe Ratio Z-Score]],Table2[Sharpe Ratio Z-Score])</f>
        <v>293</v>
      </c>
      <c r="AV314">
        <f>(Table2[[#This Row],[Rank 1Y]]+Table2[[#This Row],[Rank 6M]]+Table2[[#This Row],[Rank Sharpe]])/3</f>
        <v>328.33333333333331</v>
      </c>
    </row>
    <row r="315" spans="1:48" x14ac:dyDescent="0.3">
      <c r="A315" t="s">
        <v>311</v>
      </c>
      <c r="B315" t="s">
        <v>312</v>
      </c>
      <c r="C315" t="s">
        <v>10433</v>
      </c>
      <c r="D315" t="s">
        <v>313</v>
      </c>
      <c r="E315">
        <v>81849.730405680006</v>
      </c>
      <c r="F315">
        <v>4231.8</v>
      </c>
      <c r="G315">
        <v>8.1696377669848594</v>
      </c>
      <c r="H315">
        <f>(Table2[[#This Row],[1Y Return vs Nifty]]-AVERAGE(Table2[1Y Return vs Nifty]))/_xlfn.STDEV.P(Table2[1Y Return vs Nifty])</f>
        <v>-0.45170541010921111</v>
      </c>
      <c r="I315">
        <v>9.9182322414420607</v>
      </c>
      <c r="J315">
        <f>(Table2[[#This Row],[1M Return vs Nifty]]-AVERAGE(Table2[1M Return vs Nifty]))/_xlfn.STDEV.P(Table2[1M Return vs Nifty])</f>
        <v>-2.8985721973464667E-3</v>
      </c>
      <c r="K315">
        <v>0.81339907914384502</v>
      </c>
      <c r="L315">
        <f>(Table2[[#This Row],[6M Return vs Nifty]]-AVERAGE(Table2[6M Return vs Nifty]))/_xlfn.STDEV.P(Table2[6M Return vs Nifty])</f>
        <v>-0.30824395945079597</v>
      </c>
      <c r="M315">
        <v>1.6532411163009999</v>
      </c>
      <c r="N315">
        <f>(Table2[[#This Row],[1W Return vs Nifty]]-AVERAGE(Table2[1W Return vs Nifty]))/_xlfn.STDEV.P(Table2[1W Return vs Nifty])</f>
        <v>7.0925160848822515E-3</v>
      </c>
      <c r="O315">
        <v>4153.57</v>
      </c>
      <c r="P315">
        <v>3991.4674325454298</v>
      </c>
      <c r="Q315">
        <v>3615.6387231496601</v>
      </c>
      <c r="R315">
        <v>53.119632343174302</v>
      </c>
      <c r="S315" s="2">
        <f>(Table2[[#This Row],[Close Price]]-Table2[[#This Row],[20D EMA]])/Table2[[#This Row],[20D EMA]]</f>
        <v>1.8834400286982158E-2</v>
      </c>
      <c r="T315" s="2">
        <f>(Table2[[#This Row],[Close Price]]-Table2[[#This Row],[50D EMA]])/Table2[[#This Row],[50D EMA]]</f>
        <v>6.021158170926276E-2</v>
      </c>
      <c r="U315" s="2">
        <f>(Table2[[#This Row],[Close Price]]-Table2[[#This Row],[200D EMA]])/Table2[[#This Row],[200D EMA]]</f>
        <v>0.17041560953125007</v>
      </c>
      <c r="V315">
        <v>1.36582390269645</v>
      </c>
      <c r="W315">
        <v>4171</v>
      </c>
      <c r="X315">
        <v>4300</v>
      </c>
      <c r="Y315">
        <v>4087.15</v>
      </c>
      <c r="Z315">
        <v>4424.8999999999996</v>
      </c>
      <c r="AA315">
        <v>4087.15</v>
      </c>
      <c r="AB315">
        <v>4424.8999999999996</v>
      </c>
      <c r="AC315" s="2">
        <f>(Table2[[#This Row],[Close Price]]/Table2[[#This Row],[Day Low]])-1</f>
        <v>1.4576840086310217E-2</v>
      </c>
      <c r="AD315" s="2">
        <f>(Table2[[#This Row],[Day High]]/Table2[[#This Row],[Close Price]])-1</f>
        <v>1.6116073538446907E-2</v>
      </c>
      <c r="AE315" s="2">
        <f>(Table2[[#This Row],[Close Price]]/Table2[[#This Row],[Current Week Low]])-1</f>
        <v>3.5391409661989393E-2</v>
      </c>
      <c r="AF315" s="2">
        <f>(Table2[[#This Row],[Current Week High]]/Table2[[#This Row],[Close Price]])-1</f>
        <v>4.5630700883784625E-2</v>
      </c>
      <c r="AG315" s="2">
        <f>(Table2[[#This Row],[Close Price]]/Table2[[#This Row],[Current Month Low]])-1</f>
        <v>3.5391409661989393E-2</v>
      </c>
      <c r="AH315" s="2">
        <f>(Table2[[#This Row],[Current Month High]]/Table2[[#This Row],[Close Price]])-1</f>
        <v>4.5630700883784625E-2</v>
      </c>
      <c r="AI315">
        <v>4.5630700883784598</v>
      </c>
      <c r="AJ315">
        <v>53.437273386511897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0.03</v>
      </c>
      <c r="AM315" t="s">
        <v>10473</v>
      </c>
      <c r="AN315">
        <v>-2.89</v>
      </c>
      <c r="AO315" t="s">
        <v>10474</v>
      </c>
      <c r="AP315">
        <v>0.14706182011573499</v>
      </c>
      <c r="AQ315">
        <f>(Table2[[#This Row],[Sharpe Ratio]]-AVERAGE(Table2[Sharpe Ratio]))/_xlfn.STDEV.P(Table2[Sharpe Ratio])</f>
        <v>1.0394321245517246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0.2836766988792534</v>
      </c>
      <c r="AS315">
        <f>_xlfn.RANK.AVG(Table2[[#This Row],[1Y Return vs Nifty Z-Score]],Table2[1Y Return vs Nifty Z-Score])</f>
        <v>464</v>
      </c>
      <c r="AT315">
        <f>_xlfn.RANK.AVG(Table2[[#This Row],[6M Return vs Nifty Z-Score]],Table2[6M Return vs Nifty Z-Score])</f>
        <v>413</v>
      </c>
      <c r="AU315">
        <f>_xlfn.RANK.AVG(Table2[[#This Row],[Sharpe Ratio Z-Score]],Table2[Sharpe Ratio Z-Score])</f>
        <v>111</v>
      </c>
      <c r="AV315">
        <f>(Table2[[#This Row],[Rank 1Y]]+Table2[[#This Row],[Rank 6M]]+Table2[[#This Row],[Rank Sharpe]])/3</f>
        <v>329.33333333333331</v>
      </c>
    </row>
    <row r="316" spans="1:48" x14ac:dyDescent="0.3">
      <c r="A316" t="s">
        <v>729</v>
      </c>
      <c r="B316" t="s">
        <v>730</v>
      </c>
      <c r="C316" t="s">
        <v>10434</v>
      </c>
      <c r="D316" t="s">
        <v>59</v>
      </c>
      <c r="E316">
        <v>21921.2569893</v>
      </c>
      <c r="F316">
        <v>1223.9000000000001</v>
      </c>
      <c r="G316">
        <v>54.752180207012501</v>
      </c>
      <c r="H316">
        <f>(Table2[[#This Row],[1Y Return vs Nifty]]-AVERAGE(Table2[1Y Return vs Nifty]))/_xlfn.STDEV.P(Table2[1Y Return vs Nifty])</f>
        <v>6.716522953167256E-2</v>
      </c>
      <c r="I316">
        <v>14.640186453231999</v>
      </c>
      <c r="J316">
        <f>(Table2[[#This Row],[1M Return vs Nifty]]-AVERAGE(Table2[1M Return vs Nifty]))/_xlfn.STDEV.P(Table2[1M Return vs Nifty])</f>
        <v>0.33713895721604942</v>
      </c>
      <c r="K316">
        <v>32.0954158841447</v>
      </c>
      <c r="L316">
        <f>(Table2[[#This Row],[6M Return vs Nifty]]-AVERAGE(Table2[6M Return vs Nifty]))/_xlfn.STDEV.P(Table2[6M Return vs Nifty])</f>
        <v>0.58623626364240278</v>
      </c>
      <c r="M316">
        <v>3.9885516922693198</v>
      </c>
      <c r="N316">
        <f>(Table2[[#This Row],[1W Return vs Nifty]]-AVERAGE(Table2[1W Return vs Nifty]))/_xlfn.STDEV.P(Table2[1W Return vs Nifty])</f>
        <v>0.46559725130145801</v>
      </c>
      <c r="O316">
        <v>1166.46</v>
      </c>
      <c r="P316">
        <v>1098.9555616801599</v>
      </c>
      <c r="Q316">
        <v>946.21994293756802</v>
      </c>
      <c r="R316">
        <v>69.782238511006497</v>
      </c>
      <c r="S316" s="2">
        <f>(Table2[[#This Row],[Close Price]]-Table2[[#This Row],[20D EMA]])/Table2[[#This Row],[20D EMA]]</f>
        <v>4.924300876155209E-2</v>
      </c>
      <c r="T316" s="2">
        <f>(Table2[[#This Row],[Close Price]]-Table2[[#This Row],[50D EMA]])/Table2[[#This Row],[50D EMA]]</f>
        <v>0.11369380407777036</v>
      </c>
      <c r="U316" s="2">
        <f>(Table2[[#This Row],[Close Price]]-Table2[[#This Row],[200D EMA]])/Table2[[#This Row],[200D EMA]]</f>
        <v>0.29346248632254152</v>
      </c>
      <c r="V316">
        <v>0.95850591373294902</v>
      </c>
      <c r="W316">
        <v>1208</v>
      </c>
      <c r="X316">
        <v>1240</v>
      </c>
      <c r="Y316">
        <v>1162.6500000000001</v>
      </c>
      <c r="Z316">
        <v>1240</v>
      </c>
      <c r="AA316">
        <v>1162.6500000000001</v>
      </c>
      <c r="AB316">
        <v>1240</v>
      </c>
      <c r="AC316" s="2">
        <f>(Table2[[#This Row],[Close Price]]/Table2[[#This Row],[Day Low]])-1</f>
        <v>1.316225165562912E-2</v>
      </c>
      <c r="AD316" s="2">
        <f>(Table2[[#This Row],[Day High]]/Table2[[#This Row],[Close Price]])-1</f>
        <v>1.3154669499142013E-2</v>
      </c>
      <c r="AE316" s="2">
        <f>(Table2[[#This Row],[Close Price]]/Table2[[#This Row],[Current Week Low]])-1</f>
        <v>5.2681374446307938E-2</v>
      </c>
      <c r="AF316" s="2">
        <f>(Table2[[#This Row],[Current Week High]]/Table2[[#This Row],[Close Price]])-1</f>
        <v>1.3154669499142013E-2</v>
      </c>
      <c r="AG316" s="2">
        <f>(Table2[[#This Row],[Close Price]]/Table2[[#This Row],[Current Month Low]])-1</f>
        <v>5.2681374446307938E-2</v>
      </c>
      <c r="AH316" s="2">
        <f>(Table2[[#This Row],[Current Month High]]/Table2[[#This Row],[Close Price]])-1</f>
        <v>1.3154669499142013E-2</v>
      </c>
      <c r="AI316">
        <v>2.9046490726366501</v>
      </c>
      <c r="AJ316">
        <v>83.273435160227606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0.13</v>
      </c>
      <c r="AM316" t="s">
        <v>10473</v>
      </c>
      <c r="AN316">
        <v>4.3899999999999997</v>
      </c>
      <c r="AO316" t="s">
        <v>10473</v>
      </c>
      <c r="AP316">
        <v>-2.8896933230749999E-2</v>
      </c>
      <c r="AQ316">
        <f>(Table2[[#This Row],[Sharpe Ratio]]-AVERAGE(Table2[Sharpe Ratio]))/_xlfn.STDEV.P(Table2[Sharpe Ratio])</f>
        <v>-0.95053057063004009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0.50560713106154276</v>
      </c>
      <c r="AS316">
        <f>_xlfn.RANK.AVG(Table2[[#This Row],[1Y Return vs Nifty Z-Score]],Table2[1Y Return vs Nifty Z-Score])</f>
        <v>252</v>
      </c>
      <c r="AT316">
        <f>_xlfn.RANK.AVG(Table2[[#This Row],[6M Return vs Nifty Z-Score]],Table2[6M Return vs Nifty Z-Score])</f>
        <v>144</v>
      </c>
      <c r="AU316">
        <f>_xlfn.RANK.AVG(Table2[[#This Row],[Sharpe Ratio Z-Score]],Table2[Sharpe Ratio Z-Score])</f>
        <v>597</v>
      </c>
      <c r="AV316">
        <f>(Table2[[#This Row],[Rank 1Y]]+Table2[[#This Row],[Rank 6M]]+Table2[[#This Row],[Rank Sharpe]])/3</f>
        <v>331</v>
      </c>
    </row>
    <row r="317" spans="1:48" x14ac:dyDescent="0.3">
      <c r="A317" t="s">
        <v>250</v>
      </c>
      <c r="B317" t="s">
        <v>251</v>
      </c>
      <c r="C317" t="s">
        <v>10429</v>
      </c>
      <c r="D317" t="s">
        <v>252</v>
      </c>
      <c r="E317">
        <v>107594.11372759999</v>
      </c>
      <c r="F317">
        <v>9667.6</v>
      </c>
      <c r="G317">
        <v>9.7868915799680298</v>
      </c>
      <c r="H317">
        <f>(Table2[[#This Row],[1Y Return vs Nifty]]-AVERAGE(Table2[1Y Return vs Nifty]))/_xlfn.STDEV.P(Table2[1Y Return vs Nifty])</f>
        <v>-0.43369124693886485</v>
      </c>
      <c r="I317">
        <v>16.2605091361687</v>
      </c>
      <c r="J317">
        <f>(Table2[[#This Row],[1M Return vs Nifty]]-AVERAGE(Table2[1M Return vs Nifty]))/_xlfn.STDEV.P(Table2[1M Return vs Nifty])</f>
        <v>0.45382169009444084</v>
      </c>
      <c r="K317">
        <v>7.8516882111517603</v>
      </c>
      <c r="L317">
        <f>(Table2[[#This Row],[6M Return vs Nifty]]-AVERAGE(Table2[6M Return vs Nifty]))/_xlfn.STDEV.P(Table2[6M Return vs Nifty])</f>
        <v>-0.10699061724344709</v>
      </c>
      <c r="M317">
        <v>15.274206990401201</v>
      </c>
      <c r="N317">
        <f>(Table2[[#This Row],[1W Return vs Nifty]]-AVERAGE(Table2[1W Return vs Nifty]))/_xlfn.STDEV.P(Table2[1W Return vs Nifty])</f>
        <v>2.6813737940295801</v>
      </c>
      <c r="O317">
        <v>8745.56</v>
      </c>
      <c r="P317">
        <v>8465.0414477703307</v>
      </c>
      <c r="Q317">
        <v>7996.7417419720396</v>
      </c>
      <c r="R317">
        <v>76.610101942434895</v>
      </c>
      <c r="S317" s="2">
        <f>(Table2[[#This Row],[Close Price]]-Table2[[#This Row],[20D EMA]])/Table2[[#This Row],[20D EMA]]</f>
        <v>0.105429497939526</v>
      </c>
      <c r="T317" s="2">
        <f>(Table2[[#This Row],[Close Price]]-Table2[[#This Row],[50D EMA]])/Table2[[#This Row],[50D EMA]]</f>
        <v>0.14206174413315134</v>
      </c>
      <c r="U317" s="2">
        <f>(Table2[[#This Row],[Close Price]]-Table2[[#This Row],[200D EMA]])/Table2[[#This Row],[200D EMA]]</f>
        <v>0.20894238077718866</v>
      </c>
      <c r="V317">
        <v>2.81983455886839</v>
      </c>
      <c r="W317">
        <v>9550</v>
      </c>
      <c r="X317">
        <v>9899.9500000000007</v>
      </c>
      <c r="Y317">
        <v>8498.0499999999993</v>
      </c>
      <c r="Z317">
        <v>9980</v>
      </c>
      <c r="AA317">
        <v>8498.0499999999993</v>
      </c>
      <c r="AB317">
        <v>9980</v>
      </c>
      <c r="AC317" s="2">
        <f>(Table2[[#This Row],[Close Price]]/Table2[[#This Row],[Day Low]])-1</f>
        <v>1.2314136125654462E-2</v>
      </c>
      <c r="AD317" s="2">
        <f>(Table2[[#This Row],[Day High]]/Table2[[#This Row],[Close Price]])-1</f>
        <v>2.4033886383383773E-2</v>
      </c>
      <c r="AE317" s="2">
        <f>(Table2[[#This Row],[Close Price]]/Table2[[#This Row],[Current Week Low]])-1</f>
        <v>0.13762569059960827</v>
      </c>
      <c r="AF317" s="2">
        <f>(Table2[[#This Row],[Current Week High]]/Table2[[#This Row],[Close Price]])-1</f>
        <v>3.2314121395175643E-2</v>
      </c>
      <c r="AG317" s="2">
        <f>(Table2[[#This Row],[Close Price]]/Table2[[#This Row],[Current Month Low]])-1</f>
        <v>0.13762569059960827</v>
      </c>
      <c r="AH317" s="2">
        <f>(Table2[[#This Row],[Current Month High]]/Table2[[#This Row],[Close Price]])-1</f>
        <v>3.2314121395175643E-2</v>
      </c>
      <c r="AI317">
        <v>3.2314121395175599</v>
      </c>
      <c r="AJ317">
        <v>45.862188626865198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0.09</v>
      </c>
      <c r="AM317" t="s">
        <v>10473</v>
      </c>
      <c r="AN317">
        <v>17.899999999999999</v>
      </c>
      <c r="AO317" t="s">
        <v>10473</v>
      </c>
      <c r="AP317">
        <v>0.103831111210707</v>
      </c>
      <c r="AQ317">
        <f>(Table2[[#This Row],[Sharpe Ratio]]-AVERAGE(Table2[Sharpe Ratio]))/_xlfn.STDEV.P(Table2[Sharpe Ratio])</f>
        <v>0.55052494391338014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3.1450385638550893</v>
      </c>
      <c r="AS317">
        <f>_xlfn.RANK.AVG(Table2[[#This Row],[1Y Return vs Nifty Z-Score]],Table2[1Y Return vs Nifty Z-Score])</f>
        <v>454</v>
      </c>
      <c r="AT317">
        <f>_xlfn.RANK.AVG(Table2[[#This Row],[6M Return vs Nifty Z-Score]],Table2[6M Return vs Nifty Z-Score])</f>
        <v>340</v>
      </c>
      <c r="AU317">
        <f>_xlfn.RANK.AVG(Table2[[#This Row],[Sharpe Ratio Z-Score]],Table2[Sharpe Ratio Z-Score])</f>
        <v>201</v>
      </c>
      <c r="AV317">
        <f>(Table2[[#This Row],[Rank 1Y]]+Table2[[#This Row],[Rank 6M]]+Table2[[#This Row],[Rank Sharpe]])/3</f>
        <v>331.66666666666669</v>
      </c>
    </row>
    <row r="318" spans="1:48" x14ac:dyDescent="0.3">
      <c r="A318" t="s">
        <v>276</v>
      </c>
      <c r="B318" t="s">
        <v>277</v>
      </c>
      <c r="C318" t="s">
        <v>10434</v>
      </c>
      <c r="D318" t="s">
        <v>59</v>
      </c>
      <c r="E318">
        <v>97847.961158399994</v>
      </c>
      <c r="F318">
        <v>2891.1</v>
      </c>
      <c r="G318">
        <v>27.5359492134207</v>
      </c>
      <c r="H318">
        <f>(Table2[[#This Row],[1Y Return vs Nifty]]-AVERAGE(Table2[1Y Return vs Nifty]))/_xlfn.STDEV.P(Table2[1Y Return vs Nifty])</f>
        <v>-0.23598918078072942</v>
      </c>
      <c r="I318">
        <v>-1.4022640599106799</v>
      </c>
      <c r="J318">
        <f>(Table2[[#This Row],[1M Return vs Nifty]]-AVERAGE(Table2[1M Return vs Nifty]))/_xlfn.STDEV.P(Table2[1M Return vs Nifty])</f>
        <v>-0.81811054194372235</v>
      </c>
      <c r="K318">
        <v>11.017284682975101</v>
      </c>
      <c r="L318">
        <f>(Table2[[#This Row],[6M Return vs Nifty]]-AVERAGE(Table2[6M Return vs Nifty]))/_xlfn.STDEV.P(Table2[6M Return vs Nifty])</f>
        <v>-1.647332559980471E-2</v>
      </c>
      <c r="M318">
        <v>1.0948937490847901</v>
      </c>
      <c r="N318">
        <f>(Table2[[#This Row],[1W Return vs Nifty]]-AVERAGE(Table2[1W Return vs Nifty]))/_xlfn.STDEV.P(Table2[1W Return vs Nifty])</f>
        <v>-0.10253098084900623</v>
      </c>
      <c r="O318">
        <v>2818.49</v>
      </c>
      <c r="P318">
        <v>2750.4657942314602</v>
      </c>
      <c r="Q318">
        <v>2450.7132359133302</v>
      </c>
      <c r="R318">
        <v>70.087435759049896</v>
      </c>
      <c r="S318" s="2">
        <f>(Table2[[#This Row],[Close Price]]-Table2[[#This Row],[20D EMA]])/Table2[[#This Row],[20D EMA]]</f>
        <v>2.5762021507970627E-2</v>
      </c>
      <c r="T318" s="2">
        <f>(Table2[[#This Row],[Close Price]]-Table2[[#This Row],[50D EMA]])/Table2[[#This Row],[50D EMA]]</f>
        <v>5.1131050625494487E-2</v>
      </c>
      <c r="U318" s="2">
        <f>(Table2[[#This Row],[Close Price]]-Table2[[#This Row],[200D EMA]])/Table2[[#This Row],[200D EMA]]</f>
        <v>0.17969738671711488</v>
      </c>
      <c r="V318">
        <v>0.94081317859692404</v>
      </c>
      <c r="W318">
        <v>2874.7</v>
      </c>
      <c r="X318">
        <v>2925</v>
      </c>
      <c r="Y318">
        <v>2757.9</v>
      </c>
      <c r="Z318">
        <v>2925</v>
      </c>
      <c r="AA318">
        <v>2757.9</v>
      </c>
      <c r="AB318">
        <v>2925</v>
      </c>
      <c r="AC318" s="2">
        <f>(Table2[[#This Row],[Close Price]]/Table2[[#This Row],[Day Low]])-1</f>
        <v>5.7049431244999838E-3</v>
      </c>
      <c r="AD318" s="2">
        <f>(Table2[[#This Row],[Day High]]/Table2[[#This Row],[Close Price]])-1</f>
        <v>1.1725640759572498E-2</v>
      </c>
      <c r="AE318" s="2">
        <f>(Table2[[#This Row],[Close Price]]/Table2[[#This Row],[Current Week Low]])-1</f>
        <v>4.8297617752637745E-2</v>
      </c>
      <c r="AF318" s="2">
        <f>(Table2[[#This Row],[Current Week High]]/Table2[[#This Row],[Close Price]])-1</f>
        <v>1.1725640759572498E-2</v>
      </c>
      <c r="AG318" s="2">
        <f>(Table2[[#This Row],[Close Price]]/Table2[[#This Row],[Current Month Low]])-1</f>
        <v>4.8297617752637745E-2</v>
      </c>
      <c r="AH318" s="2">
        <f>(Table2[[#This Row],[Current Month High]]/Table2[[#This Row],[Close Price]])-1</f>
        <v>1.1725640759572498E-2</v>
      </c>
      <c r="AI318">
        <v>3.0749541696931799</v>
      </c>
      <c r="AJ318">
        <v>63.150023983521898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0.04</v>
      </c>
      <c r="AM318" t="s">
        <v>10473</v>
      </c>
      <c r="AN318">
        <v>0.19</v>
      </c>
      <c r="AO318" t="s">
        <v>10473</v>
      </c>
      <c r="AP318">
        <v>5.7017290041702001E-2</v>
      </c>
      <c r="AQ318">
        <f>(Table2[[#This Row],[Sharpe Ratio]]-AVERAGE(Table2[Sharpe Ratio]))/_xlfn.STDEV.P(Table2[Sharpe Ratio])</f>
        <v>2.1095427202773836E-2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-1.1520086019704887</v>
      </c>
      <c r="AS318">
        <f>_xlfn.RANK.AVG(Table2[[#This Row],[1Y Return vs Nifty Z-Score]],Table2[1Y Return vs Nifty Z-Score])</f>
        <v>356</v>
      </c>
      <c r="AT318">
        <f>_xlfn.RANK.AVG(Table2[[#This Row],[6M Return vs Nifty Z-Score]],Table2[6M Return vs Nifty Z-Score])</f>
        <v>308</v>
      </c>
      <c r="AU318">
        <f>_xlfn.RANK.AVG(Table2[[#This Row],[Sharpe Ratio Z-Score]],Table2[Sharpe Ratio Z-Score])</f>
        <v>331</v>
      </c>
      <c r="AV318">
        <f>(Table2[[#This Row],[Rank 1Y]]+Table2[[#This Row],[Rank 6M]]+Table2[[#This Row],[Rank Sharpe]])/3</f>
        <v>331.66666666666669</v>
      </c>
    </row>
    <row r="319" spans="1:48" x14ac:dyDescent="0.3">
      <c r="A319" t="s">
        <v>1226</v>
      </c>
      <c r="B319" t="s">
        <v>1227</v>
      </c>
      <c r="C319" t="s">
        <v>10440</v>
      </c>
      <c r="D319" t="s">
        <v>304</v>
      </c>
      <c r="E319">
        <v>9076.4534273499994</v>
      </c>
      <c r="F319">
        <v>450.35</v>
      </c>
      <c r="G319">
        <v>25.5075835851889</v>
      </c>
      <c r="H319">
        <f>(Table2[[#This Row],[1Y Return vs Nifty]]-AVERAGE(Table2[1Y Return vs Nifty]))/_xlfn.STDEV.P(Table2[1Y Return vs Nifty])</f>
        <v>-0.25858260990283449</v>
      </c>
      <c r="I319">
        <v>10.729724792425101</v>
      </c>
      <c r="J319">
        <f>(Table2[[#This Row],[1M Return vs Nifty]]-AVERAGE(Table2[1M Return vs Nifty]))/_xlfn.STDEV.P(Table2[1M Return vs Nifty])</f>
        <v>5.5538657347293283E-2</v>
      </c>
      <c r="K319">
        <v>4.08153465204051</v>
      </c>
      <c r="L319">
        <f>(Table2[[#This Row],[6M Return vs Nifty]]-AVERAGE(Table2[6M Return vs Nifty]))/_xlfn.STDEV.P(Table2[6M Return vs Nifty])</f>
        <v>-0.21479465742637852</v>
      </c>
      <c r="M319">
        <v>-2.3643864664203198</v>
      </c>
      <c r="N319">
        <f>(Table2[[#This Row],[1W Return vs Nifty]]-AVERAGE(Table2[1W Return vs Nifty]))/_xlfn.STDEV.P(Table2[1W Return vs Nifty])</f>
        <v>-0.78171103320347568</v>
      </c>
      <c r="O319">
        <v>446.98</v>
      </c>
      <c r="P319">
        <v>429.62101709321598</v>
      </c>
      <c r="Q319">
        <v>398.95246027437702</v>
      </c>
      <c r="R319">
        <v>47.341735491367103</v>
      </c>
      <c r="S319" s="2">
        <f>(Table2[[#This Row],[Close Price]]-Table2[[#This Row],[20D EMA]])/Table2[[#This Row],[20D EMA]]</f>
        <v>7.5394872253792215E-3</v>
      </c>
      <c r="T319" s="2">
        <f>(Table2[[#This Row],[Close Price]]-Table2[[#This Row],[50D EMA]])/Table2[[#This Row],[50D EMA]]</f>
        <v>4.8249461925849918E-2</v>
      </c>
      <c r="U319" s="2">
        <f>(Table2[[#This Row],[Close Price]]-Table2[[#This Row],[200D EMA]])/Table2[[#This Row],[200D EMA]]</f>
        <v>0.12883123891572112</v>
      </c>
      <c r="V319">
        <v>1.42375519906931</v>
      </c>
      <c r="W319">
        <v>449.3</v>
      </c>
      <c r="X319">
        <v>456.3</v>
      </c>
      <c r="Y319">
        <v>449.3</v>
      </c>
      <c r="Z319">
        <v>469.7</v>
      </c>
      <c r="AA319">
        <v>449.3</v>
      </c>
      <c r="AB319">
        <v>469.7</v>
      </c>
      <c r="AC319" s="2">
        <f>(Table2[[#This Row],[Close Price]]/Table2[[#This Row],[Day Low]])-1</f>
        <v>2.3369686178500437E-3</v>
      </c>
      <c r="AD319" s="2">
        <f>(Table2[[#This Row],[Day High]]/Table2[[#This Row],[Close Price]])-1</f>
        <v>1.3211946264016783E-2</v>
      </c>
      <c r="AE319" s="2">
        <f>(Table2[[#This Row],[Close Price]]/Table2[[#This Row],[Current Week Low]])-1</f>
        <v>2.3369686178500437E-3</v>
      </c>
      <c r="AF319" s="2">
        <f>(Table2[[#This Row],[Current Week High]]/Table2[[#This Row],[Close Price]])-1</f>
        <v>4.2966581547684957E-2</v>
      </c>
      <c r="AG319" s="2">
        <f>(Table2[[#This Row],[Close Price]]/Table2[[#This Row],[Current Month Low]])-1</f>
        <v>2.3369686178500437E-3</v>
      </c>
      <c r="AH319" s="2">
        <f>(Table2[[#This Row],[Current Month High]]/Table2[[#This Row],[Close Price]])-1</f>
        <v>4.2966581547684957E-2</v>
      </c>
      <c r="AI319">
        <v>12.135006106361701</v>
      </c>
      <c r="AJ319">
        <v>52.738680685094103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0.03</v>
      </c>
      <c r="AM319" t="s">
        <v>10473</v>
      </c>
      <c r="AN319">
        <v>3.49</v>
      </c>
      <c r="AO319" t="s">
        <v>10473</v>
      </c>
      <c r="AP319">
        <v>8.2858099531708002E-2</v>
      </c>
      <c r="AQ319">
        <f>(Table2[[#This Row],[Sharpe Ratio]]-AVERAGE(Table2[Sharpe Ratio]))/_xlfn.STDEV.P(Table2[Sharpe Ratio])</f>
        <v>0.3133357728544276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-0.88621387033096777</v>
      </c>
      <c r="AS319">
        <f>_xlfn.RANK.AVG(Table2[[#This Row],[1Y Return vs Nifty Z-Score]],Table2[1Y Return vs Nifty Z-Score])</f>
        <v>368</v>
      </c>
      <c r="AT319">
        <f>_xlfn.RANK.AVG(Table2[[#This Row],[6M Return vs Nifty Z-Score]],Table2[6M Return vs Nifty Z-Score])</f>
        <v>382</v>
      </c>
      <c r="AU319">
        <f>_xlfn.RANK.AVG(Table2[[#This Row],[Sharpe Ratio Z-Score]],Table2[Sharpe Ratio Z-Score])</f>
        <v>247</v>
      </c>
      <c r="AV319">
        <f>(Table2[[#This Row],[Rank 1Y]]+Table2[[#This Row],[Rank 6M]]+Table2[[#This Row],[Rank Sharpe]])/3</f>
        <v>332.33333333333331</v>
      </c>
    </row>
    <row r="320" spans="1:48" x14ac:dyDescent="0.3">
      <c r="A320" t="s">
        <v>942</v>
      </c>
      <c r="B320" t="s">
        <v>943</v>
      </c>
      <c r="C320" t="s">
        <v>617</v>
      </c>
      <c r="D320" t="s">
        <v>617</v>
      </c>
      <c r="E320">
        <v>15496.877532</v>
      </c>
      <c r="F320">
        <v>535.9</v>
      </c>
      <c r="G320">
        <v>7.2371073565777202</v>
      </c>
      <c r="H320">
        <f>(Table2[[#This Row],[1Y Return vs Nifty]]-AVERAGE(Table2[1Y Return vs Nifty]))/_xlfn.STDEV.P(Table2[1Y Return vs Nifty])</f>
        <v>-0.46209262010650726</v>
      </c>
      <c r="I320">
        <v>0.672241514833125</v>
      </c>
      <c r="J320">
        <f>(Table2[[#This Row],[1M Return vs Nifty]]-AVERAGE(Table2[1M Return vs Nifty]))/_xlfn.STDEV.P(Table2[1M Return vs Nifty])</f>
        <v>-0.66872117500981421</v>
      </c>
      <c r="K320">
        <v>28.2482308044078</v>
      </c>
      <c r="L320">
        <f>(Table2[[#This Row],[6M Return vs Nifty]]-AVERAGE(Table2[6M Return vs Nifty]))/_xlfn.STDEV.P(Table2[6M Return vs Nifty])</f>
        <v>0.47622957865610233</v>
      </c>
      <c r="M320">
        <v>-0.25475992160378302</v>
      </c>
      <c r="N320">
        <f>(Table2[[#This Row],[1W Return vs Nifty]]-AVERAGE(Table2[1W Return vs Nifty]))/_xlfn.STDEV.P(Table2[1W Return vs Nifty])</f>
        <v>-0.3675161204193837</v>
      </c>
      <c r="O320">
        <v>482.55</v>
      </c>
      <c r="P320">
        <v>466.65847409677701</v>
      </c>
      <c r="Q320">
        <v>425.61757681205199</v>
      </c>
      <c r="R320">
        <v>82.410009349532103</v>
      </c>
      <c r="S320" s="2">
        <f>(Table2[[#This Row],[Close Price]]-Table2[[#This Row],[20D EMA]])/Table2[[#This Row],[20D EMA]]</f>
        <v>0.11055849134804677</v>
      </c>
      <c r="T320" s="2">
        <f>(Table2[[#This Row],[Close Price]]-Table2[[#This Row],[50D EMA]])/Table2[[#This Row],[50D EMA]]</f>
        <v>0.14837730320282033</v>
      </c>
      <c r="U320" s="2">
        <f>(Table2[[#This Row],[Close Price]]-Table2[[#This Row],[200D EMA]])/Table2[[#This Row],[200D EMA]]</f>
        <v>0.25911153391263136</v>
      </c>
      <c r="V320">
        <v>1.6143796461148301</v>
      </c>
      <c r="W320">
        <v>482.1</v>
      </c>
      <c r="X320">
        <v>553.95000000000005</v>
      </c>
      <c r="Y320">
        <v>477.8</v>
      </c>
      <c r="Z320">
        <v>553.95000000000005</v>
      </c>
      <c r="AA320">
        <v>477.8</v>
      </c>
      <c r="AB320">
        <v>553.95000000000005</v>
      </c>
      <c r="AC320" s="2">
        <f>(Table2[[#This Row],[Close Price]]/Table2[[#This Row],[Day Low]])-1</f>
        <v>0.11159510475005185</v>
      </c>
      <c r="AD320" s="2">
        <f>(Table2[[#This Row],[Day High]]/Table2[[#This Row],[Close Price]])-1</f>
        <v>3.3681657025564693E-2</v>
      </c>
      <c r="AE320" s="2">
        <f>(Table2[[#This Row],[Close Price]]/Table2[[#This Row],[Current Week Low]])-1</f>
        <v>0.12159899539556296</v>
      </c>
      <c r="AF320" s="2">
        <f>(Table2[[#This Row],[Current Week High]]/Table2[[#This Row],[Close Price]])-1</f>
        <v>3.3681657025564693E-2</v>
      </c>
      <c r="AG320" s="2">
        <f>(Table2[[#This Row],[Close Price]]/Table2[[#This Row],[Current Month Low]])-1</f>
        <v>0.12159899539556296</v>
      </c>
      <c r="AH320" s="2">
        <f>(Table2[[#This Row],[Current Month High]]/Table2[[#This Row],[Close Price]])-1</f>
        <v>3.3681657025564693E-2</v>
      </c>
      <c r="AI320">
        <v>3.36816570255646</v>
      </c>
      <c r="AJ320">
        <v>60.257177033492802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0.04</v>
      </c>
      <c r="AM320" t="s">
        <v>10473</v>
      </c>
      <c r="AN320">
        <v>11.56</v>
      </c>
      <c r="AO320" t="s">
        <v>10473</v>
      </c>
      <c r="AP320">
        <v>4.7167186774860002E-2</v>
      </c>
      <c r="AQ320">
        <f>(Table2[[#This Row],[Sharpe Ratio]]-AVERAGE(Table2[Sharpe Ratio]))/_xlfn.STDEV.P(Table2[Sharpe Ratio])</f>
        <v>-9.0301918322322608E-2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-1.1124022552019255</v>
      </c>
      <c r="AS320">
        <f>_xlfn.RANK.AVG(Table2[[#This Row],[1Y Return vs Nifty Z-Score]],Table2[1Y Return vs Nifty Z-Score])</f>
        <v>471</v>
      </c>
      <c r="AT320">
        <f>_xlfn.RANK.AVG(Table2[[#This Row],[6M Return vs Nifty Z-Score]],Table2[6M Return vs Nifty Z-Score])</f>
        <v>161</v>
      </c>
      <c r="AU320">
        <f>_xlfn.RANK.AVG(Table2[[#This Row],[Sharpe Ratio Z-Score]],Table2[Sharpe Ratio Z-Score])</f>
        <v>366</v>
      </c>
      <c r="AV320">
        <f>(Table2[[#This Row],[Rank 1Y]]+Table2[[#This Row],[Rank 6M]]+Table2[[#This Row],[Rank Sharpe]])/3</f>
        <v>332.66666666666669</v>
      </c>
    </row>
    <row r="321" spans="1:48" x14ac:dyDescent="0.3">
      <c r="A321" t="s">
        <v>1688</v>
      </c>
      <c r="B321" t="s">
        <v>1689</v>
      </c>
      <c r="C321" t="s">
        <v>10431</v>
      </c>
      <c r="D321" t="s">
        <v>286</v>
      </c>
      <c r="E321">
        <v>4754.5726316399996</v>
      </c>
      <c r="F321">
        <v>246.6</v>
      </c>
      <c r="G321">
        <v>34.802231633772699</v>
      </c>
      <c r="H321">
        <f>(Table2[[#This Row],[1Y Return vs Nifty]]-AVERAGE(Table2[1Y Return vs Nifty]))/_xlfn.STDEV.P(Table2[1Y Return vs Nifty])</f>
        <v>-0.15505197963690298</v>
      </c>
      <c r="I321">
        <v>2.7713122094460698</v>
      </c>
      <c r="J321">
        <f>(Table2[[#This Row],[1M Return vs Nifty]]-AVERAGE(Table2[1M Return vs Nifty]))/_xlfn.STDEV.P(Table2[1M Return vs Nifty])</f>
        <v>-0.51756282381739926</v>
      </c>
      <c r="K321">
        <v>-14.087586476943301</v>
      </c>
      <c r="L321">
        <f>(Table2[[#This Row],[6M Return vs Nifty]]-AVERAGE(Table2[6M Return vs Nifty]))/_xlfn.STDEV.P(Table2[6M Return vs Nifty])</f>
        <v>-0.73432380486493831</v>
      </c>
      <c r="M321">
        <v>-2.7150618476839399</v>
      </c>
      <c r="N321">
        <f>(Table2[[#This Row],[1W Return vs Nifty]]-AVERAGE(Table2[1W Return vs Nifty]))/_xlfn.STDEV.P(Table2[1W Return vs Nifty])</f>
        <v>-0.85056111442514748</v>
      </c>
      <c r="O321">
        <v>251.36</v>
      </c>
      <c r="P321">
        <v>244.869974257384</v>
      </c>
      <c r="Q321">
        <v>223.64663081574099</v>
      </c>
      <c r="R321">
        <v>39.481345785882397</v>
      </c>
      <c r="S321" s="2">
        <f>(Table2[[#This Row],[Close Price]]-Table2[[#This Row],[20D EMA]])/Table2[[#This Row],[20D EMA]]</f>
        <v>-1.8936982813494666E-2</v>
      </c>
      <c r="T321" s="2">
        <f>(Table2[[#This Row],[Close Price]]-Table2[[#This Row],[50D EMA]])/Table2[[#This Row],[50D EMA]]</f>
        <v>7.0650791215322905E-3</v>
      </c>
      <c r="U321" s="2">
        <f>(Table2[[#This Row],[Close Price]]-Table2[[#This Row],[200D EMA]])/Table2[[#This Row],[200D EMA]]</f>
        <v>0.10263230481289892</v>
      </c>
      <c r="V321">
        <v>0.74156752302562601</v>
      </c>
      <c r="W321">
        <v>243.6</v>
      </c>
      <c r="X321">
        <v>251</v>
      </c>
      <c r="Y321">
        <v>241.3</v>
      </c>
      <c r="Z321">
        <v>253.45</v>
      </c>
      <c r="AA321">
        <v>241.3</v>
      </c>
      <c r="AB321">
        <v>253.45</v>
      </c>
      <c r="AC321" s="2">
        <f>(Table2[[#This Row],[Close Price]]/Table2[[#This Row],[Day Low]])-1</f>
        <v>1.2315270935960632E-2</v>
      </c>
      <c r="AD321" s="2">
        <f>(Table2[[#This Row],[Day High]]/Table2[[#This Row],[Close Price]])-1</f>
        <v>1.7842660178426728E-2</v>
      </c>
      <c r="AE321" s="2">
        <f>(Table2[[#This Row],[Close Price]]/Table2[[#This Row],[Current Week Low]])-1</f>
        <v>2.1964359718193105E-2</v>
      </c>
      <c r="AF321" s="2">
        <f>(Table2[[#This Row],[Current Week High]]/Table2[[#This Row],[Close Price]])-1</f>
        <v>2.7777777777777679E-2</v>
      </c>
      <c r="AG321" s="2">
        <f>(Table2[[#This Row],[Close Price]]/Table2[[#This Row],[Current Month Low]])-1</f>
        <v>2.1964359718193105E-2</v>
      </c>
      <c r="AH321" s="2">
        <f>(Table2[[#This Row],[Current Month High]]/Table2[[#This Row],[Close Price]])-1</f>
        <v>2.7777777777777679E-2</v>
      </c>
      <c r="AI321">
        <v>18.167072181670701</v>
      </c>
      <c r="AJ321">
        <v>72.086531751570107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</v>
      </c>
      <c r="AM321" t="s">
        <v>10475</v>
      </c>
      <c r="AN321">
        <v>-7.65</v>
      </c>
      <c r="AO321" t="s">
        <v>10474</v>
      </c>
      <c r="AP321">
        <v>0.15317785352747501</v>
      </c>
      <c r="AQ321">
        <f>(Table2[[#This Row],[Sharpe Ratio]]-AVERAGE(Table2[Sharpe Ratio]))/_xlfn.STDEV.P(Table2[Sharpe Ratio])</f>
        <v>1.108599915868604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-1.1488998068757841</v>
      </c>
      <c r="AS321">
        <f>_xlfn.RANK.AVG(Table2[[#This Row],[1Y Return vs Nifty Z-Score]],Table2[1Y Return vs Nifty Z-Score])</f>
        <v>328</v>
      </c>
      <c r="AT321">
        <f>_xlfn.RANK.AVG(Table2[[#This Row],[6M Return vs Nifty Z-Score]],Table2[6M Return vs Nifty Z-Score])</f>
        <v>574</v>
      </c>
      <c r="AU321">
        <f>_xlfn.RANK.AVG(Table2[[#This Row],[Sharpe Ratio Z-Score]],Table2[Sharpe Ratio Z-Score])</f>
        <v>97</v>
      </c>
      <c r="AV321">
        <f>(Table2[[#This Row],[Rank 1Y]]+Table2[[#This Row],[Rank 6M]]+Table2[[#This Row],[Rank Sharpe]])/3</f>
        <v>333</v>
      </c>
    </row>
    <row r="322" spans="1:48" x14ac:dyDescent="0.3">
      <c r="A322" t="s">
        <v>1728</v>
      </c>
      <c r="B322" t="s">
        <v>1729</v>
      </c>
      <c r="C322" t="s">
        <v>10437</v>
      </c>
      <c r="D322" t="s">
        <v>95</v>
      </c>
      <c r="E322">
        <v>4435.6499999999996</v>
      </c>
      <c r="F322">
        <v>7392.75</v>
      </c>
      <c r="G322">
        <v>67.814692067343003</v>
      </c>
      <c r="H322">
        <f>(Table2[[#This Row],[1Y Return vs Nifty]]-AVERAGE(Table2[1Y Return vs Nifty]))/_xlfn.STDEV.P(Table2[1Y Return vs Nifty])</f>
        <v>0.2126650998535273</v>
      </c>
      <c r="I322">
        <v>29.991610879650999</v>
      </c>
      <c r="J322">
        <f>(Table2[[#This Row],[1M Return vs Nifty]]-AVERAGE(Table2[1M Return vs Nifty]))/_xlfn.STDEV.P(Table2[1M Return vs Nifty])</f>
        <v>1.4426262620065844</v>
      </c>
      <c r="K322">
        <v>-9.5202192874643803</v>
      </c>
      <c r="L322">
        <f>(Table2[[#This Row],[6M Return vs Nifty]]-AVERAGE(Table2[6M Return vs Nifty]))/_xlfn.STDEV.P(Table2[6M Return vs Nifty])</f>
        <v>-0.60372418118784366</v>
      </c>
      <c r="M322">
        <v>2.5915111860239199</v>
      </c>
      <c r="N322">
        <f>(Table2[[#This Row],[1W Return vs Nifty]]-AVERAGE(Table2[1W Return vs Nifty]))/_xlfn.STDEV.P(Table2[1W Return vs Nifty])</f>
        <v>0.19130838625948018</v>
      </c>
      <c r="O322">
        <v>7102.72</v>
      </c>
      <c r="P322">
        <v>6769.7335699615196</v>
      </c>
      <c r="Q322">
        <v>6198.1475308072604</v>
      </c>
      <c r="R322">
        <v>60.212023964921002</v>
      </c>
      <c r="S322" s="2">
        <f>(Table2[[#This Row],[Close Price]]-Table2[[#This Row],[20D EMA]])/Table2[[#This Row],[20D EMA]]</f>
        <v>4.0833652459902649E-2</v>
      </c>
      <c r="T322" s="2">
        <f>(Table2[[#This Row],[Close Price]]-Table2[[#This Row],[50D EMA]])/Table2[[#This Row],[50D EMA]]</f>
        <v>9.2029682350116729E-2</v>
      </c>
      <c r="U322" s="2">
        <f>(Table2[[#This Row],[Close Price]]-Table2[[#This Row],[200D EMA]])/Table2[[#This Row],[200D EMA]]</f>
        <v>0.19273540412761875</v>
      </c>
      <c r="V322">
        <v>0.77254178664809503</v>
      </c>
      <c r="W322">
        <v>7360</v>
      </c>
      <c r="X322">
        <v>7541.75</v>
      </c>
      <c r="Y322">
        <v>7114.85</v>
      </c>
      <c r="Z322">
        <v>7649</v>
      </c>
      <c r="AA322">
        <v>7114.85</v>
      </c>
      <c r="AB322">
        <v>7649</v>
      </c>
      <c r="AC322" s="2">
        <f>(Table2[[#This Row],[Close Price]]/Table2[[#This Row],[Day Low]])-1</f>
        <v>4.4497282608695343E-3</v>
      </c>
      <c r="AD322" s="2">
        <f>(Table2[[#This Row],[Day High]]/Table2[[#This Row],[Close Price]])-1</f>
        <v>2.0154881471712072E-2</v>
      </c>
      <c r="AE322" s="2">
        <f>(Table2[[#This Row],[Close Price]]/Table2[[#This Row],[Current Week Low]])-1</f>
        <v>3.9059150930799591E-2</v>
      </c>
      <c r="AF322" s="2">
        <f>(Table2[[#This Row],[Current Week High]]/Table2[[#This Row],[Close Price]])-1</f>
        <v>3.4662338101518309E-2</v>
      </c>
      <c r="AG322" s="2">
        <f>(Table2[[#This Row],[Close Price]]/Table2[[#This Row],[Current Month Low]])-1</f>
        <v>3.9059150930799591E-2</v>
      </c>
      <c r="AH322" s="2">
        <f>(Table2[[#This Row],[Current Month High]]/Table2[[#This Row],[Close Price]])-1</f>
        <v>3.4662338101518309E-2</v>
      </c>
      <c r="AI322">
        <v>14.977511751378</v>
      </c>
      <c r="AJ322">
        <v>106.729492037303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0.01</v>
      </c>
      <c r="AM322" t="s">
        <v>10473</v>
      </c>
      <c r="AN322">
        <v>-5.49</v>
      </c>
      <c r="AO322" t="s">
        <v>10474</v>
      </c>
      <c r="AP322">
        <v>7.4653705170522999E-2</v>
      </c>
      <c r="AQ322">
        <f>(Table2[[#This Row],[Sharpe Ratio]]-AVERAGE(Table2[Sharpe Ratio]))/_xlfn.STDEV.P(Table2[Sharpe Ratio])</f>
        <v>0.22055017165635046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1.4634257385880987</v>
      </c>
      <c r="AS322">
        <f>_xlfn.RANK.AVG(Table2[[#This Row],[1Y Return vs Nifty Z-Score]],Table2[1Y Return vs Nifty Z-Score])</f>
        <v>209</v>
      </c>
      <c r="AT322">
        <f>_xlfn.RANK.AVG(Table2[[#This Row],[6M Return vs Nifty Z-Score]],Table2[6M Return vs Nifty Z-Score])</f>
        <v>527</v>
      </c>
      <c r="AU322">
        <f>_xlfn.RANK.AVG(Table2[[#This Row],[Sharpe Ratio Z-Score]],Table2[Sharpe Ratio Z-Score])</f>
        <v>267</v>
      </c>
      <c r="AV322">
        <f>(Table2[[#This Row],[Rank 1Y]]+Table2[[#This Row],[Rank 6M]]+Table2[[#This Row],[Rank Sharpe]])/3</f>
        <v>334.33333333333331</v>
      </c>
    </row>
    <row r="323" spans="1:48" x14ac:dyDescent="0.3">
      <c r="A323" t="s">
        <v>890</v>
      </c>
      <c r="B323" t="s">
        <v>891</v>
      </c>
      <c r="C323" t="s">
        <v>10427</v>
      </c>
      <c r="D323" t="s">
        <v>179</v>
      </c>
      <c r="E323">
        <v>16786.295593319999</v>
      </c>
      <c r="F323">
        <v>1699.4</v>
      </c>
      <c r="G323">
        <v>30.6925318299715</v>
      </c>
      <c r="H323">
        <f>(Table2[[#This Row],[1Y Return vs Nifty]]-AVERAGE(Table2[1Y Return vs Nifty]))/_xlfn.STDEV.P(Table2[1Y Return vs Nifty])</f>
        <v>-0.20082884054301792</v>
      </c>
      <c r="I323">
        <v>22.308512626946499</v>
      </c>
      <c r="J323">
        <f>(Table2[[#This Row],[1M Return vs Nifty]]-AVERAGE(Table2[1M Return vs Nifty]))/_xlfn.STDEV.P(Table2[1M Return vs Nifty])</f>
        <v>0.88935072588068709</v>
      </c>
      <c r="K323">
        <v>25.255690525479999</v>
      </c>
      <c r="L323">
        <f>(Table2[[#This Row],[6M Return vs Nifty]]-AVERAGE(Table2[6M Return vs Nifty]))/_xlfn.STDEV.P(Table2[6M Return vs Nifty])</f>
        <v>0.39066066815405287</v>
      </c>
      <c r="M323">
        <v>9.0659977549650606</v>
      </c>
      <c r="N323">
        <f>(Table2[[#This Row],[1W Return vs Nifty]]-AVERAGE(Table2[1W Return vs Nifty]))/_xlfn.STDEV.P(Table2[1W Return vs Nifty])</f>
        <v>1.4624809576956079</v>
      </c>
      <c r="O323">
        <v>1550.74</v>
      </c>
      <c r="P323">
        <v>1460.5474451207999</v>
      </c>
      <c r="Q323">
        <v>1309.6752998181501</v>
      </c>
      <c r="R323">
        <v>72.475576296071097</v>
      </c>
      <c r="S323" s="2">
        <f>(Table2[[#This Row],[Close Price]]-Table2[[#This Row],[20D EMA]])/Table2[[#This Row],[20D EMA]]</f>
        <v>9.5863910133226773E-2</v>
      </c>
      <c r="T323" s="2">
        <f>(Table2[[#This Row],[Close Price]]-Table2[[#This Row],[50D EMA]])/Table2[[#This Row],[50D EMA]]</f>
        <v>0.16353632035516996</v>
      </c>
      <c r="U323" s="2">
        <f>(Table2[[#This Row],[Close Price]]-Table2[[#This Row],[200D EMA]])/Table2[[#This Row],[200D EMA]]</f>
        <v>0.29757352851959856</v>
      </c>
      <c r="V323">
        <v>2.3477570005858102</v>
      </c>
      <c r="W323">
        <v>1650</v>
      </c>
      <c r="X323">
        <v>1713.4</v>
      </c>
      <c r="Y323">
        <v>1596.1</v>
      </c>
      <c r="Z323">
        <v>1858.35</v>
      </c>
      <c r="AA323">
        <v>1596.1</v>
      </c>
      <c r="AB323">
        <v>1858.35</v>
      </c>
      <c r="AC323" s="2">
        <f>(Table2[[#This Row],[Close Price]]/Table2[[#This Row],[Day Low]])-1</f>
        <v>2.9939393939393932E-2</v>
      </c>
      <c r="AD323" s="2">
        <f>(Table2[[#This Row],[Day High]]/Table2[[#This Row],[Close Price]])-1</f>
        <v>8.2382017182534018E-3</v>
      </c>
      <c r="AE323" s="2">
        <f>(Table2[[#This Row],[Close Price]]/Table2[[#This Row],[Current Week Low]])-1</f>
        <v>6.472025562308148E-2</v>
      </c>
      <c r="AF323" s="2">
        <f>(Table2[[#This Row],[Current Week High]]/Table2[[#This Row],[Close Price]])-1</f>
        <v>9.3533011651170783E-2</v>
      </c>
      <c r="AG323" s="2">
        <f>(Table2[[#This Row],[Close Price]]/Table2[[#This Row],[Current Month Low]])-1</f>
        <v>6.472025562308148E-2</v>
      </c>
      <c r="AH323" s="2">
        <f>(Table2[[#This Row],[Current Month High]]/Table2[[#This Row],[Close Price]])-1</f>
        <v>9.3533011651170783E-2</v>
      </c>
      <c r="AI323">
        <v>9.3533011651170703</v>
      </c>
      <c r="AJ323">
        <v>75.096594714337201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0.08</v>
      </c>
      <c r="AM323" t="s">
        <v>10473</v>
      </c>
      <c r="AN323">
        <v>17.52</v>
      </c>
      <c r="AO323" t="s">
        <v>10473</v>
      </c>
      <c r="AP323">
        <v>7.2450733611949996E-3</v>
      </c>
      <c r="AQ323">
        <f>(Table2[[#This Row],[Sharpe Ratio]]-AVERAGE(Table2[Sharpe Ratio]))/_xlfn.STDEV.P(Table2[Sharpe Ratio])</f>
        <v>-0.54179134351491065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1.9998721676724194</v>
      </c>
      <c r="AS323">
        <f>_xlfn.RANK.AVG(Table2[[#This Row],[1Y Return vs Nifty Z-Score]],Table2[1Y Return vs Nifty Z-Score])</f>
        <v>342</v>
      </c>
      <c r="AT323">
        <f>_xlfn.RANK.AVG(Table2[[#This Row],[6M Return vs Nifty Z-Score]],Table2[6M Return vs Nifty Z-Score])</f>
        <v>182</v>
      </c>
      <c r="AU323">
        <f>_xlfn.RANK.AVG(Table2[[#This Row],[Sharpe Ratio Z-Score]],Table2[Sharpe Ratio Z-Score])</f>
        <v>480</v>
      </c>
      <c r="AV323">
        <f>(Table2[[#This Row],[Rank 1Y]]+Table2[[#This Row],[Rank 6M]]+Table2[[#This Row],[Rank Sharpe]])/3</f>
        <v>334.66666666666669</v>
      </c>
    </row>
    <row r="324" spans="1:48" x14ac:dyDescent="0.3">
      <c r="A324" t="s">
        <v>1032</v>
      </c>
      <c r="B324" t="s">
        <v>1033</v>
      </c>
      <c r="C324" t="s">
        <v>10434</v>
      </c>
      <c r="D324" t="s">
        <v>59</v>
      </c>
      <c r="E324">
        <v>12748.5944616</v>
      </c>
      <c r="F324">
        <v>526</v>
      </c>
      <c r="G324">
        <v>52.550062150674897</v>
      </c>
      <c r="H324">
        <f>(Table2[[#This Row],[1Y Return vs Nifty]]-AVERAGE(Table2[1Y Return vs Nifty]))/_xlfn.STDEV.P(Table2[1Y Return vs Nifty])</f>
        <v>4.2636417994009447E-2</v>
      </c>
      <c r="I324">
        <v>16.482240458850701</v>
      </c>
      <c r="J324">
        <f>(Table2[[#This Row],[1M Return vs Nifty]]-AVERAGE(Table2[1M Return vs Nifty]))/_xlfn.STDEV.P(Table2[1M Return vs Nifty])</f>
        <v>0.46978901374406418</v>
      </c>
      <c r="K324">
        <v>15.1576307300606</v>
      </c>
      <c r="L324">
        <f>(Table2[[#This Row],[6M Return vs Nifty]]-AVERAGE(Table2[6M Return vs Nifty]))/_xlfn.STDEV.P(Table2[6M Return vs Nifty])</f>
        <v>0.10191602502825432</v>
      </c>
      <c r="M324">
        <v>1.6255182683392499</v>
      </c>
      <c r="N324">
        <f>(Table2[[#This Row],[1W Return vs Nifty]]-AVERAGE(Table2[1W Return vs Nifty]))/_xlfn.STDEV.P(Table2[1W Return vs Nifty])</f>
        <v>1.6495325284527173E-3</v>
      </c>
      <c r="O324">
        <v>485.39</v>
      </c>
      <c r="P324">
        <v>460.11284261378597</v>
      </c>
      <c r="Q324">
        <v>412.76297218910599</v>
      </c>
      <c r="R324">
        <v>80.153143658881007</v>
      </c>
      <c r="S324" s="2">
        <f>(Table2[[#This Row],[Close Price]]-Table2[[#This Row],[20D EMA]])/Table2[[#This Row],[20D EMA]]</f>
        <v>8.3664682008282032E-2</v>
      </c>
      <c r="T324" s="2">
        <f>(Table2[[#This Row],[Close Price]]-Table2[[#This Row],[50D EMA]])/Table2[[#This Row],[50D EMA]]</f>
        <v>0.14319782297734956</v>
      </c>
      <c r="U324" s="2">
        <f>(Table2[[#This Row],[Close Price]]-Table2[[#This Row],[200D EMA]])/Table2[[#This Row],[200D EMA]]</f>
        <v>0.27433911334230543</v>
      </c>
      <c r="V324">
        <v>2.0725611292694501</v>
      </c>
      <c r="W324">
        <v>511.55</v>
      </c>
      <c r="X324">
        <v>530.65</v>
      </c>
      <c r="Y324">
        <v>484.55</v>
      </c>
      <c r="Z324">
        <v>530.65</v>
      </c>
      <c r="AA324">
        <v>484.55</v>
      </c>
      <c r="AB324">
        <v>530.65</v>
      </c>
      <c r="AC324" s="2">
        <f>(Table2[[#This Row],[Close Price]]/Table2[[#This Row],[Day Low]])-1</f>
        <v>2.8247483139478113E-2</v>
      </c>
      <c r="AD324" s="2">
        <f>(Table2[[#This Row],[Day High]]/Table2[[#This Row],[Close Price]])-1</f>
        <v>8.840304182509362E-3</v>
      </c>
      <c r="AE324" s="2">
        <f>(Table2[[#This Row],[Close Price]]/Table2[[#This Row],[Current Week Low]])-1</f>
        <v>8.554328758642038E-2</v>
      </c>
      <c r="AF324" s="2">
        <f>(Table2[[#This Row],[Current Week High]]/Table2[[#This Row],[Close Price]])-1</f>
        <v>8.840304182509362E-3</v>
      </c>
      <c r="AG324" s="2">
        <f>(Table2[[#This Row],[Close Price]]/Table2[[#This Row],[Current Month Low]])-1</f>
        <v>8.554328758642038E-2</v>
      </c>
      <c r="AH324" s="2">
        <f>(Table2[[#This Row],[Current Month High]]/Table2[[#This Row],[Close Price]])-1</f>
        <v>8.840304182509362E-3</v>
      </c>
      <c r="AI324">
        <v>0.88403041825093598</v>
      </c>
      <c r="AJ324">
        <v>82.829336114007603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0.16</v>
      </c>
      <c r="AM324" t="s">
        <v>10473</v>
      </c>
      <c r="AN324">
        <v>12.18</v>
      </c>
      <c r="AO324" t="s">
        <v>10473</v>
      </c>
      <c r="AP324">
        <v>9.4012178642589993E-3</v>
      </c>
      <c r="AQ324">
        <f>(Table2[[#This Row],[Sharpe Ratio]]-AVERAGE(Table2[Sharpe Ratio]))/_xlfn.STDEV.P(Table2[Sharpe Ratio])</f>
        <v>-0.51740695203158527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9.8584037263195423E-2</v>
      </c>
      <c r="AS324">
        <f>_xlfn.RANK.AVG(Table2[[#This Row],[1Y Return vs Nifty Z-Score]],Table2[1Y Return vs Nifty Z-Score])</f>
        <v>261</v>
      </c>
      <c r="AT324">
        <f>_xlfn.RANK.AVG(Table2[[#This Row],[6M Return vs Nifty Z-Score]],Table2[6M Return vs Nifty Z-Score])</f>
        <v>268</v>
      </c>
      <c r="AU324">
        <f>_xlfn.RANK.AVG(Table2[[#This Row],[Sharpe Ratio Z-Score]],Table2[Sharpe Ratio Z-Score])</f>
        <v>475</v>
      </c>
      <c r="AV324">
        <f>(Table2[[#This Row],[Rank 1Y]]+Table2[[#This Row],[Rank 6M]]+Table2[[#This Row],[Rank Sharpe]])/3</f>
        <v>334.66666666666669</v>
      </c>
    </row>
    <row r="325" spans="1:48" x14ac:dyDescent="0.3">
      <c r="A325" t="s">
        <v>221</v>
      </c>
      <c r="B325" t="s">
        <v>222</v>
      </c>
      <c r="C325" t="s">
        <v>10430</v>
      </c>
      <c r="D325" t="s">
        <v>29</v>
      </c>
      <c r="E325">
        <v>116005.012366348</v>
      </c>
      <c r="F325">
        <v>17.09</v>
      </c>
      <c r="G325">
        <v>106.402992290432</v>
      </c>
      <c r="H325">
        <f>(Table2[[#This Row],[1Y Return vs Nifty]]-AVERAGE(Table2[1Y Return vs Nifty]))/_xlfn.STDEV.P(Table2[1Y Return vs Nifty])</f>
        <v>0.64248998640166388</v>
      </c>
      <c r="I325">
        <v>22.463383404568798</v>
      </c>
      <c r="J325">
        <f>(Table2[[#This Row],[1M Return vs Nifty]]-AVERAGE(Table2[1M Return vs Nifty]))/_xlfn.STDEV.P(Table2[1M Return vs Nifty])</f>
        <v>0.90050328565552151</v>
      </c>
      <c r="K325">
        <v>-12.0614918578265</v>
      </c>
      <c r="L325">
        <f>(Table2[[#This Row],[6M Return vs Nifty]]-AVERAGE(Table2[6M Return vs Nifty]))/_xlfn.STDEV.P(Table2[6M Return vs Nifty])</f>
        <v>-0.67638951059572072</v>
      </c>
      <c r="M325">
        <v>-7.8989934716155599</v>
      </c>
      <c r="N325">
        <f>(Table2[[#This Row],[1W Return vs Nifty]]-AVERAGE(Table2[1W Return vs Nifty]))/_xlfn.STDEV.P(Table2[1W Return vs Nifty])</f>
        <v>-1.8683517333992659</v>
      </c>
      <c r="O325">
        <v>16.850000000000001</v>
      </c>
      <c r="P325">
        <v>15.672565970947799</v>
      </c>
      <c r="Q325">
        <v>13.6336361587945</v>
      </c>
      <c r="R325">
        <v>48.717275375544503</v>
      </c>
      <c r="S325" s="2">
        <f>(Table2[[#This Row],[Close Price]]-Table2[[#This Row],[20D EMA]])/Table2[[#This Row],[20D EMA]]</f>
        <v>1.4243323442136404E-2</v>
      </c>
      <c r="T325" s="2">
        <f>(Table2[[#This Row],[Close Price]]-Table2[[#This Row],[50D EMA]])/Table2[[#This Row],[50D EMA]]</f>
        <v>9.0440457017676307E-2</v>
      </c>
      <c r="U325" s="2">
        <f>(Table2[[#This Row],[Close Price]]-Table2[[#This Row],[200D EMA]])/Table2[[#This Row],[200D EMA]]</f>
        <v>0.25351738897446963</v>
      </c>
      <c r="V325">
        <v>0.92109767815802202</v>
      </c>
      <c r="W325">
        <v>17.010000000000002</v>
      </c>
      <c r="X325">
        <v>17.48</v>
      </c>
      <c r="Y325">
        <v>16.91</v>
      </c>
      <c r="Z325">
        <v>18.059999999999999</v>
      </c>
      <c r="AA325">
        <v>16.91</v>
      </c>
      <c r="AB325">
        <v>18.059999999999999</v>
      </c>
      <c r="AC325" s="2">
        <f>(Table2[[#This Row],[Close Price]]/Table2[[#This Row],[Day Low]])-1</f>
        <v>4.703115814226777E-3</v>
      </c>
      <c r="AD325" s="2">
        <f>(Table2[[#This Row],[Day High]]/Table2[[#This Row],[Close Price]])-1</f>
        <v>2.2820362785254567E-2</v>
      </c>
      <c r="AE325" s="2">
        <f>(Table2[[#This Row],[Close Price]]/Table2[[#This Row],[Current Week Low]])-1</f>
        <v>1.0644589000591287E-2</v>
      </c>
      <c r="AF325" s="2">
        <f>(Table2[[#This Row],[Current Week High]]/Table2[[#This Row],[Close Price]])-1</f>
        <v>5.6758338209479176E-2</v>
      </c>
      <c r="AG325" s="2">
        <f>(Table2[[#This Row],[Close Price]]/Table2[[#This Row],[Current Month Low]])-1</f>
        <v>1.0644589000591287E-2</v>
      </c>
      <c r="AH325" s="2">
        <f>(Table2[[#This Row],[Current Month High]]/Table2[[#This Row],[Close Price]])-1</f>
        <v>5.6758338209479176E-2</v>
      </c>
      <c r="AI325">
        <v>12.229373902867099</v>
      </c>
      <c r="AJ325">
        <v>139.02097902097901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0.19</v>
      </c>
      <c r="AM325" t="s">
        <v>10473</v>
      </c>
      <c r="AN325">
        <v>1</v>
      </c>
      <c r="AO325" t="s">
        <v>10473</v>
      </c>
      <c r="AP325">
        <v>5.4861897790356003E-2</v>
      </c>
      <c r="AQ325">
        <f>(Table2[[#This Row],[Sharpe Ratio]]-AVERAGE(Table2[Sharpe Ratio]))/_xlfn.STDEV.P(Table2[Sharpe Ratio])</f>
        <v>-3.2804568728339125E-3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-1.0050284288106353</v>
      </c>
      <c r="AS325">
        <f>_xlfn.RANK.AVG(Table2[[#This Row],[1Y Return vs Nifty Z-Score]],Table2[1Y Return vs Nifty Z-Score])</f>
        <v>119</v>
      </c>
      <c r="AT325">
        <f>_xlfn.RANK.AVG(Table2[[#This Row],[6M Return vs Nifty Z-Score]],Table2[6M Return vs Nifty Z-Score])</f>
        <v>551</v>
      </c>
      <c r="AU325">
        <f>_xlfn.RANK.AVG(Table2[[#This Row],[Sharpe Ratio Z-Score]],Table2[Sharpe Ratio Z-Score])</f>
        <v>335</v>
      </c>
      <c r="AV325">
        <f>(Table2[[#This Row],[Rank 1Y]]+Table2[[#This Row],[Rank 6M]]+Table2[[#This Row],[Rank Sharpe]])/3</f>
        <v>335</v>
      </c>
    </row>
    <row r="326" spans="1:48" x14ac:dyDescent="0.3">
      <c r="A326" t="s">
        <v>1698</v>
      </c>
      <c r="B326" t="s">
        <v>1699</v>
      </c>
      <c r="C326" t="s">
        <v>10433</v>
      </c>
      <c r="D326" t="s">
        <v>230</v>
      </c>
      <c r="E326">
        <v>4632.5788291199997</v>
      </c>
      <c r="F326">
        <v>1475.7</v>
      </c>
      <c r="G326">
        <v>5.7734696515305197</v>
      </c>
      <c r="H326">
        <f>(Table2[[#This Row],[1Y Return vs Nifty]]-AVERAGE(Table2[1Y Return vs Nifty]))/_xlfn.STDEV.P(Table2[1Y Return vs Nifty])</f>
        <v>-0.47839569401446513</v>
      </c>
      <c r="I326">
        <v>19.392695484118398</v>
      </c>
      <c r="J326">
        <f>(Table2[[#This Row],[1M Return vs Nifty]]-AVERAGE(Table2[1M Return vs Nifty]))/_xlfn.STDEV.P(Table2[1M Return vs Nifty])</f>
        <v>0.67937680131510914</v>
      </c>
      <c r="K326">
        <v>4.8794873773192498</v>
      </c>
      <c r="L326">
        <f>(Table2[[#This Row],[6M Return vs Nifty]]-AVERAGE(Table2[6M Return vs Nifty]))/_xlfn.STDEV.P(Table2[6M Return vs Nifty])</f>
        <v>-0.1919779401995324</v>
      </c>
      <c r="M326">
        <v>2.7674913438054101</v>
      </c>
      <c r="N326">
        <f>(Table2[[#This Row],[1W Return vs Nifty]]-AVERAGE(Table2[1W Return vs Nifty]))/_xlfn.STDEV.P(Table2[1W Return vs Nifty])</f>
        <v>0.22585956607997013</v>
      </c>
      <c r="O326">
        <v>1357.97</v>
      </c>
      <c r="P326">
        <v>1303.25466538914</v>
      </c>
      <c r="Q326">
        <v>1198.6793107099099</v>
      </c>
      <c r="R326">
        <v>85.767792327913796</v>
      </c>
      <c r="S326" s="2">
        <f>(Table2[[#This Row],[Close Price]]-Table2[[#This Row],[20D EMA]])/Table2[[#This Row],[20D EMA]]</f>
        <v>8.669558237663573E-2</v>
      </c>
      <c r="T326" s="2">
        <f>(Table2[[#This Row],[Close Price]]-Table2[[#This Row],[50D EMA]])/Table2[[#This Row],[50D EMA]]</f>
        <v>0.13231898506909964</v>
      </c>
      <c r="U326" s="2">
        <f>(Table2[[#This Row],[Close Price]]-Table2[[#This Row],[200D EMA]])/Table2[[#This Row],[200D EMA]]</f>
        <v>0.2311049225718482</v>
      </c>
      <c r="V326">
        <v>2.7661750343328801</v>
      </c>
      <c r="W326">
        <v>1455.05</v>
      </c>
      <c r="X326">
        <v>1482</v>
      </c>
      <c r="Y326">
        <v>1421.7</v>
      </c>
      <c r="Z326">
        <v>1526.6</v>
      </c>
      <c r="AA326">
        <v>1421.7</v>
      </c>
      <c r="AB326">
        <v>1526.6</v>
      </c>
      <c r="AC326" s="2">
        <f>(Table2[[#This Row],[Close Price]]/Table2[[#This Row],[Day Low]])-1</f>
        <v>1.4191952166592303E-2</v>
      </c>
      <c r="AD326" s="2">
        <f>(Table2[[#This Row],[Day High]]/Table2[[#This Row],[Close Price]])-1</f>
        <v>4.2691603984550408E-3</v>
      </c>
      <c r="AE326" s="2">
        <f>(Table2[[#This Row],[Close Price]]/Table2[[#This Row],[Current Week Low]])-1</f>
        <v>3.7982696771470703E-2</v>
      </c>
      <c r="AF326" s="2">
        <f>(Table2[[#This Row],[Current Week High]]/Table2[[#This Row],[Close Price]])-1</f>
        <v>3.4492105441485288E-2</v>
      </c>
      <c r="AG326" s="2">
        <f>(Table2[[#This Row],[Close Price]]/Table2[[#This Row],[Current Month Low]])-1</f>
        <v>3.7982696771470703E-2</v>
      </c>
      <c r="AH326" s="2">
        <f>(Table2[[#This Row],[Current Month High]]/Table2[[#This Row],[Close Price]])-1</f>
        <v>3.4492105441485288E-2</v>
      </c>
      <c r="AI326">
        <v>3.4492105441485199</v>
      </c>
      <c r="AJ326">
        <v>53.096794273264798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-0.03</v>
      </c>
      <c r="AM326" t="s">
        <v>10474</v>
      </c>
      <c r="AN326">
        <v>17.899999999999999</v>
      </c>
      <c r="AO326" t="s">
        <v>10473</v>
      </c>
      <c r="AP326">
        <v>0.12682875685692499</v>
      </c>
      <c r="AQ326">
        <f>(Table2[[#This Row],[Sharpe Ratio]]-AVERAGE(Table2[Sharpe Ratio]))/_xlfn.STDEV.P(Table2[Sharpe Ratio])</f>
        <v>0.81061122005826258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1.0454739532393442</v>
      </c>
      <c r="AS326">
        <f>_xlfn.RANK.AVG(Table2[[#This Row],[1Y Return vs Nifty Z-Score]],Table2[1Y Return vs Nifty Z-Score])</f>
        <v>482</v>
      </c>
      <c r="AT326">
        <f>_xlfn.RANK.AVG(Table2[[#This Row],[6M Return vs Nifty Z-Score]],Table2[6M Return vs Nifty Z-Score])</f>
        <v>368</v>
      </c>
      <c r="AU326">
        <f>_xlfn.RANK.AVG(Table2[[#This Row],[Sharpe Ratio Z-Score]],Table2[Sharpe Ratio Z-Score])</f>
        <v>155</v>
      </c>
      <c r="AV326">
        <f>(Table2[[#This Row],[Rank 1Y]]+Table2[[#This Row],[Rank 6M]]+Table2[[#This Row],[Rank Sharpe]])/3</f>
        <v>335</v>
      </c>
    </row>
    <row r="327" spans="1:48" x14ac:dyDescent="0.3">
      <c r="A327" t="s">
        <v>497</v>
      </c>
      <c r="B327" t="s">
        <v>498</v>
      </c>
      <c r="C327" t="s">
        <v>10434</v>
      </c>
      <c r="D327" t="s">
        <v>59</v>
      </c>
      <c r="E327">
        <v>43008.803911919997</v>
      </c>
      <c r="F327">
        <v>2538.8000000000002</v>
      </c>
      <c r="G327">
        <v>53.291042738854003</v>
      </c>
      <c r="H327">
        <f>(Table2[[#This Row],[1Y Return vs Nifty]]-AVERAGE(Table2[1Y Return vs Nifty]))/_xlfn.STDEV.P(Table2[1Y Return vs Nifty])</f>
        <v>5.0890005102204712E-2</v>
      </c>
      <c r="I327">
        <v>0.38926175226948201</v>
      </c>
      <c r="J327">
        <f>(Table2[[#This Row],[1M Return vs Nifty]]-AVERAGE(Table2[1M Return vs Nifty]))/_xlfn.STDEV.P(Table2[1M Return vs Nifty])</f>
        <v>-0.68909912342275637</v>
      </c>
      <c r="K327">
        <v>6.1054289760049798</v>
      </c>
      <c r="L327">
        <f>(Table2[[#This Row],[6M Return vs Nifty]]-AVERAGE(Table2[6M Return vs Nifty]))/_xlfn.STDEV.P(Table2[6M Return vs Nifty])</f>
        <v>-0.15692327855392069</v>
      </c>
      <c r="M327">
        <v>-4.8065564432858796</v>
      </c>
      <c r="N327">
        <f>(Table2[[#This Row],[1W Return vs Nifty]]-AVERAGE(Table2[1W Return vs Nifty]))/_xlfn.STDEV.P(Table2[1W Return vs Nifty])</f>
        <v>-1.2611960790553831</v>
      </c>
      <c r="O327">
        <v>2572.31</v>
      </c>
      <c r="P327">
        <v>2430.47385002277</v>
      </c>
      <c r="Q327">
        <v>2054.2140602865202</v>
      </c>
      <c r="R327">
        <v>39.3116011517657</v>
      </c>
      <c r="S327" s="2">
        <f>(Table2[[#This Row],[Close Price]]-Table2[[#This Row],[20D EMA]])/Table2[[#This Row],[20D EMA]]</f>
        <v>-1.302720123157775E-2</v>
      </c>
      <c r="T327" s="2">
        <f>(Table2[[#This Row],[Close Price]]-Table2[[#This Row],[50D EMA]])/Table2[[#This Row],[50D EMA]]</f>
        <v>4.456997139722995E-2</v>
      </c>
      <c r="U327" s="2">
        <f>(Table2[[#This Row],[Close Price]]-Table2[[#This Row],[200D EMA]])/Table2[[#This Row],[200D EMA]]</f>
        <v>0.23589846310656171</v>
      </c>
      <c r="V327">
        <v>0.73031755527358</v>
      </c>
      <c r="W327">
        <v>2534.0500000000002</v>
      </c>
      <c r="X327">
        <v>2609</v>
      </c>
      <c r="Y327">
        <v>2534.0500000000002</v>
      </c>
      <c r="Z327">
        <v>2698.95</v>
      </c>
      <c r="AA327">
        <v>2534.0500000000002</v>
      </c>
      <c r="AB327">
        <v>2698.95</v>
      </c>
      <c r="AC327" s="2">
        <f>(Table2[[#This Row],[Close Price]]/Table2[[#This Row],[Day Low]])-1</f>
        <v>1.8744697223811446E-3</v>
      </c>
      <c r="AD327" s="2">
        <f>(Table2[[#This Row],[Day High]]/Table2[[#This Row],[Close Price]])-1</f>
        <v>2.7650858673389012E-2</v>
      </c>
      <c r="AE327" s="2">
        <f>(Table2[[#This Row],[Close Price]]/Table2[[#This Row],[Current Week Low]])-1</f>
        <v>1.8744697223811446E-3</v>
      </c>
      <c r="AF327" s="2">
        <f>(Table2[[#This Row],[Current Week High]]/Table2[[#This Row],[Close Price]])-1</f>
        <v>6.3080983141641678E-2</v>
      </c>
      <c r="AG327" s="2">
        <f>(Table2[[#This Row],[Close Price]]/Table2[[#This Row],[Current Month Low]])-1</f>
        <v>1.8744697223811446E-3</v>
      </c>
      <c r="AH327" s="2">
        <f>(Table2[[#This Row],[Current Month High]]/Table2[[#This Row],[Close Price]])-1</f>
        <v>6.3080983141641678E-2</v>
      </c>
      <c r="AI327">
        <v>8.7127776902473606</v>
      </c>
      <c r="AJ327">
        <v>84.338355418406195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0.22</v>
      </c>
      <c r="AM327" t="s">
        <v>10473</v>
      </c>
      <c r="AN327">
        <v>-0.97</v>
      </c>
      <c r="AO327" t="s">
        <v>10474</v>
      </c>
      <c r="AP327">
        <v>3.7977754236323998E-2</v>
      </c>
      <c r="AQ327">
        <f>(Table2[[#This Row],[Sharpe Ratio]]-AVERAGE(Table2[Sharpe Ratio]))/_xlfn.STDEV.P(Table2[Sharpe Ratio])</f>
        <v>-0.19422756904324717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-2.2505560449731026</v>
      </c>
      <c r="AS327">
        <f>_xlfn.RANK.AVG(Table2[[#This Row],[1Y Return vs Nifty Z-Score]],Table2[1Y Return vs Nifty Z-Score])</f>
        <v>259</v>
      </c>
      <c r="AT327">
        <f>_xlfn.RANK.AVG(Table2[[#This Row],[6M Return vs Nifty Z-Score]],Table2[6M Return vs Nifty Z-Score])</f>
        <v>352</v>
      </c>
      <c r="AU327">
        <f>_xlfn.RANK.AVG(Table2[[#This Row],[Sharpe Ratio Z-Score]],Table2[Sharpe Ratio Z-Score])</f>
        <v>396</v>
      </c>
      <c r="AV327">
        <f>(Table2[[#This Row],[Rank 1Y]]+Table2[[#This Row],[Rank 6M]]+Table2[[#This Row],[Rank Sharpe]])/3</f>
        <v>335.66666666666669</v>
      </c>
    </row>
    <row r="328" spans="1:48" x14ac:dyDescent="0.3">
      <c r="A328" t="s">
        <v>399</v>
      </c>
      <c r="B328" t="s">
        <v>400</v>
      </c>
      <c r="C328" t="s">
        <v>10429</v>
      </c>
      <c r="D328" t="s">
        <v>401</v>
      </c>
      <c r="E328">
        <v>61411.647574598901</v>
      </c>
      <c r="F328">
        <v>236.01</v>
      </c>
      <c r="G328">
        <v>-0.28095535856724002</v>
      </c>
      <c r="H328">
        <f>(Table2[[#This Row],[1Y Return vs Nifty]]-AVERAGE(Table2[1Y Return vs Nifty]))/_xlfn.STDEV.P(Table2[1Y Return vs Nifty])</f>
        <v>-0.54583433546886062</v>
      </c>
      <c r="I328">
        <v>7.4267261238218403</v>
      </c>
      <c r="J328">
        <f>(Table2[[#This Row],[1M Return vs Nifty]]-AVERAGE(Table2[1M Return vs Nifty]))/_xlfn.STDEV.P(Table2[1M Return vs Nifty])</f>
        <v>-0.18231699659430678</v>
      </c>
      <c r="K328">
        <v>22.782824339100099</v>
      </c>
      <c r="L328">
        <f>(Table2[[#This Row],[6M Return vs Nifty]]-AVERAGE(Table2[6M Return vs Nifty]))/_xlfn.STDEV.P(Table2[6M Return vs Nifty])</f>
        <v>0.31995135577624245</v>
      </c>
      <c r="M328">
        <v>-0.69031608497208297</v>
      </c>
      <c r="N328">
        <f>(Table2[[#This Row],[1W Return vs Nifty]]-AVERAGE(Table2[1W Return vs Nifty]))/_xlfn.STDEV.P(Table2[1W Return vs Nifty])</f>
        <v>-0.45303132572535199</v>
      </c>
      <c r="O328">
        <v>235.47</v>
      </c>
      <c r="P328">
        <v>226.76315955020399</v>
      </c>
      <c r="Q328">
        <v>198.22539814823901</v>
      </c>
      <c r="R328">
        <v>47.394482165110603</v>
      </c>
      <c r="S328" s="2">
        <f>(Table2[[#This Row],[Close Price]]-Table2[[#This Row],[20D EMA]])/Table2[[#This Row],[20D EMA]]</f>
        <v>2.2932857688877225E-3</v>
      </c>
      <c r="T328" s="2">
        <f>(Table2[[#This Row],[Close Price]]-Table2[[#This Row],[50D EMA]])/Table2[[#This Row],[50D EMA]]</f>
        <v>4.0777525185914522E-2</v>
      </c>
      <c r="U328" s="2">
        <f>(Table2[[#This Row],[Close Price]]-Table2[[#This Row],[200D EMA]])/Table2[[#This Row],[200D EMA]]</f>
        <v>0.19061433199142575</v>
      </c>
      <c r="V328">
        <v>0.47939487476857801</v>
      </c>
      <c r="W328">
        <v>235.66</v>
      </c>
      <c r="X328">
        <v>239.46</v>
      </c>
      <c r="Y328">
        <v>234.4</v>
      </c>
      <c r="Z328">
        <v>242.41</v>
      </c>
      <c r="AA328">
        <v>234.4</v>
      </c>
      <c r="AB328">
        <v>242.41</v>
      </c>
      <c r="AC328" s="2">
        <f>(Table2[[#This Row],[Close Price]]/Table2[[#This Row],[Day Low]])-1</f>
        <v>1.4851905287278644E-3</v>
      </c>
      <c r="AD328" s="2">
        <f>(Table2[[#This Row],[Day High]]/Table2[[#This Row],[Close Price]])-1</f>
        <v>1.4618024659972084E-2</v>
      </c>
      <c r="AE328" s="2">
        <f>(Table2[[#This Row],[Close Price]]/Table2[[#This Row],[Current Week Low]])-1</f>
        <v>6.8686006825937618E-3</v>
      </c>
      <c r="AF328" s="2">
        <f>(Table2[[#This Row],[Current Week High]]/Table2[[#This Row],[Close Price]])-1</f>
        <v>2.7117495021397486E-2</v>
      </c>
      <c r="AG328" s="2">
        <f>(Table2[[#This Row],[Close Price]]/Table2[[#This Row],[Current Month Low]])-1</f>
        <v>6.8686006825937618E-3</v>
      </c>
      <c r="AH328" s="2">
        <f>(Table2[[#This Row],[Current Month High]]/Table2[[#This Row],[Close Price]])-1</f>
        <v>2.7117495021397486E-2</v>
      </c>
      <c r="AI328">
        <v>4.6142112622346403</v>
      </c>
      <c r="AJ328">
        <v>52.264516129032202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0.04</v>
      </c>
      <c r="AM328" t="s">
        <v>10473</v>
      </c>
      <c r="AN328">
        <v>-0.88</v>
      </c>
      <c r="AO328" t="s">
        <v>10474</v>
      </c>
      <c r="AP328">
        <v>6.8160487686155E-2</v>
      </c>
      <c r="AQ328">
        <f>(Table2[[#This Row],[Sharpe Ratio]]-AVERAGE(Table2[Sharpe Ratio]))/_xlfn.STDEV.P(Table2[Sharpe Ratio])</f>
        <v>0.14711670887117881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-0.71411459314109815</v>
      </c>
      <c r="AS328">
        <f>_xlfn.RANK.AVG(Table2[[#This Row],[1Y Return vs Nifty Z-Score]],Table2[1Y Return vs Nifty Z-Score])</f>
        <v>521</v>
      </c>
      <c r="AT328">
        <f>_xlfn.RANK.AVG(Table2[[#This Row],[6M Return vs Nifty Z-Score]],Table2[6M Return vs Nifty Z-Score])</f>
        <v>200</v>
      </c>
      <c r="AU328">
        <f>_xlfn.RANK.AVG(Table2[[#This Row],[Sharpe Ratio Z-Score]],Table2[Sharpe Ratio Z-Score])</f>
        <v>287</v>
      </c>
      <c r="AV328">
        <f>(Table2[[#This Row],[Rank 1Y]]+Table2[[#This Row],[Rank 6M]]+Table2[[#This Row],[Rank Sharpe]])/3</f>
        <v>336</v>
      </c>
    </row>
    <row r="329" spans="1:48" x14ac:dyDescent="0.3">
      <c r="A329" t="s">
        <v>358</v>
      </c>
      <c r="B329" t="s">
        <v>359</v>
      </c>
      <c r="C329" t="s">
        <v>10427</v>
      </c>
      <c r="D329" t="s">
        <v>18</v>
      </c>
      <c r="E329">
        <v>70739.459577664995</v>
      </c>
      <c r="F329">
        <v>332.45</v>
      </c>
      <c r="G329">
        <v>46.104282301212997</v>
      </c>
      <c r="H329">
        <f>(Table2[[#This Row],[1Y Return vs Nifty]]-AVERAGE(Table2[1Y Return vs Nifty]))/_xlfn.STDEV.P(Table2[1Y Return vs Nifty])</f>
        <v>-2.9161421674799962E-2</v>
      </c>
      <c r="I329">
        <v>-9.2621032446486993</v>
      </c>
      <c r="J329">
        <f>(Table2[[#This Row],[1M Return vs Nifty]]-AVERAGE(Table2[1M Return vs Nifty]))/_xlfn.STDEV.P(Table2[1M Return vs Nifty])</f>
        <v>-1.3841135521575392</v>
      </c>
      <c r="K329">
        <v>6.72913053148004</v>
      </c>
      <c r="L329">
        <f>(Table2[[#This Row],[6M Return vs Nifty]]-AVERAGE(Table2[6M Return vs Nifty]))/_xlfn.STDEV.P(Table2[6M Return vs Nifty])</f>
        <v>-0.13908911172373981</v>
      </c>
      <c r="M329">
        <v>-2.7539982086041599</v>
      </c>
      <c r="N329">
        <f>(Table2[[#This Row],[1W Return vs Nifty]]-AVERAGE(Table2[1W Return vs Nifty]))/_xlfn.STDEV.P(Table2[1W Return vs Nifty])</f>
        <v>-0.85820571041068139</v>
      </c>
      <c r="O329">
        <v>338.03</v>
      </c>
      <c r="P329">
        <v>339.06598879035698</v>
      </c>
      <c r="Q329">
        <v>294.60329235055298</v>
      </c>
      <c r="R329">
        <v>41.317015788512599</v>
      </c>
      <c r="S329" s="2">
        <f>(Table2[[#This Row],[Close Price]]-Table2[[#This Row],[20D EMA]])/Table2[[#This Row],[20D EMA]]</f>
        <v>-1.6507410584859286E-2</v>
      </c>
      <c r="T329" s="2">
        <f>(Table2[[#This Row],[Close Price]]-Table2[[#This Row],[50D EMA]])/Table2[[#This Row],[50D EMA]]</f>
        <v>-1.9512392894256436E-2</v>
      </c>
      <c r="U329" s="2">
        <f>(Table2[[#This Row],[Close Price]]-Table2[[#This Row],[200D EMA]])/Table2[[#This Row],[200D EMA]]</f>
        <v>0.12846668259366442</v>
      </c>
      <c r="V329">
        <v>0.54972907371876001</v>
      </c>
      <c r="W329">
        <v>327.5</v>
      </c>
      <c r="X329">
        <v>334.2</v>
      </c>
      <c r="Y329">
        <v>324.25</v>
      </c>
      <c r="Z329">
        <v>334.55</v>
      </c>
      <c r="AA329">
        <v>324.25</v>
      </c>
      <c r="AB329">
        <v>334.55</v>
      </c>
      <c r="AC329" s="2">
        <f>(Table2[[#This Row],[Close Price]]/Table2[[#This Row],[Day Low]])-1</f>
        <v>1.5114503816793912E-2</v>
      </c>
      <c r="AD329" s="2">
        <f>(Table2[[#This Row],[Day High]]/Table2[[#This Row],[Close Price]])-1</f>
        <v>5.2639494660851049E-3</v>
      </c>
      <c r="AE329" s="2">
        <f>(Table2[[#This Row],[Close Price]]/Table2[[#This Row],[Current Week Low]])-1</f>
        <v>2.528912875867384E-2</v>
      </c>
      <c r="AF329" s="2">
        <f>(Table2[[#This Row],[Current Week High]]/Table2[[#This Row],[Close Price]])-1</f>
        <v>6.3167393593022148E-3</v>
      </c>
      <c r="AG329" s="2">
        <f>(Table2[[#This Row],[Close Price]]/Table2[[#This Row],[Current Month Low]])-1</f>
        <v>2.528912875867384E-2</v>
      </c>
      <c r="AH329" s="2">
        <f>(Table2[[#This Row],[Current Month High]]/Table2[[#This Row],[Close Price]])-1</f>
        <v>6.3167393593022148E-3</v>
      </c>
      <c r="AI329">
        <v>19.276081616283101</v>
      </c>
      <c r="AJ329">
        <v>108.476170568561</v>
      </c>
      <c r="AK329" t="str">
        <f>IF(AND(Table2[[#This Row],[20D EMA]]&gt;Table2[[#This Row],[50D EMA]],Table2[[#This Row],[50D EMA]]&gt;Table2[[#This Row],[200D EMA]]),"Uptrend","Downtrend/NoTrend")</f>
        <v>Downtrend/NoTrend</v>
      </c>
      <c r="AL329">
        <v>-0.01</v>
      </c>
      <c r="AM329" t="s">
        <v>10474</v>
      </c>
      <c r="AN329">
        <v>-3.26</v>
      </c>
      <c r="AO329" t="s">
        <v>10474</v>
      </c>
      <c r="AP329">
        <v>4.4081139559995E-2</v>
      </c>
      <c r="AQ329">
        <f>(Table2[[#This Row],[Sharpe Ratio]]-AVERAGE(Table2[Sharpe Ratio]))/_xlfn.STDEV.P(Table2[Sharpe Ratio])</f>
        <v>-0.12520281820002463</v>
      </c>
      <c r="AR3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9">
        <f>_xlfn.RANK.AVG(Table2[[#This Row],[1Y Return vs Nifty Z-Score]],Table2[1Y Return vs Nifty Z-Score])</f>
        <v>286</v>
      </c>
      <c r="AT329">
        <f>_xlfn.RANK.AVG(Table2[[#This Row],[6M Return vs Nifty Z-Score]],Table2[6M Return vs Nifty Z-Score])</f>
        <v>349</v>
      </c>
      <c r="AU329">
        <f>_xlfn.RANK.AVG(Table2[[#This Row],[Sharpe Ratio Z-Score]],Table2[Sharpe Ratio Z-Score])</f>
        <v>374</v>
      </c>
      <c r="AV329">
        <f>(Table2[[#This Row],[Rank 1Y]]+Table2[[#This Row],[Rank 6M]]+Table2[[#This Row],[Rank Sharpe]])/3</f>
        <v>336.33333333333331</v>
      </c>
    </row>
    <row r="330" spans="1:48" x14ac:dyDescent="0.3">
      <c r="A330" t="s">
        <v>1046</v>
      </c>
      <c r="B330" t="s">
        <v>1047</v>
      </c>
      <c r="C330" t="s">
        <v>10432</v>
      </c>
      <c r="D330" t="s">
        <v>46</v>
      </c>
      <c r="E330">
        <v>12352.36079475</v>
      </c>
      <c r="F330">
        <v>481.5</v>
      </c>
      <c r="G330">
        <v>17.076308051064601</v>
      </c>
      <c r="H330">
        <f>(Table2[[#This Row],[1Y Return vs Nifty]]-AVERAGE(Table2[1Y Return vs Nifty]))/_xlfn.STDEV.P(Table2[1Y Return vs Nifty])</f>
        <v>-0.3524963617125782</v>
      </c>
      <c r="I330">
        <v>-8.3292334144156204</v>
      </c>
      <c r="J330">
        <f>(Table2[[#This Row],[1M Return vs Nifty]]-AVERAGE(Table2[1M Return vs Nifty]))/_xlfn.STDEV.P(Table2[1M Return vs Nifty])</f>
        <v>-1.3169356977970019</v>
      </c>
      <c r="K330">
        <v>25.215568466585701</v>
      </c>
      <c r="L330">
        <f>(Table2[[#This Row],[6M Return vs Nifty]]-AVERAGE(Table2[6M Return vs Nifty]))/_xlfn.STDEV.P(Table2[6M Return vs Nifty])</f>
        <v>0.38951341513598686</v>
      </c>
      <c r="M330">
        <v>0.38468918966045201</v>
      </c>
      <c r="N330">
        <f>(Table2[[#This Row],[1W Return vs Nifty]]-AVERAGE(Table2[1W Return vs Nifty]))/_xlfn.STDEV.P(Table2[1W Return vs Nifty])</f>
        <v>-0.24196945931923708</v>
      </c>
      <c r="O330">
        <v>483.9</v>
      </c>
      <c r="P330">
        <v>475.12423093447302</v>
      </c>
      <c r="Q330">
        <v>418.748882749637</v>
      </c>
      <c r="R330">
        <v>47.628183662560502</v>
      </c>
      <c r="S330" s="2">
        <f>(Table2[[#This Row],[Close Price]]-Table2[[#This Row],[20D EMA]])/Table2[[#This Row],[20D EMA]]</f>
        <v>-4.9597024178548816E-3</v>
      </c>
      <c r="T330" s="2">
        <f>(Table2[[#This Row],[Close Price]]-Table2[[#This Row],[50D EMA]])/Table2[[#This Row],[50D EMA]]</f>
        <v>1.3419162085223766E-2</v>
      </c>
      <c r="U330" s="2">
        <f>(Table2[[#This Row],[Close Price]]-Table2[[#This Row],[200D EMA]])/Table2[[#This Row],[200D EMA]]</f>
        <v>0.14985381414827761</v>
      </c>
      <c r="V330">
        <v>0.53011066595163403</v>
      </c>
      <c r="W330">
        <v>480</v>
      </c>
      <c r="X330">
        <v>494</v>
      </c>
      <c r="Y330">
        <v>474</v>
      </c>
      <c r="Z330">
        <v>494</v>
      </c>
      <c r="AA330">
        <v>474</v>
      </c>
      <c r="AB330">
        <v>494</v>
      </c>
      <c r="AC330" s="2">
        <f>(Table2[[#This Row],[Close Price]]/Table2[[#This Row],[Day Low]])-1</f>
        <v>3.1250000000000444E-3</v>
      </c>
      <c r="AD330" s="2">
        <f>(Table2[[#This Row],[Day High]]/Table2[[#This Row],[Close Price]])-1</f>
        <v>2.5960539979231534E-2</v>
      </c>
      <c r="AE330" s="2">
        <f>(Table2[[#This Row],[Close Price]]/Table2[[#This Row],[Current Week Low]])-1</f>
        <v>1.5822784810126667E-2</v>
      </c>
      <c r="AF330" s="2">
        <f>(Table2[[#This Row],[Current Week High]]/Table2[[#This Row],[Close Price]])-1</f>
        <v>2.5960539979231534E-2</v>
      </c>
      <c r="AG330" s="2">
        <f>(Table2[[#This Row],[Close Price]]/Table2[[#This Row],[Current Month Low]])-1</f>
        <v>1.5822784810126667E-2</v>
      </c>
      <c r="AH330" s="2">
        <f>(Table2[[#This Row],[Current Month High]]/Table2[[#This Row],[Close Price]])-1</f>
        <v>2.5960539979231534E-2</v>
      </c>
      <c r="AI330">
        <v>19.376947040498401</v>
      </c>
      <c r="AJ330">
        <v>55.272492744276001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-0.03</v>
      </c>
      <c r="AM330" t="s">
        <v>10474</v>
      </c>
      <c r="AN330">
        <v>3.41</v>
      </c>
      <c r="AO330" t="s">
        <v>10473</v>
      </c>
      <c r="AP330">
        <v>2.9563177064162002E-2</v>
      </c>
      <c r="AQ330">
        <f>(Table2[[#This Row],[Sharpe Ratio]]-AVERAGE(Table2[Sharpe Ratio]))/_xlfn.STDEV.P(Table2[Sharpe Ratio])</f>
        <v>-0.28939018158664259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-1.8112782852794727</v>
      </c>
      <c r="AS330">
        <f>_xlfn.RANK.AVG(Table2[[#This Row],[1Y Return vs Nifty Z-Score]],Table2[1Y Return vs Nifty Z-Score])</f>
        <v>414</v>
      </c>
      <c r="AT330">
        <f>_xlfn.RANK.AVG(Table2[[#This Row],[6M Return vs Nifty Z-Score]],Table2[6M Return vs Nifty Z-Score])</f>
        <v>183</v>
      </c>
      <c r="AU330">
        <f>_xlfn.RANK.AVG(Table2[[#This Row],[Sharpe Ratio Z-Score]],Table2[Sharpe Ratio Z-Score])</f>
        <v>413</v>
      </c>
      <c r="AV330">
        <f>(Table2[[#This Row],[Rank 1Y]]+Table2[[#This Row],[Rank 6M]]+Table2[[#This Row],[Rank Sharpe]])/3</f>
        <v>336.66666666666669</v>
      </c>
    </row>
    <row r="331" spans="1:48" x14ac:dyDescent="0.3">
      <c r="A331" t="s">
        <v>466</v>
      </c>
      <c r="B331" t="s">
        <v>467</v>
      </c>
      <c r="C331" t="s">
        <v>10429</v>
      </c>
      <c r="D331" t="s">
        <v>24</v>
      </c>
      <c r="E331">
        <v>45572.629156805997</v>
      </c>
      <c r="F331">
        <v>186.19</v>
      </c>
      <c r="G331">
        <v>14.2561380092941</v>
      </c>
      <c r="H331">
        <f>(Table2[[#This Row],[1Y Return vs Nifty]]-AVERAGE(Table2[1Y Return vs Nifty]))/_xlfn.STDEV.P(Table2[1Y Return vs Nifty])</f>
        <v>-0.38390949111300621</v>
      </c>
      <c r="I331">
        <v>10.204623166408799</v>
      </c>
      <c r="J331">
        <f>(Table2[[#This Row],[1M Return vs Nifty]]-AVERAGE(Table2[1M Return vs Nifty]))/_xlfn.STDEV.P(Table2[1M Return vs Nifty])</f>
        <v>1.7725020960112824E-2</v>
      </c>
      <c r="K331">
        <v>8.4303641297058896</v>
      </c>
      <c r="L331">
        <f>(Table2[[#This Row],[6M Return vs Nifty]]-AVERAGE(Table2[6M Return vs Nifty]))/_xlfn.STDEV.P(Table2[6M Return vs Nifty])</f>
        <v>-9.0443916691703527E-2</v>
      </c>
      <c r="M331">
        <v>0.79487611057887797</v>
      </c>
      <c r="N331">
        <f>(Table2[[#This Row],[1W Return vs Nifty]]-AVERAGE(Table2[1W Return vs Nifty]))/_xlfn.STDEV.P(Table2[1W Return vs Nifty])</f>
        <v>-0.16143514088622848</v>
      </c>
      <c r="O331">
        <v>175.52</v>
      </c>
      <c r="P331">
        <v>168.58966181422699</v>
      </c>
      <c r="Q331">
        <v>154.83992688244001</v>
      </c>
      <c r="R331">
        <v>77.894687723872494</v>
      </c>
      <c r="S331" s="2">
        <f>(Table2[[#This Row],[Close Price]]-Table2[[#This Row],[20D EMA]])/Table2[[#This Row],[20D EMA]]</f>
        <v>6.0790793072014508E-2</v>
      </c>
      <c r="T331" s="2">
        <f>(Table2[[#This Row],[Close Price]]-Table2[[#This Row],[50D EMA]])/Table2[[#This Row],[50D EMA]]</f>
        <v>0.10439749386986284</v>
      </c>
      <c r="U331" s="2">
        <f>(Table2[[#This Row],[Close Price]]-Table2[[#This Row],[200D EMA]])/Table2[[#This Row],[200D EMA]]</f>
        <v>0.20246763059609346</v>
      </c>
      <c r="V331">
        <v>0.80547942968161501</v>
      </c>
      <c r="W331">
        <v>179.94</v>
      </c>
      <c r="X331">
        <v>187.2</v>
      </c>
      <c r="Y331">
        <v>173.91</v>
      </c>
      <c r="Z331">
        <v>187.2</v>
      </c>
      <c r="AA331">
        <v>173.91</v>
      </c>
      <c r="AB331">
        <v>187.2</v>
      </c>
      <c r="AC331" s="2">
        <f>(Table2[[#This Row],[Close Price]]/Table2[[#This Row],[Day Low]])-1</f>
        <v>3.4733800155607453E-2</v>
      </c>
      <c r="AD331" s="2">
        <f>(Table2[[#This Row],[Day High]]/Table2[[#This Row],[Close Price]])-1</f>
        <v>5.4245663032386204E-3</v>
      </c>
      <c r="AE331" s="2">
        <f>(Table2[[#This Row],[Close Price]]/Table2[[#This Row],[Current Week Low]])-1</f>
        <v>7.0611235696624641E-2</v>
      </c>
      <c r="AF331" s="2">
        <f>(Table2[[#This Row],[Current Week High]]/Table2[[#This Row],[Close Price]])-1</f>
        <v>5.4245663032386204E-3</v>
      </c>
      <c r="AG331" s="2">
        <f>(Table2[[#This Row],[Close Price]]/Table2[[#This Row],[Current Month Low]])-1</f>
        <v>7.0611235696624641E-2</v>
      </c>
      <c r="AH331" s="2">
        <f>(Table2[[#This Row],[Current Month High]]/Table2[[#This Row],[Close Price]])-1</f>
        <v>5.4245663032386204E-3</v>
      </c>
      <c r="AI331">
        <v>0.54245663032386204</v>
      </c>
      <c r="AJ331">
        <v>47.243969948596202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0.1</v>
      </c>
      <c r="AM331" t="s">
        <v>10473</v>
      </c>
      <c r="AN331">
        <v>6.67</v>
      </c>
      <c r="AO331" t="s">
        <v>10473</v>
      </c>
      <c r="AP331">
        <v>8.3356796693280999E-2</v>
      </c>
      <c r="AQ331">
        <f>(Table2[[#This Row],[Sharpe Ratio]]-AVERAGE(Table2[Sharpe Ratio]))/_xlfn.STDEV.P(Table2[Sharpe Ratio])</f>
        <v>0.31897566702763286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-0.29908786070319254</v>
      </c>
      <c r="AS331">
        <f>_xlfn.RANK.AVG(Table2[[#This Row],[1Y Return vs Nifty Z-Score]],Table2[1Y Return vs Nifty Z-Score])</f>
        <v>431</v>
      </c>
      <c r="AT331">
        <f>_xlfn.RANK.AVG(Table2[[#This Row],[6M Return vs Nifty Z-Score]],Table2[6M Return vs Nifty Z-Score])</f>
        <v>335</v>
      </c>
      <c r="AU331">
        <f>_xlfn.RANK.AVG(Table2[[#This Row],[Sharpe Ratio Z-Score]],Table2[Sharpe Ratio Z-Score])</f>
        <v>245</v>
      </c>
      <c r="AV331">
        <f>(Table2[[#This Row],[Rank 1Y]]+Table2[[#This Row],[Rank 6M]]+Table2[[#This Row],[Rank Sharpe]])/3</f>
        <v>337</v>
      </c>
    </row>
    <row r="332" spans="1:48" x14ac:dyDescent="0.3">
      <c r="A332" t="s">
        <v>196</v>
      </c>
      <c r="B332" t="s">
        <v>197</v>
      </c>
      <c r="C332" t="s">
        <v>10427</v>
      </c>
      <c r="D332" t="s">
        <v>18</v>
      </c>
      <c r="E332">
        <v>133040.27078952</v>
      </c>
      <c r="F332">
        <v>306.64999999999998</v>
      </c>
      <c r="G332">
        <v>33.332045907494901</v>
      </c>
      <c r="H332">
        <f>(Table2[[#This Row],[1Y Return vs Nifty]]-AVERAGE(Table2[1Y Return vs Nifty]))/_xlfn.STDEV.P(Table2[1Y Return vs Nifty])</f>
        <v>-0.17142799022427624</v>
      </c>
      <c r="I332">
        <v>-5.4964120812774198</v>
      </c>
      <c r="J332">
        <f>(Table2[[#This Row],[1M Return vs Nifty]]-AVERAGE(Table2[1M Return vs Nifty]))/_xlfn.STDEV.P(Table2[1M Return vs Nifty])</f>
        <v>-1.1129384703387681</v>
      </c>
      <c r="K332">
        <v>23.353421132734798</v>
      </c>
      <c r="L332">
        <f>(Table2[[#This Row],[6M Return vs Nifty]]-AVERAGE(Table2[6M Return vs Nifty]))/_xlfn.STDEV.P(Table2[6M Return vs Nifty])</f>
        <v>0.336267041252923</v>
      </c>
      <c r="M332">
        <v>-1.86561302878631</v>
      </c>
      <c r="N332">
        <f>(Table2[[#This Row],[1W Return vs Nifty]]-AVERAGE(Table2[1W Return vs Nifty]))/_xlfn.STDEV.P(Table2[1W Return vs Nifty])</f>
        <v>-0.68378402284828199</v>
      </c>
      <c r="O332">
        <v>305.81</v>
      </c>
      <c r="P332">
        <v>305.50625025471601</v>
      </c>
      <c r="Q332">
        <v>268.59412030423198</v>
      </c>
      <c r="R332">
        <v>53.060351384033503</v>
      </c>
      <c r="S332" s="2">
        <f>(Table2[[#This Row],[Close Price]]-Table2[[#This Row],[20D EMA]])/Table2[[#This Row],[20D EMA]]</f>
        <v>2.7468035708445603E-3</v>
      </c>
      <c r="T332" s="2">
        <f>(Table2[[#This Row],[Close Price]]-Table2[[#This Row],[50D EMA]])/Table2[[#This Row],[50D EMA]]</f>
        <v>3.7437850922210835E-3</v>
      </c>
      <c r="U332" s="2">
        <f>(Table2[[#This Row],[Close Price]]-Table2[[#This Row],[200D EMA]])/Table2[[#This Row],[200D EMA]]</f>
        <v>0.141685453325124</v>
      </c>
      <c r="V332">
        <v>0.60352437772248402</v>
      </c>
      <c r="W332">
        <v>302</v>
      </c>
      <c r="X332">
        <v>307.2</v>
      </c>
      <c r="Y332">
        <v>301.95</v>
      </c>
      <c r="Z332">
        <v>308.5</v>
      </c>
      <c r="AA332">
        <v>301.95</v>
      </c>
      <c r="AB332">
        <v>308.5</v>
      </c>
      <c r="AC332" s="2">
        <f>(Table2[[#This Row],[Close Price]]/Table2[[#This Row],[Day Low]])-1</f>
        <v>1.5397350993377357E-2</v>
      </c>
      <c r="AD332" s="2">
        <f>(Table2[[#This Row],[Day High]]/Table2[[#This Row],[Close Price]])-1</f>
        <v>1.7935757378118034E-3</v>
      </c>
      <c r="AE332" s="2">
        <f>(Table2[[#This Row],[Close Price]]/Table2[[#This Row],[Current Week Low]])-1</f>
        <v>1.5565490975327112E-2</v>
      </c>
      <c r="AF332" s="2">
        <f>(Table2[[#This Row],[Current Week High]]/Table2[[#This Row],[Close Price]])-1</f>
        <v>6.0329365726399242E-3</v>
      </c>
      <c r="AG332" s="2">
        <f>(Table2[[#This Row],[Close Price]]/Table2[[#This Row],[Current Month Low]])-1</f>
        <v>1.5565490975327112E-2</v>
      </c>
      <c r="AH332" s="2">
        <f>(Table2[[#This Row],[Current Month High]]/Table2[[#This Row],[Close Price]])-1</f>
        <v>6.0329365726399242E-3</v>
      </c>
      <c r="AI332">
        <v>12.1718571661503</v>
      </c>
      <c r="AJ332">
        <v>85.035450294162004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-0.03</v>
      </c>
      <c r="AM332" t="s">
        <v>10474</v>
      </c>
      <c r="AN332">
        <v>-0.41</v>
      </c>
      <c r="AO332" t="s">
        <v>10474</v>
      </c>
      <c r="AP332">
        <v>5.6245655428520001E-3</v>
      </c>
      <c r="AQ332">
        <f>(Table2[[#This Row],[Sharpe Ratio]]-AVERAGE(Table2[Sharpe Ratio]))/_xlfn.STDEV.P(Table2[Sharpe Ratio])</f>
        <v>-0.56011808227852888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-2.1920015244369324</v>
      </c>
      <c r="AS332">
        <f>_xlfn.RANK.AVG(Table2[[#This Row],[1Y Return vs Nifty Z-Score]],Table2[1Y Return vs Nifty Z-Score])</f>
        <v>332</v>
      </c>
      <c r="AT332">
        <f>_xlfn.RANK.AVG(Table2[[#This Row],[6M Return vs Nifty Z-Score]],Table2[6M Return vs Nifty Z-Score])</f>
        <v>197</v>
      </c>
      <c r="AU332">
        <f>_xlfn.RANK.AVG(Table2[[#This Row],[Sharpe Ratio Z-Score]],Table2[Sharpe Ratio Z-Score])</f>
        <v>486</v>
      </c>
      <c r="AV332">
        <f>(Table2[[#This Row],[Rank 1Y]]+Table2[[#This Row],[Rank 6M]]+Table2[[#This Row],[Rank Sharpe]])/3</f>
        <v>338.33333333333331</v>
      </c>
    </row>
    <row r="333" spans="1:48" x14ac:dyDescent="0.3">
      <c r="A333" t="s">
        <v>1562</v>
      </c>
      <c r="B333" t="s">
        <v>1563</v>
      </c>
      <c r="C333" t="s">
        <v>10435</v>
      </c>
      <c r="D333" t="s">
        <v>1415</v>
      </c>
      <c r="E333">
        <v>5981.5963603549999</v>
      </c>
      <c r="F333">
        <v>924.55</v>
      </c>
      <c r="G333">
        <v>37.340809449777602</v>
      </c>
      <c r="H333">
        <f>(Table2[[#This Row],[1Y Return vs Nifty]]-AVERAGE(Table2[1Y Return vs Nifty]))/_xlfn.STDEV.P(Table2[1Y Return vs Nifty])</f>
        <v>-0.1267754316819597</v>
      </c>
      <c r="I333">
        <v>24.058092477489399</v>
      </c>
      <c r="J333">
        <f>(Table2[[#This Row],[1M Return vs Nifty]]-AVERAGE(Table2[1M Return vs Nifty]))/_xlfn.STDEV.P(Table2[1M Return vs Nifty])</f>
        <v>1.0153415303668134</v>
      </c>
      <c r="K333">
        <v>-7.9924374578486503</v>
      </c>
      <c r="L333">
        <f>(Table2[[#This Row],[6M Return vs Nifty]]-AVERAGE(Table2[6M Return vs Nifty]))/_xlfn.STDEV.P(Table2[6M Return vs Nifty])</f>
        <v>-0.56003867841764021</v>
      </c>
      <c r="M333">
        <v>20.271037443096098</v>
      </c>
      <c r="N333">
        <f>(Table2[[#This Row],[1W Return vs Nifty]]-AVERAGE(Table2[1W Return vs Nifty]))/_xlfn.STDEV.P(Table2[1W Return vs Nifty])</f>
        <v>3.6624297817048044</v>
      </c>
      <c r="O333">
        <v>749.9</v>
      </c>
      <c r="P333">
        <v>736.89254159201403</v>
      </c>
      <c r="Q333">
        <v>748.95171117084999</v>
      </c>
      <c r="R333">
        <v>92.582786288496393</v>
      </c>
      <c r="S333" s="2">
        <f>(Table2[[#This Row],[Close Price]]-Table2[[#This Row],[20D EMA]])/Table2[[#This Row],[20D EMA]]</f>
        <v>0.23289771969595943</v>
      </c>
      <c r="T333" s="2">
        <f>(Table2[[#This Row],[Close Price]]-Table2[[#This Row],[50D EMA]])/Table2[[#This Row],[50D EMA]]</f>
        <v>0.25466054793085946</v>
      </c>
      <c r="U333" s="2">
        <f>(Table2[[#This Row],[Close Price]]-Table2[[#This Row],[200D EMA]])/Table2[[#This Row],[200D EMA]]</f>
        <v>0.23445875910295194</v>
      </c>
      <c r="V333">
        <v>2.4294187220463401</v>
      </c>
      <c r="W333">
        <v>860</v>
      </c>
      <c r="X333">
        <v>928.75</v>
      </c>
      <c r="Y333">
        <v>703.1</v>
      </c>
      <c r="Z333">
        <v>928.75</v>
      </c>
      <c r="AA333">
        <v>703.1</v>
      </c>
      <c r="AB333">
        <v>928.75</v>
      </c>
      <c r="AC333" s="2">
        <f>(Table2[[#This Row],[Close Price]]/Table2[[#This Row],[Day Low]])-1</f>
        <v>7.5058139534883717E-2</v>
      </c>
      <c r="AD333" s="2">
        <f>(Table2[[#This Row],[Day High]]/Table2[[#This Row],[Close Price]])-1</f>
        <v>4.542750527283701E-3</v>
      </c>
      <c r="AE333" s="2">
        <f>(Table2[[#This Row],[Close Price]]/Table2[[#This Row],[Current Week Low]])-1</f>
        <v>0.31496230977101392</v>
      </c>
      <c r="AF333" s="2">
        <f>(Table2[[#This Row],[Current Week High]]/Table2[[#This Row],[Close Price]])-1</f>
        <v>4.542750527283701E-3</v>
      </c>
      <c r="AG333" s="2">
        <f>(Table2[[#This Row],[Close Price]]/Table2[[#This Row],[Current Month Low]])-1</f>
        <v>0.31496230977101392</v>
      </c>
      <c r="AH333" s="2">
        <f>(Table2[[#This Row],[Current Month High]]/Table2[[#This Row],[Close Price]])-1</f>
        <v>4.542750527283701E-3</v>
      </c>
      <c r="AI333">
        <v>17.787031528851799</v>
      </c>
      <c r="AJ333">
        <v>64.539953728421395</v>
      </c>
      <c r="AK333" t="str">
        <f>IF(AND(Table2[[#This Row],[20D EMA]]&gt;Table2[[#This Row],[50D EMA]],Table2[[#This Row],[50D EMA]]&gt;Table2[[#This Row],[200D EMA]]),"Uptrend","Downtrend/NoTrend")</f>
        <v>Downtrend/NoTrend</v>
      </c>
      <c r="AL333">
        <v>0.04</v>
      </c>
      <c r="AM333" t="s">
        <v>10473</v>
      </c>
      <c r="AN333">
        <v>32.549999999999997</v>
      </c>
      <c r="AO333" t="s">
        <v>10473</v>
      </c>
      <c r="AP333">
        <v>0.111855241510742</v>
      </c>
      <c r="AQ333">
        <f>(Table2[[#This Row],[Sharpe Ratio]]-AVERAGE(Table2[Sharpe Ratio]))/_xlfn.STDEV.P(Table2[Sharpe Ratio])</f>
        <v>0.64127189258552075</v>
      </c>
      <c r="AR3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3">
        <f>_xlfn.RANK.AVG(Table2[[#This Row],[1Y Return vs Nifty Z-Score]],Table2[1Y Return vs Nifty Z-Score])</f>
        <v>318</v>
      </c>
      <c r="AT333">
        <f>_xlfn.RANK.AVG(Table2[[#This Row],[6M Return vs Nifty Z-Score]],Table2[6M Return vs Nifty Z-Score])</f>
        <v>509</v>
      </c>
      <c r="AU333">
        <f>_xlfn.RANK.AVG(Table2[[#This Row],[Sharpe Ratio Z-Score]],Table2[Sharpe Ratio Z-Score])</f>
        <v>188</v>
      </c>
      <c r="AV333">
        <f>(Table2[[#This Row],[Rank 1Y]]+Table2[[#This Row],[Rank 6M]]+Table2[[#This Row],[Rank Sharpe]])/3</f>
        <v>338.33333333333331</v>
      </c>
    </row>
    <row r="334" spans="1:48" x14ac:dyDescent="0.3">
      <c r="A334" t="s">
        <v>1420</v>
      </c>
      <c r="B334" t="s">
        <v>1421</v>
      </c>
      <c r="C334" t="s">
        <v>10432</v>
      </c>
      <c r="D334" t="s">
        <v>46</v>
      </c>
      <c r="E334">
        <v>7239.7541479049996</v>
      </c>
      <c r="F334">
        <v>195.01</v>
      </c>
      <c r="G334">
        <v>47.890679978119699</v>
      </c>
      <c r="H334">
        <f>(Table2[[#This Row],[1Y Return vs Nifty]]-AVERAGE(Table2[1Y Return vs Nifty]))/_xlfn.STDEV.P(Table2[1Y Return vs Nifty])</f>
        <v>-9.2632096683833553E-3</v>
      </c>
      <c r="I334">
        <v>1.9294495031380501</v>
      </c>
      <c r="J334">
        <f>(Table2[[#This Row],[1M Return vs Nifty]]-AVERAGE(Table2[1M Return vs Nifty]))/_xlfn.STDEV.P(Table2[1M Return vs Nifty])</f>
        <v>-0.57818707003382763</v>
      </c>
      <c r="K334">
        <v>-22.977675644539701</v>
      </c>
      <c r="L334">
        <f>(Table2[[#This Row],[6M Return vs Nifty]]-AVERAGE(Table2[6M Return vs Nifty]))/_xlfn.STDEV.P(Table2[6M Return vs Nifty])</f>
        <v>-0.98852764956969597</v>
      </c>
      <c r="M334">
        <v>-3.4278604859136501</v>
      </c>
      <c r="N334">
        <f>(Table2[[#This Row],[1W Return vs Nifty]]-AVERAGE(Table2[1W Return vs Nifty]))/_xlfn.STDEV.P(Table2[1W Return vs Nifty])</f>
        <v>-0.99050890306081318</v>
      </c>
      <c r="O334">
        <v>197.79</v>
      </c>
      <c r="P334">
        <v>199.63175098125299</v>
      </c>
      <c r="Q334">
        <v>187.84882826871299</v>
      </c>
      <c r="R334">
        <v>41.543321522007503</v>
      </c>
      <c r="S334" s="2">
        <f>(Table2[[#This Row],[Close Price]]-Table2[[#This Row],[20D EMA]])/Table2[[#This Row],[20D EMA]]</f>
        <v>-1.4055311188634416E-2</v>
      </c>
      <c r="T334" s="2">
        <f>(Table2[[#This Row],[Close Price]]-Table2[[#This Row],[50D EMA]])/Table2[[#This Row],[50D EMA]]</f>
        <v>-2.3151382275292572E-2</v>
      </c>
      <c r="U334" s="2">
        <f>(Table2[[#This Row],[Close Price]]-Table2[[#This Row],[200D EMA]])/Table2[[#This Row],[200D EMA]]</f>
        <v>3.8121993079685987E-2</v>
      </c>
      <c r="V334">
        <v>1.33048698797924</v>
      </c>
      <c r="W334">
        <v>194.51</v>
      </c>
      <c r="X334">
        <v>199.9</v>
      </c>
      <c r="Y334">
        <v>191.15</v>
      </c>
      <c r="Z334">
        <v>200.9</v>
      </c>
      <c r="AA334">
        <v>191.15</v>
      </c>
      <c r="AB334">
        <v>200.9</v>
      </c>
      <c r="AC334" s="2">
        <f>(Table2[[#This Row],[Close Price]]/Table2[[#This Row],[Day Low]])-1</f>
        <v>2.570561924836845E-3</v>
      </c>
      <c r="AD334" s="2">
        <f>(Table2[[#This Row],[Day High]]/Table2[[#This Row],[Close Price]])-1</f>
        <v>2.5075637146813046E-2</v>
      </c>
      <c r="AE334" s="2">
        <f>(Table2[[#This Row],[Close Price]]/Table2[[#This Row],[Current Week Low]])-1</f>
        <v>2.0193565262882407E-2</v>
      </c>
      <c r="AF334" s="2">
        <f>(Table2[[#This Row],[Current Week High]]/Table2[[#This Row],[Close Price]])-1</f>
        <v>3.0203579303625494E-2</v>
      </c>
      <c r="AG334" s="2">
        <f>(Table2[[#This Row],[Close Price]]/Table2[[#This Row],[Current Month Low]])-1</f>
        <v>2.0193565262882407E-2</v>
      </c>
      <c r="AH334" s="2">
        <f>(Table2[[#This Row],[Current Month High]]/Table2[[#This Row],[Close Price]])-1</f>
        <v>3.0203579303625494E-2</v>
      </c>
      <c r="AI334">
        <v>27.8395979693349</v>
      </c>
      <c r="AJ334">
        <v>80.314378178455797</v>
      </c>
      <c r="AK334" t="str">
        <f>IF(AND(Table2[[#This Row],[20D EMA]]&gt;Table2[[#This Row],[50D EMA]],Table2[[#This Row],[50D EMA]]&gt;Table2[[#This Row],[200D EMA]]),"Uptrend","Downtrend/NoTrend")</f>
        <v>Downtrend/NoTrend</v>
      </c>
      <c r="AL334">
        <v>-0.16</v>
      </c>
      <c r="AM334" t="s">
        <v>10474</v>
      </c>
      <c r="AN334">
        <v>-0.47</v>
      </c>
      <c r="AO334" t="s">
        <v>10474</v>
      </c>
      <c r="AP334">
        <v>0.16042954397138001</v>
      </c>
      <c r="AQ334">
        <f>(Table2[[#This Row],[Sharpe Ratio]]-AVERAGE(Table2[Sharpe Ratio]))/_xlfn.STDEV.P(Table2[Sharpe Ratio])</f>
        <v>1.1906111439884199</v>
      </c>
      <c r="AR3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4">
        <f>_xlfn.RANK.AVG(Table2[[#This Row],[1Y Return vs Nifty Z-Score]],Table2[1Y Return vs Nifty Z-Score])</f>
        <v>278</v>
      </c>
      <c r="AT334">
        <f>_xlfn.RANK.AVG(Table2[[#This Row],[6M Return vs Nifty Z-Score]],Table2[6M Return vs Nifty Z-Score])</f>
        <v>653</v>
      </c>
      <c r="AU334">
        <f>_xlfn.RANK.AVG(Table2[[#This Row],[Sharpe Ratio Z-Score]],Table2[Sharpe Ratio Z-Score])</f>
        <v>85</v>
      </c>
      <c r="AV334">
        <f>(Table2[[#This Row],[Rank 1Y]]+Table2[[#This Row],[Rank 6M]]+Table2[[#This Row],[Rank Sharpe]])/3</f>
        <v>338.66666666666669</v>
      </c>
    </row>
    <row r="335" spans="1:48" x14ac:dyDescent="0.3">
      <c r="A335" t="s">
        <v>1264</v>
      </c>
      <c r="B335" t="s">
        <v>1265</v>
      </c>
      <c r="C335" t="s">
        <v>10437</v>
      </c>
      <c r="D335" t="s">
        <v>130</v>
      </c>
      <c r="E335">
        <v>8668.2268607299993</v>
      </c>
      <c r="F335">
        <v>245.99</v>
      </c>
      <c r="G335">
        <v>44.2966520296468</v>
      </c>
      <c r="H335">
        <f>(Table2[[#This Row],[1Y Return vs Nifty]]-AVERAGE(Table2[1Y Return vs Nifty]))/_xlfn.STDEV.P(Table2[1Y Return vs Nifty])</f>
        <v>-4.9296137946444066E-2</v>
      </c>
      <c r="I335">
        <v>5.6885562504654104</v>
      </c>
      <c r="J335">
        <f>(Table2[[#This Row],[1M Return vs Nifty]]-AVERAGE(Table2[1M Return vs Nifty]))/_xlfn.STDEV.P(Table2[1M Return vs Nifty])</f>
        <v>-0.30748614541010405</v>
      </c>
      <c r="K335">
        <v>-14.0575613999212</v>
      </c>
      <c r="L335">
        <f>(Table2[[#This Row],[6M Return vs Nifty]]-AVERAGE(Table2[6M Return vs Nifty]))/_xlfn.STDEV.P(Table2[6M Return vs Nifty])</f>
        <v>-0.73346526566778436</v>
      </c>
      <c r="M335">
        <v>2.38745425364709</v>
      </c>
      <c r="N335">
        <f>(Table2[[#This Row],[1W Return vs Nifty]]-AVERAGE(Table2[1W Return vs Nifty]))/_xlfn.STDEV.P(Table2[1W Return vs Nifty])</f>
        <v>0.15124473446457889</v>
      </c>
      <c r="O335">
        <v>235.07</v>
      </c>
      <c r="P335">
        <v>235.596001342802</v>
      </c>
      <c r="Q335">
        <v>220.96107198631</v>
      </c>
      <c r="R335">
        <v>73.113767750303097</v>
      </c>
      <c r="S335" s="2">
        <f>(Table2[[#This Row],[Close Price]]-Table2[[#This Row],[20D EMA]])/Table2[[#This Row],[20D EMA]]</f>
        <v>4.6454247670906605E-2</v>
      </c>
      <c r="T335" s="2">
        <f>(Table2[[#This Row],[Close Price]]-Table2[[#This Row],[50D EMA]])/Table2[[#This Row],[50D EMA]]</f>
        <v>4.4117890787434506E-2</v>
      </c>
      <c r="U335" s="2">
        <f>(Table2[[#This Row],[Close Price]]-Table2[[#This Row],[200D EMA]])/Table2[[#This Row],[200D EMA]]</f>
        <v>0.11327302039537858</v>
      </c>
      <c r="V335">
        <v>0.62099536344169404</v>
      </c>
      <c r="W335">
        <v>237</v>
      </c>
      <c r="X335">
        <v>251</v>
      </c>
      <c r="Y335">
        <v>229.92</v>
      </c>
      <c r="Z335">
        <v>251</v>
      </c>
      <c r="AA335">
        <v>229.92</v>
      </c>
      <c r="AB335">
        <v>251</v>
      </c>
      <c r="AC335" s="2">
        <f>(Table2[[#This Row],[Close Price]]/Table2[[#This Row],[Day Low]])-1</f>
        <v>3.7932489451476759E-2</v>
      </c>
      <c r="AD335" s="2">
        <f>(Table2[[#This Row],[Day High]]/Table2[[#This Row],[Close Price]])-1</f>
        <v>2.0366681572421497E-2</v>
      </c>
      <c r="AE335" s="2">
        <f>(Table2[[#This Row],[Close Price]]/Table2[[#This Row],[Current Week Low]])-1</f>
        <v>6.9893876130828314E-2</v>
      </c>
      <c r="AF335" s="2">
        <f>(Table2[[#This Row],[Current Week High]]/Table2[[#This Row],[Close Price]])-1</f>
        <v>2.0366681572421497E-2</v>
      </c>
      <c r="AG335" s="2">
        <f>(Table2[[#This Row],[Close Price]]/Table2[[#This Row],[Current Month Low]])-1</f>
        <v>6.9893876130828314E-2</v>
      </c>
      <c r="AH335" s="2">
        <f>(Table2[[#This Row],[Current Month High]]/Table2[[#This Row],[Close Price]])-1</f>
        <v>2.0366681572421497E-2</v>
      </c>
      <c r="AI335">
        <v>15.4315216065693</v>
      </c>
      <c r="AJ335">
        <v>70.607206020043606</v>
      </c>
      <c r="AK335" t="str">
        <f>IF(AND(Table2[[#This Row],[20D EMA]]&gt;Table2[[#This Row],[50D EMA]],Table2[[#This Row],[50D EMA]]&gt;Table2[[#This Row],[200D EMA]]),"Uptrend","Downtrend/NoTrend")</f>
        <v>Downtrend/NoTrend</v>
      </c>
      <c r="AL335">
        <v>-0.04</v>
      </c>
      <c r="AM335" t="s">
        <v>10474</v>
      </c>
      <c r="AN335">
        <v>8.08</v>
      </c>
      <c r="AO335" t="s">
        <v>10473</v>
      </c>
      <c r="AP335">
        <v>0.12815571128481201</v>
      </c>
      <c r="AQ335">
        <f>(Table2[[#This Row],[Sharpe Ratio]]-AVERAGE(Table2[Sharpe Ratio]))/_xlfn.STDEV.P(Table2[Sharpe Ratio])</f>
        <v>0.82561808819912619</v>
      </c>
      <c r="AR3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5">
        <f>_xlfn.RANK.AVG(Table2[[#This Row],[1Y Return vs Nifty Z-Score]],Table2[1Y Return vs Nifty Z-Score])</f>
        <v>295</v>
      </c>
      <c r="AT335">
        <f>_xlfn.RANK.AVG(Table2[[#This Row],[6M Return vs Nifty Z-Score]],Table2[6M Return vs Nifty Z-Score])</f>
        <v>573</v>
      </c>
      <c r="AU335">
        <f>_xlfn.RANK.AVG(Table2[[#This Row],[Sharpe Ratio Z-Score]],Table2[Sharpe Ratio Z-Score])</f>
        <v>151</v>
      </c>
      <c r="AV335">
        <f>(Table2[[#This Row],[Rank 1Y]]+Table2[[#This Row],[Rank 6M]]+Table2[[#This Row],[Rank Sharpe]])/3</f>
        <v>339.66666666666669</v>
      </c>
    </row>
    <row r="336" spans="1:48" x14ac:dyDescent="0.3">
      <c r="A336" t="s">
        <v>167</v>
      </c>
      <c r="B336" t="s">
        <v>168</v>
      </c>
      <c r="C336" t="s">
        <v>10437</v>
      </c>
      <c r="D336" t="s">
        <v>169</v>
      </c>
      <c r="E336">
        <v>156395.63479076899</v>
      </c>
      <c r="F336">
        <v>699.15</v>
      </c>
      <c r="G336">
        <v>40.316460919203102</v>
      </c>
      <c r="H336">
        <f>(Table2[[#This Row],[1Y Return vs Nifty]]-AVERAGE(Table2[1Y Return vs Nifty]))/_xlfn.STDEV.P(Table2[1Y Return vs Nifty])</f>
        <v>-9.3630435715349944E-2</v>
      </c>
      <c r="I336">
        <v>5.0147880818488604</v>
      </c>
      <c r="J336">
        <f>(Table2[[#This Row],[1M Return vs Nifty]]-AVERAGE(Table2[1M Return vs Nifty]))/_xlfn.STDEV.P(Table2[1M Return vs Nifty])</f>
        <v>-0.35600556198591904</v>
      </c>
      <c r="K336">
        <v>7.1026094801293498</v>
      </c>
      <c r="L336">
        <f>(Table2[[#This Row],[6M Return vs Nifty]]-AVERAGE(Table2[6M Return vs Nifty]))/_xlfn.STDEV.P(Table2[6M Return vs Nifty])</f>
        <v>-0.12840982798730749</v>
      </c>
      <c r="M336">
        <v>-0.73738837533052703</v>
      </c>
      <c r="N336">
        <f>(Table2[[#This Row],[1W Return vs Nifty]]-AVERAGE(Table2[1W Return vs Nifty]))/_xlfn.STDEV.P(Table2[1W Return vs Nifty])</f>
        <v>-0.46227329475890844</v>
      </c>
      <c r="O336">
        <v>684.68</v>
      </c>
      <c r="P336">
        <v>663.19700118044398</v>
      </c>
      <c r="Q336">
        <v>580.74120738029296</v>
      </c>
      <c r="R336">
        <v>64.194279885723901</v>
      </c>
      <c r="S336" s="2">
        <f>(Table2[[#This Row],[Close Price]]-Table2[[#This Row],[20D EMA]])/Table2[[#This Row],[20D EMA]]</f>
        <v>2.1133960390255342E-2</v>
      </c>
      <c r="T336" s="2">
        <f>(Table2[[#This Row],[Close Price]]-Table2[[#This Row],[50D EMA]])/Table2[[#This Row],[50D EMA]]</f>
        <v>5.4211642627397583E-2</v>
      </c>
      <c r="U336" s="2">
        <f>(Table2[[#This Row],[Close Price]]-Table2[[#This Row],[200D EMA]])/Table2[[#This Row],[200D EMA]]</f>
        <v>0.20389252754052997</v>
      </c>
      <c r="V336">
        <v>0.71361439220338596</v>
      </c>
      <c r="W336">
        <v>693.5</v>
      </c>
      <c r="X336">
        <v>702.5</v>
      </c>
      <c r="Y336">
        <v>683.4</v>
      </c>
      <c r="Z336">
        <v>705.75</v>
      </c>
      <c r="AA336">
        <v>683.4</v>
      </c>
      <c r="AB336">
        <v>705.75</v>
      </c>
      <c r="AC336" s="2">
        <f>(Table2[[#This Row],[Close Price]]/Table2[[#This Row],[Day Low]])-1</f>
        <v>8.1470800288392375E-3</v>
      </c>
      <c r="AD336" s="2">
        <f>(Table2[[#This Row],[Day High]]/Table2[[#This Row],[Close Price]])-1</f>
        <v>4.7915325752700966E-3</v>
      </c>
      <c r="AE336" s="2">
        <f>(Table2[[#This Row],[Close Price]]/Table2[[#This Row],[Current Week Low]])-1</f>
        <v>2.30465320456541E-2</v>
      </c>
      <c r="AF336" s="2">
        <f>(Table2[[#This Row],[Current Week High]]/Table2[[#This Row],[Close Price]])-1</f>
        <v>9.440034327397484E-3</v>
      </c>
      <c r="AG336" s="2">
        <f>(Table2[[#This Row],[Close Price]]/Table2[[#This Row],[Current Month Low]])-1</f>
        <v>2.30465320456541E-2</v>
      </c>
      <c r="AH336" s="2">
        <f>(Table2[[#This Row],[Current Month High]]/Table2[[#This Row],[Close Price]])-1</f>
        <v>9.440034327397484E-3</v>
      </c>
      <c r="AI336">
        <v>2.3027962525924401</v>
      </c>
      <c r="AJ336">
        <v>67.601582164688907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0.02</v>
      </c>
      <c r="AM336" t="s">
        <v>10473</v>
      </c>
      <c r="AN336">
        <v>5.55</v>
      </c>
      <c r="AO336" t="s">
        <v>10473</v>
      </c>
      <c r="AP336">
        <v>4.6585634630492999E-2</v>
      </c>
      <c r="AQ336">
        <f>(Table2[[#This Row],[Sharpe Ratio]]-AVERAGE(Table2[Sharpe Ratio]))/_xlfn.STDEV.P(Table2[Sharpe Ratio])</f>
        <v>-9.6878840757744125E-2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-1.137197961205229</v>
      </c>
      <c r="AS336">
        <f>_xlfn.RANK.AVG(Table2[[#This Row],[1Y Return vs Nifty Z-Score]],Table2[1Y Return vs Nifty Z-Score])</f>
        <v>308</v>
      </c>
      <c r="AT336">
        <f>_xlfn.RANK.AVG(Table2[[#This Row],[6M Return vs Nifty Z-Score]],Table2[6M Return vs Nifty Z-Score])</f>
        <v>347</v>
      </c>
      <c r="AU336">
        <f>_xlfn.RANK.AVG(Table2[[#This Row],[Sharpe Ratio Z-Score]],Table2[Sharpe Ratio Z-Score])</f>
        <v>367</v>
      </c>
      <c r="AV336">
        <f>(Table2[[#This Row],[Rank 1Y]]+Table2[[#This Row],[Rank 6M]]+Table2[[#This Row],[Rank Sharpe]])/3</f>
        <v>340.66666666666669</v>
      </c>
    </row>
    <row r="337" spans="1:48" x14ac:dyDescent="0.3">
      <c r="A337" t="s">
        <v>787</v>
      </c>
      <c r="B337" t="s">
        <v>788</v>
      </c>
      <c r="C337" t="s">
        <v>10435</v>
      </c>
      <c r="D337" t="s">
        <v>130</v>
      </c>
      <c r="E337">
        <v>20027.11798101</v>
      </c>
      <c r="F337">
        <v>720.3</v>
      </c>
      <c r="G337">
        <v>75.383165455810897</v>
      </c>
      <c r="H337">
        <f>(Table2[[#This Row],[1Y Return vs Nifty]]-AVERAGE(Table2[1Y Return vs Nifty]))/_xlfn.STDEV.P(Table2[1Y Return vs Nifty])</f>
        <v>0.29696832639456905</v>
      </c>
      <c r="I337">
        <v>21.806424673004202</v>
      </c>
      <c r="J337">
        <f>(Table2[[#This Row],[1M Return vs Nifty]]-AVERAGE(Table2[1M Return vs Nifty]))/_xlfn.STDEV.P(Table2[1M Return vs Nifty])</f>
        <v>0.85319435083992878</v>
      </c>
      <c r="K337">
        <v>-1.8232800120872801</v>
      </c>
      <c r="L337">
        <f>(Table2[[#This Row],[6M Return vs Nifty]]-AVERAGE(Table2[6M Return vs Nifty]))/_xlfn.STDEV.P(Table2[6M Return vs Nifty])</f>
        <v>-0.3836373497315837</v>
      </c>
      <c r="M337">
        <v>8.7378925072653804</v>
      </c>
      <c r="N337">
        <f>(Table2[[#This Row],[1W Return vs Nifty]]-AVERAGE(Table2[1W Return vs Nifty]))/_xlfn.STDEV.P(Table2[1W Return vs Nifty])</f>
        <v>1.3980621984659782</v>
      </c>
      <c r="O337">
        <v>676.36</v>
      </c>
      <c r="P337">
        <v>648.55247122684102</v>
      </c>
      <c r="Q337">
        <v>577.84514999170494</v>
      </c>
      <c r="R337">
        <v>67.751221280420594</v>
      </c>
      <c r="S337" s="2">
        <f>(Table2[[#This Row],[Close Price]]-Table2[[#This Row],[20D EMA]])/Table2[[#This Row],[20D EMA]]</f>
        <v>6.4965403039801195E-2</v>
      </c>
      <c r="T337" s="2">
        <f>(Table2[[#This Row],[Close Price]]-Table2[[#This Row],[50D EMA]])/Table2[[#This Row],[50D EMA]]</f>
        <v>0.1106271766067547</v>
      </c>
      <c r="U337" s="2">
        <f>(Table2[[#This Row],[Close Price]]-Table2[[#This Row],[200D EMA]])/Table2[[#This Row],[200D EMA]]</f>
        <v>0.24652772461677661</v>
      </c>
      <c r="V337">
        <v>1.5469904743418399</v>
      </c>
      <c r="W337">
        <v>714.05</v>
      </c>
      <c r="X337">
        <v>745.3</v>
      </c>
      <c r="Y337">
        <v>665.7</v>
      </c>
      <c r="Z337">
        <v>745.3</v>
      </c>
      <c r="AA337">
        <v>665.7</v>
      </c>
      <c r="AB337">
        <v>745.3</v>
      </c>
      <c r="AC337" s="2">
        <f>(Table2[[#This Row],[Close Price]]/Table2[[#This Row],[Day Low]])-1</f>
        <v>8.7528884531895557E-3</v>
      </c>
      <c r="AD337" s="2">
        <f>(Table2[[#This Row],[Day High]]/Table2[[#This Row],[Close Price]])-1</f>
        <v>3.4707760655282582E-2</v>
      </c>
      <c r="AE337" s="2">
        <f>(Table2[[#This Row],[Close Price]]/Table2[[#This Row],[Current Week Low]])-1</f>
        <v>8.2018927444794887E-2</v>
      </c>
      <c r="AF337" s="2">
        <f>(Table2[[#This Row],[Current Week High]]/Table2[[#This Row],[Close Price]])-1</f>
        <v>3.4707760655282582E-2</v>
      </c>
      <c r="AG337" s="2">
        <f>(Table2[[#This Row],[Close Price]]/Table2[[#This Row],[Current Month Low]])-1</f>
        <v>8.2018927444794887E-2</v>
      </c>
      <c r="AH337" s="2">
        <f>(Table2[[#This Row],[Current Month High]]/Table2[[#This Row],[Close Price]])-1</f>
        <v>3.4707760655282582E-2</v>
      </c>
      <c r="AI337">
        <v>3.4707760655282498</v>
      </c>
      <c r="AJ337">
        <v>109.816487037576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7.0000000000000007E-2</v>
      </c>
      <c r="AM337" t="s">
        <v>10473</v>
      </c>
      <c r="AN337">
        <v>5.34</v>
      </c>
      <c r="AO337" t="s">
        <v>10473</v>
      </c>
      <c r="AP337">
        <v>3.8140886125776E-2</v>
      </c>
      <c r="AQ337">
        <f>(Table2[[#This Row],[Sharpe Ratio]]-AVERAGE(Table2[Sharpe Ratio]))/_xlfn.STDEV.P(Table2[Sharpe Ratio])</f>
        <v>-0.19238266864340875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1.9722048573254836</v>
      </c>
      <c r="AS337">
        <f>_xlfn.RANK.AVG(Table2[[#This Row],[1Y Return vs Nifty Z-Score]],Table2[1Y Return vs Nifty Z-Score])</f>
        <v>184</v>
      </c>
      <c r="AT337">
        <f>_xlfn.RANK.AVG(Table2[[#This Row],[6M Return vs Nifty Z-Score]],Table2[6M Return vs Nifty Z-Score])</f>
        <v>444</v>
      </c>
      <c r="AU337">
        <f>_xlfn.RANK.AVG(Table2[[#This Row],[Sharpe Ratio Z-Score]],Table2[Sharpe Ratio Z-Score])</f>
        <v>394</v>
      </c>
      <c r="AV337">
        <f>(Table2[[#This Row],[Rank 1Y]]+Table2[[#This Row],[Rank 6M]]+Table2[[#This Row],[Rank Sharpe]])/3</f>
        <v>340.66666666666669</v>
      </c>
    </row>
    <row r="338" spans="1:48" x14ac:dyDescent="0.3">
      <c r="A338" t="s">
        <v>1108</v>
      </c>
      <c r="B338" t="s">
        <v>1109</v>
      </c>
      <c r="C338" t="s">
        <v>10434</v>
      </c>
      <c r="D338" t="s">
        <v>59</v>
      </c>
      <c r="E338">
        <v>11068.619303519999</v>
      </c>
      <c r="F338">
        <v>1456.2</v>
      </c>
      <c r="G338">
        <v>58.733401376827402</v>
      </c>
      <c r="H338">
        <f>(Table2[[#This Row],[1Y Return vs Nifty]]-AVERAGE(Table2[1Y Return vs Nifty]))/_xlfn.STDEV.P(Table2[1Y Return vs Nifty])</f>
        <v>0.11151100085991651</v>
      </c>
      <c r="I338">
        <v>5.5500466521615301</v>
      </c>
      <c r="J338">
        <f>(Table2[[#This Row],[1M Return vs Nifty]]-AVERAGE(Table2[1M Return vs Nifty]))/_xlfn.STDEV.P(Table2[1M Return vs Nifty])</f>
        <v>-0.31746050337606996</v>
      </c>
      <c r="K338">
        <v>-7.97014931441079</v>
      </c>
      <c r="L338">
        <f>(Table2[[#This Row],[6M Return vs Nifty]]-AVERAGE(Table2[6M Return vs Nifty]))/_xlfn.STDEV.P(Table2[6M Return vs Nifty])</f>
        <v>-0.55940136965206722</v>
      </c>
      <c r="M338">
        <v>-6.3900920140964503</v>
      </c>
      <c r="N338">
        <f>(Table2[[#This Row],[1W Return vs Nifty]]-AVERAGE(Table2[1W Return vs Nifty]))/_xlfn.STDEV.P(Table2[1W Return vs Nifty])</f>
        <v>-1.5721005750449475</v>
      </c>
      <c r="O338">
        <v>1415.69</v>
      </c>
      <c r="P338">
        <v>1379.25123032079</v>
      </c>
      <c r="Q338">
        <v>1272.86739961787</v>
      </c>
      <c r="R338">
        <v>60.457110144731203</v>
      </c>
      <c r="S338" s="2">
        <f>(Table2[[#This Row],[Close Price]]-Table2[[#This Row],[20D EMA]])/Table2[[#This Row],[20D EMA]]</f>
        <v>2.8615021650220028E-2</v>
      </c>
      <c r="T338" s="2">
        <f>(Table2[[#This Row],[Close Price]]-Table2[[#This Row],[50D EMA]])/Table2[[#This Row],[50D EMA]]</f>
        <v>5.5790249076894491E-2</v>
      </c>
      <c r="U338" s="2">
        <f>(Table2[[#This Row],[Close Price]]-Table2[[#This Row],[200D EMA]])/Table2[[#This Row],[200D EMA]]</f>
        <v>0.14403118536712364</v>
      </c>
      <c r="V338">
        <v>1.5126394110108199</v>
      </c>
      <c r="W338">
        <v>1422.1</v>
      </c>
      <c r="X338">
        <v>1465.95</v>
      </c>
      <c r="Y338">
        <v>1421.6</v>
      </c>
      <c r="Z338">
        <v>1506</v>
      </c>
      <c r="AA338">
        <v>1421.6</v>
      </c>
      <c r="AB338">
        <v>1506</v>
      </c>
      <c r="AC338" s="2">
        <f>(Table2[[#This Row],[Close Price]]/Table2[[#This Row],[Day Low]])-1</f>
        <v>2.3978623162928203E-2</v>
      </c>
      <c r="AD338" s="2">
        <f>(Table2[[#This Row],[Day High]]/Table2[[#This Row],[Close Price]])-1</f>
        <v>6.6955088586733158E-3</v>
      </c>
      <c r="AE338" s="2">
        <f>(Table2[[#This Row],[Close Price]]/Table2[[#This Row],[Current Week Low]])-1</f>
        <v>2.4338773213280929E-2</v>
      </c>
      <c r="AF338" s="2">
        <f>(Table2[[#This Row],[Current Week High]]/Table2[[#This Row],[Close Price]])-1</f>
        <v>3.4198599093531179E-2</v>
      </c>
      <c r="AG338" s="2">
        <f>(Table2[[#This Row],[Close Price]]/Table2[[#This Row],[Current Month Low]])-1</f>
        <v>2.4338773213280929E-2</v>
      </c>
      <c r="AH338" s="2">
        <f>(Table2[[#This Row],[Current Month High]]/Table2[[#This Row],[Close Price]])-1</f>
        <v>3.4198599093531179E-2</v>
      </c>
      <c r="AI338">
        <v>11.183216591127501</v>
      </c>
      <c r="AJ338">
        <v>85.965136325905107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0.01</v>
      </c>
      <c r="AM338" t="s">
        <v>10473</v>
      </c>
      <c r="AN338">
        <v>3.88</v>
      </c>
      <c r="AO338" t="s">
        <v>10473</v>
      </c>
      <c r="AP338">
        <v>7.1200871867852997E-2</v>
      </c>
      <c r="AQ338">
        <f>(Table2[[#This Row],[Sharpe Ratio]]-AVERAGE(Table2[Sharpe Ratio]))/_xlfn.STDEV.P(Table2[Sharpe Ratio])</f>
        <v>0.18150119378899385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-2.1559502534241743</v>
      </c>
      <c r="AS338">
        <f>_xlfn.RANK.AVG(Table2[[#This Row],[1Y Return vs Nifty Z-Score]],Table2[1Y Return vs Nifty Z-Score])</f>
        <v>239</v>
      </c>
      <c r="AT338">
        <f>_xlfn.RANK.AVG(Table2[[#This Row],[6M Return vs Nifty Z-Score]],Table2[6M Return vs Nifty Z-Score])</f>
        <v>508</v>
      </c>
      <c r="AU338">
        <f>_xlfn.RANK.AVG(Table2[[#This Row],[Sharpe Ratio Z-Score]],Table2[Sharpe Ratio Z-Score])</f>
        <v>277</v>
      </c>
      <c r="AV338">
        <f>(Table2[[#This Row],[Rank 1Y]]+Table2[[#This Row],[Rank 6M]]+Table2[[#This Row],[Rank Sharpe]])/3</f>
        <v>341.33333333333331</v>
      </c>
    </row>
    <row r="339" spans="1:48" x14ac:dyDescent="0.3">
      <c r="A339" t="s">
        <v>25</v>
      </c>
      <c r="B339" t="s">
        <v>26</v>
      </c>
      <c r="C339" t="s">
        <v>10429</v>
      </c>
      <c r="D339" t="s">
        <v>24</v>
      </c>
      <c r="E339">
        <v>867843.47676264006</v>
      </c>
      <c r="F339">
        <v>1233.4000000000001</v>
      </c>
      <c r="G339">
        <v>3.2474881432786198</v>
      </c>
      <c r="H339">
        <f>(Table2[[#This Row],[1Y Return vs Nifty]]-AVERAGE(Table2[1Y Return vs Nifty]))/_xlfn.STDEV.P(Table2[1Y Return vs Nifty])</f>
        <v>-0.506531935023532</v>
      </c>
      <c r="I339">
        <v>8.2426026202670304</v>
      </c>
      <c r="J339">
        <f>(Table2[[#This Row],[1M Return vs Nifty]]-AVERAGE(Table2[1M Return vs Nifty]))/_xlfn.STDEV.P(Table2[1M Return vs Nifty])</f>
        <v>-0.12356407021798015</v>
      </c>
      <c r="K339">
        <v>12.118956075263</v>
      </c>
      <c r="L339">
        <f>(Table2[[#This Row],[6M Return vs Nifty]]-AVERAGE(Table2[6M Return vs Nifty]))/_xlfn.STDEV.P(Table2[6M Return vs Nifty])</f>
        <v>1.5027944887063069E-2</v>
      </c>
      <c r="M339">
        <v>-0.53565255808878598</v>
      </c>
      <c r="N339">
        <f>(Table2[[#This Row],[1W Return vs Nifty]]-AVERAGE(Table2[1W Return vs Nifty]))/_xlfn.STDEV.P(Table2[1W Return vs Nifty])</f>
        <v>-0.42266536062801852</v>
      </c>
      <c r="O339">
        <v>1179.8599999999999</v>
      </c>
      <c r="P339">
        <v>1145.27627923307</v>
      </c>
      <c r="Q339">
        <v>1058.8912689588601</v>
      </c>
      <c r="R339">
        <v>71.681703733387494</v>
      </c>
      <c r="S339" s="2">
        <f>(Table2[[#This Row],[Close Price]]-Table2[[#This Row],[20D EMA]])/Table2[[#This Row],[20D EMA]]</f>
        <v>4.5378265217907374E-2</v>
      </c>
      <c r="T339" s="2">
        <f>(Table2[[#This Row],[Close Price]]-Table2[[#This Row],[50D EMA]])/Table2[[#This Row],[50D EMA]]</f>
        <v>7.6945381970140697E-2</v>
      </c>
      <c r="U339" s="2">
        <f>(Table2[[#This Row],[Close Price]]-Table2[[#This Row],[200D EMA]])/Table2[[#This Row],[200D EMA]]</f>
        <v>0.1648032580462423</v>
      </c>
      <c r="V339">
        <v>1.2943308563381699</v>
      </c>
      <c r="W339">
        <v>1220.8499999999999</v>
      </c>
      <c r="X339">
        <v>1242.5999999999999</v>
      </c>
      <c r="Y339">
        <v>1179.45</v>
      </c>
      <c r="Z339">
        <v>1242.5999999999999</v>
      </c>
      <c r="AA339">
        <v>1179.45</v>
      </c>
      <c r="AB339">
        <v>1242.5999999999999</v>
      </c>
      <c r="AC339" s="2">
        <f>(Table2[[#This Row],[Close Price]]/Table2[[#This Row],[Day Low]])-1</f>
        <v>1.0279723143711506E-2</v>
      </c>
      <c r="AD339" s="2">
        <f>(Table2[[#This Row],[Day High]]/Table2[[#This Row],[Close Price]])-1</f>
        <v>7.4590562672287586E-3</v>
      </c>
      <c r="AE339" s="2">
        <f>(Table2[[#This Row],[Close Price]]/Table2[[#This Row],[Current Week Low]])-1</f>
        <v>4.5741659247954702E-2</v>
      </c>
      <c r="AF339" s="2">
        <f>(Table2[[#This Row],[Current Week High]]/Table2[[#This Row],[Close Price]])-1</f>
        <v>7.4590562672287586E-3</v>
      </c>
      <c r="AG339" s="2">
        <f>(Table2[[#This Row],[Close Price]]/Table2[[#This Row],[Current Month Low]])-1</f>
        <v>4.5741659247954702E-2</v>
      </c>
      <c r="AH339" s="2">
        <f>(Table2[[#This Row],[Current Month High]]/Table2[[#This Row],[Close Price]])-1</f>
        <v>7.4590562672287586E-3</v>
      </c>
      <c r="AI339">
        <v>0.74590562672287497</v>
      </c>
      <c r="AJ339">
        <v>37.196885428253601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0.04</v>
      </c>
      <c r="AM339" t="s">
        <v>10473</v>
      </c>
      <c r="AN339">
        <v>7.77</v>
      </c>
      <c r="AO339" t="s">
        <v>10473</v>
      </c>
      <c r="AP339">
        <v>8.9060323955877999E-2</v>
      </c>
      <c r="AQ339">
        <f>(Table2[[#This Row],[Sharpe Ratio]]-AVERAGE(Table2[Sharpe Ratio]))/_xlfn.STDEV.P(Table2[Sharpe Ratio])</f>
        <v>0.38347832044875024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-0.65425510053371738</v>
      </c>
      <c r="AS339">
        <f>_xlfn.RANK.AVG(Table2[[#This Row],[1Y Return vs Nifty Z-Score]],Table2[1Y Return vs Nifty Z-Score])</f>
        <v>498</v>
      </c>
      <c r="AT339">
        <f>_xlfn.RANK.AVG(Table2[[#This Row],[6M Return vs Nifty Z-Score]],Table2[6M Return vs Nifty Z-Score])</f>
        <v>297</v>
      </c>
      <c r="AU339">
        <f>_xlfn.RANK.AVG(Table2[[#This Row],[Sharpe Ratio Z-Score]],Table2[Sharpe Ratio Z-Score])</f>
        <v>237</v>
      </c>
      <c r="AV339">
        <f>(Table2[[#This Row],[Rank 1Y]]+Table2[[#This Row],[Rank 6M]]+Table2[[#This Row],[Rank Sharpe]])/3</f>
        <v>344</v>
      </c>
    </row>
    <row r="340" spans="1:48" x14ac:dyDescent="0.3">
      <c r="A340" t="s">
        <v>388</v>
      </c>
      <c r="B340" t="s">
        <v>389</v>
      </c>
      <c r="C340" t="s">
        <v>10437</v>
      </c>
      <c r="D340" t="s">
        <v>130</v>
      </c>
      <c r="E340">
        <v>64275.104022129002</v>
      </c>
      <c r="F340">
        <v>155.61000000000001</v>
      </c>
      <c r="G340">
        <v>51.114151490517898</v>
      </c>
      <c r="H340">
        <f>(Table2[[#This Row],[1Y Return vs Nifty]]-AVERAGE(Table2[1Y Return vs Nifty]))/_xlfn.STDEV.P(Table2[1Y Return vs Nifty])</f>
        <v>2.6642188317472639E-2</v>
      </c>
      <c r="I340">
        <v>3.7712763578026398</v>
      </c>
      <c r="J340">
        <f>(Table2[[#This Row],[1M Return vs Nifty]]-AVERAGE(Table2[1M Return vs Nifty]))/_xlfn.STDEV.P(Table2[1M Return vs Nifty])</f>
        <v>-0.44555337110814774</v>
      </c>
      <c r="K340">
        <v>21.053849581134902</v>
      </c>
      <c r="L340">
        <f>(Table2[[#This Row],[6M Return vs Nifty]]-AVERAGE(Table2[6M Return vs Nifty]))/_xlfn.STDEV.P(Table2[6M Return vs Nifty])</f>
        <v>0.27051292804098259</v>
      </c>
      <c r="M340">
        <v>2.1413423697609399</v>
      </c>
      <c r="N340">
        <f>(Table2[[#This Row],[1W Return vs Nifty]]-AVERAGE(Table2[1W Return vs Nifty]))/_xlfn.STDEV.P(Table2[1W Return vs Nifty])</f>
        <v>0.10292419615327436</v>
      </c>
      <c r="O340">
        <v>151.18</v>
      </c>
      <c r="P340">
        <v>151.708556830698</v>
      </c>
      <c r="Q340">
        <v>130.48001886395301</v>
      </c>
      <c r="R340">
        <v>62.294192401159997</v>
      </c>
      <c r="S340" s="2">
        <f>(Table2[[#This Row],[Close Price]]-Table2[[#This Row],[20D EMA]])/Table2[[#This Row],[20D EMA]]</f>
        <v>2.9302817833046745E-2</v>
      </c>
      <c r="T340" s="2">
        <f>(Table2[[#This Row],[Close Price]]-Table2[[#This Row],[50D EMA]])/Table2[[#This Row],[50D EMA]]</f>
        <v>2.5716698192943074E-2</v>
      </c>
      <c r="U340" s="2">
        <f>(Table2[[#This Row],[Close Price]]-Table2[[#This Row],[200D EMA]])/Table2[[#This Row],[200D EMA]]</f>
        <v>0.19259639410574556</v>
      </c>
      <c r="V340">
        <v>1.0424844273228799</v>
      </c>
      <c r="W340">
        <v>149.85</v>
      </c>
      <c r="X340">
        <v>158.75</v>
      </c>
      <c r="Y340">
        <v>145.4</v>
      </c>
      <c r="Z340">
        <v>158.75</v>
      </c>
      <c r="AA340">
        <v>145.4</v>
      </c>
      <c r="AB340">
        <v>158.75</v>
      </c>
      <c r="AC340" s="2">
        <f>(Table2[[#This Row],[Close Price]]/Table2[[#This Row],[Day Low]])-1</f>
        <v>3.8438438438438638E-2</v>
      </c>
      <c r="AD340" s="2">
        <f>(Table2[[#This Row],[Day High]]/Table2[[#This Row],[Close Price]])-1</f>
        <v>2.0178651757599031E-2</v>
      </c>
      <c r="AE340" s="2">
        <f>(Table2[[#This Row],[Close Price]]/Table2[[#This Row],[Current Week Low]])-1</f>
        <v>7.0220082530949135E-2</v>
      </c>
      <c r="AF340" s="2">
        <f>(Table2[[#This Row],[Current Week High]]/Table2[[#This Row],[Close Price]])-1</f>
        <v>2.0178651757599031E-2</v>
      </c>
      <c r="AG340" s="2">
        <f>(Table2[[#This Row],[Close Price]]/Table2[[#This Row],[Current Month Low]])-1</f>
        <v>7.0220082530949135E-2</v>
      </c>
      <c r="AH340" s="2">
        <f>(Table2[[#This Row],[Current Month High]]/Table2[[#This Row],[Close Price]])-1</f>
        <v>2.0178651757599031E-2</v>
      </c>
      <c r="AI340">
        <v>12.685560053981</v>
      </c>
      <c r="AJ340">
        <v>90.232273838630803</v>
      </c>
      <c r="AK340" t="str">
        <f>IF(AND(Table2[[#This Row],[20D EMA]]&gt;Table2[[#This Row],[50D EMA]],Table2[[#This Row],[50D EMA]]&gt;Table2[[#This Row],[200D EMA]]),"Uptrend","Downtrend/NoTrend")</f>
        <v>Downtrend/NoTrend</v>
      </c>
      <c r="AL340">
        <v>-7.0000000000000007E-2</v>
      </c>
      <c r="AM340" t="s">
        <v>10474</v>
      </c>
      <c r="AN340">
        <v>3.77</v>
      </c>
      <c r="AO340" t="s">
        <v>10473</v>
      </c>
      <c r="AP340">
        <v>-5.2995251235730002E-3</v>
      </c>
      <c r="AQ340">
        <f>(Table2[[#This Row],[Sharpe Ratio]]-AVERAGE(Table2[Sharpe Ratio]))/_xlfn.STDEV.P(Table2[Sharpe Ratio])</f>
        <v>-0.68366142690636411</v>
      </c>
      <c r="AR3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0">
        <f>_xlfn.RANK.AVG(Table2[[#This Row],[1Y Return vs Nifty Z-Score]],Table2[1Y Return vs Nifty Z-Score])</f>
        <v>266</v>
      </c>
      <c r="AT340">
        <f>_xlfn.RANK.AVG(Table2[[#This Row],[6M Return vs Nifty Z-Score]],Table2[6M Return vs Nifty Z-Score])</f>
        <v>215</v>
      </c>
      <c r="AU340">
        <f>_xlfn.RANK.AVG(Table2[[#This Row],[Sharpe Ratio Z-Score]],Table2[Sharpe Ratio Z-Score])</f>
        <v>552</v>
      </c>
      <c r="AV340">
        <f>(Table2[[#This Row],[Rank 1Y]]+Table2[[#This Row],[Rank 6M]]+Table2[[#This Row],[Rank Sharpe]])/3</f>
        <v>344.33333333333331</v>
      </c>
    </row>
    <row r="341" spans="1:48" x14ac:dyDescent="0.3">
      <c r="A341" t="s">
        <v>557</v>
      </c>
      <c r="B341" t="s">
        <v>558</v>
      </c>
      <c r="C341" t="s">
        <v>10434</v>
      </c>
      <c r="D341" t="s">
        <v>292</v>
      </c>
      <c r="E341">
        <v>34013.172614850002</v>
      </c>
      <c r="F341">
        <v>1266.75</v>
      </c>
      <c r="G341">
        <v>59.055581192020099</v>
      </c>
      <c r="H341">
        <f>(Table2[[#This Row],[1Y Return vs Nifty]]-AVERAGE(Table2[1Y Return vs Nifty]))/_xlfn.STDEV.P(Table2[1Y Return vs Nifty])</f>
        <v>0.11509967674646002</v>
      </c>
      <c r="I341">
        <v>8.1315289200446799</v>
      </c>
      <c r="J341">
        <f>(Table2[[#This Row],[1M Return vs Nifty]]-AVERAGE(Table2[1M Return vs Nifty]))/_xlfn.STDEV.P(Table2[1M Return vs Nifty])</f>
        <v>-0.13156271334588443</v>
      </c>
      <c r="K341">
        <v>14.438071668947099</v>
      </c>
      <c r="L341">
        <f>(Table2[[#This Row],[6M Return vs Nifty]]-AVERAGE(Table2[6M Return vs Nifty]))/_xlfn.STDEV.P(Table2[6M Return vs Nifty])</f>
        <v>8.1340901834450419E-2</v>
      </c>
      <c r="M341">
        <v>-1.3143885741272301</v>
      </c>
      <c r="N341">
        <f>(Table2[[#This Row],[1W Return vs Nifty]]-AVERAGE(Table2[1W Return vs Nifty]))/_xlfn.STDEV.P(Table2[1W Return vs Nifty])</f>
        <v>-0.57555900762795464</v>
      </c>
      <c r="O341">
        <v>1280.4100000000001</v>
      </c>
      <c r="P341">
        <v>1288.0917938268501</v>
      </c>
      <c r="Q341">
        <v>1126.8503464123901</v>
      </c>
      <c r="R341">
        <v>44.270902183934801</v>
      </c>
      <c r="S341" s="2">
        <f>(Table2[[#This Row],[Close Price]]-Table2[[#This Row],[20D EMA]])/Table2[[#This Row],[20D EMA]]</f>
        <v>-1.0668457759623934E-2</v>
      </c>
      <c r="T341" s="2">
        <f>(Table2[[#This Row],[Close Price]]-Table2[[#This Row],[50D EMA]])/Table2[[#This Row],[50D EMA]]</f>
        <v>-1.6568534889462194E-2</v>
      </c>
      <c r="U341" s="2">
        <f>(Table2[[#This Row],[Close Price]]-Table2[[#This Row],[200D EMA]])/Table2[[#This Row],[200D EMA]]</f>
        <v>0.1241510499002955</v>
      </c>
      <c r="V341">
        <v>1.28476623900264</v>
      </c>
      <c r="W341">
        <v>1264.8499999999999</v>
      </c>
      <c r="X341">
        <v>1287.95</v>
      </c>
      <c r="Y341">
        <v>1244</v>
      </c>
      <c r="Z341">
        <v>1290.7</v>
      </c>
      <c r="AA341">
        <v>1244</v>
      </c>
      <c r="AB341">
        <v>1290.7</v>
      </c>
      <c r="AC341" s="2">
        <f>(Table2[[#This Row],[Close Price]]/Table2[[#This Row],[Day Low]])-1</f>
        <v>1.502154405660816E-3</v>
      </c>
      <c r="AD341" s="2">
        <f>(Table2[[#This Row],[Day High]]/Table2[[#This Row],[Close Price]])-1</f>
        <v>1.6735741069666465E-2</v>
      </c>
      <c r="AE341" s="2">
        <f>(Table2[[#This Row],[Close Price]]/Table2[[#This Row],[Current Week Low]])-1</f>
        <v>1.8287781350482257E-2</v>
      </c>
      <c r="AF341" s="2">
        <f>(Table2[[#This Row],[Current Week High]]/Table2[[#This Row],[Close Price]])-1</f>
        <v>1.8906650878231623E-2</v>
      </c>
      <c r="AG341" s="2">
        <f>(Table2[[#This Row],[Close Price]]/Table2[[#This Row],[Current Month Low]])-1</f>
        <v>1.8287781350482257E-2</v>
      </c>
      <c r="AH341" s="2">
        <f>(Table2[[#This Row],[Current Month High]]/Table2[[#This Row],[Close Price]])-1</f>
        <v>1.8906650878231623E-2</v>
      </c>
      <c r="AI341">
        <v>19.510558515887102</v>
      </c>
      <c r="AJ341">
        <v>93.205216197666402</v>
      </c>
      <c r="AK341" t="str">
        <f>IF(AND(Table2[[#This Row],[20D EMA]]&gt;Table2[[#This Row],[50D EMA]],Table2[[#This Row],[50D EMA]]&gt;Table2[[#This Row],[200D EMA]]),"Uptrend","Downtrend/NoTrend")</f>
        <v>Downtrend/NoTrend</v>
      </c>
      <c r="AL341">
        <v>-0.16</v>
      </c>
      <c r="AM341" t="s">
        <v>10474</v>
      </c>
      <c r="AN341">
        <v>-6.26</v>
      </c>
      <c r="AO341" t="s">
        <v>10474</v>
      </c>
      <c r="AQ341">
        <f>(Table2[[#This Row],[Sharpe Ratio]]-AVERAGE(Table2[Sharpe Ratio]))/_xlfn.STDEV.P(Table2[Sharpe Ratio])</f>
        <v>-0.62372773734831932</v>
      </c>
      <c r="AR3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1">
        <f>_xlfn.RANK.AVG(Table2[[#This Row],[1Y Return vs Nifty Z-Score]],Table2[1Y Return vs Nifty Z-Score])</f>
        <v>236</v>
      </c>
      <c r="AT341">
        <f>_xlfn.RANK.AVG(Table2[[#This Row],[6M Return vs Nifty Z-Score]],Table2[6M Return vs Nifty Z-Score])</f>
        <v>277</v>
      </c>
      <c r="AU341">
        <f>_xlfn.RANK.AVG(Table2[[#This Row],[Sharpe Ratio Z-Score]],Table2[Sharpe Ratio Z-Score])</f>
        <v>524.5</v>
      </c>
      <c r="AV341">
        <f>(Table2[[#This Row],[Rank 1Y]]+Table2[[#This Row],[Rank 6M]]+Table2[[#This Row],[Rank Sharpe]])/3</f>
        <v>345.83333333333331</v>
      </c>
    </row>
    <row r="342" spans="1:48" x14ac:dyDescent="0.3">
      <c r="A342" t="s">
        <v>838</v>
      </c>
      <c r="B342" t="s">
        <v>839</v>
      </c>
      <c r="C342" t="s">
        <v>10429</v>
      </c>
      <c r="D342" t="s">
        <v>401</v>
      </c>
      <c r="E342">
        <v>18522.565360529999</v>
      </c>
      <c r="F342">
        <v>3765.3</v>
      </c>
      <c r="G342">
        <v>40.049193710418599</v>
      </c>
      <c r="H342">
        <f>(Table2[[#This Row],[1Y Return vs Nifty]]-AVERAGE(Table2[1Y Return vs Nifty]))/_xlfn.STDEV.P(Table2[1Y Return vs Nifty])</f>
        <v>-9.6607454579350063E-2</v>
      </c>
      <c r="I342">
        <v>4.4281422603738099</v>
      </c>
      <c r="J342">
        <f>(Table2[[#This Row],[1M Return vs Nifty]]-AVERAGE(Table2[1M Return vs Nifty]))/_xlfn.STDEV.P(Table2[1M Return vs Nifty])</f>
        <v>-0.39825112109722843</v>
      </c>
      <c r="K342">
        <v>25.009159499019201</v>
      </c>
      <c r="L342">
        <f>(Table2[[#This Row],[6M Return vs Nifty]]-AVERAGE(Table2[6M Return vs Nifty]))/_xlfn.STDEV.P(Table2[6M Return vs Nifty])</f>
        <v>0.3836113423729608</v>
      </c>
      <c r="M342">
        <v>2.8887501795527899</v>
      </c>
      <c r="N342">
        <f>(Table2[[#This Row],[1W Return vs Nifty]]-AVERAGE(Table2[1W Return vs Nifty]))/_xlfn.STDEV.P(Table2[1W Return vs Nifty])</f>
        <v>0.24966699921077304</v>
      </c>
      <c r="O342">
        <v>3623.35</v>
      </c>
      <c r="P342">
        <v>3464.8758577746598</v>
      </c>
      <c r="Q342">
        <v>3023.0936127948098</v>
      </c>
      <c r="R342">
        <v>62.598524648094298</v>
      </c>
      <c r="S342" s="2">
        <f>(Table2[[#This Row],[Close Price]]-Table2[[#This Row],[20D EMA]])/Table2[[#This Row],[20D EMA]]</f>
        <v>3.9176452730208311E-2</v>
      </c>
      <c r="T342" s="2">
        <f>(Table2[[#This Row],[Close Price]]-Table2[[#This Row],[50D EMA]])/Table2[[#This Row],[50D EMA]]</f>
        <v>8.6705600592077145E-2</v>
      </c>
      <c r="U342" s="2">
        <f>(Table2[[#This Row],[Close Price]]-Table2[[#This Row],[200D EMA]])/Table2[[#This Row],[200D EMA]]</f>
        <v>0.24551220778076749</v>
      </c>
      <c r="V342">
        <v>0.87795581722796401</v>
      </c>
      <c r="W342">
        <v>3720</v>
      </c>
      <c r="X342">
        <v>3890</v>
      </c>
      <c r="Y342">
        <v>3601.1</v>
      </c>
      <c r="Z342">
        <v>3890</v>
      </c>
      <c r="AA342">
        <v>3601.1</v>
      </c>
      <c r="AB342">
        <v>3890</v>
      </c>
      <c r="AC342" s="2">
        <f>(Table2[[#This Row],[Close Price]]/Table2[[#This Row],[Day Low]])-1</f>
        <v>1.2177419354838737E-2</v>
      </c>
      <c r="AD342" s="2">
        <f>(Table2[[#This Row],[Day High]]/Table2[[#This Row],[Close Price]])-1</f>
        <v>3.3118211032321376E-2</v>
      </c>
      <c r="AE342" s="2">
        <f>(Table2[[#This Row],[Close Price]]/Table2[[#This Row],[Current Week Low]])-1</f>
        <v>4.5597178639860125E-2</v>
      </c>
      <c r="AF342" s="2">
        <f>(Table2[[#This Row],[Current Week High]]/Table2[[#This Row],[Close Price]])-1</f>
        <v>3.3118211032321376E-2</v>
      </c>
      <c r="AG342" s="2">
        <f>(Table2[[#This Row],[Close Price]]/Table2[[#This Row],[Current Month Low]])-1</f>
        <v>4.5597178639860125E-2</v>
      </c>
      <c r="AH342" s="2">
        <f>(Table2[[#This Row],[Current Month High]]/Table2[[#This Row],[Close Price]])-1</f>
        <v>3.3118211032321376E-2</v>
      </c>
      <c r="AI342">
        <v>3.3118211032321301</v>
      </c>
      <c r="AJ342">
        <v>69.596648875075999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0.08</v>
      </c>
      <c r="AM342" t="s">
        <v>10473</v>
      </c>
      <c r="AN342">
        <v>5.43</v>
      </c>
      <c r="AO342" t="s">
        <v>10473</v>
      </c>
      <c r="AP342">
        <v>-4.4432301461600002E-3</v>
      </c>
      <c r="AQ342">
        <f>(Table2[[#This Row],[Sharpe Ratio]]-AVERAGE(Table2[Sharpe Ratio]))/_xlfn.STDEV.P(Table2[Sharpe Ratio])</f>
        <v>-0.67397736726900126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-0.53555760136184583</v>
      </c>
      <c r="AS342">
        <f>_xlfn.RANK.AVG(Table2[[#This Row],[1Y Return vs Nifty Z-Score]],Table2[1Y Return vs Nifty Z-Score])</f>
        <v>309</v>
      </c>
      <c r="AT342">
        <f>_xlfn.RANK.AVG(Table2[[#This Row],[6M Return vs Nifty Z-Score]],Table2[6M Return vs Nifty Z-Score])</f>
        <v>184</v>
      </c>
      <c r="AU342">
        <f>_xlfn.RANK.AVG(Table2[[#This Row],[Sharpe Ratio Z-Score]],Table2[Sharpe Ratio Z-Score])</f>
        <v>548</v>
      </c>
      <c r="AV342">
        <f>(Table2[[#This Row],[Rank 1Y]]+Table2[[#This Row],[Rank 6M]]+Table2[[#This Row],[Rank Sharpe]])/3</f>
        <v>347</v>
      </c>
    </row>
    <row r="343" spans="1:48" x14ac:dyDescent="0.3">
      <c r="A343" t="s">
        <v>869</v>
      </c>
      <c r="B343" t="s">
        <v>870</v>
      </c>
      <c r="C343" t="s">
        <v>10431</v>
      </c>
      <c r="D343" t="s">
        <v>40</v>
      </c>
      <c r="E343">
        <v>17312.051521379999</v>
      </c>
      <c r="F343">
        <v>471.45</v>
      </c>
      <c r="G343">
        <v>74.688617394238904</v>
      </c>
      <c r="H343">
        <f>(Table2[[#This Row],[1Y Return vs Nifty]]-AVERAGE(Table2[1Y Return vs Nifty]))/_xlfn.STDEV.P(Table2[1Y Return vs Nifty])</f>
        <v>0.28923193893926502</v>
      </c>
      <c r="I343">
        <v>10.800884021972999</v>
      </c>
      <c r="J343">
        <f>(Table2[[#This Row],[1M Return vs Nifty]]-AVERAGE(Table2[1M Return vs Nifty]))/_xlfn.STDEV.P(Table2[1M Return vs Nifty])</f>
        <v>6.0662978237574841E-2</v>
      </c>
      <c r="K343">
        <v>-20.9807128759089</v>
      </c>
      <c r="L343">
        <f>(Table2[[#This Row],[6M Return vs Nifty]]-AVERAGE(Table2[6M Return vs Nifty]))/_xlfn.STDEV.P(Table2[6M Return vs Nifty])</f>
        <v>-0.93142635351425318</v>
      </c>
      <c r="M343">
        <v>12.394696071140499</v>
      </c>
      <c r="N343">
        <f>(Table2[[#This Row],[1W Return vs Nifty]]-AVERAGE(Table2[1W Return vs Nifty]))/_xlfn.STDEV.P(Table2[1W Return vs Nifty])</f>
        <v>2.1160231271096452</v>
      </c>
      <c r="O343">
        <v>447.22</v>
      </c>
      <c r="P343">
        <v>440.897656470671</v>
      </c>
      <c r="Q343">
        <v>415.21361758052598</v>
      </c>
      <c r="R343">
        <v>66.926099712931006</v>
      </c>
      <c r="S343" s="2">
        <f>(Table2[[#This Row],[Close Price]]-Table2[[#This Row],[20D EMA]])/Table2[[#This Row],[20D EMA]]</f>
        <v>5.4179151200751216E-2</v>
      </c>
      <c r="T343" s="2">
        <f>(Table2[[#This Row],[Close Price]]-Table2[[#This Row],[50D EMA]])/Table2[[#This Row],[50D EMA]]</f>
        <v>6.929577211613365E-2</v>
      </c>
      <c r="U343" s="2">
        <f>(Table2[[#This Row],[Close Price]]-Table2[[#This Row],[200D EMA]])/Table2[[#This Row],[200D EMA]]</f>
        <v>0.13543963887111096</v>
      </c>
      <c r="V343">
        <v>1.1073883360005801</v>
      </c>
      <c r="W343">
        <v>465.9</v>
      </c>
      <c r="X343">
        <v>480.95</v>
      </c>
      <c r="Y343">
        <v>430.2</v>
      </c>
      <c r="Z343">
        <v>491.45</v>
      </c>
      <c r="AA343">
        <v>430.2</v>
      </c>
      <c r="AB343">
        <v>491.45</v>
      </c>
      <c r="AC343" s="2">
        <f>(Table2[[#This Row],[Close Price]]/Table2[[#This Row],[Day Low]])-1</f>
        <v>1.1912427559562122E-2</v>
      </c>
      <c r="AD343" s="2">
        <f>(Table2[[#This Row],[Day High]]/Table2[[#This Row],[Close Price]])-1</f>
        <v>2.0150599215187137E-2</v>
      </c>
      <c r="AE343" s="2">
        <f>(Table2[[#This Row],[Close Price]]/Table2[[#This Row],[Current Week Low]])-1</f>
        <v>9.5885634588563473E-2</v>
      </c>
      <c r="AF343" s="2">
        <f>(Table2[[#This Row],[Current Week High]]/Table2[[#This Row],[Close Price]])-1</f>
        <v>4.2422314137236183E-2</v>
      </c>
      <c r="AG343" s="2">
        <f>(Table2[[#This Row],[Close Price]]/Table2[[#This Row],[Current Month Low]])-1</f>
        <v>9.5885634588563473E-2</v>
      </c>
      <c r="AH343" s="2">
        <f>(Table2[[#This Row],[Current Month High]]/Table2[[#This Row],[Close Price]])-1</f>
        <v>4.2422314137236183E-2</v>
      </c>
      <c r="AI343">
        <v>17.509810160144202</v>
      </c>
      <c r="AJ343">
        <v>106.64036817882899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0.06</v>
      </c>
      <c r="AM343" t="s">
        <v>10473</v>
      </c>
      <c r="AN343">
        <v>7.36</v>
      </c>
      <c r="AO343" t="s">
        <v>10473</v>
      </c>
      <c r="AP343">
        <v>9.9438445568959005E-2</v>
      </c>
      <c r="AQ343">
        <f>(Table2[[#This Row],[Sharpe Ratio]]-AVERAGE(Table2[Sharpe Ratio]))/_xlfn.STDEV.P(Table2[Sharpe Ratio])</f>
        <v>0.50084716094868409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2.0353388517209159</v>
      </c>
      <c r="AS343">
        <f>_xlfn.RANK.AVG(Table2[[#This Row],[1Y Return vs Nifty Z-Score]],Table2[1Y Return vs Nifty Z-Score])</f>
        <v>188</v>
      </c>
      <c r="AT343">
        <f>_xlfn.RANK.AVG(Table2[[#This Row],[6M Return vs Nifty Z-Score]],Table2[6M Return vs Nifty Z-Score])</f>
        <v>641</v>
      </c>
      <c r="AU343">
        <f>_xlfn.RANK.AVG(Table2[[#This Row],[Sharpe Ratio Z-Score]],Table2[Sharpe Ratio Z-Score])</f>
        <v>214</v>
      </c>
      <c r="AV343">
        <f>(Table2[[#This Row],[Rank 1Y]]+Table2[[#This Row],[Rank 6M]]+Table2[[#This Row],[Rank Sharpe]])/3</f>
        <v>347.66666666666669</v>
      </c>
    </row>
    <row r="344" spans="1:48" x14ac:dyDescent="0.3">
      <c r="A344" t="s">
        <v>1583</v>
      </c>
      <c r="B344" t="s">
        <v>1584</v>
      </c>
      <c r="C344" t="s">
        <v>10439</v>
      </c>
      <c r="D344" t="s">
        <v>140</v>
      </c>
      <c r="E344">
        <v>5752.1549999999997</v>
      </c>
      <c r="F344">
        <v>201.83</v>
      </c>
      <c r="G344">
        <v>56.707815185616298</v>
      </c>
      <c r="H344">
        <f>(Table2[[#This Row],[1Y Return vs Nifty]]-AVERAGE(Table2[1Y Return vs Nifty]))/_xlfn.STDEV.P(Table2[1Y Return vs Nifty])</f>
        <v>8.8948531152846066E-2</v>
      </c>
      <c r="I344">
        <v>3.5072305945718898</v>
      </c>
      <c r="J344">
        <f>(Table2[[#This Row],[1M Return vs Nifty]]-AVERAGE(Table2[1M Return vs Nifty]))/_xlfn.STDEV.P(Table2[1M Return vs Nifty])</f>
        <v>-0.46456784370868226</v>
      </c>
      <c r="K344">
        <v>8.8532750994869005</v>
      </c>
      <c r="L344">
        <f>(Table2[[#This Row],[6M Return vs Nifty]]-AVERAGE(Table2[6M Return vs Nifty]))/_xlfn.STDEV.P(Table2[6M Return vs Nifty])</f>
        <v>-7.8351170211949511E-2</v>
      </c>
      <c r="M344">
        <v>-1.1075225806682401</v>
      </c>
      <c r="N344">
        <f>(Table2[[#This Row],[1W Return vs Nifty]]-AVERAGE(Table2[1W Return vs Nifty]))/_xlfn.STDEV.P(Table2[1W Return vs Nifty])</f>
        <v>-0.53494383698115544</v>
      </c>
      <c r="O344">
        <v>193.72</v>
      </c>
      <c r="P344">
        <v>196.51053956993201</v>
      </c>
      <c r="Q344">
        <v>177.960667923812</v>
      </c>
      <c r="R344">
        <v>68.679693853515403</v>
      </c>
      <c r="S344" s="2">
        <f>(Table2[[#This Row],[Close Price]]-Table2[[#This Row],[20D EMA]])/Table2[[#This Row],[20D EMA]]</f>
        <v>4.186454676853197E-2</v>
      </c>
      <c r="T344" s="2">
        <f>(Table2[[#This Row],[Close Price]]-Table2[[#This Row],[50D EMA]])/Table2[[#This Row],[50D EMA]]</f>
        <v>2.7069593527704779E-2</v>
      </c>
      <c r="U344" s="2">
        <f>(Table2[[#This Row],[Close Price]]-Table2[[#This Row],[200D EMA]])/Table2[[#This Row],[200D EMA]]</f>
        <v>0.13412700881976283</v>
      </c>
      <c r="V344">
        <v>0.90604030826313298</v>
      </c>
      <c r="W344">
        <v>190.33</v>
      </c>
      <c r="X344">
        <v>204</v>
      </c>
      <c r="Y344">
        <v>188.14</v>
      </c>
      <c r="Z344">
        <v>204</v>
      </c>
      <c r="AA344">
        <v>188.14</v>
      </c>
      <c r="AB344">
        <v>204</v>
      </c>
      <c r="AC344" s="2">
        <f>(Table2[[#This Row],[Close Price]]/Table2[[#This Row],[Day Low]])-1</f>
        <v>6.0421373404087708E-2</v>
      </c>
      <c r="AD344" s="2">
        <f>(Table2[[#This Row],[Day High]]/Table2[[#This Row],[Close Price]])-1</f>
        <v>1.0751622652727555E-2</v>
      </c>
      <c r="AE344" s="2">
        <f>(Table2[[#This Row],[Close Price]]/Table2[[#This Row],[Current Week Low]])-1</f>
        <v>7.276496226214535E-2</v>
      </c>
      <c r="AF344" s="2">
        <f>(Table2[[#This Row],[Current Week High]]/Table2[[#This Row],[Close Price]])-1</f>
        <v>1.0751622652727555E-2</v>
      </c>
      <c r="AG344" s="2">
        <f>(Table2[[#This Row],[Close Price]]/Table2[[#This Row],[Current Month Low]])-1</f>
        <v>7.276496226214535E-2</v>
      </c>
      <c r="AH344" s="2">
        <f>(Table2[[#This Row],[Current Month High]]/Table2[[#This Row],[Close Price]])-1</f>
        <v>1.0751622652727555E-2</v>
      </c>
      <c r="AI344">
        <v>31.273844324431401</v>
      </c>
      <c r="AJ344">
        <v>105.32044760935899</v>
      </c>
      <c r="AK344" t="str">
        <f>IF(AND(Table2[[#This Row],[20D EMA]]&gt;Table2[[#This Row],[50D EMA]],Table2[[#This Row],[50D EMA]]&gt;Table2[[#This Row],[200D EMA]]),"Uptrend","Downtrend/NoTrend")</f>
        <v>Downtrend/NoTrend</v>
      </c>
      <c r="AL344">
        <v>-0.16</v>
      </c>
      <c r="AM344" t="s">
        <v>10474</v>
      </c>
      <c r="AN344">
        <v>5.0199999999999996</v>
      </c>
      <c r="AO344" t="s">
        <v>10473</v>
      </c>
      <c r="AP344">
        <v>1.0641608914976E-2</v>
      </c>
      <c r="AQ344">
        <f>(Table2[[#This Row],[Sharpe Ratio]]-AVERAGE(Table2[Sharpe Ratio]))/_xlfn.STDEV.P(Table2[Sharpe Ratio])</f>
        <v>-0.50337905133656446</v>
      </c>
      <c r="AR3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4">
        <f>_xlfn.RANK.AVG(Table2[[#This Row],[1Y Return vs Nifty Z-Score]],Table2[1Y Return vs Nifty Z-Score])</f>
        <v>248</v>
      </c>
      <c r="AT344">
        <f>_xlfn.RANK.AVG(Table2[[#This Row],[6M Return vs Nifty Z-Score]],Table2[6M Return vs Nifty Z-Score])</f>
        <v>330</v>
      </c>
      <c r="AU344">
        <f>_xlfn.RANK.AVG(Table2[[#This Row],[Sharpe Ratio Z-Score]],Table2[Sharpe Ratio Z-Score])</f>
        <v>467</v>
      </c>
      <c r="AV344">
        <f>(Table2[[#This Row],[Rank 1Y]]+Table2[[#This Row],[Rank 6M]]+Table2[[#This Row],[Rank Sharpe]])/3</f>
        <v>348.33333333333331</v>
      </c>
    </row>
    <row r="345" spans="1:48" x14ac:dyDescent="0.3">
      <c r="A345" t="s">
        <v>367</v>
      </c>
      <c r="B345" t="s">
        <v>368</v>
      </c>
      <c r="C345" t="s">
        <v>10435</v>
      </c>
      <c r="D345" t="s">
        <v>202</v>
      </c>
      <c r="E345">
        <v>67408.624547856001</v>
      </c>
      <c r="F345">
        <v>229.56</v>
      </c>
      <c r="G345">
        <v>13.5805376832362</v>
      </c>
      <c r="H345">
        <f>(Table2[[#This Row],[1Y Return vs Nifty]]-AVERAGE(Table2[1Y Return vs Nifty]))/_xlfn.STDEV.P(Table2[1Y Return vs Nifty])</f>
        <v>-0.3914348247457628</v>
      </c>
      <c r="I345">
        <v>-0.24560480222266701</v>
      </c>
      <c r="J345">
        <f>(Table2[[#This Row],[1M Return vs Nifty]]-AVERAGE(Table2[1M Return vs Nifty]))/_xlfn.STDEV.P(Table2[1M Return vs Nifty])</f>
        <v>-0.734817155621733</v>
      </c>
      <c r="K345">
        <v>15.9212005470036</v>
      </c>
      <c r="L345">
        <f>(Table2[[#This Row],[6M Return vs Nifty]]-AVERAGE(Table2[6M Return vs Nifty]))/_xlfn.STDEV.P(Table2[6M Return vs Nifty])</f>
        <v>0.12374959491807107</v>
      </c>
      <c r="M345">
        <v>-7.4008006977645397</v>
      </c>
      <c r="N345">
        <f>(Table2[[#This Row],[1W Return vs Nifty]]-AVERAGE(Table2[1W Return vs Nifty]))/_xlfn.STDEV.P(Table2[1W Return vs Nifty])</f>
        <v>-1.7705387280491491</v>
      </c>
      <c r="O345">
        <v>232.61</v>
      </c>
      <c r="P345">
        <v>219.73958925918899</v>
      </c>
      <c r="Q345">
        <v>190.434606558436</v>
      </c>
      <c r="R345">
        <v>39.087806787251303</v>
      </c>
      <c r="S345" s="2">
        <f>(Table2[[#This Row],[Close Price]]-Table2[[#This Row],[20D EMA]])/Table2[[#This Row],[20D EMA]]</f>
        <v>-1.3112076007050475E-2</v>
      </c>
      <c r="T345" s="2">
        <f>(Table2[[#This Row],[Close Price]]-Table2[[#This Row],[50D EMA]])/Table2[[#This Row],[50D EMA]]</f>
        <v>4.4691130869583831E-2</v>
      </c>
      <c r="U345" s="2">
        <f>(Table2[[#This Row],[Close Price]]-Table2[[#This Row],[200D EMA]])/Table2[[#This Row],[200D EMA]]</f>
        <v>0.20545316919358425</v>
      </c>
      <c r="V345">
        <v>0.588609855261093</v>
      </c>
      <c r="W345">
        <v>226</v>
      </c>
      <c r="X345">
        <v>230.45</v>
      </c>
      <c r="Y345">
        <v>226</v>
      </c>
      <c r="Z345">
        <v>243.29</v>
      </c>
      <c r="AA345">
        <v>226</v>
      </c>
      <c r="AB345">
        <v>243.29</v>
      </c>
      <c r="AC345" s="2">
        <f>(Table2[[#This Row],[Close Price]]/Table2[[#This Row],[Day Low]])-1</f>
        <v>1.5752212389380515E-2</v>
      </c>
      <c r="AD345" s="2">
        <f>(Table2[[#This Row],[Day High]]/Table2[[#This Row],[Close Price]])-1</f>
        <v>3.8769820526223242E-3</v>
      </c>
      <c r="AE345" s="2">
        <f>(Table2[[#This Row],[Close Price]]/Table2[[#This Row],[Current Week Low]])-1</f>
        <v>1.5752212389380515E-2</v>
      </c>
      <c r="AF345" s="2">
        <f>(Table2[[#This Row],[Current Week High]]/Table2[[#This Row],[Close Price]])-1</f>
        <v>5.9810071441017465E-2</v>
      </c>
      <c r="AG345" s="2">
        <f>(Table2[[#This Row],[Close Price]]/Table2[[#This Row],[Current Month Low]])-1</f>
        <v>1.5752212389380515E-2</v>
      </c>
      <c r="AH345" s="2">
        <f>(Table2[[#This Row],[Current Month High]]/Table2[[#This Row],[Close Price]])-1</f>
        <v>5.9810071441017465E-2</v>
      </c>
      <c r="AI345">
        <v>7.0177731312075204</v>
      </c>
      <c r="AJ345">
        <v>45.706125039669899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0.11</v>
      </c>
      <c r="AM345" t="s">
        <v>10473</v>
      </c>
      <c r="AN345">
        <v>-1.9</v>
      </c>
      <c r="AO345" t="s">
        <v>10474</v>
      </c>
      <c r="AP345">
        <v>5.1385213199482999E-2</v>
      </c>
      <c r="AQ345">
        <f>(Table2[[#This Row],[Sharpe Ratio]]-AVERAGE(Table2[Sharpe Ratio]))/_xlfn.STDEV.P(Table2[Sharpe Ratio])</f>
        <v>-4.2599175079067214E-2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-2.815640288577641</v>
      </c>
      <c r="AS345">
        <f>_xlfn.RANK.AVG(Table2[[#This Row],[1Y Return vs Nifty Z-Score]],Table2[1Y Return vs Nifty Z-Score])</f>
        <v>436</v>
      </c>
      <c r="AT345">
        <f>_xlfn.RANK.AVG(Table2[[#This Row],[6M Return vs Nifty Z-Score]],Table2[6M Return vs Nifty Z-Score])</f>
        <v>260</v>
      </c>
      <c r="AU345">
        <f>_xlfn.RANK.AVG(Table2[[#This Row],[Sharpe Ratio Z-Score]],Table2[Sharpe Ratio Z-Score])</f>
        <v>353</v>
      </c>
      <c r="AV345">
        <f>(Table2[[#This Row],[Rank 1Y]]+Table2[[#This Row],[Rank 6M]]+Table2[[#This Row],[Rank Sharpe]])/3</f>
        <v>349.66666666666669</v>
      </c>
    </row>
    <row r="346" spans="1:48" x14ac:dyDescent="0.3">
      <c r="A346" t="s">
        <v>1162</v>
      </c>
      <c r="B346" t="s">
        <v>1163</v>
      </c>
      <c r="C346" t="s">
        <v>10441</v>
      </c>
      <c r="D346" t="s">
        <v>143</v>
      </c>
      <c r="E346">
        <v>10215.884448000001</v>
      </c>
      <c r="F346">
        <v>739.2</v>
      </c>
      <c r="G346">
        <v>24.924660156536401</v>
      </c>
      <c r="H346">
        <f>(Table2[[#This Row],[1Y Return vs Nifty]]-AVERAGE(Table2[1Y Return vs Nifty]))/_xlfn.STDEV.P(Table2[1Y Return vs Nifty])</f>
        <v>-0.26507564004767864</v>
      </c>
      <c r="I346">
        <v>-0.65203137719602999</v>
      </c>
      <c r="J346">
        <f>(Table2[[#This Row],[1M Return vs Nifty]]-AVERAGE(Table2[1M Return vs Nifty]))/_xlfn.STDEV.P(Table2[1M Return vs Nifty])</f>
        <v>-0.76408476014378179</v>
      </c>
      <c r="K346">
        <v>28.622879427404801</v>
      </c>
      <c r="L346">
        <f>(Table2[[#This Row],[6M Return vs Nifty]]-AVERAGE(Table2[6M Return vs Nifty]))/_xlfn.STDEV.P(Table2[6M Return vs Nifty])</f>
        <v>0.48694230814438594</v>
      </c>
      <c r="M346">
        <v>-4.0150479262766101</v>
      </c>
      <c r="N346">
        <f>(Table2[[#This Row],[1W Return vs Nifty]]-AVERAGE(Table2[1W Return vs Nifty]))/_xlfn.STDEV.P(Table2[1W Return vs Nifty])</f>
        <v>-1.1057947346913592</v>
      </c>
      <c r="O346">
        <v>765.64</v>
      </c>
      <c r="P346">
        <v>741.68155024357395</v>
      </c>
      <c r="Q346">
        <v>606.86314928460502</v>
      </c>
      <c r="R346">
        <v>35.446762394730598</v>
      </c>
      <c r="S346" s="2">
        <f>(Table2[[#This Row],[Close Price]]-Table2[[#This Row],[20D EMA]])/Table2[[#This Row],[20D EMA]]</f>
        <v>-3.4533200982184764E-2</v>
      </c>
      <c r="T346" s="2">
        <f>(Table2[[#This Row],[Close Price]]-Table2[[#This Row],[50D EMA]])/Table2[[#This Row],[50D EMA]]</f>
        <v>-3.3458432972465692E-3</v>
      </c>
      <c r="U346" s="2">
        <f>(Table2[[#This Row],[Close Price]]-Table2[[#This Row],[200D EMA]])/Table2[[#This Row],[200D EMA]]</f>
        <v>0.21806704010846448</v>
      </c>
      <c r="V346">
        <v>1.1749695838355201</v>
      </c>
      <c r="W346">
        <v>733</v>
      </c>
      <c r="X346">
        <v>771.8</v>
      </c>
      <c r="Y346">
        <v>733</v>
      </c>
      <c r="Z346">
        <v>794.95</v>
      </c>
      <c r="AA346">
        <v>733</v>
      </c>
      <c r="AB346">
        <v>794.95</v>
      </c>
      <c r="AC346" s="2">
        <f>(Table2[[#This Row],[Close Price]]/Table2[[#This Row],[Day Low]])-1</f>
        <v>8.458390177353392E-3</v>
      </c>
      <c r="AD346" s="2">
        <f>(Table2[[#This Row],[Day High]]/Table2[[#This Row],[Close Price]])-1</f>
        <v>4.4101731601731586E-2</v>
      </c>
      <c r="AE346" s="2">
        <f>(Table2[[#This Row],[Close Price]]/Table2[[#This Row],[Current Week Low]])-1</f>
        <v>8.458390177353392E-3</v>
      </c>
      <c r="AF346" s="2">
        <f>(Table2[[#This Row],[Current Week High]]/Table2[[#This Row],[Close Price]])-1</f>
        <v>7.5419372294372344E-2</v>
      </c>
      <c r="AG346" s="2">
        <f>(Table2[[#This Row],[Close Price]]/Table2[[#This Row],[Current Month Low]])-1</f>
        <v>8.458390177353392E-3</v>
      </c>
      <c r="AH346" s="2">
        <f>(Table2[[#This Row],[Current Month High]]/Table2[[#This Row],[Close Price]])-1</f>
        <v>7.5419372294372344E-2</v>
      </c>
      <c r="AI346">
        <v>9.5846861471861207</v>
      </c>
      <c r="AJ346">
        <v>79.832137209585198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-0.06</v>
      </c>
      <c r="AM346" t="s">
        <v>10474</v>
      </c>
      <c r="AN346">
        <v>-2.95</v>
      </c>
      <c r="AO346" t="s">
        <v>10474</v>
      </c>
      <c r="AQ346">
        <f>(Table2[[#This Row],[Sharpe Ratio]]-AVERAGE(Table2[Sharpe Ratio]))/_xlfn.STDEV.P(Table2[Sharpe Ratio])</f>
        <v>-0.62372773734831932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-2.2717405640867532</v>
      </c>
      <c r="AS346">
        <f>_xlfn.RANK.AVG(Table2[[#This Row],[1Y Return vs Nifty Z-Score]],Table2[1Y Return vs Nifty Z-Score])</f>
        <v>370</v>
      </c>
      <c r="AT346">
        <f>_xlfn.RANK.AVG(Table2[[#This Row],[6M Return vs Nifty Z-Score]],Table2[6M Return vs Nifty Z-Score])</f>
        <v>159</v>
      </c>
      <c r="AU346">
        <f>_xlfn.RANK.AVG(Table2[[#This Row],[Sharpe Ratio Z-Score]],Table2[Sharpe Ratio Z-Score])</f>
        <v>524.5</v>
      </c>
      <c r="AV346">
        <f>(Table2[[#This Row],[Rank 1Y]]+Table2[[#This Row],[Rank 6M]]+Table2[[#This Row],[Rank Sharpe]])/3</f>
        <v>351.16666666666669</v>
      </c>
    </row>
    <row r="347" spans="1:48" x14ac:dyDescent="0.3">
      <c r="A347" t="s">
        <v>44</v>
      </c>
      <c r="B347" t="s">
        <v>45</v>
      </c>
      <c r="C347" t="s">
        <v>10432</v>
      </c>
      <c r="D347" t="s">
        <v>46</v>
      </c>
      <c r="E347">
        <v>498678.03004235902</v>
      </c>
      <c r="F347">
        <v>3627.15</v>
      </c>
      <c r="G347">
        <v>21.216172396229901</v>
      </c>
      <c r="H347">
        <f>(Table2[[#This Row],[1Y Return vs Nifty]]-AVERAGE(Table2[1Y Return vs Nifty]))/_xlfn.STDEV.P(Table2[1Y Return vs Nifty])</f>
        <v>-0.30638350594546537</v>
      </c>
      <c r="I347">
        <v>-1.81802699195124</v>
      </c>
      <c r="J347">
        <f>(Table2[[#This Row],[1M Return vs Nifty]]-AVERAGE(Table2[1M Return vs Nifty]))/_xlfn.STDEV.P(Table2[1M Return vs Nifty])</f>
        <v>-0.84805047653261589</v>
      </c>
      <c r="K347">
        <v>-9.0145685879076094</v>
      </c>
      <c r="L347">
        <f>(Table2[[#This Row],[6M Return vs Nifty]]-AVERAGE(Table2[6M Return vs Nifty]))/_xlfn.STDEV.P(Table2[6M Return vs Nifty])</f>
        <v>-0.58926556896452731</v>
      </c>
      <c r="M347">
        <v>-0.61872381951492605</v>
      </c>
      <c r="N347">
        <f>(Table2[[#This Row],[1W Return vs Nifty]]-AVERAGE(Table2[1W Return vs Nifty]))/_xlfn.STDEV.P(Table2[1W Return vs Nifty])</f>
        <v>-0.43897521128182548</v>
      </c>
      <c r="O347">
        <v>3586.36</v>
      </c>
      <c r="P347">
        <v>3572.76281824227</v>
      </c>
      <c r="Q347">
        <v>3337.7489880768599</v>
      </c>
      <c r="R347">
        <v>56.718797430252501</v>
      </c>
      <c r="S347" s="2">
        <f>(Table2[[#This Row],[Close Price]]-Table2[[#This Row],[20D EMA]])/Table2[[#This Row],[20D EMA]]</f>
        <v>1.1373649048059861E-2</v>
      </c>
      <c r="T347" s="2">
        <f>(Table2[[#This Row],[Close Price]]-Table2[[#This Row],[50D EMA]])/Table2[[#This Row],[50D EMA]]</f>
        <v>1.5222723848343099E-2</v>
      </c>
      <c r="U347" s="2">
        <f>(Table2[[#This Row],[Close Price]]-Table2[[#This Row],[200D EMA]])/Table2[[#This Row],[200D EMA]]</f>
        <v>8.6705445183847374E-2</v>
      </c>
      <c r="V347">
        <v>0.93592468929501405</v>
      </c>
      <c r="W347">
        <v>3568</v>
      </c>
      <c r="X347">
        <v>3638</v>
      </c>
      <c r="Y347">
        <v>3514</v>
      </c>
      <c r="Z347">
        <v>3650.5</v>
      </c>
      <c r="AA347">
        <v>3514</v>
      </c>
      <c r="AB347">
        <v>3650.5</v>
      </c>
      <c r="AC347" s="2">
        <f>(Table2[[#This Row],[Close Price]]/Table2[[#This Row],[Day Low]])-1</f>
        <v>1.6577914798206361E-2</v>
      </c>
      <c r="AD347" s="2">
        <f>(Table2[[#This Row],[Day High]]/Table2[[#This Row],[Close Price]])-1</f>
        <v>2.9913292805645586E-3</v>
      </c>
      <c r="AE347" s="2">
        <f>(Table2[[#This Row],[Close Price]]/Table2[[#This Row],[Current Week Low]])-1</f>
        <v>3.2199772339214672E-2</v>
      </c>
      <c r="AF347" s="2">
        <f>(Table2[[#This Row],[Current Week High]]/Table2[[#This Row],[Close Price]])-1</f>
        <v>6.4375611706160019E-3</v>
      </c>
      <c r="AG347" s="2">
        <f>(Table2[[#This Row],[Close Price]]/Table2[[#This Row],[Current Month Low]])-1</f>
        <v>3.2199772339214672E-2</v>
      </c>
      <c r="AH347" s="2">
        <f>(Table2[[#This Row],[Current Month High]]/Table2[[#This Row],[Close Price]])-1</f>
        <v>6.4375611706160019E-3</v>
      </c>
      <c r="AI347">
        <v>8.0710750865004197</v>
      </c>
      <c r="AJ347">
        <v>49.882231404958603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-0.08</v>
      </c>
      <c r="AM347" t="s">
        <v>10474</v>
      </c>
      <c r="AN347">
        <v>1.04</v>
      </c>
      <c r="AO347" t="s">
        <v>10473</v>
      </c>
      <c r="AP347">
        <v>0.13006876768735301</v>
      </c>
      <c r="AQ347">
        <f>(Table2[[#This Row],[Sharpe Ratio]]-AVERAGE(Table2[Sharpe Ratio]))/_xlfn.STDEV.P(Table2[Sharpe Ratio])</f>
        <v>0.84725333397367952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-1.3354214287507546</v>
      </c>
      <c r="AS347">
        <f>_xlfn.RANK.AVG(Table2[[#This Row],[1Y Return vs Nifty Z-Score]],Table2[1Y Return vs Nifty Z-Score])</f>
        <v>386</v>
      </c>
      <c r="AT347">
        <f>_xlfn.RANK.AVG(Table2[[#This Row],[6M Return vs Nifty Z-Score]],Table2[6M Return vs Nifty Z-Score])</f>
        <v>520</v>
      </c>
      <c r="AU347">
        <f>_xlfn.RANK.AVG(Table2[[#This Row],[Sharpe Ratio Z-Score]],Table2[Sharpe Ratio Z-Score])</f>
        <v>148</v>
      </c>
      <c r="AV347">
        <f>(Table2[[#This Row],[Rank 1Y]]+Table2[[#This Row],[Rank 6M]]+Table2[[#This Row],[Rank Sharpe]])/3</f>
        <v>351.33333333333331</v>
      </c>
    </row>
    <row r="348" spans="1:48" x14ac:dyDescent="0.3">
      <c r="A348" t="s">
        <v>133</v>
      </c>
      <c r="B348" t="s">
        <v>134</v>
      </c>
      <c r="C348" t="s">
        <v>10437</v>
      </c>
      <c r="D348" t="s">
        <v>130</v>
      </c>
      <c r="E348">
        <v>218099.779552811</v>
      </c>
      <c r="F348">
        <v>174.71</v>
      </c>
      <c r="G348">
        <v>29.582047840005501</v>
      </c>
      <c r="H348">
        <f>(Table2[[#This Row],[1Y Return vs Nifty]]-AVERAGE(Table2[1Y Return vs Nifty]))/_xlfn.STDEV.P(Table2[1Y Return vs Nifty])</f>
        <v>-0.21319822847255054</v>
      </c>
      <c r="I348">
        <v>0.91999232010037801</v>
      </c>
      <c r="J348">
        <f>(Table2[[#This Row],[1M Return vs Nifty]]-AVERAGE(Table2[1M Return vs Nifty]))/_xlfn.STDEV.P(Table2[1M Return vs Nifty])</f>
        <v>-0.65088013548365542</v>
      </c>
      <c r="K348">
        <v>18.719022840816798</v>
      </c>
      <c r="L348">
        <f>(Table2[[#This Row],[6M Return vs Nifty]]-AVERAGE(Table2[6M Return vs Nifty]))/_xlfn.STDEV.P(Table2[6M Return vs Nifty])</f>
        <v>0.20375072544444686</v>
      </c>
      <c r="M348">
        <v>-5.78602630252762E-2</v>
      </c>
      <c r="N348">
        <f>(Table2[[#This Row],[1W Return vs Nifty]]-AVERAGE(Table2[1W Return vs Nifty]))/_xlfn.STDEV.P(Table2[1W Return vs Nifty])</f>
        <v>-0.32885769667489362</v>
      </c>
      <c r="O348">
        <v>175.65</v>
      </c>
      <c r="P348">
        <v>171.48593104609799</v>
      </c>
      <c r="Q348">
        <v>150.364403677128</v>
      </c>
      <c r="R348">
        <v>44.0831331744835</v>
      </c>
      <c r="S348" s="2">
        <f>(Table2[[#This Row],[Close Price]]-Table2[[#This Row],[20D EMA]])/Table2[[#This Row],[20D EMA]]</f>
        <v>-5.3515513805863805E-3</v>
      </c>
      <c r="T348" s="2">
        <f>(Table2[[#This Row],[Close Price]]-Table2[[#This Row],[50D EMA]])/Table2[[#This Row],[50D EMA]]</f>
        <v>1.8800778199322611E-2</v>
      </c>
      <c r="U348" s="2">
        <f>(Table2[[#This Row],[Close Price]]-Table2[[#This Row],[200D EMA]])/Table2[[#This Row],[200D EMA]]</f>
        <v>0.16191063661016755</v>
      </c>
      <c r="V348">
        <v>0.79857189410361695</v>
      </c>
      <c r="W348">
        <v>173.4</v>
      </c>
      <c r="X348">
        <v>176.2</v>
      </c>
      <c r="Y348">
        <v>173.4</v>
      </c>
      <c r="Z348">
        <v>178.19</v>
      </c>
      <c r="AA348">
        <v>173.4</v>
      </c>
      <c r="AB348">
        <v>178.19</v>
      </c>
      <c r="AC348" s="2">
        <f>(Table2[[#This Row],[Close Price]]/Table2[[#This Row],[Day Low]])-1</f>
        <v>7.5547866205305514E-3</v>
      </c>
      <c r="AD348" s="2">
        <f>(Table2[[#This Row],[Day High]]/Table2[[#This Row],[Close Price]])-1</f>
        <v>8.5284185221221609E-3</v>
      </c>
      <c r="AE348" s="2">
        <f>(Table2[[#This Row],[Close Price]]/Table2[[#This Row],[Current Week Low]])-1</f>
        <v>7.5547866205305514E-3</v>
      </c>
      <c r="AF348" s="2">
        <f>(Table2[[#This Row],[Current Week High]]/Table2[[#This Row],[Close Price]])-1</f>
        <v>1.9918722454352888E-2</v>
      </c>
      <c r="AG348" s="2">
        <f>(Table2[[#This Row],[Close Price]]/Table2[[#This Row],[Current Month Low]])-1</f>
        <v>7.5547866205305514E-3</v>
      </c>
      <c r="AH348" s="2">
        <f>(Table2[[#This Row],[Current Month High]]/Table2[[#This Row],[Close Price]])-1</f>
        <v>1.9918722454352888E-2</v>
      </c>
      <c r="AI348">
        <v>5.6608093411939704</v>
      </c>
      <c r="AJ348">
        <v>57.042696629213403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-0.03</v>
      </c>
      <c r="AM348" t="s">
        <v>10474</v>
      </c>
      <c r="AN348">
        <v>-2.95</v>
      </c>
      <c r="AO348" t="s">
        <v>10474</v>
      </c>
      <c r="AP348">
        <v>7.331617539453E-3</v>
      </c>
      <c r="AQ348">
        <f>(Table2[[#This Row],[Sharpe Ratio]]-AVERAGE(Table2[Sharpe Ratio]))/_xlfn.STDEV.P(Table2[Sharpe Ratio])</f>
        <v>-0.5408125931944906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-1.5299979283811433</v>
      </c>
      <c r="AS348">
        <f>_xlfn.RANK.AVG(Table2[[#This Row],[1Y Return vs Nifty Z-Score]],Table2[1Y Return vs Nifty Z-Score])</f>
        <v>348</v>
      </c>
      <c r="AT348">
        <f>_xlfn.RANK.AVG(Table2[[#This Row],[6M Return vs Nifty Z-Score]],Table2[6M Return vs Nifty Z-Score])</f>
        <v>232</v>
      </c>
      <c r="AU348">
        <f>_xlfn.RANK.AVG(Table2[[#This Row],[Sharpe Ratio Z-Score]],Table2[Sharpe Ratio Z-Score])</f>
        <v>479</v>
      </c>
      <c r="AV348">
        <f>(Table2[[#This Row],[Rank 1Y]]+Table2[[#This Row],[Rank 6M]]+Table2[[#This Row],[Rank Sharpe]])/3</f>
        <v>353</v>
      </c>
    </row>
    <row r="349" spans="1:48" x14ac:dyDescent="0.3">
      <c r="A349" t="s">
        <v>615</v>
      </c>
      <c r="B349" t="s">
        <v>616</v>
      </c>
      <c r="C349" t="s">
        <v>617</v>
      </c>
      <c r="D349" t="s">
        <v>617</v>
      </c>
      <c r="E349">
        <v>30330.865290000002</v>
      </c>
      <c r="F349">
        <v>887.35</v>
      </c>
      <c r="G349">
        <v>10.9123299542761</v>
      </c>
      <c r="H349">
        <f>(Table2[[#This Row],[1Y Return vs Nifty]]-AVERAGE(Table2[1Y Return vs Nifty]))/_xlfn.STDEV.P(Table2[1Y Return vs Nifty])</f>
        <v>-0.42115528607100466</v>
      </c>
      <c r="I349">
        <v>4.0765779032615201</v>
      </c>
      <c r="J349">
        <f>(Table2[[#This Row],[1M Return vs Nifty]]-AVERAGE(Table2[1M Return vs Nifty]))/_xlfn.STDEV.P(Table2[1M Return vs Nifty])</f>
        <v>-0.4235679856961666</v>
      </c>
      <c r="K349">
        <v>4.5006310801009999</v>
      </c>
      <c r="L349">
        <f>(Table2[[#This Row],[6M Return vs Nifty]]-AVERAGE(Table2[6M Return vs Nifty]))/_xlfn.STDEV.P(Table2[6M Return vs Nifty])</f>
        <v>-0.20281098422506558</v>
      </c>
      <c r="M349">
        <v>1.2405542795165001</v>
      </c>
      <c r="N349">
        <f>(Table2[[#This Row],[1W Return vs Nifty]]-AVERAGE(Table2[1W Return vs Nifty]))/_xlfn.STDEV.P(Table2[1W Return vs Nifty])</f>
        <v>-7.3932624971049909E-2</v>
      </c>
      <c r="O349">
        <v>874.35</v>
      </c>
      <c r="P349">
        <v>849.32163273130004</v>
      </c>
      <c r="Q349">
        <v>791.93251489949</v>
      </c>
      <c r="R349">
        <v>53.019561029896501</v>
      </c>
      <c r="S349" s="2">
        <f>(Table2[[#This Row],[Close Price]]-Table2[[#This Row],[20D EMA]])/Table2[[#This Row],[20D EMA]]</f>
        <v>1.4868187796648939E-2</v>
      </c>
      <c r="T349" s="2">
        <f>(Table2[[#This Row],[Close Price]]-Table2[[#This Row],[50D EMA]])/Table2[[#This Row],[50D EMA]]</f>
        <v>4.4774989595409279E-2</v>
      </c>
      <c r="U349" s="2">
        <f>(Table2[[#This Row],[Close Price]]-Table2[[#This Row],[200D EMA]])/Table2[[#This Row],[200D EMA]]</f>
        <v>0.12048688910395371</v>
      </c>
      <c r="V349">
        <v>1.0147831734495401</v>
      </c>
      <c r="W349">
        <v>885</v>
      </c>
      <c r="X349">
        <v>909</v>
      </c>
      <c r="Y349">
        <v>877.05</v>
      </c>
      <c r="Z349">
        <v>934</v>
      </c>
      <c r="AA349">
        <v>877.05</v>
      </c>
      <c r="AB349">
        <v>934</v>
      </c>
      <c r="AC349" s="2">
        <f>(Table2[[#This Row],[Close Price]]/Table2[[#This Row],[Day Low]])-1</f>
        <v>2.6553672316385057E-3</v>
      </c>
      <c r="AD349" s="2">
        <f>(Table2[[#This Row],[Day High]]/Table2[[#This Row],[Close Price]])-1</f>
        <v>2.4398489885614438E-2</v>
      </c>
      <c r="AE349" s="2">
        <f>(Table2[[#This Row],[Close Price]]/Table2[[#This Row],[Current Week Low]])-1</f>
        <v>1.1743914258024235E-2</v>
      </c>
      <c r="AF349" s="2">
        <f>(Table2[[#This Row],[Current Week High]]/Table2[[#This Row],[Close Price]])-1</f>
        <v>5.2572265735053803E-2</v>
      </c>
      <c r="AG349" s="2">
        <f>(Table2[[#This Row],[Close Price]]/Table2[[#This Row],[Current Month Low]])-1</f>
        <v>1.1743914258024235E-2</v>
      </c>
      <c r="AH349" s="2">
        <f>(Table2[[#This Row],[Current Month High]]/Table2[[#This Row],[Close Price]])-1</f>
        <v>5.2572265735053803E-2</v>
      </c>
      <c r="AI349">
        <v>5.2572265735053803</v>
      </c>
      <c r="AJ349">
        <v>44.284552845528403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-0.04</v>
      </c>
      <c r="AM349" t="s">
        <v>10474</v>
      </c>
      <c r="AN349">
        <v>1.38</v>
      </c>
      <c r="AO349" t="s">
        <v>10473</v>
      </c>
      <c r="AP349">
        <v>8.6992552598912004E-2</v>
      </c>
      <c r="AQ349">
        <f>(Table2[[#This Row],[Sharpe Ratio]]-AVERAGE(Table2[Sharpe Ratio]))/_xlfn.STDEV.P(Table2[Sharpe Ratio])</f>
        <v>0.36009336355248733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-0.76137351741079939</v>
      </c>
      <c r="AS349">
        <f>_xlfn.RANK.AVG(Table2[[#This Row],[1Y Return vs Nifty Z-Score]],Table2[1Y Return vs Nifty Z-Score])</f>
        <v>445</v>
      </c>
      <c r="AT349">
        <f>_xlfn.RANK.AVG(Table2[[#This Row],[6M Return vs Nifty Z-Score]],Table2[6M Return vs Nifty Z-Score])</f>
        <v>375</v>
      </c>
      <c r="AU349">
        <f>_xlfn.RANK.AVG(Table2[[#This Row],[Sharpe Ratio Z-Score]],Table2[Sharpe Ratio Z-Score])</f>
        <v>240</v>
      </c>
      <c r="AV349">
        <f>(Table2[[#This Row],[Rank 1Y]]+Table2[[#This Row],[Rank 6M]]+Table2[[#This Row],[Rank Sharpe]])/3</f>
        <v>353.33333333333331</v>
      </c>
    </row>
    <row r="350" spans="1:48" x14ac:dyDescent="0.3">
      <c r="A350" t="s">
        <v>946</v>
      </c>
      <c r="B350" t="s">
        <v>947</v>
      </c>
      <c r="C350" t="s">
        <v>10431</v>
      </c>
      <c r="D350" t="s">
        <v>948</v>
      </c>
      <c r="E350">
        <v>15177.058710720001</v>
      </c>
      <c r="F350">
        <v>789.4</v>
      </c>
      <c r="G350">
        <v>44.759321155646198</v>
      </c>
      <c r="H350">
        <f>(Table2[[#This Row],[1Y Return vs Nifty]]-AVERAGE(Table2[1Y Return vs Nifty]))/_xlfn.STDEV.P(Table2[1Y Return vs Nifty])</f>
        <v>-4.414258872446962E-2</v>
      </c>
      <c r="I350">
        <v>48.9263987296208</v>
      </c>
      <c r="J350">
        <f>(Table2[[#This Row],[1M Return vs Nifty]]-AVERAGE(Table2[1M Return vs Nifty]))/_xlfn.STDEV.P(Table2[1M Return vs Nifty])</f>
        <v>2.8061588571331</v>
      </c>
      <c r="K350">
        <v>27.8004057209147</v>
      </c>
      <c r="L350">
        <f>(Table2[[#This Row],[6M Return vs Nifty]]-AVERAGE(Table2[6M Return vs Nifty]))/_xlfn.STDEV.P(Table2[6M Return vs Nifty])</f>
        <v>0.46342443622917279</v>
      </c>
      <c r="M350">
        <v>19.611301788679601</v>
      </c>
      <c r="N350">
        <f>(Table2[[#This Row],[1W Return vs Nifty]]-AVERAGE(Table2[1W Return vs Nifty]))/_xlfn.STDEV.P(Table2[1W Return vs Nifty])</f>
        <v>3.5329001488354184</v>
      </c>
      <c r="O350">
        <v>683.48</v>
      </c>
      <c r="P350">
        <v>616.420024133472</v>
      </c>
      <c r="Q350">
        <v>544.87266777084403</v>
      </c>
      <c r="R350">
        <v>79.698559554330501</v>
      </c>
      <c r="S350" s="2">
        <f>(Table2[[#This Row],[Close Price]]-Table2[[#This Row],[20D EMA]])/Table2[[#This Row],[20D EMA]]</f>
        <v>0.15497161584830565</v>
      </c>
      <c r="T350" s="2">
        <f>(Table2[[#This Row],[Close Price]]-Table2[[#This Row],[50D EMA]])/Table2[[#This Row],[50D EMA]]</f>
        <v>0.28062030611301658</v>
      </c>
      <c r="U350" s="2">
        <f>(Table2[[#This Row],[Close Price]]-Table2[[#This Row],[200D EMA]])/Table2[[#This Row],[200D EMA]]</f>
        <v>0.44877885548848323</v>
      </c>
      <c r="V350">
        <v>2.8511678652554302</v>
      </c>
      <c r="W350">
        <v>782.9</v>
      </c>
      <c r="X350">
        <v>805</v>
      </c>
      <c r="Y350">
        <v>675</v>
      </c>
      <c r="Z350">
        <v>841.95</v>
      </c>
      <c r="AA350">
        <v>675</v>
      </c>
      <c r="AB350">
        <v>841.95</v>
      </c>
      <c r="AC350" s="2">
        <f>(Table2[[#This Row],[Close Price]]/Table2[[#This Row],[Day Low]])-1</f>
        <v>8.3024651935112992E-3</v>
      </c>
      <c r="AD350" s="2">
        <f>(Table2[[#This Row],[Day High]]/Table2[[#This Row],[Close Price]])-1</f>
        <v>1.9761844438814347E-2</v>
      </c>
      <c r="AE350" s="2">
        <f>(Table2[[#This Row],[Close Price]]/Table2[[#This Row],[Current Week Low]])-1</f>
        <v>0.16948148148148134</v>
      </c>
      <c r="AF350" s="2">
        <f>(Table2[[#This Row],[Current Week High]]/Table2[[#This Row],[Close Price]])-1</f>
        <v>6.6569546491005882E-2</v>
      </c>
      <c r="AG350" s="2">
        <f>(Table2[[#This Row],[Close Price]]/Table2[[#This Row],[Current Month Low]])-1</f>
        <v>0.16948148148148134</v>
      </c>
      <c r="AH350" s="2">
        <f>(Table2[[#This Row],[Current Month High]]/Table2[[#This Row],[Close Price]])-1</f>
        <v>6.6569546491005882E-2</v>
      </c>
      <c r="AI350">
        <v>6.6569546491005802</v>
      </c>
      <c r="AJ350">
        <v>76.856726783913899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0.38</v>
      </c>
      <c r="AM350" t="s">
        <v>10473</v>
      </c>
      <c r="AN350">
        <v>27.63</v>
      </c>
      <c r="AO350" t="s">
        <v>10473</v>
      </c>
      <c r="AP350">
        <v>-3.2348055040416997E-2</v>
      </c>
      <c r="AQ350">
        <f>(Table2[[#This Row],[Sharpe Ratio]]-AVERAGE(Table2[Sharpe Ratio]))/_xlfn.STDEV.P(Table2[Sharpe Ratio])</f>
        <v>-0.98956019278383167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5.7687806606893899</v>
      </c>
      <c r="AS350">
        <f>_xlfn.RANK.AVG(Table2[[#This Row],[1Y Return vs Nifty Z-Score]],Table2[1Y Return vs Nifty Z-Score])</f>
        <v>293</v>
      </c>
      <c r="AT350">
        <f>_xlfn.RANK.AVG(Table2[[#This Row],[6M Return vs Nifty Z-Score]],Table2[6M Return vs Nifty Z-Score])</f>
        <v>164</v>
      </c>
      <c r="AU350">
        <f>_xlfn.RANK.AVG(Table2[[#This Row],[Sharpe Ratio Z-Score]],Table2[Sharpe Ratio Z-Score])</f>
        <v>603</v>
      </c>
      <c r="AV350">
        <f>(Table2[[#This Row],[Rank 1Y]]+Table2[[#This Row],[Rank 6M]]+Table2[[#This Row],[Rank Sharpe]])/3</f>
        <v>353.33333333333331</v>
      </c>
    </row>
    <row r="351" spans="1:48" x14ac:dyDescent="0.3">
      <c r="A351" t="s">
        <v>1170</v>
      </c>
      <c r="B351" t="s">
        <v>1171</v>
      </c>
      <c r="C351" t="s">
        <v>10432</v>
      </c>
      <c r="D351" t="s">
        <v>46</v>
      </c>
      <c r="E351">
        <v>9985.2344730000004</v>
      </c>
      <c r="F351">
        <v>355.05</v>
      </c>
      <c r="G351">
        <v>19.9115416561242</v>
      </c>
      <c r="H351">
        <f>(Table2[[#This Row],[1Y Return vs Nifty]]-AVERAGE(Table2[1Y Return vs Nifty]))/_xlfn.STDEV.P(Table2[1Y Return vs Nifty])</f>
        <v>-0.32091544325836147</v>
      </c>
      <c r="I351">
        <v>9.0996827812941703</v>
      </c>
      <c r="J351">
        <f>(Table2[[#This Row],[1M Return vs Nifty]]-AVERAGE(Table2[1M Return vs Nifty]))/_xlfn.STDEV.P(Table2[1M Return vs Nifty])</f>
        <v>-6.1843984127939698E-2</v>
      </c>
      <c r="K351">
        <v>21.826614511879502</v>
      </c>
      <c r="L351">
        <f>(Table2[[#This Row],[6M Return vs Nifty]]-AVERAGE(Table2[6M Return vs Nifty]))/_xlfn.STDEV.P(Table2[6M Return vs Nifty])</f>
        <v>0.29260942367167764</v>
      </c>
      <c r="M351">
        <v>0.898233606861502</v>
      </c>
      <c r="N351">
        <f>(Table2[[#This Row],[1W Return vs Nifty]]-AVERAGE(Table2[1W Return vs Nifty]))/_xlfn.STDEV.P(Table2[1W Return vs Nifty])</f>
        <v>-0.14114237899263629</v>
      </c>
      <c r="O351">
        <v>347.84</v>
      </c>
      <c r="P351">
        <v>321.69191521066801</v>
      </c>
      <c r="Q351">
        <v>283.61495158930097</v>
      </c>
      <c r="R351">
        <v>53.151202910739599</v>
      </c>
      <c r="S351" s="2">
        <f>(Table2[[#This Row],[Close Price]]-Table2[[#This Row],[20D EMA]])/Table2[[#This Row],[20D EMA]]</f>
        <v>2.0727920883164778E-2</v>
      </c>
      <c r="T351" s="2">
        <f>(Table2[[#This Row],[Close Price]]-Table2[[#This Row],[50D EMA]])/Table2[[#This Row],[50D EMA]]</f>
        <v>0.10369575115832992</v>
      </c>
      <c r="U351" s="2">
        <f>(Table2[[#This Row],[Close Price]]-Table2[[#This Row],[200D EMA]])/Table2[[#This Row],[200D EMA]]</f>
        <v>0.25187335156484691</v>
      </c>
      <c r="V351">
        <v>0.64223122115076603</v>
      </c>
      <c r="W351">
        <v>354</v>
      </c>
      <c r="X351">
        <v>366.95</v>
      </c>
      <c r="Y351">
        <v>339.5</v>
      </c>
      <c r="Z351">
        <v>366.95</v>
      </c>
      <c r="AA351">
        <v>339.5</v>
      </c>
      <c r="AB351">
        <v>366.95</v>
      </c>
      <c r="AC351" s="2">
        <f>(Table2[[#This Row],[Close Price]]/Table2[[#This Row],[Day Low]])-1</f>
        <v>2.9661016949151797E-3</v>
      </c>
      <c r="AD351" s="2">
        <f>(Table2[[#This Row],[Day High]]/Table2[[#This Row],[Close Price]])-1</f>
        <v>3.3516406139980193E-2</v>
      </c>
      <c r="AE351" s="2">
        <f>(Table2[[#This Row],[Close Price]]/Table2[[#This Row],[Current Week Low]])-1</f>
        <v>4.5802650957290192E-2</v>
      </c>
      <c r="AF351" s="2">
        <f>(Table2[[#This Row],[Current Week High]]/Table2[[#This Row],[Close Price]])-1</f>
        <v>3.3516406139980193E-2</v>
      </c>
      <c r="AG351" s="2">
        <f>(Table2[[#This Row],[Close Price]]/Table2[[#This Row],[Current Month Low]])-1</f>
        <v>4.5802650957290192E-2</v>
      </c>
      <c r="AH351" s="2">
        <f>(Table2[[#This Row],[Current Month High]]/Table2[[#This Row],[Close Price]])-1</f>
        <v>3.3516406139980193E-2</v>
      </c>
      <c r="AI351">
        <v>14.6317420081678</v>
      </c>
      <c r="AJ351">
        <v>49.968321013727497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0.22</v>
      </c>
      <c r="AM351" t="s">
        <v>10473</v>
      </c>
      <c r="AN351">
        <v>-0.87</v>
      </c>
      <c r="AO351" t="s">
        <v>10474</v>
      </c>
      <c r="AP351">
        <v>1.2607558805071001E-2</v>
      </c>
      <c r="AQ351">
        <f>(Table2[[#This Row],[Sharpe Ratio]]-AVERAGE(Table2[Sharpe Ratio]))/_xlfn.STDEV.P(Table2[Sharpe Ratio])</f>
        <v>-0.48114561953802143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-0.7124380022452812</v>
      </c>
      <c r="AS351">
        <f>_xlfn.RANK.AVG(Table2[[#This Row],[1Y Return vs Nifty Z-Score]],Table2[1Y Return vs Nifty Z-Score])</f>
        <v>393</v>
      </c>
      <c r="AT351">
        <f>_xlfn.RANK.AVG(Table2[[#This Row],[6M Return vs Nifty Z-Score]],Table2[6M Return vs Nifty Z-Score])</f>
        <v>206</v>
      </c>
      <c r="AU351">
        <f>_xlfn.RANK.AVG(Table2[[#This Row],[Sharpe Ratio Z-Score]],Table2[Sharpe Ratio Z-Score])</f>
        <v>462</v>
      </c>
      <c r="AV351">
        <f>(Table2[[#This Row],[Rank 1Y]]+Table2[[#This Row],[Rank 6M]]+Table2[[#This Row],[Rank Sharpe]])/3</f>
        <v>353.66666666666669</v>
      </c>
    </row>
    <row r="352" spans="1:48" x14ac:dyDescent="0.3">
      <c r="A352" t="s">
        <v>682</v>
      </c>
      <c r="B352" t="s">
        <v>683</v>
      </c>
      <c r="C352" t="s">
        <v>10435</v>
      </c>
      <c r="D352" t="s">
        <v>384</v>
      </c>
      <c r="E352">
        <v>25253.797139999999</v>
      </c>
      <c r="F352">
        <v>3602.95</v>
      </c>
      <c r="G352">
        <v>26.8196914021112</v>
      </c>
      <c r="H352">
        <f>(Table2[[#This Row],[1Y Return vs Nifty]]-AVERAGE(Table2[1Y Return vs Nifty]))/_xlfn.STDEV.P(Table2[1Y Return vs Nifty])</f>
        <v>-0.24396738740567719</v>
      </c>
      <c r="I352">
        <v>5.6634546173144802</v>
      </c>
      <c r="J352">
        <f>(Table2[[#This Row],[1M Return vs Nifty]]-AVERAGE(Table2[1M Return vs Nifty]))/_xlfn.STDEV.P(Table2[1M Return vs Nifty])</f>
        <v>-0.30929376508154688</v>
      </c>
      <c r="K352">
        <v>-6.0214262567135197</v>
      </c>
      <c r="L352">
        <f>(Table2[[#This Row],[6M Return vs Nifty]]-AVERAGE(Table2[6M Return vs Nifty]))/_xlfn.STDEV.P(Table2[6M Return vs Nifty])</f>
        <v>-0.50367944333696912</v>
      </c>
      <c r="M352">
        <v>-0.31181265386652901</v>
      </c>
      <c r="N352">
        <f>(Table2[[#This Row],[1W Return vs Nifty]]-AVERAGE(Table2[1W Return vs Nifty]))/_xlfn.STDEV.P(Table2[1W Return vs Nifty])</f>
        <v>-0.37871760606703292</v>
      </c>
      <c r="O352">
        <v>3536.18</v>
      </c>
      <c r="P352">
        <v>3378.6420338548701</v>
      </c>
      <c r="Q352">
        <v>3085.1523244853602</v>
      </c>
      <c r="R352">
        <v>56.6614023312721</v>
      </c>
      <c r="S352" s="2">
        <f>(Table2[[#This Row],[Close Price]]-Table2[[#This Row],[20D EMA]])/Table2[[#This Row],[20D EMA]]</f>
        <v>1.888195736642365E-2</v>
      </c>
      <c r="T352" s="2">
        <f>(Table2[[#This Row],[Close Price]]-Table2[[#This Row],[50D EMA]])/Table2[[#This Row],[50D EMA]]</f>
        <v>6.63899767709943E-2</v>
      </c>
      <c r="U352" s="2">
        <f>(Table2[[#This Row],[Close Price]]-Table2[[#This Row],[200D EMA]])/Table2[[#This Row],[200D EMA]]</f>
        <v>0.16783536793471435</v>
      </c>
      <c r="V352">
        <v>1.07050763548203</v>
      </c>
      <c r="W352">
        <v>3591.85</v>
      </c>
      <c r="X352">
        <v>3668</v>
      </c>
      <c r="Y352">
        <v>3591.85</v>
      </c>
      <c r="Z352">
        <v>3713.95</v>
      </c>
      <c r="AA352">
        <v>3591.85</v>
      </c>
      <c r="AB352">
        <v>3713.95</v>
      </c>
      <c r="AC352" s="2">
        <f>(Table2[[#This Row],[Close Price]]/Table2[[#This Row],[Day Low]])-1</f>
        <v>3.0903294959421235E-3</v>
      </c>
      <c r="AD352" s="2">
        <f>(Table2[[#This Row],[Day High]]/Table2[[#This Row],[Close Price]])-1</f>
        <v>1.8054649662082589E-2</v>
      </c>
      <c r="AE352" s="2">
        <f>(Table2[[#This Row],[Close Price]]/Table2[[#This Row],[Current Week Low]])-1</f>
        <v>3.0903294959421235E-3</v>
      </c>
      <c r="AF352" s="2">
        <f>(Table2[[#This Row],[Current Week High]]/Table2[[#This Row],[Close Price]])-1</f>
        <v>3.0808087816927898E-2</v>
      </c>
      <c r="AG352" s="2">
        <f>(Table2[[#This Row],[Close Price]]/Table2[[#This Row],[Current Month Low]])-1</f>
        <v>3.0903294959421235E-3</v>
      </c>
      <c r="AH352" s="2">
        <f>(Table2[[#This Row],[Current Month High]]/Table2[[#This Row],[Close Price]])-1</f>
        <v>3.0808087816927898E-2</v>
      </c>
      <c r="AI352">
        <v>9.3215281921758599</v>
      </c>
      <c r="AJ352">
        <v>55.904370402423098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0.08</v>
      </c>
      <c r="AM352" t="s">
        <v>10473</v>
      </c>
      <c r="AN352">
        <v>5.6</v>
      </c>
      <c r="AO352" t="s">
        <v>10473</v>
      </c>
      <c r="AP352">
        <v>0.100517191810694</v>
      </c>
      <c r="AQ352">
        <f>(Table2[[#This Row],[Sharpe Ratio]]-AVERAGE(Table2[Sharpe Ratio]))/_xlfn.STDEV.P(Table2[Sharpe Ratio])</f>
        <v>0.51304697901850826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-0.92261122287271791</v>
      </c>
      <c r="AS352">
        <f>_xlfn.RANK.AVG(Table2[[#This Row],[1Y Return vs Nifty Z-Score]],Table2[1Y Return vs Nifty Z-Score])</f>
        <v>362</v>
      </c>
      <c r="AT352">
        <f>_xlfn.RANK.AVG(Table2[[#This Row],[6M Return vs Nifty Z-Score]],Table2[6M Return vs Nifty Z-Score])</f>
        <v>491</v>
      </c>
      <c r="AU352">
        <f>_xlfn.RANK.AVG(Table2[[#This Row],[Sharpe Ratio Z-Score]],Table2[Sharpe Ratio Z-Score])</f>
        <v>211</v>
      </c>
      <c r="AV352">
        <f>(Table2[[#This Row],[Rank 1Y]]+Table2[[#This Row],[Rank 6M]]+Table2[[#This Row],[Rank Sharpe]])/3</f>
        <v>354.66666666666669</v>
      </c>
    </row>
    <row r="353" spans="1:48" x14ac:dyDescent="0.3">
      <c r="A353" t="s">
        <v>596</v>
      </c>
      <c r="B353" t="s">
        <v>597</v>
      </c>
      <c r="C353" t="s">
        <v>10435</v>
      </c>
      <c r="D353" t="s">
        <v>230</v>
      </c>
      <c r="E353">
        <v>31625.5072</v>
      </c>
      <c r="F353">
        <v>2856.35</v>
      </c>
      <c r="G353">
        <v>3.5238696116349399</v>
      </c>
      <c r="H353">
        <f>(Table2[[#This Row],[1Y Return vs Nifty]]-AVERAGE(Table2[1Y Return vs Nifty]))/_xlfn.STDEV.P(Table2[1Y Return vs Nifty])</f>
        <v>-0.50345339482887519</v>
      </c>
      <c r="I353">
        <v>9.2519577024235602</v>
      </c>
      <c r="J353">
        <f>(Table2[[#This Row],[1M Return vs Nifty]]-AVERAGE(Table2[1M Return vs Nifty]))/_xlfn.STDEV.P(Table2[1M Return vs Nifty])</f>
        <v>-5.0878357260323449E-2</v>
      </c>
      <c r="K353">
        <v>10.524012382641899</v>
      </c>
      <c r="L353">
        <f>(Table2[[#This Row],[6M Return vs Nifty]]-AVERAGE(Table2[6M Return vs Nifty]))/_xlfn.STDEV.P(Table2[6M Return vs Nifty])</f>
        <v>-3.0577988991495036E-2</v>
      </c>
      <c r="M353">
        <v>7.48364526173998</v>
      </c>
      <c r="N353">
        <f>(Table2[[#This Row],[1W Return vs Nifty]]-AVERAGE(Table2[1W Return vs Nifty]))/_xlfn.STDEV.P(Table2[1W Return vs Nifty])</f>
        <v>1.1518087420205585</v>
      </c>
      <c r="O353">
        <v>2741.03</v>
      </c>
      <c r="P353">
        <v>2544.7104324342299</v>
      </c>
      <c r="Q353">
        <v>2273.3994699189702</v>
      </c>
      <c r="R353">
        <v>60.709507537441802</v>
      </c>
      <c r="S353" s="2">
        <f>(Table2[[#This Row],[Close Price]]-Table2[[#This Row],[20D EMA]])/Table2[[#This Row],[20D EMA]]</f>
        <v>4.2071775938242087E-2</v>
      </c>
      <c r="T353" s="2">
        <f>(Table2[[#This Row],[Close Price]]-Table2[[#This Row],[50D EMA]])/Table2[[#This Row],[50D EMA]]</f>
        <v>0.12246563050698876</v>
      </c>
      <c r="U353" s="2">
        <f>(Table2[[#This Row],[Close Price]]-Table2[[#This Row],[200D EMA]])/Table2[[#This Row],[200D EMA]]</f>
        <v>0.25642239201446088</v>
      </c>
      <c r="V353">
        <v>0.55833330785524904</v>
      </c>
      <c r="W353">
        <v>2848.35</v>
      </c>
      <c r="X353">
        <v>2951.75</v>
      </c>
      <c r="Y353">
        <v>2737.55</v>
      </c>
      <c r="Z353">
        <v>2960</v>
      </c>
      <c r="AA353">
        <v>2737.55</v>
      </c>
      <c r="AB353">
        <v>2960</v>
      </c>
      <c r="AC353" s="2">
        <f>(Table2[[#This Row],[Close Price]]/Table2[[#This Row],[Day Low]])-1</f>
        <v>2.8086436006811155E-3</v>
      </c>
      <c r="AD353" s="2">
        <f>(Table2[[#This Row],[Day High]]/Table2[[#This Row],[Close Price]])-1</f>
        <v>3.3399268296952389E-2</v>
      </c>
      <c r="AE353" s="2">
        <f>(Table2[[#This Row],[Close Price]]/Table2[[#This Row],[Current Week Low]])-1</f>
        <v>4.3396467644426506E-2</v>
      </c>
      <c r="AF353" s="2">
        <f>(Table2[[#This Row],[Current Week High]]/Table2[[#This Row],[Close Price]])-1</f>
        <v>3.6287569800619757E-2</v>
      </c>
      <c r="AG353" s="2">
        <f>(Table2[[#This Row],[Close Price]]/Table2[[#This Row],[Current Month Low]])-1</f>
        <v>4.3396467644426506E-2</v>
      </c>
      <c r="AH353" s="2">
        <f>(Table2[[#This Row],[Current Month High]]/Table2[[#This Row],[Close Price]])-1</f>
        <v>3.6287569800619757E-2</v>
      </c>
      <c r="AI353">
        <v>3.6287569800619699</v>
      </c>
      <c r="AJ353">
        <v>52.3224189419795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0.24</v>
      </c>
      <c r="AM353" t="s">
        <v>10473</v>
      </c>
      <c r="AN353">
        <v>4.0999999999999996</v>
      </c>
      <c r="AO353" t="s">
        <v>10473</v>
      </c>
      <c r="AP353">
        <v>7.5811123344312004E-2</v>
      </c>
      <c r="AQ353">
        <f>(Table2[[#This Row],[Sharpe Ratio]]-AVERAGE(Table2[Sharpe Ratio]))/_xlfn.STDEV.P(Table2[Sharpe Ratio])</f>
        <v>0.23363971079414028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0.80053871173400504</v>
      </c>
      <c r="AS353">
        <f>_xlfn.RANK.AVG(Table2[[#This Row],[1Y Return vs Nifty Z-Score]],Table2[1Y Return vs Nifty Z-Score])</f>
        <v>494</v>
      </c>
      <c r="AT353">
        <f>_xlfn.RANK.AVG(Table2[[#This Row],[6M Return vs Nifty Z-Score]],Table2[6M Return vs Nifty Z-Score])</f>
        <v>314</v>
      </c>
      <c r="AU353">
        <f>_xlfn.RANK.AVG(Table2[[#This Row],[Sharpe Ratio Z-Score]],Table2[Sharpe Ratio Z-Score])</f>
        <v>263</v>
      </c>
      <c r="AV353">
        <f>(Table2[[#This Row],[Rank 1Y]]+Table2[[#This Row],[Rank 6M]]+Table2[[#This Row],[Rank Sharpe]])/3</f>
        <v>357</v>
      </c>
    </row>
    <row r="354" spans="1:48" x14ac:dyDescent="0.3">
      <c r="A354" t="s">
        <v>1739</v>
      </c>
      <c r="B354" t="s">
        <v>1740</v>
      </c>
      <c r="C354" t="s">
        <v>10443</v>
      </c>
      <c r="D354" t="s">
        <v>539</v>
      </c>
      <c r="E354">
        <v>4327.4961239699996</v>
      </c>
      <c r="F354">
        <v>387.3</v>
      </c>
      <c r="G354">
        <v>5.0060681696585396</v>
      </c>
      <c r="H354">
        <f>(Table2[[#This Row],[1Y Return vs Nifty]]-AVERAGE(Table2[1Y Return vs Nifty]))/_xlfn.STDEV.P(Table2[1Y Return vs Nifty])</f>
        <v>-0.48694357648079706</v>
      </c>
      <c r="I354">
        <v>8.0577536977141495</v>
      </c>
      <c r="J354">
        <f>(Table2[[#This Row],[1M Return vs Nifty]]-AVERAGE(Table2[1M Return vs Nifty]))/_xlfn.STDEV.P(Table2[1M Return vs Nifty])</f>
        <v>-0.13687541719857343</v>
      </c>
      <c r="K354">
        <v>-3.30247906717277</v>
      </c>
      <c r="L354">
        <f>(Table2[[#This Row],[6M Return vs Nifty]]-AVERAGE(Table2[6M Return vs Nifty]))/_xlfn.STDEV.P(Table2[6M Return vs Nifty])</f>
        <v>-0.42593367317645192</v>
      </c>
      <c r="M354">
        <v>-0.82599846559515899</v>
      </c>
      <c r="N354">
        <f>(Table2[[#This Row],[1W Return vs Nifty]]-AVERAGE(Table2[1W Return vs Nifty]))/_xlfn.STDEV.P(Table2[1W Return vs Nifty])</f>
        <v>-0.47967061500932351</v>
      </c>
      <c r="O354">
        <v>380.1</v>
      </c>
      <c r="P354">
        <v>373.21161554674001</v>
      </c>
      <c r="Q354">
        <v>353.75106338583203</v>
      </c>
      <c r="R354">
        <v>55.607199807007703</v>
      </c>
      <c r="S354" s="2">
        <f>(Table2[[#This Row],[Close Price]]-Table2[[#This Row],[20D EMA]])/Table2[[#This Row],[20D EMA]]</f>
        <v>1.8942383583267532E-2</v>
      </c>
      <c r="T354" s="2">
        <f>(Table2[[#This Row],[Close Price]]-Table2[[#This Row],[50D EMA]])/Table2[[#This Row],[50D EMA]]</f>
        <v>3.7749051386359152E-2</v>
      </c>
      <c r="U354" s="2">
        <f>(Table2[[#This Row],[Close Price]]-Table2[[#This Row],[200D EMA]])/Table2[[#This Row],[200D EMA]]</f>
        <v>9.4837698275910376E-2</v>
      </c>
      <c r="V354">
        <v>1.46562437101378</v>
      </c>
      <c r="W354">
        <v>385.1</v>
      </c>
      <c r="X354">
        <v>392.1</v>
      </c>
      <c r="Y354">
        <v>383.05</v>
      </c>
      <c r="Z354">
        <v>401.55</v>
      </c>
      <c r="AA354">
        <v>383.05</v>
      </c>
      <c r="AB354">
        <v>401.55</v>
      </c>
      <c r="AC354" s="2">
        <f>(Table2[[#This Row],[Close Price]]/Table2[[#This Row],[Day Low]])-1</f>
        <v>5.7128018696441796E-3</v>
      </c>
      <c r="AD354" s="2">
        <f>(Table2[[#This Row],[Day High]]/Table2[[#This Row],[Close Price]])-1</f>
        <v>1.2393493415956636E-2</v>
      </c>
      <c r="AE354" s="2">
        <f>(Table2[[#This Row],[Close Price]]/Table2[[#This Row],[Current Week Low]])-1</f>
        <v>1.1095157290170965E-2</v>
      </c>
      <c r="AF354" s="2">
        <f>(Table2[[#This Row],[Current Week High]]/Table2[[#This Row],[Close Price]])-1</f>
        <v>3.6793183578621269E-2</v>
      </c>
      <c r="AG354" s="2">
        <f>(Table2[[#This Row],[Close Price]]/Table2[[#This Row],[Current Month Low]])-1</f>
        <v>1.1095157290170965E-2</v>
      </c>
      <c r="AH354" s="2">
        <f>(Table2[[#This Row],[Current Month High]]/Table2[[#This Row],[Close Price]])-1</f>
        <v>3.6793183578621269E-2</v>
      </c>
      <c r="AI354">
        <v>18.474051123160301</v>
      </c>
      <c r="AJ354">
        <v>45.601503759398497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-0.06</v>
      </c>
      <c r="AM354" t="s">
        <v>10474</v>
      </c>
      <c r="AN354">
        <v>7.69</v>
      </c>
      <c r="AO354" t="s">
        <v>10473</v>
      </c>
      <c r="AP354">
        <v>0.141192161761411</v>
      </c>
      <c r="AQ354">
        <f>(Table2[[#This Row],[Sharpe Ratio]]-AVERAGE(Table2[Sharpe Ratio]))/_xlfn.STDEV.P(Table2[Sharpe Ratio])</f>
        <v>0.97305065198260188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-0.55637262988254399</v>
      </c>
      <c r="AS354">
        <f>_xlfn.RANK.AVG(Table2[[#This Row],[1Y Return vs Nifty Z-Score]],Table2[1Y Return vs Nifty Z-Score])</f>
        <v>486</v>
      </c>
      <c r="AT354">
        <f>_xlfn.RANK.AVG(Table2[[#This Row],[6M Return vs Nifty Z-Score]],Table2[6M Return vs Nifty Z-Score])</f>
        <v>461</v>
      </c>
      <c r="AU354">
        <f>_xlfn.RANK.AVG(Table2[[#This Row],[Sharpe Ratio Z-Score]],Table2[Sharpe Ratio Z-Score])</f>
        <v>124</v>
      </c>
      <c r="AV354">
        <f>(Table2[[#This Row],[Rank 1Y]]+Table2[[#This Row],[Rank 6M]]+Table2[[#This Row],[Rank Sharpe]])/3</f>
        <v>357</v>
      </c>
    </row>
    <row r="355" spans="1:48" x14ac:dyDescent="0.3">
      <c r="A355" t="s">
        <v>1066</v>
      </c>
      <c r="B355" t="s">
        <v>1067</v>
      </c>
      <c r="C355" t="s">
        <v>10434</v>
      </c>
      <c r="D355" t="s">
        <v>59</v>
      </c>
      <c r="E355">
        <v>11898.474378180001</v>
      </c>
      <c r="F355">
        <v>751.4</v>
      </c>
      <c r="G355">
        <v>67.491472102466105</v>
      </c>
      <c r="H355">
        <f>(Table2[[#This Row],[1Y Return vs Nifty]]-AVERAGE(Table2[1Y Return vs Nifty]))/_xlfn.STDEV.P(Table2[1Y Return vs Nifty])</f>
        <v>0.20906483801431369</v>
      </c>
      <c r="I355">
        <v>8.0037173182380208</v>
      </c>
      <c r="J355">
        <f>(Table2[[#This Row],[1M Return vs Nifty]]-AVERAGE(Table2[1M Return vs Nifty]))/_xlfn.STDEV.P(Table2[1M Return vs Nifty])</f>
        <v>-0.14076668681944984</v>
      </c>
      <c r="K355">
        <v>16.4853597673604</v>
      </c>
      <c r="L355">
        <f>(Table2[[#This Row],[6M Return vs Nifty]]-AVERAGE(Table2[6M Return vs Nifty]))/_xlfn.STDEV.P(Table2[6M Return vs Nifty])</f>
        <v>0.13988120396458764</v>
      </c>
      <c r="M355">
        <v>-1.30840629583332</v>
      </c>
      <c r="N355">
        <f>(Table2[[#This Row],[1W Return vs Nifty]]-AVERAGE(Table2[1W Return vs Nifty]))/_xlfn.STDEV.P(Table2[1W Return vs Nifty])</f>
        <v>-0.57438447309136365</v>
      </c>
      <c r="O355">
        <v>733.36</v>
      </c>
      <c r="P355">
        <v>707.64927279744904</v>
      </c>
      <c r="Q355">
        <v>591.77137516543803</v>
      </c>
      <c r="R355">
        <v>62.2452172055388</v>
      </c>
      <c r="S355" s="2">
        <f>(Table2[[#This Row],[Close Price]]-Table2[[#This Row],[20D EMA]])/Table2[[#This Row],[20D EMA]]</f>
        <v>2.4599105487073149E-2</v>
      </c>
      <c r="T355" s="2">
        <f>(Table2[[#This Row],[Close Price]]-Table2[[#This Row],[50D EMA]])/Table2[[#This Row],[50D EMA]]</f>
        <v>6.1825439358677521E-2</v>
      </c>
      <c r="U355" s="2">
        <f>(Table2[[#This Row],[Close Price]]-Table2[[#This Row],[200D EMA]])/Table2[[#This Row],[200D EMA]]</f>
        <v>0.26974712115795652</v>
      </c>
      <c r="V355">
        <v>0.51508068181837896</v>
      </c>
      <c r="W355">
        <v>746.5</v>
      </c>
      <c r="X355">
        <v>780.3</v>
      </c>
      <c r="Y355">
        <v>724.95</v>
      </c>
      <c r="Z355">
        <v>780.3</v>
      </c>
      <c r="AA355">
        <v>724.95</v>
      </c>
      <c r="AB355">
        <v>780.3</v>
      </c>
      <c r="AC355" s="2">
        <f>(Table2[[#This Row],[Close Price]]/Table2[[#This Row],[Day Low]])-1</f>
        <v>6.5639651707969371E-3</v>
      </c>
      <c r="AD355" s="2">
        <f>(Table2[[#This Row],[Day High]]/Table2[[#This Row],[Close Price]])-1</f>
        <v>3.8461538461538325E-2</v>
      </c>
      <c r="AE355" s="2">
        <f>(Table2[[#This Row],[Close Price]]/Table2[[#This Row],[Current Week Low]])-1</f>
        <v>3.648527484654096E-2</v>
      </c>
      <c r="AF355" s="2">
        <f>(Table2[[#This Row],[Current Week High]]/Table2[[#This Row],[Close Price]])-1</f>
        <v>3.8461538461538325E-2</v>
      </c>
      <c r="AG355" s="2">
        <f>(Table2[[#This Row],[Close Price]]/Table2[[#This Row],[Current Month Low]])-1</f>
        <v>3.648527484654096E-2</v>
      </c>
      <c r="AH355" s="2">
        <f>(Table2[[#This Row],[Current Month High]]/Table2[[#This Row],[Close Price]])-1</f>
        <v>3.8461538461538325E-2</v>
      </c>
      <c r="AI355">
        <v>3.8461538461538298</v>
      </c>
      <c r="AJ355">
        <v>135.73333333333301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0.02</v>
      </c>
      <c r="AM355" t="s">
        <v>10473</v>
      </c>
      <c r="AN355">
        <v>2.75</v>
      </c>
      <c r="AO355" t="s">
        <v>10473</v>
      </c>
      <c r="AP355">
        <v>-3.5179973370191998E-2</v>
      </c>
      <c r="AQ355">
        <f>(Table2[[#This Row],[Sharpe Ratio]]-AVERAGE(Table2[Sharpe Ratio]))/_xlfn.STDEV.P(Table2[Sharpe Ratio])</f>
        <v>-1.0215870838868668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-1.3877922018187789</v>
      </c>
      <c r="AS355">
        <f>_xlfn.RANK.AVG(Table2[[#This Row],[1Y Return vs Nifty Z-Score]],Table2[1Y Return vs Nifty Z-Score])</f>
        <v>210</v>
      </c>
      <c r="AT355">
        <f>_xlfn.RANK.AVG(Table2[[#This Row],[6M Return vs Nifty Z-Score]],Table2[6M Return vs Nifty Z-Score])</f>
        <v>254</v>
      </c>
      <c r="AU355">
        <f>_xlfn.RANK.AVG(Table2[[#This Row],[Sharpe Ratio Z-Score]],Table2[Sharpe Ratio Z-Score])</f>
        <v>609</v>
      </c>
      <c r="AV355">
        <f>(Table2[[#This Row],[Rank 1Y]]+Table2[[#This Row],[Rank 6M]]+Table2[[#This Row],[Rank Sharpe]])/3</f>
        <v>357.66666666666669</v>
      </c>
    </row>
    <row r="356" spans="1:48" x14ac:dyDescent="0.3">
      <c r="A356" t="s">
        <v>712</v>
      </c>
      <c r="B356" t="s">
        <v>713</v>
      </c>
      <c r="C356" t="s">
        <v>10433</v>
      </c>
      <c r="D356" t="s">
        <v>191</v>
      </c>
      <c r="E356">
        <v>23222.667908054998</v>
      </c>
      <c r="F356">
        <v>612.15</v>
      </c>
      <c r="G356">
        <v>-10.0437051833662</v>
      </c>
      <c r="H356">
        <f>(Table2[[#This Row],[1Y Return vs Nifty]]-AVERAGE(Table2[1Y Return vs Nifty]))/_xlfn.STDEV.P(Table2[1Y Return vs Nifty])</f>
        <v>-0.65457902781297295</v>
      </c>
      <c r="I356">
        <v>7.8340839704018004</v>
      </c>
      <c r="J356">
        <f>(Table2[[#This Row],[1M Return vs Nifty]]-AVERAGE(Table2[1M Return vs Nifty]))/_xlfn.STDEV.P(Table2[1M Return vs Nifty])</f>
        <v>-0.15298232930923297</v>
      </c>
      <c r="K356">
        <v>14.2785761219906</v>
      </c>
      <c r="L356">
        <f>(Table2[[#This Row],[6M Return vs Nifty]]-AVERAGE(Table2[6M Return vs Nifty]))/_xlfn.STDEV.P(Table2[6M Return vs Nifty])</f>
        <v>7.678027477151711E-2</v>
      </c>
      <c r="M356">
        <v>-0.23787490106113099</v>
      </c>
      <c r="N356">
        <f>(Table2[[#This Row],[1W Return vs Nifty]]-AVERAGE(Table2[1W Return vs Nifty]))/_xlfn.STDEV.P(Table2[1W Return vs Nifty])</f>
        <v>-0.36420098882502389</v>
      </c>
      <c r="O356">
        <v>576.53</v>
      </c>
      <c r="P356">
        <v>545.44542626359703</v>
      </c>
      <c r="Q356">
        <v>494.12669109894301</v>
      </c>
      <c r="R356">
        <v>75.885078166534399</v>
      </c>
      <c r="S356" s="2">
        <f>(Table2[[#This Row],[Close Price]]-Table2[[#This Row],[20D EMA]])/Table2[[#This Row],[20D EMA]]</f>
        <v>6.1783428442578885E-2</v>
      </c>
      <c r="T356" s="2">
        <f>(Table2[[#This Row],[Close Price]]-Table2[[#This Row],[50D EMA]])/Table2[[#This Row],[50D EMA]]</f>
        <v>0.12229376308706395</v>
      </c>
      <c r="U356" s="2">
        <f>(Table2[[#This Row],[Close Price]]-Table2[[#This Row],[200D EMA]])/Table2[[#This Row],[200D EMA]]</f>
        <v>0.23885232477236126</v>
      </c>
      <c r="V356">
        <v>0.67888467863385205</v>
      </c>
      <c r="W356">
        <v>594.6</v>
      </c>
      <c r="X356">
        <v>614</v>
      </c>
      <c r="Y356">
        <v>572.45000000000005</v>
      </c>
      <c r="Z356">
        <v>614</v>
      </c>
      <c r="AA356">
        <v>572.45000000000005</v>
      </c>
      <c r="AB356">
        <v>614</v>
      </c>
      <c r="AC356" s="2">
        <f>(Table2[[#This Row],[Close Price]]/Table2[[#This Row],[Day Low]])-1</f>
        <v>2.951564076690194E-2</v>
      </c>
      <c r="AD356" s="2">
        <f>(Table2[[#This Row],[Day High]]/Table2[[#This Row],[Close Price]])-1</f>
        <v>3.0221350976067374E-3</v>
      </c>
      <c r="AE356" s="2">
        <f>(Table2[[#This Row],[Close Price]]/Table2[[#This Row],[Current Week Low]])-1</f>
        <v>6.9351035024892926E-2</v>
      </c>
      <c r="AF356" s="2">
        <f>(Table2[[#This Row],[Current Week High]]/Table2[[#This Row],[Close Price]])-1</f>
        <v>3.0221350976067374E-3</v>
      </c>
      <c r="AG356" s="2">
        <f>(Table2[[#This Row],[Close Price]]/Table2[[#This Row],[Current Month Low]])-1</f>
        <v>6.9351035024892926E-2</v>
      </c>
      <c r="AH356" s="2">
        <f>(Table2[[#This Row],[Current Month High]]/Table2[[#This Row],[Close Price]])-1</f>
        <v>3.0221350976067374E-3</v>
      </c>
      <c r="AI356">
        <v>0.30221350976067302</v>
      </c>
      <c r="AJ356">
        <v>50.479351032448299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0.09</v>
      </c>
      <c r="AM356" t="s">
        <v>10473</v>
      </c>
      <c r="AN356">
        <v>7.01</v>
      </c>
      <c r="AO356" t="s">
        <v>10473</v>
      </c>
      <c r="AP356">
        <v>9.5579192149879005E-2</v>
      </c>
      <c r="AQ356">
        <f>(Table2[[#This Row],[Sharpe Ratio]]-AVERAGE(Table2[Sharpe Ratio]))/_xlfn.STDEV.P(Table2[Sharpe Ratio])</f>
        <v>0.45720187369150833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-0.63778019748420434</v>
      </c>
      <c r="AS356">
        <f>_xlfn.RANK.AVG(Table2[[#This Row],[1Y Return vs Nifty Z-Score]],Table2[1Y Return vs Nifty Z-Score])</f>
        <v>573</v>
      </c>
      <c r="AT356">
        <f>_xlfn.RANK.AVG(Table2[[#This Row],[6M Return vs Nifty Z-Score]],Table2[6M Return vs Nifty Z-Score])</f>
        <v>278</v>
      </c>
      <c r="AU356">
        <f>_xlfn.RANK.AVG(Table2[[#This Row],[Sharpe Ratio Z-Score]],Table2[Sharpe Ratio Z-Score])</f>
        <v>225</v>
      </c>
      <c r="AV356">
        <f>(Table2[[#This Row],[Rank 1Y]]+Table2[[#This Row],[Rank 6M]]+Table2[[#This Row],[Rank Sharpe]])/3</f>
        <v>358.66666666666669</v>
      </c>
    </row>
    <row r="357" spans="1:48" x14ac:dyDescent="0.3">
      <c r="A357" t="s">
        <v>1329</v>
      </c>
      <c r="B357" t="s">
        <v>1330</v>
      </c>
      <c r="C357" t="s">
        <v>10441</v>
      </c>
      <c r="D357" t="s">
        <v>1331</v>
      </c>
      <c r="E357">
        <v>8194.2135998399899</v>
      </c>
      <c r="F357">
        <v>307.35000000000002</v>
      </c>
      <c r="G357">
        <v>54.804500480920296</v>
      </c>
      <c r="H357">
        <f>(Table2[[#This Row],[1Y Return vs Nifty]]-AVERAGE(Table2[1Y Return vs Nifty]))/_xlfn.STDEV.P(Table2[1Y Return vs Nifty])</f>
        <v>6.7748011247026022E-2</v>
      </c>
      <c r="I357">
        <v>-0.384615052880033</v>
      </c>
      <c r="J357">
        <f>(Table2[[#This Row],[1M Return vs Nifty]]-AVERAGE(Table2[1M Return vs Nifty]))/_xlfn.STDEV.P(Table2[1M Return vs Nifty])</f>
        <v>-0.74482756658223004</v>
      </c>
      <c r="K357">
        <v>-9.0726707315569701</v>
      </c>
      <c r="L357">
        <f>(Table2[[#This Row],[6M Return vs Nifty]]-AVERAGE(Table2[6M Return vs Nifty]))/_xlfn.STDEV.P(Table2[6M Return vs Nifty])</f>
        <v>-0.59092694581045258</v>
      </c>
      <c r="M357">
        <v>-2.4244871350402701</v>
      </c>
      <c r="N357">
        <f>(Table2[[#This Row],[1W Return vs Nifty]]-AVERAGE(Table2[1W Return vs Nifty]))/_xlfn.STDEV.P(Table2[1W Return vs Nifty])</f>
        <v>-0.79351093743698586</v>
      </c>
      <c r="O357">
        <v>313.93</v>
      </c>
      <c r="P357">
        <v>308.45931483877501</v>
      </c>
      <c r="Q357">
        <v>287.80636904366702</v>
      </c>
      <c r="R357">
        <v>37.408623654733098</v>
      </c>
      <c r="S357" s="2">
        <f>(Table2[[#This Row],[Close Price]]-Table2[[#This Row],[20D EMA]])/Table2[[#This Row],[20D EMA]]</f>
        <v>-2.0960086643519206E-2</v>
      </c>
      <c r="T357" s="2">
        <f>(Table2[[#This Row],[Close Price]]-Table2[[#This Row],[50D EMA]])/Table2[[#This Row],[50D EMA]]</f>
        <v>-3.5963084446154815E-3</v>
      </c>
      <c r="U357" s="2">
        <f>(Table2[[#This Row],[Close Price]]-Table2[[#This Row],[200D EMA]])/Table2[[#This Row],[200D EMA]]</f>
        <v>6.7905484584212847E-2</v>
      </c>
      <c r="V357">
        <v>2.1314580059381498</v>
      </c>
      <c r="W357">
        <v>305.8</v>
      </c>
      <c r="X357">
        <v>323.7</v>
      </c>
      <c r="Y357">
        <v>305.8</v>
      </c>
      <c r="Z357">
        <v>339.45</v>
      </c>
      <c r="AA357">
        <v>305.8</v>
      </c>
      <c r="AB357">
        <v>339.45</v>
      </c>
      <c r="AC357" s="2">
        <f>(Table2[[#This Row],[Close Price]]/Table2[[#This Row],[Day Low]])-1</f>
        <v>5.0686723348594143E-3</v>
      </c>
      <c r="AD357" s="2">
        <f>(Table2[[#This Row],[Day High]]/Table2[[#This Row],[Close Price]])-1</f>
        <v>5.3196681307954963E-2</v>
      </c>
      <c r="AE357" s="2">
        <f>(Table2[[#This Row],[Close Price]]/Table2[[#This Row],[Current Week Low]])-1</f>
        <v>5.0686723348594143E-3</v>
      </c>
      <c r="AF357" s="2">
        <f>(Table2[[#This Row],[Current Week High]]/Table2[[#This Row],[Close Price]])-1</f>
        <v>0.10444119082479242</v>
      </c>
      <c r="AG357" s="2">
        <f>(Table2[[#This Row],[Close Price]]/Table2[[#This Row],[Current Month Low]])-1</f>
        <v>5.0686723348594143E-3</v>
      </c>
      <c r="AH357" s="2">
        <f>(Table2[[#This Row],[Current Month High]]/Table2[[#This Row],[Close Price]])-1</f>
        <v>0.10444119082479242</v>
      </c>
      <c r="AI357">
        <v>18.740849194729101</v>
      </c>
      <c r="AJ357">
        <v>100.816726559947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-0.03</v>
      </c>
      <c r="AM357" t="s">
        <v>10474</v>
      </c>
      <c r="AN357">
        <v>-3.15</v>
      </c>
      <c r="AO357" t="s">
        <v>10474</v>
      </c>
      <c r="AP357">
        <v>6.4403193457977001E-2</v>
      </c>
      <c r="AQ357">
        <f>(Table2[[#This Row],[Sharpe Ratio]]-AVERAGE(Table2[Sharpe Ratio]))/_xlfn.STDEV.P(Table2[Sharpe Ratio])</f>
        <v>0.10462450426813148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-1.9568929343145109</v>
      </c>
      <c r="AS357">
        <f>_xlfn.RANK.AVG(Table2[[#This Row],[1Y Return vs Nifty Z-Score]],Table2[1Y Return vs Nifty Z-Score])</f>
        <v>251</v>
      </c>
      <c r="AT357">
        <f>_xlfn.RANK.AVG(Table2[[#This Row],[6M Return vs Nifty Z-Score]],Table2[6M Return vs Nifty Z-Score])</f>
        <v>521</v>
      </c>
      <c r="AU357">
        <f>_xlfn.RANK.AVG(Table2[[#This Row],[Sharpe Ratio Z-Score]],Table2[Sharpe Ratio Z-Score])</f>
        <v>305</v>
      </c>
      <c r="AV357">
        <f>(Table2[[#This Row],[Rank 1Y]]+Table2[[#This Row],[Rank 6M]]+Table2[[#This Row],[Rank Sharpe]])/3</f>
        <v>359</v>
      </c>
    </row>
    <row r="358" spans="1:48" x14ac:dyDescent="0.3">
      <c r="A358" t="s">
        <v>807</v>
      </c>
      <c r="B358" t="s">
        <v>808</v>
      </c>
      <c r="C358" t="s">
        <v>10428</v>
      </c>
      <c r="D358" t="s">
        <v>21</v>
      </c>
      <c r="E358">
        <v>19728.41591987</v>
      </c>
      <c r="F358">
        <v>714.7</v>
      </c>
      <c r="G358">
        <v>76.668008473022098</v>
      </c>
      <c r="H358">
        <f>(Table2[[#This Row],[1Y Return vs Nifty]]-AVERAGE(Table2[1Y Return vs Nifty]))/_xlfn.STDEV.P(Table2[1Y Return vs Nifty])</f>
        <v>0.3112798534872947</v>
      </c>
      <c r="I358">
        <v>11.749228338524301</v>
      </c>
      <c r="J358">
        <f>(Table2[[#This Row],[1M Return vs Nifty]]-AVERAGE(Table2[1M Return vs Nifty]))/_xlfn.STDEV.P(Table2[1M Return vs Nifty])</f>
        <v>0.1289551818400958</v>
      </c>
      <c r="K358">
        <v>-11.954016735265901</v>
      </c>
      <c r="L358">
        <f>(Table2[[#This Row],[6M Return vs Nifty]]-AVERAGE(Table2[6M Return vs Nifty]))/_xlfn.STDEV.P(Table2[6M Return vs Nifty])</f>
        <v>-0.67331635926394329</v>
      </c>
      <c r="M358">
        <v>2.74117709678465</v>
      </c>
      <c r="N358">
        <f>(Table2[[#This Row],[1W Return vs Nifty]]-AVERAGE(Table2[1W Return vs Nifty]))/_xlfn.STDEV.P(Table2[1W Return vs Nifty])</f>
        <v>0.22069314111412833</v>
      </c>
      <c r="O358">
        <v>688.22</v>
      </c>
      <c r="P358">
        <v>676.51291210854902</v>
      </c>
      <c r="Q358">
        <v>644.25999990814</v>
      </c>
      <c r="R358">
        <v>68.609868367766794</v>
      </c>
      <c r="S358" s="2">
        <f>(Table2[[#This Row],[Close Price]]-Table2[[#This Row],[20D EMA]])/Table2[[#This Row],[20D EMA]]</f>
        <v>3.8476068698962564E-2</v>
      </c>
      <c r="T358" s="2">
        <f>(Table2[[#This Row],[Close Price]]-Table2[[#This Row],[50D EMA]])/Table2[[#This Row],[50D EMA]]</f>
        <v>5.6446946108434023E-2</v>
      </c>
      <c r="U358" s="2">
        <f>(Table2[[#This Row],[Close Price]]-Table2[[#This Row],[200D EMA]])/Table2[[#This Row],[200D EMA]]</f>
        <v>0.10933474079083527</v>
      </c>
      <c r="V358">
        <v>1.1818126628057399</v>
      </c>
      <c r="W358">
        <v>710.45</v>
      </c>
      <c r="X358">
        <v>721.95</v>
      </c>
      <c r="Y358">
        <v>691.1</v>
      </c>
      <c r="Z358">
        <v>725.55</v>
      </c>
      <c r="AA358">
        <v>691.1</v>
      </c>
      <c r="AB358">
        <v>725.55</v>
      </c>
      <c r="AC358" s="2">
        <f>(Table2[[#This Row],[Close Price]]/Table2[[#This Row],[Day Low]])-1</f>
        <v>5.9821240059116931E-3</v>
      </c>
      <c r="AD358" s="2">
        <f>(Table2[[#This Row],[Day High]]/Table2[[#This Row],[Close Price]])-1</f>
        <v>1.0144116412480697E-2</v>
      </c>
      <c r="AE358" s="2">
        <f>(Table2[[#This Row],[Close Price]]/Table2[[#This Row],[Current Week Low]])-1</f>
        <v>3.414845897844021E-2</v>
      </c>
      <c r="AF358" s="2">
        <f>(Table2[[#This Row],[Current Week High]]/Table2[[#This Row],[Close Price]])-1</f>
        <v>1.5181194906953799E-2</v>
      </c>
      <c r="AG358" s="2">
        <f>(Table2[[#This Row],[Close Price]]/Table2[[#This Row],[Current Month Low]])-1</f>
        <v>3.414845897844021E-2</v>
      </c>
      <c r="AH358" s="2">
        <f>(Table2[[#This Row],[Current Month High]]/Table2[[#This Row],[Close Price]])-1</f>
        <v>1.5181194906953799E-2</v>
      </c>
      <c r="AI358">
        <v>20.589058346159199</v>
      </c>
      <c r="AJ358">
        <v>108.003492433061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-0.1</v>
      </c>
      <c r="AM358" t="s">
        <v>10474</v>
      </c>
      <c r="AN358">
        <v>3.45</v>
      </c>
      <c r="AO358" t="s">
        <v>10473</v>
      </c>
      <c r="AP358">
        <v>5.11163352438E-2</v>
      </c>
      <c r="AQ358">
        <f>(Table2[[#This Row],[Sharpe Ratio]]-AVERAGE(Table2[Sharpe Ratio]))/_xlfn.STDEV.P(Table2[Sharpe Ratio])</f>
        <v>-4.5639984877897215E-2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-5.8028167700321681E-2</v>
      </c>
      <c r="AS358">
        <f>_xlfn.RANK.AVG(Table2[[#This Row],[1Y Return vs Nifty Z-Score]],Table2[1Y Return vs Nifty Z-Score])</f>
        <v>176</v>
      </c>
      <c r="AT358">
        <f>_xlfn.RANK.AVG(Table2[[#This Row],[6M Return vs Nifty Z-Score]],Table2[6M Return vs Nifty Z-Score])</f>
        <v>549</v>
      </c>
      <c r="AU358">
        <f>_xlfn.RANK.AVG(Table2[[#This Row],[Sharpe Ratio Z-Score]],Table2[Sharpe Ratio Z-Score])</f>
        <v>355</v>
      </c>
      <c r="AV358">
        <f>(Table2[[#This Row],[Rank 1Y]]+Table2[[#This Row],[Rank 6M]]+Table2[[#This Row],[Rank Sharpe]])/3</f>
        <v>360</v>
      </c>
    </row>
    <row r="359" spans="1:48" x14ac:dyDescent="0.3">
      <c r="A359" t="s">
        <v>131</v>
      </c>
      <c r="B359" t="s">
        <v>132</v>
      </c>
      <c r="C359" t="s">
        <v>10429</v>
      </c>
      <c r="D359" t="s">
        <v>49</v>
      </c>
      <c r="E359">
        <v>224112.0997317</v>
      </c>
      <c r="F359">
        <v>352.75</v>
      </c>
      <c r="G359">
        <v>16.470261246812999</v>
      </c>
      <c r="H359">
        <f>(Table2[[#This Row],[1Y Return vs Nifty]]-AVERAGE(Table2[1Y Return vs Nifty]))/_xlfn.STDEV.P(Table2[1Y Return vs Nifty])</f>
        <v>-0.35924695703225595</v>
      </c>
      <c r="I359">
        <v>-4.1106102844375201</v>
      </c>
      <c r="J359">
        <f>(Table2[[#This Row],[1M Return vs Nifty]]-AVERAGE(Table2[1M Return vs Nifty]))/_xlfn.STDEV.P(Table2[1M Return vs Nifty])</f>
        <v>-1.0131440635913427</v>
      </c>
      <c r="K359">
        <v>32.7743322259481</v>
      </c>
      <c r="L359">
        <f>(Table2[[#This Row],[6M Return vs Nifty]]-AVERAGE(Table2[6M Return vs Nifty]))/_xlfn.STDEV.P(Table2[6M Return vs Nifty])</f>
        <v>0.60564924601701875</v>
      </c>
      <c r="M359">
        <v>-3.27226855159455</v>
      </c>
      <c r="N359">
        <f>(Table2[[#This Row],[1W Return vs Nifty]]-AVERAGE(Table2[1W Return vs Nifty]))/_xlfn.STDEV.P(Table2[1W Return vs Nifty])</f>
        <v>-0.959960658480011</v>
      </c>
      <c r="O359">
        <v>354.79</v>
      </c>
      <c r="P359">
        <v>353.270577476656</v>
      </c>
      <c r="Q359">
        <v>291.94124687483202</v>
      </c>
      <c r="R359">
        <v>46.183174723473499</v>
      </c>
      <c r="S359" s="2">
        <f>(Table2[[#This Row],[Close Price]]-Table2[[#This Row],[20D EMA]])/Table2[[#This Row],[20D EMA]]</f>
        <v>-5.7498802108289981E-3</v>
      </c>
      <c r="T359" s="2">
        <f>(Table2[[#This Row],[Close Price]]-Table2[[#This Row],[50D EMA]])/Table2[[#This Row],[50D EMA]]</f>
        <v>-1.4735942075176096E-3</v>
      </c>
      <c r="U359" s="2">
        <f>(Table2[[#This Row],[Close Price]]-Table2[[#This Row],[200D EMA]])/Table2[[#This Row],[200D EMA]]</f>
        <v>0.20829106464438496</v>
      </c>
      <c r="V359">
        <v>0.72904333088691198</v>
      </c>
      <c r="W359">
        <v>349.1</v>
      </c>
      <c r="X359">
        <v>354.8</v>
      </c>
      <c r="Y359">
        <v>349.1</v>
      </c>
      <c r="Z359">
        <v>358.4</v>
      </c>
      <c r="AA359">
        <v>349.1</v>
      </c>
      <c r="AB359">
        <v>358.4</v>
      </c>
      <c r="AC359" s="2">
        <f>(Table2[[#This Row],[Close Price]]/Table2[[#This Row],[Day Low]])-1</f>
        <v>1.0455456889143511E-2</v>
      </c>
      <c r="AD359" s="2">
        <f>(Table2[[#This Row],[Day High]]/Table2[[#This Row],[Close Price]])-1</f>
        <v>5.8114812189935527E-3</v>
      </c>
      <c r="AE359" s="2">
        <f>(Table2[[#This Row],[Close Price]]/Table2[[#This Row],[Current Week Low]])-1</f>
        <v>1.0455456889143511E-2</v>
      </c>
      <c r="AF359" s="2">
        <f>(Table2[[#This Row],[Current Week High]]/Table2[[#This Row],[Close Price]])-1</f>
        <v>1.601700921332383E-2</v>
      </c>
      <c r="AG359" s="2">
        <f>(Table2[[#This Row],[Close Price]]/Table2[[#This Row],[Current Month Low]])-1</f>
        <v>1.0455456889143511E-2</v>
      </c>
      <c r="AH359" s="2">
        <f>(Table2[[#This Row],[Current Month High]]/Table2[[#This Row],[Close Price]])-1</f>
        <v>1.601700921332383E-2</v>
      </c>
      <c r="AI359">
        <v>11.892274982282</v>
      </c>
      <c r="AJ359">
        <v>73.939842209072907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-0.13</v>
      </c>
      <c r="AM359" t="s">
        <v>10474</v>
      </c>
      <c r="AN359">
        <v>-1.55</v>
      </c>
      <c r="AO359" t="s">
        <v>10474</v>
      </c>
      <c r="AQ359">
        <f>(Table2[[#This Row],[Sharpe Ratio]]-AVERAGE(Table2[Sharpe Ratio]))/_xlfn.STDEV.P(Table2[Sharpe Ratio])</f>
        <v>-0.62372773734831932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-2.3504301704349104</v>
      </c>
      <c r="AS359">
        <f>_xlfn.RANK.AVG(Table2[[#This Row],[1Y Return vs Nifty Z-Score]],Table2[1Y Return vs Nifty Z-Score])</f>
        <v>416</v>
      </c>
      <c r="AT359">
        <f>_xlfn.RANK.AVG(Table2[[#This Row],[6M Return vs Nifty Z-Score]],Table2[6M Return vs Nifty Z-Score])</f>
        <v>140</v>
      </c>
      <c r="AU359">
        <f>_xlfn.RANK.AVG(Table2[[#This Row],[Sharpe Ratio Z-Score]],Table2[Sharpe Ratio Z-Score])</f>
        <v>524.5</v>
      </c>
      <c r="AV359">
        <f>(Table2[[#This Row],[Rank 1Y]]+Table2[[#This Row],[Rank 6M]]+Table2[[#This Row],[Rank Sharpe]])/3</f>
        <v>360.16666666666669</v>
      </c>
    </row>
    <row r="360" spans="1:48" x14ac:dyDescent="0.3">
      <c r="A360" t="s">
        <v>107</v>
      </c>
      <c r="B360" t="s">
        <v>108</v>
      </c>
      <c r="C360" t="s">
        <v>10436</v>
      </c>
      <c r="D360" t="s">
        <v>109</v>
      </c>
      <c r="E360">
        <v>277886.81761554</v>
      </c>
      <c r="F360">
        <v>1754.3</v>
      </c>
      <c r="G360">
        <v>59.828686493388403</v>
      </c>
      <c r="H360">
        <f>(Table2[[#This Row],[1Y Return vs Nifty]]-AVERAGE(Table2[1Y Return vs Nifty]))/_xlfn.STDEV.P(Table2[1Y Return vs Nifty])</f>
        <v>0.12371109255200942</v>
      </c>
      <c r="I360">
        <v>-2.7815661037342201</v>
      </c>
      <c r="J360">
        <f>(Table2[[#This Row],[1M Return vs Nifty]]-AVERAGE(Table2[1M Return vs Nifty]))/_xlfn.STDEV.P(Table2[1M Return vs Nifty])</f>
        <v>-0.91743688825295866</v>
      </c>
      <c r="K360">
        <v>-7.2061186578014</v>
      </c>
      <c r="L360">
        <f>(Table2[[#This Row],[6M Return vs Nifty]]-AVERAGE(Table2[6M Return vs Nifty]))/_xlfn.STDEV.P(Table2[6M Return vs Nifty])</f>
        <v>-0.53755462247991048</v>
      </c>
      <c r="M360">
        <v>-3.29641218734844</v>
      </c>
      <c r="N360">
        <f>(Table2[[#This Row],[1W Return vs Nifty]]-AVERAGE(Table2[1W Return vs Nifty]))/_xlfn.STDEV.P(Table2[1W Return vs Nifty])</f>
        <v>-0.9647009150576239</v>
      </c>
      <c r="O360">
        <v>1796.68</v>
      </c>
      <c r="P360">
        <v>1812.73761113913</v>
      </c>
      <c r="Q360">
        <v>1634.26557968408</v>
      </c>
      <c r="R360">
        <v>36.166861933080497</v>
      </c>
      <c r="S360" s="2">
        <f>(Table2[[#This Row],[Close Price]]-Table2[[#This Row],[20D EMA]])/Table2[[#This Row],[20D EMA]]</f>
        <v>-2.3587951109824846E-2</v>
      </c>
      <c r="T360" s="2">
        <f>(Table2[[#This Row],[Close Price]]-Table2[[#This Row],[50D EMA]])/Table2[[#This Row],[50D EMA]]</f>
        <v>-3.2237214465036468E-2</v>
      </c>
      <c r="U360" s="2">
        <f>(Table2[[#This Row],[Close Price]]-Table2[[#This Row],[200D EMA]])/Table2[[#This Row],[200D EMA]]</f>
        <v>7.344853970376336E-2</v>
      </c>
      <c r="V360">
        <v>0.33789661417049899</v>
      </c>
      <c r="W360">
        <v>1751.25</v>
      </c>
      <c r="X360">
        <v>1775</v>
      </c>
      <c r="Y360">
        <v>1751.25</v>
      </c>
      <c r="Z360">
        <v>1818.8</v>
      </c>
      <c r="AA360">
        <v>1751.25</v>
      </c>
      <c r="AB360">
        <v>1818.8</v>
      </c>
      <c r="AC360" s="2">
        <f>(Table2[[#This Row],[Close Price]]/Table2[[#This Row],[Day Low]])-1</f>
        <v>1.7416131334759832E-3</v>
      </c>
      <c r="AD360" s="2">
        <f>(Table2[[#This Row],[Day High]]/Table2[[#This Row],[Close Price]])-1</f>
        <v>1.179957817933075E-2</v>
      </c>
      <c r="AE360" s="2">
        <f>(Table2[[#This Row],[Close Price]]/Table2[[#This Row],[Current Week Low]])-1</f>
        <v>1.7416131334759832E-3</v>
      </c>
      <c r="AF360" s="2">
        <f>(Table2[[#This Row],[Current Week High]]/Table2[[#This Row],[Close Price]])-1</f>
        <v>3.6766801573277164E-2</v>
      </c>
      <c r="AG360" s="2">
        <f>(Table2[[#This Row],[Close Price]]/Table2[[#This Row],[Current Month Low]])-1</f>
        <v>1.7416131334759832E-3</v>
      </c>
      <c r="AH360" s="2">
        <f>(Table2[[#This Row],[Current Month High]]/Table2[[#This Row],[Close Price]])-1</f>
        <v>3.6766801573277164E-2</v>
      </c>
      <c r="AI360">
        <v>23.929772558855301</v>
      </c>
      <c r="AJ360">
        <v>115.10636993440001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-0.1</v>
      </c>
      <c r="AM360" t="s">
        <v>10474</v>
      </c>
      <c r="AN360">
        <v>-1.98</v>
      </c>
      <c r="AO360" t="s">
        <v>10474</v>
      </c>
      <c r="AP360">
        <v>5.1907635004692997E-2</v>
      </c>
      <c r="AQ360">
        <f>(Table2[[#This Row],[Sharpe Ratio]]-AVERAGE(Table2[Sharpe Ratio]))/_xlfn.STDEV.P(Table2[Sharpe Ratio])</f>
        <v>-3.6690972822881029E-2</v>
      </c>
      <c r="AR3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0">
        <f>_xlfn.RANK.AVG(Table2[[#This Row],[1Y Return vs Nifty Z-Score]],Table2[1Y Return vs Nifty Z-Score])</f>
        <v>234</v>
      </c>
      <c r="AT360">
        <f>_xlfn.RANK.AVG(Table2[[#This Row],[6M Return vs Nifty Z-Score]],Table2[6M Return vs Nifty Z-Score])</f>
        <v>501</v>
      </c>
      <c r="AU360">
        <f>_xlfn.RANK.AVG(Table2[[#This Row],[Sharpe Ratio Z-Score]],Table2[Sharpe Ratio Z-Score])</f>
        <v>350</v>
      </c>
      <c r="AV360">
        <f>(Table2[[#This Row],[Rank 1Y]]+Table2[[#This Row],[Rank 6M]]+Table2[[#This Row],[Rank Sharpe]])/3</f>
        <v>361.66666666666669</v>
      </c>
    </row>
    <row r="361" spans="1:48" x14ac:dyDescent="0.3">
      <c r="A361" t="s">
        <v>1597</v>
      </c>
      <c r="B361" t="s">
        <v>1598</v>
      </c>
      <c r="C361" t="s">
        <v>10434</v>
      </c>
      <c r="D361" t="s">
        <v>207</v>
      </c>
      <c r="E361">
        <v>5644.6409082800001</v>
      </c>
      <c r="F361">
        <v>622.85</v>
      </c>
      <c r="G361">
        <v>42.214534154178303</v>
      </c>
      <c r="H361">
        <f>(Table2[[#This Row],[1Y Return vs Nifty]]-AVERAGE(Table2[1Y Return vs Nifty]))/_xlfn.STDEV.P(Table2[1Y Return vs Nifty])</f>
        <v>-7.248829915668599E-2</v>
      </c>
      <c r="I361">
        <v>4.1926423668622999</v>
      </c>
      <c r="J361">
        <f>(Table2[[#This Row],[1M Return vs Nifty]]-AVERAGE(Table2[1M Return vs Nifty]))/_xlfn.STDEV.P(Table2[1M Return vs Nifty])</f>
        <v>-0.41520994754387802</v>
      </c>
      <c r="K361">
        <v>15.4473662296881</v>
      </c>
      <c r="L361">
        <f>(Table2[[#This Row],[6M Return vs Nifty]]-AVERAGE(Table2[6M Return vs Nifty]))/_xlfn.STDEV.P(Table2[6M Return vs Nifty])</f>
        <v>0.110200742601304</v>
      </c>
      <c r="M361">
        <v>-1.17743737648316</v>
      </c>
      <c r="N361">
        <f>(Table2[[#This Row],[1W Return vs Nifty]]-AVERAGE(Table2[1W Return vs Nifty]))/_xlfn.STDEV.P(Table2[1W Return vs Nifty])</f>
        <v>-0.54867060432110515</v>
      </c>
      <c r="O361">
        <v>615.63</v>
      </c>
      <c r="P361">
        <v>584.25182519908697</v>
      </c>
      <c r="Q361">
        <v>499.49352699774801</v>
      </c>
      <c r="R361">
        <v>51.3000770213077</v>
      </c>
      <c r="S361" s="2">
        <f>(Table2[[#This Row],[Close Price]]-Table2[[#This Row],[20D EMA]])/Table2[[#This Row],[20D EMA]]</f>
        <v>1.1727823530367311E-2</v>
      </c>
      <c r="T361" s="2">
        <f>(Table2[[#This Row],[Close Price]]-Table2[[#This Row],[50D EMA]])/Table2[[#This Row],[50D EMA]]</f>
        <v>6.6064277655890111E-2</v>
      </c>
      <c r="U361" s="2">
        <f>(Table2[[#This Row],[Close Price]]-Table2[[#This Row],[200D EMA]])/Table2[[#This Row],[200D EMA]]</f>
        <v>0.24696310629628676</v>
      </c>
      <c r="V361">
        <v>0.38976004190003599</v>
      </c>
      <c r="W361">
        <v>613.6</v>
      </c>
      <c r="X361">
        <v>631.6</v>
      </c>
      <c r="Y361">
        <v>603.45000000000005</v>
      </c>
      <c r="Z361">
        <v>662.8</v>
      </c>
      <c r="AA361">
        <v>603.45000000000005</v>
      </c>
      <c r="AB361">
        <v>662.8</v>
      </c>
      <c r="AC361" s="2">
        <f>(Table2[[#This Row],[Close Price]]/Table2[[#This Row],[Day Low]])-1</f>
        <v>1.5074967405475981E-2</v>
      </c>
      <c r="AD361" s="2">
        <f>(Table2[[#This Row],[Day High]]/Table2[[#This Row],[Close Price]])-1</f>
        <v>1.4048326242273479E-2</v>
      </c>
      <c r="AE361" s="2">
        <f>(Table2[[#This Row],[Close Price]]/Table2[[#This Row],[Current Week Low]])-1</f>
        <v>3.2148479575772493E-2</v>
      </c>
      <c r="AF361" s="2">
        <f>(Table2[[#This Row],[Current Week High]]/Table2[[#This Row],[Close Price]])-1</f>
        <v>6.4140643814722509E-2</v>
      </c>
      <c r="AG361" s="2">
        <f>(Table2[[#This Row],[Close Price]]/Table2[[#This Row],[Current Month Low]])-1</f>
        <v>3.2148479575772493E-2</v>
      </c>
      <c r="AH361" s="2">
        <f>(Table2[[#This Row],[Current Month High]]/Table2[[#This Row],[Close Price]])-1</f>
        <v>6.4140643814722509E-2</v>
      </c>
      <c r="AI361">
        <v>6.41406438147225</v>
      </c>
      <c r="AJ361">
        <v>94.458320324695507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0.21</v>
      </c>
      <c r="AM361" t="s">
        <v>10473</v>
      </c>
      <c r="AN361">
        <v>-2.7</v>
      </c>
      <c r="AO361" t="s">
        <v>10474</v>
      </c>
      <c r="AQ361">
        <f>(Table2[[#This Row],[Sharpe Ratio]]-AVERAGE(Table2[Sharpe Ratio]))/_xlfn.STDEV.P(Table2[Sharpe Ratio])</f>
        <v>-0.62372773734831932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-1.5498958457686844</v>
      </c>
      <c r="AS361">
        <f>_xlfn.RANK.AVG(Table2[[#This Row],[1Y Return vs Nifty Z-Score]],Table2[1Y Return vs Nifty Z-Score])</f>
        <v>303</v>
      </c>
      <c r="AT361">
        <f>_xlfn.RANK.AVG(Table2[[#This Row],[6M Return vs Nifty Z-Score]],Table2[6M Return vs Nifty Z-Score])</f>
        <v>265</v>
      </c>
      <c r="AU361">
        <f>_xlfn.RANK.AVG(Table2[[#This Row],[Sharpe Ratio Z-Score]],Table2[Sharpe Ratio Z-Score])</f>
        <v>524.5</v>
      </c>
      <c r="AV361">
        <f>(Table2[[#This Row],[Rank 1Y]]+Table2[[#This Row],[Rank 6M]]+Table2[[#This Row],[Rank Sharpe]])/3</f>
        <v>364.16666666666669</v>
      </c>
    </row>
    <row r="362" spans="1:48" x14ac:dyDescent="0.3">
      <c r="A362" t="s">
        <v>1288</v>
      </c>
      <c r="B362" t="s">
        <v>1289</v>
      </c>
      <c r="C362" t="s">
        <v>10438</v>
      </c>
      <c r="D362" t="s">
        <v>80</v>
      </c>
      <c r="E362">
        <v>8505.5726953479898</v>
      </c>
      <c r="F362">
        <v>210.44</v>
      </c>
      <c r="G362">
        <v>21.944383034549102</v>
      </c>
      <c r="H362">
        <f>(Table2[[#This Row],[1Y Return vs Nifty]]-AVERAGE(Table2[1Y Return vs Nifty]))/_xlfn.STDEV.P(Table2[1Y Return vs Nifty])</f>
        <v>-0.29827215993672324</v>
      </c>
      <c r="I362">
        <v>-5.3995388674520299</v>
      </c>
      <c r="J362">
        <f>(Table2[[#This Row],[1M Return vs Nifty]]-AVERAGE(Table2[1M Return vs Nifty]))/_xlfn.STDEV.P(Table2[1M Return vs Nifty])</f>
        <v>-1.1059624331266169</v>
      </c>
      <c r="K362">
        <v>4.8756324952202696</v>
      </c>
      <c r="L362">
        <f>(Table2[[#This Row],[6M Return vs Nifty]]-AVERAGE(Table2[6M Return vs Nifty]))/_xlfn.STDEV.P(Table2[6M Return vs Nifty])</f>
        <v>-0.19208816697363676</v>
      </c>
      <c r="M362">
        <v>-1.6441877764142401</v>
      </c>
      <c r="N362">
        <f>(Table2[[#This Row],[1W Return vs Nifty]]-AVERAGE(Table2[1W Return vs Nifty]))/_xlfn.STDEV.P(Table2[1W Return vs Nifty])</f>
        <v>-0.64031035054367946</v>
      </c>
      <c r="O362">
        <v>213.47</v>
      </c>
      <c r="P362">
        <v>216.08001754947901</v>
      </c>
      <c r="Q362">
        <v>195.527599455</v>
      </c>
      <c r="R362">
        <v>39.096782977684398</v>
      </c>
      <c r="S362" s="2">
        <f>(Table2[[#This Row],[Close Price]]-Table2[[#This Row],[20D EMA]])/Table2[[#This Row],[20D EMA]]</f>
        <v>-1.4194031948283137E-2</v>
      </c>
      <c r="T362" s="2">
        <f>(Table2[[#This Row],[Close Price]]-Table2[[#This Row],[50D EMA]])/Table2[[#This Row],[50D EMA]]</f>
        <v>-2.6101523007269908E-2</v>
      </c>
      <c r="U362" s="2">
        <f>(Table2[[#This Row],[Close Price]]-Table2[[#This Row],[200D EMA]])/Table2[[#This Row],[200D EMA]]</f>
        <v>7.626749669389786E-2</v>
      </c>
      <c r="V362">
        <v>0.732075986438949</v>
      </c>
      <c r="W362">
        <v>209</v>
      </c>
      <c r="X362">
        <v>211</v>
      </c>
      <c r="Y362">
        <v>209</v>
      </c>
      <c r="Z362">
        <v>214</v>
      </c>
      <c r="AA362">
        <v>209</v>
      </c>
      <c r="AB362">
        <v>214</v>
      </c>
      <c r="AC362" s="2">
        <f>(Table2[[#This Row],[Close Price]]/Table2[[#This Row],[Day Low]])-1</f>
        <v>6.8899521531100572E-3</v>
      </c>
      <c r="AD362" s="2">
        <f>(Table2[[#This Row],[Day High]]/Table2[[#This Row],[Close Price]])-1</f>
        <v>2.661091047329478E-3</v>
      </c>
      <c r="AE362" s="2">
        <f>(Table2[[#This Row],[Close Price]]/Table2[[#This Row],[Current Week Low]])-1</f>
        <v>6.8899521531100572E-3</v>
      </c>
      <c r="AF362" s="2">
        <f>(Table2[[#This Row],[Current Week High]]/Table2[[#This Row],[Close Price]])-1</f>
        <v>1.6916935943736888E-2</v>
      </c>
      <c r="AG362" s="2">
        <f>(Table2[[#This Row],[Close Price]]/Table2[[#This Row],[Current Month Low]])-1</f>
        <v>6.8899521531100572E-3</v>
      </c>
      <c r="AH362" s="2">
        <f>(Table2[[#This Row],[Current Month High]]/Table2[[#This Row],[Close Price]])-1</f>
        <v>1.6916935943736888E-2</v>
      </c>
      <c r="AI362">
        <v>21.649876449344202</v>
      </c>
      <c r="AJ362">
        <v>50.2069950035688</v>
      </c>
      <c r="AK362" t="str">
        <f>IF(AND(Table2[[#This Row],[20D EMA]]&gt;Table2[[#This Row],[50D EMA]],Table2[[#This Row],[50D EMA]]&gt;Table2[[#This Row],[200D EMA]]),"Uptrend","Downtrend/NoTrend")</f>
        <v>Downtrend/NoTrend</v>
      </c>
      <c r="AL362">
        <v>-0.16</v>
      </c>
      <c r="AM362" t="s">
        <v>10474</v>
      </c>
      <c r="AN362">
        <v>-3.12</v>
      </c>
      <c r="AO362" t="s">
        <v>10474</v>
      </c>
      <c r="AP362">
        <v>5.2018576233263003E-2</v>
      </c>
      <c r="AQ362">
        <f>(Table2[[#This Row],[Sharpe Ratio]]-AVERAGE(Table2[Sharpe Ratio]))/_xlfn.STDEV.P(Table2[Sharpe Ratio])</f>
        <v>-3.5436309999843041E-2</v>
      </c>
      <c r="AR3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2">
        <f>_xlfn.RANK.AVG(Table2[[#This Row],[1Y Return vs Nifty Z-Score]],Table2[1Y Return vs Nifty Z-Score])</f>
        <v>380</v>
      </c>
      <c r="AT362">
        <f>_xlfn.RANK.AVG(Table2[[#This Row],[6M Return vs Nifty Z-Score]],Table2[6M Return vs Nifty Z-Score])</f>
        <v>369</v>
      </c>
      <c r="AU362">
        <f>_xlfn.RANK.AVG(Table2[[#This Row],[Sharpe Ratio Z-Score]],Table2[Sharpe Ratio Z-Score])</f>
        <v>349</v>
      </c>
      <c r="AV362">
        <f>(Table2[[#This Row],[Rank 1Y]]+Table2[[#This Row],[Rank 6M]]+Table2[[#This Row],[Rank Sharpe]])/3</f>
        <v>366</v>
      </c>
    </row>
    <row r="363" spans="1:48" x14ac:dyDescent="0.3">
      <c r="A363" t="s">
        <v>1952</v>
      </c>
      <c r="B363" t="s">
        <v>1953</v>
      </c>
      <c r="C363" t="s">
        <v>10429</v>
      </c>
      <c r="D363" t="s">
        <v>546</v>
      </c>
      <c r="E363">
        <v>3273.9397021099999</v>
      </c>
      <c r="F363">
        <v>56.21</v>
      </c>
      <c r="G363">
        <v>47.8973911577122</v>
      </c>
      <c r="H363">
        <f>(Table2[[#This Row],[1Y Return vs Nifty]]-AVERAGE(Table2[1Y Return vs Nifty]))/_xlfn.STDEV.P(Table2[1Y Return vs Nifty])</f>
        <v>-9.1884556110583687E-3</v>
      </c>
      <c r="I363">
        <v>29.248724384927101</v>
      </c>
      <c r="J363">
        <f>(Table2[[#This Row],[1M Return vs Nifty]]-AVERAGE(Table2[1M Return vs Nifty]))/_xlfn.STDEV.P(Table2[1M Return vs Nifty])</f>
        <v>1.3891294941493764</v>
      </c>
      <c r="K363">
        <v>26.445263536406099</v>
      </c>
      <c r="L363">
        <f>(Table2[[#This Row],[6M Return vs Nifty]]-AVERAGE(Table2[6M Return vs Nifty]))/_xlfn.STDEV.P(Table2[6M Return vs Nifty])</f>
        <v>0.42467540380334529</v>
      </c>
      <c r="M363">
        <v>10.139280781798099</v>
      </c>
      <c r="N363">
        <f>(Table2[[#This Row],[1W Return vs Nifty]]-AVERAGE(Table2[1W Return vs Nifty]))/_xlfn.STDEV.P(Table2[1W Return vs Nifty])</f>
        <v>1.6732046854492408</v>
      </c>
      <c r="O363">
        <v>51.42</v>
      </c>
      <c r="P363">
        <v>48.471604402933899</v>
      </c>
      <c r="Q363">
        <v>44.074633824846003</v>
      </c>
      <c r="R363">
        <v>67.824696369784405</v>
      </c>
      <c r="S363" s="2">
        <f>(Table2[[#This Row],[Close Price]]-Table2[[#This Row],[20D EMA]])/Table2[[#This Row],[20D EMA]]</f>
        <v>9.3154414624659648E-2</v>
      </c>
      <c r="T363" s="2">
        <f>(Table2[[#This Row],[Close Price]]-Table2[[#This Row],[50D EMA]])/Table2[[#This Row],[50D EMA]]</f>
        <v>0.15964801851282873</v>
      </c>
      <c r="U363" s="2">
        <f>(Table2[[#This Row],[Close Price]]-Table2[[#This Row],[200D EMA]])/Table2[[#This Row],[200D EMA]]</f>
        <v>0.27533674410955583</v>
      </c>
      <c r="V363">
        <v>1.29328544277914</v>
      </c>
      <c r="W363">
        <v>55.74</v>
      </c>
      <c r="X363">
        <v>57.65</v>
      </c>
      <c r="Y363">
        <v>49.8</v>
      </c>
      <c r="Z363">
        <v>59.8</v>
      </c>
      <c r="AA363">
        <v>49.8</v>
      </c>
      <c r="AB363">
        <v>59.8</v>
      </c>
      <c r="AC363" s="2">
        <f>(Table2[[#This Row],[Close Price]]/Table2[[#This Row],[Day Low]])-1</f>
        <v>8.4320057409401628E-3</v>
      </c>
      <c r="AD363" s="2">
        <f>(Table2[[#This Row],[Day High]]/Table2[[#This Row],[Close Price]])-1</f>
        <v>2.5618217399039356E-2</v>
      </c>
      <c r="AE363" s="2">
        <f>(Table2[[#This Row],[Close Price]]/Table2[[#This Row],[Current Week Low]])-1</f>
        <v>0.12871485943775118</v>
      </c>
      <c r="AF363" s="2">
        <f>(Table2[[#This Row],[Current Week High]]/Table2[[#This Row],[Close Price]])-1</f>
        <v>6.3867639210104965E-2</v>
      </c>
      <c r="AG363" s="2">
        <f>(Table2[[#This Row],[Close Price]]/Table2[[#This Row],[Current Month Low]])-1</f>
        <v>0.12871485943775118</v>
      </c>
      <c r="AH363" s="2">
        <f>(Table2[[#This Row],[Current Month High]]/Table2[[#This Row],[Close Price]])-1</f>
        <v>6.3867639210104965E-2</v>
      </c>
      <c r="AI363">
        <v>6.3867639210104903</v>
      </c>
      <c r="AJ363">
        <v>87.993311036789294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0.05</v>
      </c>
      <c r="AM363" t="s">
        <v>10473</v>
      </c>
      <c r="AN363">
        <v>16.809999999999999</v>
      </c>
      <c r="AO363" t="s">
        <v>10473</v>
      </c>
      <c r="AP363">
        <v>-5.8956099771831E-2</v>
      </c>
      <c r="AQ363">
        <f>(Table2[[#This Row],[Sharpe Ratio]]-AVERAGE(Table2[Sharpe Ratio]))/_xlfn.STDEV.P(Table2[Sharpe Ratio])</f>
        <v>-1.2904773986643385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2.1873437291265656</v>
      </c>
      <c r="AS363">
        <f>_xlfn.RANK.AVG(Table2[[#This Row],[1Y Return vs Nifty Z-Score]],Table2[1Y Return vs Nifty Z-Score])</f>
        <v>277</v>
      </c>
      <c r="AT363">
        <f>_xlfn.RANK.AVG(Table2[[#This Row],[6M Return vs Nifty Z-Score]],Table2[6M Return vs Nifty Z-Score])</f>
        <v>173</v>
      </c>
      <c r="AU363">
        <f>_xlfn.RANK.AVG(Table2[[#This Row],[Sharpe Ratio Z-Score]],Table2[Sharpe Ratio Z-Score])</f>
        <v>648</v>
      </c>
      <c r="AV363">
        <f>(Table2[[#This Row],[Rank 1Y]]+Table2[[#This Row],[Rank 6M]]+Table2[[#This Row],[Rank Sharpe]])/3</f>
        <v>366</v>
      </c>
    </row>
    <row r="364" spans="1:48" x14ac:dyDescent="0.3">
      <c r="A364" t="s">
        <v>561</v>
      </c>
      <c r="B364" t="s">
        <v>562</v>
      </c>
      <c r="C364" t="s">
        <v>10433</v>
      </c>
      <c r="D364" t="s">
        <v>398</v>
      </c>
      <c r="E364">
        <v>33301.518103509901</v>
      </c>
      <c r="F364">
        <v>524.35</v>
      </c>
      <c r="G364">
        <v>6.2588154108836598</v>
      </c>
      <c r="H364">
        <f>(Table2[[#This Row],[1Y Return vs Nifty]]-AVERAGE(Table2[1Y Return vs Nifty]))/_xlfn.STDEV.P(Table2[1Y Return vs Nifty])</f>
        <v>-0.47298955576156115</v>
      </c>
      <c r="I364">
        <v>9.6456318263014893</v>
      </c>
      <c r="J364">
        <f>(Table2[[#This Row],[1M Return vs Nifty]]-AVERAGE(Table2[1M Return vs Nifty]))/_xlfn.STDEV.P(Table2[1M Return vs Nifty])</f>
        <v>-2.2529082685996158E-2</v>
      </c>
      <c r="K364">
        <v>1.86235140940777</v>
      </c>
      <c r="L364">
        <f>(Table2[[#This Row],[6M Return vs Nifty]]-AVERAGE(Table2[6M Return vs Nifty]))/_xlfn.STDEV.P(Table2[6M Return vs Nifty])</f>
        <v>-0.27825014158932704</v>
      </c>
      <c r="M364">
        <v>0.840675762208827</v>
      </c>
      <c r="N364">
        <f>(Table2[[#This Row],[1W Return vs Nifty]]-AVERAGE(Table2[1W Return vs Nifty]))/_xlfn.STDEV.P(Table2[1W Return vs Nifty])</f>
        <v>-0.15244303621300148</v>
      </c>
      <c r="O364">
        <v>511.35</v>
      </c>
      <c r="P364">
        <v>497.11740182843403</v>
      </c>
      <c r="Q364">
        <v>464.10725931489497</v>
      </c>
      <c r="R364">
        <v>57.313259698745703</v>
      </c>
      <c r="S364" s="2">
        <f>(Table2[[#This Row],[Close Price]]-Table2[[#This Row],[20D EMA]])/Table2[[#This Row],[20D EMA]]</f>
        <v>2.5422900166226652E-2</v>
      </c>
      <c r="T364" s="2">
        <f>(Table2[[#This Row],[Close Price]]-Table2[[#This Row],[50D EMA]])/Table2[[#This Row],[50D EMA]]</f>
        <v>5.4781019677449465E-2</v>
      </c>
      <c r="U364" s="2">
        <f>(Table2[[#This Row],[Close Price]]-Table2[[#This Row],[200D EMA]])/Table2[[#This Row],[200D EMA]]</f>
        <v>0.12980348718103241</v>
      </c>
      <c r="V364">
        <v>1.41464605782222</v>
      </c>
      <c r="W364">
        <v>521</v>
      </c>
      <c r="X364">
        <v>532.5</v>
      </c>
      <c r="Y364">
        <v>521</v>
      </c>
      <c r="Z364">
        <v>550.15</v>
      </c>
      <c r="AA364">
        <v>521</v>
      </c>
      <c r="AB364">
        <v>550.15</v>
      </c>
      <c r="AC364" s="2">
        <f>(Table2[[#This Row],[Close Price]]/Table2[[#This Row],[Day Low]])-1</f>
        <v>6.4299424184262044E-3</v>
      </c>
      <c r="AD364" s="2">
        <f>(Table2[[#This Row],[Day High]]/Table2[[#This Row],[Close Price]])-1</f>
        <v>1.5543053304090781E-2</v>
      </c>
      <c r="AE364" s="2">
        <f>(Table2[[#This Row],[Close Price]]/Table2[[#This Row],[Current Week Low]])-1</f>
        <v>6.4299424184262044E-3</v>
      </c>
      <c r="AF364" s="2">
        <f>(Table2[[#This Row],[Current Week High]]/Table2[[#This Row],[Close Price]])-1</f>
        <v>4.9203776103747376E-2</v>
      </c>
      <c r="AG364" s="2">
        <f>(Table2[[#This Row],[Close Price]]/Table2[[#This Row],[Current Month Low]])-1</f>
        <v>6.4299424184262044E-3</v>
      </c>
      <c r="AH364" s="2">
        <f>(Table2[[#This Row],[Current Month High]]/Table2[[#This Row],[Close Price]])-1</f>
        <v>4.9203776103747376E-2</v>
      </c>
      <c r="AI364">
        <v>6.3983980165919601</v>
      </c>
      <c r="AJ364">
        <v>43.657534246575302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-0.06</v>
      </c>
      <c r="AM364" t="s">
        <v>10474</v>
      </c>
      <c r="AN364">
        <v>8.19</v>
      </c>
      <c r="AO364" t="s">
        <v>10473</v>
      </c>
      <c r="AP364">
        <v>9.5637197164482005E-2</v>
      </c>
      <c r="AQ364">
        <f>(Table2[[#This Row],[Sharpe Ratio]]-AVERAGE(Table2[Sharpe Ratio]))/_xlfn.STDEV.P(Table2[Sharpe Ratio])</f>
        <v>0.45785786728658767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-0.46835394896329818</v>
      </c>
      <c r="AS364">
        <f>_xlfn.RANK.AVG(Table2[[#This Row],[1Y Return vs Nifty Z-Score]],Table2[1Y Return vs Nifty Z-Score])</f>
        <v>477</v>
      </c>
      <c r="AT364">
        <f>_xlfn.RANK.AVG(Table2[[#This Row],[6M Return vs Nifty Z-Score]],Table2[6M Return vs Nifty Z-Score])</f>
        <v>399</v>
      </c>
      <c r="AU364">
        <f>_xlfn.RANK.AVG(Table2[[#This Row],[Sharpe Ratio Z-Score]],Table2[Sharpe Ratio Z-Score])</f>
        <v>223</v>
      </c>
      <c r="AV364">
        <f>(Table2[[#This Row],[Rank 1Y]]+Table2[[#This Row],[Rank 6M]]+Table2[[#This Row],[Rank Sharpe]])/3</f>
        <v>366.33333333333331</v>
      </c>
    </row>
    <row r="365" spans="1:48" x14ac:dyDescent="0.3">
      <c r="A365" t="s">
        <v>1416</v>
      </c>
      <c r="B365" t="s">
        <v>1417</v>
      </c>
      <c r="C365" t="s">
        <v>10433</v>
      </c>
      <c r="D365" t="s">
        <v>191</v>
      </c>
      <c r="E365">
        <v>7267.8164727699996</v>
      </c>
      <c r="F365">
        <v>524.9</v>
      </c>
      <c r="G365">
        <v>0.93477117914735397</v>
      </c>
      <c r="H365">
        <f>(Table2[[#This Row],[1Y Return vs Nifty]]-AVERAGE(Table2[1Y Return vs Nifty]))/_xlfn.STDEV.P(Table2[1Y Return vs Nifty])</f>
        <v>-0.53229267859033169</v>
      </c>
      <c r="I365">
        <v>15.2203897440933</v>
      </c>
      <c r="J365">
        <f>(Table2[[#This Row],[1M Return vs Nifty]]-AVERAGE(Table2[1M Return vs Nifty]))/_xlfn.STDEV.P(Table2[1M Return vs Nifty])</f>
        <v>0.37892057659079803</v>
      </c>
      <c r="K365">
        <v>19.699408951466701</v>
      </c>
      <c r="L365">
        <f>(Table2[[#This Row],[6M Return vs Nifty]]-AVERAGE(Table2[6M Return vs Nifty]))/_xlfn.STDEV.P(Table2[6M Return vs Nifty])</f>
        <v>0.23178395592437578</v>
      </c>
      <c r="M365">
        <v>0.43052977941169401</v>
      </c>
      <c r="N365">
        <f>(Table2[[#This Row],[1W Return vs Nifty]]-AVERAGE(Table2[1W Return vs Nifty]))/_xlfn.STDEV.P(Table2[1W Return vs Nifty])</f>
        <v>-0.23296931703308746</v>
      </c>
      <c r="O365">
        <v>503.09</v>
      </c>
      <c r="P365">
        <v>470.50770537228698</v>
      </c>
      <c r="Q365">
        <v>422.184711195104</v>
      </c>
      <c r="R365">
        <v>76.119972043452506</v>
      </c>
      <c r="S365" s="2">
        <f>(Table2[[#This Row],[Close Price]]-Table2[[#This Row],[20D EMA]])/Table2[[#This Row],[20D EMA]]</f>
        <v>4.3352084120137559E-2</v>
      </c>
      <c r="T365" s="2">
        <f>(Table2[[#This Row],[Close Price]]-Table2[[#This Row],[50D EMA]])/Table2[[#This Row],[50D EMA]]</f>
        <v>0.1156034088425297</v>
      </c>
      <c r="U365" s="2">
        <f>(Table2[[#This Row],[Close Price]]-Table2[[#This Row],[200D EMA]])/Table2[[#This Row],[200D EMA]]</f>
        <v>0.24329466719468251</v>
      </c>
      <c r="V365">
        <v>0.97979660230224297</v>
      </c>
      <c r="W365">
        <v>516.5</v>
      </c>
      <c r="X365">
        <v>542</v>
      </c>
      <c r="Y365">
        <v>510.75</v>
      </c>
      <c r="Z365">
        <v>542</v>
      </c>
      <c r="AA365">
        <v>510.75</v>
      </c>
      <c r="AB365">
        <v>542</v>
      </c>
      <c r="AC365" s="2">
        <f>(Table2[[#This Row],[Close Price]]/Table2[[#This Row],[Day Low]])-1</f>
        <v>1.6263310745401771E-2</v>
      </c>
      <c r="AD365" s="2">
        <f>(Table2[[#This Row],[Day High]]/Table2[[#This Row],[Close Price]])-1</f>
        <v>3.2577633835016329E-2</v>
      </c>
      <c r="AE365" s="2">
        <f>(Table2[[#This Row],[Close Price]]/Table2[[#This Row],[Current Week Low]])-1</f>
        <v>2.7704356338717595E-2</v>
      </c>
      <c r="AF365" s="2">
        <f>(Table2[[#This Row],[Current Week High]]/Table2[[#This Row],[Close Price]])-1</f>
        <v>3.2577633835016329E-2</v>
      </c>
      <c r="AG365" s="2">
        <f>(Table2[[#This Row],[Close Price]]/Table2[[#This Row],[Current Month Low]])-1</f>
        <v>2.7704356338717595E-2</v>
      </c>
      <c r="AH365" s="2">
        <f>(Table2[[#This Row],[Current Month High]]/Table2[[#This Row],[Close Price]])-1</f>
        <v>3.2577633835016329E-2</v>
      </c>
      <c r="AI365">
        <v>3.2577633835016302</v>
      </c>
      <c r="AJ365">
        <v>48.381625441696102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7.0000000000000007E-2</v>
      </c>
      <c r="AM365" t="s">
        <v>10473</v>
      </c>
      <c r="AN365">
        <v>2.67</v>
      </c>
      <c r="AO365" t="s">
        <v>10473</v>
      </c>
      <c r="AP365">
        <v>4.8174294084823002E-2</v>
      </c>
      <c r="AQ365">
        <f>(Table2[[#This Row],[Sharpe Ratio]]-AVERAGE(Table2[Sharpe Ratio]))/_xlfn.STDEV.P(Table2[Sharpe Ratio])</f>
        <v>-7.8912283315504331E-2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-0.23346974642374971</v>
      </c>
      <c r="AS365">
        <f>_xlfn.RANK.AVG(Table2[[#This Row],[1Y Return vs Nifty Z-Score]],Table2[1Y Return vs Nifty Z-Score])</f>
        <v>512</v>
      </c>
      <c r="AT365">
        <f>_xlfn.RANK.AVG(Table2[[#This Row],[6M Return vs Nifty Z-Score]],Table2[6M Return vs Nifty Z-Score])</f>
        <v>225</v>
      </c>
      <c r="AU365">
        <f>_xlfn.RANK.AVG(Table2[[#This Row],[Sharpe Ratio Z-Score]],Table2[Sharpe Ratio Z-Score])</f>
        <v>363</v>
      </c>
      <c r="AV365">
        <f>(Table2[[#This Row],[Rank 1Y]]+Table2[[#This Row],[Rank 6M]]+Table2[[#This Row],[Rank Sharpe]])/3</f>
        <v>366.66666666666669</v>
      </c>
    </row>
    <row r="366" spans="1:48" x14ac:dyDescent="0.3">
      <c r="A366" t="s">
        <v>1091</v>
      </c>
      <c r="B366" t="s">
        <v>1092</v>
      </c>
      <c r="C366" t="s">
        <v>10440</v>
      </c>
      <c r="D366" t="s">
        <v>906</v>
      </c>
      <c r="E366">
        <v>11301.184151136</v>
      </c>
      <c r="F366">
        <v>81.84</v>
      </c>
      <c r="G366">
        <v>76.002585718632105</v>
      </c>
      <c r="H366">
        <f>(Table2[[#This Row],[1Y Return vs Nifty]]-AVERAGE(Table2[1Y Return vs Nifty]))/_xlfn.STDEV.P(Table2[1Y Return vs Nifty])</f>
        <v>0.30386788513785462</v>
      </c>
      <c r="I366">
        <v>10.5078308530311</v>
      </c>
      <c r="J366">
        <f>(Table2[[#This Row],[1M Return vs Nifty]]-AVERAGE(Table2[1M Return vs Nifty]))/_xlfn.STDEV.P(Table2[1M Return vs Nifty])</f>
        <v>3.9559623337401803E-2</v>
      </c>
      <c r="K366">
        <v>-16.840221627988299</v>
      </c>
      <c r="L366">
        <f>(Table2[[#This Row],[6M Return vs Nifty]]-AVERAGE(Table2[6M Return vs Nifty]))/_xlfn.STDEV.P(Table2[6M Return vs Nifty])</f>
        <v>-0.81303285100314304</v>
      </c>
      <c r="M366">
        <v>-1.5945114115124299</v>
      </c>
      <c r="N366">
        <f>(Table2[[#This Row],[1W Return vs Nifty]]-AVERAGE(Table2[1W Return vs Nifty]))/_xlfn.STDEV.P(Table2[1W Return vs Nifty])</f>
        <v>-0.63055710882490623</v>
      </c>
      <c r="O366">
        <v>80.459999999999994</v>
      </c>
      <c r="P366">
        <v>78.013979834922907</v>
      </c>
      <c r="Q366">
        <v>71.620566617952306</v>
      </c>
      <c r="R366">
        <v>52.615530593313601</v>
      </c>
      <c r="S366" s="2">
        <f>(Table2[[#This Row],[Close Price]]-Table2[[#This Row],[20D EMA]])/Table2[[#This Row],[20D EMA]]</f>
        <v>1.7151379567487073E-2</v>
      </c>
      <c r="T366" s="2">
        <f>(Table2[[#This Row],[Close Price]]-Table2[[#This Row],[50D EMA]])/Table2[[#This Row],[50D EMA]]</f>
        <v>4.9042750711768987E-2</v>
      </c>
      <c r="U366" s="2">
        <f>(Table2[[#This Row],[Close Price]]-Table2[[#This Row],[200D EMA]])/Table2[[#This Row],[200D EMA]]</f>
        <v>0.14268853018940106</v>
      </c>
      <c r="V366">
        <v>1.7416432591487301</v>
      </c>
      <c r="W366">
        <v>80.790000000000006</v>
      </c>
      <c r="X366">
        <v>83.8</v>
      </c>
      <c r="Y366">
        <v>80.599999999999994</v>
      </c>
      <c r="Z366">
        <v>84.8</v>
      </c>
      <c r="AA366">
        <v>80.599999999999994</v>
      </c>
      <c r="AB366">
        <v>84.8</v>
      </c>
      <c r="AC366" s="2">
        <f>(Table2[[#This Row],[Close Price]]/Table2[[#This Row],[Day Low]])-1</f>
        <v>1.2996658002228045E-2</v>
      </c>
      <c r="AD366" s="2">
        <f>(Table2[[#This Row],[Day High]]/Table2[[#This Row],[Close Price]])-1</f>
        <v>2.3949169110459412E-2</v>
      </c>
      <c r="AE366" s="2">
        <f>(Table2[[#This Row],[Close Price]]/Table2[[#This Row],[Current Week Low]])-1</f>
        <v>1.5384615384615552E-2</v>
      </c>
      <c r="AF366" s="2">
        <f>(Table2[[#This Row],[Current Week High]]/Table2[[#This Row],[Close Price]])-1</f>
        <v>3.6168132942326459E-2</v>
      </c>
      <c r="AG366" s="2">
        <f>(Table2[[#This Row],[Close Price]]/Table2[[#This Row],[Current Month Low]])-1</f>
        <v>1.5384615384615552E-2</v>
      </c>
      <c r="AH366" s="2">
        <f>(Table2[[#This Row],[Current Month High]]/Table2[[#This Row],[Close Price]])-1</f>
        <v>3.6168132942326459E-2</v>
      </c>
      <c r="AI366">
        <v>15.896871945259001</v>
      </c>
      <c r="AJ366">
        <v>109.04214559386899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</v>
      </c>
      <c r="AM366">
        <v>0</v>
      </c>
      <c r="AN366">
        <v>2.06</v>
      </c>
      <c r="AO366" t="s">
        <v>10473</v>
      </c>
      <c r="AP366">
        <v>5.9616164340139E-2</v>
      </c>
      <c r="AQ366">
        <f>(Table2[[#This Row],[Sharpe Ratio]]-AVERAGE(Table2[Sharpe Ratio]))/_xlfn.STDEV.P(Table2[Sharpe Ratio])</f>
        <v>5.0486763552904997E-2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-1.0496756877998878</v>
      </c>
      <c r="AS366">
        <f>_xlfn.RANK.AVG(Table2[[#This Row],[1Y Return vs Nifty Z-Score]],Table2[1Y Return vs Nifty Z-Score])</f>
        <v>181</v>
      </c>
      <c r="AT366">
        <f>_xlfn.RANK.AVG(Table2[[#This Row],[6M Return vs Nifty Z-Score]],Table2[6M Return vs Nifty Z-Score])</f>
        <v>599</v>
      </c>
      <c r="AU366">
        <f>_xlfn.RANK.AVG(Table2[[#This Row],[Sharpe Ratio Z-Score]],Table2[Sharpe Ratio Z-Score])</f>
        <v>325</v>
      </c>
      <c r="AV366">
        <f>(Table2[[#This Row],[Rank 1Y]]+Table2[[#This Row],[Rank 6M]]+Table2[[#This Row],[Rank Sharpe]])/3</f>
        <v>368.33333333333331</v>
      </c>
    </row>
    <row r="367" spans="1:48" x14ac:dyDescent="0.3">
      <c r="A367" t="s">
        <v>1540</v>
      </c>
      <c r="B367" t="s">
        <v>1541</v>
      </c>
      <c r="C367" t="s">
        <v>10435</v>
      </c>
      <c r="D367" t="s">
        <v>230</v>
      </c>
      <c r="E367">
        <v>6231.8752239199903</v>
      </c>
      <c r="F367">
        <v>785.8</v>
      </c>
      <c r="G367">
        <v>61.522127117127397</v>
      </c>
      <c r="H367">
        <f>(Table2[[#This Row],[1Y Return vs Nifty]]-AVERAGE(Table2[1Y Return vs Nifty]))/_xlfn.STDEV.P(Table2[1Y Return vs Nifty])</f>
        <v>0.14257388048945518</v>
      </c>
      <c r="I367">
        <v>15.4286253793074</v>
      </c>
      <c r="J367">
        <f>(Table2[[#This Row],[1M Return vs Nifty]]-AVERAGE(Table2[1M Return vs Nifty]))/_xlfn.STDEV.P(Table2[1M Return vs Nifty])</f>
        <v>0.39391604832943455</v>
      </c>
      <c r="K367">
        <v>6.0204181339346698</v>
      </c>
      <c r="L367">
        <f>(Table2[[#This Row],[6M Return vs Nifty]]-AVERAGE(Table2[6M Return vs Nifty]))/_xlfn.STDEV.P(Table2[6M Return vs Nifty])</f>
        <v>-0.15935408464466594</v>
      </c>
      <c r="M367">
        <v>3.4546678820457801</v>
      </c>
      <c r="N367">
        <f>(Table2[[#This Row],[1W Return vs Nifty]]-AVERAGE(Table2[1W Return vs Nifty]))/_xlfn.STDEV.P(Table2[1W Return vs Nifty])</f>
        <v>0.36077682289164748</v>
      </c>
      <c r="O367">
        <v>731.62</v>
      </c>
      <c r="P367">
        <v>707.77850437938196</v>
      </c>
      <c r="Q367">
        <v>670.44985545434304</v>
      </c>
      <c r="R367">
        <v>84.621589022975101</v>
      </c>
      <c r="S367" s="2">
        <f>(Table2[[#This Row],[Close Price]]-Table2[[#This Row],[20D EMA]])/Table2[[#This Row],[20D EMA]]</f>
        <v>7.4054837210573723E-2</v>
      </c>
      <c r="T367" s="2">
        <f>(Table2[[#This Row],[Close Price]]-Table2[[#This Row],[50D EMA]])/Table2[[#This Row],[50D EMA]]</f>
        <v>0.11023433904513873</v>
      </c>
      <c r="U367" s="2">
        <f>(Table2[[#This Row],[Close Price]]-Table2[[#This Row],[200D EMA]])/Table2[[#This Row],[200D EMA]]</f>
        <v>0.17204887674632685</v>
      </c>
      <c r="V367">
        <v>0.93379991675023899</v>
      </c>
      <c r="W367">
        <v>765.1</v>
      </c>
      <c r="X367">
        <v>788.95</v>
      </c>
      <c r="Y367">
        <v>735.4</v>
      </c>
      <c r="Z367">
        <v>788.95</v>
      </c>
      <c r="AA367">
        <v>735.4</v>
      </c>
      <c r="AB367">
        <v>788.95</v>
      </c>
      <c r="AC367" s="2">
        <f>(Table2[[#This Row],[Close Price]]/Table2[[#This Row],[Day Low]])-1</f>
        <v>2.7055286890602437E-2</v>
      </c>
      <c r="AD367" s="2">
        <f>(Table2[[#This Row],[Day High]]/Table2[[#This Row],[Close Price]])-1</f>
        <v>4.0086536014254381E-3</v>
      </c>
      <c r="AE367" s="2">
        <f>(Table2[[#This Row],[Close Price]]/Table2[[#This Row],[Current Week Low]])-1</f>
        <v>6.853413108512374E-2</v>
      </c>
      <c r="AF367" s="2">
        <f>(Table2[[#This Row],[Current Week High]]/Table2[[#This Row],[Close Price]])-1</f>
        <v>4.0086536014254381E-3</v>
      </c>
      <c r="AG367" s="2">
        <f>(Table2[[#This Row],[Close Price]]/Table2[[#This Row],[Current Month Low]])-1</f>
        <v>6.853413108512374E-2</v>
      </c>
      <c r="AH367" s="2">
        <f>(Table2[[#This Row],[Current Month High]]/Table2[[#This Row],[Close Price]])-1</f>
        <v>4.0086536014254381E-3</v>
      </c>
      <c r="AI367">
        <v>12.471366759989801</v>
      </c>
      <c r="AJ367">
        <v>94.987593052109105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0.03</v>
      </c>
      <c r="AM367" t="s">
        <v>10473</v>
      </c>
      <c r="AN367">
        <v>9.09</v>
      </c>
      <c r="AO367" t="s">
        <v>10473</v>
      </c>
      <c r="AQ367">
        <f>(Table2[[#This Row],[Sharpe Ratio]]-AVERAGE(Table2[Sharpe Ratio]))/_xlfn.STDEV.P(Table2[Sharpe Ratio])</f>
        <v>-0.62372773734831932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0.11418492971755195</v>
      </c>
      <c r="AS367">
        <f>_xlfn.RANK.AVG(Table2[[#This Row],[1Y Return vs Nifty Z-Score]],Table2[1Y Return vs Nifty Z-Score])</f>
        <v>227</v>
      </c>
      <c r="AT367">
        <f>_xlfn.RANK.AVG(Table2[[#This Row],[6M Return vs Nifty Z-Score]],Table2[6M Return vs Nifty Z-Score])</f>
        <v>354</v>
      </c>
      <c r="AU367">
        <f>_xlfn.RANK.AVG(Table2[[#This Row],[Sharpe Ratio Z-Score]],Table2[Sharpe Ratio Z-Score])</f>
        <v>524.5</v>
      </c>
      <c r="AV367">
        <f>(Table2[[#This Row],[Rank 1Y]]+Table2[[#This Row],[Rank 6M]]+Table2[[#This Row],[Rank Sharpe]])/3</f>
        <v>368.5</v>
      </c>
    </row>
    <row r="368" spans="1:48" x14ac:dyDescent="0.3">
      <c r="A368" t="s">
        <v>200</v>
      </c>
      <c r="B368" t="s">
        <v>201</v>
      </c>
      <c r="C368" t="s">
        <v>10433</v>
      </c>
      <c r="D368" t="s">
        <v>202</v>
      </c>
      <c r="E368">
        <v>129807.00127095</v>
      </c>
      <c r="F368">
        <v>4737.3</v>
      </c>
      <c r="G368">
        <v>17.345835201323801</v>
      </c>
      <c r="H368">
        <f>(Table2[[#This Row],[1Y Return vs Nifty]]-AVERAGE(Table2[1Y Return vs Nifty]))/_xlfn.STDEV.P(Table2[1Y Return vs Nifty])</f>
        <v>-0.34949416995725219</v>
      </c>
      <c r="I368">
        <v>-4.7721691469688299</v>
      </c>
      <c r="J368">
        <f>(Table2[[#This Row],[1M Return vs Nifty]]-AVERAGE(Table2[1M Return vs Nifty]))/_xlfn.STDEV.P(Table2[1M Return vs Nifty])</f>
        <v>-1.0607842631966264</v>
      </c>
      <c r="K368">
        <v>10.1852493681507</v>
      </c>
      <c r="L368">
        <f>(Table2[[#This Row],[6M Return vs Nifty]]-AVERAGE(Table2[6M Return vs Nifty]))/_xlfn.STDEV.P(Table2[6M Return vs Nifty])</f>
        <v>-4.0264602826744024E-2</v>
      </c>
      <c r="M368">
        <v>-1.5833101470036699</v>
      </c>
      <c r="N368">
        <f>(Table2[[#This Row],[1W Return vs Nifty]]-AVERAGE(Table2[1W Return vs Nifty]))/_xlfn.STDEV.P(Table2[1W Return vs Nifty])</f>
        <v>-0.62835790120321744</v>
      </c>
      <c r="O368">
        <v>4734.46</v>
      </c>
      <c r="P368">
        <v>4641.4596019165801</v>
      </c>
      <c r="Q368">
        <v>4135.8014921696004</v>
      </c>
      <c r="R368">
        <v>51.485064851504703</v>
      </c>
      <c r="S368" s="2">
        <f>(Table2[[#This Row],[Close Price]]-Table2[[#This Row],[20D EMA]])/Table2[[#This Row],[20D EMA]]</f>
        <v>5.9985721708497811E-4</v>
      </c>
      <c r="T368" s="2">
        <f>(Table2[[#This Row],[Close Price]]-Table2[[#This Row],[50D EMA]])/Table2[[#This Row],[50D EMA]]</f>
        <v>2.0648762739170462E-2</v>
      </c>
      <c r="U368" s="2">
        <f>(Table2[[#This Row],[Close Price]]-Table2[[#This Row],[200D EMA]])/Table2[[#This Row],[200D EMA]]</f>
        <v>0.14543698699495844</v>
      </c>
      <c r="V368">
        <v>0.86742097441363597</v>
      </c>
      <c r="W368">
        <v>4698.6000000000004</v>
      </c>
      <c r="X368">
        <v>4748.8</v>
      </c>
      <c r="Y368">
        <v>4592.8999999999996</v>
      </c>
      <c r="Z368">
        <v>4748.8</v>
      </c>
      <c r="AA368">
        <v>4592.8999999999996</v>
      </c>
      <c r="AB368">
        <v>4748.8</v>
      </c>
      <c r="AC368" s="2">
        <f>(Table2[[#This Row],[Close Price]]/Table2[[#This Row],[Day Low]])-1</f>
        <v>8.2364959775251823E-3</v>
      </c>
      <c r="AD368" s="2">
        <f>(Table2[[#This Row],[Day High]]/Table2[[#This Row],[Close Price]])-1</f>
        <v>2.4275431152767091E-3</v>
      </c>
      <c r="AE368" s="2">
        <f>(Table2[[#This Row],[Close Price]]/Table2[[#This Row],[Current Week Low]])-1</f>
        <v>3.143983104356729E-2</v>
      </c>
      <c r="AF368" s="2">
        <f>(Table2[[#This Row],[Current Week High]]/Table2[[#This Row],[Close Price]])-1</f>
        <v>2.4275431152767091E-3</v>
      </c>
      <c r="AG368" s="2">
        <f>(Table2[[#This Row],[Close Price]]/Table2[[#This Row],[Current Month Low]])-1</f>
        <v>3.143983104356729E-2</v>
      </c>
      <c r="AH368" s="2">
        <f>(Table2[[#This Row],[Current Month High]]/Table2[[#This Row],[Close Price]])-1</f>
        <v>2.4275431152767091E-3</v>
      </c>
      <c r="AI368">
        <v>5.0387351444915698</v>
      </c>
      <c r="AJ368">
        <v>49.914556962025301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-7.0000000000000007E-2</v>
      </c>
      <c r="AM368" t="s">
        <v>10474</v>
      </c>
      <c r="AN368">
        <v>-2.94</v>
      </c>
      <c r="AO368" t="s">
        <v>10474</v>
      </c>
      <c r="AP368">
        <v>4.2941191337334997E-2</v>
      </c>
      <c r="AQ368">
        <f>(Table2[[#This Row],[Sharpe Ratio]]-AVERAGE(Table2[Sharpe Ratio]))/_xlfn.STDEV.P(Table2[Sharpe Ratio])</f>
        <v>-0.13809478517745194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-2.2169957223612919</v>
      </c>
      <c r="AS368">
        <f>_xlfn.RANK.AVG(Table2[[#This Row],[1Y Return vs Nifty Z-Score]],Table2[1Y Return vs Nifty Z-Score])</f>
        <v>413</v>
      </c>
      <c r="AT368">
        <f>_xlfn.RANK.AVG(Table2[[#This Row],[6M Return vs Nifty Z-Score]],Table2[6M Return vs Nifty Z-Score])</f>
        <v>316</v>
      </c>
      <c r="AU368">
        <f>_xlfn.RANK.AVG(Table2[[#This Row],[Sharpe Ratio Z-Score]],Table2[Sharpe Ratio Z-Score])</f>
        <v>379</v>
      </c>
      <c r="AV368">
        <f>(Table2[[#This Row],[Rank 1Y]]+Table2[[#This Row],[Rank 6M]]+Table2[[#This Row],[Rank Sharpe]])/3</f>
        <v>369.33333333333331</v>
      </c>
    </row>
    <row r="369" spans="1:48" x14ac:dyDescent="0.3">
      <c r="A369" t="s">
        <v>1083</v>
      </c>
      <c r="B369" t="s">
        <v>1084</v>
      </c>
      <c r="C369" t="s">
        <v>10436</v>
      </c>
      <c r="D369" t="s">
        <v>67</v>
      </c>
      <c r="E369">
        <v>11661.266714297901</v>
      </c>
      <c r="F369">
        <v>29.03</v>
      </c>
      <c r="G369">
        <v>77.154946335068999</v>
      </c>
      <c r="H369">
        <f>(Table2[[#This Row],[1Y Return vs Nifty]]-AVERAGE(Table2[1Y Return vs Nifty]))/_xlfn.STDEV.P(Table2[1Y Return vs Nifty])</f>
        <v>0.31670372575169337</v>
      </c>
      <c r="I369">
        <v>10.858452862600499</v>
      </c>
      <c r="J369">
        <f>(Table2[[#This Row],[1M Return vs Nifty]]-AVERAGE(Table2[1M Return vs Nifty]))/_xlfn.STDEV.P(Table2[1M Return vs Nifty])</f>
        <v>6.4808627572608982E-2</v>
      </c>
      <c r="K369">
        <v>-19.550783026299701</v>
      </c>
      <c r="L369">
        <f>(Table2[[#This Row],[6M Return vs Nifty]]-AVERAGE(Table2[6M Return vs Nifty]))/_xlfn.STDEV.P(Table2[6M Return vs Nifty])</f>
        <v>-0.89053883725022531</v>
      </c>
      <c r="M369">
        <v>-4.6106877073813202</v>
      </c>
      <c r="N369">
        <f>(Table2[[#This Row],[1W Return vs Nifty]]-AVERAGE(Table2[1W Return vs Nifty]))/_xlfn.STDEV.P(Table2[1W Return vs Nifty])</f>
        <v>-1.2227400621909505</v>
      </c>
      <c r="O369">
        <v>28.64</v>
      </c>
      <c r="P369">
        <v>27.766659664963299</v>
      </c>
      <c r="Q369">
        <v>24.6334831825395</v>
      </c>
      <c r="R369">
        <v>53.3322398033986</v>
      </c>
      <c r="S369" s="2">
        <f>(Table2[[#This Row],[Close Price]]-Table2[[#This Row],[20D EMA]])/Table2[[#This Row],[20D EMA]]</f>
        <v>1.361731843575421E-2</v>
      </c>
      <c r="T369" s="2">
        <f>(Table2[[#This Row],[Close Price]]-Table2[[#This Row],[50D EMA]])/Table2[[#This Row],[50D EMA]]</f>
        <v>4.5498462914889896E-2</v>
      </c>
      <c r="U369" s="2">
        <f>(Table2[[#This Row],[Close Price]]-Table2[[#This Row],[200D EMA]])/Table2[[#This Row],[200D EMA]]</f>
        <v>0.17847726953112353</v>
      </c>
      <c r="V369">
        <v>0.74753913626061896</v>
      </c>
      <c r="W369">
        <v>28.03</v>
      </c>
      <c r="X369">
        <v>29.38</v>
      </c>
      <c r="Y369">
        <v>28.02</v>
      </c>
      <c r="Z369">
        <v>29.38</v>
      </c>
      <c r="AA369">
        <v>28.02</v>
      </c>
      <c r="AB369">
        <v>29.38</v>
      </c>
      <c r="AC369" s="2">
        <f>(Table2[[#This Row],[Close Price]]/Table2[[#This Row],[Day Low]])-1</f>
        <v>3.5676061362825529E-2</v>
      </c>
      <c r="AD369" s="2">
        <f>(Table2[[#This Row],[Day High]]/Table2[[#This Row],[Close Price]])-1</f>
        <v>1.2056493282810887E-2</v>
      </c>
      <c r="AE369" s="2">
        <f>(Table2[[#This Row],[Close Price]]/Table2[[#This Row],[Current Week Low]])-1</f>
        <v>3.6045681655960005E-2</v>
      </c>
      <c r="AF369" s="2">
        <f>(Table2[[#This Row],[Current Week High]]/Table2[[#This Row],[Close Price]])-1</f>
        <v>1.2056493282810887E-2</v>
      </c>
      <c r="AG369" s="2">
        <f>(Table2[[#This Row],[Close Price]]/Table2[[#This Row],[Current Month Low]])-1</f>
        <v>3.6045681655960005E-2</v>
      </c>
      <c r="AH369" s="2">
        <f>(Table2[[#This Row],[Current Month High]]/Table2[[#This Row],[Close Price]])-1</f>
        <v>1.2056493282810887E-2</v>
      </c>
      <c r="AI369">
        <v>18.670341026524198</v>
      </c>
      <c r="AJ369">
        <v>103.006993006993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-0.01</v>
      </c>
      <c r="AM369" t="s">
        <v>10474</v>
      </c>
      <c r="AN369">
        <v>-5.84</v>
      </c>
      <c r="AO369" t="s">
        <v>10474</v>
      </c>
      <c r="AP369">
        <v>6.3464670445839005E-2</v>
      </c>
      <c r="AQ369">
        <f>(Table2[[#This Row],[Sharpe Ratio]]-AVERAGE(Table2[Sharpe Ratio]))/_xlfn.STDEV.P(Table2[Sharpe Ratio])</f>
        <v>9.401050668514882E-2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-1.6377560394317248</v>
      </c>
      <c r="AS369">
        <f>_xlfn.RANK.AVG(Table2[[#This Row],[1Y Return vs Nifty Z-Score]],Table2[1Y Return vs Nifty Z-Score])</f>
        <v>173</v>
      </c>
      <c r="AT369">
        <f>_xlfn.RANK.AVG(Table2[[#This Row],[6M Return vs Nifty Z-Score]],Table2[6M Return vs Nifty Z-Score])</f>
        <v>628</v>
      </c>
      <c r="AU369">
        <f>_xlfn.RANK.AVG(Table2[[#This Row],[Sharpe Ratio Z-Score]],Table2[Sharpe Ratio Z-Score])</f>
        <v>308</v>
      </c>
      <c r="AV369">
        <f>(Table2[[#This Row],[Rank 1Y]]+Table2[[#This Row],[Rank 6M]]+Table2[[#This Row],[Rank Sharpe]])/3</f>
        <v>369.66666666666669</v>
      </c>
    </row>
    <row r="370" spans="1:48" x14ac:dyDescent="0.3">
      <c r="A370" t="s">
        <v>1186</v>
      </c>
      <c r="B370" t="s">
        <v>1187</v>
      </c>
      <c r="C370" t="s">
        <v>10442</v>
      </c>
      <c r="D370" t="s">
        <v>140</v>
      </c>
      <c r="E370">
        <v>9689.8396250000005</v>
      </c>
      <c r="F370">
        <v>625</v>
      </c>
      <c r="G370">
        <v>4.3567590993561298</v>
      </c>
      <c r="H370">
        <f>(Table2[[#This Row],[1Y Return vs Nifty]]-AVERAGE(Table2[1Y Return vs Nifty]))/_xlfn.STDEV.P(Table2[1Y Return vs Nifty])</f>
        <v>-0.49417605875816922</v>
      </c>
      <c r="I370">
        <v>3.33540386078566</v>
      </c>
      <c r="J370">
        <f>(Table2[[#This Row],[1M Return vs Nifty]]-AVERAGE(Table2[1M Return vs Nifty]))/_xlfn.STDEV.P(Table2[1M Return vs Nifty])</f>
        <v>-0.47694143638307951</v>
      </c>
      <c r="K370">
        <v>-3.4300947542218201</v>
      </c>
      <c r="L370">
        <f>(Table2[[#This Row],[6M Return vs Nifty]]-AVERAGE(Table2[6M Return vs Nifty]))/_xlfn.STDEV.P(Table2[6M Return vs Nifty])</f>
        <v>-0.4295827252479148</v>
      </c>
      <c r="M370">
        <v>-0.46621404312797099</v>
      </c>
      <c r="N370">
        <f>(Table2[[#This Row],[1W Return vs Nifty]]-AVERAGE(Table2[1W Return vs Nifty]))/_xlfn.STDEV.P(Table2[1W Return vs Nifty])</f>
        <v>-0.40903210420226899</v>
      </c>
      <c r="O370">
        <v>608.17999999999995</v>
      </c>
      <c r="P370">
        <v>604.95952121949801</v>
      </c>
      <c r="Q370">
        <v>567.52963925148902</v>
      </c>
      <c r="R370">
        <v>63.755477770896</v>
      </c>
      <c r="S370" s="2">
        <f>(Table2[[#This Row],[Close Price]]-Table2[[#This Row],[20D EMA]])/Table2[[#This Row],[20D EMA]]</f>
        <v>2.7656285967970092E-2</v>
      </c>
      <c r="T370" s="2">
        <f>(Table2[[#This Row],[Close Price]]-Table2[[#This Row],[50D EMA]])/Table2[[#This Row],[50D EMA]]</f>
        <v>3.3126974743869976E-2</v>
      </c>
      <c r="U370" s="2">
        <f>(Table2[[#This Row],[Close Price]]-Table2[[#This Row],[200D EMA]])/Table2[[#This Row],[200D EMA]]</f>
        <v>0.10126406935205755</v>
      </c>
      <c r="V370">
        <v>0.88292161079808396</v>
      </c>
      <c r="W370">
        <v>620.5</v>
      </c>
      <c r="X370">
        <v>647</v>
      </c>
      <c r="Y370">
        <v>592</v>
      </c>
      <c r="Z370">
        <v>647</v>
      </c>
      <c r="AA370">
        <v>592</v>
      </c>
      <c r="AB370">
        <v>647</v>
      </c>
      <c r="AC370" s="2">
        <f>(Table2[[#This Row],[Close Price]]/Table2[[#This Row],[Day Low]])-1</f>
        <v>7.2522159548751297E-3</v>
      </c>
      <c r="AD370" s="2">
        <f>(Table2[[#This Row],[Day High]]/Table2[[#This Row],[Close Price]])-1</f>
        <v>3.5199999999999898E-2</v>
      </c>
      <c r="AE370" s="2">
        <f>(Table2[[#This Row],[Close Price]]/Table2[[#This Row],[Current Week Low]])-1</f>
        <v>5.5743243243243201E-2</v>
      </c>
      <c r="AF370" s="2">
        <f>(Table2[[#This Row],[Current Week High]]/Table2[[#This Row],[Close Price]])-1</f>
        <v>3.5199999999999898E-2</v>
      </c>
      <c r="AG370" s="2">
        <f>(Table2[[#This Row],[Close Price]]/Table2[[#This Row],[Current Month Low]])-1</f>
        <v>5.5743243243243201E-2</v>
      </c>
      <c r="AH370" s="2">
        <f>(Table2[[#This Row],[Current Month High]]/Table2[[#This Row],[Close Price]])-1</f>
        <v>3.5199999999999898E-2</v>
      </c>
      <c r="AI370">
        <v>8.6079999999999899</v>
      </c>
      <c r="AJ370">
        <v>33.489961554891003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-0.18</v>
      </c>
      <c r="AM370" t="s">
        <v>10474</v>
      </c>
      <c r="AN370">
        <v>-0.92</v>
      </c>
      <c r="AO370" t="s">
        <v>10474</v>
      </c>
      <c r="AP370">
        <v>0.124491877817623</v>
      </c>
      <c r="AQ370">
        <f>(Table2[[#This Row],[Sharpe Ratio]]-AVERAGE(Table2[Sharpe Ratio]))/_xlfn.STDEV.P(Table2[Sharpe Ratio])</f>
        <v>0.78418285532549969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-1.0255494692659328</v>
      </c>
      <c r="AS370">
        <f>_xlfn.RANK.AVG(Table2[[#This Row],[1Y Return vs Nifty Z-Score]],Table2[1Y Return vs Nifty Z-Score])</f>
        <v>488</v>
      </c>
      <c r="AT370">
        <f>_xlfn.RANK.AVG(Table2[[#This Row],[6M Return vs Nifty Z-Score]],Table2[6M Return vs Nifty Z-Score])</f>
        <v>463</v>
      </c>
      <c r="AU370">
        <f>_xlfn.RANK.AVG(Table2[[#This Row],[Sharpe Ratio Z-Score]],Table2[Sharpe Ratio Z-Score])</f>
        <v>159</v>
      </c>
      <c r="AV370">
        <f>(Table2[[#This Row],[Rank 1Y]]+Table2[[#This Row],[Rank 6M]]+Table2[[#This Row],[Rank Sharpe]])/3</f>
        <v>370</v>
      </c>
    </row>
    <row r="371" spans="1:48" x14ac:dyDescent="0.3">
      <c r="A371" t="s">
        <v>853</v>
      </c>
      <c r="B371" t="s">
        <v>854</v>
      </c>
      <c r="C371" t="s">
        <v>10431</v>
      </c>
      <c r="D371" t="s">
        <v>119</v>
      </c>
      <c r="E371">
        <v>17693.256749699998</v>
      </c>
      <c r="F371">
        <v>706.65</v>
      </c>
      <c r="G371">
        <v>47.544344136481797</v>
      </c>
      <c r="H371">
        <f>(Table2[[#This Row],[1Y Return vs Nifty]]-AVERAGE(Table2[1Y Return vs Nifty]))/_xlfn.STDEV.P(Table2[1Y Return vs Nifty])</f>
        <v>-1.3120953154853208E-2</v>
      </c>
      <c r="I371">
        <v>15.8157708274583</v>
      </c>
      <c r="J371">
        <f>(Table2[[#This Row],[1M Return vs Nifty]]-AVERAGE(Table2[1M Return vs Nifty]))/_xlfn.STDEV.P(Table2[1M Return vs Nifty])</f>
        <v>0.42179517968233515</v>
      </c>
      <c r="K371">
        <v>11.246311821891</v>
      </c>
      <c r="L371">
        <f>(Table2[[#This Row],[6M Return vs Nifty]]-AVERAGE(Table2[6M Return vs Nifty]))/_xlfn.STDEV.P(Table2[6M Return vs Nifty])</f>
        <v>-9.9245072295281126E-3</v>
      </c>
      <c r="M371">
        <v>-2.37540786844519</v>
      </c>
      <c r="N371">
        <f>(Table2[[#This Row],[1W Return vs Nifty]]-AVERAGE(Table2[1W Return vs Nifty]))/_xlfn.STDEV.P(Table2[1W Return vs Nifty])</f>
        <v>-0.78387492740629838</v>
      </c>
      <c r="O371">
        <v>697.6</v>
      </c>
      <c r="P371">
        <v>640.04914033447699</v>
      </c>
      <c r="Q371">
        <v>550.63027283802705</v>
      </c>
      <c r="R371">
        <v>46.5610624962884</v>
      </c>
      <c r="S371" s="2">
        <f>(Table2[[#This Row],[Close Price]]-Table2[[#This Row],[20D EMA]])/Table2[[#This Row],[20D EMA]]</f>
        <v>1.2973050458715531E-2</v>
      </c>
      <c r="T371" s="2">
        <f>(Table2[[#This Row],[Close Price]]-Table2[[#This Row],[50D EMA]])/Table2[[#This Row],[50D EMA]]</f>
        <v>0.10405585363448609</v>
      </c>
      <c r="U371" s="2">
        <f>(Table2[[#This Row],[Close Price]]-Table2[[#This Row],[200D EMA]])/Table2[[#This Row],[200D EMA]]</f>
        <v>0.28334752892866744</v>
      </c>
      <c r="V371">
        <v>0.75195134762591698</v>
      </c>
      <c r="W371">
        <v>698.35</v>
      </c>
      <c r="X371">
        <v>720.85</v>
      </c>
      <c r="Y371">
        <v>698.35</v>
      </c>
      <c r="Z371">
        <v>739</v>
      </c>
      <c r="AA371">
        <v>698.35</v>
      </c>
      <c r="AB371">
        <v>739</v>
      </c>
      <c r="AC371" s="2">
        <f>(Table2[[#This Row],[Close Price]]/Table2[[#This Row],[Day Low]])-1</f>
        <v>1.1885157872127072E-2</v>
      </c>
      <c r="AD371" s="2">
        <f>(Table2[[#This Row],[Day High]]/Table2[[#This Row],[Close Price]])-1</f>
        <v>2.0094813556923663E-2</v>
      </c>
      <c r="AE371" s="2">
        <f>(Table2[[#This Row],[Close Price]]/Table2[[#This Row],[Current Week Low]])-1</f>
        <v>1.1885157872127072E-2</v>
      </c>
      <c r="AF371" s="2">
        <f>(Table2[[#This Row],[Current Week High]]/Table2[[#This Row],[Close Price]])-1</f>
        <v>4.5779381589188484E-2</v>
      </c>
      <c r="AG371" s="2">
        <f>(Table2[[#This Row],[Close Price]]/Table2[[#This Row],[Current Month Low]])-1</f>
        <v>1.1885157872127072E-2</v>
      </c>
      <c r="AH371" s="2">
        <f>(Table2[[#This Row],[Current Month High]]/Table2[[#This Row],[Close Price]])-1</f>
        <v>4.5779381589188484E-2</v>
      </c>
      <c r="AI371">
        <v>5.7100403311398802</v>
      </c>
      <c r="AJ371">
        <v>74.891721321618604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0.24</v>
      </c>
      <c r="AM371" t="s">
        <v>10473</v>
      </c>
      <c r="AN371">
        <v>-2.46</v>
      </c>
      <c r="AO371" t="s">
        <v>10474</v>
      </c>
      <c r="AQ371">
        <f>(Table2[[#This Row],[Sharpe Ratio]]-AVERAGE(Table2[Sharpe Ratio]))/_xlfn.STDEV.P(Table2[Sharpe Ratio])</f>
        <v>-0.62372773734831932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-1.0088529454566639</v>
      </c>
      <c r="AS371">
        <f>_xlfn.RANK.AVG(Table2[[#This Row],[1Y Return vs Nifty Z-Score]],Table2[1Y Return vs Nifty Z-Score])</f>
        <v>281</v>
      </c>
      <c r="AT371">
        <f>_xlfn.RANK.AVG(Table2[[#This Row],[6M Return vs Nifty Z-Score]],Table2[6M Return vs Nifty Z-Score])</f>
        <v>306</v>
      </c>
      <c r="AU371">
        <f>_xlfn.RANK.AVG(Table2[[#This Row],[Sharpe Ratio Z-Score]],Table2[Sharpe Ratio Z-Score])</f>
        <v>524.5</v>
      </c>
      <c r="AV371">
        <f>(Table2[[#This Row],[Rank 1Y]]+Table2[[#This Row],[Rank 6M]]+Table2[[#This Row],[Rank Sharpe]])/3</f>
        <v>370.5</v>
      </c>
    </row>
    <row r="372" spans="1:48" x14ac:dyDescent="0.3">
      <c r="A372" t="s">
        <v>1270</v>
      </c>
      <c r="B372" t="s">
        <v>1271</v>
      </c>
      <c r="C372" t="s">
        <v>10440</v>
      </c>
      <c r="D372" t="s">
        <v>336</v>
      </c>
      <c r="E372">
        <v>8660.6946326199995</v>
      </c>
      <c r="F372">
        <v>225.1</v>
      </c>
      <c r="G372">
        <v>129.666088057781</v>
      </c>
      <c r="H372">
        <f>(Table2[[#This Row],[1Y Return vs Nifty]]-AVERAGE(Table2[1Y Return vs Nifty]))/_xlfn.STDEV.P(Table2[1Y Return vs Nifty])</f>
        <v>0.90161146729488983</v>
      </c>
      <c r="I372">
        <v>4.9412695882090301</v>
      </c>
      <c r="J372">
        <f>(Table2[[#This Row],[1M Return vs Nifty]]-AVERAGE(Table2[1M Return vs Nifty]))/_xlfn.STDEV.P(Table2[1M Return vs Nifty])</f>
        <v>-0.36129977828328674</v>
      </c>
      <c r="K372">
        <v>-7.2322420207989397</v>
      </c>
      <c r="L372">
        <f>(Table2[[#This Row],[6M Return vs Nifty]]-AVERAGE(Table2[6M Return vs Nifty]))/_xlfn.STDEV.P(Table2[6M Return vs Nifty])</f>
        <v>-0.53830159578753456</v>
      </c>
      <c r="M372">
        <v>-3.1294692998143501</v>
      </c>
      <c r="N372">
        <f>(Table2[[#This Row],[1W Return vs Nifty]]-AVERAGE(Table2[1W Return vs Nifty]))/_xlfn.STDEV.P(Table2[1W Return vs Nifty])</f>
        <v>-0.93192407362471519</v>
      </c>
      <c r="O372">
        <v>227.8</v>
      </c>
      <c r="P372">
        <v>221.544145841843</v>
      </c>
      <c r="Q372">
        <v>194.656466132753</v>
      </c>
      <c r="R372">
        <v>40.961184810577699</v>
      </c>
      <c r="S372" s="2">
        <f>(Table2[[#This Row],[Close Price]]-Table2[[#This Row],[20D EMA]])/Table2[[#This Row],[20D EMA]]</f>
        <v>-1.1852502194907888E-2</v>
      </c>
      <c r="T372" s="2">
        <f>(Table2[[#This Row],[Close Price]]-Table2[[#This Row],[50D EMA]])/Table2[[#This Row],[50D EMA]]</f>
        <v>1.605031875089789E-2</v>
      </c>
      <c r="U372" s="2">
        <f>(Table2[[#This Row],[Close Price]]-Table2[[#This Row],[200D EMA]])/Table2[[#This Row],[200D EMA]]</f>
        <v>0.15639621160329159</v>
      </c>
      <c r="V372">
        <v>0.820092309103859</v>
      </c>
      <c r="W372">
        <v>224.21</v>
      </c>
      <c r="X372">
        <v>229.99</v>
      </c>
      <c r="Y372">
        <v>224.21</v>
      </c>
      <c r="Z372">
        <v>234</v>
      </c>
      <c r="AA372">
        <v>224.21</v>
      </c>
      <c r="AB372">
        <v>234</v>
      </c>
      <c r="AC372" s="2">
        <f>(Table2[[#This Row],[Close Price]]/Table2[[#This Row],[Day Low]])-1</f>
        <v>3.9694928861335743E-3</v>
      </c>
      <c r="AD372" s="2">
        <f>(Table2[[#This Row],[Day High]]/Table2[[#This Row],[Close Price]])-1</f>
        <v>2.1723678365171084E-2</v>
      </c>
      <c r="AE372" s="2">
        <f>(Table2[[#This Row],[Close Price]]/Table2[[#This Row],[Current Week Low]])-1</f>
        <v>3.9694928861335743E-3</v>
      </c>
      <c r="AF372" s="2">
        <f>(Table2[[#This Row],[Current Week High]]/Table2[[#This Row],[Close Price]])-1</f>
        <v>3.9537983118614006E-2</v>
      </c>
      <c r="AG372" s="2">
        <f>(Table2[[#This Row],[Close Price]]/Table2[[#This Row],[Current Month Low]])-1</f>
        <v>3.9694928861335743E-3</v>
      </c>
      <c r="AH372" s="2">
        <f>(Table2[[#This Row],[Current Month High]]/Table2[[#This Row],[Close Price]])-1</f>
        <v>3.9537983118614006E-2</v>
      </c>
      <c r="AI372">
        <v>11.0617503331852</v>
      </c>
      <c r="AJ372">
        <v>160.231213872832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0.01</v>
      </c>
      <c r="AM372" t="s">
        <v>10473</v>
      </c>
      <c r="AN372">
        <v>-5.38</v>
      </c>
      <c r="AO372" t="s">
        <v>10474</v>
      </c>
      <c r="AQ372">
        <f>(Table2[[#This Row],[Sharpe Ratio]]-AVERAGE(Table2[Sharpe Ratio]))/_xlfn.STDEV.P(Table2[Sharpe Ratio])</f>
        <v>-0.62372773734831932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-1.5536417177489659</v>
      </c>
      <c r="AS372">
        <f>_xlfn.RANK.AVG(Table2[[#This Row],[1Y Return vs Nifty Z-Score]],Table2[1Y Return vs Nifty Z-Score])</f>
        <v>85</v>
      </c>
      <c r="AT372">
        <f>_xlfn.RANK.AVG(Table2[[#This Row],[6M Return vs Nifty Z-Score]],Table2[6M Return vs Nifty Z-Score])</f>
        <v>502</v>
      </c>
      <c r="AU372">
        <f>_xlfn.RANK.AVG(Table2[[#This Row],[Sharpe Ratio Z-Score]],Table2[Sharpe Ratio Z-Score])</f>
        <v>524.5</v>
      </c>
      <c r="AV372">
        <f>(Table2[[#This Row],[Rank 1Y]]+Table2[[#This Row],[Rank 6M]]+Table2[[#This Row],[Rank Sharpe]])/3</f>
        <v>370.5</v>
      </c>
    </row>
    <row r="373" spans="1:48" x14ac:dyDescent="0.3">
      <c r="A373" t="s">
        <v>598</v>
      </c>
      <c r="B373" t="s">
        <v>599</v>
      </c>
      <c r="C373" t="s">
        <v>10431</v>
      </c>
      <c r="D373" t="s">
        <v>188</v>
      </c>
      <c r="E373">
        <v>31611.33</v>
      </c>
      <c r="F373">
        <v>724.2</v>
      </c>
      <c r="G373">
        <v>46.472384278345999</v>
      </c>
      <c r="H373">
        <f>(Table2[[#This Row],[1Y Return vs Nifty]]-AVERAGE(Table2[1Y Return vs Nifty]))/_xlfn.STDEV.P(Table2[1Y Return vs Nifty])</f>
        <v>-2.5061230952621746E-2</v>
      </c>
      <c r="I373">
        <v>6.7321598573601804</v>
      </c>
      <c r="J373">
        <f>(Table2[[#This Row],[1M Return vs Nifty]]-AVERAGE(Table2[1M Return vs Nifty]))/_xlfn.STDEV.P(Table2[1M Return vs Nifty])</f>
        <v>-0.23233412650882615</v>
      </c>
      <c r="K373">
        <v>16.219367277736598</v>
      </c>
      <c r="L373">
        <f>(Table2[[#This Row],[6M Return vs Nifty]]-AVERAGE(Table2[6M Return vs Nifty]))/_xlfn.STDEV.P(Table2[6M Return vs Nifty])</f>
        <v>0.13227539571562019</v>
      </c>
      <c r="M373">
        <v>5.6032832991408803</v>
      </c>
      <c r="N373">
        <f>(Table2[[#This Row],[1W Return vs Nifty]]-AVERAGE(Table2[1W Return vs Nifty]))/_xlfn.STDEV.P(Table2[1W Return vs Nifty])</f>
        <v>0.78262664151329098</v>
      </c>
      <c r="O373">
        <v>699.15</v>
      </c>
      <c r="P373">
        <v>632.06998347906801</v>
      </c>
      <c r="Q373">
        <v>532.23629161170697</v>
      </c>
      <c r="R373">
        <v>57.537872677258498</v>
      </c>
      <c r="S373" s="2">
        <f>(Table2[[#This Row],[Close Price]]-Table2[[#This Row],[20D EMA]])/Table2[[#This Row],[20D EMA]]</f>
        <v>3.5829221197168089E-2</v>
      </c>
      <c r="T373" s="2">
        <f>(Table2[[#This Row],[Close Price]]-Table2[[#This Row],[50D EMA]])/Table2[[#This Row],[50D EMA]]</f>
        <v>0.14575920219122865</v>
      </c>
      <c r="U373" s="2">
        <f>(Table2[[#This Row],[Close Price]]-Table2[[#This Row],[200D EMA]])/Table2[[#This Row],[200D EMA]]</f>
        <v>0.36067384245255529</v>
      </c>
      <c r="V373">
        <v>1.0864903857599899</v>
      </c>
      <c r="W373">
        <v>720.55</v>
      </c>
      <c r="X373">
        <v>737.7</v>
      </c>
      <c r="Y373">
        <v>690.1</v>
      </c>
      <c r="Z373">
        <v>775</v>
      </c>
      <c r="AA373">
        <v>690.1</v>
      </c>
      <c r="AB373">
        <v>775</v>
      </c>
      <c r="AC373" s="2">
        <f>(Table2[[#This Row],[Close Price]]/Table2[[#This Row],[Day Low]])-1</f>
        <v>5.0655749080563695E-3</v>
      </c>
      <c r="AD373" s="2">
        <f>(Table2[[#This Row],[Day High]]/Table2[[#This Row],[Close Price]])-1</f>
        <v>1.8641259320629766E-2</v>
      </c>
      <c r="AE373" s="2">
        <f>(Table2[[#This Row],[Close Price]]/Table2[[#This Row],[Current Week Low]])-1</f>
        <v>4.9413128532096895E-2</v>
      </c>
      <c r="AF373" s="2">
        <f>(Table2[[#This Row],[Current Week High]]/Table2[[#This Row],[Close Price]])-1</f>
        <v>7.0146368406517556E-2</v>
      </c>
      <c r="AG373" s="2">
        <f>(Table2[[#This Row],[Close Price]]/Table2[[#This Row],[Current Month Low]])-1</f>
        <v>4.9413128532096895E-2</v>
      </c>
      <c r="AH373" s="2">
        <f>(Table2[[#This Row],[Current Month High]]/Table2[[#This Row],[Close Price]])-1</f>
        <v>7.0146368406517556E-2</v>
      </c>
      <c r="AI373">
        <v>7.0146368406517503</v>
      </c>
      <c r="AJ373">
        <v>76.634146341463406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0.51</v>
      </c>
      <c r="AM373" t="s">
        <v>10473</v>
      </c>
      <c r="AN373">
        <v>0.7</v>
      </c>
      <c r="AO373" t="s">
        <v>10473</v>
      </c>
      <c r="AP373">
        <v>-1.1545825503141E-2</v>
      </c>
      <c r="AQ373">
        <f>(Table2[[#This Row],[Sharpe Ratio]]-AVERAGE(Table2[Sharpe Ratio]))/_xlfn.STDEV.P(Table2[Sharpe Ratio])</f>
        <v>-0.75430244079081676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-9.679576102335341E-2</v>
      </c>
      <c r="AS373">
        <f>_xlfn.RANK.AVG(Table2[[#This Row],[1Y Return vs Nifty Z-Score]],Table2[1Y Return vs Nifty Z-Score])</f>
        <v>285</v>
      </c>
      <c r="AT373">
        <f>_xlfn.RANK.AVG(Table2[[#This Row],[6M Return vs Nifty Z-Score]],Table2[6M Return vs Nifty Z-Score])</f>
        <v>257</v>
      </c>
      <c r="AU373">
        <f>_xlfn.RANK.AVG(Table2[[#This Row],[Sharpe Ratio Z-Score]],Table2[Sharpe Ratio Z-Score])</f>
        <v>570</v>
      </c>
      <c r="AV373">
        <f>(Table2[[#This Row],[Rank 1Y]]+Table2[[#This Row],[Rank 6M]]+Table2[[#This Row],[Rank Sharpe]])/3</f>
        <v>370.66666666666669</v>
      </c>
    </row>
    <row r="374" spans="1:48" x14ac:dyDescent="0.3">
      <c r="A374" t="s">
        <v>439</v>
      </c>
      <c r="B374" t="s">
        <v>440</v>
      </c>
      <c r="C374" t="s">
        <v>10435</v>
      </c>
      <c r="D374" t="s">
        <v>127</v>
      </c>
      <c r="E374">
        <v>50910.417793915003</v>
      </c>
      <c r="F374">
        <v>57581.05</v>
      </c>
      <c r="G374">
        <v>10.668361504863499</v>
      </c>
      <c r="H374">
        <f>(Table2[[#This Row],[1Y Return vs Nifty]]-AVERAGE(Table2[1Y Return vs Nifty]))/_xlfn.STDEV.P(Table2[1Y Return vs Nifty])</f>
        <v>-0.42387278620663776</v>
      </c>
      <c r="I374">
        <v>8.1364677599639492</v>
      </c>
      <c r="J374">
        <f>(Table2[[#This Row],[1M Return vs Nifty]]-AVERAGE(Table2[1M Return vs Nifty]))/_xlfn.STDEV.P(Table2[1M Return vs Nifty])</f>
        <v>-0.13120705743543035</v>
      </c>
      <c r="K374">
        <v>44.232878403460901</v>
      </c>
      <c r="L374">
        <f>(Table2[[#This Row],[6M Return vs Nifty]]-AVERAGE(Table2[6M Return vs Nifty]))/_xlfn.STDEV.P(Table2[6M Return vs Nifty])</f>
        <v>0.93329573393613718</v>
      </c>
      <c r="M374">
        <v>0.81450754430359995</v>
      </c>
      <c r="N374">
        <f>(Table2[[#This Row],[1W Return vs Nifty]]-AVERAGE(Table2[1W Return vs Nifty]))/_xlfn.STDEV.P(Table2[1W Return vs Nifty])</f>
        <v>-0.15758079045656748</v>
      </c>
      <c r="O374">
        <v>55887.16</v>
      </c>
      <c r="P374">
        <v>52221.580703687701</v>
      </c>
      <c r="Q374">
        <v>44231.913808012003</v>
      </c>
      <c r="R374">
        <v>59.358558520948201</v>
      </c>
      <c r="S374" s="2">
        <f>(Table2[[#This Row],[Close Price]]-Table2[[#This Row],[20D EMA]])/Table2[[#This Row],[20D EMA]]</f>
        <v>3.0309108568050323E-2</v>
      </c>
      <c r="T374" s="2">
        <f>(Table2[[#This Row],[Close Price]]-Table2[[#This Row],[50D EMA]])/Table2[[#This Row],[50D EMA]]</f>
        <v>0.10262939620159439</v>
      </c>
      <c r="U374" s="2">
        <f>(Table2[[#This Row],[Close Price]]-Table2[[#This Row],[200D EMA]])/Table2[[#This Row],[200D EMA]]</f>
        <v>0.30179874761760789</v>
      </c>
      <c r="V374">
        <v>0.820763498621086</v>
      </c>
      <c r="W374">
        <v>57285</v>
      </c>
      <c r="X374">
        <v>58600.15</v>
      </c>
      <c r="Y374">
        <v>56200.05</v>
      </c>
      <c r="Z374">
        <v>59000</v>
      </c>
      <c r="AA374">
        <v>56200.05</v>
      </c>
      <c r="AB374">
        <v>59000</v>
      </c>
      <c r="AC374" s="2">
        <f>(Table2[[#This Row],[Close Price]]/Table2[[#This Row],[Day Low]])-1</f>
        <v>5.1680195513659211E-3</v>
      </c>
      <c r="AD374" s="2">
        <f>(Table2[[#This Row],[Day High]]/Table2[[#This Row],[Close Price]])-1</f>
        <v>1.7698531027134701E-2</v>
      </c>
      <c r="AE374" s="2">
        <f>(Table2[[#This Row],[Close Price]]/Table2[[#This Row],[Current Week Low]])-1</f>
        <v>2.4572931874615733E-2</v>
      </c>
      <c r="AF374" s="2">
        <f>(Table2[[#This Row],[Current Week High]]/Table2[[#This Row],[Close Price]])-1</f>
        <v>2.4642655873764019E-2</v>
      </c>
      <c r="AG374" s="2">
        <f>(Table2[[#This Row],[Close Price]]/Table2[[#This Row],[Current Month Low]])-1</f>
        <v>2.4572931874615733E-2</v>
      </c>
      <c r="AH374" s="2">
        <f>(Table2[[#This Row],[Current Month High]]/Table2[[#This Row],[Close Price]])-1</f>
        <v>2.4642655873764019E-2</v>
      </c>
      <c r="AI374">
        <v>4.1905279601535499</v>
      </c>
      <c r="AJ374">
        <v>64.622173556294399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0.16</v>
      </c>
      <c r="AM374" t="s">
        <v>10473</v>
      </c>
      <c r="AN374">
        <v>4.34</v>
      </c>
      <c r="AO374" t="s">
        <v>10473</v>
      </c>
      <c r="AP374">
        <v>-8.753012730207E-3</v>
      </c>
      <c r="AQ374">
        <f>(Table2[[#This Row],[Sharpe Ratio]]-AVERAGE(Table2[Sharpe Ratio]))/_xlfn.STDEV.P(Table2[Sharpe Ratio])</f>
        <v>-0.72271780446515355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-0.50208270462765181</v>
      </c>
      <c r="AS374">
        <f>_xlfn.RANK.AVG(Table2[[#This Row],[1Y Return vs Nifty Z-Score]],Table2[1Y Return vs Nifty Z-Score])</f>
        <v>447</v>
      </c>
      <c r="AT374">
        <f>_xlfn.RANK.AVG(Table2[[#This Row],[6M Return vs Nifty Z-Score]],Table2[6M Return vs Nifty Z-Score])</f>
        <v>100</v>
      </c>
      <c r="AU374">
        <f>_xlfn.RANK.AVG(Table2[[#This Row],[Sharpe Ratio Z-Score]],Table2[Sharpe Ratio Z-Score])</f>
        <v>566</v>
      </c>
      <c r="AV374">
        <f>(Table2[[#This Row],[Rank 1Y]]+Table2[[#This Row],[Rank 6M]]+Table2[[#This Row],[Rank Sharpe]])/3</f>
        <v>371</v>
      </c>
    </row>
    <row r="375" spans="1:48" x14ac:dyDescent="0.3">
      <c r="A375" t="s">
        <v>460</v>
      </c>
      <c r="B375" t="s">
        <v>461</v>
      </c>
      <c r="C375" t="s">
        <v>10429</v>
      </c>
      <c r="D375" t="s">
        <v>49</v>
      </c>
      <c r="E375">
        <v>47284.539399706002</v>
      </c>
      <c r="F375">
        <v>189.91</v>
      </c>
      <c r="G375">
        <v>18.7359352676167</v>
      </c>
      <c r="H375">
        <f>(Table2[[#This Row],[1Y Return vs Nifty]]-AVERAGE(Table2[1Y Return vs Nifty]))/_xlfn.STDEV.P(Table2[1Y Return vs Nifty])</f>
        <v>-0.33401021238900991</v>
      </c>
      <c r="I375">
        <v>16.840056144252401</v>
      </c>
      <c r="J375">
        <f>(Table2[[#This Row],[1M Return vs Nifty]]-AVERAGE(Table2[1M Return vs Nifty]))/_xlfn.STDEV.P(Table2[1M Return vs Nifty])</f>
        <v>0.49555604921119412</v>
      </c>
      <c r="K375">
        <v>-0.87954831161951197</v>
      </c>
      <c r="L375">
        <f>(Table2[[#This Row],[6M Return vs Nifty]]-AVERAGE(Table2[6M Return vs Nifty]))/_xlfn.STDEV.P(Table2[6M Return vs Nifty])</f>
        <v>-0.3566522180747404</v>
      </c>
      <c r="M375">
        <v>2.1533212081921098</v>
      </c>
      <c r="N375">
        <f>(Table2[[#This Row],[1W Return vs Nifty]]-AVERAGE(Table2[1W Return vs Nifty]))/_xlfn.STDEV.P(Table2[1W Return vs Nifty])</f>
        <v>0.10527606926154748</v>
      </c>
      <c r="O375">
        <v>180.06</v>
      </c>
      <c r="P375">
        <v>171.90562845687899</v>
      </c>
      <c r="Q375">
        <v>155.81890802927799</v>
      </c>
      <c r="R375">
        <v>67.180547556653906</v>
      </c>
      <c r="S375" s="2">
        <f>(Table2[[#This Row],[Close Price]]-Table2[[#This Row],[20D EMA]])/Table2[[#This Row],[20D EMA]]</f>
        <v>5.4703987559702287E-2</v>
      </c>
      <c r="T375" s="2">
        <f>(Table2[[#This Row],[Close Price]]-Table2[[#This Row],[50D EMA]])/Table2[[#This Row],[50D EMA]]</f>
        <v>0.10473404335121725</v>
      </c>
      <c r="U375" s="2">
        <f>(Table2[[#This Row],[Close Price]]-Table2[[#This Row],[200D EMA]])/Table2[[#This Row],[200D EMA]]</f>
        <v>0.21878661840138408</v>
      </c>
      <c r="V375">
        <v>1.70440172247434</v>
      </c>
      <c r="W375">
        <v>184.85</v>
      </c>
      <c r="X375">
        <v>190.55</v>
      </c>
      <c r="Y375">
        <v>182.96</v>
      </c>
      <c r="Z375">
        <v>194.25</v>
      </c>
      <c r="AA375">
        <v>182.96</v>
      </c>
      <c r="AB375">
        <v>194.25</v>
      </c>
      <c r="AC375" s="2">
        <f>(Table2[[#This Row],[Close Price]]/Table2[[#This Row],[Day Low]])-1</f>
        <v>2.7373546118474534E-2</v>
      </c>
      <c r="AD375" s="2">
        <f>(Table2[[#This Row],[Day High]]/Table2[[#This Row],[Close Price]])-1</f>
        <v>3.3700173766522123E-3</v>
      </c>
      <c r="AE375" s="2">
        <f>(Table2[[#This Row],[Close Price]]/Table2[[#This Row],[Current Week Low]])-1</f>
        <v>3.7986445124617241E-2</v>
      </c>
      <c r="AF375" s="2">
        <f>(Table2[[#This Row],[Current Week High]]/Table2[[#This Row],[Close Price]])-1</f>
        <v>2.2852930335422128E-2</v>
      </c>
      <c r="AG375" s="2">
        <f>(Table2[[#This Row],[Close Price]]/Table2[[#This Row],[Current Month Low]])-1</f>
        <v>3.7986445124617241E-2</v>
      </c>
      <c r="AH375" s="2">
        <f>(Table2[[#This Row],[Current Month High]]/Table2[[#This Row],[Close Price]])-1</f>
        <v>2.2852930335422128E-2</v>
      </c>
      <c r="AI375">
        <v>2.2852930335422101</v>
      </c>
      <c r="AJ375">
        <v>63.0128755364806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0.05</v>
      </c>
      <c r="AM375" t="s">
        <v>10473</v>
      </c>
      <c r="AN375">
        <v>7.77</v>
      </c>
      <c r="AO375" t="s">
        <v>10473</v>
      </c>
      <c r="AP375">
        <v>7.0987451803757998E-2</v>
      </c>
      <c r="AQ375">
        <f>(Table2[[#This Row],[Sharpe Ratio]]-AVERAGE(Table2[Sharpe Ratio]))/_xlfn.STDEV.P(Table2[Sharpe Ratio])</f>
        <v>0.17908757151743759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8.9257259526428878E-2</v>
      </c>
      <c r="AS375">
        <f>_xlfn.RANK.AVG(Table2[[#This Row],[1Y Return vs Nifty Z-Score]],Table2[1Y Return vs Nifty Z-Score])</f>
        <v>402</v>
      </c>
      <c r="AT375">
        <f>_xlfn.RANK.AVG(Table2[[#This Row],[6M Return vs Nifty Z-Score]],Table2[6M Return vs Nifty Z-Score])</f>
        <v>432</v>
      </c>
      <c r="AU375">
        <f>_xlfn.RANK.AVG(Table2[[#This Row],[Sharpe Ratio Z-Score]],Table2[Sharpe Ratio Z-Score])</f>
        <v>279</v>
      </c>
      <c r="AV375">
        <f>(Table2[[#This Row],[Rank 1Y]]+Table2[[#This Row],[Rank 6M]]+Table2[[#This Row],[Rank Sharpe]])/3</f>
        <v>371</v>
      </c>
    </row>
    <row r="376" spans="1:48" x14ac:dyDescent="0.3">
      <c r="A376" t="s">
        <v>1883</v>
      </c>
      <c r="B376" t="s">
        <v>1884</v>
      </c>
      <c r="C376" t="s">
        <v>10435</v>
      </c>
      <c r="D376" t="s">
        <v>474</v>
      </c>
      <c r="E376">
        <v>3596.0739370800002</v>
      </c>
      <c r="F376">
        <v>4162.3500000000004</v>
      </c>
      <c r="G376">
        <v>18.915387534785999</v>
      </c>
      <c r="H376">
        <f>(Table2[[#This Row],[1Y Return vs Nifty]]-AVERAGE(Table2[1Y Return vs Nifty]))/_xlfn.STDEV.P(Table2[1Y Return vs Nifty])</f>
        <v>-0.33201134097122464</v>
      </c>
      <c r="I376">
        <v>18.447527822728102</v>
      </c>
      <c r="J376">
        <f>(Table2[[#This Row],[1M Return vs Nifty]]-AVERAGE(Table2[1M Return vs Nifty]))/_xlfn.STDEV.P(Table2[1M Return vs Nifty])</f>
        <v>0.61131335511350682</v>
      </c>
      <c r="K376">
        <v>3.8060106700385399</v>
      </c>
      <c r="L376">
        <f>(Table2[[#This Row],[6M Return vs Nifty]]-AVERAGE(Table2[6M Return vs Nifty]))/_xlfn.STDEV.P(Table2[6M Return vs Nifty])</f>
        <v>-0.22267300984927124</v>
      </c>
      <c r="M376">
        <v>-2.6688934016578401</v>
      </c>
      <c r="N376">
        <f>(Table2[[#This Row],[1W Return vs Nifty]]-AVERAGE(Table2[1W Return vs Nifty]))/_xlfn.STDEV.P(Table2[1W Return vs Nifty])</f>
        <v>-0.8414966022620145</v>
      </c>
      <c r="O376">
        <v>4032.7</v>
      </c>
      <c r="P376">
        <v>3744.8252532259498</v>
      </c>
      <c r="Q376">
        <v>3440.9578449706601</v>
      </c>
      <c r="R376">
        <v>60.566622526128299</v>
      </c>
      <c r="S376" s="2">
        <f>(Table2[[#This Row],[Close Price]]-Table2[[#This Row],[20D EMA]])/Table2[[#This Row],[20D EMA]]</f>
        <v>3.2149676395467196E-2</v>
      </c>
      <c r="T376" s="2">
        <f>(Table2[[#This Row],[Close Price]]-Table2[[#This Row],[50D EMA]])/Table2[[#This Row],[50D EMA]]</f>
        <v>0.11149378636943798</v>
      </c>
      <c r="U376" s="2">
        <f>(Table2[[#This Row],[Close Price]]-Table2[[#This Row],[200D EMA]])/Table2[[#This Row],[200D EMA]]</f>
        <v>0.20964864654873194</v>
      </c>
      <c r="V376">
        <v>1.1235167774980901</v>
      </c>
      <c r="W376">
        <v>4087.1</v>
      </c>
      <c r="X376">
        <v>4176.75</v>
      </c>
      <c r="Y376">
        <v>3959.75</v>
      </c>
      <c r="Z376">
        <v>4251.7</v>
      </c>
      <c r="AA376">
        <v>3959.75</v>
      </c>
      <c r="AB376">
        <v>4251.7</v>
      </c>
      <c r="AC376" s="2">
        <f>(Table2[[#This Row],[Close Price]]/Table2[[#This Row],[Day Low]])-1</f>
        <v>1.8411587678305086E-2</v>
      </c>
      <c r="AD376" s="2">
        <f>(Table2[[#This Row],[Day High]]/Table2[[#This Row],[Close Price]])-1</f>
        <v>3.4595841291578111E-3</v>
      </c>
      <c r="AE376" s="2">
        <f>(Table2[[#This Row],[Close Price]]/Table2[[#This Row],[Current Week Low]])-1</f>
        <v>5.1164846265547181E-2</v>
      </c>
      <c r="AF376" s="2">
        <f>(Table2[[#This Row],[Current Week High]]/Table2[[#This Row],[Close Price]])-1</f>
        <v>2.1466239023628431E-2</v>
      </c>
      <c r="AG376" s="2">
        <f>(Table2[[#This Row],[Close Price]]/Table2[[#This Row],[Current Month Low]])-1</f>
        <v>5.1164846265547181E-2</v>
      </c>
      <c r="AH376" s="2">
        <f>(Table2[[#This Row],[Current Month High]]/Table2[[#This Row],[Close Price]])-1</f>
        <v>2.1466239023628431E-2</v>
      </c>
      <c r="AI376">
        <v>5.5173159393131197</v>
      </c>
      <c r="AJ376">
        <v>48.1263345195729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0.08</v>
      </c>
      <c r="AM376" t="s">
        <v>10473</v>
      </c>
      <c r="AN376">
        <v>-0.25</v>
      </c>
      <c r="AO376" t="s">
        <v>10474</v>
      </c>
      <c r="AP376">
        <v>5.9439976884892998E-2</v>
      </c>
      <c r="AQ376">
        <f>(Table2[[#This Row],[Sharpe Ratio]]-AVERAGE(Table2[Sharpe Ratio]))/_xlfn.STDEV.P(Table2[Sharpe Ratio])</f>
        <v>4.8494214409253347E-2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-0.73637338355975024</v>
      </c>
      <c r="AS376">
        <f>_xlfn.RANK.AVG(Table2[[#This Row],[1Y Return vs Nifty Z-Score]],Table2[1Y Return vs Nifty Z-Score])</f>
        <v>401</v>
      </c>
      <c r="AT376">
        <f>_xlfn.RANK.AVG(Table2[[#This Row],[6M Return vs Nifty Z-Score]],Table2[6M Return vs Nifty Z-Score])</f>
        <v>386</v>
      </c>
      <c r="AU376">
        <f>_xlfn.RANK.AVG(Table2[[#This Row],[Sharpe Ratio Z-Score]],Table2[Sharpe Ratio Z-Score])</f>
        <v>327</v>
      </c>
      <c r="AV376">
        <f>(Table2[[#This Row],[Rank 1Y]]+Table2[[#This Row],[Rank 6M]]+Table2[[#This Row],[Rank Sharpe]])/3</f>
        <v>371.33333333333331</v>
      </c>
    </row>
    <row r="377" spans="1:48" x14ac:dyDescent="0.3">
      <c r="A377" t="s">
        <v>1014</v>
      </c>
      <c r="B377" t="s">
        <v>1015</v>
      </c>
      <c r="C377" t="s">
        <v>10434</v>
      </c>
      <c r="D377" t="s">
        <v>292</v>
      </c>
      <c r="E377">
        <v>13178.471531645</v>
      </c>
      <c r="F377">
        <v>1298.3499999999999</v>
      </c>
      <c r="G377">
        <v>8.6850362391426508</v>
      </c>
      <c r="H377">
        <f>(Table2[[#This Row],[1Y Return vs Nifty]]-AVERAGE(Table2[1Y Return vs Nifty]))/_xlfn.STDEV.P(Table2[1Y Return vs Nifty])</f>
        <v>-0.44596452262410341</v>
      </c>
      <c r="I377">
        <v>-2.0110995939755498</v>
      </c>
      <c r="J377">
        <f>(Table2[[#This Row],[1M Return vs Nifty]]-AVERAGE(Table2[1M Return vs Nifty]))/_xlfn.STDEV.P(Table2[1M Return vs Nifty])</f>
        <v>-0.86195402740268579</v>
      </c>
      <c r="K377">
        <v>-8.2304830525940407</v>
      </c>
      <c r="L377">
        <f>(Table2[[#This Row],[6M Return vs Nifty]]-AVERAGE(Table2[6M Return vs Nifty]))/_xlfn.STDEV.P(Table2[6M Return vs Nifty])</f>
        <v>-0.56684537115812139</v>
      </c>
      <c r="M377">
        <v>3.21700164437953</v>
      </c>
      <c r="N377">
        <f>(Table2[[#This Row],[1W Return vs Nifty]]-AVERAGE(Table2[1W Return vs Nifty]))/_xlfn.STDEV.P(Table2[1W Return vs Nifty])</f>
        <v>0.31411446607604504</v>
      </c>
      <c r="O377">
        <v>1287.49</v>
      </c>
      <c r="P377">
        <v>1295.7243005579801</v>
      </c>
      <c r="Q377">
        <v>1205.8739858394799</v>
      </c>
      <c r="R377">
        <v>56.168324811585599</v>
      </c>
      <c r="S377" s="2">
        <f>(Table2[[#This Row],[Close Price]]-Table2[[#This Row],[20D EMA]])/Table2[[#This Row],[20D EMA]]</f>
        <v>8.4350169710055226E-3</v>
      </c>
      <c r="T377" s="2">
        <f>(Table2[[#This Row],[Close Price]]-Table2[[#This Row],[50D EMA]])/Table2[[#This Row],[50D EMA]]</f>
        <v>2.0264337412589338E-3</v>
      </c>
      <c r="U377" s="2">
        <f>(Table2[[#This Row],[Close Price]]-Table2[[#This Row],[200D EMA]])/Table2[[#This Row],[200D EMA]]</f>
        <v>7.6687958481948662E-2</v>
      </c>
      <c r="V377">
        <v>0.49475596026252999</v>
      </c>
      <c r="W377">
        <v>1273.75</v>
      </c>
      <c r="X377">
        <v>1329.25</v>
      </c>
      <c r="Y377">
        <v>1243.05</v>
      </c>
      <c r="Z377">
        <v>1329.25</v>
      </c>
      <c r="AA377">
        <v>1243.05</v>
      </c>
      <c r="AB377">
        <v>1329.25</v>
      </c>
      <c r="AC377" s="2">
        <f>(Table2[[#This Row],[Close Price]]/Table2[[#This Row],[Day Low]])-1</f>
        <v>1.9313052011776133E-2</v>
      </c>
      <c r="AD377" s="2">
        <f>(Table2[[#This Row],[Day High]]/Table2[[#This Row],[Close Price]])-1</f>
        <v>2.3799437747910934E-2</v>
      </c>
      <c r="AE377" s="2">
        <f>(Table2[[#This Row],[Close Price]]/Table2[[#This Row],[Current Week Low]])-1</f>
        <v>4.4487349664132481E-2</v>
      </c>
      <c r="AF377" s="2">
        <f>(Table2[[#This Row],[Current Week High]]/Table2[[#This Row],[Close Price]])-1</f>
        <v>2.3799437747910934E-2</v>
      </c>
      <c r="AG377" s="2">
        <f>(Table2[[#This Row],[Close Price]]/Table2[[#This Row],[Current Month Low]])-1</f>
        <v>4.4487349664132481E-2</v>
      </c>
      <c r="AH377" s="2">
        <f>(Table2[[#This Row],[Current Month High]]/Table2[[#This Row],[Close Price]])-1</f>
        <v>2.3799437747910934E-2</v>
      </c>
      <c r="AI377">
        <v>27.007355489659901</v>
      </c>
      <c r="AJ377">
        <v>36.052604002933997</v>
      </c>
      <c r="AK377" t="str">
        <f>IF(AND(Table2[[#This Row],[20D EMA]]&gt;Table2[[#This Row],[50D EMA]],Table2[[#This Row],[50D EMA]]&gt;Table2[[#This Row],[200D EMA]]),"Uptrend","Downtrend/NoTrend")</f>
        <v>Downtrend/NoTrend</v>
      </c>
      <c r="AL377">
        <v>-0.1</v>
      </c>
      <c r="AM377" t="s">
        <v>10474</v>
      </c>
      <c r="AN377">
        <v>0.03</v>
      </c>
      <c r="AO377" t="s">
        <v>10473</v>
      </c>
      <c r="AP377">
        <v>0.13484504350016799</v>
      </c>
      <c r="AQ377">
        <f>(Table2[[#This Row],[Sharpe Ratio]]-AVERAGE(Table2[Sharpe Ratio]))/_xlfn.STDEV.P(Table2[Sharpe Ratio])</f>
        <v>0.90126946280294551</v>
      </c>
      <c r="AR3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7">
        <f>_xlfn.RANK.AVG(Table2[[#This Row],[1Y Return vs Nifty Z-Score]],Table2[1Y Return vs Nifty Z-Score])</f>
        <v>461</v>
      </c>
      <c r="AT377">
        <f>_xlfn.RANK.AVG(Table2[[#This Row],[6M Return vs Nifty Z-Score]],Table2[6M Return vs Nifty Z-Score])</f>
        <v>513</v>
      </c>
      <c r="AU377">
        <f>_xlfn.RANK.AVG(Table2[[#This Row],[Sharpe Ratio Z-Score]],Table2[Sharpe Ratio Z-Score])</f>
        <v>141</v>
      </c>
      <c r="AV377">
        <f>(Table2[[#This Row],[Rank 1Y]]+Table2[[#This Row],[Rank 6M]]+Table2[[#This Row],[Rank Sharpe]])/3</f>
        <v>371.66666666666669</v>
      </c>
    </row>
    <row r="378" spans="1:48" x14ac:dyDescent="0.3">
      <c r="A378" t="s">
        <v>1436</v>
      </c>
      <c r="B378" t="s">
        <v>1437</v>
      </c>
      <c r="C378" t="s">
        <v>10429</v>
      </c>
      <c r="D378" t="s">
        <v>24</v>
      </c>
      <c r="E378">
        <v>7081.9607502179997</v>
      </c>
      <c r="F378">
        <v>27.07</v>
      </c>
      <c r="G378">
        <v>19.8305683940644</v>
      </c>
      <c r="H378">
        <f>(Table2[[#This Row],[1Y Return vs Nifty]]-AVERAGE(Table2[1Y Return vs Nifty]))/_xlfn.STDEV.P(Table2[1Y Return vs Nifty])</f>
        <v>-0.32181738304262442</v>
      </c>
      <c r="I378">
        <v>-4.46098033578002</v>
      </c>
      <c r="J378">
        <f>(Table2[[#This Row],[1M Return vs Nifty]]-AVERAGE(Table2[1M Return vs Nifty]))/_xlfn.STDEV.P(Table2[1M Return vs Nifty])</f>
        <v>-1.0383749238020321</v>
      </c>
      <c r="K378">
        <v>-3.2620208664524299</v>
      </c>
      <c r="L378">
        <f>(Table2[[#This Row],[6M Return vs Nifty]]-AVERAGE(Table2[6M Return vs Nifty]))/_xlfn.STDEV.P(Table2[6M Return vs Nifty])</f>
        <v>-0.42477680849500032</v>
      </c>
      <c r="M378">
        <v>-2.5646712802558</v>
      </c>
      <c r="N378">
        <f>(Table2[[#This Row],[1W Return vs Nifty]]-AVERAGE(Table2[1W Return vs Nifty]))/_xlfn.STDEV.P(Table2[1W Return vs Nifty])</f>
        <v>-0.82103408362791908</v>
      </c>
      <c r="O378">
        <v>27.23</v>
      </c>
      <c r="P378">
        <v>27.634766662519699</v>
      </c>
      <c r="Q378">
        <v>26.1585560209863</v>
      </c>
      <c r="R378">
        <v>48.045805510239902</v>
      </c>
      <c r="S378" s="2">
        <f>(Table2[[#This Row],[Close Price]]-Table2[[#This Row],[20D EMA]])/Table2[[#This Row],[20D EMA]]</f>
        <v>-5.8758721997796597E-3</v>
      </c>
      <c r="T378" s="2">
        <f>(Table2[[#This Row],[Close Price]]-Table2[[#This Row],[50D EMA]])/Table2[[#This Row],[50D EMA]]</f>
        <v>-2.0436816761173395E-2</v>
      </c>
      <c r="U378" s="2">
        <f>(Table2[[#This Row],[Close Price]]-Table2[[#This Row],[200D EMA]])/Table2[[#This Row],[200D EMA]]</f>
        <v>3.4843053962247524E-2</v>
      </c>
      <c r="V378">
        <v>0.66501471263301004</v>
      </c>
      <c r="W378">
        <v>26.6</v>
      </c>
      <c r="X378">
        <v>27.33</v>
      </c>
      <c r="Y378">
        <v>26.41</v>
      </c>
      <c r="Z378">
        <v>27.47</v>
      </c>
      <c r="AA378">
        <v>26.41</v>
      </c>
      <c r="AB378">
        <v>27.47</v>
      </c>
      <c r="AC378" s="2">
        <f>(Table2[[#This Row],[Close Price]]/Table2[[#This Row],[Day Low]])-1</f>
        <v>1.7669172932330834E-2</v>
      </c>
      <c r="AD378" s="2">
        <f>(Table2[[#This Row],[Day High]]/Table2[[#This Row],[Close Price]])-1</f>
        <v>9.6047284817140088E-3</v>
      </c>
      <c r="AE378" s="2">
        <f>(Table2[[#This Row],[Close Price]]/Table2[[#This Row],[Current Week Low]])-1</f>
        <v>2.4990533888678446E-2</v>
      </c>
      <c r="AF378" s="2">
        <f>(Table2[[#This Row],[Current Week High]]/Table2[[#This Row],[Close Price]])-1</f>
        <v>1.4776505356483227E-2</v>
      </c>
      <c r="AG378" s="2">
        <f>(Table2[[#This Row],[Close Price]]/Table2[[#This Row],[Current Month Low]])-1</f>
        <v>2.4990533888678446E-2</v>
      </c>
      <c r="AH378" s="2">
        <f>(Table2[[#This Row],[Current Month High]]/Table2[[#This Row],[Close Price]])-1</f>
        <v>1.4776505356483227E-2</v>
      </c>
      <c r="AI378">
        <v>36.245752003640298</v>
      </c>
      <c r="AJ378">
        <v>51.122095822799999</v>
      </c>
      <c r="AK378" t="str">
        <f>IF(AND(Table2[[#This Row],[20D EMA]]&gt;Table2[[#This Row],[50D EMA]],Table2[[#This Row],[50D EMA]]&gt;Table2[[#This Row],[200D EMA]]),"Uptrend","Downtrend/NoTrend")</f>
        <v>Downtrend/NoTrend</v>
      </c>
      <c r="AL378">
        <v>-0.11</v>
      </c>
      <c r="AM378" t="s">
        <v>10474</v>
      </c>
      <c r="AN378">
        <v>-3.04</v>
      </c>
      <c r="AO378" t="s">
        <v>10474</v>
      </c>
      <c r="AP378">
        <v>7.6315450505628005E-2</v>
      </c>
      <c r="AQ378">
        <f>(Table2[[#This Row],[Sharpe Ratio]]-AVERAGE(Table2[Sharpe Ratio]))/_xlfn.STDEV.P(Table2[Sharpe Ratio])</f>
        <v>0.23934327607917932</v>
      </c>
      <c r="AR3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8">
        <f>_xlfn.RANK.AVG(Table2[[#This Row],[1Y Return vs Nifty Z-Score]],Table2[1Y Return vs Nifty Z-Score])</f>
        <v>394</v>
      </c>
      <c r="AT378">
        <f>_xlfn.RANK.AVG(Table2[[#This Row],[6M Return vs Nifty Z-Score]],Table2[6M Return vs Nifty Z-Score])</f>
        <v>460</v>
      </c>
      <c r="AU378">
        <f>_xlfn.RANK.AVG(Table2[[#This Row],[Sharpe Ratio Z-Score]],Table2[Sharpe Ratio Z-Score])</f>
        <v>261</v>
      </c>
      <c r="AV378">
        <f>(Table2[[#This Row],[Rank 1Y]]+Table2[[#This Row],[Rank 6M]]+Table2[[#This Row],[Rank Sharpe]])/3</f>
        <v>371.66666666666669</v>
      </c>
    </row>
    <row r="379" spans="1:48" x14ac:dyDescent="0.3">
      <c r="A379" t="s">
        <v>320</v>
      </c>
      <c r="B379" t="s">
        <v>321</v>
      </c>
      <c r="C379" t="s">
        <v>10431</v>
      </c>
      <c r="D379" t="s">
        <v>188</v>
      </c>
      <c r="E379">
        <v>79161.418775700004</v>
      </c>
      <c r="F379">
        <v>2910.5</v>
      </c>
      <c r="G379">
        <v>36.875147837851003</v>
      </c>
      <c r="H379">
        <f>(Table2[[#This Row],[1Y Return vs Nifty]]-AVERAGE(Table2[1Y Return vs Nifty]))/_xlfn.STDEV.P(Table2[1Y Return vs Nifty])</f>
        <v>-0.13196231341448061</v>
      </c>
      <c r="I379">
        <v>-5.8201467200565302</v>
      </c>
      <c r="J379">
        <f>(Table2[[#This Row],[1M Return vs Nifty]]-AVERAGE(Table2[1M Return vs Nifty]))/_xlfn.STDEV.P(Table2[1M Return vs Nifty])</f>
        <v>-1.1362512603021124</v>
      </c>
      <c r="K379">
        <v>3.7387409998496799</v>
      </c>
      <c r="L379">
        <f>(Table2[[#This Row],[6M Return vs Nifty]]-AVERAGE(Table2[6M Return vs Nifty]))/_xlfn.STDEV.P(Table2[6M Return vs Nifty])</f>
        <v>-0.22459652360393162</v>
      </c>
      <c r="M379">
        <v>-0.67708416288617401</v>
      </c>
      <c r="N379">
        <f>(Table2[[#This Row],[1W Return vs Nifty]]-AVERAGE(Table2[1W Return vs Nifty]))/_xlfn.STDEV.P(Table2[1W Return vs Nifty])</f>
        <v>-0.4504334276149945</v>
      </c>
      <c r="O379">
        <v>2860.83</v>
      </c>
      <c r="P379">
        <v>2810.17222394284</v>
      </c>
      <c r="Q379">
        <v>2509.66679179727</v>
      </c>
      <c r="R379">
        <v>67.517989893002095</v>
      </c>
      <c r="S379" s="2">
        <f>(Table2[[#This Row],[Close Price]]-Table2[[#This Row],[20D EMA]])/Table2[[#This Row],[20D EMA]]</f>
        <v>1.7362094217412454E-2</v>
      </c>
      <c r="T379" s="2">
        <f>(Table2[[#This Row],[Close Price]]-Table2[[#This Row],[50D EMA]])/Table2[[#This Row],[50D EMA]]</f>
        <v>3.5701646754017845E-2</v>
      </c>
      <c r="U379" s="2">
        <f>(Table2[[#This Row],[Close Price]]-Table2[[#This Row],[200D EMA]])/Table2[[#This Row],[200D EMA]]</f>
        <v>0.15971570788314801</v>
      </c>
      <c r="V379">
        <v>0.97766870020352303</v>
      </c>
      <c r="W379">
        <v>2866.25</v>
      </c>
      <c r="X379">
        <v>2915.9</v>
      </c>
      <c r="Y379">
        <v>2832.2</v>
      </c>
      <c r="Z379">
        <v>2915.9</v>
      </c>
      <c r="AA379">
        <v>2832.2</v>
      </c>
      <c r="AB379">
        <v>2915.9</v>
      </c>
      <c r="AC379" s="2">
        <f>(Table2[[#This Row],[Close Price]]/Table2[[#This Row],[Day Low]])-1</f>
        <v>1.5438290449193204E-2</v>
      </c>
      <c r="AD379" s="2">
        <f>(Table2[[#This Row],[Day High]]/Table2[[#This Row],[Close Price]])-1</f>
        <v>1.8553513142072209E-3</v>
      </c>
      <c r="AE379" s="2">
        <f>(Table2[[#This Row],[Close Price]]/Table2[[#This Row],[Current Week Low]])-1</f>
        <v>2.7646352658710516E-2</v>
      </c>
      <c r="AF379" s="2">
        <f>(Table2[[#This Row],[Current Week High]]/Table2[[#This Row],[Close Price]])-1</f>
        <v>1.8553513142072209E-3</v>
      </c>
      <c r="AG379" s="2">
        <f>(Table2[[#This Row],[Close Price]]/Table2[[#This Row],[Current Month Low]])-1</f>
        <v>2.7646352658710516E-2</v>
      </c>
      <c r="AH379" s="2">
        <f>(Table2[[#This Row],[Current Month High]]/Table2[[#This Row],[Close Price]])-1</f>
        <v>1.8553513142072209E-3</v>
      </c>
      <c r="AI379">
        <v>5.4475176086583099</v>
      </c>
      <c r="AJ379">
        <v>69.817375576171202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</v>
      </c>
      <c r="AM379" t="s">
        <v>10475</v>
      </c>
      <c r="AN379">
        <v>0.49</v>
      </c>
      <c r="AO379" t="s">
        <v>10473</v>
      </c>
      <c r="AP379">
        <v>3.0318502461304998E-2</v>
      </c>
      <c r="AQ379">
        <f>(Table2[[#This Row],[Sharpe Ratio]]-AVERAGE(Table2[Sharpe Ratio]))/_xlfn.STDEV.P(Table2[Sharpe Ratio])</f>
        <v>-0.2808480128428224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-2.2240915377783415</v>
      </c>
      <c r="AS379">
        <f>_xlfn.RANK.AVG(Table2[[#This Row],[1Y Return vs Nifty Z-Score]],Table2[1Y Return vs Nifty Z-Score])</f>
        <v>320</v>
      </c>
      <c r="AT379">
        <f>_xlfn.RANK.AVG(Table2[[#This Row],[6M Return vs Nifty Z-Score]],Table2[6M Return vs Nifty Z-Score])</f>
        <v>387</v>
      </c>
      <c r="AU379">
        <f>_xlfn.RANK.AVG(Table2[[#This Row],[Sharpe Ratio Z-Score]],Table2[Sharpe Ratio Z-Score])</f>
        <v>410</v>
      </c>
      <c r="AV379">
        <f>(Table2[[#This Row],[Rank 1Y]]+Table2[[#This Row],[Rank 6M]]+Table2[[#This Row],[Rank Sharpe]])/3</f>
        <v>372.33333333333331</v>
      </c>
    </row>
    <row r="380" spans="1:48" x14ac:dyDescent="0.3">
      <c r="A380" t="s">
        <v>385</v>
      </c>
      <c r="B380" t="s">
        <v>386</v>
      </c>
      <c r="C380" t="s">
        <v>10439</v>
      </c>
      <c r="D380" t="s">
        <v>387</v>
      </c>
      <c r="E380">
        <v>64457.249074919899</v>
      </c>
      <c r="F380">
        <v>1057.9000000000001</v>
      </c>
      <c r="G380">
        <v>32.063960814114999</v>
      </c>
      <c r="H380">
        <f>(Table2[[#This Row],[1Y Return vs Nifty]]-AVERAGE(Table2[1Y Return vs Nifty]))/_xlfn.STDEV.P(Table2[1Y Return vs Nifty])</f>
        <v>-0.18555285522854692</v>
      </c>
      <c r="I380">
        <v>0.395019985737532</v>
      </c>
      <c r="J380">
        <f>(Table2[[#This Row],[1M Return vs Nifty]]-AVERAGE(Table2[1M Return vs Nifty]))/_xlfn.STDEV.P(Table2[1M Return vs Nifty])</f>
        <v>-0.68868446131583194</v>
      </c>
      <c r="K380">
        <v>6.0793629394337501</v>
      </c>
      <c r="L380">
        <f>(Table2[[#This Row],[6M Return vs Nifty]]-AVERAGE(Table2[6M Return vs Nifty]))/_xlfn.STDEV.P(Table2[6M Return vs Nifty])</f>
        <v>-0.15766861266561585</v>
      </c>
      <c r="M380">
        <v>-2.8526045032935099</v>
      </c>
      <c r="N380">
        <f>(Table2[[#This Row],[1W Return vs Nifty]]-AVERAGE(Table2[1W Return vs Nifty]))/_xlfn.STDEV.P(Table2[1W Return vs Nifty])</f>
        <v>-0.87756564201998422</v>
      </c>
      <c r="O380">
        <v>1057.6600000000001</v>
      </c>
      <c r="P380">
        <v>1043.5711050867501</v>
      </c>
      <c r="Q380">
        <v>919.301126665266</v>
      </c>
      <c r="R380">
        <v>52.469371972239898</v>
      </c>
      <c r="S380" s="2">
        <f>(Table2[[#This Row],[Close Price]]-Table2[[#This Row],[20D EMA]])/Table2[[#This Row],[20D EMA]]</f>
        <v>2.2691602216214009E-4</v>
      </c>
      <c r="T380" s="2">
        <f>(Table2[[#This Row],[Close Price]]-Table2[[#This Row],[50D EMA]])/Table2[[#This Row],[50D EMA]]</f>
        <v>1.37306359321427E-2</v>
      </c>
      <c r="U380" s="2">
        <f>(Table2[[#This Row],[Close Price]]-Table2[[#This Row],[200D EMA]])/Table2[[#This Row],[200D EMA]]</f>
        <v>0.15076547750735045</v>
      </c>
      <c r="V380">
        <v>0.76028398309817602</v>
      </c>
      <c r="W380">
        <v>1027.1500000000001</v>
      </c>
      <c r="X380">
        <v>1070.3</v>
      </c>
      <c r="Y380">
        <v>1015.8</v>
      </c>
      <c r="Z380">
        <v>1070.3</v>
      </c>
      <c r="AA380">
        <v>1015.8</v>
      </c>
      <c r="AB380">
        <v>1070.3</v>
      </c>
      <c r="AC380" s="2">
        <f>(Table2[[#This Row],[Close Price]]/Table2[[#This Row],[Day Low]])-1</f>
        <v>2.9937204887309443E-2</v>
      </c>
      <c r="AD380" s="2">
        <f>(Table2[[#This Row],[Day High]]/Table2[[#This Row],[Close Price]])-1</f>
        <v>1.1721334719727583E-2</v>
      </c>
      <c r="AE380" s="2">
        <f>(Table2[[#This Row],[Close Price]]/Table2[[#This Row],[Current Week Low]])-1</f>
        <v>4.1445166371333109E-2</v>
      </c>
      <c r="AF380" s="2">
        <f>(Table2[[#This Row],[Current Week High]]/Table2[[#This Row],[Close Price]])-1</f>
        <v>1.1721334719727583E-2</v>
      </c>
      <c r="AG380" s="2">
        <f>(Table2[[#This Row],[Close Price]]/Table2[[#This Row],[Current Month Low]])-1</f>
        <v>4.1445166371333109E-2</v>
      </c>
      <c r="AH380" s="2">
        <f>(Table2[[#This Row],[Current Month High]]/Table2[[#This Row],[Close Price]])-1</f>
        <v>1.1721334719727583E-2</v>
      </c>
      <c r="AI380">
        <v>11.5417336232158</v>
      </c>
      <c r="AJ380">
        <v>63.786963926304402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0.01</v>
      </c>
      <c r="AM380" t="s">
        <v>10473</v>
      </c>
      <c r="AN380">
        <v>-4.09</v>
      </c>
      <c r="AO380" t="s">
        <v>10474</v>
      </c>
      <c r="AP380">
        <v>2.4113603615944001E-2</v>
      </c>
      <c r="AQ380">
        <f>(Table2[[#This Row],[Sharpe Ratio]]-AVERAGE(Table2[Sharpe Ratio]))/_xlfn.STDEV.P(Table2[Sharpe Ratio])</f>
        <v>-0.3510208061526896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-2.2604923773826684</v>
      </c>
      <c r="AS380">
        <f>_xlfn.RANK.AVG(Table2[[#This Row],[1Y Return vs Nifty Z-Score]],Table2[1Y Return vs Nifty Z-Score])</f>
        <v>336</v>
      </c>
      <c r="AT380">
        <f>_xlfn.RANK.AVG(Table2[[#This Row],[6M Return vs Nifty Z-Score]],Table2[6M Return vs Nifty Z-Score])</f>
        <v>353</v>
      </c>
      <c r="AU380">
        <f>_xlfn.RANK.AVG(Table2[[#This Row],[Sharpe Ratio Z-Score]],Table2[Sharpe Ratio Z-Score])</f>
        <v>428</v>
      </c>
      <c r="AV380">
        <f>(Table2[[#This Row],[Rank 1Y]]+Table2[[#This Row],[Rank 6M]]+Table2[[#This Row],[Rank Sharpe]])/3</f>
        <v>372.33333333333331</v>
      </c>
    </row>
    <row r="381" spans="1:48" x14ac:dyDescent="0.3">
      <c r="A381" t="s">
        <v>510</v>
      </c>
      <c r="B381" t="s">
        <v>511</v>
      </c>
      <c r="C381" t="s">
        <v>10435</v>
      </c>
      <c r="D381" t="s">
        <v>230</v>
      </c>
      <c r="E381">
        <v>40202.642906950001</v>
      </c>
      <c r="F381">
        <v>4262.3500000000004</v>
      </c>
      <c r="G381">
        <v>9.0128356562840199</v>
      </c>
      <c r="H381">
        <f>(Table2[[#This Row],[1Y Return vs Nifty]]-AVERAGE(Table2[1Y Return vs Nifty]))/_xlfn.STDEV.P(Table2[1Y Return vs Nifty])</f>
        <v>-0.44231325147536732</v>
      </c>
      <c r="I381">
        <v>8.0857687036232697</v>
      </c>
      <c r="J381">
        <f>(Table2[[#This Row],[1M Return vs Nifty]]-AVERAGE(Table2[1M Return vs Nifty]))/_xlfn.STDEV.P(Table2[1M Return vs Nifty])</f>
        <v>-0.13485799962767586</v>
      </c>
      <c r="K381">
        <v>5.6001441023863698</v>
      </c>
      <c r="L381">
        <f>(Table2[[#This Row],[6M Return vs Nifty]]-AVERAGE(Table2[6M Return vs Nifty]))/_xlfn.STDEV.P(Table2[6M Return vs Nifty])</f>
        <v>-0.17137143032422916</v>
      </c>
      <c r="M381">
        <v>2.2207176380588698</v>
      </c>
      <c r="N381">
        <f>(Table2[[#This Row],[1W Return vs Nifty]]-AVERAGE(Table2[1W Return vs Nifty]))/_xlfn.STDEV.P(Table2[1W Return vs Nifty])</f>
        <v>0.11850839156959346</v>
      </c>
      <c r="O381">
        <v>4110.4399999999996</v>
      </c>
      <c r="P381">
        <v>3966.1657729973299</v>
      </c>
      <c r="Q381">
        <v>3723.6884332992299</v>
      </c>
      <c r="R381">
        <v>69.730089595559605</v>
      </c>
      <c r="S381" s="2">
        <f>(Table2[[#This Row],[Close Price]]-Table2[[#This Row],[20D EMA]])/Table2[[#This Row],[20D EMA]]</f>
        <v>3.6957114080244644E-2</v>
      </c>
      <c r="T381" s="2">
        <f>(Table2[[#This Row],[Close Price]]-Table2[[#This Row],[50D EMA]])/Table2[[#This Row],[50D EMA]]</f>
        <v>7.4677722504482388E-2</v>
      </c>
      <c r="U381" s="2">
        <f>(Table2[[#This Row],[Close Price]]-Table2[[#This Row],[200D EMA]])/Table2[[#This Row],[200D EMA]]</f>
        <v>0.14465806587999366</v>
      </c>
      <c r="V381">
        <v>0.48655918359804301</v>
      </c>
      <c r="W381">
        <v>4224.7</v>
      </c>
      <c r="X381">
        <v>4293.1000000000004</v>
      </c>
      <c r="Y381">
        <v>4171</v>
      </c>
      <c r="Z381">
        <v>4327.2</v>
      </c>
      <c r="AA381">
        <v>4171</v>
      </c>
      <c r="AB381">
        <v>4327.2</v>
      </c>
      <c r="AC381" s="2">
        <f>(Table2[[#This Row],[Close Price]]/Table2[[#This Row],[Day Low]])-1</f>
        <v>8.9118753994368305E-3</v>
      </c>
      <c r="AD381" s="2">
        <f>(Table2[[#This Row],[Day High]]/Table2[[#This Row],[Close Price]])-1</f>
        <v>7.21433012305428E-3</v>
      </c>
      <c r="AE381" s="2">
        <f>(Table2[[#This Row],[Close Price]]/Table2[[#This Row],[Current Week Low]])-1</f>
        <v>2.190122272836259E-2</v>
      </c>
      <c r="AF381" s="2">
        <f>(Table2[[#This Row],[Current Week High]]/Table2[[#This Row],[Close Price]])-1</f>
        <v>1.5214611657888177E-2</v>
      </c>
      <c r="AG381" s="2">
        <f>(Table2[[#This Row],[Close Price]]/Table2[[#This Row],[Current Month Low]])-1</f>
        <v>2.190122272836259E-2</v>
      </c>
      <c r="AH381" s="2">
        <f>(Table2[[#This Row],[Current Month High]]/Table2[[#This Row],[Close Price]])-1</f>
        <v>1.5214611657888177E-2</v>
      </c>
      <c r="AI381">
        <v>8.6255234788320898</v>
      </c>
      <c r="AJ381">
        <v>35.601119842204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-0.05</v>
      </c>
      <c r="AM381" t="s">
        <v>10474</v>
      </c>
      <c r="AN381">
        <v>-0.22</v>
      </c>
      <c r="AO381" t="s">
        <v>10474</v>
      </c>
      <c r="AP381">
        <v>6.3929701488927002E-2</v>
      </c>
      <c r="AQ381">
        <f>(Table2[[#This Row],[Sharpe Ratio]]-AVERAGE(Table2[Sharpe Ratio]))/_xlfn.STDEV.P(Table2[Sharpe Ratio])</f>
        <v>9.9269662085189406E-2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-0.53076462777248945</v>
      </c>
      <c r="AS381">
        <f>_xlfn.RANK.AVG(Table2[[#This Row],[1Y Return vs Nifty Z-Score]],Table2[1Y Return vs Nifty Z-Score])</f>
        <v>458</v>
      </c>
      <c r="AT381">
        <f>_xlfn.RANK.AVG(Table2[[#This Row],[6M Return vs Nifty Z-Score]],Table2[6M Return vs Nifty Z-Score])</f>
        <v>358</v>
      </c>
      <c r="AU381">
        <f>_xlfn.RANK.AVG(Table2[[#This Row],[Sharpe Ratio Z-Score]],Table2[Sharpe Ratio Z-Score])</f>
        <v>307</v>
      </c>
      <c r="AV381">
        <f>(Table2[[#This Row],[Rank 1Y]]+Table2[[#This Row],[Rank 6M]]+Table2[[#This Row],[Rank Sharpe]])/3</f>
        <v>374.33333333333331</v>
      </c>
    </row>
    <row r="382" spans="1:48" x14ac:dyDescent="0.3">
      <c r="A382" t="s">
        <v>210</v>
      </c>
      <c r="B382" t="s">
        <v>211</v>
      </c>
      <c r="C382" t="s">
        <v>10429</v>
      </c>
      <c r="D382" t="s">
        <v>49</v>
      </c>
      <c r="E382">
        <v>120288.929046719</v>
      </c>
      <c r="F382">
        <v>1431.6</v>
      </c>
      <c r="G382">
        <v>-4.5859276421854798</v>
      </c>
      <c r="H382">
        <f>(Table2[[#This Row],[1Y Return vs Nifty]]-AVERAGE(Table2[1Y Return vs Nifty]))/_xlfn.STDEV.P(Table2[1Y Return vs Nifty])</f>
        <v>-0.59378628496395458</v>
      </c>
      <c r="I382">
        <v>8.6762476048187001</v>
      </c>
      <c r="J382">
        <f>(Table2[[#This Row],[1M Return vs Nifty]]-AVERAGE(Table2[1M Return vs Nifty]))/_xlfn.STDEV.P(Table2[1M Return vs Nifty])</f>
        <v>-9.2336412647458233E-2</v>
      </c>
      <c r="K382">
        <v>1.8102404469253299</v>
      </c>
      <c r="L382">
        <f>(Table2[[#This Row],[6M Return vs Nifty]]-AVERAGE(Table2[6M Return vs Nifty]))/_xlfn.STDEV.P(Table2[6M Return vs Nifty])</f>
        <v>-0.27974020617299683</v>
      </c>
      <c r="M382">
        <v>-2.5013098068321602</v>
      </c>
      <c r="N382">
        <f>(Table2[[#This Row],[1W Return vs Nifty]]-AVERAGE(Table2[1W Return vs Nifty]))/_xlfn.STDEV.P(Table2[1W Return vs Nifty])</f>
        <v>-0.80859396714234522</v>
      </c>
      <c r="O382">
        <v>1401.16</v>
      </c>
      <c r="P382">
        <v>1332.5080511894701</v>
      </c>
      <c r="Q382">
        <v>1199.89267383328</v>
      </c>
      <c r="R382">
        <v>56.412350904937597</v>
      </c>
      <c r="S382" s="2">
        <f>(Table2[[#This Row],[Close Price]]-Table2[[#This Row],[20D EMA]])/Table2[[#This Row],[20D EMA]]</f>
        <v>2.1724856547432003E-2</v>
      </c>
      <c r="T382" s="2">
        <f>(Table2[[#This Row],[Close Price]]-Table2[[#This Row],[50D EMA]])/Table2[[#This Row],[50D EMA]]</f>
        <v>7.436499068210127E-2</v>
      </c>
      <c r="U382" s="2">
        <f>(Table2[[#This Row],[Close Price]]-Table2[[#This Row],[200D EMA]])/Table2[[#This Row],[200D EMA]]</f>
        <v>0.19310670964136134</v>
      </c>
      <c r="V382">
        <v>0.65236833597455601</v>
      </c>
      <c r="W382">
        <v>1409</v>
      </c>
      <c r="X382">
        <v>1435.8</v>
      </c>
      <c r="Y382">
        <v>1394</v>
      </c>
      <c r="Z382">
        <v>1450</v>
      </c>
      <c r="AA382">
        <v>1394</v>
      </c>
      <c r="AB382">
        <v>1450</v>
      </c>
      <c r="AC382" s="2">
        <f>(Table2[[#This Row],[Close Price]]/Table2[[#This Row],[Day Low]])-1</f>
        <v>1.6039744499645181E-2</v>
      </c>
      <c r="AD382" s="2">
        <f>(Table2[[#This Row],[Day High]]/Table2[[#This Row],[Close Price]])-1</f>
        <v>2.9337803855826738E-3</v>
      </c>
      <c r="AE382" s="2">
        <f>(Table2[[#This Row],[Close Price]]/Table2[[#This Row],[Current Week Low]])-1</f>
        <v>2.6972740315638344E-2</v>
      </c>
      <c r="AF382" s="2">
        <f>(Table2[[#This Row],[Current Week High]]/Table2[[#This Row],[Close Price]])-1</f>
        <v>1.2852752165409376E-2</v>
      </c>
      <c r="AG382" s="2">
        <f>(Table2[[#This Row],[Close Price]]/Table2[[#This Row],[Current Month Low]])-1</f>
        <v>2.6972740315638344E-2</v>
      </c>
      <c r="AH382" s="2">
        <f>(Table2[[#This Row],[Current Month High]]/Table2[[#This Row],[Close Price]])-1</f>
        <v>1.2852752165409376E-2</v>
      </c>
      <c r="AI382">
        <v>3.1153953618329102</v>
      </c>
      <c r="AJ382">
        <v>43.554775632990697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0.13</v>
      </c>
      <c r="AM382" t="s">
        <v>10473</v>
      </c>
      <c r="AN382">
        <v>-1.31</v>
      </c>
      <c r="AO382" t="s">
        <v>10474</v>
      </c>
      <c r="AP382">
        <v>0.115779057210685</v>
      </c>
      <c r="AQ382">
        <f>(Table2[[#This Row],[Sharpe Ratio]]-AVERAGE(Table2[Sharpe Ratio]))/_xlfn.STDEV.P(Table2[Sharpe Ratio])</f>
        <v>0.68564733124460053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-1.0888095396821544</v>
      </c>
      <c r="AS382">
        <f>_xlfn.RANK.AVG(Table2[[#This Row],[1Y Return vs Nifty Z-Score]],Table2[1Y Return vs Nifty Z-Score])</f>
        <v>544</v>
      </c>
      <c r="AT382">
        <f>_xlfn.RANK.AVG(Table2[[#This Row],[6M Return vs Nifty Z-Score]],Table2[6M Return vs Nifty Z-Score])</f>
        <v>401</v>
      </c>
      <c r="AU382">
        <f>_xlfn.RANK.AVG(Table2[[#This Row],[Sharpe Ratio Z-Score]],Table2[Sharpe Ratio Z-Score])</f>
        <v>180</v>
      </c>
      <c r="AV382">
        <f>(Table2[[#This Row],[Rank 1Y]]+Table2[[#This Row],[Rank 6M]]+Table2[[#This Row],[Rank Sharpe]])/3</f>
        <v>375</v>
      </c>
    </row>
    <row r="383" spans="1:48" x14ac:dyDescent="0.3">
      <c r="A383" t="s">
        <v>1875</v>
      </c>
      <c r="B383" t="s">
        <v>1876</v>
      </c>
      <c r="C383" t="s">
        <v>10434</v>
      </c>
      <c r="D383" t="s">
        <v>59</v>
      </c>
      <c r="E383">
        <v>3655.1150937000002</v>
      </c>
      <c r="F383">
        <v>364.5</v>
      </c>
      <c r="G383">
        <v>24.779187057504299</v>
      </c>
      <c r="H383">
        <f>(Table2[[#This Row],[1Y Return vs Nifty]]-AVERAGE(Table2[1Y Return vs Nifty]))/_xlfn.STDEV.P(Table2[1Y Return vs Nifty])</f>
        <v>-0.26669602648413188</v>
      </c>
      <c r="I383">
        <v>10.4583046046316</v>
      </c>
      <c r="J383">
        <f>(Table2[[#This Row],[1M Return vs Nifty]]-AVERAGE(Table2[1M Return vs Nifty]))/_xlfn.STDEV.P(Table2[1M Return vs Nifty])</f>
        <v>3.5993137431030338E-2</v>
      </c>
      <c r="K383">
        <v>0.53172061660333103</v>
      </c>
      <c r="L383">
        <f>(Table2[[#This Row],[6M Return vs Nifty]]-AVERAGE(Table2[6M Return vs Nifty]))/_xlfn.STDEV.P(Table2[6M Return vs Nifty])</f>
        <v>-0.31629829352984135</v>
      </c>
      <c r="M383">
        <v>4.1160435434214504</v>
      </c>
      <c r="N383">
        <f>(Table2[[#This Row],[1W Return vs Nifty]]-AVERAGE(Table2[1W Return vs Nifty]))/_xlfn.STDEV.P(Table2[1W Return vs Nifty])</f>
        <v>0.49062844760413415</v>
      </c>
      <c r="O383">
        <v>353.27</v>
      </c>
      <c r="P383">
        <v>340.16941513874201</v>
      </c>
      <c r="Q383">
        <v>311.31259575029202</v>
      </c>
      <c r="R383">
        <v>61.095064206102997</v>
      </c>
      <c r="S383" s="2">
        <f>(Table2[[#This Row],[Close Price]]-Table2[[#This Row],[20D EMA]])/Table2[[#This Row],[20D EMA]]</f>
        <v>3.1788716845472353E-2</v>
      </c>
      <c r="T383" s="2">
        <f>(Table2[[#This Row],[Close Price]]-Table2[[#This Row],[50D EMA]])/Table2[[#This Row],[50D EMA]]</f>
        <v>7.1524904293157804E-2</v>
      </c>
      <c r="U383" s="2">
        <f>(Table2[[#This Row],[Close Price]]-Table2[[#This Row],[200D EMA]])/Table2[[#This Row],[200D EMA]]</f>
        <v>0.17084886694520485</v>
      </c>
      <c r="V383">
        <v>0.60811286751183802</v>
      </c>
      <c r="W383">
        <v>361.7</v>
      </c>
      <c r="X383">
        <v>370.2</v>
      </c>
      <c r="Y383">
        <v>347</v>
      </c>
      <c r="Z383">
        <v>379.05</v>
      </c>
      <c r="AA383">
        <v>347</v>
      </c>
      <c r="AB383">
        <v>379.05</v>
      </c>
      <c r="AC383" s="2">
        <f>(Table2[[#This Row],[Close Price]]/Table2[[#This Row],[Day Low]])-1</f>
        <v>7.7412220071884086E-3</v>
      </c>
      <c r="AD383" s="2">
        <f>(Table2[[#This Row],[Day High]]/Table2[[#This Row],[Close Price]])-1</f>
        <v>1.5637860082304389E-2</v>
      </c>
      <c r="AE383" s="2">
        <f>(Table2[[#This Row],[Close Price]]/Table2[[#This Row],[Current Week Low]])-1</f>
        <v>5.0432276657060626E-2</v>
      </c>
      <c r="AF383" s="2">
        <f>(Table2[[#This Row],[Current Week High]]/Table2[[#This Row],[Close Price]])-1</f>
        <v>3.9917695473250969E-2</v>
      </c>
      <c r="AG383" s="2">
        <f>(Table2[[#This Row],[Close Price]]/Table2[[#This Row],[Current Month Low]])-1</f>
        <v>5.0432276657060626E-2</v>
      </c>
      <c r="AH383" s="2">
        <f>(Table2[[#This Row],[Current Month High]]/Table2[[#This Row],[Close Price]])-1</f>
        <v>3.9917695473250969E-2</v>
      </c>
      <c r="AI383">
        <v>6.1591220850479997</v>
      </c>
      <c r="AJ383">
        <v>72.748815165876707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0.08</v>
      </c>
      <c r="AM383" t="s">
        <v>10473</v>
      </c>
      <c r="AN383">
        <v>1.66</v>
      </c>
      <c r="AO383" t="s">
        <v>10473</v>
      </c>
      <c r="AP383">
        <v>5.3593972178406002E-2</v>
      </c>
      <c r="AQ383">
        <f>(Table2[[#This Row],[Sharpe Ratio]]-AVERAGE(Table2[Sharpe Ratio]))/_xlfn.STDEV.P(Table2[Sharpe Ratio])</f>
        <v>-1.7619752986609286E-2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-7.3992487965418019E-2</v>
      </c>
      <c r="AS383">
        <f>_xlfn.RANK.AVG(Table2[[#This Row],[1Y Return vs Nifty Z-Score]],Table2[1Y Return vs Nifty Z-Score])</f>
        <v>371</v>
      </c>
      <c r="AT383">
        <f>_xlfn.RANK.AVG(Table2[[#This Row],[6M Return vs Nifty Z-Score]],Table2[6M Return vs Nifty Z-Score])</f>
        <v>416</v>
      </c>
      <c r="AU383">
        <f>_xlfn.RANK.AVG(Table2[[#This Row],[Sharpe Ratio Z-Score]],Table2[Sharpe Ratio Z-Score])</f>
        <v>339</v>
      </c>
      <c r="AV383">
        <f>(Table2[[#This Row],[Rank 1Y]]+Table2[[#This Row],[Rank 6M]]+Table2[[#This Row],[Rank Sharpe]])/3</f>
        <v>375.33333333333331</v>
      </c>
    </row>
    <row r="384" spans="1:48" x14ac:dyDescent="0.3">
      <c r="A384" t="s">
        <v>913</v>
      </c>
      <c r="B384" t="s">
        <v>914</v>
      </c>
      <c r="C384" t="s">
        <v>10439</v>
      </c>
      <c r="D384" t="s">
        <v>915</v>
      </c>
      <c r="E384">
        <v>16235.547817139999</v>
      </c>
      <c r="F384">
        <v>235.71</v>
      </c>
      <c r="G384">
        <v>55.8245063829484</v>
      </c>
      <c r="H384">
        <f>(Table2[[#This Row],[1Y Return vs Nifty]]-AVERAGE(Table2[1Y Return vs Nifty]))/_xlfn.STDEV.P(Table2[1Y Return vs Nifty])</f>
        <v>7.9109587646686449E-2</v>
      </c>
      <c r="I384">
        <v>18.405835527652801</v>
      </c>
      <c r="J384">
        <f>(Table2[[#This Row],[1M Return vs Nifty]]-AVERAGE(Table2[1M Return vs Nifty]))/_xlfn.STDEV.P(Table2[1M Return vs Nifty])</f>
        <v>0.60831100812386807</v>
      </c>
      <c r="K384">
        <v>9.9685271309995507</v>
      </c>
      <c r="L384">
        <f>(Table2[[#This Row],[6M Return vs Nifty]]-AVERAGE(Table2[6M Return vs Nifty]))/_xlfn.STDEV.P(Table2[6M Return vs Nifty])</f>
        <v>-4.6461573956982243E-2</v>
      </c>
      <c r="M384">
        <v>7.6247508863984601</v>
      </c>
      <c r="N384">
        <f>(Table2[[#This Row],[1W Return vs Nifty]]-AVERAGE(Table2[1W Return vs Nifty]))/_xlfn.STDEV.P(Table2[1W Return vs Nifty])</f>
        <v>1.1795128074829346</v>
      </c>
      <c r="O384">
        <v>212.67</v>
      </c>
      <c r="P384">
        <v>204.55911573391401</v>
      </c>
      <c r="Q384">
        <v>186.958682577346</v>
      </c>
      <c r="R384">
        <v>82.366990584552894</v>
      </c>
      <c r="S384" s="2">
        <f>(Table2[[#This Row],[Close Price]]-Table2[[#This Row],[20D EMA]])/Table2[[#This Row],[20D EMA]]</f>
        <v>0.10833685992382575</v>
      </c>
      <c r="T384" s="2">
        <f>(Table2[[#This Row],[Close Price]]-Table2[[#This Row],[50D EMA]])/Table2[[#This Row],[50D EMA]]</f>
        <v>0.15228304128282594</v>
      </c>
      <c r="U384" s="2">
        <f>(Table2[[#This Row],[Close Price]]-Table2[[#This Row],[200D EMA]])/Table2[[#This Row],[200D EMA]]</f>
        <v>0.26075984677783171</v>
      </c>
      <c r="V384">
        <v>2.22914350686179</v>
      </c>
      <c r="W384">
        <v>233.11</v>
      </c>
      <c r="X384">
        <v>249.09</v>
      </c>
      <c r="Y384">
        <v>208.45</v>
      </c>
      <c r="Z384">
        <v>249.09</v>
      </c>
      <c r="AA384">
        <v>208.45</v>
      </c>
      <c r="AB384">
        <v>249.09</v>
      </c>
      <c r="AC384" s="2">
        <f>(Table2[[#This Row],[Close Price]]/Table2[[#This Row],[Day Low]])-1</f>
        <v>1.1153532666981159E-2</v>
      </c>
      <c r="AD384" s="2">
        <f>(Table2[[#This Row],[Day High]]/Table2[[#This Row],[Close Price]])-1</f>
        <v>5.6764668448517241E-2</v>
      </c>
      <c r="AE384" s="2">
        <f>(Table2[[#This Row],[Close Price]]/Table2[[#This Row],[Current Week Low]])-1</f>
        <v>0.13077476613096684</v>
      </c>
      <c r="AF384" s="2">
        <f>(Table2[[#This Row],[Current Week High]]/Table2[[#This Row],[Close Price]])-1</f>
        <v>5.6764668448517241E-2</v>
      </c>
      <c r="AG384" s="2">
        <f>(Table2[[#This Row],[Close Price]]/Table2[[#This Row],[Current Month Low]])-1</f>
        <v>0.13077476613096684</v>
      </c>
      <c r="AH384" s="2">
        <f>(Table2[[#This Row],[Current Month High]]/Table2[[#This Row],[Close Price]])-1</f>
        <v>5.6764668448517241E-2</v>
      </c>
      <c r="AI384">
        <v>5.6764668448517197</v>
      </c>
      <c r="AJ384">
        <v>89.325301204819198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0.05</v>
      </c>
      <c r="AM384" t="s">
        <v>10473</v>
      </c>
      <c r="AN384">
        <v>18.72</v>
      </c>
      <c r="AO384" t="s">
        <v>10473</v>
      </c>
      <c r="AP384">
        <v>-9.5401026538580007E-3</v>
      </c>
      <c r="AQ384">
        <f>(Table2[[#This Row],[Sharpe Ratio]]-AVERAGE(Table2[Sharpe Ratio]))/_xlfn.STDEV.P(Table2[Sharpe Ratio])</f>
        <v>-0.73161920639049416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1.0888526229060127</v>
      </c>
      <c r="AS384">
        <f>_xlfn.RANK.AVG(Table2[[#This Row],[1Y Return vs Nifty Z-Score]],Table2[1Y Return vs Nifty Z-Score])</f>
        <v>249</v>
      </c>
      <c r="AT384">
        <f>_xlfn.RANK.AVG(Table2[[#This Row],[6M Return vs Nifty Z-Score]],Table2[6M Return vs Nifty Z-Score])</f>
        <v>317</v>
      </c>
      <c r="AU384">
        <f>_xlfn.RANK.AVG(Table2[[#This Row],[Sharpe Ratio Z-Score]],Table2[Sharpe Ratio Z-Score])</f>
        <v>567</v>
      </c>
      <c r="AV384">
        <f>(Table2[[#This Row],[Rank 1Y]]+Table2[[#This Row],[Rank 6M]]+Table2[[#This Row],[Rank Sharpe]])/3</f>
        <v>377.66666666666669</v>
      </c>
    </row>
    <row r="385" spans="1:48" x14ac:dyDescent="0.3">
      <c r="A385" t="s">
        <v>1343</v>
      </c>
      <c r="B385" t="s">
        <v>1344</v>
      </c>
      <c r="C385" t="s">
        <v>10434</v>
      </c>
      <c r="D385" t="s">
        <v>292</v>
      </c>
      <c r="E385">
        <v>8084.6790600000004</v>
      </c>
      <c r="F385">
        <v>788</v>
      </c>
      <c r="G385">
        <v>44.3304687484613</v>
      </c>
      <c r="H385">
        <f>(Table2[[#This Row],[1Y Return vs Nifty]]-AVERAGE(Table2[1Y Return vs Nifty]))/_xlfn.STDEV.P(Table2[1Y Return vs Nifty])</f>
        <v>-4.8919462445221149E-2</v>
      </c>
      <c r="I385">
        <v>-6.8473930345049299</v>
      </c>
      <c r="J385">
        <f>(Table2[[#This Row],[1M Return vs Nifty]]-AVERAGE(Table2[1M Return vs Nifty]))/_xlfn.STDEV.P(Table2[1M Return vs Nifty])</f>
        <v>-1.2102253572960857</v>
      </c>
      <c r="K385">
        <v>4.6167893614764504</v>
      </c>
      <c r="L385">
        <f>(Table2[[#This Row],[6M Return vs Nifty]]-AVERAGE(Table2[6M Return vs Nifty]))/_xlfn.STDEV.P(Table2[6M Return vs Nifty])</f>
        <v>-0.19948954602987143</v>
      </c>
      <c r="M385">
        <v>3.6916048189827202</v>
      </c>
      <c r="N385">
        <f>(Table2[[#This Row],[1W Return vs Nifty]]-AVERAGE(Table2[1W Return vs Nifty]))/_xlfn.STDEV.P(Table2[1W Return vs Nifty])</f>
        <v>0.40729599196972732</v>
      </c>
      <c r="O385">
        <v>780.36</v>
      </c>
      <c r="P385">
        <v>760.21881600595998</v>
      </c>
      <c r="Q385">
        <v>657.893473494006</v>
      </c>
      <c r="R385">
        <v>57.774284074114398</v>
      </c>
      <c r="S385" s="2">
        <f>(Table2[[#This Row],[Close Price]]-Table2[[#This Row],[20D EMA]])/Table2[[#This Row],[20D EMA]]</f>
        <v>9.7903531703316237E-3</v>
      </c>
      <c r="T385" s="2">
        <f>(Table2[[#This Row],[Close Price]]-Table2[[#This Row],[50D EMA]])/Table2[[#This Row],[50D EMA]]</f>
        <v>3.6543667966542702E-2</v>
      </c>
      <c r="U385" s="2">
        <f>(Table2[[#This Row],[Close Price]]-Table2[[#This Row],[200D EMA]])/Table2[[#This Row],[200D EMA]]</f>
        <v>0.1977623000499022</v>
      </c>
      <c r="V385">
        <v>0.33726083689509001</v>
      </c>
      <c r="W385">
        <v>780</v>
      </c>
      <c r="X385">
        <v>806</v>
      </c>
      <c r="Y385">
        <v>745</v>
      </c>
      <c r="Z385">
        <v>807.85</v>
      </c>
      <c r="AA385">
        <v>745</v>
      </c>
      <c r="AB385">
        <v>807.85</v>
      </c>
      <c r="AC385" s="2">
        <f>(Table2[[#This Row],[Close Price]]/Table2[[#This Row],[Day Low]])-1</f>
        <v>1.025641025641022E-2</v>
      </c>
      <c r="AD385" s="2">
        <f>(Table2[[#This Row],[Day High]]/Table2[[#This Row],[Close Price]])-1</f>
        <v>2.2842639593908531E-2</v>
      </c>
      <c r="AE385" s="2">
        <f>(Table2[[#This Row],[Close Price]]/Table2[[#This Row],[Current Week Low]])-1</f>
        <v>5.77181208053692E-2</v>
      </c>
      <c r="AF385" s="2">
        <f>(Table2[[#This Row],[Current Week High]]/Table2[[#This Row],[Close Price]])-1</f>
        <v>2.5190355329949288E-2</v>
      </c>
      <c r="AG385" s="2">
        <f>(Table2[[#This Row],[Close Price]]/Table2[[#This Row],[Current Month Low]])-1</f>
        <v>5.77181208053692E-2</v>
      </c>
      <c r="AH385" s="2">
        <f>(Table2[[#This Row],[Current Month High]]/Table2[[#This Row],[Close Price]])-1</f>
        <v>2.5190355329949288E-2</v>
      </c>
      <c r="AI385">
        <v>11.6751269035533</v>
      </c>
      <c r="AJ385">
        <v>80.217267009719805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0.04</v>
      </c>
      <c r="AM385" t="s">
        <v>10473</v>
      </c>
      <c r="AN385">
        <v>1.6</v>
      </c>
      <c r="AO385" t="s">
        <v>10473</v>
      </c>
      <c r="AP385">
        <v>1.0514689004079E-2</v>
      </c>
      <c r="AQ385">
        <f>(Table2[[#This Row],[Sharpe Ratio]]-AVERAGE(Table2[Sharpe Ratio]))/_xlfn.STDEV.P(Table2[Sharpe Ratio])</f>
        <v>-0.50481442117840181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-1.5561527949798526</v>
      </c>
      <c r="AS385">
        <f>_xlfn.RANK.AVG(Table2[[#This Row],[1Y Return vs Nifty Z-Score]],Table2[1Y Return vs Nifty Z-Score])</f>
        <v>294</v>
      </c>
      <c r="AT385">
        <f>_xlfn.RANK.AVG(Table2[[#This Row],[6M Return vs Nifty Z-Score]],Table2[6M Return vs Nifty Z-Score])</f>
        <v>374</v>
      </c>
      <c r="AU385">
        <f>_xlfn.RANK.AVG(Table2[[#This Row],[Sharpe Ratio Z-Score]],Table2[Sharpe Ratio Z-Score])</f>
        <v>469</v>
      </c>
      <c r="AV385">
        <f>(Table2[[#This Row],[Rank 1Y]]+Table2[[#This Row],[Rank 6M]]+Table2[[#This Row],[Rank Sharpe]])/3</f>
        <v>379</v>
      </c>
    </row>
    <row r="386" spans="1:48" x14ac:dyDescent="0.3">
      <c r="A386" t="s">
        <v>871</v>
      </c>
      <c r="B386" t="s">
        <v>872</v>
      </c>
      <c r="C386" t="s">
        <v>10432</v>
      </c>
      <c r="D386" t="s">
        <v>46</v>
      </c>
      <c r="E386">
        <v>17295.730108799999</v>
      </c>
      <c r="F386">
        <v>1788.8</v>
      </c>
      <c r="G386">
        <v>10.240747728797199</v>
      </c>
      <c r="H386">
        <f>(Table2[[#This Row],[1Y Return vs Nifty]]-AVERAGE(Table2[1Y Return vs Nifty]))/_xlfn.STDEV.P(Table2[1Y Return vs Nifty])</f>
        <v>-0.42863586314243252</v>
      </c>
      <c r="I386">
        <v>10.6916384162898</v>
      </c>
      <c r="J386">
        <f>(Table2[[#This Row],[1M Return vs Nifty]]-AVERAGE(Table2[1M Return vs Nifty]))/_xlfn.STDEV.P(Table2[1M Return vs Nifty])</f>
        <v>5.2795979916618302E-2</v>
      </c>
      <c r="K386">
        <v>49.864691954492798</v>
      </c>
      <c r="L386">
        <f>(Table2[[#This Row],[6M Return vs Nifty]]-AVERAGE(Table2[6M Return vs Nifty]))/_xlfn.STDEV.P(Table2[6M Return vs Nifty])</f>
        <v>1.0943322129121662</v>
      </c>
      <c r="M386">
        <v>1.4118974053356601</v>
      </c>
      <c r="N386">
        <f>(Table2[[#This Row],[1W Return vs Nifty]]-AVERAGE(Table2[1W Return vs Nifty]))/_xlfn.STDEV.P(Table2[1W Return vs Nifty])</f>
        <v>-4.0291859865398232E-2</v>
      </c>
      <c r="O386">
        <v>1719.55</v>
      </c>
      <c r="P386">
        <v>1601.92776782805</v>
      </c>
      <c r="Q386">
        <v>1371.3878253100099</v>
      </c>
      <c r="R386">
        <v>60.975723222550897</v>
      </c>
      <c r="S386" s="2">
        <f>(Table2[[#This Row],[Close Price]]-Table2[[#This Row],[20D EMA]])/Table2[[#This Row],[20D EMA]]</f>
        <v>4.0272164229013405E-2</v>
      </c>
      <c r="T386" s="2">
        <f>(Table2[[#This Row],[Close Price]]-Table2[[#This Row],[50D EMA]])/Table2[[#This Row],[50D EMA]]</f>
        <v>0.11665459325005513</v>
      </c>
      <c r="U386" s="2">
        <f>(Table2[[#This Row],[Close Price]]-Table2[[#This Row],[200D EMA]])/Table2[[#This Row],[200D EMA]]</f>
        <v>0.30437208715603964</v>
      </c>
      <c r="V386">
        <v>0.74564965758595103</v>
      </c>
      <c r="W386">
        <v>1748.6</v>
      </c>
      <c r="X386">
        <v>1827.6</v>
      </c>
      <c r="Y386">
        <v>1707.3</v>
      </c>
      <c r="Z386">
        <v>1844.85</v>
      </c>
      <c r="AA386">
        <v>1707.3</v>
      </c>
      <c r="AB386">
        <v>1844.85</v>
      </c>
      <c r="AC386" s="2">
        <f>(Table2[[#This Row],[Close Price]]/Table2[[#This Row],[Day Low]])-1</f>
        <v>2.2989820427770757E-2</v>
      </c>
      <c r="AD386" s="2">
        <f>(Table2[[#This Row],[Day High]]/Table2[[#This Row],[Close Price]])-1</f>
        <v>2.1690518783542112E-2</v>
      </c>
      <c r="AE386" s="2">
        <f>(Table2[[#This Row],[Close Price]]/Table2[[#This Row],[Current Week Low]])-1</f>
        <v>4.7736191647630655E-2</v>
      </c>
      <c r="AF386" s="2">
        <f>(Table2[[#This Row],[Current Week High]]/Table2[[#This Row],[Close Price]])-1</f>
        <v>3.1333855098389929E-2</v>
      </c>
      <c r="AG386" s="2">
        <f>(Table2[[#This Row],[Close Price]]/Table2[[#This Row],[Current Month Low]])-1</f>
        <v>4.7736191647630655E-2</v>
      </c>
      <c r="AH386" s="2">
        <f>(Table2[[#This Row],[Current Month High]]/Table2[[#This Row],[Close Price]])-1</f>
        <v>3.1333855098389929E-2</v>
      </c>
      <c r="AI386">
        <v>3.98032200357782</v>
      </c>
      <c r="AJ386">
        <v>74.525586613981105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0.21</v>
      </c>
      <c r="AM386" t="s">
        <v>10473</v>
      </c>
      <c r="AN386">
        <v>4.53</v>
      </c>
      <c r="AO386" t="s">
        <v>10473</v>
      </c>
      <c r="AP386">
        <v>-3.1472274019907001E-2</v>
      </c>
      <c r="AQ386">
        <f>(Table2[[#This Row],[Sharpe Ratio]]-AVERAGE(Table2[Sharpe Ratio]))/_xlfn.STDEV.P(Table2[Sharpe Ratio])</f>
        <v>-0.97965576048468173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-0.30145529066372795</v>
      </c>
      <c r="AS386">
        <f>_xlfn.RANK.AVG(Table2[[#This Row],[1Y Return vs Nifty Z-Score]],Table2[1Y Return vs Nifty Z-Score])</f>
        <v>451</v>
      </c>
      <c r="AT386">
        <f>_xlfn.RANK.AVG(Table2[[#This Row],[6M Return vs Nifty Z-Score]],Table2[6M Return vs Nifty Z-Score])</f>
        <v>86</v>
      </c>
      <c r="AU386">
        <f>_xlfn.RANK.AVG(Table2[[#This Row],[Sharpe Ratio Z-Score]],Table2[Sharpe Ratio Z-Score])</f>
        <v>602</v>
      </c>
      <c r="AV386">
        <f>(Table2[[#This Row],[Rank 1Y]]+Table2[[#This Row],[Rank 6M]]+Table2[[#This Row],[Rank Sharpe]])/3</f>
        <v>379.66666666666669</v>
      </c>
    </row>
    <row r="387" spans="1:48" x14ac:dyDescent="0.3">
      <c r="A387" t="s">
        <v>1274</v>
      </c>
      <c r="B387" t="s">
        <v>1275</v>
      </c>
      <c r="C387" t="s">
        <v>10431</v>
      </c>
      <c r="D387" t="s">
        <v>997</v>
      </c>
      <c r="E387">
        <v>8649.7532055199899</v>
      </c>
      <c r="F387">
        <v>395.15</v>
      </c>
      <c r="G387">
        <v>15.5303115145025</v>
      </c>
      <c r="H387">
        <f>(Table2[[#This Row],[1Y Return vs Nifty]]-AVERAGE(Table2[1Y Return vs Nifty]))/_xlfn.STDEV.P(Table2[1Y Return vs Nifty])</f>
        <v>-0.36971680889708552</v>
      </c>
      <c r="I387">
        <v>18.803685631772801</v>
      </c>
      <c r="J387">
        <f>(Table2[[#This Row],[1M Return vs Nifty]]-AVERAGE(Table2[1M Return vs Nifty]))/_xlfn.STDEV.P(Table2[1M Return vs Nifty])</f>
        <v>0.6369610035312876</v>
      </c>
      <c r="K387">
        <v>3.8258019788953002</v>
      </c>
      <c r="L387">
        <f>(Table2[[#This Row],[6M Return vs Nifty]]-AVERAGE(Table2[6M Return vs Nifty]))/_xlfn.STDEV.P(Table2[6M Return vs Nifty])</f>
        <v>-0.22210709575006676</v>
      </c>
      <c r="M387">
        <v>-2.8621650718779001</v>
      </c>
      <c r="N387">
        <f>(Table2[[#This Row],[1W Return vs Nifty]]-AVERAGE(Table2[1W Return vs Nifty]))/_xlfn.STDEV.P(Table2[1W Return vs Nifty])</f>
        <v>-0.87944272253013778</v>
      </c>
      <c r="O387">
        <v>385.82</v>
      </c>
      <c r="P387">
        <v>367.08809303427898</v>
      </c>
      <c r="Q387">
        <v>344.197260351279</v>
      </c>
      <c r="R387">
        <v>57.613053218378496</v>
      </c>
      <c r="S387" s="2">
        <f>(Table2[[#This Row],[Close Price]]-Table2[[#This Row],[20D EMA]])/Table2[[#This Row],[20D EMA]]</f>
        <v>2.4182261158052939E-2</v>
      </c>
      <c r="T387" s="2">
        <f>(Table2[[#This Row],[Close Price]]-Table2[[#This Row],[50D EMA]])/Table2[[#This Row],[50D EMA]]</f>
        <v>7.6444612337509266E-2</v>
      </c>
      <c r="U387" s="2">
        <f>(Table2[[#This Row],[Close Price]]-Table2[[#This Row],[200D EMA]])/Table2[[#This Row],[200D EMA]]</f>
        <v>0.14803354215172981</v>
      </c>
      <c r="V387">
        <v>0.87348614733743402</v>
      </c>
      <c r="W387">
        <v>391.35</v>
      </c>
      <c r="X387">
        <v>397.85</v>
      </c>
      <c r="Y387">
        <v>388</v>
      </c>
      <c r="Z387">
        <v>403.35</v>
      </c>
      <c r="AA387">
        <v>388</v>
      </c>
      <c r="AB387">
        <v>403.35</v>
      </c>
      <c r="AC387" s="2">
        <f>(Table2[[#This Row],[Close Price]]/Table2[[#This Row],[Day Low]])-1</f>
        <v>9.7099782803116153E-3</v>
      </c>
      <c r="AD387" s="2">
        <f>(Table2[[#This Row],[Day High]]/Table2[[#This Row],[Close Price]])-1</f>
        <v>6.8328482854613792E-3</v>
      </c>
      <c r="AE387" s="2">
        <f>(Table2[[#This Row],[Close Price]]/Table2[[#This Row],[Current Week Low]])-1</f>
        <v>1.8427835051546326E-2</v>
      </c>
      <c r="AF387" s="2">
        <f>(Table2[[#This Row],[Current Week High]]/Table2[[#This Row],[Close Price]])-1</f>
        <v>2.0751613311400741E-2</v>
      </c>
      <c r="AG387" s="2">
        <f>(Table2[[#This Row],[Close Price]]/Table2[[#This Row],[Current Month Low]])-1</f>
        <v>1.8427835051546326E-2</v>
      </c>
      <c r="AH387" s="2">
        <f>(Table2[[#This Row],[Current Month High]]/Table2[[#This Row],[Close Price]])-1</f>
        <v>2.0751613311400741E-2</v>
      </c>
      <c r="AI387">
        <v>8.0602302922940794</v>
      </c>
      <c r="AJ387">
        <v>47.719626168224202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0.12</v>
      </c>
      <c r="AM387" t="s">
        <v>10473</v>
      </c>
      <c r="AN387">
        <v>-4.59</v>
      </c>
      <c r="AO387" t="s">
        <v>10474</v>
      </c>
      <c r="AP387">
        <v>5.6957799240040997E-2</v>
      </c>
      <c r="AQ387">
        <f>(Table2[[#This Row],[Sharpe Ratio]]-AVERAGE(Table2[Sharpe Ratio]))/_xlfn.STDEV.P(Table2[Sharpe Ratio])</f>
        <v>2.0422630460580845E-2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-0.81388299318542168</v>
      </c>
      <c r="AS387">
        <f>_xlfn.RANK.AVG(Table2[[#This Row],[1Y Return vs Nifty Z-Score]],Table2[1Y Return vs Nifty Z-Score])</f>
        <v>423</v>
      </c>
      <c r="AT387">
        <f>_xlfn.RANK.AVG(Table2[[#This Row],[6M Return vs Nifty Z-Score]],Table2[6M Return vs Nifty Z-Score])</f>
        <v>385</v>
      </c>
      <c r="AU387">
        <f>_xlfn.RANK.AVG(Table2[[#This Row],[Sharpe Ratio Z-Score]],Table2[Sharpe Ratio Z-Score])</f>
        <v>332</v>
      </c>
      <c r="AV387">
        <f>(Table2[[#This Row],[Rank 1Y]]+Table2[[#This Row],[Rank 6M]]+Table2[[#This Row],[Rank Sharpe]])/3</f>
        <v>380</v>
      </c>
    </row>
    <row r="388" spans="1:48" x14ac:dyDescent="0.3">
      <c r="A388" t="s">
        <v>759</v>
      </c>
      <c r="B388" t="s">
        <v>760</v>
      </c>
      <c r="C388" t="s">
        <v>10434</v>
      </c>
      <c r="D388" t="s">
        <v>59</v>
      </c>
      <c r="E388">
        <v>20711.404820160002</v>
      </c>
      <c r="F388">
        <v>813.6</v>
      </c>
      <c r="G388">
        <v>42.824306432273801</v>
      </c>
      <c r="H388">
        <f>(Table2[[#This Row],[1Y Return vs Nifty]]-AVERAGE(Table2[1Y Return vs Nifty]))/_xlfn.STDEV.P(Table2[1Y Return vs Nifty])</f>
        <v>-6.5696206767610663E-2</v>
      </c>
      <c r="I388">
        <v>23.332217426682501</v>
      </c>
      <c r="J388">
        <f>(Table2[[#This Row],[1M Return vs Nifty]]-AVERAGE(Table2[1M Return vs Nifty]))/_xlfn.STDEV.P(Table2[1M Return vs Nifty])</f>
        <v>0.96306979119515423</v>
      </c>
      <c r="K388">
        <v>-2.63347340914176</v>
      </c>
      <c r="L388">
        <f>(Table2[[#This Row],[6M Return vs Nifty]]-AVERAGE(Table2[6M Return vs Nifty]))/_xlfn.STDEV.P(Table2[6M Return vs Nifty])</f>
        <v>-0.40680407760157428</v>
      </c>
      <c r="M388">
        <v>2.0371208934328</v>
      </c>
      <c r="N388">
        <f>(Table2[[#This Row],[1W Return vs Nifty]]-AVERAGE(Table2[1W Return vs Nifty]))/_xlfn.STDEV.P(Table2[1W Return vs Nifty])</f>
        <v>8.2461804170186517E-2</v>
      </c>
      <c r="O388">
        <v>753.13</v>
      </c>
      <c r="P388">
        <v>704.13488524596403</v>
      </c>
      <c r="Q388">
        <v>642.54221311302899</v>
      </c>
      <c r="R388">
        <v>71.390082117744996</v>
      </c>
      <c r="S388" s="2">
        <f>(Table2[[#This Row],[Close Price]]-Table2[[#This Row],[20D EMA]])/Table2[[#This Row],[20D EMA]]</f>
        <v>8.0291583126419111E-2</v>
      </c>
      <c r="T388" s="2">
        <f>(Table2[[#This Row],[Close Price]]-Table2[[#This Row],[50D EMA]])/Table2[[#This Row],[50D EMA]]</f>
        <v>0.15546043385678629</v>
      </c>
      <c r="U388" s="2">
        <f>(Table2[[#This Row],[Close Price]]-Table2[[#This Row],[200D EMA]])/Table2[[#This Row],[200D EMA]]</f>
        <v>0.26622030957035414</v>
      </c>
      <c r="V388">
        <v>2.4473096311728502</v>
      </c>
      <c r="W388">
        <v>804.3</v>
      </c>
      <c r="X388">
        <v>821.05</v>
      </c>
      <c r="Y388">
        <v>797.9</v>
      </c>
      <c r="Z388">
        <v>839.95</v>
      </c>
      <c r="AA388">
        <v>797.9</v>
      </c>
      <c r="AB388">
        <v>839.95</v>
      </c>
      <c r="AC388" s="2">
        <f>(Table2[[#This Row],[Close Price]]/Table2[[#This Row],[Day Low]])-1</f>
        <v>1.156284968295429E-2</v>
      </c>
      <c r="AD388" s="2">
        <f>(Table2[[#This Row],[Day High]]/Table2[[#This Row],[Close Price]])-1</f>
        <v>9.1568338249752301E-3</v>
      </c>
      <c r="AE388" s="2">
        <f>(Table2[[#This Row],[Close Price]]/Table2[[#This Row],[Current Week Low]])-1</f>
        <v>1.9676651209424856E-2</v>
      </c>
      <c r="AF388" s="2">
        <f>(Table2[[#This Row],[Current Week High]]/Table2[[#This Row],[Close Price]])-1</f>
        <v>3.2386922320550626E-2</v>
      </c>
      <c r="AG388" s="2">
        <f>(Table2[[#This Row],[Close Price]]/Table2[[#This Row],[Current Month Low]])-1</f>
        <v>1.9676651209424856E-2</v>
      </c>
      <c r="AH388" s="2">
        <f>(Table2[[#This Row],[Current Month High]]/Table2[[#This Row],[Close Price]])-1</f>
        <v>3.2386922320550626E-2</v>
      </c>
      <c r="AI388">
        <v>3.23869223205506</v>
      </c>
      <c r="AJ388">
        <v>70.3339265152308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0.17</v>
      </c>
      <c r="AM388" t="s">
        <v>10473</v>
      </c>
      <c r="AN388">
        <v>10.78</v>
      </c>
      <c r="AO388" t="s">
        <v>10473</v>
      </c>
      <c r="AP388">
        <v>3.9596384098236001E-2</v>
      </c>
      <c r="AQ388">
        <f>(Table2[[#This Row],[Sharpe Ratio]]-AVERAGE(Table2[Sharpe Ratio]))/_xlfn.STDEV.P(Table2[Sharpe Ratio])</f>
        <v>-0.17592206857081819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0.39710924242533763</v>
      </c>
      <c r="AS388">
        <f>_xlfn.RANK.AVG(Table2[[#This Row],[1Y Return vs Nifty Z-Score]],Table2[1Y Return vs Nifty Z-Score])</f>
        <v>301</v>
      </c>
      <c r="AT388">
        <f>_xlfn.RANK.AVG(Table2[[#This Row],[6M Return vs Nifty Z-Score]],Table2[6M Return vs Nifty Z-Score])</f>
        <v>452</v>
      </c>
      <c r="AU388">
        <f>_xlfn.RANK.AVG(Table2[[#This Row],[Sharpe Ratio Z-Score]],Table2[Sharpe Ratio Z-Score])</f>
        <v>389</v>
      </c>
      <c r="AV388">
        <f>(Table2[[#This Row],[Rank 1Y]]+Table2[[#This Row],[Rank 6M]]+Table2[[#This Row],[Rank Sharpe]])/3</f>
        <v>380.66666666666669</v>
      </c>
    </row>
    <row r="389" spans="1:48" x14ac:dyDescent="0.3">
      <c r="A389" t="s">
        <v>329</v>
      </c>
      <c r="B389" t="s">
        <v>330</v>
      </c>
      <c r="C389" t="s">
        <v>10434</v>
      </c>
      <c r="D389" t="s">
        <v>59</v>
      </c>
      <c r="E389">
        <v>76380.027376194994</v>
      </c>
      <c r="F389">
        <v>1303.55</v>
      </c>
      <c r="G389">
        <v>52.174939743625998</v>
      </c>
      <c r="H389">
        <f>(Table2[[#This Row],[1Y Return vs Nifty]]-AVERAGE(Table2[1Y Return vs Nifty]))/_xlfn.STDEV.P(Table2[1Y Return vs Nifty])</f>
        <v>3.8458028556814648E-2</v>
      </c>
      <c r="I389">
        <v>-4.3209879268731299</v>
      </c>
      <c r="J389">
        <f>(Table2[[#This Row],[1M Return vs Nifty]]-AVERAGE(Table2[1M Return vs Nifty]))/_xlfn.STDEV.P(Table2[1M Return vs Nifty])</f>
        <v>-1.028293785627826</v>
      </c>
      <c r="K389">
        <v>3.97634618672652</v>
      </c>
      <c r="L389">
        <f>(Table2[[#This Row],[6M Return vs Nifty]]-AVERAGE(Table2[6M Return vs Nifty]))/_xlfn.STDEV.P(Table2[6M Return vs Nifty])</f>
        <v>-0.21780242391750348</v>
      </c>
      <c r="M389">
        <v>3.54114533694429</v>
      </c>
      <c r="N389">
        <f>(Table2[[#This Row],[1W Return vs Nifty]]-AVERAGE(Table2[1W Return vs Nifty]))/_xlfn.STDEV.P(Table2[1W Return vs Nifty])</f>
        <v>0.37775543077724061</v>
      </c>
      <c r="O389">
        <v>1231.44</v>
      </c>
      <c r="P389">
        <v>1200.2112116833</v>
      </c>
      <c r="Q389">
        <v>1057.76143347682</v>
      </c>
      <c r="R389">
        <v>77.836699650649606</v>
      </c>
      <c r="S389" s="2">
        <f>(Table2[[#This Row],[Close Price]]-Table2[[#This Row],[20D EMA]])/Table2[[#This Row],[20D EMA]]</f>
        <v>5.8557461183654826E-2</v>
      </c>
      <c r="T389" s="2">
        <f>(Table2[[#This Row],[Close Price]]-Table2[[#This Row],[50D EMA]])/Table2[[#This Row],[50D EMA]]</f>
        <v>8.6100502403878537E-2</v>
      </c>
      <c r="U389" s="2">
        <f>(Table2[[#This Row],[Close Price]]-Table2[[#This Row],[200D EMA]])/Table2[[#This Row],[200D EMA]]</f>
        <v>0.23236673104565994</v>
      </c>
      <c r="V389">
        <v>1.0146728784785199</v>
      </c>
      <c r="W389">
        <v>1255</v>
      </c>
      <c r="X389">
        <v>1311.8</v>
      </c>
      <c r="Y389">
        <v>1203</v>
      </c>
      <c r="Z389">
        <v>1311.8</v>
      </c>
      <c r="AA389">
        <v>1203</v>
      </c>
      <c r="AB389">
        <v>1311.8</v>
      </c>
      <c r="AC389" s="2">
        <f>(Table2[[#This Row],[Close Price]]/Table2[[#This Row],[Day Low]])-1</f>
        <v>3.8685258964143321E-2</v>
      </c>
      <c r="AD389" s="2">
        <f>(Table2[[#This Row],[Day High]]/Table2[[#This Row],[Close Price]])-1</f>
        <v>6.3288711595259617E-3</v>
      </c>
      <c r="AE389" s="2">
        <f>(Table2[[#This Row],[Close Price]]/Table2[[#This Row],[Current Week Low]])-1</f>
        <v>8.3582709891936835E-2</v>
      </c>
      <c r="AF389" s="2">
        <f>(Table2[[#This Row],[Current Week High]]/Table2[[#This Row],[Close Price]])-1</f>
        <v>6.3288711595259617E-3</v>
      </c>
      <c r="AG389" s="2">
        <f>(Table2[[#This Row],[Close Price]]/Table2[[#This Row],[Current Month Low]])-1</f>
        <v>8.3582709891936835E-2</v>
      </c>
      <c r="AH389" s="2">
        <f>(Table2[[#This Row],[Current Month High]]/Table2[[#This Row],[Close Price]])-1</f>
        <v>6.3288711595259617E-3</v>
      </c>
      <c r="AI389">
        <v>0.63288711595259595</v>
      </c>
      <c r="AJ389">
        <v>82.378454004896795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7.0000000000000007E-2</v>
      </c>
      <c r="AM389" t="s">
        <v>10473</v>
      </c>
      <c r="AN389">
        <v>6.7</v>
      </c>
      <c r="AO389" t="s">
        <v>10473</v>
      </c>
      <c r="AP389">
        <v>3.3831271511639998E-3</v>
      </c>
      <c r="AQ389">
        <f>(Table2[[#This Row],[Sharpe Ratio]]-AVERAGE(Table2[Sharpe Ratio]))/_xlfn.STDEV.P(Table2[Sharpe Ratio])</f>
        <v>-0.58546708423596083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-1.4153498344472353</v>
      </c>
      <c r="AS389">
        <f>_xlfn.RANK.AVG(Table2[[#This Row],[1Y Return vs Nifty Z-Score]],Table2[1Y Return vs Nifty Z-Score])</f>
        <v>263</v>
      </c>
      <c r="AT389">
        <f>_xlfn.RANK.AVG(Table2[[#This Row],[6M Return vs Nifty Z-Score]],Table2[6M Return vs Nifty Z-Score])</f>
        <v>383</v>
      </c>
      <c r="AU389">
        <f>_xlfn.RANK.AVG(Table2[[#This Row],[Sharpe Ratio Z-Score]],Table2[Sharpe Ratio Z-Score])</f>
        <v>498</v>
      </c>
      <c r="AV389">
        <f>(Table2[[#This Row],[Rank 1Y]]+Table2[[#This Row],[Rank 6M]]+Table2[[#This Row],[Rank Sharpe]])/3</f>
        <v>381.33333333333331</v>
      </c>
    </row>
    <row r="390" spans="1:48" x14ac:dyDescent="0.3">
      <c r="A390" t="s">
        <v>1694</v>
      </c>
      <c r="B390" t="s">
        <v>1695</v>
      </c>
      <c r="C390" t="s">
        <v>10446</v>
      </c>
      <c r="D390" t="s">
        <v>686</v>
      </c>
      <c r="E390">
        <v>4721.8364329199903</v>
      </c>
      <c r="F390">
        <v>714.9</v>
      </c>
      <c r="G390">
        <v>25.059633880081901</v>
      </c>
      <c r="H390">
        <f>(Table2[[#This Row],[1Y Return vs Nifty]]-AVERAGE(Table2[1Y Return vs Nifty]))/_xlfn.STDEV.P(Table2[1Y Return vs Nifty])</f>
        <v>-0.26357220338230275</v>
      </c>
      <c r="I390">
        <v>13.585974970199</v>
      </c>
      <c r="J390">
        <f>(Table2[[#This Row],[1M Return vs Nifty]]-AVERAGE(Table2[1M Return vs Nifty]))/_xlfn.STDEV.P(Table2[1M Return vs Nifty])</f>
        <v>0.26122304357276815</v>
      </c>
      <c r="K390">
        <v>-12.9040381088621</v>
      </c>
      <c r="L390">
        <f>(Table2[[#This Row],[6M Return vs Nifty]]-AVERAGE(Table2[6M Return vs Nifty]))/_xlfn.STDEV.P(Table2[6M Return vs Nifty])</f>
        <v>-0.70048133828351167</v>
      </c>
      <c r="M390">
        <v>2.4530083277546502</v>
      </c>
      <c r="N390">
        <f>(Table2[[#This Row],[1W Return vs Nifty]]-AVERAGE(Table2[1W Return vs Nifty]))/_xlfn.STDEV.P(Table2[1W Return vs Nifty])</f>
        <v>0.16411533664501557</v>
      </c>
      <c r="O390">
        <v>680.82</v>
      </c>
      <c r="P390">
        <v>654.93522835020099</v>
      </c>
      <c r="Q390">
        <v>641.98403224471701</v>
      </c>
      <c r="R390">
        <v>61.204580392811799</v>
      </c>
      <c r="S390" s="2">
        <f>(Table2[[#This Row],[Close Price]]-Table2[[#This Row],[20D EMA]])/Table2[[#This Row],[20D EMA]]</f>
        <v>5.0057283863576163E-2</v>
      </c>
      <c r="T390" s="2">
        <f>(Table2[[#This Row],[Close Price]]-Table2[[#This Row],[50D EMA]])/Table2[[#This Row],[50D EMA]]</f>
        <v>9.1558323715234896E-2</v>
      </c>
      <c r="U390" s="2">
        <f>(Table2[[#This Row],[Close Price]]-Table2[[#This Row],[200D EMA]])/Table2[[#This Row],[200D EMA]]</f>
        <v>0.11357909868930856</v>
      </c>
      <c r="V390">
        <v>2.3652880551131998</v>
      </c>
      <c r="W390">
        <v>705.1</v>
      </c>
      <c r="X390">
        <v>725</v>
      </c>
      <c r="Y390">
        <v>670.05</v>
      </c>
      <c r="Z390">
        <v>753.5</v>
      </c>
      <c r="AA390">
        <v>670.05</v>
      </c>
      <c r="AB390">
        <v>753.5</v>
      </c>
      <c r="AC390" s="2">
        <f>(Table2[[#This Row],[Close Price]]/Table2[[#This Row],[Day Low]])-1</f>
        <v>1.3898737767692459E-2</v>
      </c>
      <c r="AD390" s="2">
        <f>(Table2[[#This Row],[Day High]]/Table2[[#This Row],[Close Price]])-1</f>
        <v>1.4127850048957891E-2</v>
      </c>
      <c r="AE390" s="2">
        <f>(Table2[[#This Row],[Close Price]]/Table2[[#This Row],[Current Week Low]])-1</f>
        <v>6.6935303335571961E-2</v>
      </c>
      <c r="AF390" s="2">
        <f>(Table2[[#This Row],[Current Week High]]/Table2[[#This Row],[Close Price]])-1</f>
        <v>5.3993565533641208E-2</v>
      </c>
      <c r="AG390" s="2">
        <f>(Table2[[#This Row],[Close Price]]/Table2[[#This Row],[Current Month Low]])-1</f>
        <v>6.6935303335571961E-2</v>
      </c>
      <c r="AH390" s="2">
        <f>(Table2[[#This Row],[Current Month High]]/Table2[[#This Row],[Close Price]])-1</f>
        <v>5.3993565533641208E-2</v>
      </c>
      <c r="AI390">
        <v>14.001958315848301</v>
      </c>
      <c r="AJ390">
        <v>53.642811089619499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0.06</v>
      </c>
      <c r="AM390" t="s">
        <v>10473</v>
      </c>
      <c r="AN390">
        <v>4.82</v>
      </c>
      <c r="AO390" t="s">
        <v>10473</v>
      </c>
      <c r="AP390">
        <v>9.7420208320348006E-2</v>
      </c>
      <c r="AQ390">
        <f>(Table2[[#This Row],[Sharpe Ratio]]-AVERAGE(Table2[Sharpe Ratio]))/_xlfn.STDEV.P(Table2[Sharpe Ratio])</f>
        <v>0.47802239799498364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-6.0692763453047055E-2</v>
      </c>
      <c r="AS390">
        <f>_xlfn.RANK.AVG(Table2[[#This Row],[1Y Return vs Nifty Z-Score]],Table2[1Y Return vs Nifty Z-Score])</f>
        <v>369</v>
      </c>
      <c r="AT390">
        <f>_xlfn.RANK.AVG(Table2[[#This Row],[6M Return vs Nifty Z-Score]],Table2[6M Return vs Nifty Z-Score])</f>
        <v>559</v>
      </c>
      <c r="AU390">
        <f>_xlfn.RANK.AVG(Table2[[#This Row],[Sharpe Ratio Z-Score]],Table2[Sharpe Ratio Z-Score])</f>
        <v>217</v>
      </c>
      <c r="AV390">
        <f>(Table2[[#This Row],[Rank 1Y]]+Table2[[#This Row],[Rank 6M]]+Table2[[#This Row],[Rank Sharpe]])/3</f>
        <v>381.66666666666669</v>
      </c>
    </row>
    <row r="391" spans="1:48" x14ac:dyDescent="0.3">
      <c r="A391" t="s">
        <v>951</v>
      </c>
      <c r="B391" t="s">
        <v>952</v>
      </c>
      <c r="C391" t="s">
        <v>10434</v>
      </c>
      <c r="D391" t="s">
        <v>59</v>
      </c>
      <c r="E391">
        <v>15149.4279984899</v>
      </c>
      <c r="F391">
        <v>6577.95</v>
      </c>
      <c r="G391">
        <v>26.232416291692701</v>
      </c>
      <c r="H391">
        <f>(Table2[[#This Row],[1Y Return vs Nifty]]-AVERAGE(Table2[1Y Return vs Nifty]))/_xlfn.STDEV.P(Table2[1Y Return vs Nifty])</f>
        <v>-0.25050888978460656</v>
      </c>
      <c r="I391">
        <v>15.2542462543393</v>
      </c>
      <c r="J391">
        <f>(Table2[[#This Row],[1M Return vs Nifty]]-AVERAGE(Table2[1M Return vs Nifty]))/_xlfn.STDEV.P(Table2[1M Return vs Nifty])</f>
        <v>0.38135865277329561</v>
      </c>
      <c r="K391">
        <v>12.9433267399465</v>
      </c>
      <c r="L391">
        <f>(Table2[[#This Row],[6M Return vs Nifty]]-AVERAGE(Table2[6M Return vs Nifty]))/_xlfn.STDEV.P(Table2[6M Return vs Nifty])</f>
        <v>3.8600058560363838E-2</v>
      </c>
      <c r="M391">
        <v>-4.4703846892782897</v>
      </c>
      <c r="N391">
        <f>(Table2[[#This Row],[1W Return vs Nifty]]-AVERAGE(Table2[1W Return vs Nifty]))/_xlfn.STDEV.P(Table2[1W Return vs Nifty])</f>
        <v>-1.1951935770136022</v>
      </c>
      <c r="O391">
        <v>7162.81</v>
      </c>
      <c r="P391">
        <v>6054.3064975133202</v>
      </c>
      <c r="Q391">
        <v>5318.6532591871601</v>
      </c>
      <c r="R391">
        <v>51.480583120340803</v>
      </c>
      <c r="S391" s="2">
        <f>(Table2[[#This Row],[Close Price]]-Table2[[#This Row],[20D EMA]])/Table2[[#This Row],[20D EMA]]</f>
        <v>-8.1652312430456842E-2</v>
      </c>
      <c r="T391" s="2">
        <f>(Table2[[#This Row],[Close Price]]-Table2[[#This Row],[50D EMA]])/Table2[[#This Row],[50D EMA]]</f>
        <v>8.6491079151964842E-2</v>
      </c>
      <c r="U391" s="2">
        <f>(Table2[[#This Row],[Close Price]]-Table2[[#This Row],[200D EMA]])/Table2[[#This Row],[200D EMA]]</f>
        <v>0.23676985120953264</v>
      </c>
      <c r="V391">
        <v>0.45726890679119803</v>
      </c>
      <c r="W391">
        <v>6555</v>
      </c>
      <c r="X391">
        <v>6649</v>
      </c>
      <c r="Y391">
        <v>6511.1</v>
      </c>
      <c r="Z391">
        <v>6680</v>
      </c>
      <c r="AA391">
        <v>6511.1</v>
      </c>
      <c r="AB391">
        <v>6680</v>
      </c>
      <c r="AC391" s="2">
        <f>(Table2[[#This Row],[Close Price]]/Table2[[#This Row],[Day Low]])-1</f>
        <v>3.5011441647596619E-3</v>
      </c>
      <c r="AD391" s="2">
        <f>(Table2[[#This Row],[Day High]]/Table2[[#This Row],[Close Price]])-1</f>
        <v>1.0801237467600089E-2</v>
      </c>
      <c r="AE391" s="2">
        <f>(Table2[[#This Row],[Close Price]]/Table2[[#This Row],[Current Week Low]])-1</f>
        <v>1.0267082367034774E-2</v>
      </c>
      <c r="AF391" s="2">
        <f>(Table2[[#This Row],[Current Week High]]/Table2[[#This Row],[Close Price]])-1</f>
        <v>1.5513951915110402E-2</v>
      </c>
      <c r="AG391" s="2">
        <f>(Table2[[#This Row],[Close Price]]/Table2[[#This Row],[Current Month Low]])-1</f>
        <v>1.0267082367034774E-2</v>
      </c>
      <c r="AH391" s="2">
        <f>(Table2[[#This Row],[Current Month High]]/Table2[[#This Row],[Close Price]])-1</f>
        <v>1.5513951915110402E-2</v>
      </c>
      <c r="AI391">
        <v>14.6192962853168</v>
      </c>
      <c r="AJ391">
        <v>53.533514233576597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-0.28000000000000003</v>
      </c>
      <c r="AM391" t="s">
        <v>10474</v>
      </c>
      <c r="AN391">
        <v>-8.52</v>
      </c>
      <c r="AO391" t="s">
        <v>10474</v>
      </c>
      <c r="AP391">
        <v>4.9686301882550001E-3</v>
      </c>
      <c r="AQ391">
        <f>(Table2[[#This Row],[Sharpe Ratio]]-AVERAGE(Table2[Sharpe Ratio]))/_xlfn.STDEV.P(Table2[Sharpe Ratio])</f>
        <v>-0.56753622352625965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-1.5932799789908088</v>
      </c>
      <c r="AS391">
        <f>_xlfn.RANK.AVG(Table2[[#This Row],[1Y Return vs Nifty Z-Score]],Table2[1Y Return vs Nifty Z-Score])</f>
        <v>365</v>
      </c>
      <c r="AT391">
        <f>_xlfn.RANK.AVG(Table2[[#This Row],[6M Return vs Nifty Z-Score]],Table2[6M Return vs Nifty Z-Score])</f>
        <v>291</v>
      </c>
      <c r="AU391">
        <f>_xlfn.RANK.AVG(Table2[[#This Row],[Sharpe Ratio Z-Score]],Table2[Sharpe Ratio Z-Score])</f>
        <v>491</v>
      </c>
      <c r="AV391">
        <f>(Table2[[#This Row],[Rank 1Y]]+Table2[[#This Row],[Rank 6M]]+Table2[[#This Row],[Rank Sharpe]])/3</f>
        <v>382.33333333333331</v>
      </c>
    </row>
    <row r="392" spans="1:48" x14ac:dyDescent="0.3">
      <c r="A392" t="s">
        <v>1670</v>
      </c>
      <c r="B392" t="s">
        <v>1671</v>
      </c>
      <c r="C392" t="s">
        <v>10435</v>
      </c>
      <c r="D392" t="s">
        <v>503</v>
      </c>
      <c r="E392">
        <v>4868.7007241699903</v>
      </c>
      <c r="F392">
        <v>437.1</v>
      </c>
      <c r="G392">
        <v>35.305292971083198</v>
      </c>
      <c r="H392">
        <f>(Table2[[#This Row],[1Y Return vs Nifty]]-AVERAGE(Table2[1Y Return vs Nifty]))/_xlfn.STDEV.P(Table2[1Y Return vs Nifty])</f>
        <v>-0.14944851223911226</v>
      </c>
      <c r="I392">
        <v>54.551278797168699</v>
      </c>
      <c r="J392">
        <f>(Table2[[#This Row],[1M Return vs Nifty]]-AVERAGE(Table2[1M Return vs Nifty]))/_xlfn.STDEV.P(Table2[1M Return vs Nifty])</f>
        <v>3.211217914385291</v>
      </c>
      <c r="K392">
        <v>12.0497760949417</v>
      </c>
      <c r="L392">
        <f>(Table2[[#This Row],[6M Return vs Nifty]]-AVERAGE(Table2[6M Return vs Nifty]))/_xlfn.STDEV.P(Table2[6M Return vs Nifty])</f>
        <v>1.3049807588016321E-2</v>
      </c>
      <c r="M392">
        <v>21.880789511162401</v>
      </c>
      <c r="N392">
        <f>(Table2[[#This Row],[1W Return vs Nifty]]-AVERAGE(Table2[1W Return vs Nifty]))/_xlfn.STDEV.P(Table2[1W Return vs Nifty])</f>
        <v>3.9784815108959148</v>
      </c>
      <c r="O392">
        <v>376.82</v>
      </c>
      <c r="P392">
        <v>346.54203852014399</v>
      </c>
      <c r="Q392">
        <v>316.37137884869099</v>
      </c>
      <c r="R392">
        <v>79.607918954298896</v>
      </c>
      <c r="S392" s="2">
        <f>(Table2[[#This Row],[Close Price]]-Table2[[#This Row],[20D EMA]])/Table2[[#This Row],[20D EMA]]</f>
        <v>0.15997027758611546</v>
      </c>
      <c r="T392" s="2">
        <f>(Table2[[#This Row],[Close Price]]-Table2[[#This Row],[50D EMA]])/Table2[[#This Row],[50D EMA]]</f>
        <v>0.26131883412058832</v>
      </c>
      <c r="U392" s="2">
        <f>(Table2[[#This Row],[Close Price]]-Table2[[#This Row],[200D EMA]])/Table2[[#This Row],[200D EMA]]</f>
        <v>0.38160411852252024</v>
      </c>
      <c r="V392">
        <v>2.43375772326175</v>
      </c>
      <c r="W392">
        <v>434</v>
      </c>
      <c r="X392">
        <v>444.4</v>
      </c>
      <c r="Y392">
        <v>364.95</v>
      </c>
      <c r="Z392">
        <v>451.9</v>
      </c>
      <c r="AA392">
        <v>364.95</v>
      </c>
      <c r="AB392">
        <v>451.9</v>
      </c>
      <c r="AC392" s="2">
        <f>(Table2[[#This Row],[Close Price]]/Table2[[#This Row],[Day Low]])-1</f>
        <v>7.1428571428571175E-3</v>
      </c>
      <c r="AD392" s="2">
        <f>(Table2[[#This Row],[Day High]]/Table2[[#This Row],[Close Price]])-1</f>
        <v>1.6700983756577248E-2</v>
      </c>
      <c r="AE392" s="2">
        <f>(Table2[[#This Row],[Close Price]]/Table2[[#This Row],[Current Week Low]])-1</f>
        <v>0.19769831483764899</v>
      </c>
      <c r="AF392" s="2">
        <f>(Table2[[#This Row],[Current Week High]]/Table2[[#This Row],[Close Price]])-1</f>
        <v>3.3859528711965181E-2</v>
      </c>
      <c r="AG392" s="2">
        <f>(Table2[[#This Row],[Close Price]]/Table2[[#This Row],[Current Month Low]])-1</f>
        <v>0.19769831483764899</v>
      </c>
      <c r="AH392" s="2">
        <f>(Table2[[#This Row],[Current Month High]]/Table2[[#This Row],[Close Price]])-1</f>
        <v>3.3859528711965181E-2</v>
      </c>
      <c r="AI392">
        <v>3.3859528711965101</v>
      </c>
      <c r="AJ392">
        <v>85.762855928601695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0.26</v>
      </c>
      <c r="AM392" t="s">
        <v>10473</v>
      </c>
      <c r="AN392">
        <v>23.34</v>
      </c>
      <c r="AO392" t="s">
        <v>10473</v>
      </c>
      <c r="AQ392">
        <f>(Table2[[#This Row],[Sharpe Ratio]]-AVERAGE(Table2[Sharpe Ratio]))/_xlfn.STDEV.P(Table2[Sharpe Ratio])</f>
        <v>-0.62372773734831932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6.4295729832817905</v>
      </c>
      <c r="AS392">
        <f>_xlfn.RANK.AVG(Table2[[#This Row],[1Y Return vs Nifty Z-Score]],Table2[1Y Return vs Nifty Z-Score])</f>
        <v>325</v>
      </c>
      <c r="AT392">
        <f>_xlfn.RANK.AVG(Table2[[#This Row],[6M Return vs Nifty Z-Score]],Table2[6M Return vs Nifty Z-Score])</f>
        <v>298</v>
      </c>
      <c r="AU392">
        <f>_xlfn.RANK.AVG(Table2[[#This Row],[Sharpe Ratio Z-Score]],Table2[Sharpe Ratio Z-Score])</f>
        <v>524.5</v>
      </c>
      <c r="AV392">
        <f>(Table2[[#This Row],[Rank 1Y]]+Table2[[#This Row],[Rank 6M]]+Table2[[#This Row],[Rank Sharpe]])/3</f>
        <v>382.5</v>
      </c>
    </row>
    <row r="393" spans="1:48" x14ac:dyDescent="0.3">
      <c r="A393" t="s">
        <v>300</v>
      </c>
      <c r="B393" t="s">
        <v>301</v>
      </c>
      <c r="C393" t="s">
        <v>10440</v>
      </c>
      <c r="D393" t="s">
        <v>151</v>
      </c>
      <c r="E393">
        <v>87928.817512649999</v>
      </c>
      <c r="F393">
        <v>6809.5</v>
      </c>
      <c r="G393">
        <v>28.1009365615853</v>
      </c>
      <c r="H393">
        <f>(Table2[[#This Row],[1Y Return vs Nifty]]-AVERAGE(Table2[1Y Return vs Nifty]))/_xlfn.STDEV.P(Table2[1Y Return vs Nifty])</f>
        <v>-0.22969593590023382</v>
      </c>
      <c r="I393">
        <v>11.278824706615101</v>
      </c>
      <c r="J393">
        <f>(Table2[[#This Row],[1M Return vs Nifty]]-AVERAGE(Table2[1M Return vs Nifty]))/_xlfn.STDEV.P(Table2[1M Return vs Nifty])</f>
        <v>9.5080459289395958E-2</v>
      </c>
      <c r="K393">
        <v>17.796936208023801</v>
      </c>
      <c r="L393">
        <f>(Table2[[#This Row],[6M Return vs Nifty]]-AVERAGE(Table2[6M Return vs Nifty]))/_xlfn.STDEV.P(Table2[6M Return vs Nifty])</f>
        <v>0.17738451439886993</v>
      </c>
      <c r="M393">
        <v>-1.31290128973766</v>
      </c>
      <c r="N393">
        <f>(Table2[[#This Row],[1W Return vs Nifty]]-AVERAGE(Table2[1W Return vs Nifty]))/_xlfn.STDEV.P(Table2[1W Return vs Nifty])</f>
        <v>-0.57526700067082903</v>
      </c>
      <c r="O393">
        <v>6545.17</v>
      </c>
      <c r="P393">
        <v>6246.5754388066198</v>
      </c>
      <c r="Q393">
        <v>5446.8405910944703</v>
      </c>
      <c r="R393">
        <v>65.148976211341704</v>
      </c>
      <c r="S393" s="2">
        <f>(Table2[[#This Row],[Close Price]]-Table2[[#This Row],[20D EMA]])/Table2[[#This Row],[20D EMA]]</f>
        <v>4.0385505647676061E-2</v>
      </c>
      <c r="T393" s="2">
        <f>(Table2[[#This Row],[Close Price]]-Table2[[#This Row],[50D EMA]])/Table2[[#This Row],[50D EMA]]</f>
        <v>9.0117307748535644E-2</v>
      </c>
      <c r="U393" s="2">
        <f>(Table2[[#This Row],[Close Price]]-Table2[[#This Row],[200D EMA]])/Table2[[#This Row],[200D EMA]]</f>
        <v>0.25017427738448306</v>
      </c>
      <c r="V393">
        <v>0.85656026810901698</v>
      </c>
      <c r="W393">
        <v>6712.55</v>
      </c>
      <c r="X393">
        <v>6828.95</v>
      </c>
      <c r="Y393">
        <v>6642</v>
      </c>
      <c r="Z393">
        <v>6969</v>
      </c>
      <c r="AA393">
        <v>6642</v>
      </c>
      <c r="AB393">
        <v>6969</v>
      </c>
      <c r="AC393" s="2">
        <f>(Table2[[#This Row],[Close Price]]/Table2[[#This Row],[Day Low]])-1</f>
        <v>1.4443095395937355E-2</v>
      </c>
      <c r="AD393" s="2">
        <f>(Table2[[#This Row],[Day High]]/Table2[[#This Row],[Close Price]])-1</f>
        <v>2.8563036933695329E-3</v>
      </c>
      <c r="AE393" s="2">
        <f>(Table2[[#This Row],[Close Price]]/Table2[[#This Row],[Current Week Low]])-1</f>
        <v>2.5218307738632983E-2</v>
      </c>
      <c r="AF393" s="2">
        <f>(Table2[[#This Row],[Current Week High]]/Table2[[#This Row],[Close Price]])-1</f>
        <v>2.3423158822233558E-2</v>
      </c>
      <c r="AG393" s="2">
        <f>(Table2[[#This Row],[Close Price]]/Table2[[#This Row],[Current Month Low]])-1</f>
        <v>2.5218307738632983E-2</v>
      </c>
      <c r="AH393" s="2">
        <f>(Table2[[#This Row],[Current Month High]]/Table2[[#This Row],[Close Price]])-1</f>
        <v>2.3423158822233558E-2</v>
      </c>
      <c r="AI393">
        <v>2.3423158822233501</v>
      </c>
      <c r="AJ393">
        <v>71.435404891680605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0.05</v>
      </c>
      <c r="AM393" t="s">
        <v>10473</v>
      </c>
      <c r="AN393">
        <v>9.1</v>
      </c>
      <c r="AO393" t="s">
        <v>10473</v>
      </c>
      <c r="AP393">
        <v>-6.6634820480450004E-3</v>
      </c>
      <c r="AQ393">
        <f>(Table2[[#This Row],[Sharpe Ratio]]-AVERAGE(Table2[Sharpe Ratio]))/_xlfn.STDEV.P(Table2[Sharpe Ratio])</f>
        <v>-0.69908676577648832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-1.2315847286592851</v>
      </c>
      <c r="AS393">
        <f>_xlfn.RANK.AVG(Table2[[#This Row],[1Y Return vs Nifty Z-Score]],Table2[1Y Return vs Nifty Z-Score])</f>
        <v>354</v>
      </c>
      <c r="AT393">
        <f>_xlfn.RANK.AVG(Table2[[#This Row],[6M Return vs Nifty Z-Score]],Table2[6M Return vs Nifty Z-Score])</f>
        <v>239</v>
      </c>
      <c r="AU393">
        <f>_xlfn.RANK.AVG(Table2[[#This Row],[Sharpe Ratio Z-Score]],Table2[Sharpe Ratio Z-Score])</f>
        <v>557</v>
      </c>
      <c r="AV393">
        <f>(Table2[[#This Row],[Rank 1Y]]+Table2[[#This Row],[Rank 6M]]+Table2[[#This Row],[Rank Sharpe]])/3</f>
        <v>383.33333333333331</v>
      </c>
    </row>
    <row r="394" spans="1:48" x14ac:dyDescent="0.3">
      <c r="A394" t="s">
        <v>1944</v>
      </c>
      <c r="B394" t="s">
        <v>1945</v>
      </c>
      <c r="C394" t="s">
        <v>10434</v>
      </c>
      <c r="D394" t="s">
        <v>59</v>
      </c>
      <c r="E394">
        <v>3313.074462</v>
      </c>
      <c r="F394">
        <v>411.65</v>
      </c>
      <c r="G394">
        <v>43.579074429431301</v>
      </c>
      <c r="H394">
        <f>(Table2[[#This Row],[1Y Return vs Nifty]]-AVERAGE(Table2[1Y Return vs Nifty]))/_xlfn.STDEV.P(Table2[1Y Return vs Nifty])</f>
        <v>-5.7289045351511955E-2</v>
      </c>
      <c r="I394">
        <v>10.6266526966866</v>
      </c>
      <c r="J394">
        <f>(Table2[[#This Row],[1M Return vs Nifty]]-AVERAGE(Table2[1M Return vs Nifty]))/_xlfn.STDEV.P(Table2[1M Return vs Nifty])</f>
        <v>4.8116226037207555E-2</v>
      </c>
      <c r="K394">
        <v>19.095713788986799</v>
      </c>
      <c r="L394">
        <f>(Table2[[#This Row],[6M Return vs Nifty]]-AVERAGE(Table2[6M Return vs Nifty]))/_xlfn.STDEV.P(Table2[6M Return vs Nifty])</f>
        <v>0.21452185332461685</v>
      </c>
      <c r="M394">
        <v>3.3661792641453898</v>
      </c>
      <c r="N394">
        <f>(Table2[[#This Row],[1W Return vs Nifty]]-AVERAGE(Table2[1W Return vs Nifty]))/_xlfn.STDEV.P(Table2[1W Return vs Nifty])</f>
        <v>0.34340335199762045</v>
      </c>
      <c r="O394">
        <v>392.3</v>
      </c>
      <c r="P394">
        <v>381.133267698856</v>
      </c>
      <c r="Q394">
        <v>337.68548717045002</v>
      </c>
      <c r="R394">
        <v>69.520655257394097</v>
      </c>
      <c r="S394" s="2">
        <f>(Table2[[#This Row],[Close Price]]-Table2[[#This Row],[20D EMA]])/Table2[[#This Row],[20D EMA]]</f>
        <v>4.9324496558755968E-2</v>
      </c>
      <c r="T394" s="2">
        <f>(Table2[[#This Row],[Close Price]]-Table2[[#This Row],[50D EMA]])/Table2[[#This Row],[50D EMA]]</f>
        <v>8.0068403593821391E-2</v>
      </c>
      <c r="U394" s="2">
        <f>(Table2[[#This Row],[Close Price]]-Table2[[#This Row],[200D EMA]])/Table2[[#This Row],[200D EMA]]</f>
        <v>0.21903373298425366</v>
      </c>
      <c r="V394">
        <v>0.63677537638036497</v>
      </c>
      <c r="W394">
        <v>400.2</v>
      </c>
      <c r="X394">
        <v>420</v>
      </c>
      <c r="Y394">
        <v>388</v>
      </c>
      <c r="Z394">
        <v>420</v>
      </c>
      <c r="AA394">
        <v>388</v>
      </c>
      <c r="AB394">
        <v>420</v>
      </c>
      <c r="AC394" s="2">
        <f>(Table2[[#This Row],[Close Price]]/Table2[[#This Row],[Day Low]])-1</f>
        <v>2.8610694652673629E-2</v>
      </c>
      <c r="AD394" s="2">
        <f>(Table2[[#This Row],[Day High]]/Table2[[#This Row],[Close Price]])-1</f>
        <v>2.0284222033280841E-2</v>
      </c>
      <c r="AE394" s="2">
        <f>(Table2[[#This Row],[Close Price]]/Table2[[#This Row],[Current Week Low]])-1</f>
        <v>6.0953608247422686E-2</v>
      </c>
      <c r="AF394" s="2">
        <f>(Table2[[#This Row],[Current Week High]]/Table2[[#This Row],[Close Price]])-1</f>
        <v>2.0284222033280841E-2</v>
      </c>
      <c r="AG394" s="2">
        <f>(Table2[[#This Row],[Close Price]]/Table2[[#This Row],[Current Month Low]])-1</f>
        <v>6.0953608247422686E-2</v>
      </c>
      <c r="AH394" s="2">
        <f>(Table2[[#This Row],[Current Month High]]/Table2[[#This Row],[Close Price]])-1</f>
        <v>2.0284222033280841E-2</v>
      </c>
      <c r="AI394">
        <v>3.0001214624074</v>
      </c>
      <c r="AJ394">
        <v>76.446635233604695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0.02</v>
      </c>
      <c r="AM394" t="s">
        <v>10473</v>
      </c>
      <c r="AN394">
        <v>3.29</v>
      </c>
      <c r="AO394" t="s">
        <v>10473</v>
      </c>
      <c r="AP394">
        <v>-4.2822069524582E-2</v>
      </c>
      <c r="AQ394">
        <f>(Table2[[#This Row],[Sharpe Ratio]]-AVERAGE(Table2[Sharpe Ratio]))/_xlfn.STDEV.P(Table2[Sharpe Ratio])</f>
        <v>-1.1080135103703659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-0.55926112436243325</v>
      </c>
      <c r="AS394">
        <f>_xlfn.RANK.AVG(Table2[[#This Row],[1Y Return vs Nifty Z-Score]],Table2[1Y Return vs Nifty Z-Score])</f>
        <v>298</v>
      </c>
      <c r="AT394">
        <f>_xlfn.RANK.AVG(Table2[[#This Row],[6M Return vs Nifty Z-Score]],Table2[6M Return vs Nifty Z-Score])</f>
        <v>230</v>
      </c>
      <c r="AU394">
        <f>_xlfn.RANK.AVG(Table2[[#This Row],[Sharpe Ratio Z-Score]],Table2[Sharpe Ratio Z-Score])</f>
        <v>622</v>
      </c>
      <c r="AV394">
        <f>(Table2[[#This Row],[Rank 1Y]]+Table2[[#This Row],[Rank 6M]]+Table2[[#This Row],[Rank Sharpe]])/3</f>
        <v>383.33333333333331</v>
      </c>
    </row>
    <row r="395" spans="1:48" x14ac:dyDescent="0.3">
      <c r="A395" t="s">
        <v>1509</v>
      </c>
      <c r="B395" t="s">
        <v>1510</v>
      </c>
      <c r="C395" t="s">
        <v>10440</v>
      </c>
      <c r="D395" t="s">
        <v>86</v>
      </c>
      <c r="E395">
        <v>6425.1108251199903</v>
      </c>
      <c r="F395">
        <v>3248.8</v>
      </c>
      <c r="G395">
        <v>14.3255397869705</v>
      </c>
      <c r="H395">
        <f>(Table2[[#This Row],[1Y Return vs Nifty]]-AVERAGE(Table2[1Y Return vs Nifty]))/_xlfn.STDEV.P(Table2[1Y Return vs Nifty])</f>
        <v>-0.38313644303772065</v>
      </c>
      <c r="I395">
        <v>31.412220813266799</v>
      </c>
      <c r="J395">
        <f>(Table2[[#This Row],[1M Return vs Nifty]]-AVERAGE(Table2[1M Return vs Nifty]))/_xlfn.STDEV.P(Table2[1M Return vs Nifty])</f>
        <v>1.5449272734989707</v>
      </c>
      <c r="K395">
        <v>35.871361820900603</v>
      </c>
      <c r="L395">
        <f>(Table2[[#This Row],[6M Return vs Nifty]]-AVERAGE(Table2[6M Return vs Nifty]))/_xlfn.STDEV.P(Table2[6M Return vs Nifty])</f>
        <v>0.69420593148547283</v>
      </c>
      <c r="M395">
        <v>4.2154964445984797</v>
      </c>
      <c r="N395">
        <f>(Table2[[#This Row],[1W Return vs Nifty]]-AVERAGE(Table2[1W Return vs Nifty]))/_xlfn.STDEV.P(Table2[1W Return vs Nifty])</f>
        <v>0.51015459825404785</v>
      </c>
      <c r="O395">
        <v>2847.43</v>
      </c>
      <c r="P395">
        <v>2544.3175722870601</v>
      </c>
      <c r="Q395">
        <v>2236.0707845196198</v>
      </c>
      <c r="R395">
        <v>83.866943122187095</v>
      </c>
      <c r="S395" s="2">
        <f>(Table2[[#This Row],[Close Price]]-Table2[[#This Row],[20D EMA]])/Table2[[#This Row],[20D EMA]]</f>
        <v>0.14095868906347139</v>
      </c>
      <c r="T395" s="2">
        <f>(Table2[[#This Row],[Close Price]]-Table2[[#This Row],[50D EMA]])/Table2[[#This Row],[50D EMA]]</f>
        <v>0.2768846292562796</v>
      </c>
      <c r="U395" s="2">
        <f>(Table2[[#This Row],[Close Price]]-Table2[[#This Row],[200D EMA]])/Table2[[#This Row],[200D EMA]]</f>
        <v>0.45290570517334822</v>
      </c>
      <c r="V395">
        <v>0.94330846543907199</v>
      </c>
      <c r="W395">
        <v>3056.35</v>
      </c>
      <c r="X395">
        <v>3284.95</v>
      </c>
      <c r="Y395">
        <v>2784.1</v>
      </c>
      <c r="Z395">
        <v>3284.95</v>
      </c>
      <c r="AA395">
        <v>2784.1</v>
      </c>
      <c r="AB395">
        <v>3284.95</v>
      </c>
      <c r="AC395" s="2">
        <f>(Table2[[#This Row],[Close Price]]/Table2[[#This Row],[Day Low]])-1</f>
        <v>6.2967264874769002E-2</v>
      </c>
      <c r="AD395" s="2">
        <f>(Table2[[#This Row],[Day High]]/Table2[[#This Row],[Close Price]])-1</f>
        <v>1.1127185422309616E-2</v>
      </c>
      <c r="AE395" s="2">
        <f>(Table2[[#This Row],[Close Price]]/Table2[[#This Row],[Current Week Low]])-1</f>
        <v>0.16691210804209633</v>
      </c>
      <c r="AF395" s="2">
        <f>(Table2[[#This Row],[Current Week High]]/Table2[[#This Row],[Close Price]])-1</f>
        <v>1.1127185422309616E-2</v>
      </c>
      <c r="AG395" s="2">
        <f>(Table2[[#This Row],[Close Price]]/Table2[[#This Row],[Current Month Low]])-1</f>
        <v>0.16691210804209633</v>
      </c>
      <c r="AH395" s="2">
        <f>(Table2[[#This Row],[Current Month High]]/Table2[[#This Row],[Close Price]])-1</f>
        <v>1.1127185422309616E-2</v>
      </c>
      <c r="AI395">
        <v>1.11271854223096</v>
      </c>
      <c r="AJ395">
        <v>103.686520376175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0.4</v>
      </c>
      <c r="AM395" t="s">
        <v>10473</v>
      </c>
      <c r="AN395">
        <v>17.329999999999998</v>
      </c>
      <c r="AO395" t="s">
        <v>10473</v>
      </c>
      <c r="AP395">
        <v>-3.1048692069159001E-2</v>
      </c>
      <c r="AQ395">
        <f>(Table2[[#This Row],[Sharpe Ratio]]-AVERAGE(Table2[Sharpe Ratio]))/_xlfn.STDEV.P(Table2[Sharpe Ratio])</f>
        <v>-0.97486536350635655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1.3912859966944144</v>
      </c>
      <c r="AS395">
        <f>_xlfn.RANK.AVG(Table2[[#This Row],[1Y Return vs Nifty Z-Score]],Table2[1Y Return vs Nifty Z-Score])</f>
        <v>429</v>
      </c>
      <c r="AT395">
        <f>_xlfn.RANK.AVG(Table2[[#This Row],[6M Return vs Nifty Z-Score]],Table2[6M Return vs Nifty Z-Score])</f>
        <v>122</v>
      </c>
      <c r="AU395">
        <f>_xlfn.RANK.AVG(Table2[[#This Row],[Sharpe Ratio Z-Score]],Table2[Sharpe Ratio Z-Score])</f>
        <v>600</v>
      </c>
      <c r="AV395">
        <f>(Table2[[#This Row],[Rank 1Y]]+Table2[[#This Row],[Rank 6M]]+Table2[[#This Row],[Rank Sharpe]])/3</f>
        <v>383.66666666666669</v>
      </c>
    </row>
    <row r="396" spans="1:48" x14ac:dyDescent="0.3">
      <c r="A396" t="s">
        <v>382</v>
      </c>
      <c r="B396" t="s">
        <v>383</v>
      </c>
      <c r="C396" t="s">
        <v>10435</v>
      </c>
      <c r="D396" t="s">
        <v>384</v>
      </c>
      <c r="E396">
        <v>64638.374040625</v>
      </c>
      <c r="F396">
        <v>2406.25</v>
      </c>
      <c r="G396">
        <v>3.3143467072033501</v>
      </c>
      <c r="H396">
        <f>(Table2[[#This Row],[1Y Return vs Nifty]]-AVERAGE(Table2[1Y Return vs Nifty]))/_xlfn.STDEV.P(Table2[1Y Return vs Nifty])</f>
        <v>-0.50578721513466474</v>
      </c>
      <c r="I396">
        <v>9.9212717035582401</v>
      </c>
      <c r="J396">
        <f>(Table2[[#This Row],[1M Return vs Nifty]]-AVERAGE(Table2[1M Return vs Nifty]))/_xlfn.STDEV.P(Table2[1M Return vs Nifty])</f>
        <v>-2.6796943466992334E-3</v>
      </c>
      <c r="K396">
        <v>18.689761212614801</v>
      </c>
      <c r="L396">
        <f>(Table2[[#This Row],[6M Return vs Nifty]]-AVERAGE(Table2[6M Return vs Nifty]))/_xlfn.STDEV.P(Table2[6M Return vs Nifty])</f>
        <v>0.20291401635739054</v>
      </c>
      <c r="M396">
        <v>-2.75726706970288</v>
      </c>
      <c r="N396">
        <f>(Table2[[#This Row],[1W Return vs Nifty]]-AVERAGE(Table2[1W Return vs Nifty]))/_xlfn.STDEV.P(Table2[1W Return vs Nifty])</f>
        <v>-0.85884750440071922</v>
      </c>
      <c r="O396">
        <v>2318.5100000000002</v>
      </c>
      <c r="P396">
        <v>2217.3938770664299</v>
      </c>
      <c r="Q396">
        <v>2019.8256024259199</v>
      </c>
      <c r="R396">
        <v>64.609700033626297</v>
      </c>
      <c r="S396" s="2">
        <f>(Table2[[#This Row],[Close Price]]-Table2[[#This Row],[20D EMA]])/Table2[[#This Row],[20D EMA]]</f>
        <v>3.7843270031183721E-2</v>
      </c>
      <c r="T396" s="2">
        <f>(Table2[[#This Row],[Close Price]]-Table2[[#This Row],[50D EMA]])/Table2[[#This Row],[50D EMA]]</f>
        <v>8.5170309563325372E-2</v>
      </c>
      <c r="U396" s="2">
        <f>(Table2[[#This Row],[Close Price]]-Table2[[#This Row],[200D EMA]])/Table2[[#This Row],[200D EMA]]</f>
        <v>0.19131572404566191</v>
      </c>
      <c r="V396">
        <v>1.1112426362033001</v>
      </c>
      <c r="W396">
        <v>2369</v>
      </c>
      <c r="X396">
        <v>2433.4499999999998</v>
      </c>
      <c r="Y396">
        <v>2353.35</v>
      </c>
      <c r="Z396">
        <v>2454</v>
      </c>
      <c r="AA396">
        <v>2353.35</v>
      </c>
      <c r="AB396">
        <v>2454</v>
      </c>
      <c r="AC396" s="2">
        <f>(Table2[[#This Row],[Close Price]]/Table2[[#This Row],[Day Low]])-1</f>
        <v>1.5723934149430185E-2</v>
      </c>
      <c r="AD396" s="2">
        <f>(Table2[[#This Row],[Day High]]/Table2[[#This Row],[Close Price]])-1</f>
        <v>1.1303896103896038E-2</v>
      </c>
      <c r="AE396" s="2">
        <f>(Table2[[#This Row],[Close Price]]/Table2[[#This Row],[Current Week Low]])-1</f>
        <v>2.2478594344232716E-2</v>
      </c>
      <c r="AF396" s="2">
        <f>(Table2[[#This Row],[Current Week High]]/Table2[[#This Row],[Close Price]])-1</f>
        <v>1.9844155844155775E-2</v>
      </c>
      <c r="AG396" s="2">
        <f>(Table2[[#This Row],[Close Price]]/Table2[[#This Row],[Current Month Low]])-1</f>
        <v>2.2478594344232716E-2</v>
      </c>
      <c r="AH396" s="2">
        <f>(Table2[[#This Row],[Current Month High]]/Table2[[#This Row],[Close Price]])-1</f>
        <v>1.9844155844155775E-2</v>
      </c>
      <c r="AI396">
        <v>1.98441558441557</v>
      </c>
      <c r="AJ396">
        <v>38.2902298850574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0.09</v>
      </c>
      <c r="AM396" t="s">
        <v>10473</v>
      </c>
      <c r="AN396">
        <v>9.15</v>
      </c>
      <c r="AO396" t="s">
        <v>10473</v>
      </c>
      <c r="AP396">
        <v>2.5691770062297999E-2</v>
      </c>
      <c r="AQ396">
        <f>(Table2[[#This Row],[Sharpe Ratio]]-AVERAGE(Table2[Sharpe Ratio]))/_xlfn.STDEV.P(Table2[Sharpe Ratio])</f>
        <v>-0.33317291683030953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-1.4975733143550021</v>
      </c>
      <c r="AS396">
        <f>_xlfn.RANK.AVG(Table2[[#This Row],[1Y Return vs Nifty Z-Score]],Table2[1Y Return vs Nifty Z-Score])</f>
        <v>496</v>
      </c>
      <c r="AT396">
        <f>_xlfn.RANK.AVG(Table2[[#This Row],[6M Return vs Nifty Z-Score]],Table2[6M Return vs Nifty Z-Score])</f>
        <v>233</v>
      </c>
      <c r="AU396">
        <f>_xlfn.RANK.AVG(Table2[[#This Row],[Sharpe Ratio Z-Score]],Table2[Sharpe Ratio Z-Score])</f>
        <v>424</v>
      </c>
      <c r="AV396">
        <f>(Table2[[#This Row],[Rank 1Y]]+Table2[[#This Row],[Rank 6M]]+Table2[[#This Row],[Rank Sharpe]])/3</f>
        <v>384.33333333333331</v>
      </c>
    </row>
    <row r="397" spans="1:48" x14ac:dyDescent="0.3">
      <c r="A397" t="s">
        <v>1104</v>
      </c>
      <c r="B397" t="s">
        <v>1105</v>
      </c>
      <c r="C397" t="s">
        <v>10434</v>
      </c>
      <c r="D397" t="s">
        <v>59</v>
      </c>
      <c r="E397">
        <v>11129.755668620001</v>
      </c>
      <c r="F397">
        <v>908.35</v>
      </c>
      <c r="G397">
        <v>32.3465297022165</v>
      </c>
      <c r="H397">
        <f>(Table2[[#This Row],[1Y Return vs Nifty]]-AVERAGE(Table2[1Y Return vs Nifty]))/_xlfn.STDEV.P(Table2[1Y Return vs Nifty])</f>
        <v>-0.18240539499920028</v>
      </c>
      <c r="I397">
        <v>2.80241524269027</v>
      </c>
      <c r="J397">
        <f>(Table2[[#This Row],[1M Return vs Nifty]]-AVERAGE(Table2[1M Return vs Nifty]))/_xlfn.STDEV.P(Table2[1M Return vs Nifty])</f>
        <v>-0.51532303111563749</v>
      </c>
      <c r="K397">
        <v>18.198378056333901</v>
      </c>
      <c r="L397">
        <f>(Table2[[#This Row],[6M Return vs Nifty]]-AVERAGE(Table2[6M Return vs Nifty]))/_xlfn.STDEV.P(Table2[6M Return vs Nifty])</f>
        <v>0.18886337128567909</v>
      </c>
      <c r="M397">
        <v>8.3240245260613204</v>
      </c>
      <c r="N397">
        <f>(Table2[[#This Row],[1W Return vs Nifty]]-AVERAGE(Table2[1W Return vs Nifty]))/_xlfn.STDEV.P(Table2[1W Return vs Nifty])</f>
        <v>1.3168051566449335</v>
      </c>
      <c r="O397">
        <v>867.6</v>
      </c>
      <c r="P397">
        <v>845.37299975403198</v>
      </c>
      <c r="Q397">
        <v>758.86735256194504</v>
      </c>
      <c r="R397">
        <v>67.944257850440295</v>
      </c>
      <c r="S397" s="2">
        <f>(Table2[[#This Row],[Close Price]]-Table2[[#This Row],[20D EMA]])/Table2[[#This Row],[20D EMA]]</f>
        <v>4.6968649147072383E-2</v>
      </c>
      <c r="T397" s="2">
        <f>(Table2[[#This Row],[Close Price]]-Table2[[#This Row],[50D EMA]])/Table2[[#This Row],[50D EMA]]</f>
        <v>7.4496110313780672E-2</v>
      </c>
      <c r="U397" s="2">
        <f>(Table2[[#This Row],[Close Price]]-Table2[[#This Row],[200D EMA]])/Table2[[#This Row],[200D EMA]]</f>
        <v>0.19698126020759732</v>
      </c>
      <c r="V397">
        <v>1.1661527288217099</v>
      </c>
      <c r="W397">
        <v>905.05</v>
      </c>
      <c r="X397">
        <v>918.85</v>
      </c>
      <c r="Y397">
        <v>865</v>
      </c>
      <c r="Z397">
        <v>972</v>
      </c>
      <c r="AA397">
        <v>865</v>
      </c>
      <c r="AB397">
        <v>972</v>
      </c>
      <c r="AC397" s="2">
        <f>(Table2[[#This Row],[Close Price]]/Table2[[#This Row],[Day Low]])-1</f>
        <v>3.6462073918568372E-3</v>
      </c>
      <c r="AD397" s="2">
        <f>(Table2[[#This Row],[Day High]]/Table2[[#This Row],[Close Price]])-1</f>
        <v>1.1559420928056285E-2</v>
      </c>
      <c r="AE397" s="2">
        <f>(Table2[[#This Row],[Close Price]]/Table2[[#This Row],[Current Week Low]])-1</f>
        <v>5.0115606936416146E-2</v>
      </c>
      <c r="AF397" s="2">
        <f>(Table2[[#This Row],[Current Week High]]/Table2[[#This Row],[Close Price]])-1</f>
        <v>7.0072108768646446E-2</v>
      </c>
      <c r="AG397" s="2">
        <f>(Table2[[#This Row],[Close Price]]/Table2[[#This Row],[Current Month Low]])-1</f>
        <v>5.0115606936416146E-2</v>
      </c>
      <c r="AH397" s="2">
        <f>(Table2[[#This Row],[Current Month High]]/Table2[[#This Row],[Close Price]])-1</f>
        <v>7.0072108768646446E-2</v>
      </c>
      <c r="AI397">
        <v>7.0072108768646402</v>
      </c>
      <c r="AJ397">
        <v>60.969342548289902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0.04</v>
      </c>
      <c r="AM397" t="s">
        <v>10473</v>
      </c>
      <c r="AN397">
        <v>7.42</v>
      </c>
      <c r="AO397" t="s">
        <v>10473</v>
      </c>
      <c r="AP397">
        <v>-2.1870748902271E-2</v>
      </c>
      <c r="AQ397">
        <f>(Table2[[#This Row],[Sharpe Ratio]]-AVERAGE(Table2[Sharpe Ratio]))/_xlfn.STDEV.P(Table2[Sharpe Ratio])</f>
        <v>-0.87106964903773987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-6.3129547221965066E-2</v>
      </c>
      <c r="AS397">
        <f>_xlfn.RANK.AVG(Table2[[#This Row],[1Y Return vs Nifty Z-Score]],Table2[1Y Return vs Nifty Z-Score])</f>
        <v>334</v>
      </c>
      <c r="AT397">
        <f>_xlfn.RANK.AVG(Table2[[#This Row],[6M Return vs Nifty Z-Score]],Table2[6M Return vs Nifty Z-Score])</f>
        <v>234</v>
      </c>
      <c r="AU397">
        <f>_xlfn.RANK.AVG(Table2[[#This Row],[Sharpe Ratio Z-Score]],Table2[Sharpe Ratio Z-Score])</f>
        <v>585</v>
      </c>
      <c r="AV397">
        <f>(Table2[[#This Row],[Rank 1Y]]+Table2[[#This Row],[Rank 6M]]+Table2[[#This Row],[Rank Sharpe]])/3</f>
        <v>384.33333333333331</v>
      </c>
    </row>
    <row r="398" spans="1:48" x14ac:dyDescent="0.3">
      <c r="A398" t="s">
        <v>16</v>
      </c>
      <c r="B398" t="s">
        <v>17</v>
      </c>
      <c r="C398" t="s">
        <v>10427</v>
      </c>
      <c r="D398" t="s">
        <v>18</v>
      </c>
      <c r="E398">
        <v>2149667.4893391002</v>
      </c>
      <c r="F398">
        <v>3177.25</v>
      </c>
      <c r="G398">
        <v>10.550220080789</v>
      </c>
      <c r="H398">
        <f>(Table2[[#This Row],[1Y Return vs Nifty]]-AVERAGE(Table2[1Y Return vs Nifty]))/_xlfn.STDEV.P(Table2[1Y Return vs Nifty])</f>
        <v>-0.42518873233294768</v>
      </c>
      <c r="I398">
        <v>2.8226807630820701</v>
      </c>
      <c r="J398">
        <f>(Table2[[#This Row],[1M Return vs Nifty]]-AVERAGE(Table2[1M Return vs Nifty]))/_xlfn.STDEV.P(Table2[1M Return vs Nifty])</f>
        <v>-0.5138636697628528</v>
      </c>
      <c r="K398">
        <v>9.8380736888327291</v>
      </c>
      <c r="L398">
        <f>(Table2[[#This Row],[6M Return vs Nifty]]-AVERAGE(Table2[6M Return vs Nifty]))/_xlfn.STDEV.P(Table2[6M Return vs Nifty])</f>
        <v>-5.0191769000992321E-2</v>
      </c>
      <c r="M398">
        <v>-1.8174618476839399</v>
      </c>
      <c r="N398">
        <f>(Table2[[#This Row],[1W Return vs Nifty]]-AVERAGE(Table2[1W Return vs Nifty]))/_xlfn.STDEV.P(Table2[1W Return vs Nifty])</f>
        <v>-0.67433022909215456</v>
      </c>
      <c r="O398">
        <v>3023.61</v>
      </c>
      <c r="P398">
        <v>2957.9786860454801</v>
      </c>
      <c r="Q398">
        <v>2760.45125355545</v>
      </c>
      <c r="R398">
        <v>76.180969070959705</v>
      </c>
      <c r="S398" s="2">
        <f>(Table2[[#This Row],[Close Price]]-Table2[[#This Row],[20D EMA]])/Table2[[#This Row],[20D EMA]]</f>
        <v>5.0813431626433259E-2</v>
      </c>
      <c r="T398" s="2">
        <f>(Table2[[#This Row],[Close Price]]-Table2[[#This Row],[50D EMA]])/Table2[[#This Row],[50D EMA]]</f>
        <v>7.4128767387321368E-2</v>
      </c>
      <c r="U398" s="2">
        <f>(Table2[[#This Row],[Close Price]]-Table2[[#This Row],[200D EMA]])/Table2[[#This Row],[200D EMA]]</f>
        <v>0.15098935216034515</v>
      </c>
      <c r="V398">
        <v>1.2164711203139</v>
      </c>
      <c r="W398">
        <v>3096</v>
      </c>
      <c r="X398">
        <v>3197</v>
      </c>
      <c r="Y398">
        <v>3085.55</v>
      </c>
      <c r="Z398">
        <v>3197</v>
      </c>
      <c r="AA398">
        <v>3085.55</v>
      </c>
      <c r="AB398">
        <v>3197</v>
      </c>
      <c r="AC398" s="2">
        <f>(Table2[[#This Row],[Close Price]]/Table2[[#This Row],[Day Low]])-1</f>
        <v>2.6243540051679615E-2</v>
      </c>
      <c r="AD398" s="2">
        <f>(Table2[[#This Row],[Day High]]/Table2[[#This Row],[Close Price]])-1</f>
        <v>6.2160673538438349E-3</v>
      </c>
      <c r="AE398" s="2">
        <f>(Table2[[#This Row],[Close Price]]/Table2[[#This Row],[Current Week Low]])-1</f>
        <v>2.9719174863476416E-2</v>
      </c>
      <c r="AF398" s="2">
        <f>(Table2[[#This Row],[Current Week High]]/Table2[[#This Row],[Close Price]])-1</f>
        <v>6.2160673538438349E-3</v>
      </c>
      <c r="AG398" s="2">
        <f>(Table2[[#This Row],[Close Price]]/Table2[[#This Row],[Current Month Low]])-1</f>
        <v>2.9719174863476416E-2</v>
      </c>
      <c r="AH398" s="2">
        <f>(Table2[[#This Row],[Current Month High]]/Table2[[#This Row],[Close Price]])-1</f>
        <v>6.2160673538438349E-3</v>
      </c>
      <c r="AI398">
        <v>0.62160673538438305</v>
      </c>
      <c r="AJ398">
        <v>43.100031527271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0.01</v>
      </c>
      <c r="AM398" t="s">
        <v>10473</v>
      </c>
      <c r="AN398">
        <v>8.91</v>
      </c>
      <c r="AO398" t="s">
        <v>10473</v>
      </c>
      <c r="AP398">
        <v>4.0284432326043E-2</v>
      </c>
      <c r="AQ398">
        <f>(Table2[[#This Row],[Sharpe Ratio]]-AVERAGE(Table2[Sharpe Ratio]))/_xlfn.STDEV.P(Table2[Sharpe Ratio])</f>
        <v>-0.16814075459932315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-1.8317151547882706</v>
      </c>
      <c r="AS398">
        <f>_xlfn.RANK.AVG(Table2[[#This Row],[1Y Return vs Nifty Z-Score]],Table2[1Y Return vs Nifty Z-Score])</f>
        <v>450</v>
      </c>
      <c r="AT398">
        <f>_xlfn.RANK.AVG(Table2[[#This Row],[6M Return vs Nifty Z-Score]],Table2[6M Return vs Nifty Z-Score])</f>
        <v>320</v>
      </c>
      <c r="AU398">
        <f>_xlfn.RANK.AVG(Table2[[#This Row],[Sharpe Ratio Z-Score]],Table2[Sharpe Ratio Z-Score])</f>
        <v>387</v>
      </c>
      <c r="AV398">
        <f>(Table2[[#This Row],[Rank 1Y]]+Table2[[#This Row],[Rank 6M]]+Table2[[#This Row],[Rank Sharpe]])/3</f>
        <v>385.66666666666669</v>
      </c>
    </row>
    <row r="399" spans="1:48" x14ac:dyDescent="0.3">
      <c r="A399" t="s">
        <v>1306</v>
      </c>
      <c r="B399" t="s">
        <v>1307</v>
      </c>
      <c r="C399" t="s">
        <v>10434</v>
      </c>
      <c r="D399" t="s">
        <v>59</v>
      </c>
      <c r="E399">
        <v>8389.6036285199898</v>
      </c>
      <c r="F399">
        <v>515.29999999999995</v>
      </c>
      <c r="G399">
        <v>27.547360459666901</v>
      </c>
      <c r="H399">
        <f>(Table2[[#This Row],[1Y Return vs Nifty]]-AVERAGE(Table2[1Y Return vs Nifty]))/_xlfn.STDEV.P(Table2[1Y Return vs Nifty])</f>
        <v>-0.23586207392204972</v>
      </c>
      <c r="I399">
        <v>11.3340085825398</v>
      </c>
      <c r="J399">
        <f>(Table2[[#This Row],[1M Return vs Nifty]]-AVERAGE(Table2[1M Return vs Nifty]))/_xlfn.STDEV.P(Table2[1M Return vs Nifty])</f>
        <v>9.9054362464068443E-2</v>
      </c>
      <c r="K399">
        <v>12.225531550904099</v>
      </c>
      <c r="L399">
        <f>(Table2[[#This Row],[6M Return vs Nifty]]-AVERAGE(Table2[6M Return vs Nifty]))/_xlfn.STDEV.P(Table2[6M Return vs Nifty])</f>
        <v>1.8075371650559804E-2</v>
      </c>
      <c r="M399">
        <v>9.9993404335180802</v>
      </c>
      <c r="N399">
        <f>(Table2[[#This Row],[1W Return vs Nifty]]-AVERAGE(Table2[1W Return vs Nifty]))/_xlfn.STDEV.P(Table2[1W Return vs Nifty])</f>
        <v>1.6457294052897093</v>
      </c>
      <c r="O399">
        <v>472.05</v>
      </c>
      <c r="P399">
        <v>460.89592693518699</v>
      </c>
      <c r="Q399">
        <v>423.196010380904</v>
      </c>
      <c r="R399">
        <v>88.632486360340394</v>
      </c>
      <c r="S399" s="2">
        <f>(Table2[[#This Row],[Close Price]]-Table2[[#This Row],[20D EMA]])/Table2[[#This Row],[20D EMA]]</f>
        <v>9.1621650248914194E-2</v>
      </c>
      <c r="T399" s="2">
        <f>(Table2[[#This Row],[Close Price]]-Table2[[#This Row],[50D EMA]])/Table2[[#This Row],[50D EMA]]</f>
        <v>0.11803982175885767</v>
      </c>
      <c r="U399" s="2">
        <f>(Table2[[#This Row],[Close Price]]-Table2[[#This Row],[200D EMA]])/Table2[[#This Row],[200D EMA]]</f>
        <v>0.21763907825169798</v>
      </c>
      <c r="V399">
        <v>2.5192154927437702</v>
      </c>
      <c r="W399">
        <v>507.35</v>
      </c>
      <c r="X399">
        <v>521.65</v>
      </c>
      <c r="Y399">
        <v>464.35</v>
      </c>
      <c r="Z399">
        <v>521.65</v>
      </c>
      <c r="AA399">
        <v>464.35</v>
      </c>
      <c r="AB399">
        <v>521.65</v>
      </c>
      <c r="AC399" s="2">
        <f>(Table2[[#This Row],[Close Price]]/Table2[[#This Row],[Day Low]])-1</f>
        <v>1.5669656055977033E-2</v>
      </c>
      <c r="AD399" s="2">
        <f>(Table2[[#This Row],[Day High]]/Table2[[#This Row],[Close Price]])-1</f>
        <v>1.2322918688142837E-2</v>
      </c>
      <c r="AE399" s="2">
        <f>(Table2[[#This Row],[Close Price]]/Table2[[#This Row],[Current Week Low]])-1</f>
        <v>0.10972326908581875</v>
      </c>
      <c r="AF399" s="2">
        <f>(Table2[[#This Row],[Current Week High]]/Table2[[#This Row],[Close Price]])-1</f>
        <v>1.2322918688142837E-2</v>
      </c>
      <c r="AG399" s="2">
        <f>(Table2[[#This Row],[Close Price]]/Table2[[#This Row],[Current Month Low]])-1</f>
        <v>0.10972326908581875</v>
      </c>
      <c r="AH399" s="2">
        <f>(Table2[[#This Row],[Current Month High]]/Table2[[#This Row],[Close Price]])-1</f>
        <v>1.2322918688142837E-2</v>
      </c>
      <c r="AI399">
        <v>1.2322918688142801</v>
      </c>
      <c r="AJ399">
        <v>60.504594299953197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0.04</v>
      </c>
      <c r="AM399" t="s">
        <v>10473</v>
      </c>
      <c r="AN399">
        <v>11.74</v>
      </c>
      <c r="AO399" t="s">
        <v>10473</v>
      </c>
      <c r="AP399">
        <v>5.4428314379700003E-4</v>
      </c>
      <c r="AQ399">
        <f>(Table2[[#This Row],[Sharpe Ratio]]-AVERAGE(Table2[Sharpe Ratio]))/_xlfn.STDEV.P(Table2[Sharpe Ratio])</f>
        <v>-0.61757229960411397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0.90942476587817389</v>
      </c>
      <c r="AS399">
        <f>_xlfn.RANK.AVG(Table2[[#This Row],[1Y Return vs Nifty Z-Score]],Table2[1Y Return vs Nifty Z-Score])</f>
        <v>355</v>
      </c>
      <c r="AT399">
        <f>_xlfn.RANK.AVG(Table2[[#This Row],[6M Return vs Nifty Z-Score]],Table2[6M Return vs Nifty Z-Score])</f>
        <v>296</v>
      </c>
      <c r="AU399">
        <f>_xlfn.RANK.AVG(Table2[[#This Row],[Sharpe Ratio Z-Score]],Table2[Sharpe Ratio Z-Score])</f>
        <v>506</v>
      </c>
      <c r="AV399">
        <f>(Table2[[#This Row],[Rank 1Y]]+Table2[[#This Row],[Rank 6M]]+Table2[[#This Row],[Rank Sharpe]])/3</f>
        <v>385.66666666666669</v>
      </c>
    </row>
    <row r="400" spans="1:48" x14ac:dyDescent="0.3">
      <c r="A400" t="s">
        <v>892</v>
      </c>
      <c r="B400" t="s">
        <v>893</v>
      </c>
      <c r="C400" t="s">
        <v>10433</v>
      </c>
      <c r="D400" t="s">
        <v>191</v>
      </c>
      <c r="E400">
        <v>16784.144285894999</v>
      </c>
      <c r="F400">
        <v>690.45</v>
      </c>
      <c r="G400">
        <v>3.6241464284712301</v>
      </c>
      <c r="H400">
        <f>(Table2[[#This Row],[1Y Return vs Nifty]]-AVERAGE(Table2[1Y Return vs Nifty]))/_xlfn.STDEV.P(Table2[1Y Return vs Nifty])</f>
        <v>-0.50233643784525883</v>
      </c>
      <c r="I400">
        <v>11.504965696409201</v>
      </c>
      <c r="J400">
        <f>(Table2[[#This Row],[1M Return vs Nifty]]-AVERAGE(Table2[1M Return vs Nifty]))/_xlfn.STDEV.P(Table2[1M Return vs Nifty])</f>
        <v>0.11136533203904865</v>
      </c>
      <c r="K400">
        <v>9.1073191951230204</v>
      </c>
      <c r="L400">
        <f>(Table2[[#This Row],[6M Return vs Nifty]]-AVERAGE(Table2[6M Return vs Nifty]))/_xlfn.STDEV.P(Table2[6M Return vs Nifty])</f>
        <v>-7.1087015194176512E-2</v>
      </c>
      <c r="M400">
        <v>1.18029529517319</v>
      </c>
      <c r="N400">
        <f>(Table2[[#This Row],[1W Return vs Nifty]]-AVERAGE(Table2[1W Return vs Nifty]))/_xlfn.STDEV.P(Table2[1W Return vs Nifty])</f>
        <v>-8.5763612226050459E-2</v>
      </c>
      <c r="O400">
        <v>665.59</v>
      </c>
      <c r="P400">
        <v>631.92211254175504</v>
      </c>
      <c r="Q400">
        <v>580.90258884014497</v>
      </c>
      <c r="R400">
        <v>61.1154754228914</v>
      </c>
      <c r="S400" s="2">
        <f>(Table2[[#This Row],[Close Price]]-Table2[[#This Row],[20D EMA]])/Table2[[#This Row],[20D EMA]]</f>
        <v>3.7350320768040401E-2</v>
      </c>
      <c r="T400" s="2">
        <f>(Table2[[#This Row],[Close Price]]-Table2[[#This Row],[50D EMA]])/Table2[[#This Row],[50D EMA]]</f>
        <v>9.2618831176567981E-2</v>
      </c>
      <c r="U400" s="2">
        <f>(Table2[[#This Row],[Close Price]]-Table2[[#This Row],[200D EMA]])/Table2[[#This Row],[200D EMA]]</f>
        <v>0.18858137881358411</v>
      </c>
      <c r="V400">
        <v>0.92213138328301403</v>
      </c>
      <c r="W400">
        <v>679.9</v>
      </c>
      <c r="X400">
        <v>698.8</v>
      </c>
      <c r="Y400">
        <v>674.5</v>
      </c>
      <c r="Z400">
        <v>706.45</v>
      </c>
      <c r="AA400">
        <v>674.5</v>
      </c>
      <c r="AB400">
        <v>706.45</v>
      </c>
      <c r="AC400" s="2">
        <f>(Table2[[#This Row],[Close Price]]/Table2[[#This Row],[Day Low]])-1</f>
        <v>1.5516987792322467E-2</v>
      </c>
      <c r="AD400" s="2">
        <f>(Table2[[#This Row],[Day High]]/Table2[[#This Row],[Close Price]])-1</f>
        <v>1.2093562169599448E-2</v>
      </c>
      <c r="AE400" s="2">
        <f>(Table2[[#This Row],[Close Price]]/Table2[[#This Row],[Current Week Low]])-1</f>
        <v>2.3647146034099453E-2</v>
      </c>
      <c r="AF400" s="2">
        <f>(Table2[[#This Row],[Current Week High]]/Table2[[#This Row],[Close Price]])-1</f>
        <v>2.3173292780070964E-2</v>
      </c>
      <c r="AG400" s="2">
        <f>(Table2[[#This Row],[Close Price]]/Table2[[#This Row],[Current Month Low]])-1</f>
        <v>2.3647146034099453E-2</v>
      </c>
      <c r="AH400" s="2">
        <f>(Table2[[#This Row],[Current Month High]]/Table2[[#This Row],[Close Price]])-1</f>
        <v>2.3173292780070964E-2</v>
      </c>
      <c r="AI400">
        <v>4.5694836700702401</v>
      </c>
      <c r="AJ400">
        <v>40.4495524816924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0.06</v>
      </c>
      <c r="AM400" t="s">
        <v>10473</v>
      </c>
      <c r="AN400">
        <v>3.13</v>
      </c>
      <c r="AO400" t="s">
        <v>10473</v>
      </c>
      <c r="AP400">
        <v>5.2811514384074998E-2</v>
      </c>
      <c r="AQ400">
        <f>(Table2[[#This Row],[Sharpe Ratio]]-AVERAGE(Table2[Sharpe Ratio]))/_xlfn.STDEV.P(Table2[Sharpe Ratio])</f>
        <v>-2.646876897279812E-2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-0.57429050219923528</v>
      </c>
      <c r="AS400">
        <f>_xlfn.RANK.AVG(Table2[[#This Row],[1Y Return vs Nifty Z-Score]],Table2[1Y Return vs Nifty Z-Score])</f>
        <v>493</v>
      </c>
      <c r="AT400">
        <f>_xlfn.RANK.AVG(Table2[[#This Row],[6M Return vs Nifty Z-Score]],Table2[6M Return vs Nifty Z-Score])</f>
        <v>327</v>
      </c>
      <c r="AU400">
        <f>_xlfn.RANK.AVG(Table2[[#This Row],[Sharpe Ratio Z-Score]],Table2[Sharpe Ratio Z-Score])</f>
        <v>343</v>
      </c>
      <c r="AV400">
        <f>(Table2[[#This Row],[Rank 1Y]]+Table2[[#This Row],[Rank 6M]]+Table2[[#This Row],[Rank Sharpe]])/3</f>
        <v>387.66666666666669</v>
      </c>
    </row>
    <row r="401" spans="1:48" x14ac:dyDescent="0.3">
      <c r="A401" t="s">
        <v>1934</v>
      </c>
      <c r="B401" t="s">
        <v>1935</v>
      </c>
      <c r="C401" t="s">
        <v>10429</v>
      </c>
      <c r="D401" t="s">
        <v>582</v>
      </c>
      <c r="E401">
        <v>3335.0475847500002</v>
      </c>
      <c r="F401">
        <v>1116.25</v>
      </c>
      <c r="G401">
        <v>28.9928579035534</v>
      </c>
      <c r="H401">
        <f>(Table2[[#This Row],[1Y Return vs Nifty]]-AVERAGE(Table2[1Y Return vs Nifty]))/_xlfn.STDEV.P(Table2[1Y Return vs Nifty])</f>
        <v>-0.21976105959303868</v>
      </c>
      <c r="I401">
        <v>2.1708324776335899</v>
      </c>
      <c r="J401">
        <f>(Table2[[#This Row],[1M Return vs Nifty]]-AVERAGE(Table2[1M Return vs Nifty]))/_xlfn.STDEV.P(Table2[1M Return vs Nifty])</f>
        <v>-0.56080459095663071</v>
      </c>
      <c r="K401">
        <v>4.7778633347441497</v>
      </c>
      <c r="L401">
        <f>(Table2[[#This Row],[6M Return vs Nifty]]-AVERAGE(Table2[6M Return vs Nifty]))/_xlfn.STDEV.P(Table2[6M Return vs Nifty])</f>
        <v>-0.19488378533224379</v>
      </c>
      <c r="M401">
        <v>2.4282892566572398</v>
      </c>
      <c r="N401">
        <f>(Table2[[#This Row],[1W Return vs Nifty]]-AVERAGE(Table2[1W Return vs Nifty]))/_xlfn.STDEV.P(Table2[1W Return vs Nifty])</f>
        <v>0.15926210159142173</v>
      </c>
      <c r="O401">
        <v>1076.3800000000001</v>
      </c>
      <c r="P401">
        <v>1081.7312158795801</v>
      </c>
      <c r="Q401">
        <v>1009.80554069502</v>
      </c>
      <c r="R401">
        <v>73.951848386658</v>
      </c>
      <c r="S401" s="2">
        <f>(Table2[[#This Row],[Close Price]]-Table2[[#This Row],[20D EMA]])/Table2[[#This Row],[20D EMA]]</f>
        <v>3.704082201453008E-2</v>
      </c>
      <c r="T401" s="2">
        <f>(Table2[[#This Row],[Close Price]]-Table2[[#This Row],[50D EMA]])/Table2[[#This Row],[50D EMA]]</f>
        <v>3.1910685033113256E-2</v>
      </c>
      <c r="U401" s="2">
        <f>(Table2[[#This Row],[Close Price]]-Table2[[#This Row],[200D EMA]])/Table2[[#This Row],[200D EMA]]</f>
        <v>0.10541084893604104</v>
      </c>
      <c r="V401">
        <v>0.88737712281220504</v>
      </c>
      <c r="W401">
        <v>1079.6500000000001</v>
      </c>
      <c r="X401">
        <v>1128</v>
      </c>
      <c r="Y401">
        <v>1062.5999999999999</v>
      </c>
      <c r="Z401">
        <v>1128</v>
      </c>
      <c r="AA401">
        <v>1062.5999999999999</v>
      </c>
      <c r="AB401">
        <v>1128</v>
      </c>
      <c r="AC401" s="2">
        <f>(Table2[[#This Row],[Close Price]]/Table2[[#This Row],[Day Low]])-1</f>
        <v>3.3899874959477438E-2</v>
      </c>
      <c r="AD401" s="2">
        <f>(Table2[[#This Row],[Day High]]/Table2[[#This Row],[Close Price]])-1</f>
        <v>1.0526315789473717E-2</v>
      </c>
      <c r="AE401" s="2">
        <f>(Table2[[#This Row],[Close Price]]/Table2[[#This Row],[Current Week Low]])-1</f>
        <v>5.0489365706757106E-2</v>
      </c>
      <c r="AF401" s="2">
        <f>(Table2[[#This Row],[Current Week High]]/Table2[[#This Row],[Close Price]])-1</f>
        <v>1.0526315789473717E-2</v>
      </c>
      <c r="AG401" s="2">
        <f>(Table2[[#This Row],[Close Price]]/Table2[[#This Row],[Current Month Low]])-1</f>
        <v>5.0489365706757106E-2</v>
      </c>
      <c r="AH401" s="2">
        <f>(Table2[[#This Row],[Current Month High]]/Table2[[#This Row],[Close Price]])-1</f>
        <v>1.0526315789473717E-2</v>
      </c>
      <c r="AI401">
        <v>13.2318029115341</v>
      </c>
      <c r="AJ401">
        <v>61.716769286490297</v>
      </c>
      <c r="AK401" t="str">
        <f>IF(AND(Table2[[#This Row],[20D EMA]]&gt;Table2[[#This Row],[50D EMA]],Table2[[#This Row],[50D EMA]]&gt;Table2[[#This Row],[200D EMA]]),"Uptrend","Downtrend/NoTrend")</f>
        <v>Downtrend/NoTrend</v>
      </c>
      <c r="AL401">
        <v>-0.1</v>
      </c>
      <c r="AM401" t="s">
        <v>10474</v>
      </c>
      <c r="AN401">
        <v>4.7300000000000004</v>
      </c>
      <c r="AO401" t="s">
        <v>10473</v>
      </c>
      <c r="AP401">
        <v>1.8547036143934E-2</v>
      </c>
      <c r="AQ401">
        <f>(Table2[[#This Row],[Sharpe Ratio]]-AVERAGE(Table2[Sharpe Ratio]))/_xlfn.STDEV.P(Table2[Sharpe Ratio])</f>
        <v>-0.41397454615617574</v>
      </c>
      <c r="AR4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1">
        <f>_xlfn.RANK.AVG(Table2[[#This Row],[1Y Return vs Nifty Z-Score]],Table2[1Y Return vs Nifty Z-Score])</f>
        <v>351</v>
      </c>
      <c r="AT401">
        <f>_xlfn.RANK.AVG(Table2[[#This Row],[6M Return vs Nifty Z-Score]],Table2[6M Return vs Nifty Z-Score])</f>
        <v>370</v>
      </c>
      <c r="AU401">
        <f>_xlfn.RANK.AVG(Table2[[#This Row],[Sharpe Ratio Z-Score]],Table2[Sharpe Ratio Z-Score])</f>
        <v>443</v>
      </c>
      <c r="AV401">
        <f>(Table2[[#This Row],[Rank 1Y]]+Table2[[#This Row],[Rank 6M]]+Table2[[#This Row],[Rank Sharpe]])/3</f>
        <v>388</v>
      </c>
    </row>
    <row r="402" spans="1:48" x14ac:dyDescent="0.3">
      <c r="A402" t="s">
        <v>1176</v>
      </c>
      <c r="B402" t="s">
        <v>1177</v>
      </c>
      <c r="C402" t="s">
        <v>10443</v>
      </c>
      <c r="D402" t="s">
        <v>242</v>
      </c>
      <c r="E402">
        <v>9881.9709727199897</v>
      </c>
      <c r="F402">
        <v>261.8</v>
      </c>
      <c r="G402">
        <v>34.499804783217598</v>
      </c>
      <c r="H402">
        <f>(Table2[[#This Row],[1Y Return vs Nifty]]-AVERAGE(Table2[1Y Return vs Nifty]))/_xlfn.STDEV.P(Table2[1Y Return vs Nifty])</f>
        <v>-0.1584206324663214</v>
      </c>
      <c r="I402">
        <v>9.4863657400859793</v>
      </c>
      <c r="J402">
        <f>(Table2[[#This Row],[1M Return vs Nifty]]-AVERAGE(Table2[1M Return vs Nifty]))/_xlfn.STDEV.P(Table2[1M Return vs Nifty])</f>
        <v>-3.3998157574702877E-2</v>
      </c>
      <c r="K402">
        <v>-12.3456084429068</v>
      </c>
      <c r="L402">
        <f>(Table2[[#This Row],[6M Return vs Nifty]]-AVERAGE(Table2[6M Return vs Nifty]))/_xlfn.STDEV.P(Table2[6M Return vs Nifty])</f>
        <v>-0.68451356052483137</v>
      </c>
      <c r="M402">
        <v>0.249864838533054</v>
      </c>
      <c r="N402">
        <f>(Table2[[#This Row],[1W Return vs Nifty]]-AVERAGE(Table2[1W Return vs Nifty]))/_xlfn.STDEV.P(Table2[1W Return vs Nifty])</f>
        <v>-0.26844028681882226</v>
      </c>
      <c r="O402">
        <v>256.27</v>
      </c>
      <c r="P402">
        <v>256.73024535855097</v>
      </c>
      <c r="Q402">
        <v>243.99033390593601</v>
      </c>
      <c r="R402">
        <v>58.877153488739097</v>
      </c>
      <c r="S402" s="2">
        <f>(Table2[[#This Row],[Close Price]]-Table2[[#This Row],[20D EMA]])/Table2[[#This Row],[20D EMA]]</f>
        <v>2.1578803605572364E-2</v>
      </c>
      <c r="T402" s="2">
        <f>(Table2[[#This Row],[Close Price]]-Table2[[#This Row],[50D EMA]])/Table2[[#This Row],[50D EMA]]</f>
        <v>1.9747399198596909E-2</v>
      </c>
      <c r="U402" s="2">
        <f>(Table2[[#This Row],[Close Price]]-Table2[[#This Row],[200D EMA]])/Table2[[#This Row],[200D EMA]]</f>
        <v>7.2993326452555463E-2</v>
      </c>
      <c r="V402">
        <v>1.2083577901100699</v>
      </c>
      <c r="W402">
        <v>259.3</v>
      </c>
      <c r="X402">
        <v>267.89999999999998</v>
      </c>
      <c r="Y402">
        <v>252</v>
      </c>
      <c r="Z402">
        <v>267.89999999999998</v>
      </c>
      <c r="AA402">
        <v>252</v>
      </c>
      <c r="AB402">
        <v>267.89999999999998</v>
      </c>
      <c r="AC402" s="2">
        <f>(Table2[[#This Row],[Close Price]]/Table2[[#This Row],[Day Low]])-1</f>
        <v>9.6413420748167056E-3</v>
      </c>
      <c r="AD402" s="2">
        <f>(Table2[[#This Row],[Day High]]/Table2[[#This Row],[Close Price]])-1</f>
        <v>2.33002291825819E-2</v>
      </c>
      <c r="AE402" s="2">
        <f>(Table2[[#This Row],[Close Price]]/Table2[[#This Row],[Current Week Low]])-1</f>
        <v>3.8888888888888973E-2</v>
      </c>
      <c r="AF402" s="2">
        <f>(Table2[[#This Row],[Current Week High]]/Table2[[#This Row],[Close Price]])-1</f>
        <v>2.33002291825819E-2</v>
      </c>
      <c r="AG402" s="2">
        <f>(Table2[[#This Row],[Close Price]]/Table2[[#This Row],[Current Month Low]])-1</f>
        <v>3.8888888888888973E-2</v>
      </c>
      <c r="AH402" s="2">
        <f>(Table2[[#This Row],[Current Month High]]/Table2[[#This Row],[Close Price]])-1</f>
        <v>2.33002291825819E-2</v>
      </c>
      <c r="AI402">
        <v>31.2070282658518</v>
      </c>
      <c r="AJ402">
        <v>73.090909090909093</v>
      </c>
      <c r="AK402" t="str">
        <f>IF(AND(Table2[[#This Row],[20D EMA]]&gt;Table2[[#This Row],[50D EMA]],Table2[[#This Row],[50D EMA]]&gt;Table2[[#This Row],[200D EMA]]),"Uptrend","Downtrend/NoTrend")</f>
        <v>Downtrend/NoTrend</v>
      </c>
      <c r="AL402">
        <v>-0.1</v>
      </c>
      <c r="AM402" t="s">
        <v>10474</v>
      </c>
      <c r="AN402">
        <v>3.18</v>
      </c>
      <c r="AO402" t="s">
        <v>10473</v>
      </c>
      <c r="AP402">
        <v>6.9023722179725994E-2</v>
      </c>
      <c r="AQ402">
        <f>(Table2[[#This Row],[Sharpe Ratio]]-AVERAGE(Table2[Sharpe Ratio]))/_xlfn.STDEV.P(Table2[Sharpe Ratio])</f>
        <v>0.15687924927755365</v>
      </c>
      <c r="AR4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2">
        <f>_xlfn.RANK.AVG(Table2[[#This Row],[1Y Return vs Nifty Z-Score]],Table2[1Y Return vs Nifty Z-Score])</f>
        <v>329</v>
      </c>
      <c r="AT402">
        <f>_xlfn.RANK.AVG(Table2[[#This Row],[6M Return vs Nifty Z-Score]],Table2[6M Return vs Nifty Z-Score])</f>
        <v>554</v>
      </c>
      <c r="AU402">
        <f>_xlfn.RANK.AVG(Table2[[#This Row],[Sharpe Ratio Z-Score]],Table2[Sharpe Ratio Z-Score])</f>
        <v>285</v>
      </c>
      <c r="AV402">
        <f>(Table2[[#This Row],[Rank 1Y]]+Table2[[#This Row],[Rank 6M]]+Table2[[#This Row],[Rank Sharpe]])/3</f>
        <v>389.33333333333331</v>
      </c>
    </row>
    <row r="403" spans="1:48" x14ac:dyDescent="0.3">
      <c r="A403" t="s">
        <v>1486</v>
      </c>
      <c r="B403" t="s">
        <v>1487</v>
      </c>
      <c r="C403" t="s">
        <v>10443</v>
      </c>
      <c r="D403" t="s">
        <v>375</v>
      </c>
      <c r="E403">
        <v>6595.4124043499996</v>
      </c>
      <c r="F403">
        <v>339.15</v>
      </c>
      <c r="G403">
        <v>36.435433725442998</v>
      </c>
      <c r="H403">
        <f>(Table2[[#This Row],[1Y Return vs Nifty]]-AVERAGE(Table2[1Y Return vs Nifty]))/_xlfn.STDEV.P(Table2[1Y Return vs Nifty])</f>
        <v>-0.13686017280156756</v>
      </c>
      <c r="I403">
        <v>25.9523047213771</v>
      </c>
      <c r="J403">
        <f>(Table2[[#This Row],[1M Return vs Nifty]]-AVERAGE(Table2[1M Return vs Nifty]))/_xlfn.STDEV.P(Table2[1M Return vs Nifty])</f>
        <v>1.1517476077463777</v>
      </c>
      <c r="K403">
        <v>17.3448137612937</v>
      </c>
      <c r="L403">
        <f>(Table2[[#This Row],[6M Return vs Nifty]]-AVERAGE(Table2[6M Return vs Nifty]))/_xlfn.STDEV.P(Table2[6M Return vs Nifty])</f>
        <v>0.16445649286056771</v>
      </c>
      <c r="M403">
        <v>8.2132801212279691</v>
      </c>
      <c r="N403">
        <f>(Table2[[#This Row],[1W Return vs Nifty]]-AVERAGE(Table2[1W Return vs Nifty]))/_xlfn.STDEV.P(Table2[1W Return vs Nifty])</f>
        <v>1.2950620812110465</v>
      </c>
      <c r="O403">
        <v>315.19</v>
      </c>
      <c r="P403">
        <v>296.11843294259103</v>
      </c>
      <c r="Q403">
        <v>262.112003491216</v>
      </c>
      <c r="R403">
        <v>70.300530176369094</v>
      </c>
      <c r="S403" s="2">
        <f>(Table2[[#This Row],[Close Price]]-Table2[[#This Row],[20D EMA]])/Table2[[#This Row],[20D EMA]]</f>
        <v>7.6017640153558108E-2</v>
      </c>
      <c r="T403" s="2">
        <f>(Table2[[#This Row],[Close Price]]-Table2[[#This Row],[50D EMA]])/Table2[[#This Row],[50D EMA]]</f>
        <v>0.14531877205277374</v>
      </c>
      <c r="U403" s="2">
        <f>(Table2[[#This Row],[Close Price]]-Table2[[#This Row],[200D EMA]])/Table2[[#This Row],[200D EMA]]</f>
        <v>0.29391250870876545</v>
      </c>
      <c r="V403">
        <v>0.981045324037916</v>
      </c>
      <c r="W403">
        <v>334.3</v>
      </c>
      <c r="X403">
        <v>343.75</v>
      </c>
      <c r="Y403">
        <v>310.85000000000002</v>
      </c>
      <c r="Z403">
        <v>343.75</v>
      </c>
      <c r="AA403">
        <v>310.85000000000002</v>
      </c>
      <c r="AB403">
        <v>343.75</v>
      </c>
      <c r="AC403" s="2">
        <f>(Table2[[#This Row],[Close Price]]/Table2[[#This Row],[Day Low]])-1</f>
        <v>1.4507927011666144E-2</v>
      </c>
      <c r="AD403" s="2">
        <f>(Table2[[#This Row],[Day High]]/Table2[[#This Row],[Close Price]])-1</f>
        <v>1.3563320064868156E-2</v>
      </c>
      <c r="AE403" s="2">
        <f>(Table2[[#This Row],[Close Price]]/Table2[[#This Row],[Current Week Low]])-1</f>
        <v>9.1040694868907757E-2</v>
      </c>
      <c r="AF403" s="2">
        <f>(Table2[[#This Row],[Current Week High]]/Table2[[#This Row],[Close Price]])-1</f>
        <v>1.3563320064868156E-2</v>
      </c>
      <c r="AG403" s="2">
        <f>(Table2[[#This Row],[Close Price]]/Table2[[#This Row],[Current Month Low]])-1</f>
        <v>9.1040694868907757E-2</v>
      </c>
      <c r="AH403" s="2">
        <f>(Table2[[#This Row],[Current Month High]]/Table2[[#This Row],[Close Price]])-1</f>
        <v>1.3563320064868156E-2</v>
      </c>
      <c r="AI403">
        <v>2.6831785345717298</v>
      </c>
      <c r="AJ403">
        <v>68.396226415094304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0.12</v>
      </c>
      <c r="AM403" t="s">
        <v>10473</v>
      </c>
      <c r="AN403">
        <v>3.4</v>
      </c>
      <c r="AO403" t="s">
        <v>10473</v>
      </c>
      <c r="AP403">
        <v>-3.2406694515690997E-2</v>
      </c>
      <c r="AQ403">
        <f>(Table2[[#This Row],[Sharpe Ratio]]-AVERAGE(Table2[Sharpe Ratio]))/_xlfn.STDEV.P(Table2[Sharpe Ratio])</f>
        <v>-0.99022336165745128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1.484182647358973</v>
      </c>
      <c r="AS403">
        <f>_xlfn.RANK.AVG(Table2[[#This Row],[1Y Return vs Nifty Z-Score]],Table2[1Y Return vs Nifty Z-Score])</f>
        <v>323</v>
      </c>
      <c r="AT403">
        <f>_xlfn.RANK.AVG(Table2[[#This Row],[6M Return vs Nifty Z-Score]],Table2[6M Return vs Nifty Z-Score])</f>
        <v>244</v>
      </c>
      <c r="AU403">
        <f>_xlfn.RANK.AVG(Table2[[#This Row],[Sharpe Ratio Z-Score]],Table2[Sharpe Ratio Z-Score])</f>
        <v>604</v>
      </c>
      <c r="AV403">
        <f>(Table2[[#This Row],[Rank 1Y]]+Table2[[#This Row],[Rank 6M]]+Table2[[#This Row],[Rank Sharpe]])/3</f>
        <v>390.33333333333331</v>
      </c>
    </row>
    <row r="404" spans="1:48" x14ac:dyDescent="0.3">
      <c r="A404" t="s">
        <v>1321</v>
      </c>
      <c r="B404" t="s">
        <v>1322</v>
      </c>
      <c r="C404" t="s">
        <v>10431</v>
      </c>
      <c r="D404" t="s">
        <v>408</v>
      </c>
      <c r="E404">
        <v>8318.4769396499996</v>
      </c>
      <c r="F404">
        <v>610.54999999999995</v>
      </c>
      <c r="G404">
        <v>30.074806962246701</v>
      </c>
      <c r="H404">
        <f>(Table2[[#This Row],[1Y Return vs Nifty]]-AVERAGE(Table2[1Y Return vs Nifty]))/_xlfn.STDEV.P(Table2[1Y Return vs Nifty])</f>
        <v>-0.20770951472801108</v>
      </c>
      <c r="I404">
        <v>14.8447329319209</v>
      </c>
      <c r="J404">
        <f>(Table2[[#This Row],[1M Return vs Nifty]]-AVERAGE(Table2[1M Return vs Nifty]))/_xlfn.STDEV.P(Table2[1M Return vs Nifty])</f>
        <v>0.35186876528786848</v>
      </c>
      <c r="K404">
        <v>23.569320304513699</v>
      </c>
      <c r="L404">
        <f>(Table2[[#This Row],[6M Return vs Nifty]]-AVERAGE(Table2[6M Return vs Nifty]))/_xlfn.STDEV.P(Table2[6M Return vs Nifty])</f>
        <v>0.34244047759311308</v>
      </c>
      <c r="M404">
        <v>0.94603860663206396</v>
      </c>
      <c r="N404">
        <f>(Table2[[#This Row],[1W Return vs Nifty]]-AVERAGE(Table2[1W Return vs Nifty]))/_xlfn.STDEV.P(Table2[1W Return vs Nifty])</f>
        <v>-0.13175655297558009</v>
      </c>
      <c r="O404">
        <v>600.35</v>
      </c>
      <c r="P404">
        <v>571.404601201682</v>
      </c>
      <c r="Q404">
        <v>503.66205802576502</v>
      </c>
      <c r="R404">
        <v>52.8729635365845</v>
      </c>
      <c r="S404" s="2">
        <f>(Table2[[#This Row],[Close Price]]-Table2[[#This Row],[20D EMA]])/Table2[[#This Row],[20D EMA]]</f>
        <v>1.6990089114682989E-2</v>
      </c>
      <c r="T404" s="2">
        <f>(Table2[[#This Row],[Close Price]]-Table2[[#This Row],[50D EMA]])/Table2[[#This Row],[50D EMA]]</f>
        <v>6.8507321635131985E-2</v>
      </c>
      <c r="U404" s="2">
        <f>(Table2[[#This Row],[Close Price]]-Table2[[#This Row],[200D EMA]])/Table2[[#This Row],[200D EMA]]</f>
        <v>0.21222154869717633</v>
      </c>
      <c r="V404">
        <v>0.56723725023809801</v>
      </c>
      <c r="W404">
        <v>601.04999999999995</v>
      </c>
      <c r="X404">
        <v>617</v>
      </c>
      <c r="Y404">
        <v>597.54999999999995</v>
      </c>
      <c r="Z404">
        <v>630.9</v>
      </c>
      <c r="AA404">
        <v>597.54999999999995</v>
      </c>
      <c r="AB404">
        <v>630.9</v>
      </c>
      <c r="AC404" s="2">
        <f>(Table2[[#This Row],[Close Price]]/Table2[[#This Row],[Day Low]])-1</f>
        <v>1.580567340487482E-2</v>
      </c>
      <c r="AD404" s="2">
        <f>(Table2[[#This Row],[Day High]]/Table2[[#This Row],[Close Price]])-1</f>
        <v>1.0564245352550961E-2</v>
      </c>
      <c r="AE404" s="2">
        <f>(Table2[[#This Row],[Close Price]]/Table2[[#This Row],[Current Week Low]])-1</f>
        <v>2.1755501631662622E-2</v>
      </c>
      <c r="AF404" s="2">
        <f>(Table2[[#This Row],[Current Week High]]/Table2[[#This Row],[Close Price]])-1</f>
        <v>3.33306035541725E-2</v>
      </c>
      <c r="AG404" s="2">
        <f>(Table2[[#This Row],[Close Price]]/Table2[[#This Row],[Current Month Low]])-1</f>
        <v>2.1755501631662622E-2</v>
      </c>
      <c r="AH404" s="2">
        <f>(Table2[[#This Row],[Current Month High]]/Table2[[#This Row],[Close Price]])-1</f>
        <v>3.33306035541725E-2</v>
      </c>
      <c r="AI404">
        <v>10.0646957661125</v>
      </c>
      <c r="AJ404">
        <v>58.214563358382897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0.13</v>
      </c>
      <c r="AM404" t="s">
        <v>10473</v>
      </c>
      <c r="AN404">
        <v>-4.5</v>
      </c>
      <c r="AO404" t="s">
        <v>10474</v>
      </c>
      <c r="AP404">
        <v>-4.8746925800729E-2</v>
      </c>
      <c r="AQ404">
        <f>(Table2[[#This Row],[Sharpe Ratio]]-AVERAGE(Table2[Sharpe Ratio]))/_xlfn.STDEV.P(Table2[Sharpe Ratio])</f>
        <v>-1.1750192304019782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-0.8201760552245877</v>
      </c>
      <c r="AS404">
        <f>_xlfn.RANK.AVG(Table2[[#This Row],[1Y Return vs Nifty Z-Score]],Table2[1Y Return vs Nifty Z-Score])</f>
        <v>346</v>
      </c>
      <c r="AT404">
        <f>_xlfn.RANK.AVG(Table2[[#This Row],[6M Return vs Nifty Z-Score]],Table2[6M Return vs Nifty Z-Score])</f>
        <v>195</v>
      </c>
      <c r="AU404">
        <f>_xlfn.RANK.AVG(Table2[[#This Row],[Sharpe Ratio Z-Score]],Table2[Sharpe Ratio Z-Score])</f>
        <v>632</v>
      </c>
      <c r="AV404">
        <f>(Table2[[#This Row],[Rank 1Y]]+Table2[[#This Row],[Rank 6M]]+Table2[[#This Row],[Rank Sharpe]])/3</f>
        <v>391</v>
      </c>
    </row>
    <row r="405" spans="1:48" x14ac:dyDescent="0.3">
      <c r="A405" t="s">
        <v>625</v>
      </c>
      <c r="B405" t="s">
        <v>626</v>
      </c>
      <c r="C405" t="s">
        <v>10444</v>
      </c>
      <c r="D405" t="s">
        <v>166</v>
      </c>
      <c r="E405">
        <v>30068.166625005</v>
      </c>
      <c r="F405">
        <v>893.05</v>
      </c>
      <c r="G405">
        <v>48.9563793346857</v>
      </c>
      <c r="H405">
        <f>(Table2[[#This Row],[1Y Return vs Nifty]]-AVERAGE(Table2[1Y Return vs Nifty]))/_xlfn.STDEV.P(Table2[1Y Return vs Nifty])</f>
        <v>2.6073340555489138E-3</v>
      </c>
      <c r="I405">
        <v>4.5469290935003697</v>
      </c>
      <c r="J405">
        <f>(Table2[[#This Row],[1M Return vs Nifty]]-AVERAGE(Table2[1M Return vs Nifty]))/_xlfn.STDEV.P(Table2[1M Return vs Nifty])</f>
        <v>-0.3896970395768391</v>
      </c>
      <c r="K405">
        <v>-5.8328880909840901</v>
      </c>
      <c r="L405">
        <f>(Table2[[#This Row],[6M Return vs Nifty]]-AVERAGE(Table2[6M Return vs Nifty]))/_xlfn.STDEV.P(Table2[6M Return vs Nifty])</f>
        <v>-0.4982883695582388</v>
      </c>
      <c r="M405">
        <v>3.3428568534161101</v>
      </c>
      <c r="N405">
        <f>(Table2[[#This Row],[1W Return vs Nifty]]-AVERAGE(Table2[1W Return vs Nifty]))/_xlfn.STDEV.P(Table2[1W Return vs Nifty])</f>
        <v>0.33882433117440219</v>
      </c>
      <c r="O405">
        <v>852.83</v>
      </c>
      <c r="P405">
        <v>835.91637727592001</v>
      </c>
      <c r="Q405">
        <v>755.87900988660601</v>
      </c>
      <c r="R405">
        <v>73.537515366458393</v>
      </c>
      <c r="S405" s="2">
        <f>(Table2[[#This Row],[Close Price]]-Table2[[#This Row],[20D EMA]])/Table2[[#This Row],[20D EMA]]</f>
        <v>4.716062990279412E-2</v>
      </c>
      <c r="T405" s="2">
        <f>(Table2[[#This Row],[Close Price]]-Table2[[#This Row],[50D EMA]])/Table2[[#This Row],[50D EMA]]</f>
        <v>6.8348490683083268E-2</v>
      </c>
      <c r="U405" s="2">
        <f>(Table2[[#This Row],[Close Price]]-Table2[[#This Row],[200D EMA]])/Table2[[#This Row],[200D EMA]]</f>
        <v>0.18147215138831782</v>
      </c>
      <c r="V405">
        <v>1.31306560472111</v>
      </c>
      <c r="W405">
        <v>887</v>
      </c>
      <c r="X405">
        <v>899</v>
      </c>
      <c r="Y405">
        <v>858.05</v>
      </c>
      <c r="Z405">
        <v>920.4</v>
      </c>
      <c r="AA405">
        <v>858.05</v>
      </c>
      <c r="AB405">
        <v>920.4</v>
      </c>
      <c r="AC405" s="2">
        <f>(Table2[[#This Row],[Close Price]]/Table2[[#This Row],[Day Low]])-1</f>
        <v>6.8207440811725029E-3</v>
      </c>
      <c r="AD405" s="2">
        <f>(Table2[[#This Row],[Day High]]/Table2[[#This Row],[Close Price]])-1</f>
        <v>6.6625608868484676E-3</v>
      </c>
      <c r="AE405" s="2">
        <f>(Table2[[#This Row],[Close Price]]/Table2[[#This Row],[Current Week Low]])-1</f>
        <v>4.0790163743371632E-2</v>
      </c>
      <c r="AF405" s="2">
        <f>(Table2[[#This Row],[Current Week High]]/Table2[[#This Row],[Close Price]])-1</f>
        <v>3.0625384916858067E-2</v>
      </c>
      <c r="AG405" s="2">
        <f>(Table2[[#This Row],[Close Price]]/Table2[[#This Row],[Current Month Low]])-1</f>
        <v>4.0790163743371632E-2</v>
      </c>
      <c r="AH405" s="2">
        <f>(Table2[[#This Row],[Current Month High]]/Table2[[#This Row],[Close Price]])-1</f>
        <v>3.0625384916858067E-2</v>
      </c>
      <c r="AI405">
        <v>10.8560550921001</v>
      </c>
      <c r="AJ405">
        <v>90.6189967982924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-0.03</v>
      </c>
      <c r="AM405" t="s">
        <v>10474</v>
      </c>
      <c r="AN405">
        <v>9.5</v>
      </c>
      <c r="AO405" t="s">
        <v>10473</v>
      </c>
      <c r="AP405">
        <v>2.9176094972286001E-2</v>
      </c>
      <c r="AQ405">
        <f>(Table2[[#This Row],[Sharpe Ratio]]-AVERAGE(Table2[Sharpe Ratio]))/_xlfn.STDEV.P(Table2[Sharpe Ratio])</f>
        <v>-0.29376779229458727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-0.84032153619971406</v>
      </c>
      <c r="AS405">
        <f>_xlfn.RANK.AVG(Table2[[#This Row],[1Y Return vs Nifty Z-Score]],Table2[1Y Return vs Nifty Z-Score])</f>
        <v>275</v>
      </c>
      <c r="AT405">
        <f>_xlfn.RANK.AVG(Table2[[#This Row],[6M Return vs Nifty Z-Score]],Table2[6M Return vs Nifty Z-Score])</f>
        <v>487</v>
      </c>
      <c r="AU405">
        <f>_xlfn.RANK.AVG(Table2[[#This Row],[Sharpe Ratio Z-Score]],Table2[Sharpe Ratio Z-Score])</f>
        <v>414</v>
      </c>
      <c r="AV405">
        <f>(Table2[[#This Row],[Rank 1Y]]+Table2[[#This Row],[Rank 6M]]+Table2[[#This Row],[Rank Sharpe]])/3</f>
        <v>392</v>
      </c>
    </row>
    <row r="406" spans="1:48" x14ac:dyDescent="0.3">
      <c r="A406" t="s">
        <v>612</v>
      </c>
      <c r="B406" t="s">
        <v>613</v>
      </c>
      <c r="C406" t="s">
        <v>10445</v>
      </c>
      <c r="D406" t="s">
        <v>614</v>
      </c>
      <c r="E406">
        <v>30917.908862100001</v>
      </c>
      <c r="F406">
        <v>784.55</v>
      </c>
      <c r="G406">
        <v>51.340338589262103</v>
      </c>
      <c r="H406">
        <f>(Table2[[#This Row],[1Y Return vs Nifty]]-AVERAGE(Table2[1Y Return vs Nifty]))/_xlfn.STDEV.P(Table2[1Y Return vs Nifty])</f>
        <v>2.9161626683358702E-2</v>
      </c>
      <c r="I406">
        <v>5.0437857914644804</v>
      </c>
      <c r="J406">
        <f>(Table2[[#This Row],[1M Return vs Nifty]]-AVERAGE(Table2[1M Return vs Nifty]))/_xlfn.STDEV.P(Table2[1M Return vs Nifty])</f>
        <v>-0.35391737792184597</v>
      </c>
      <c r="K406">
        <v>-3.2341228206024901</v>
      </c>
      <c r="L406">
        <f>(Table2[[#This Row],[6M Return vs Nifty]]-AVERAGE(Table2[6M Return vs Nifty]))/_xlfn.STDEV.P(Table2[6M Return vs Nifty])</f>
        <v>-0.42397908977912363</v>
      </c>
      <c r="M406">
        <v>2.0726060319058499</v>
      </c>
      <c r="N406">
        <f>(Table2[[#This Row],[1W Return vs Nifty]]-AVERAGE(Table2[1W Return vs Nifty]))/_xlfn.STDEV.P(Table2[1W Return vs Nifty])</f>
        <v>8.9428802130602544E-2</v>
      </c>
      <c r="O406">
        <v>757.24</v>
      </c>
      <c r="P406">
        <v>716.16716460369003</v>
      </c>
      <c r="Q406">
        <v>647.62947863188595</v>
      </c>
      <c r="R406">
        <v>62.280736008639302</v>
      </c>
      <c r="S406" s="2">
        <f>(Table2[[#This Row],[Close Price]]-Table2[[#This Row],[20D EMA]])/Table2[[#This Row],[20D EMA]]</f>
        <v>3.6065184089588434E-2</v>
      </c>
      <c r="T406" s="2">
        <f>(Table2[[#This Row],[Close Price]]-Table2[[#This Row],[50D EMA]])/Table2[[#This Row],[50D EMA]]</f>
        <v>9.548446057862954E-2</v>
      </c>
      <c r="U406" s="2">
        <f>(Table2[[#This Row],[Close Price]]-Table2[[#This Row],[200D EMA]])/Table2[[#This Row],[200D EMA]]</f>
        <v>0.21141798804056594</v>
      </c>
      <c r="V406">
        <v>0.88724305067925902</v>
      </c>
      <c r="W406">
        <v>772.2</v>
      </c>
      <c r="X406">
        <v>788.3</v>
      </c>
      <c r="Y406">
        <v>753.55</v>
      </c>
      <c r="Z406">
        <v>799.85</v>
      </c>
      <c r="AA406">
        <v>753.55</v>
      </c>
      <c r="AB406">
        <v>799.85</v>
      </c>
      <c r="AC406" s="2">
        <f>(Table2[[#This Row],[Close Price]]/Table2[[#This Row],[Day Low]])-1</f>
        <v>1.5993265993265782E-2</v>
      </c>
      <c r="AD406" s="2">
        <f>(Table2[[#This Row],[Day High]]/Table2[[#This Row],[Close Price]])-1</f>
        <v>4.7798100822127321E-3</v>
      </c>
      <c r="AE406" s="2">
        <f>(Table2[[#This Row],[Close Price]]/Table2[[#This Row],[Current Week Low]])-1</f>
        <v>4.1138610576604062E-2</v>
      </c>
      <c r="AF406" s="2">
        <f>(Table2[[#This Row],[Current Week High]]/Table2[[#This Row],[Close Price]])-1</f>
        <v>1.950162513542808E-2</v>
      </c>
      <c r="AG406" s="2">
        <f>(Table2[[#This Row],[Close Price]]/Table2[[#This Row],[Current Month Low]])-1</f>
        <v>4.1138610576604062E-2</v>
      </c>
      <c r="AH406" s="2">
        <f>(Table2[[#This Row],[Current Month High]]/Table2[[#This Row],[Close Price]])-1</f>
        <v>1.950162513542808E-2</v>
      </c>
      <c r="AI406">
        <v>1.9501625135428</v>
      </c>
      <c r="AJ406">
        <v>78.185328185328103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0.19</v>
      </c>
      <c r="AM406" t="s">
        <v>10473</v>
      </c>
      <c r="AN406">
        <v>2.31</v>
      </c>
      <c r="AO406" t="s">
        <v>10473</v>
      </c>
      <c r="AP406">
        <v>1.3085978572674999E-2</v>
      </c>
      <c r="AQ406">
        <f>(Table2[[#This Row],[Sharpe Ratio]]-AVERAGE(Table2[Sharpe Ratio]))/_xlfn.STDEV.P(Table2[Sharpe Ratio])</f>
        <v>-0.47573504761668711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-1.1350410865036955</v>
      </c>
      <c r="AS406">
        <f>_xlfn.RANK.AVG(Table2[[#This Row],[1Y Return vs Nifty Z-Score]],Table2[1Y Return vs Nifty Z-Score])</f>
        <v>265</v>
      </c>
      <c r="AT406">
        <f>_xlfn.RANK.AVG(Table2[[#This Row],[6M Return vs Nifty Z-Score]],Table2[6M Return vs Nifty Z-Score])</f>
        <v>459</v>
      </c>
      <c r="AU406">
        <f>_xlfn.RANK.AVG(Table2[[#This Row],[Sharpe Ratio Z-Score]],Table2[Sharpe Ratio Z-Score])</f>
        <v>461</v>
      </c>
      <c r="AV406">
        <f>(Table2[[#This Row],[Rank 1Y]]+Table2[[#This Row],[Rank 6M]]+Table2[[#This Row],[Rank Sharpe]])/3</f>
        <v>395</v>
      </c>
    </row>
    <row r="407" spans="1:48" x14ac:dyDescent="0.3">
      <c r="A407" t="s">
        <v>2076</v>
      </c>
      <c r="B407" t="s">
        <v>2077</v>
      </c>
      <c r="C407" t="s">
        <v>10428</v>
      </c>
      <c r="D407" t="s">
        <v>297</v>
      </c>
      <c r="E407">
        <v>2765.2391128599902</v>
      </c>
      <c r="F407">
        <v>1852.6</v>
      </c>
      <c r="G407">
        <v>14.0285475375875</v>
      </c>
      <c r="H407">
        <f>(Table2[[#This Row],[1Y Return vs Nifty]]-AVERAGE(Table2[1Y Return vs Nifty]))/_xlfn.STDEV.P(Table2[1Y Return vs Nifty])</f>
        <v>-0.38644456127974536</v>
      </c>
      <c r="I407">
        <v>3.1371696278825798</v>
      </c>
      <c r="J407">
        <f>(Table2[[#This Row],[1M Return vs Nifty]]-AVERAGE(Table2[1M Return vs Nifty]))/_xlfn.STDEV.P(Table2[1M Return vs Nifty])</f>
        <v>-0.49121668679385616</v>
      </c>
      <c r="K407">
        <v>14.8005468803604</v>
      </c>
      <c r="L407">
        <f>(Table2[[#This Row],[6M Return vs Nifty]]-AVERAGE(Table2[6M Return vs Nifty]))/_xlfn.STDEV.P(Table2[6M Return vs Nifty])</f>
        <v>9.1705543922325383E-2</v>
      </c>
      <c r="M407">
        <v>1.87284545900794</v>
      </c>
      <c r="N407">
        <f>(Table2[[#This Row],[1W Return vs Nifty]]-AVERAGE(Table2[1W Return vs Nifty]))/_xlfn.STDEV.P(Table2[1W Return vs Nifty])</f>
        <v>5.0208678894835476E-2</v>
      </c>
      <c r="O407">
        <v>1730.05</v>
      </c>
      <c r="P407">
        <v>1712.88075169178</v>
      </c>
      <c r="Q407">
        <v>1640.6477829354701</v>
      </c>
      <c r="R407">
        <v>79.848192231446504</v>
      </c>
      <c r="S407" s="2">
        <f>(Table2[[#This Row],[Close Price]]-Table2[[#This Row],[20D EMA]])/Table2[[#This Row],[20D EMA]]</f>
        <v>7.0836103002803366E-2</v>
      </c>
      <c r="T407" s="2">
        <f>(Table2[[#This Row],[Close Price]]-Table2[[#This Row],[50D EMA]])/Table2[[#This Row],[50D EMA]]</f>
        <v>8.156974627114108E-2</v>
      </c>
      <c r="U407" s="2">
        <f>(Table2[[#This Row],[Close Price]]-Table2[[#This Row],[200D EMA]])/Table2[[#This Row],[200D EMA]]</f>
        <v>0.12918812878002486</v>
      </c>
      <c r="V407">
        <v>1.3876405648997601</v>
      </c>
      <c r="W407">
        <v>1753</v>
      </c>
      <c r="X407">
        <v>1886.2</v>
      </c>
      <c r="Y407">
        <v>1713.1</v>
      </c>
      <c r="Z407">
        <v>1886.2</v>
      </c>
      <c r="AA407">
        <v>1713.1</v>
      </c>
      <c r="AB407">
        <v>1886.2</v>
      </c>
      <c r="AC407" s="2">
        <f>(Table2[[#This Row],[Close Price]]/Table2[[#This Row],[Day Low]])-1</f>
        <v>5.6816885339418199E-2</v>
      </c>
      <c r="AD407" s="2">
        <f>(Table2[[#This Row],[Day High]]/Table2[[#This Row],[Close Price]])-1</f>
        <v>1.8136672784195174E-2</v>
      </c>
      <c r="AE407" s="2">
        <f>(Table2[[#This Row],[Close Price]]/Table2[[#This Row],[Current Week Low]])-1</f>
        <v>8.1431323331971228E-2</v>
      </c>
      <c r="AF407" s="2">
        <f>(Table2[[#This Row],[Current Week High]]/Table2[[#This Row],[Close Price]])-1</f>
        <v>1.8136672784195174E-2</v>
      </c>
      <c r="AG407" s="2">
        <f>(Table2[[#This Row],[Close Price]]/Table2[[#This Row],[Current Month Low]])-1</f>
        <v>8.1431323331971228E-2</v>
      </c>
      <c r="AH407" s="2">
        <f>(Table2[[#This Row],[Current Month High]]/Table2[[#This Row],[Close Price]])-1</f>
        <v>1.8136672784195174E-2</v>
      </c>
      <c r="AI407">
        <v>14.833207384216699</v>
      </c>
      <c r="AJ407">
        <v>44.734374999999901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-0.08</v>
      </c>
      <c r="AM407" t="s">
        <v>10474</v>
      </c>
      <c r="AN407">
        <v>7.05</v>
      </c>
      <c r="AO407" t="s">
        <v>10473</v>
      </c>
      <c r="AP407">
        <v>5.9849346382399998E-3</v>
      </c>
      <c r="AQ407">
        <f>(Table2[[#This Row],[Sharpe Ratio]]-AVERAGE(Table2[Sharpe Ratio]))/_xlfn.STDEV.P(Table2[Sharpe Ratio])</f>
        <v>-0.55604257570281213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-1.2917896009592529</v>
      </c>
      <c r="AS407">
        <f>_xlfn.RANK.AVG(Table2[[#This Row],[1Y Return vs Nifty Z-Score]],Table2[1Y Return vs Nifty Z-Score])</f>
        <v>434</v>
      </c>
      <c r="AT407">
        <f>_xlfn.RANK.AVG(Table2[[#This Row],[6M Return vs Nifty Z-Score]],Table2[6M Return vs Nifty Z-Score])</f>
        <v>270</v>
      </c>
      <c r="AU407">
        <f>_xlfn.RANK.AVG(Table2[[#This Row],[Sharpe Ratio Z-Score]],Table2[Sharpe Ratio Z-Score])</f>
        <v>483</v>
      </c>
      <c r="AV407">
        <f>(Table2[[#This Row],[Rank 1Y]]+Table2[[#This Row],[Rank 6M]]+Table2[[#This Row],[Rank Sharpe]])/3</f>
        <v>395.66666666666669</v>
      </c>
    </row>
    <row r="408" spans="1:48" x14ac:dyDescent="0.3">
      <c r="A408" t="s">
        <v>1052</v>
      </c>
      <c r="B408" t="s">
        <v>1053</v>
      </c>
      <c r="C408" t="s">
        <v>10429</v>
      </c>
      <c r="D408" t="s">
        <v>24</v>
      </c>
      <c r="E408">
        <v>12344.25541023</v>
      </c>
      <c r="F408">
        <v>112.1</v>
      </c>
      <c r="G408">
        <v>37.7276308825125</v>
      </c>
      <c r="H408">
        <f>(Table2[[#This Row],[1Y Return vs Nifty]]-AVERAGE(Table2[1Y Return vs Nifty]))/_xlfn.STDEV.P(Table2[1Y Return vs Nifty])</f>
        <v>-0.1224667298868964</v>
      </c>
      <c r="I408">
        <v>-5.1005200413574601</v>
      </c>
      <c r="J408">
        <f>(Table2[[#This Row],[1M Return vs Nifty]]-AVERAGE(Table2[1M Return vs Nifty]))/_xlfn.STDEV.P(Table2[1M Return vs Nifty])</f>
        <v>-1.0844294791179949</v>
      </c>
      <c r="K408">
        <v>-25.572788732755999</v>
      </c>
      <c r="L408">
        <f>(Table2[[#This Row],[6M Return vs Nifty]]-AVERAGE(Table2[6M Return vs Nifty]))/_xlfn.STDEV.P(Table2[6M Return vs Nifty])</f>
        <v>-1.0627324985910898</v>
      </c>
      <c r="M408">
        <v>-3.0250618476839399</v>
      </c>
      <c r="N408">
        <f>(Table2[[#This Row],[1W Return vs Nifty]]-AVERAGE(Table2[1W Return vs Nifty]))/_xlfn.STDEV.P(Table2[1W Return vs Nifty])</f>
        <v>-0.91142516796038331</v>
      </c>
      <c r="O408">
        <v>118.29</v>
      </c>
      <c r="P408">
        <v>123.380851307884</v>
      </c>
      <c r="Q408">
        <v>118.09781645268301</v>
      </c>
      <c r="R408">
        <v>25.774267474504398</v>
      </c>
      <c r="S408" s="2">
        <f>(Table2[[#This Row],[Close Price]]-Table2[[#This Row],[20D EMA]])/Table2[[#This Row],[20D EMA]]</f>
        <v>-5.2329021895342054E-2</v>
      </c>
      <c r="T408" s="2">
        <f>(Table2[[#This Row],[Close Price]]-Table2[[#This Row],[50D EMA]])/Table2[[#This Row],[50D EMA]]</f>
        <v>-9.1431135288034468E-2</v>
      </c>
      <c r="U408" s="2">
        <f>(Table2[[#This Row],[Close Price]]-Table2[[#This Row],[200D EMA]])/Table2[[#This Row],[200D EMA]]</f>
        <v>-5.0786853075188675E-2</v>
      </c>
      <c r="V408">
        <v>0.76554998375468397</v>
      </c>
      <c r="W408">
        <v>111.75</v>
      </c>
      <c r="X408">
        <v>114.69</v>
      </c>
      <c r="Y408">
        <v>111.75</v>
      </c>
      <c r="Z408">
        <v>118.7</v>
      </c>
      <c r="AA408">
        <v>111.75</v>
      </c>
      <c r="AB408">
        <v>118.7</v>
      </c>
      <c r="AC408" s="2">
        <f>(Table2[[#This Row],[Close Price]]/Table2[[#This Row],[Day Low]])-1</f>
        <v>3.1319910514540084E-3</v>
      </c>
      <c r="AD408" s="2">
        <f>(Table2[[#This Row],[Day High]]/Table2[[#This Row],[Close Price]])-1</f>
        <v>2.3104371097234733E-2</v>
      </c>
      <c r="AE408" s="2">
        <f>(Table2[[#This Row],[Close Price]]/Table2[[#This Row],[Current Week Low]])-1</f>
        <v>3.1319910514540084E-3</v>
      </c>
      <c r="AF408" s="2">
        <f>(Table2[[#This Row],[Current Week High]]/Table2[[#This Row],[Close Price]])-1</f>
        <v>5.8876003568242741E-2</v>
      </c>
      <c r="AG408" s="2">
        <f>(Table2[[#This Row],[Close Price]]/Table2[[#This Row],[Current Month Low]])-1</f>
        <v>3.1319910514540084E-3</v>
      </c>
      <c r="AH408" s="2">
        <f>(Table2[[#This Row],[Current Month High]]/Table2[[#This Row],[Close Price]])-1</f>
        <v>5.8876003568242741E-2</v>
      </c>
      <c r="AI408">
        <v>36.039250669045501</v>
      </c>
      <c r="AJ408">
        <v>72.328977709454193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-0.22</v>
      </c>
      <c r="AM408" t="s">
        <v>10474</v>
      </c>
      <c r="AN408">
        <v>-7.64</v>
      </c>
      <c r="AO408" t="s">
        <v>10474</v>
      </c>
      <c r="AP408">
        <v>0.10226117588751001</v>
      </c>
      <c r="AQ408">
        <f>(Table2[[#This Row],[Sharpe Ratio]]-AVERAGE(Table2[Sharpe Ratio]))/_xlfn.STDEV.P(Table2[Sharpe Ratio])</f>
        <v>0.5327701424750092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>
        <f>_xlfn.RANK.AVG(Table2[[#This Row],[1Y Return vs Nifty Z-Score]],Table2[1Y Return vs Nifty Z-Score])</f>
        <v>315</v>
      </c>
      <c r="AT408">
        <f>_xlfn.RANK.AVG(Table2[[#This Row],[6M Return vs Nifty Z-Score]],Table2[6M Return vs Nifty Z-Score])</f>
        <v>672</v>
      </c>
      <c r="AU408">
        <f>_xlfn.RANK.AVG(Table2[[#This Row],[Sharpe Ratio Z-Score]],Table2[Sharpe Ratio Z-Score])</f>
        <v>206</v>
      </c>
      <c r="AV408">
        <f>(Table2[[#This Row],[Rank 1Y]]+Table2[[#This Row],[Rank 6M]]+Table2[[#This Row],[Rank Sharpe]])/3</f>
        <v>397.66666666666669</v>
      </c>
    </row>
    <row r="409" spans="1:48" x14ac:dyDescent="0.3">
      <c r="A409" t="s">
        <v>78</v>
      </c>
      <c r="B409" t="s">
        <v>79</v>
      </c>
      <c r="C409" t="s">
        <v>10438</v>
      </c>
      <c r="D409" t="s">
        <v>80</v>
      </c>
      <c r="E409">
        <v>336892.01846469502</v>
      </c>
      <c r="F409">
        <v>11690.15</v>
      </c>
      <c r="G409">
        <v>14.1916683751974</v>
      </c>
      <c r="H409">
        <f>(Table2[[#This Row],[1Y Return vs Nifty]]-AVERAGE(Table2[1Y Return vs Nifty]))/_xlfn.STDEV.P(Table2[1Y Return vs Nifty])</f>
        <v>-0.38462760134334051</v>
      </c>
      <c r="I409">
        <v>10.461428585011401</v>
      </c>
      <c r="J409">
        <f>(Table2[[#This Row],[1M Return vs Nifty]]-AVERAGE(Table2[1M Return vs Nifty]))/_xlfn.STDEV.P(Table2[1M Return vs Nifty])</f>
        <v>3.6218101613789903E-2</v>
      </c>
      <c r="K409">
        <v>4.7111614254666296</v>
      </c>
      <c r="L409">
        <f>(Table2[[#This Row],[6M Return vs Nifty]]-AVERAGE(Table2[6M Return vs Nifty]))/_xlfn.STDEV.P(Table2[6M Return vs Nifty])</f>
        <v>-0.19679106449084846</v>
      </c>
      <c r="M409">
        <v>-0.37632908233256002</v>
      </c>
      <c r="N409">
        <f>(Table2[[#This Row],[1W Return vs Nifty]]-AVERAGE(Table2[1W Return vs Nifty]))/_xlfn.STDEV.P(Table2[1W Return vs Nifty])</f>
        <v>-0.39138448140915783</v>
      </c>
      <c r="O409">
        <v>11232.22</v>
      </c>
      <c r="P409">
        <v>10618.4502783265</v>
      </c>
      <c r="Q409">
        <v>9658.9224451414102</v>
      </c>
      <c r="R409">
        <v>64.653076305277693</v>
      </c>
      <c r="S409" s="2">
        <f>(Table2[[#This Row],[Close Price]]-Table2[[#This Row],[20D EMA]])/Table2[[#This Row],[20D EMA]]</f>
        <v>4.0769322538198177E-2</v>
      </c>
      <c r="T409" s="2">
        <f>(Table2[[#This Row],[Close Price]]-Table2[[#This Row],[50D EMA]])/Table2[[#This Row],[50D EMA]]</f>
        <v>0.10092807270199913</v>
      </c>
      <c r="U409" s="2">
        <f>(Table2[[#This Row],[Close Price]]-Table2[[#This Row],[200D EMA]])/Table2[[#This Row],[200D EMA]]</f>
        <v>0.21029546167236582</v>
      </c>
      <c r="V409">
        <v>1.39318889760187</v>
      </c>
      <c r="W409">
        <v>11620.25</v>
      </c>
      <c r="X409">
        <v>11824.55</v>
      </c>
      <c r="Y409">
        <v>11620.25</v>
      </c>
      <c r="Z409">
        <v>12078</v>
      </c>
      <c r="AA409">
        <v>11620.25</v>
      </c>
      <c r="AB409">
        <v>12078</v>
      </c>
      <c r="AC409" s="2">
        <f>(Table2[[#This Row],[Close Price]]/Table2[[#This Row],[Day Low]])-1</f>
        <v>6.0153611152944375E-3</v>
      </c>
      <c r="AD409" s="2">
        <f>(Table2[[#This Row],[Day High]]/Table2[[#This Row],[Close Price]])-1</f>
        <v>1.149685846631554E-2</v>
      </c>
      <c r="AE409" s="2">
        <f>(Table2[[#This Row],[Close Price]]/Table2[[#This Row],[Current Week Low]])-1</f>
        <v>6.0153611152944375E-3</v>
      </c>
      <c r="AF409" s="2">
        <f>(Table2[[#This Row],[Current Week High]]/Table2[[#This Row],[Close Price]])-1</f>
        <v>3.3177504138099279E-2</v>
      </c>
      <c r="AG409" s="2">
        <f>(Table2[[#This Row],[Close Price]]/Table2[[#This Row],[Current Month Low]])-1</f>
        <v>6.0153611152944375E-3</v>
      </c>
      <c r="AH409" s="2">
        <f>(Table2[[#This Row],[Current Month High]]/Table2[[#This Row],[Close Price]])-1</f>
        <v>3.3177504138099279E-2</v>
      </c>
      <c r="AI409">
        <v>3.3177504138099199</v>
      </c>
      <c r="AJ409">
        <v>46.352807146031601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0.11</v>
      </c>
      <c r="AM409" t="s">
        <v>10473</v>
      </c>
      <c r="AN409">
        <v>6.32</v>
      </c>
      <c r="AO409" t="s">
        <v>10473</v>
      </c>
      <c r="AP409">
        <v>3.9392748053421002E-2</v>
      </c>
      <c r="AQ409">
        <f>(Table2[[#This Row],[Sharpe Ratio]]-AVERAGE(Table2[Sharpe Ratio]))/_xlfn.STDEV.P(Table2[Sharpe Ratio])</f>
        <v>-0.17822504085761465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-1.1148100864871715</v>
      </c>
      <c r="AS409">
        <f>_xlfn.RANK.AVG(Table2[[#This Row],[1Y Return vs Nifty Z-Score]],Table2[1Y Return vs Nifty Z-Score])</f>
        <v>432</v>
      </c>
      <c r="AT409">
        <f>_xlfn.RANK.AVG(Table2[[#This Row],[6M Return vs Nifty Z-Score]],Table2[6M Return vs Nifty Z-Score])</f>
        <v>372</v>
      </c>
      <c r="AU409">
        <f>_xlfn.RANK.AVG(Table2[[#This Row],[Sharpe Ratio Z-Score]],Table2[Sharpe Ratio Z-Score])</f>
        <v>390</v>
      </c>
      <c r="AV409">
        <f>(Table2[[#This Row],[Rank 1Y]]+Table2[[#This Row],[Rank 6M]]+Table2[[#This Row],[Rank Sharpe]])/3</f>
        <v>398</v>
      </c>
    </row>
    <row r="410" spans="1:48" x14ac:dyDescent="0.3">
      <c r="A410" t="s">
        <v>307</v>
      </c>
      <c r="B410" t="s">
        <v>308</v>
      </c>
      <c r="C410" t="s">
        <v>10429</v>
      </c>
      <c r="D410" t="s">
        <v>24</v>
      </c>
      <c r="E410">
        <v>83478.202800768006</v>
      </c>
      <c r="F410">
        <v>26.64</v>
      </c>
      <c r="G410">
        <v>14.29638130627</v>
      </c>
      <c r="H410">
        <f>(Table2[[#This Row],[1Y Return vs Nifty]]-AVERAGE(Table2[1Y Return vs Nifty]))/_xlfn.STDEV.P(Table2[1Y Return vs Nifty])</f>
        <v>-0.38346123165464741</v>
      </c>
      <c r="I410">
        <v>-0.34060518520354299</v>
      </c>
      <c r="J410">
        <f>(Table2[[#This Row],[1M Return vs Nifty]]-AVERAGE(Table2[1M Return vs Nifty]))/_xlfn.STDEV.P(Table2[1M Return vs Nifty])</f>
        <v>-0.74165832647457319</v>
      </c>
      <c r="K410">
        <v>-1.0030123256628001</v>
      </c>
      <c r="L410">
        <f>(Table2[[#This Row],[6M Return vs Nifty]]-AVERAGE(Table2[6M Return vs Nifty]))/_xlfn.STDEV.P(Table2[6M Return vs Nifty])</f>
        <v>-0.36018255691170975</v>
      </c>
      <c r="M410">
        <v>-9.2129866272887107E-2</v>
      </c>
      <c r="N410">
        <f>(Table2[[#This Row],[1W Return vs Nifty]]-AVERAGE(Table2[1W Return vs Nifty]))/_xlfn.STDEV.P(Table2[1W Return vs Nifty])</f>
        <v>-0.33558604172874484</v>
      </c>
      <c r="O410">
        <v>24.01</v>
      </c>
      <c r="P410">
        <v>23.809524348240899</v>
      </c>
      <c r="Q410">
        <v>22.372671585541301</v>
      </c>
      <c r="R410">
        <v>86.382958151315407</v>
      </c>
      <c r="S410" s="2">
        <f>(Table2[[#This Row],[Close Price]]-Table2[[#This Row],[20D EMA]])/Table2[[#This Row],[20D EMA]]</f>
        <v>0.10953769262807159</v>
      </c>
      <c r="T410" s="2">
        <f>(Table2[[#This Row],[Close Price]]-Table2[[#This Row],[50D EMA]])/Table2[[#This Row],[50D EMA]]</f>
        <v>0.11887997468408996</v>
      </c>
      <c r="U410" s="2">
        <f>(Table2[[#This Row],[Close Price]]-Table2[[#This Row],[200D EMA]])/Table2[[#This Row],[200D EMA]]</f>
        <v>0.19073843721089301</v>
      </c>
      <c r="V410">
        <v>0.955017817750486</v>
      </c>
      <c r="W410">
        <v>23.87</v>
      </c>
      <c r="X410">
        <v>27.04</v>
      </c>
      <c r="Y410">
        <v>23.61</v>
      </c>
      <c r="Z410">
        <v>27.04</v>
      </c>
      <c r="AA410">
        <v>23.61</v>
      </c>
      <c r="AB410">
        <v>27.04</v>
      </c>
      <c r="AC410" s="2">
        <f>(Table2[[#This Row],[Close Price]]/Table2[[#This Row],[Day Low]])-1</f>
        <v>0.11604524507750313</v>
      </c>
      <c r="AD410" s="2">
        <f>(Table2[[#This Row],[Day High]]/Table2[[#This Row],[Close Price]])-1</f>
        <v>1.501501501501501E-2</v>
      </c>
      <c r="AE410" s="2">
        <f>(Table2[[#This Row],[Close Price]]/Table2[[#This Row],[Current Week Low]])-1</f>
        <v>0.12833545108005096</v>
      </c>
      <c r="AF410" s="2">
        <f>(Table2[[#This Row],[Current Week High]]/Table2[[#This Row],[Close Price]])-1</f>
        <v>1.501501501501501E-2</v>
      </c>
      <c r="AG410" s="2">
        <f>(Table2[[#This Row],[Close Price]]/Table2[[#This Row],[Current Month Low]])-1</f>
        <v>0.12833545108005096</v>
      </c>
      <c r="AH410" s="2">
        <f>(Table2[[#This Row],[Current Month High]]/Table2[[#This Row],[Close Price]])-1</f>
        <v>1.501501501501501E-2</v>
      </c>
      <c r="AI410">
        <v>23.3108108108108</v>
      </c>
      <c r="AJ410">
        <v>69.681528662420305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</v>
      </c>
      <c r="AM410" t="s">
        <v>10475</v>
      </c>
      <c r="AN410">
        <v>11.89</v>
      </c>
      <c r="AO410" t="s">
        <v>10473</v>
      </c>
      <c r="AP410">
        <v>5.7862327719067998E-2</v>
      </c>
      <c r="AQ410">
        <f>(Table2[[#This Row],[Sharpe Ratio]]-AVERAGE(Table2[Sharpe Ratio]))/_xlfn.STDEV.P(Table2[Sharpe Ratio])</f>
        <v>3.0652175145117502E-2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-1.7902359816245579</v>
      </c>
      <c r="AS410">
        <f>_xlfn.RANK.AVG(Table2[[#This Row],[1Y Return vs Nifty Z-Score]],Table2[1Y Return vs Nifty Z-Score])</f>
        <v>430</v>
      </c>
      <c r="AT410">
        <f>_xlfn.RANK.AVG(Table2[[#This Row],[6M Return vs Nifty Z-Score]],Table2[6M Return vs Nifty Z-Score])</f>
        <v>435</v>
      </c>
      <c r="AU410">
        <f>_xlfn.RANK.AVG(Table2[[#This Row],[Sharpe Ratio Z-Score]],Table2[Sharpe Ratio Z-Score])</f>
        <v>329</v>
      </c>
      <c r="AV410">
        <f>(Table2[[#This Row],[Rank 1Y]]+Table2[[#This Row],[Rank 6M]]+Table2[[#This Row],[Rank Sharpe]])/3</f>
        <v>398</v>
      </c>
    </row>
    <row r="411" spans="1:48" x14ac:dyDescent="0.3">
      <c r="A411" t="s">
        <v>1430</v>
      </c>
      <c r="B411" t="s">
        <v>1431</v>
      </c>
      <c r="C411" t="s">
        <v>617</v>
      </c>
      <c r="D411" t="s">
        <v>617</v>
      </c>
      <c r="E411">
        <v>7098.7129777250002</v>
      </c>
      <c r="F411">
        <v>538.25</v>
      </c>
      <c r="G411">
        <v>26.9861195998424</v>
      </c>
      <c r="H411">
        <f>(Table2[[#This Row],[1Y Return vs Nifty]]-AVERAGE(Table2[1Y Return vs Nifty]))/_xlfn.STDEV.P(Table2[1Y Return vs Nifty])</f>
        <v>-0.24211358765822366</v>
      </c>
      <c r="I411">
        <v>26.829462185248801</v>
      </c>
      <c r="J411">
        <f>(Table2[[#This Row],[1M Return vs Nifty]]-AVERAGE(Table2[1M Return vs Nifty]))/_xlfn.STDEV.P(Table2[1M Return vs Nifty])</f>
        <v>1.2149135012607051</v>
      </c>
      <c r="K411">
        <v>-16.593989902548302</v>
      </c>
      <c r="L411">
        <f>(Table2[[#This Row],[6M Return vs Nifty]]-AVERAGE(Table2[6M Return vs Nifty]))/_xlfn.STDEV.P(Table2[6M Return vs Nifty])</f>
        <v>-0.80599208345681972</v>
      </c>
      <c r="M411">
        <v>-1.1478469453668001</v>
      </c>
      <c r="N411">
        <f>(Table2[[#This Row],[1W Return vs Nifty]]-AVERAGE(Table2[1W Return vs Nifty]))/_xlfn.STDEV.P(Table2[1W Return vs Nifty])</f>
        <v>-0.54286094759982495</v>
      </c>
      <c r="O411">
        <v>524.54</v>
      </c>
      <c r="P411">
        <v>496.982370863928</v>
      </c>
      <c r="Q411">
        <v>484.34563567708602</v>
      </c>
      <c r="R411">
        <v>53.134719590462701</v>
      </c>
      <c r="S411" s="2">
        <f>(Table2[[#This Row],[Close Price]]-Table2[[#This Row],[20D EMA]])/Table2[[#This Row],[20D EMA]]</f>
        <v>2.613718686849437E-2</v>
      </c>
      <c r="T411" s="2">
        <f>(Table2[[#This Row],[Close Price]]-Table2[[#This Row],[50D EMA]])/Table2[[#This Row],[50D EMA]]</f>
        <v>8.3036404418801668E-2</v>
      </c>
      <c r="U411" s="2">
        <f>(Table2[[#This Row],[Close Price]]-Table2[[#This Row],[200D EMA]])/Table2[[#This Row],[200D EMA]]</f>
        <v>0.11129317650928953</v>
      </c>
      <c r="V411">
        <v>1.0583398021969601</v>
      </c>
      <c r="W411">
        <v>532.04999999999995</v>
      </c>
      <c r="X411">
        <v>552.75</v>
      </c>
      <c r="Y411">
        <v>532.04999999999995</v>
      </c>
      <c r="Z411">
        <v>569.85</v>
      </c>
      <c r="AA411">
        <v>532.04999999999995</v>
      </c>
      <c r="AB411">
        <v>569.85</v>
      </c>
      <c r="AC411" s="2">
        <f>(Table2[[#This Row],[Close Price]]/Table2[[#This Row],[Day Low]])-1</f>
        <v>1.1653040127807657E-2</v>
      </c>
      <c r="AD411" s="2">
        <f>(Table2[[#This Row],[Day High]]/Table2[[#This Row],[Close Price]])-1</f>
        <v>2.6939154667905196E-2</v>
      </c>
      <c r="AE411" s="2">
        <f>(Table2[[#This Row],[Close Price]]/Table2[[#This Row],[Current Week Low]])-1</f>
        <v>1.1653040127807657E-2</v>
      </c>
      <c r="AF411" s="2">
        <f>(Table2[[#This Row],[Current Week High]]/Table2[[#This Row],[Close Price]])-1</f>
        <v>5.8708778448676391E-2</v>
      </c>
      <c r="AG411" s="2">
        <f>(Table2[[#This Row],[Close Price]]/Table2[[#This Row],[Current Month Low]])-1</f>
        <v>1.1653040127807657E-2</v>
      </c>
      <c r="AH411" s="2">
        <f>(Table2[[#This Row],[Current Month High]]/Table2[[#This Row],[Close Price]])-1</f>
        <v>5.8708778448676391E-2</v>
      </c>
      <c r="AI411">
        <v>23.734324198792301</v>
      </c>
      <c r="AJ411">
        <v>70.359234056021506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0.06</v>
      </c>
      <c r="AM411" t="s">
        <v>10473</v>
      </c>
      <c r="AN411">
        <v>1.28</v>
      </c>
      <c r="AO411" t="s">
        <v>10473</v>
      </c>
      <c r="AP411">
        <v>8.7860075087090997E-2</v>
      </c>
      <c r="AQ411">
        <f>(Table2[[#This Row],[Sharpe Ratio]]-AVERAGE(Table2[Sharpe Ratio]))/_xlfn.STDEV.P(Table2[Sharpe Ratio])</f>
        <v>0.36990439799024605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-6.1487194639171516E-3</v>
      </c>
      <c r="AS411">
        <f>_xlfn.RANK.AVG(Table2[[#This Row],[1Y Return vs Nifty Z-Score]],Table2[1Y Return vs Nifty Z-Score])</f>
        <v>359</v>
      </c>
      <c r="AT411">
        <f>_xlfn.RANK.AVG(Table2[[#This Row],[6M Return vs Nifty Z-Score]],Table2[6M Return vs Nifty Z-Score])</f>
        <v>597</v>
      </c>
      <c r="AU411">
        <f>_xlfn.RANK.AVG(Table2[[#This Row],[Sharpe Ratio Z-Score]],Table2[Sharpe Ratio Z-Score])</f>
        <v>239</v>
      </c>
      <c r="AV411">
        <f>(Table2[[#This Row],[Rank 1Y]]+Table2[[#This Row],[Rank 6M]]+Table2[[#This Row],[Rank Sharpe]])/3</f>
        <v>398.33333333333331</v>
      </c>
    </row>
    <row r="412" spans="1:48" x14ac:dyDescent="0.3">
      <c r="A412" t="s">
        <v>208</v>
      </c>
      <c r="B412" t="s">
        <v>209</v>
      </c>
      <c r="C412" t="s">
        <v>10434</v>
      </c>
      <c r="D412" t="s">
        <v>59</v>
      </c>
      <c r="E412">
        <v>121927.14266901001</v>
      </c>
      <c r="F412">
        <v>1509.9</v>
      </c>
      <c r="G412">
        <v>24.037806566520501</v>
      </c>
      <c r="H412">
        <f>(Table2[[#This Row],[1Y Return vs Nifty]]-AVERAGE(Table2[1Y Return vs Nifty]))/_xlfn.STDEV.P(Table2[1Y Return vs Nifty])</f>
        <v>-0.27495406800407013</v>
      </c>
      <c r="I412">
        <v>-7.50619475265598</v>
      </c>
      <c r="J412">
        <f>(Table2[[#This Row],[1M Return vs Nifty]]-AVERAGE(Table2[1M Return vs Nifty]))/_xlfn.STDEV.P(Table2[1M Return vs Nifty])</f>
        <v>-1.2576670093252496</v>
      </c>
      <c r="K412">
        <v>5.3254514244343198</v>
      </c>
      <c r="L412">
        <f>(Table2[[#This Row],[6M Return vs Nifty]]-AVERAGE(Table2[6M Return vs Nifty]))/_xlfn.STDEV.P(Table2[6M Return vs Nifty])</f>
        <v>-0.17922601237973584</v>
      </c>
      <c r="M412">
        <v>-2.0024686591615399</v>
      </c>
      <c r="N412">
        <f>(Table2[[#This Row],[1W Return vs Nifty]]-AVERAGE(Table2[1W Return vs Nifty]))/_xlfn.STDEV.P(Table2[1W Return vs Nifty])</f>
        <v>-0.71065366289265763</v>
      </c>
      <c r="O412">
        <v>1497.41</v>
      </c>
      <c r="P412">
        <v>1476.6276279680001</v>
      </c>
      <c r="Q412">
        <v>1361.27236962286</v>
      </c>
      <c r="R412">
        <v>57.747115710800799</v>
      </c>
      <c r="S412" s="2">
        <f>(Table2[[#This Row],[Close Price]]-Table2[[#This Row],[20D EMA]])/Table2[[#This Row],[20D EMA]]</f>
        <v>8.341068912321949E-3</v>
      </c>
      <c r="T412" s="2">
        <f>(Table2[[#This Row],[Close Price]]-Table2[[#This Row],[50D EMA]])/Table2[[#This Row],[50D EMA]]</f>
        <v>2.2532676080147855E-2</v>
      </c>
      <c r="U412" s="2">
        <f>(Table2[[#This Row],[Close Price]]-Table2[[#This Row],[200D EMA]])/Table2[[#This Row],[200D EMA]]</f>
        <v>0.10918287456191986</v>
      </c>
      <c r="V412">
        <v>0.84059792309776404</v>
      </c>
      <c r="W412">
        <v>1486</v>
      </c>
      <c r="X412">
        <v>1516</v>
      </c>
      <c r="Y412">
        <v>1467</v>
      </c>
      <c r="Z412">
        <v>1516</v>
      </c>
      <c r="AA412">
        <v>1467</v>
      </c>
      <c r="AB412">
        <v>1516</v>
      </c>
      <c r="AC412" s="2">
        <f>(Table2[[#This Row],[Close Price]]/Table2[[#This Row],[Day Low]])-1</f>
        <v>1.6083445491251736E-2</v>
      </c>
      <c r="AD412" s="2">
        <f>(Table2[[#This Row],[Day High]]/Table2[[#This Row],[Close Price]])-1</f>
        <v>4.0400026491820284E-3</v>
      </c>
      <c r="AE412" s="2">
        <f>(Table2[[#This Row],[Close Price]]/Table2[[#This Row],[Current Week Low]])-1</f>
        <v>2.9243353783231063E-2</v>
      </c>
      <c r="AF412" s="2">
        <f>(Table2[[#This Row],[Current Week High]]/Table2[[#This Row],[Close Price]])-1</f>
        <v>4.0400026491820284E-3</v>
      </c>
      <c r="AG412" s="2">
        <f>(Table2[[#This Row],[Close Price]]/Table2[[#This Row],[Current Month Low]])-1</f>
        <v>2.9243353783231063E-2</v>
      </c>
      <c r="AH412" s="2">
        <f>(Table2[[#This Row],[Current Month High]]/Table2[[#This Row],[Close Price]])-1</f>
        <v>4.0400026491820284E-3</v>
      </c>
      <c r="AI412">
        <v>4.7751506722299304</v>
      </c>
      <c r="AJ412">
        <v>51.285005761234402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0</v>
      </c>
      <c r="AM412" t="s">
        <v>10475</v>
      </c>
      <c r="AN412">
        <v>-3.2</v>
      </c>
      <c r="AO412" t="s">
        <v>10474</v>
      </c>
      <c r="AP412">
        <v>1.4954388759923999E-2</v>
      </c>
      <c r="AQ412">
        <f>(Table2[[#This Row],[Sharpe Ratio]]-AVERAGE(Table2[Sharpe Ratio]))/_xlfn.STDEV.P(Table2[Sharpe Ratio])</f>
        <v>-0.45460471734774194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-2.8771054699494547</v>
      </c>
      <c r="AS412">
        <f>_xlfn.RANK.AVG(Table2[[#This Row],[1Y Return vs Nifty Z-Score]],Table2[1Y Return vs Nifty Z-Score])</f>
        <v>374</v>
      </c>
      <c r="AT412">
        <f>_xlfn.RANK.AVG(Table2[[#This Row],[6M Return vs Nifty Z-Score]],Table2[6M Return vs Nifty Z-Score])</f>
        <v>363</v>
      </c>
      <c r="AU412">
        <f>_xlfn.RANK.AVG(Table2[[#This Row],[Sharpe Ratio Z-Score]],Table2[Sharpe Ratio Z-Score])</f>
        <v>459</v>
      </c>
      <c r="AV412">
        <f>(Table2[[#This Row],[Rank 1Y]]+Table2[[#This Row],[Rank 6M]]+Table2[[#This Row],[Rank Sharpe]])/3</f>
        <v>398.66666666666669</v>
      </c>
    </row>
    <row r="413" spans="1:48" x14ac:dyDescent="0.3">
      <c r="A413" t="s">
        <v>1422</v>
      </c>
      <c r="B413" t="s">
        <v>1423</v>
      </c>
      <c r="C413" t="s">
        <v>10435</v>
      </c>
      <c r="D413" t="s">
        <v>130</v>
      </c>
      <c r="E413">
        <v>7227.3480593800004</v>
      </c>
      <c r="F413">
        <v>666.55</v>
      </c>
      <c r="G413">
        <v>46.750376628061197</v>
      </c>
      <c r="H413">
        <f>(Table2[[#This Row],[1Y Return vs Nifty]]-AVERAGE(Table2[1Y Return vs Nifty]))/_xlfn.STDEV.P(Table2[1Y Return vs Nifty])</f>
        <v>-2.1964747575878182E-2</v>
      </c>
      <c r="I413">
        <v>12.179094667806201</v>
      </c>
      <c r="J413">
        <f>(Table2[[#This Row],[1M Return vs Nifty]]-AVERAGE(Table2[1M Return vs Nifty]))/_xlfn.STDEV.P(Table2[1M Return vs Nifty])</f>
        <v>0.15991073075712228</v>
      </c>
      <c r="K413">
        <v>-24.3509641962657</v>
      </c>
      <c r="L413">
        <f>(Table2[[#This Row],[6M Return vs Nifty]]-AVERAGE(Table2[6M Return vs Nifty]))/_xlfn.STDEV.P(Table2[6M Return vs Nifty])</f>
        <v>-1.0277955605159887</v>
      </c>
      <c r="M413">
        <v>5.90642375753316</v>
      </c>
      <c r="N413">
        <f>(Table2[[#This Row],[1W Return vs Nifty]]-AVERAGE(Table2[1W Return vs Nifty]))/_xlfn.STDEV.P(Table2[1W Return vs Nifty])</f>
        <v>0.84214392244323821</v>
      </c>
      <c r="O413">
        <v>631.27</v>
      </c>
      <c r="P413">
        <v>611.17482718294298</v>
      </c>
      <c r="Q413">
        <v>571.12927695733094</v>
      </c>
      <c r="R413">
        <v>70.559978623925403</v>
      </c>
      <c r="S413" s="2">
        <f>(Table2[[#This Row],[Close Price]]-Table2[[#This Row],[20D EMA]])/Table2[[#This Row],[20D EMA]]</f>
        <v>5.588733822294735E-2</v>
      </c>
      <c r="T413" s="2">
        <f>(Table2[[#This Row],[Close Price]]-Table2[[#This Row],[50D EMA]])/Table2[[#This Row],[50D EMA]]</f>
        <v>9.0604472491602681E-2</v>
      </c>
      <c r="U413" s="2">
        <f>(Table2[[#This Row],[Close Price]]-Table2[[#This Row],[200D EMA]])/Table2[[#This Row],[200D EMA]]</f>
        <v>0.16707377277351146</v>
      </c>
      <c r="V413">
        <v>1.4174117267733599</v>
      </c>
      <c r="W413">
        <v>663.05</v>
      </c>
      <c r="X413">
        <v>679.7</v>
      </c>
      <c r="Y413">
        <v>620</v>
      </c>
      <c r="Z413">
        <v>689.95</v>
      </c>
      <c r="AA413">
        <v>620</v>
      </c>
      <c r="AB413">
        <v>689.95</v>
      </c>
      <c r="AC413" s="2">
        <f>(Table2[[#This Row],[Close Price]]/Table2[[#This Row],[Day Low]])-1</f>
        <v>5.2786366035744159E-3</v>
      </c>
      <c r="AD413" s="2">
        <f>(Table2[[#This Row],[Day High]]/Table2[[#This Row],[Close Price]])-1</f>
        <v>1.9728452479184089E-2</v>
      </c>
      <c r="AE413" s="2">
        <f>(Table2[[#This Row],[Close Price]]/Table2[[#This Row],[Current Week Low]])-1</f>
        <v>7.5080645161290205E-2</v>
      </c>
      <c r="AF413" s="2">
        <f>(Table2[[#This Row],[Current Week High]]/Table2[[#This Row],[Close Price]])-1</f>
        <v>3.510614357512587E-2</v>
      </c>
      <c r="AG413" s="2">
        <f>(Table2[[#This Row],[Close Price]]/Table2[[#This Row],[Current Month Low]])-1</f>
        <v>7.5080645161290205E-2</v>
      </c>
      <c r="AH413" s="2">
        <f>(Table2[[#This Row],[Current Month High]]/Table2[[#This Row],[Close Price]])-1</f>
        <v>3.510614357512587E-2</v>
      </c>
      <c r="AI413">
        <v>26.269597179506398</v>
      </c>
      <c r="AJ413">
        <v>82.854399561072597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</v>
      </c>
      <c r="AM413">
        <v>0</v>
      </c>
      <c r="AN413">
        <v>4.2699999999999996</v>
      </c>
      <c r="AO413" t="s">
        <v>10473</v>
      </c>
      <c r="AP413">
        <v>7.7636568380809998E-2</v>
      </c>
      <c r="AQ413">
        <f>(Table2[[#This Row],[Sharpe Ratio]]-AVERAGE(Table2[Sharpe Ratio]))/_xlfn.STDEV.P(Table2[Sharpe Ratio])</f>
        <v>0.25428413714775705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0.20657848225625064</v>
      </c>
      <c r="AS413">
        <f>_xlfn.RANK.AVG(Table2[[#This Row],[1Y Return vs Nifty Z-Score]],Table2[1Y Return vs Nifty Z-Score])</f>
        <v>283</v>
      </c>
      <c r="AT413">
        <f>_xlfn.RANK.AVG(Table2[[#This Row],[6M Return vs Nifty Z-Score]],Table2[6M Return vs Nifty Z-Score])</f>
        <v>663</v>
      </c>
      <c r="AU413">
        <f>_xlfn.RANK.AVG(Table2[[#This Row],[Sharpe Ratio Z-Score]],Table2[Sharpe Ratio Z-Score])</f>
        <v>257</v>
      </c>
      <c r="AV413">
        <f>(Table2[[#This Row],[Rank 1Y]]+Table2[[#This Row],[Rank 6M]]+Table2[[#This Row],[Rank Sharpe]])/3</f>
        <v>401</v>
      </c>
    </row>
    <row r="414" spans="1:48" x14ac:dyDescent="0.3">
      <c r="A414" t="s">
        <v>1064</v>
      </c>
      <c r="B414" t="s">
        <v>1065</v>
      </c>
      <c r="C414" t="s">
        <v>10441</v>
      </c>
      <c r="D414" t="s">
        <v>703</v>
      </c>
      <c r="E414">
        <v>11906.487470780001</v>
      </c>
      <c r="F414">
        <v>9154.7000000000007</v>
      </c>
      <c r="G414">
        <v>-6.1161612824590899</v>
      </c>
      <c r="H414">
        <f>(Table2[[#This Row],[1Y Return vs Nifty]]-AVERAGE(Table2[1Y Return vs Nifty]))/_xlfn.STDEV.P(Table2[1Y Return vs Nifty])</f>
        <v>-0.61083115340905891</v>
      </c>
      <c r="I414">
        <v>22.227528925005</v>
      </c>
      <c r="J414">
        <f>(Table2[[#This Row],[1M Return vs Nifty]]-AVERAGE(Table2[1M Return vs Nifty]))/_xlfn.STDEV.P(Table2[1M Return vs Nifty])</f>
        <v>0.8835189247458558</v>
      </c>
      <c r="K414">
        <v>6.4898591011520299</v>
      </c>
      <c r="L414">
        <f>(Table2[[#This Row],[6M Return vs Nifty]]-AVERAGE(Table2[6M Return vs Nifty]))/_xlfn.STDEV.P(Table2[6M Return vs Nifty])</f>
        <v>-0.14593085609443565</v>
      </c>
      <c r="M414">
        <v>0.105837028720544</v>
      </c>
      <c r="N414">
        <f>(Table2[[#This Row],[1W Return vs Nifty]]-AVERAGE(Table2[1W Return vs Nifty]))/_xlfn.STDEV.P(Table2[1W Return vs Nifty])</f>
        <v>-0.29671808142202027</v>
      </c>
      <c r="O414">
        <v>8480.17</v>
      </c>
      <c r="P414">
        <v>7906.9896930426503</v>
      </c>
      <c r="Q414">
        <v>7651.98195063811</v>
      </c>
      <c r="R414">
        <v>74.279029924843002</v>
      </c>
      <c r="S414" s="2">
        <f>(Table2[[#This Row],[Close Price]]-Table2[[#This Row],[20D EMA]])/Table2[[#This Row],[20D EMA]]</f>
        <v>7.954203748273922E-2</v>
      </c>
      <c r="T414" s="2">
        <f>(Table2[[#This Row],[Close Price]]-Table2[[#This Row],[50D EMA]])/Table2[[#This Row],[50D EMA]]</f>
        <v>0.157798398049666</v>
      </c>
      <c r="U414" s="2">
        <f>(Table2[[#This Row],[Close Price]]-Table2[[#This Row],[200D EMA]])/Table2[[#This Row],[200D EMA]]</f>
        <v>0.19638285336475172</v>
      </c>
      <c r="V414">
        <v>2.5638406886717702</v>
      </c>
      <c r="W414">
        <v>9043</v>
      </c>
      <c r="X414">
        <v>9288</v>
      </c>
      <c r="Y414">
        <v>8630.4500000000007</v>
      </c>
      <c r="Z414">
        <v>9288</v>
      </c>
      <c r="AA414">
        <v>8630.4500000000007</v>
      </c>
      <c r="AB414">
        <v>9288</v>
      </c>
      <c r="AC414" s="2">
        <f>(Table2[[#This Row],[Close Price]]/Table2[[#This Row],[Day Low]])-1</f>
        <v>1.2352095543514352E-2</v>
      </c>
      <c r="AD414" s="2">
        <f>(Table2[[#This Row],[Day High]]/Table2[[#This Row],[Close Price]])-1</f>
        <v>1.4560826679192118E-2</v>
      </c>
      <c r="AE414" s="2">
        <f>(Table2[[#This Row],[Close Price]]/Table2[[#This Row],[Current Week Low]])-1</f>
        <v>6.0744225388015716E-2</v>
      </c>
      <c r="AF414" s="2">
        <f>(Table2[[#This Row],[Current Week High]]/Table2[[#This Row],[Close Price]])-1</f>
        <v>1.4560826679192118E-2</v>
      </c>
      <c r="AG414" s="2">
        <f>(Table2[[#This Row],[Close Price]]/Table2[[#This Row],[Current Month Low]])-1</f>
        <v>6.0744225388015716E-2</v>
      </c>
      <c r="AH414" s="2">
        <f>(Table2[[#This Row],[Current Month High]]/Table2[[#This Row],[Close Price]])-1</f>
        <v>1.4560826679192118E-2</v>
      </c>
      <c r="AI414">
        <v>6.3934372508110497</v>
      </c>
      <c r="AJ414">
        <v>38.892766112392202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0.15</v>
      </c>
      <c r="AM414" t="s">
        <v>10473</v>
      </c>
      <c r="AN414">
        <v>12.77</v>
      </c>
      <c r="AO414" t="s">
        <v>10473</v>
      </c>
      <c r="AP414">
        <v>6.4422377172080006E-2</v>
      </c>
      <c r="AQ414">
        <f>(Table2[[#This Row],[Sharpe Ratio]]-AVERAGE(Table2[Sharpe Ratio]))/_xlfn.STDEV.P(Table2[Sharpe Ratio])</f>
        <v>0.10484145781374363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-6.511970836591538E-2</v>
      </c>
      <c r="AS414">
        <f>_xlfn.RANK.AVG(Table2[[#This Row],[1Y Return vs Nifty Z-Score]],Table2[1Y Return vs Nifty Z-Score])</f>
        <v>549</v>
      </c>
      <c r="AT414">
        <f>_xlfn.RANK.AVG(Table2[[#This Row],[6M Return vs Nifty Z-Score]],Table2[6M Return vs Nifty Z-Score])</f>
        <v>351</v>
      </c>
      <c r="AU414">
        <f>_xlfn.RANK.AVG(Table2[[#This Row],[Sharpe Ratio Z-Score]],Table2[Sharpe Ratio Z-Score])</f>
        <v>304</v>
      </c>
      <c r="AV414">
        <f>(Table2[[#This Row],[Rank 1Y]]+Table2[[#This Row],[Rank 6M]]+Table2[[#This Row],[Rank Sharpe]])/3</f>
        <v>401.33333333333331</v>
      </c>
    </row>
    <row r="415" spans="1:48" x14ac:dyDescent="0.3">
      <c r="A415" t="s">
        <v>1451</v>
      </c>
      <c r="B415" t="s">
        <v>1452</v>
      </c>
      <c r="C415" t="s">
        <v>10443</v>
      </c>
      <c r="D415" t="s">
        <v>375</v>
      </c>
      <c r="E415">
        <v>6855.5475274439996</v>
      </c>
      <c r="F415">
        <v>84.14</v>
      </c>
      <c r="G415">
        <v>8.8819043234841999</v>
      </c>
      <c r="H415">
        <f>(Table2[[#This Row],[1Y Return vs Nifty]]-AVERAGE(Table2[1Y Return vs Nifty]))/_xlfn.STDEV.P(Table2[1Y Return vs Nifty])</f>
        <v>-0.4437716610176618</v>
      </c>
      <c r="I415">
        <v>20.6542883442965</v>
      </c>
      <c r="J415">
        <f>(Table2[[#This Row],[1M Return vs Nifty]]-AVERAGE(Table2[1M Return vs Nifty]))/_xlfn.STDEV.P(Table2[1M Return vs Nifty])</f>
        <v>0.77022666983552524</v>
      </c>
      <c r="K415">
        <v>-4.7499849196717303</v>
      </c>
      <c r="L415">
        <f>(Table2[[#This Row],[6M Return vs Nifty]]-AVERAGE(Table2[6M Return vs Nifty]))/_xlfn.STDEV.P(Table2[6M Return vs Nifty])</f>
        <v>-0.46732375892261757</v>
      </c>
      <c r="M415">
        <v>1.1707212848461701</v>
      </c>
      <c r="N415">
        <f>(Table2[[#This Row],[1W Return vs Nifty]]-AVERAGE(Table2[1W Return vs Nifty]))/_xlfn.STDEV.P(Table2[1W Return vs Nifty])</f>
        <v>-8.7643331829568655E-2</v>
      </c>
      <c r="O415">
        <v>80.77</v>
      </c>
      <c r="P415">
        <v>76.246203143112993</v>
      </c>
      <c r="Q415">
        <v>71.246902648222601</v>
      </c>
      <c r="R415">
        <v>57.717836869513199</v>
      </c>
      <c r="S415" s="2">
        <f>(Table2[[#This Row],[Close Price]]-Table2[[#This Row],[20D EMA]])/Table2[[#This Row],[20D EMA]]</f>
        <v>4.1723412157979506E-2</v>
      </c>
      <c r="T415" s="2">
        <f>(Table2[[#This Row],[Close Price]]-Table2[[#This Row],[50D EMA]])/Table2[[#This Row],[50D EMA]]</f>
        <v>0.10353035995865222</v>
      </c>
      <c r="U415" s="2">
        <f>(Table2[[#This Row],[Close Price]]-Table2[[#This Row],[200D EMA]])/Table2[[#This Row],[200D EMA]]</f>
        <v>0.18096361908441563</v>
      </c>
      <c r="V415">
        <v>1.58053308118923</v>
      </c>
      <c r="W415">
        <v>84</v>
      </c>
      <c r="X415">
        <v>85.9</v>
      </c>
      <c r="Y415">
        <v>83.01</v>
      </c>
      <c r="Z415">
        <v>87.4</v>
      </c>
      <c r="AA415">
        <v>83.01</v>
      </c>
      <c r="AB415">
        <v>87.4</v>
      </c>
      <c r="AC415" s="2">
        <f>(Table2[[#This Row],[Close Price]]/Table2[[#This Row],[Day Low]])-1</f>
        <v>1.6666666666667052E-3</v>
      </c>
      <c r="AD415" s="2">
        <f>(Table2[[#This Row],[Day High]]/Table2[[#This Row],[Close Price]])-1</f>
        <v>2.0917518421678105E-2</v>
      </c>
      <c r="AE415" s="2">
        <f>(Table2[[#This Row],[Close Price]]/Table2[[#This Row],[Current Week Low]])-1</f>
        <v>1.3612817732803206E-2</v>
      </c>
      <c r="AF415" s="2">
        <f>(Table2[[#This Row],[Current Week High]]/Table2[[#This Row],[Close Price]])-1</f>
        <v>3.8744948894699371E-2</v>
      </c>
      <c r="AG415" s="2">
        <f>(Table2[[#This Row],[Close Price]]/Table2[[#This Row],[Current Month Low]])-1</f>
        <v>1.3612817732803206E-2</v>
      </c>
      <c r="AH415" s="2">
        <f>(Table2[[#This Row],[Current Month High]]/Table2[[#This Row],[Close Price]])-1</f>
        <v>3.8744948894699371E-2</v>
      </c>
      <c r="AI415">
        <v>11.5997147611124</v>
      </c>
      <c r="AJ415">
        <v>43.4612105711849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0.1</v>
      </c>
      <c r="AM415" t="s">
        <v>10473</v>
      </c>
      <c r="AN415">
        <v>5.74</v>
      </c>
      <c r="AO415" t="s">
        <v>10473</v>
      </c>
      <c r="AP415">
        <v>7.2260883548295005E-2</v>
      </c>
      <c r="AQ415">
        <f>(Table2[[#This Row],[Sharpe Ratio]]-AVERAGE(Table2[Sharpe Ratio]))/_xlfn.STDEV.P(Table2[Sharpe Ratio])</f>
        <v>0.19348913789759348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-3.502294403672937E-2</v>
      </c>
      <c r="AS415">
        <f>_xlfn.RANK.AVG(Table2[[#This Row],[1Y Return vs Nifty Z-Score]],Table2[1Y Return vs Nifty Z-Score])</f>
        <v>460</v>
      </c>
      <c r="AT415">
        <f>_xlfn.RANK.AVG(Table2[[#This Row],[6M Return vs Nifty Z-Score]],Table2[6M Return vs Nifty Z-Score])</f>
        <v>477</v>
      </c>
      <c r="AU415">
        <f>_xlfn.RANK.AVG(Table2[[#This Row],[Sharpe Ratio Z-Score]],Table2[Sharpe Ratio Z-Score])</f>
        <v>272</v>
      </c>
      <c r="AV415">
        <f>(Table2[[#This Row],[Rank 1Y]]+Table2[[#This Row],[Rank 6M]]+Table2[[#This Row],[Rank Sharpe]])/3</f>
        <v>403</v>
      </c>
    </row>
    <row r="416" spans="1:48" x14ac:dyDescent="0.3">
      <c r="A416" t="s">
        <v>1266</v>
      </c>
      <c r="B416" t="s">
        <v>1267</v>
      </c>
      <c r="C416" t="s">
        <v>10440</v>
      </c>
      <c r="D416" t="s">
        <v>86</v>
      </c>
      <c r="E416">
        <v>8667.7004183999998</v>
      </c>
      <c r="F416">
        <v>788.25</v>
      </c>
      <c r="G416">
        <v>-29.5997381120055</v>
      </c>
      <c r="H416">
        <f>(Table2[[#This Row],[1Y Return vs Nifty]]-AVERAGE(Table2[1Y Return vs Nifty]))/_xlfn.STDEV.P(Table2[1Y Return vs Nifty])</f>
        <v>-0.87240851463381375</v>
      </c>
      <c r="I416">
        <v>4.0491332092635099</v>
      </c>
      <c r="J416">
        <f>(Table2[[#This Row],[1M Return vs Nifty]]-AVERAGE(Table2[1M Return vs Nifty]))/_xlfn.STDEV.P(Table2[1M Return vs Nifty])</f>
        <v>-0.42554433394606894</v>
      </c>
      <c r="K416">
        <v>1.9059472119094401</v>
      </c>
      <c r="L416">
        <f>(Table2[[#This Row],[6M Return vs Nifty]]-AVERAGE(Table2[6M Return vs Nifty]))/_xlfn.STDEV.P(Table2[6M Return vs Nifty])</f>
        <v>-0.27700356009841159</v>
      </c>
      <c r="M416">
        <v>3.2743286805249299</v>
      </c>
      <c r="N416">
        <f>(Table2[[#This Row],[1W Return vs Nifty]]-AVERAGE(Table2[1W Return vs Nifty]))/_xlfn.STDEV.P(Table2[1W Return vs Nifty])</f>
        <v>0.32536980735659354</v>
      </c>
      <c r="O416">
        <v>756.89</v>
      </c>
      <c r="P416">
        <v>746.93185312068397</v>
      </c>
      <c r="Q416">
        <v>727.03348186299502</v>
      </c>
      <c r="R416">
        <v>75.725252742774799</v>
      </c>
      <c r="S416" s="2">
        <f>(Table2[[#This Row],[Close Price]]-Table2[[#This Row],[20D EMA]])/Table2[[#This Row],[20D EMA]]</f>
        <v>4.1432704884461435E-2</v>
      </c>
      <c r="T416" s="2">
        <f>(Table2[[#This Row],[Close Price]]-Table2[[#This Row],[50D EMA]])/Table2[[#This Row],[50D EMA]]</f>
        <v>5.5317157390849872E-2</v>
      </c>
      <c r="U416" s="2">
        <f>(Table2[[#This Row],[Close Price]]-Table2[[#This Row],[200D EMA]])/Table2[[#This Row],[200D EMA]]</f>
        <v>8.4200411210966566E-2</v>
      </c>
      <c r="V416">
        <v>1.2908660503970499</v>
      </c>
      <c r="W416">
        <v>769</v>
      </c>
      <c r="X416">
        <v>791</v>
      </c>
      <c r="Y416">
        <v>746.2</v>
      </c>
      <c r="Z416">
        <v>792.95</v>
      </c>
      <c r="AA416">
        <v>746.2</v>
      </c>
      <c r="AB416">
        <v>792.95</v>
      </c>
      <c r="AC416" s="2">
        <f>(Table2[[#This Row],[Close Price]]/Table2[[#This Row],[Day Low]])-1</f>
        <v>2.5032509752925813E-2</v>
      </c>
      <c r="AD416" s="2">
        <f>(Table2[[#This Row],[Day High]]/Table2[[#This Row],[Close Price]])-1</f>
        <v>3.4887408816999255E-3</v>
      </c>
      <c r="AE416" s="2">
        <f>(Table2[[#This Row],[Close Price]]/Table2[[#This Row],[Current Week Low]])-1</f>
        <v>5.63521844009649E-2</v>
      </c>
      <c r="AF416" s="2">
        <f>(Table2[[#This Row],[Current Week High]]/Table2[[#This Row],[Close Price]])-1</f>
        <v>5.9625753250873714E-3</v>
      </c>
      <c r="AG416" s="2">
        <f>(Table2[[#This Row],[Close Price]]/Table2[[#This Row],[Current Month Low]])-1</f>
        <v>5.63521844009649E-2</v>
      </c>
      <c r="AH416" s="2">
        <f>(Table2[[#This Row],[Current Month High]]/Table2[[#This Row],[Close Price]])-1</f>
        <v>5.9625753250873714E-3</v>
      </c>
      <c r="AI416">
        <v>12.718046305106199</v>
      </c>
      <c r="AJ416">
        <v>27.962662337662302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</v>
      </c>
      <c r="AM416" t="s">
        <v>10475</v>
      </c>
      <c r="AN416">
        <v>7.55</v>
      </c>
      <c r="AO416" t="s">
        <v>10473</v>
      </c>
      <c r="AP416">
        <v>0.12741787268322699</v>
      </c>
      <c r="AQ416">
        <f>(Table2[[#This Row],[Sharpe Ratio]]-AVERAGE(Table2[Sharpe Ratio]))/_xlfn.STDEV.P(Table2[Sharpe Ratio])</f>
        <v>0.81727368211363827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-0.43231291920806242</v>
      </c>
      <c r="AS416">
        <f>_xlfn.RANK.AVG(Table2[[#This Row],[1Y Return vs Nifty Z-Score]],Table2[1Y Return vs Nifty Z-Score])</f>
        <v>660</v>
      </c>
      <c r="AT416">
        <f>_xlfn.RANK.AVG(Table2[[#This Row],[6M Return vs Nifty Z-Score]],Table2[6M Return vs Nifty Z-Score])</f>
        <v>397</v>
      </c>
      <c r="AU416">
        <f>_xlfn.RANK.AVG(Table2[[#This Row],[Sharpe Ratio Z-Score]],Table2[Sharpe Ratio Z-Score])</f>
        <v>153</v>
      </c>
      <c r="AV416">
        <f>(Table2[[#This Row],[Rank 1Y]]+Table2[[#This Row],[Rank 6M]]+Table2[[#This Row],[Rank Sharpe]])/3</f>
        <v>403.33333333333331</v>
      </c>
    </row>
    <row r="417" spans="1:48" x14ac:dyDescent="0.3">
      <c r="A417" t="s">
        <v>1445</v>
      </c>
      <c r="B417" t="s">
        <v>1446</v>
      </c>
      <c r="C417" t="s">
        <v>617</v>
      </c>
      <c r="D417" t="s">
        <v>617</v>
      </c>
      <c r="E417">
        <v>6951.0396659999997</v>
      </c>
      <c r="F417">
        <v>346.65</v>
      </c>
      <c r="G417">
        <v>-17.341941193144802</v>
      </c>
      <c r="H417">
        <f>(Table2[[#This Row],[1Y Return vs Nifty]]-AVERAGE(Table2[1Y Return vs Nifty]))/_xlfn.STDEV.P(Table2[1Y Return vs Nifty])</f>
        <v>-0.73587215155174901</v>
      </c>
      <c r="I417">
        <v>1.8656374908377999</v>
      </c>
      <c r="J417">
        <f>(Table2[[#This Row],[1M Return vs Nifty]]-AVERAGE(Table2[1M Return vs Nifty]))/_xlfn.STDEV.P(Table2[1M Return vs Nifty])</f>
        <v>-0.58278230286249344</v>
      </c>
      <c r="K417">
        <v>-1.3229356973103099</v>
      </c>
      <c r="L417">
        <f>(Table2[[#This Row],[6M Return vs Nifty]]-AVERAGE(Table2[6M Return vs Nifty]))/_xlfn.STDEV.P(Table2[6M Return vs Nifty])</f>
        <v>-0.36933046865371244</v>
      </c>
      <c r="M417">
        <v>-3.6691686616802501</v>
      </c>
      <c r="N417">
        <f>(Table2[[#This Row],[1W Return vs Nifty]]-AVERAGE(Table2[1W Return vs Nifty]))/_xlfn.STDEV.P(Table2[1W Return vs Nifty])</f>
        <v>-1.0378863021845177</v>
      </c>
      <c r="O417">
        <v>348.03</v>
      </c>
      <c r="P417">
        <v>345.81331179640398</v>
      </c>
      <c r="Q417">
        <v>340.82821352726398</v>
      </c>
      <c r="R417">
        <v>47.072395444895399</v>
      </c>
      <c r="S417" s="2">
        <f>(Table2[[#This Row],[Close Price]]-Table2[[#This Row],[20D EMA]])/Table2[[#This Row],[20D EMA]]</f>
        <v>-3.9651754159124083E-3</v>
      </c>
      <c r="T417" s="2">
        <f>(Table2[[#This Row],[Close Price]]-Table2[[#This Row],[50D EMA]])/Table2[[#This Row],[50D EMA]]</f>
        <v>2.4194794562697282E-3</v>
      </c>
      <c r="U417" s="2">
        <f>(Table2[[#This Row],[Close Price]]-Table2[[#This Row],[200D EMA]])/Table2[[#This Row],[200D EMA]]</f>
        <v>1.7081292691370133E-2</v>
      </c>
      <c r="V417">
        <v>0.88550686875180595</v>
      </c>
      <c r="W417">
        <v>342</v>
      </c>
      <c r="X417">
        <v>350.8</v>
      </c>
      <c r="Y417">
        <v>341</v>
      </c>
      <c r="Z417">
        <v>358</v>
      </c>
      <c r="AA417">
        <v>341</v>
      </c>
      <c r="AB417">
        <v>358</v>
      </c>
      <c r="AC417" s="2">
        <f>(Table2[[#This Row],[Close Price]]/Table2[[#This Row],[Day Low]])-1</f>
        <v>1.3596491228070162E-2</v>
      </c>
      <c r="AD417" s="2">
        <f>(Table2[[#This Row],[Day High]]/Table2[[#This Row],[Close Price]])-1</f>
        <v>1.1971729410067855E-2</v>
      </c>
      <c r="AE417" s="2">
        <f>(Table2[[#This Row],[Close Price]]/Table2[[#This Row],[Current Week Low]])-1</f>
        <v>1.656891495601176E-2</v>
      </c>
      <c r="AF417" s="2">
        <f>(Table2[[#This Row],[Current Week High]]/Table2[[#This Row],[Close Price]])-1</f>
        <v>3.2741958748016886E-2</v>
      </c>
      <c r="AG417" s="2">
        <f>(Table2[[#This Row],[Close Price]]/Table2[[#This Row],[Current Month Low]])-1</f>
        <v>1.656891495601176E-2</v>
      </c>
      <c r="AH417" s="2">
        <f>(Table2[[#This Row],[Current Month High]]/Table2[[#This Row],[Close Price]])-1</f>
        <v>3.2741958748016886E-2</v>
      </c>
      <c r="AI417">
        <v>26.049329294677602</v>
      </c>
      <c r="AJ417">
        <v>29.467787114845901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-0.06</v>
      </c>
      <c r="AM417" t="s">
        <v>10474</v>
      </c>
      <c r="AN417">
        <v>-2.19</v>
      </c>
      <c r="AO417" t="s">
        <v>10474</v>
      </c>
      <c r="AP417">
        <v>0.124913926229786</v>
      </c>
      <c r="AQ417">
        <f>(Table2[[#This Row],[Sharpe Ratio]]-AVERAGE(Table2[Sharpe Ratio]))/_xlfn.STDEV.P(Table2[Sharpe Ratio])</f>
        <v>0.78895590912243863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-1.9369153161300341</v>
      </c>
      <c r="AS417">
        <f>_xlfn.RANK.AVG(Table2[[#This Row],[1Y Return vs Nifty Z-Score]],Table2[1Y Return vs Nifty Z-Score])</f>
        <v>613</v>
      </c>
      <c r="AT417">
        <f>_xlfn.RANK.AVG(Table2[[#This Row],[6M Return vs Nifty Z-Score]],Table2[6M Return vs Nifty Z-Score])</f>
        <v>439</v>
      </c>
      <c r="AU417">
        <f>_xlfn.RANK.AVG(Table2[[#This Row],[Sharpe Ratio Z-Score]],Table2[Sharpe Ratio Z-Score])</f>
        <v>158</v>
      </c>
      <c r="AV417">
        <f>(Table2[[#This Row],[Rank 1Y]]+Table2[[#This Row],[Rank 6M]]+Table2[[#This Row],[Rank Sharpe]])/3</f>
        <v>403.33333333333331</v>
      </c>
    </row>
    <row r="418" spans="1:48" x14ac:dyDescent="0.3">
      <c r="A418" t="s">
        <v>547</v>
      </c>
      <c r="B418" t="s">
        <v>548</v>
      </c>
      <c r="C418" t="s">
        <v>10434</v>
      </c>
      <c r="D418" t="s">
        <v>292</v>
      </c>
      <c r="E418">
        <v>34852.642902419997</v>
      </c>
      <c r="F418">
        <v>461.65</v>
      </c>
      <c r="G418">
        <v>20.315277497254002</v>
      </c>
      <c r="H418">
        <f>(Table2[[#This Row],[1Y Return vs Nifty]]-AVERAGE(Table2[1Y Return vs Nifty]))/_xlfn.STDEV.P(Table2[1Y Return vs Nifty])</f>
        <v>-0.31641833633461053</v>
      </c>
      <c r="I418">
        <v>-0.32649413428938201</v>
      </c>
      <c r="J418">
        <f>(Table2[[#This Row],[1M Return vs Nifty]]-AVERAGE(Table2[1M Return vs Nifty]))/_xlfn.STDEV.P(Table2[1M Return vs Nifty])</f>
        <v>-0.74064216098988944</v>
      </c>
      <c r="K418">
        <v>-5.70552211152512</v>
      </c>
      <c r="L418">
        <f>(Table2[[#This Row],[6M Return vs Nifty]]-AVERAGE(Table2[6M Return vs Nifty]))/_xlfn.STDEV.P(Table2[6M Return vs Nifty])</f>
        <v>-0.49464645764344406</v>
      </c>
      <c r="M418">
        <v>-3.2740207232695799</v>
      </c>
      <c r="N418">
        <f>(Table2[[#This Row],[1W Return vs Nifty]]-AVERAGE(Table2[1W Return vs Nifty]))/_xlfn.STDEV.P(Table2[1W Return vs Nifty])</f>
        <v>-0.96030467225624316</v>
      </c>
      <c r="O418">
        <v>472.07</v>
      </c>
      <c r="P418">
        <v>462.20985031621501</v>
      </c>
      <c r="Q418">
        <v>414.07544969473901</v>
      </c>
      <c r="R418">
        <v>36.223243382612097</v>
      </c>
      <c r="S418" s="2">
        <f>(Table2[[#This Row],[Close Price]]-Table2[[#This Row],[20D EMA]])/Table2[[#This Row],[20D EMA]]</f>
        <v>-2.2072997648653836E-2</v>
      </c>
      <c r="T418" s="2">
        <f>(Table2[[#This Row],[Close Price]]-Table2[[#This Row],[50D EMA]])/Table2[[#This Row],[50D EMA]]</f>
        <v>-1.2112470468381821E-3</v>
      </c>
      <c r="U418" s="2">
        <f>(Table2[[#This Row],[Close Price]]-Table2[[#This Row],[200D EMA]])/Table2[[#This Row],[200D EMA]]</f>
        <v>0.11489343389069179</v>
      </c>
      <c r="V418">
        <v>1.8428766962204299</v>
      </c>
      <c r="W418">
        <v>458.75</v>
      </c>
      <c r="X418">
        <v>482.55</v>
      </c>
      <c r="Y418">
        <v>454.6</v>
      </c>
      <c r="Z418">
        <v>482.55</v>
      </c>
      <c r="AA418">
        <v>454.6</v>
      </c>
      <c r="AB418">
        <v>482.55</v>
      </c>
      <c r="AC418" s="2">
        <f>(Table2[[#This Row],[Close Price]]/Table2[[#This Row],[Day Low]])-1</f>
        <v>6.3215258855584544E-3</v>
      </c>
      <c r="AD418" s="2">
        <f>(Table2[[#This Row],[Day High]]/Table2[[#This Row],[Close Price]])-1</f>
        <v>4.5272392505144587E-2</v>
      </c>
      <c r="AE418" s="2">
        <f>(Table2[[#This Row],[Close Price]]/Table2[[#This Row],[Current Week Low]])-1</f>
        <v>1.5508139023317158E-2</v>
      </c>
      <c r="AF418" s="2">
        <f>(Table2[[#This Row],[Current Week High]]/Table2[[#This Row],[Close Price]])-1</f>
        <v>4.5272392505144587E-2</v>
      </c>
      <c r="AG418" s="2">
        <f>(Table2[[#This Row],[Close Price]]/Table2[[#This Row],[Current Month Low]])-1</f>
        <v>1.5508139023317158E-2</v>
      </c>
      <c r="AH418" s="2">
        <f>(Table2[[#This Row],[Current Month High]]/Table2[[#This Row],[Close Price]])-1</f>
        <v>4.5272392505144587E-2</v>
      </c>
      <c r="AI418">
        <v>10.440810137550001</v>
      </c>
      <c r="AJ418">
        <v>49.643435980550997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-0.04</v>
      </c>
      <c r="AM418" t="s">
        <v>10474</v>
      </c>
      <c r="AN418">
        <v>-5.7</v>
      </c>
      <c r="AO418" t="s">
        <v>10474</v>
      </c>
      <c r="AP418">
        <v>5.4856860061891E-2</v>
      </c>
      <c r="AQ418">
        <f>(Table2[[#This Row],[Sharpe Ratio]]-AVERAGE(Table2[Sharpe Ratio]))/_xlfn.STDEV.P(Table2[Sharpe Ratio])</f>
        <v>-3.3374298367993423E-3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-2.5153490570609867</v>
      </c>
      <c r="AS418">
        <f>_xlfn.RANK.AVG(Table2[[#This Row],[1Y Return vs Nifty Z-Score]],Table2[1Y Return vs Nifty Z-Score])</f>
        <v>390</v>
      </c>
      <c r="AT418">
        <f>_xlfn.RANK.AVG(Table2[[#This Row],[6M Return vs Nifty Z-Score]],Table2[6M Return vs Nifty Z-Score])</f>
        <v>485</v>
      </c>
      <c r="AU418">
        <f>_xlfn.RANK.AVG(Table2[[#This Row],[Sharpe Ratio Z-Score]],Table2[Sharpe Ratio Z-Score])</f>
        <v>336</v>
      </c>
      <c r="AV418">
        <f>(Table2[[#This Row],[Rank 1Y]]+Table2[[#This Row],[Rank 6M]]+Table2[[#This Row],[Rank Sharpe]])/3</f>
        <v>403.66666666666669</v>
      </c>
    </row>
    <row r="419" spans="1:48" x14ac:dyDescent="0.3">
      <c r="A419" t="s">
        <v>1932</v>
      </c>
      <c r="B419" t="s">
        <v>1933</v>
      </c>
      <c r="C419" t="s">
        <v>10433</v>
      </c>
      <c r="D419" t="s">
        <v>230</v>
      </c>
      <c r="E419">
        <v>3339.952796</v>
      </c>
      <c r="F419">
        <v>344.6</v>
      </c>
      <c r="G419">
        <v>40.551501222542797</v>
      </c>
      <c r="H419">
        <f>(Table2[[#This Row],[1Y Return vs Nifty]]-AVERAGE(Table2[1Y Return vs Nifty]))/_xlfn.STDEV.P(Table2[1Y Return vs Nifty])</f>
        <v>-9.1012383841254291E-2</v>
      </c>
      <c r="I419">
        <v>8.5005581257584293</v>
      </c>
      <c r="J419">
        <f>(Table2[[#This Row],[1M Return vs Nifty]]-AVERAGE(Table2[1M Return vs Nifty]))/_xlfn.STDEV.P(Table2[1M Return vs Nifty])</f>
        <v>-0.1049881694676361</v>
      </c>
      <c r="K419">
        <v>-22.484893089398302</v>
      </c>
      <c r="L419">
        <f>(Table2[[#This Row],[6M Return vs Nifty]]-AVERAGE(Table2[6M Return vs Nifty]))/_xlfn.STDEV.P(Table2[6M Return vs Nifty])</f>
        <v>-0.9744369899870039</v>
      </c>
      <c r="M419">
        <v>-1.21779627860735</v>
      </c>
      <c r="N419">
        <f>(Table2[[#This Row],[1W Return vs Nifty]]-AVERAGE(Table2[1W Return vs Nifty]))/_xlfn.STDEV.P(Table2[1W Return vs Nifty])</f>
        <v>-0.55659449586791165</v>
      </c>
      <c r="O419">
        <v>338.99</v>
      </c>
      <c r="P419">
        <v>328.57229496703002</v>
      </c>
      <c r="Q419">
        <v>298.98331245973998</v>
      </c>
      <c r="R419">
        <v>53.4424081221687</v>
      </c>
      <c r="S419" s="2">
        <f>(Table2[[#This Row],[Close Price]]-Table2[[#This Row],[20D EMA]])/Table2[[#This Row],[20D EMA]]</f>
        <v>1.6549160742204826E-2</v>
      </c>
      <c r="T419" s="2">
        <f>(Table2[[#This Row],[Close Price]]-Table2[[#This Row],[50D EMA]])/Table2[[#This Row],[50D EMA]]</f>
        <v>4.8779843214042974E-2</v>
      </c>
      <c r="U419" s="2">
        <f>(Table2[[#This Row],[Close Price]]-Table2[[#This Row],[200D EMA]])/Table2[[#This Row],[200D EMA]]</f>
        <v>0.15257268763587808</v>
      </c>
      <c r="V419">
        <v>1.3911392651729499</v>
      </c>
      <c r="W419">
        <v>342.7</v>
      </c>
      <c r="X419">
        <v>356.7</v>
      </c>
      <c r="Y419">
        <v>342.7</v>
      </c>
      <c r="Z419">
        <v>356.7</v>
      </c>
      <c r="AA419">
        <v>342.7</v>
      </c>
      <c r="AB419">
        <v>356.7</v>
      </c>
      <c r="AC419" s="2">
        <f>(Table2[[#This Row],[Close Price]]/Table2[[#This Row],[Day Low]])-1</f>
        <v>5.5442077618910179E-3</v>
      </c>
      <c r="AD419" s="2">
        <f>(Table2[[#This Row],[Day High]]/Table2[[#This Row],[Close Price]])-1</f>
        <v>3.5113174695298843E-2</v>
      </c>
      <c r="AE419" s="2">
        <f>(Table2[[#This Row],[Close Price]]/Table2[[#This Row],[Current Week Low]])-1</f>
        <v>5.5442077618910179E-3</v>
      </c>
      <c r="AF419" s="2">
        <f>(Table2[[#This Row],[Current Week High]]/Table2[[#This Row],[Close Price]])-1</f>
        <v>3.5113174695298843E-2</v>
      </c>
      <c r="AG419" s="2">
        <f>(Table2[[#This Row],[Close Price]]/Table2[[#This Row],[Current Month Low]])-1</f>
        <v>5.5442077618910179E-3</v>
      </c>
      <c r="AH419" s="2">
        <f>(Table2[[#This Row],[Current Month High]]/Table2[[#This Row],[Close Price]])-1</f>
        <v>3.5113174695298843E-2</v>
      </c>
      <c r="AI419">
        <v>16.526407428902999</v>
      </c>
      <c r="AJ419">
        <v>83.835689517204599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-0.06</v>
      </c>
      <c r="AM419" t="s">
        <v>10474</v>
      </c>
      <c r="AN419">
        <v>3.34</v>
      </c>
      <c r="AO419" t="s">
        <v>10473</v>
      </c>
      <c r="AP419">
        <v>7.6493028689222003E-2</v>
      </c>
      <c r="AQ419">
        <f>(Table2[[#This Row],[Sharpe Ratio]]-AVERAGE(Table2[Sharpe Ratio]))/_xlfn.STDEV.P(Table2[Sharpe Ratio])</f>
        <v>0.24135155332659969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-1.4856804858372064</v>
      </c>
      <c r="AS419">
        <f>_xlfn.RANK.AVG(Table2[[#This Row],[1Y Return vs Nifty Z-Score]],Table2[1Y Return vs Nifty Z-Score])</f>
        <v>305</v>
      </c>
      <c r="AT419">
        <f>_xlfn.RANK.AVG(Table2[[#This Row],[6M Return vs Nifty Z-Score]],Table2[6M Return vs Nifty Z-Score])</f>
        <v>648</v>
      </c>
      <c r="AU419">
        <f>_xlfn.RANK.AVG(Table2[[#This Row],[Sharpe Ratio Z-Score]],Table2[Sharpe Ratio Z-Score])</f>
        <v>260</v>
      </c>
      <c r="AV419">
        <f>(Table2[[#This Row],[Rank 1Y]]+Table2[[#This Row],[Rank 6M]]+Table2[[#This Row],[Rank Sharpe]])/3</f>
        <v>404.33333333333331</v>
      </c>
    </row>
    <row r="420" spans="1:48" x14ac:dyDescent="0.3">
      <c r="A420" t="s">
        <v>1749</v>
      </c>
      <c r="B420" t="s">
        <v>1750</v>
      </c>
      <c r="C420" t="s">
        <v>10432</v>
      </c>
      <c r="D420" t="s">
        <v>46</v>
      </c>
      <c r="E420">
        <v>4278.8454064850002</v>
      </c>
      <c r="F420">
        <v>618.35</v>
      </c>
      <c r="G420">
        <v>35.256625144064898</v>
      </c>
      <c r="H420">
        <f>(Table2[[#This Row],[1Y Return vs Nifty]]-AVERAGE(Table2[1Y Return vs Nifty]))/_xlfn.STDEV.P(Table2[1Y Return vs Nifty])</f>
        <v>-0.14999061031302971</v>
      </c>
      <c r="I420">
        <v>29.791714285259399</v>
      </c>
      <c r="J420">
        <f>(Table2[[#This Row],[1M Return vs Nifty]]-AVERAGE(Table2[1M Return vs Nifty]))/_xlfn.STDEV.P(Table2[1M Return vs Nifty])</f>
        <v>1.428231301563013</v>
      </c>
      <c r="K420">
        <v>-34.564064298111099</v>
      </c>
      <c r="L420">
        <f>(Table2[[#This Row],[6M Return vs Nifty]]-AVERAGE(Table2[6M Return vs Nifty]))/_xlfn.STDEV.P(Table2[6M Return vs Nifty])</f>
        <v>-1.3198296743814164</v>
      </c>
      <c r="M420">
        <v>3.5378633223840699</v>
      </c>
      <c r="N420">
        <f>(Table2[[#This Row],[1W Return vs Nifty]]-AVERAGE(Table2[1W Return vs Nifty]))/_xlfn.STDEV.P(Table2[1W Return vs Nifty])</f>
        <v>0.37711105429370295</v>
      </c>
      <c r="O420">
        <v>568.05999999999995</v>
      </c>
      <c r="P420">
        <v>552.54827064407004</v>
      </c>
      <c r="Q420">
        <v>569.56990419412602</v>
      </c>
      <c r="R420">
        <v>73.6563236576999</v>
      </c>
      <c r="S420" s="2">
        <f>(Table2[[#This Row],[Close Price]]-Table2[[#This Row],[20D EMA]])/Table2[[#This Row],[20D EMA]]</f>
        <v>8.852938069922206E-2</v>
      </c>
      <c r="T420" s="2">
        <f>(Table2[[#This Row],[Close Price]]-Table2[[#This Row],[50D EMA]])/Table2[[#This Row],[50D EMA]]</f>
        <v>0.11908774825994682</v>
      </c>
      <c r="U420" s="2">
        <f>(Table2[[#This Row],[Close Price]]-Table2[[#This Row],[200D EMA]])/Table2[[#This Row],[200D EMA]]</f>
        <v>8.5643738278082054E-2</v>
      </c>
      <c r="V420">
        <v>1.82282119516079</v>
      </c>
      <c r="W420">
        <v>606.95000000000005</v>
      </c>
      <c r="X420">
        <v>627.95000000000005</v>
      </c>
      <c r="Y420">
        <v>562.04999999999995</v>
      </c>
      <c r="Z420">
        <v>639.85</v>
      </c>
      <c r="AA420">
        <v>562.04999999999995</v>
      </c>
      <c r="AB420">
        <v>639.85</v>
      </c>
      <c r="AC420" s="2">
        <f>(Table2[[#This Row],[Close Price]]/Table2[[#This Row],[Day Low]])-1</f>
        <v>1.8782436774034128E-2</v>
      </c>
      <c r="AD420" s="2">
        <f>(Table2[[#This Row],[Day High]]/Table2[[#This Row],[Close Price]])-1</f>
        <v>1.5525188000323542E-2</v>
      </c>
      <c r="AE420" s="2">
        <f>(Table2[[#This Row],[Close Price]]/Table2[[#This Row],[Current Week Low]])-1</f>
        <v>0.10016902410817563</v>
      </c>
      <c r="AF420" s="2">
        <f>(Table2[[#This Row],[Current Week High]]/Table2[[#This Row],[Close Price]])-1</f>
        <v>3.4769952292390993E-2</v>
      </c>
      <c r="AG420" s="2">
        <f>(Table2[[#This Row],[Close Price]]/Table2[[#This Row],[Current Month Low]])-1</f>
        <v>0.10016902410817563</v>
      </c>
      <c r="AH420" s="2">
        <f>(Table2[[#This Row],[Current Month High]]/Table2[[#This Row],[Close Price]])-1</f>
        <v>3.4769952292390993E-2</v>
      </c>
      <c r="AI420">
        <v>63.1842807471496</v>
      </c>
      <c r="AJ420">
        <v>63.8013245033112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-0.05</v>
      </c>
      <c r="AM420" t="s">
        <v>10474</v>
      </c>
      <c r="AN420">
        <v>16.670000000000002</v>
      </c>
      <c r="AO420" t="s">
        <v>10473</v>
      </c>
      <c r="AP420">
        <v>0.10872980137743</v>
      </c>
      <c r="AQ420">
        <f>(Table2[[#This Row],[Sharpe Ratio]]-AVERAGE(Table2[Sharpe Ratio]))/_xlfn.STDEV.P(Table2[Sharpe Ratio])</f>
        <v>0.60592548808430335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>
        <f>_xlfn.RANK.AVG(Table2[[#This Row],[1Y Return vs Nifty Z-Score]],Table2[1Y Return vs Nifty Z-Score])</f>
        <v>326</v>
      </c>
      <c r="AT420">
        <f>_xlfn.RANK.AVG(Table2[[#This Row],[6M Return vs Nifty Z-Score]],Table2[6M Return vs Nifty Z-Score])</f>
        <v>704</v>
      </c>
      <c r="AU420">
        <f>_xlfn.RANK.AVG(Table2[[#This Row],[Sharpe Ratio Z-Score]],Table2[Sharpe Ratio Z-Score])</f>
        <v>191</v>
      </c>
      <c r="AV420">
        <f>(Table2[[#This Row],[Rank 1Y]]+Table2[[#This Row],[Rank 6M]]+Table2[[#This Row],[Rank Sharpe]])/3</f>
        <v>407</v>
      </c>
    </row>
    <row r="421" spans="1:48" x14ac:dyDescent="0.3">
      <c r="A421" t="s">
        <v>848</v>
      </c>
      <c r="B421" t="s">
        <v>849</v>
      </c>
      <c r="C421" t="s">
        <v>10429</v>
      </c>
      <c r="D421" t="s">
        <v>49</v>
      </c>
      <c r="E421">
        <v>17768.357831167999</v>
      </c>
      <c r="F421">
        <v>209.92</v>
      </c>
      <c r="G421">
        <v>37.034758216885798</v>
      </c>
      <c r="H421">
        <f>(Table2[[#This Row],[1Y Return vs Nifty]]-AVERAGE(Table2[1Y Return vs Nifty]))/_xlfn.STDEV.P(Table2[1Y Return vs Nifty])</f>
        <v>-0.1301844555491713</v>
      </c>
      <c r="I421">
        <v>21.1090123065668</v>
      </c>
      <c r="J421">
        <f>(Table2[[#This Row],[1M Return vs Nifty]]-AVERAGE(Table2[1M Return vs Nifty]))/_xlfn.STDEV.P(Table2[1M Return vs Nifty])</f>
        <v>0.80297226747588246</v>
      </c>
      <c r="K421">
        <v>7.4393774325164097</v>
      </c>
      <c r="L421">
        <f>(Table2[[#This Row],[6M Return vs Nifty]]-AVERAGE(Table2[6M Return vs Nifty]))/_xlfn.STDEV.P(Table2[6M Return vs Nifty])</f>
        <v>-0.11878026110037772</v>
      </c>
      <c r="M421">
        <v>-3.2458991007413198</v>
      </c>
      <c r="N421">
        <f>(Table2[[#This Row],[1W Return vs Nifty]]-AVERAGE(Table2[1W Return vs Nifty]))/_xlfn.STDEV.P(Table2[1W Return vs Nifty])</f>
        <v>-0.95478339503347631</v>
      </c>
      <c r="O421">
        <v>197.56</v>
      </c>
      <c r="P421">
        <v>189.37412098244999</v>
      </c>
      <c r="Q421">
        <v>171.84107419572101</v>
      </c>
      <c r="R421">
        <v>70.229362903286003</v>
      </c>
      <c r="S421" s="2">
        <f>(Table2[[#This Row],[Close Price]]-Table2[[#This Row],[20D EMA]])/Table2[[#This Row],[20D EMA]]</f>
        <v>6.256327191739211E-2</v>
      </c>
      <c r="T421" s="2">
        <f>(Table2[[#This Row],[Close Price]]-Table2[[#This Row],[50D EMA]])/Table2[[#This Row],[50D EMA]]</f>
        <v>0.10849359411391832</v>
      </c>
      <c r="U421" s="2">
        <f>(Table2[[#This Row],[Close Price]]-Table2[[#This Row],[200D EMA]])/Table2[[#This Row],[200D EMA]]</f>
        <v>0.22159385340496887</v>
      </c>
      <c r="V421">
        <v>1.2354327385775701</v>
      </c>
      <c r="W421">
        <v>205.25</v>
      </c>
      <c r="X421">
        <v>211.2</v>
      </c>
      <c r="Y421">
        <v>204.9</v>
      </c>
      <c r="Z421">
        <v>214.63</v>
      </c>
      <c r="AA421">
        <v>204.9</v>
      </c>
      <c r="AB421">
        <v>214.63</v>
      </c>
      <c r="AC421" s="2">
        <f>(Table2[[#This Row],[Close Price]]/Table2[[#This Row],[Day Low]])-1</f>
        <v>2.2752740560292306E-2</v>
      </c>
      <c r="AD421" s="2">
        <f>(Table2[[#This Row],[Day High]]/Table2[[#This Row],[Close Price]])-1</f>
        <v>6.0975609756097615E-3</v>
      </c>
      <c r="AE421" s="2">
        <f>(Table2[[#This Row],[Close Price]]/Table2[[#This Row],[Current Week Low]])-1</f>
        <v>2.449975597852605E-2</v>
      </c>
      <c r="AF421" s="2">
        <f>(Table2[[#This Row],[Current Week High]]/Table2[[#This Row],[Close Price]])-1</f>
        <v>2.2437118902439046E-2</v>
      </c>
      <c r="AG421" s="2">
        <f>(Table2[[#This Row],[Close Price]]/Table2[[#This Row],[Current Month Low]])-1</f>
        <v>2.449975597852605E-2</v>
      </c>
      <c r="AH421" s="2">
        <f>(Table2[[#This Row],[Current Month High]]/Table2[[#This Row],[Close Price]])-1</f>
        <v>2.2437118902439046E-2</v>
      </c>
      <c r="AI421">
        <v>2.2437118902439002</v>
      </c>
      <c r="AJ421">
        <v>71.223491027732393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-0.01</v>
      </c>
      <c r="AM421" t="s">
        <v>10474</v>
      </c>
      <c r="AN421">
        <v>10.33</v>
      </c>
      <c r="AO421" t="s">
        <v>10473</v>
      </c>
      <c r="AP421">
        <v>-6.9744160797950002E-3</v>
      </c>
      <c r="AQ421">
        <f>(Table2[[#This Row],[Sharpe Ratio]]-AVERAGE(Table2[Sharpe Ratio]))/_xlfn.STDEV.P(Table2[Sharpe Ratio])</f>
        <v>-0.70260319853176345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-1.1033790427389063</v>
      </c>
      <c r="AS421">
        <f>_xlfn.RANK.AVG(Table2[[#This Row],[1Y Return vs Nifty Z-Score]],Table2[1Y Return vs Nifty Z-Score])</f>
        <v>319</v>
      </c>
      <c r="AT421">
        <f>_xlfn.RANK.AVG(Table2[[#This Row],[6M Return vs Nifty Z-Score]],Table2[6M Return vs Nifty Z-Score])</f>
        <v>345</v>
      </c>
      <c r="AU421">
        <f>_xlfn.RANK.AVG(Table2[[#This Row],[Sharpe Ratio Z-Score]],Table2[Sharpe Ratio Z-Score])</f>
        <v>560</v>
      </c>
      <c r="AV421">
        <f>(Table2[[#This Row],[Rank 1Y]]+Table2[[#This Row],[Rank 6M]]+Table2[[#This Row],[Rank Sharpe]])/3</f>
        <v>408</v>
      </c>
    </row>
    <row r="422" spans="1:48" x14ac:dyDescent="0.3">
      <c r="A422" t="s">
        <v>1252</v>
      </c>
      <c r="B422" t="s">
        <v>1253</v>
      </c>
      <c r="C422" t="s">
        <v>10435</v>
      </c>
      <c r="D422" t="s">
        <v>384</v>
      </c>
      <c r="E422">
        <v>8754.8411294199996</v>
      </c>
      <c r="F422">
        <v>653.35</v>
      </c>
      <c r="G422">
        <v>18.72917366095</v>
      </c>
      <c r="H422">
        <f>(Table2[[#This Row],[1Y Return vs Nifty]]-AVERAGE(Table2[1Y Return vs Nifty]))/_xlfn.STDEV.P(Table2[1Y Return vs Nifty])</f>
        <v>-0.33408552814019865</v>
      </c>
      <c r="I422">
        <v>-4.5812306588460201</v>
      </c>
      <c r="J422">
        <f>(Table2[[#This Row],[1M Return vs Nifty]]-AVERAGE(Table2[1M Return vs Nifty]))/_xlfn.STDEV.P(Table2[1M Return vs Nifty])</f>
        <v>-1.047034394210371</v>
      </c>
      <c r="K422">
        <v>-41.378215006453999</v>
      </c>
      <c r="L422">
        <f>(Table2[[#This Row],[6M Return vs Nifty]]-AVERAGE(Table2[6M Return vs Nifty]))/_xlfn.STDEV.P(Table2[6M Return vs Nifty])</f>
        <v>-1.5146739864915886</v>
      </c>
      <c r="M422">
        <v>-3.7489034022429801</v>
      </c>
      <c r="N422">
        <f>(Table2[[#This Row],[1W Return vs Nifty]]-AVERAGE(Table2[1W Return vs Nifty]))/_xlfn.STDEV.P(Table2[1W Return vs Nifty])</f>
        <v>-1.0535410748239633</v>
      </c>
      <c r="O422">
        <v>671.25</v>
      </c>
      <c r="P422">
        <v>726.458550563416</v>
      </c>
      <c r="Q422">
        <v>766.09498195767299</v>
      </c>
      <c r="R422">
        <v>40.007956614998697</v>
      </c>
      <c r="S422" s="2">
        <f>(Table2[[#This Row],[Close Price]]-Table2[[#This Row],[20D EMA]])/Table2[[#This Row],[20D EMA]]</f>
        <v>-2.6666666666666634E-2</v>
      </c>
      <c r="T422" s="2">
        <f>(Table2[[#This Row],[Close Price]]-Table2[[#This Row],[50D EMA]])/Table2[[#This Row],[50D EMA]]</f>
        <v>-0.10063691934896427</v>
      </c>
      <c r="U422" s="2">
        <f>(Table2[[#This Row],[Close Price]]-Table2[[#This Row],[200D EMA]])/Table2[[#This Row],[200D EMA]]</f>
        <v>-0.14716841202844763</v>
      </c>
      <c r="V422">
        <v>1.32734242388812</v>
      </c>
      <c r="W422">
        <v>647</v>
      </c>
      <c r="X422">
        <v>662.95</v>
      </c>
      <c r="Y422">
        <v>640</v>
      </c>
      <c r="Z422">
        <v>675.4</v>
      </c>
      <c r="AA422">
        <v>640</v>
      </c>
      <c r="AB422">
        <v>675.4</v>
      </c>
      <c r="AC422" s="2">
        <f>(Table2[[#This Row],[Close Price]]/Table2[[#This Row],[Day Low]])-1</f>
        <v>9.8145285935085091E-3</v>
      </c>
      <c r="AD422" s="2">
        <f>(Table2[[#This Row],[Day High]]/Table2[[#This Row],[Close Price]])-1</f>
        <v>1.4693502716767393E-2</v>
      </c>
      <c r="AE422" s="2">
        <f>(Table2[[#This Row],[Close Price]]/Table2[[#This Row],[Current Week Low]])-1</f>
        <v>2.0859375000000124E-2</v>
      </c>
      <c r="AF422" s="2">
        <f>(Table2[[#This Row],[Current Week High]]/Table2[[#This Row],[Close Price]])-1</f>
        <v>3.3749139052575039E-2</v>
      </c>
      <c r="AG422" s="2">
        <f>(Table2[[#This Row],[Close Price]]/Table2[[#This Row],[Current Month Low]])-1</f>
        <v>2.0859375000000124E-2</v>
      </c>
      <c r="AH422" s="2">
        <f>(Table2[[#This Row],[Current Month High]]/Table2[[#This Row],[Close Price]])-1</f>
        <v>3.3749139052575039E-2</v>
      </c>
      <c r="AI422">
        <v>67.903880003061104</v>
      </c>
      <c r="AJ422">
        <v>47.018451845184501</v>
      </c>
      <c r="AK422" t="str">
        <f>IF(AND(Table2[[#This Row],[20D EMA]]&gt;Table2[[#This Row],[50D EMA]],Table2[[#This Row],[50D EMA]]&gt;Table2[[#This Row],[200D EMA]]),"Uptrend","Downtrend/NoTrend")</f>
        <v>Downtrend/NoTrend</v>
      </c>
      <c r="AL422">
        <v>-0.34</v>
      </c>
      <c r="AM422" t="s">
        <v>10474</v>
      </c>
      <c r="AN422">
        <v>-3.38</v>
      </c>
      <c r="AO422" t="s">
        <v>10474</v>
      </c>
      <c r="AP422">
        <v>0.14843373538979401</v>
      </c>
      <c r="AQ422">
        <f>(Table2[[#This Row],[Sharpe Ratio]]-AVERAGE(Table2[Sharpe Ratio]))/_xlfn.STDEV.P(Table2[Sharpe Ratio])</f>
        <v>1.0549474664395573</v>
      </c>
      <c r="AR4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2">
        <f>_xlfn.RANK.AVG(Table2[[#This Row],[1Y Return vs Nifty Z-Score]],Table2[1Y Return vs Nifty Z-Score])</f>
        <v>403</v>
      </c>
      <c r="AT422">
        <f>_xlfn.RANK.AVG(Table2[[#This Row],[6M Return vs Nifty Z-Score]],Table2[6M Return vs Nifty Z-Score])</f>
        <v>717</v>
      </c>
      <c r="AU422">
        <f>_xlfn.RANK.AVG(Table2[[#This Row],[Sharpe Ratio Z-Score]],Table2[Sharpe Ratio Z-Score])</f>
        <v>109</v>
      </c>
      <c r="AV422">
        <f>(Table2[[#This Row],[Rank 1Y]]+Table2[[#This Row],[Rank 6M]]+Table2[[#This Row],[Rank Sharpe]])/3</f>
        <v>409.66666666666669</v>
      </c>
    </row>
    <row r="423" spans="1:48" x14ac:dyDescent="0.3">
      <c r="A423" t="s">
        <v>658</v>
      </c>
      <c r="B423" t="s">
        <v>659</v>
      </c>
      <c r="C423" t="s">
        <v>10434</v>
      </c>
      <c r="D423" t="s">
        <v>59</v>
      </c>
      <c r="E423">
        <v>27046.65142179</v>
      </c>
      <c r="F423">
        <v>1742.55</v>
      </c>
      <c r="G423">
        <v>26.2522684801698</v>
      </c>
      <c r="H423">
        <f>(Table2[[#This Row],[1Y Return vs Nifty]]-AVERAGE(Table2[1Y Return vs Nifty]))/_xlfn.STDEV.P(Table2[1Y Return vs Nifty])</f>
        <v>-0.25028776149933429</v>
      </c>
      <c r="I423">
        <v>-5.13759826039154</v>
      </c>
      <c r="J423">
        <f>(Table2[[#This Row],[1M Return vs Nifty]]-AVERAGE(Table2[1M Return vs Nifty]))/_xlfn.STDEV.P(Table2[1M Return vs Nifty])</f>
        <v>-1.0870995571047568</v>
      </c>
      <c r="K423">
        <v>-8.9819357345723194</v>
      </c>
      <c r="L423">
        <f>(Table2[[#This Row],[6M Return vs Nifty]]-AVERAGE(Table2[6M Return vs Nifty]))/_xlfn.STDEV.P(Table2[6M Return vs Nifty])</f>
        <v>-0.58833246282519258</v>
      </c>
      <c r="M423">
        <v>3.6861420084176202</v>
      </c>
      <c r="N423">
        <f>(Table2[[#This Row],[1W Return vs Nifty]]-AVERAGE(Table2[1W Return vs Nifty]))/_xlfn.STDEV.P(Table2[1W Return vs Nifty])</f>
        <v>0.40622344747073669</v>
      </c>
      <c r="O423">
        <v>1778.59</v>
      </c>
      <c r="P423">
        <v>1773.59676594194</v>
      </c>
      <c r="Q423">
        <v>1616.8066651199099</v>
      </c>
      <c r="R423">
        <v>41.115593541371098</v>
      </c>
      <c r="S423" s="2">
        <f>(Table2[[#This Row],[Close Price]]-Table2[[#This Row],[20D EMA]])/Table2[[#This Row],[20D EMA]]</f>
        <v>-2.0263242231205597E-2</v>
      </c>
      <c r="T423" s="2">
        <f>(Table2[[#This Row],[Close Price]]-Table2[[#This Row],[50D EMA]])/Table2[[#This Row],[50D EMA]]</f>
        <v>-1.7504974376434109E-2</v>
      </c>
      <c r="U423" s="2">
        <f>(Table2[[#This Row],[Close Price]]-Table2[[#This Row],[200D EMA]])/Table2[[#This Row],[200D EMA]]</f>
        <v>7.7772647523545652E-2</v>
      </c>
      <c r="V423">
        <v>1.40793567492003</v>
      </c>
      <c r="W423">
        <v>1733.05</v>
      </c>
      <c r="X423">
        <v>1799.4</v>
      </c>
      <c r="Y423">
        <v>1733.05</v>
      </c>
      <c r="Z423">
        <v>1906</v>
      </c>
      <c r="AA423">
        <v>1733.05</v>
      </c>
      <c r="AB423">
        <v>1906</v>
      </c>
      <c r="AC423" s="2">
        <f>(Table2[[#This Row],[Close Price]]/Table2[[#This Row],[Day Low]])-1</f>
        <v>5.4816652722080583E-3</v>
      </c>
      <c r="AD423" s="2">
        <f>(Table2[[#This Row],[Day High]]/Table2[[#This Row],[Close Price]])-1</f>
        <v>3.2624601876560355E-2</v>
      </c>
      <c r="AE423" s="2">
        <f>(Table2[[#This Row],[Close Price]]/Table2[[#This Row],[Current Week Low]])-1</f>
        <v>5.4816652722080583E-3</v>
      </c>
      <c r="AF423" s="2">
        <f>(Table2[[#This Row],[Current Week High]]/Table2[[#This Row],[Close Price]])-1</f>
        <v>9.3799317092766454E-2</v>
      </c>
      <c r="AG423" s="2">
        <f>(Table2[[#This Row],[Close Price]]/Table2[[#This Row],[Current Month Low]])-1</f>
        <v>5.4816652722080583E-3</v>
      </c>
      <c r="AH423" s="2">
        <f>(Table2[[#This Row],[Current Month High]]/Table2[[#This Row],[Close Price]])-1</f>
        <v>9.3799317092766454E-2</v>
      </c>
      <c r="AI423">
        <v>11.3310952339961</v>
      </c>
      <c r="AJ423">
        <v>53.191208791208702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-0.11</v>
      </c>
      <c r="AM423" t="s">
        <v>10474</v>
      </c>
      <c r="AN423">
        <v>-3.75</v>
      </c>
      <c r="AO423" t="s">
        <v>10474</v>
      </c>
      <c r="AP423">
        <v>5.1355308968674997E-2</v>
      </c>
      <c r="AQ423">
        <f>(Table2[[#This Row],[Sharpe Ratio]]-AVERAGE(Table2[Sharpe Ratio]))/_xlfn.STDEV.P(Table2[Sharpe Ratio])</f>
        <v>-4.2937369699137348E-2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-1.5624337036576845</v>
      </c>
      <c r="AS423">
        <f>_xlfn.RANK.AVG(Table2[[#This Row],[1Y Return vs Nifty Z-Score]],Table2[1Y Return vs Nifty Z-Score])</f>
        <v>364</v>
      </c>
      <c r="AT423">
        <f>_xlfn.RANK.AVG(Table2[[#This Row],[6M Return vs Nifty Z-Score]],Table2[6M Return vs Nifty Z-Score])</f>
        <v>518</v>
      </c>
      <c r="AU423">
        <f>_xlfn.RANK.AVG(Table2[[#This Row],[Sharpe Ratio Z-Score]],Table2[Sharpe Ratio Z-Score])</f>
        <v>354</v>
      </c>
      <c r="AV423">
        <f>(Table2[[#This Row],[Rank 1Y]]+Table2[[#This Row],[Rank 6M]]+Table2[[#This Row],[Rank Sharpe]])/3</f>
        <v>412</v>
      </c>
    </row>
    <row r="424" spans="1:48" x14ac:dyDescent="0.3">
      <c r="A424" t="s">
        <v>35</v>
      </c>
      <c r="B424" t="s">
        <v>36</v>
      </c>
      <c r="C424" t="s">
        <v>10429</v>
      </c>
      <c r="D424" t="s">
        <v>37</v>
      </c>
      <c r="E424">
        <v>642398.391502065</v>
      </c>
      <c r="F424">
        <v>1015.65</v>
      </c>
      <c r="G424">
        <v>36.576829869534798</v>
      </c>
      <c r="H424">
        <f>(Table2[[#This Row],[1Y Return vs Nifty]]-AVERAGE(Table2[1Y Return vs Nifty]))/_xlfn.STDEV.P(Table2[1Y Return vs Nifty])</f>
        <v>-0.13528519848963252</v>
      </c>
      <c r="I424">
        <v>0.31272461455246497</v>
      </c>
      <c r="J424">
        <f>(Table2[[#This Row],[1M Return vs Nifty]]-AVERAGE(Table2[1M Return vs Nifty]))/_xlfn.STDEV.P(Table2[1M Return vs Nifty])</f>
        <v>-0.69461071842142996</v>
      </c>
      <c r="K424">
        <v>8.2776603413196597</v>
      </c>
      <c r="L424">
        <f>(Table2[[#This Row],[6M Return vs Nifty]]-AVERAGE(Table2[6M Return vs Nifty]))/_xlfn.STDEV.P(Table2[6M Return vs Nifty])</f>
        <v>-9.4810339724922268E-2</v>
      </c>
      <c r="M424">
        <v>-0.25506184768394102</v>
      </c>
      <c r="N424">
        <f>(Table2[[#This Row],[1W Return vs Nifty]]-AVERAGE(Table2[1W Return vs Nifty]))/_xlfn.STDEV.P(Table2[1W Return vs Nifty])</f>
        <v>-0.36757539927456567</v>
      </c>
      <c r="O424">
        <v>1004.1</v>
      </c>
      <c r="P424">
        <v>994.34748532229605</v>
      </c>
      <c r="Q424">
        <v>890.81351592908004</v>
      </c>
      <c r="R424">
        <v>57.615432693851197</v>
      </c>
      <c r="S424" s="2">
        <f>(Table2[[#This Row],[Close Price]]-Table2[[#This Row],[20D EMA]])/Table2[[#This Row],[20D EMA]]</f>
        <v>1.1502838362712832E-2</v>
      </c>
      <c r="T424" s="2">
        <f>(Table2[[#This Row],[Close Price]]-Table2[[#This Row],[50D EMA]])/Table2[[#This Row],[50D EMA]]</f>
        <v>2.1423611958750196E-2</v>
      </c>
      <c r="U424" s="2">
        <f>(Table2[[#This Row],[Close Price]]-Table2[[#This Row],[200D EMA]])/Table2[[#This Row],[200D EMA]]</f>
        <v>0.14013761785004</v>
      </c>
      <c r="V424">
        <v>0.66723235716026097</v>
      </c>
      <c r="W424">
        <v>1003.8</v>
      </c>
      <c r="X424">
        <v>1024.2</v>
      </c>
      <c r="Y424">
        <v>982.2</v>
      </c>
      <c r="Z424">
        <v>1024.5</v>
      </c>
      <c r="AA424">
        <v>982.2</v>
      </c>
      <c r="AB424">
        <v>1024.5</v>
      </c>
      <c r="AC424" s="2">
        <f>(Table2[[#This Row],[Close Price]]/Table2[[#This Row],[Day Low]])-1</f>
        <v>1.180514046622827E-2</v>
      </c>
      <c r="AD424" s="2">
        <f>(Table2[[#This Row],[Day High]]/Table2[[#This Row],[Close Price]])-1</f>
        <v>8.4182543198936255E-3</v>
      </c>
      <c r="AE424" s="2">
        <f>(Table2[[#This Row],[Close Price]]/Table2[[#This Row],[Current Week Low]])-1</f>
        <v>3.4056200366524125E-2</v>
      </c>
      <c r="AF424" s="2">
        <f>(Table2[[#This Row],[Current Week High]]/Table2[[#This Row],[Close Price]])-1</f>
        <v>8.7136316644513823E-3</v>
      </c>
      <c r="AG424" s="2">
        <f>(Table2[[#This Row],[Close Price]]/Table2[[#This Row],[Current Month Low]])-1</f>
        <v>3.4056200366524125E-2</v>
      </c>
      <c r="AH424" s="2">
        <f>(Table2[[#This Row],[Current Month High]]/Table2[[#This Row],[Close Price]])-1</f>
        <v>8.7136316644513823E-3</v>
      </c>
      <c r="AI424">
        <v>15.689459951755</v>
      </c>
      <c r="AJ424">
        <v>70.025947936720499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-7.0000000000000007E-2</v>
      </c>
      <c r="AM424" t="s">
        <v>10474</v>
      </c>
      <c r="AN424">
        <v>-1.54</v>
      </c>
      <c r="AO424" t="s">
        <v>10474</v>
      </c>
      <c r="AP424">
        <v>-2.1340259568743001E-2</v>
      </c>
      <c r="AQ424">
        <f>(Table2[[#This Row],[Sharpe Ratio]]-AVERAGE(Table2[Sharpe Ratio]))/_xlfn.STDEV.P(Table2[Sharpe Ratio])</f>
        <v>-0.86507020903355991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-2.1573518649441104</v>
      </c>
      <c r="AS424">
        <f>_xlfn.RANK.AVG(Table2[[#This Row],[1Y Return vs Nifty Z-Score]],Table2[1Y Return vs Nifty Z-Score])</f>
        <v>322</v>
      </c>
      <c r="AT424">
        <f>_xlfn.RANK.AVG(Table2[[#This Row],[6M Return vs Nifty Z-Score]],Table2[6M Return vs Nifty Z-Score])</f>
        <v>336</v>
      </c>
      <c r="AU424">
        <f>_xlfn.RANK.AVG(Table2[[#This Row],[Sharpe Ratio Z-Score]],Table2[Sharpe Ratio Z-Score])</f>
        <v>583</v>
      </c>
      <c r="AV424">
        <f>(Table2[[#This Row],[Rank 1Y]]+Table2[[#This Row],[Rank 6M]]+Table2[[#This Row],[Rank Sharpe]])/3</f>
        <v>413.66666666666669</v>
      </c>
    </row>
    <row r="425" spans="1:48" x14ac:dyDescent="0.3">
      <c r="A425" t="s">
        <v>857</v>
      </c>
      <c r="B425" t="s">
        <v>858</v>
      </c>
      <c r="C425" t="s">
        <v>10434</v>
      </c>
      <c r="D425" t="s">
        <v>59</v>
      </c>
      <c r="E425">
        <v>17614.230267479899</v>
      </c>
      <c r="F425">
        <v>1683.7</v>
      </c>
      <c r="G425">
        <v>54.111657680472</v>
      </c>
      <c r="H425">
        <f>(Table2[[#This Row],[1Y Return vs Nifty]]-AVERAGE(Table2[1Y Return vs Nifty]))/_xlfn.STDEV.P(Table2[1Y Return vs Nifty])</f>
        <v>6.0030618245087167E-2</v>
      </c>
      <c r="I425">
        <v>12.782189063126999</v>
      </c>
      <c r="J425">
        <f>(Table2[[#This Row],[1M Return vs Nifty]]-AVERAGE(Table2[1M Return vs Nifty]))/_xlfn.STDEV.P(Table2[1M Return vs Nifty])</f>
        <v>0.20334078513501366</v>
      </c>
      <c r="K425">
        <v>-3.37370170273948</v>
      </c>
      <c r="L425">
        <f>(Table2[[#This Row],[6M Return vs Nifty]]-AVERAGE(Table2[6M Return vs Nifty]))/_xlfn.STDEV.P(Table2[6M Return vs Nifty])</f>
        <v>-0.42797021830549903</v>
      </c>
      <c r="M425">
        <v>7.7344619618398696</v>
      </c>
      <c r="N425">
        <f>(Table2[[#This Row],[1W Return vs Nifty]]-AVERAGE(Table2[1W Return vs Nifty]))/_xlfn.STDEV.P(Table2[1W Return vs Nifty])</f>
        <v>1.2010530035122065</v>
      </c>
      <c r="O425">
        <v>1557.34</v>
      </c>
      <c r="P425">
        <v>1524.33504618963</v>
      </c>
      <c r="Q425">
        <v>1377.40744970016</v>
      </c>
      <c r="R425">
        <v>70.410365688705397</v>
      </c>
      <c r="S425" s="2">
        <f>(Table2[[#This Row],[Close Price]]-Table2[[#This Row],[20D EMA]])/Table2[[#This Row],[20D EMA]]</f>
        <v>8.1138351291304492E-2</v>
      </c>
      <c r="T425" s="2">
        <f>(Table2[[#This Row],[Close Price]]-Table2[[#This Row],[50D EMA]])/Table2[[#This Row],[50D EMA]]</f>
        <v>0.10454719532213966</v>
      </c>
      <c r="U425" s="2">
        <f>(Table2[[#This Row],[Close Price]]-Table2[[#This Row],[200D EMA]])/Table2[[#This Row],[200D EMA]]</f>
        <v>0.22236887884301421</v>
      </c>
      <c r="V425">
        <v>0.38123343515643698</v>
      </c>
      <c r="W425">
        <v>1665.1</v>
      </c>
      <c r="X425">
        <v>1715.05</v>
      </c>
      <c r="Y425">
        <v>1513.8</v>
      </c>
      <c r="Z425">
        <v>1745</v>
      </c>
      <c r="AA425">
        <v>1513.8</v>
      </c>
      <c r="AB425">
        <v>1745</v>
      </c>
      <c r="AC425" s="2">
        <f>(Table2[[#This Row],[Close Price]]/Table2[[#This Row],[Day Low]])-1</f>
        <v>1.1170500270254013E-2</v>
      </c>
      <c r="AD425" s="2">
        <f>(Table2[[#This Row],[Day High]]/Table2[[#This Row],[Close Price]])-1</f>
        <v>1.8619706598562713E-2</v>
      </c>
      <c r="AE425" s="2">
        <f>(Table2[[#This Row],[Close Price]]/Table2[[#This Row],[Current Week Low]])-1</f>
        <v>0.11223411282864326</v>
      </c>
      <c r="AF425" s="2">
        <f>(Table2[[#This Row],[Current Week High]]/Table2[[#This Row],[Close Price]])-1</f>
        <v>3.640791114806663E-2</v>
      </c>
      <c r="AG425" s="2">
        <f>(Table2[[#This Row],[Close Price]]/Table2[[#This Row],[Current Month Low]])-1</f>
        <v>0.11223411282864326</v>
      </c>
      <c r="AH425" s="2">
        <f>(Table2[[#This Row],[Current Month High]]/Table2[[#This Row],[Close Price]])-1</f>
        <v>3.640791114806663E-2</v>
      </c>
      <c r="AI425">
        <v>3.6407911148066598</v>
      </c>
      <c r="AJ425">
        <v>87.067385145269697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0.01</v>
      </c>
      <c r="AM425" t="s">
        <v>10473</v>
      </c>
      <c r="AN425">
        <v>6.84</v>
      </c>
      <c r="AO425" t="s">
        <v>10473</v>
      </c>
      <c r="AQ425">
        <f>(Table2[[#This Row],[Sharpe Ratio]]-AVERAGE(Table2[Sharpe Ratio]))/_xlfn.STDEV.P(Table2[Sharpe Ratio])</f>
        <v>-0.62372773734831932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0.41272645123848894</v>
      </c>
      <c r="AS425">
        <f>_xlfn.RANK.AVG(Table2[[#This Row],[1Y Return vs Nifty Z-Score]],Table2[1Y Return vs Nifty Z-Score])</f>
        <v>256</v>
      </c>
      <c r="AT425">
        <f>_xlfn.RANK.AVG(Table2[[#This Row],[6M Return vs Nifty Z-Score]],Table2[6M Return vs Nifty Z-Score])</f>
        <v>462</v>
      </c>
      <c r="AU425">
        <f>_xlfn.RANK.AVG(Table2[[#This Row],[Sharpe Ratio Z-Score]],Table2[Sharpe Ratio Z-Score])</f>
        <v>524.5</v>
      </c>
      <c r="AV425">
        <f>(Table2[[#This Row],[Rank 1Y]]+Table2[[#This Row],[Rank 6M]]+Table2[[#This Row],[Rank Sharpe]])/3</f>
        <v>414.16666666666669</v>
      </c>
    </row>
    <row r="426" spans="1:48" x14ac:dyDescent="0.3">
      <c r="A426" t="s">
        <v>678</v>
      </c>
      <c r="B426" t="s">
        <v>679</v>
      </c>
      <c r="C426" t="s">
        <v>10434</v>
      </c>
      <c r="D426" t="s">
        <v>292</v>
      </c>
      <c r="E426">
        <v>25380.370880775001</v>
      </c>
      <c r="F426">
        <v>1249.6500000000001</v>
      </c>
      <c r="G426">
        <v>0.56561318572619901</v>
      </c>
      <c r="H426">
        <f>(Table2[[#This Row],[1Y Return vs Nifty]]-AVERAGE(Table2[1Y Return vs Nifty]))/_xlfn.STDEV.P(Table2[1Y Return vs Nifty])</f>
        <v>-0.53640463199909172</v>
      </c>
      <c r="I426">
        <v>-1.5794555226250699</v>
      </c>
      <c r="J426">
        <f>(Table2[[#This Row],[1M Return vs Nifty]]-AVERAGE(Table2[1M Return vs Nifty]))/_xlfn.STDEV.P(Table2[1M Return vs Nifty])</f>
        <v>-0.83087045966255757</v>
      </c>
      <c r="K426">
        <v>-9.3581398463001992</v>
      </c>
      <c r="L426">
        <f>(Table2[[#This Row],[6M Return vs Nifty]]-AVERAGE(Table2[6M Return vs Nifty]))/_xlfn.STDEV.P(Table2[6M Return vs Nifty])</f>
        <v>-0.59908967006936031</v>
      </c>
      <c r="M426">
        <v>0.97296186773106996</v>
      </c>
      <c r="N426">
        <f>(Table2[[#This Row],[1W Return vs Nifty]]-AVERAGE(Table2[1W Return vs Nifty]))/_xlfn.STDEV.P(Table2[1W Return vs Nifty])</f>
        <v>-0.12647055683082836</v>
      </c>
      <c r="O426">
        <v>1223.8900000000001</v>
      </c>
      <c r="P426">
        <v>1234.83248651694</v>
      </c>
      <c r="Q426">
        <v>1188.57205712109</v>
      </c>
      <c r="R426">
        <v>69.294313133327606</v>
      </c>
      <c r="S426" s="2">
        <f>(Table2[[#This Row],[Close Price]]-Table2[[#This Row],[20D EMA]])/Table2[[#This Row],[20D EMA]]</f>
        <v>2.1047643170546363E-2</v>
      </c>
      <c r="T426" s="2">
        <f>(Table2[[#This Row],[Close Price]]-Table2[[#This Row],[50D EMA]])/Table2[[#This Row],[50D EMA]]</f>
        <v>1.1999614235008902E-2</v>
      </c>
      <c r="U426" s="2">
        <f>(Table2[[#This Row],[Close Price]]-Table2[[#This Row],[200D EMA]])/Table2[[#This Row],[200D EMA]]</f>
        <v>5.1387665150778132E-2</v>
      </c>
      <c r="V426">
        <v>1.4317440858509101</v>
      </c>
      <c r="W426">
        <v>1233.4000000000001</v>
      </c>
      <c r="X426">
        <v>1255.0999999999999</v>
      </c>
      <c r="Y426">
        <v>1202.4000000000001</v>
      </c>
      <c r="Z426">
        <v>1255.0999999999999</v>
      </c>
      <c r="AA426">
        <v>1202.4000000000001</v>
      </c>
      <c r="AB426">
        <v>1255.0999999999999</v>
      </c>
      <c r="AC426" s="2">
        <f>(Table2[[#This Row],[Close Price]]/Table2[[#This Row],[Day Low]])-1</f>
        <v>1.3174963515485638E-2</v>
      </c>
      <c r="AD426" s="2">
        <f>(Table2[[#This Row],[Day High]]/Table2[[#This Row],[Close Price]])-1</f>
        <v>4.3612211419195024E-3</v>
      </c>
      <c r="AE426" s="2">
        <f>(Table2[[#This Row],[Close Price]]/Table2[[#This Row],[Current Week Low]])-1</f>
        <v>3.9296407185628768E-2</v>
      </c>
      <c r="AF426" s="2">
        <f>(Table2[[#This Row],[Current Week High]]/Table2[[#This Row],[Close Price]])-1</f>
        <v>4.3612211419195024E-3</v>
      </c>
      <c r="AG426" s="2">
        <f>(Table2[[#This Row],[Close Price]]/Table2[[#This Row],[Current Month Low]])-1</f>
        <v>3.9296407185628768E-2</v>
      </c>
      <c r="AH426" s="2">
        <f>(Table2[[#This Row],[Current Month High]]/Table2[[#This Row],[Close Price]])-1</f>
        <v>4.3612211419195024E-3</v>
      </c>
      <c r="AI426">
        <v>15.6243748249509</v>
      </c>
      <c r="AJ426">
        <v>28.379905485925601</v>
      </c>
      <c r="AK426" t="str">
        <f>IF(AND(Table2[[#This Row],[20D EMA]]&gt;Table2[[#This Row],[50D EMA]],Table2[[#This Row],[50D EMA]]&gt;Table2[[#This Row],[200D EMA]]),"Uptrend","Downtrend/NoTrend")</f>
        <v>Downtrend/NoTrend</v>
      </c>
      <c r="AL426">
        <v>-0.11</v>
      </c>
      <c r="AM426" t="s">
        <v>10474</v>
      </c>
      <c r="AN426">
        <v>1.1499999999999999</v>
      </c>
      <c r="AO426" t="s">
        <v>10473</v>
      </c>
      <c r="AP426">
        <v>0.102841629943261</v>
      </c>
      <c r="AQ426">
        <f>(Table2[[#This Row],[Sharpe Ratio]]-AVERAGE(Table2[Sharpe Ratio]))/_xlfn.STDEV.P(Table2[Sharpe Ratio])</f>
        <v>0.53933464634448669</v>
      </c>
      <c r="AR4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6">
        <f>_xlfn.RANK.AVG(Table2[[#This Row],[1Y Return vs Nifty Z-Score]],Table2[1Y Return vs Nifty Z-Score])</f>
        <v>516</v>
      </c>
      <c r="AT426">
        <f>_xlfn.RANK.AVG(Table2[[#This Row],[6M Return vs Nifty Z-Score]],Table2[6M Return vs Nifty Z-Score])</f>
        <v>524</v>
      </c>
      <c r="AU426">
        <f>_xlfn.RANK.AVG(Table2[[#This Row],[Sharpe Ratio Z-Score]],Table2[Sharpe Ratio Z-Score])</f>
        <v>205</v>
      </c>
      <c r="AV426">
        <f>(Table2[[#This Row],[Rank 1Y]]+Table2[[#This Row],[Rank 6M]]+Table2[[#This Row],[Rank Sharpe]])/3</f>
        <v>415</v>
      </c>
    </row>
    <row r="427" spans="1:48" x14ac:dyDescent="0.3">
      <c r="A427" t="s">
        <v>1352</v>
      </c>
      <c r="B427" t="s">
        <v>1353</v>
      </c>
      <c r="C427" t="s">
        <v>10429</v>
      </c>
      <c r="D427" t="s">
        <v>546</v>
      </c>
      <c r="E427">
        <v>8023.9218096819995</v>
      </c>
      <c r="F427">
        <v>243.14</v>
      </c>
      <c r="G427">
        <v>12.8714915063715</v>
      </c>
      <c r="H427">
        <f>(Table2[[#This Row],[1Y Return vs Nifty]]-AVERAGE(Table2[1Y Return vs Nifty]))/_xlfn.STDEV.P(Table2[1Y Return vs Nifty])</f>
        <v>-0.39933270287893607</v>
      </c>
      <c r="I427">
        <v>6.9656415962498404</v>
      </c>
      <c r="J427">
        <f>(Table2[[#This Row],[1M Return vs Nifty]]-AVERAGE(Table2[1M Return vs Nifty]))/_xlfn.STDEV.P(Table2[1M Return vs Nifty])</f>
        <v>-0.21552063148234887</v>
      </c>
      <c r="K427">
        <v>-0.75158244691653797</v>
      </c>
      <c r="L427">
        <f>(Table2[[#This Row],[6M Return vs Nifty]]-AVERAGE(Table2[6M Return vs Nifty]))/_xlfn.STDEV.P(Table2[6M Return vs Nifty])</f>
        <v>-0.35299315299842693</v>
      </c>
      <c r="M427">
        <v>0.99804739601353099</v>
      </c>
      <c r="N427">
        <f>(Table2[[#This Row],[1W Return vs Nifty]]-AVERAGE(Table2[1W Return vs Nifty]))/_xlfn.STDEV.P(Table2[1W Return vs Nifty])</f>
        <v>-0.12154537316520454</v>
      </c>
      <c r="O427">
        <v>235.56</v>
      </c>
      <c r="P427">
        <v>227.838158156871</v>
      </c>
      <c r="Q427">
        <v>218.74402371012599</v>
      </c>
      <c r="R427">
        <v>58.155165532534603</v>
      </c>
      <c r="S427" s="2">
        <f>(Table2[[#This Row],[Close Price]]-Table2[[#This Row],[20D EMA]])/Table2[[#This Row],[20D EMA]]</f>
        <v>3.2178638138902975E-2</v>
      </c>
      <c r="T427" s="2">
        <f>(Table2[[#This Row],[Close Price]]-Table2[[#This Row],[50D EMA]])/Table2[[#This Row],[50D EMA]]</f>
        <v>6.7161014497814572E-2</v>
      </c>
      <c r="U427" s="2">
        <f>(Table2[[#This Row],[Close Price]]-Table2[[#This Row],[200D EMA]])/Table2[[#This Row],[200D EMA]]</f>
        <v>0.11152750999132632</v>
      </c>
      <c r="V427">
        <v>2.3216617674814599</v>
      </c>
      <c r="W427">
        <v>242.24</v>
      </c>
      <c r="X427">
        <v>246.96</v>
      </c>
      <c r="Y427">
        <v>238.63</v>
      </c>
      <c r="Z427">
        <v>264.85000000000002</v>
      </c>
      <c r="AA427">
        <v>238.63</v>
      </c>
      <c r="AB427">
        <v>264.85000000000002</v>
      </c>
      <c r="AC427" s="2">
        <f>(Table2[[#This Row],[Close Price]]/Table2[[#This Row],[Day Low]])-1</f>
        <v>3.715323645970825E-3</v>
      </c>
      <c r="AD427" s="2">
        <f>(Table2[[#This Row],[Day High]]/Table2[[#This Row],[Close Price]])-1</f>
        <v>1.5711112939047478E-2</v>
      </c>
      <c r="AE427" s="2">
        <f>(Table2[[#This Row],[Close Price]]/Table2[[#This Row],[Current Week Low]])-1</f>
        <v>1.8899551607090448E-2</v>
      </c>
      <c r="AF427" s="2">
        <f>(Table2[[#This Row],[Current Week High]]/Table2[[#This Row],[Close Price]])-1</f>
        <v>8.9290120917989713E-2</v>
      </c>
      <c r="AG427" s="2">
        <f>(Table2[[#This Row],[Close Price]]/Table2[[#This Row],[Current Month Low]])-1</f>
        <v>1.8899551607090448E-2</v>
      </c>
      <c r="AH427" s="2">
        <f>(Table2[[#This Row],[Current Month High]]/Table2[[#This Row],[Close Price]])-1</f>
        <v>8.9290120917989713E-2</v>
      </c>
      <c r="AI427">
        <v>15.4067615365633</v>
      </c>
      <c r="AJ427">
        <v>49.348894348894298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-0.03</v>
      </c>
      <c r="AM427" t="s">
        <v>10474</v>
      </c>
      <c r="AN427">
        <v>8.25</v>
      </c>
      <c r="AO427" t="s">
        <v>10473</v>
      </c>
      <c r="AP427">
        <v>4.0471578417854003E-2</v>
      </c>
      <c r="AQ427">
        <f>(Table2[[#This Row],[Sharpe Ratio]]-AVERAGE(Table2[Sharpe Ratio]))/_xlfn.STDEV.P(Table2[Sharpe Ratio])</f>
        <v>-0.16602427142261167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-1.2554161319475281</v>
      </c>
      <c r="AS427">
        <f>_xlfn.RANK.AVG(Table2[[#This Row],[1Y Return vs Nifty Z-Score]],Table2[1Y Return vs Nifty Z-Score])</f>
        <v>438</v>
      </c>
      <c r="AT427">
        <f>_xlfn.RANK.AVG(Table2[[#This Row],[6M Return vs Nifty Z-Score]],Table2[6M Return vs Nifty Z-Score])</f>
        <v>429</v>
      </c>
      <c r="AU427">
        <f>_xlfn.RANK.AVG(Table2[[#This Row],[Sharpe Ratio Z-Score]],Table2[Sharpe Ratio Z-Score])</f>
        <v>386</v>
      </c>
      <c r="AV427">
        <f>(Table2[[#This Row],[Rank 1Y]]+Table2[[#This Row],[Rank 6M]]+Table2[[#This Row],[Rank Sharpe]])/3</f>
        <v>417.66666666666669</v>
      </c>
    </row>
    <row r="428" spans="1:48" x14ac:dyDescent="0.3">
      <c r="A428" t="s">
        <v>753</v>
      </c>
      <c r="B428" t="s">
        <v>754</v>
      </c>
      <c r="C428" t="s">
        <v>10434</v>
      </c>
      <c r="D428" t="s">
        <v>59</v>
      </c>
      <c r="E428">
        <v>20867.577102875999</v>
      </c>
      <c r="F428">
        <v>157.99</v>
      </c>
      <c r="G428">
        <v>49.091455557848597</v>
      </c>
      <c r="H428">
        <f>(Table2[[#This Row],[1Y Return vs Nifty]]-AVERAGE(Table2[1Y Return vs Nifty]))/_xlfn.STDEV.P(Table2[1Y Return vs Nifty])</f>
        <v>4.1119124370969061E-3</v>
      </c>
      <c r="I428">
        <v>0.80062694888300701</v>
      </c>
      <c r="J428">
        <f>(Table2[[#This Row],[1M Return vs Nifty]]-AVERAGE(Table2[1M Return vs Nifty]))/_xlfn.STDEV.P(Table2[1M Return vs Nifty])</f>
        <v>-0.65947587870897606</v>
      </c>
      <c r="K428">
        <v>-2.89389630356336</v>
      </c>
      <c r="L428">
        <f>(Table2[[#This Row],[6M Return vs Nifty]]-AVERAGE(Table2[6M Return vs Nifty]))/_xlfn.STDEV.P(Table2[6M Return vs Nifty])</f>
        <v>-0.41425062844747668</v>
      </c>
      <c r="M428">
        <v>-1.37029389644274</v>
      </c>
      <c r="N428">
        <f>(Table2[[#This Row],[1W Return vs Nifty]]-AVERAGE(Table2[1W Return vs Nifty]))/_xlfn.STDEV.P(Table2[1W Return vs Nifty])</f>
        <v>-0.58653521579026369</v>
      </c>
      <c r="O428">
        <v>156.09</v>
      </c>
      <c r="P428">
        <v>151.06867619554299</v>
      </c>
      <c r="Q428">
        <v>134.099655948438</v>
      </c>
      <c r="R428">
        <v>54.125979352655897</v>
      </c>
      <c r="S428" s="2">
        <f>(Table2[[#This Row],[Close Price]]-Table2[[#This Row],[20D EMA]])/Table2[[#This Row],[20D EMA]]</f>
        <v>1.217246460375428E-2</v>
      </c>
      <c r="T428" s="2">
        <f>(Table2[[#This Row],[Close Price]]-Table2[[#This Row],[50D EMA]])/Table2[[#This Row],[50D EMA]]</f>
        <v>4.5815744062641217E-2</v>
      </c>
      <c r="U428" s="2">
        <f>(Table2[[#This Row],[Close Price]]-Table2[[#This Row],[200D EMA]])/Table2[[#This Row],[200D EMA]]</f>
        <v>0.1781536565667847</v>
      </c>
      <c r="V428">
        <v>0.75409397338978401</v>
      </c>
      <c r="W428">
        <v>157.13</v>
      </c>
      <c r="X428">
        <v>159.25</v>
      </c>
      <c r="Y428">
        <v>156.27000000000001</v>
      </c>
      <c r="Z428">
        <v>162.4</v>
      </c>
      <c r="AA428">
        <v>156.27000000000001</v>
      </c>
      <c r="AB428">
        <v>162.4</v>
      </c>
      <c r="AC428" s="2">
        <f>(Table2[[#This Row],[Close Price]]/Table2[[#This Row],[Day Low]])-1</f>
        <v>5.4731750779610788E-3</v>
      </c>
      <c r="AD428" s="2">
        <f>(Table2[[#This Row],[Day High]]/Table2[[#This Row],[Close Price]])-1</f>
        <v>7.9751883030569903E-3</v>
      </c>
      <c r="AE428" s="2">
        <f>(Table2[[#This Row],[Close Price]]/Table2[[#This Row],[Current Week Low]])-1</f>
        <v>1.1006591156331957E-2</v>
      </c>
      <c r="AF428" s="2">
        <f>(Table2[[#This Row],[Current Week High]]/Table2[[#This Row],[Close Price]])-1</f>
        <v>2.7913159060700021E-2</v>
      </c>
      <c r="AG428" s="2">
        <f>(Table2[[#This Row],[Close Price]]/Table2[[#This Row],[Current Month Low]])-1</f>
        <v>1.1006591156331957E-2</v>
      </c>
      <c r="AH428" s="2">
        <f>(Table2[[#This Row],[Current Month High]]/Table2[[#This Row],[Close Price]])-1</f>
        <v>2.7913159060700021E-2</v>
      </c>
      <c r="AI428">
        <v>5.5130071523514097</v>
      </c>
      <c r="AJ428">
        <v>80.56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0.02</v>
      </c>
      <c r="AM428" t="s">
        <v>10473</v>
      </c>
      <c r="AN428">
        <v>2.62</v>
      </c>
      <c r="AO428" t="s">
        <v>10473</v>
      </c>
      <c r="AQ428">
        <f>(Table2[[#This Row],[Sharpe Ratio]]-AVERAGE(Table2[Sharpe Ratio]))/_xlfn.STDEV.P(Table2[Sharpe Ratio])</f>
        <v>-0.62372773734831932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-2.2798775478579389</v>
      </c>
      <c r="AS428">
        <f>_xlfn.RANK.AVG(Table2[[#This Row],[1Y Return vs Nifty Z-Score]],Table2[1Y Return vs Nifty Z-Score])</f>
        <v>274</v>
      </c>
      <c r="AT428">
        <f>_xlfn.RANK.AVG(Table2[[#This Row],[6M Return vs Nifty Z-Score]],Table2[6M Return vs Nifty Z-Score])</f>
        <v>455</v>
      </c>
      <c r="AU428">
        <f>_xlfn.RANK.AVG(Table2[[#This Row],[Sharpe Ratio Z-Score]],Table2[Sharpe Ratio Z-Score])</f>
        <v>524.5</v>
      </c>
      <c r="AV428">
        <f>(Table2[[#This Row],[Rank 1Y]]+Table2[[#This Row],[Rank 6M]]+Table2[[#This Row],[Rank Sharpe]])/3</f>
        <v>417.83333333333331</v>
      </c>
    </row>
    <row r="429" spans="1:48" x14ac:dyDescent="0.3">
      <c r="A429" t="s">
        <v>488</v>
      </c>
      <c r="B429" t="s">
        <v>489</v>
      </c>
      <c r="C429" t="s">
        <v>10444</v>
      </c>
      <c r="D429" t="s">
        <v>490</v>
      </c>
      <c r="E429">
        <v>43672.5360267</v>
      </c>
      <c r="F429">
        <v>38768.1</v>
      </c>
      <c r="G429">
        <v>16.008220141909799</v>
      </c>
      <c r="H429">
        <f>(Table2[[#This Row],[1Y Return vs Nifty]]-AVERAGE(Table2[1Y Return vs Nifty]))/_xlfn.STDEV.P(Table2[1Y Return vs Nifty])</f>
        <v>-0.36439351089307531</v>
      </c>
      <c r="I429">
        <v>13.5309571948778</v>
      </c>
      <c r="J429">
        <f>(Table2[[#This Row],[1M Return vs Nifty]]-AVERAGE(Table2[1M Return vs Nifty]))/_xlfn.STDEV.P(Table2[1M Return vs Nifty])</f>
        <v>0.2572611016404785</v>
      </c>
      <c r="K429">
        <v>-0.26956024990398197</v>
      </c>
      <c r="L429">
        <f>(Table2[[#This Row],[6M Return vs Nifty]]-AVERAGE(Table2[6M Return vs Nifty]))/_xlfn.STDEV.P(Table2[6M Return vs Nifty])</f>
        <v>-0.33921017586471675</v>
      </c>
      <c r="M429">
        <v>3.1047758461209001</v>
      </c>
      <c r="N429">
        <f>(Table2[[#This Row],[1W Return vs Nifty]]-AVERAGE(Table2[1W Return vs Nifty]))/_xlfn.STDEV.P(Table2[1W Return vs Nifty])</f>
        <v>0.29208054029137459</v>
      </c>
      <c r="O429">
        <v>37085.1</v>
      </c>
      <c r="P429">
        <v>34654.347270836202</v>
      </c>
      <c r="Q429">
        <v>31649.808181160799</v>
      </c>
      <c r="R429">
        <v>71.387135336589907</v>
      </c>
      <c r="S429" s="2">
        <f>(Table2[[#This Row],[Close Price]]-Table2[[#This Row],[20D EMA]])/Table2[[#This Row],[20D EMA]]</f>
        <v>4.538210763891698E-2</v>
      </c>
      <c r="T429" s="2">
        <f>(Table2[[#This Row],[Close Price]]-Table2[[#This Row],[50D EMA]])/Table2[[#This Row],[50D EMA]]</f>
        <v>0.11870812908445043</v>
      </c>
      <c r="U429" s="2">
        <f>(Table2[[#This Row],[Close Price]]-Table2[[#This Row],[200D EMA]])/Table2[[#This Row],[200D EMA]]</f>
        <v>0.2249078976433192</v>
      </c>
      <c r="V429">
        <v>1.05558824230056</v>
      </c>
      <c r="W429">
        <v>38600</v>
      </c>
      <c r="X429">
        <v>39449.949999999997</v>
      </c>
      <c r="Y429">
        <v>37050</v>
      </c>
      <c r="Z429">
        <v>40856.5</v>
      </c>
      <c r="AA429">
        <v>37050</v>
      </c>
      <c r="AB429">
        <v>40856.5</v>
      </c>
      <c r="AC429" s="2">
        <f>(Table2[[#This Row],[Close Price]]/Table2[[#This Row],[Day Low]])-1</f>
        <v>4.3549222797927278E-3</v>
      </c>
      <c r="AD429" s="2">
        <f>(Table2[[#This Row],[Day High]]/Table2[[#This Row],[Close Price]])-1</f>
        <v>1.7587913774469222E-2</v>
      </c>
      <c r="AE429" s="2">
        <f>(Table2[[#This Row],[Close Price]]/Table2[[#This Row],[Current Week Low]])-1</f>
        <v>4.6372469635627578E-2</v>
      </c>
      <c r="AF429" s="2">
        <f>(Table2[[#This Row],[Current Week High]]/Table2[[#This Row],[Close Price]])-1</f>
        <v>5.3869031497545627E-2</v>
      </c>
      <c r="AG429" s="2">
        <f>(Table2[[#This Row],[Close Price]]/Table2[[#This Row],[Current Month Low]])-1</f>
        <v>4.6372469635627578E-2</v>
      </c>
      <c r="AH429" s="2">
        <f>(Table2[[#This Row],[Current Month High]]/Table2[[#This Row],[Close Price]])-1</f>
        <v>5.3869031497545627E-2</v>
      </c>
      <c r="AI429">
        <v>5.3869031497545601</v>
      </c>
      <c r="AJ429">
        <v>45.591482649842199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</v>
      </c>
      <c r="AM429">
        <v>0</v>
      </c>
      <c r="AN429">
        <v>4.9800000000000004</v>
      </c>
      <c r="AO429" t="s">
        <v>10473</v>
      </c>
      <c r="AP429">
        <v>2.9601316751009001E-2</v>
      </c>
      <c r="AQ429">
        <f>(Table2[[#This Row],[Sharpe Ratio]]-AVERAGE(Table2[Sharpe Ratio]))/_xlfn.STDEV.P(Table2[Sharpe Ratio])</f>
        <v>-0.28895885008088917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-0.44322089490682809</v>
      </c>
      <c r="AS429">
        <f>_xlfn.RANK.AVG(Table2[[#This Row],[1Y Return vs Nifty Z-Score]],Table2[1Y Return vs Nifty Z-Score])</f>
        <v>419</v>
      </c>
      <c r="AT429">
        <f>_xlfn.RANK.AVG(Table2[[#This Row],[6M Return vs Nifty Z-Score]],Table2[6M Return vs Nifty Z-Score])</f>
        <v>423</v>
      </c>
      <c r="AU429">
        <f>_xlfn.RANK.AVG(Table2[[#This Row],[Sharpe Ratio Z-Score]],Table2[Sharpe Ratio Z-Score])</f>
        <v>412</v>
      </c>
      <c r="AV429">
        <f>(Table2[[#This Row],[Rank 1Y]]+Table2[[#This Row],[Rank 6M]]+Table2[[#This Row],[Rank Sharpe]])/3</f>
        <v>418</v>
      </c>
    </row>
    <row r="430" spans="1:48" x14ac:dyDescent="0.3">
      <c r="A430" t="s">
        <v>73</v>
      </c>
      <c r="B430" t="s">
        <v>74</v>
      </c>
      <c r="C430" t="s">
        <v>10437</v>
      </c>
      <c r="D430" t="s">
        <v>75</v>
      </c>
      <c r="E430">
        <v>358860.95287958998</v>
      </c>
      <c r="F430">
        <v>3147.9</v>
      </c>
      <c r="G430">
        <v>5.7822628766925996</v>
      </c>
      <c r="H430">
        <f>(Table2[[#This Row],[1Y Return vs Nifty]]-AVERAGE(Table2[1Y Return vs Nifty]))/_xlfn.STDEV.P(Table2[1Y Return vs Nifty])</f>
        <v>-0.47829774860132607</v>
      </c>
      <c r="I430">
        <v>-0.78808942217979505</v>
      </c>
      <c r="J430">
        <f>(Table2[[#This Row],[1M Return vs Nifty]]-AVERAGE(Table2[1M Return vs Nifty]))/_xlfn.STDEV.P(Table2[1M Return vs Nifty])</f>
        <v>-0.77388257676758132</v>
      </c>
      <c r="K430">
        <v>-7.3033515793047803</v>
      </c>
      <c r="L430">
        <f>(Table2[[#This Row],[6M Return vs Nifty]]-AVERAGE(Table2[6M Return vs Nifty]))/_xlfn.STDEV.P(Table2[6M Return vs Nifty])</f>
        <v>-0.54033490758302583</v>
      </c>
      <c r="M430">
        <v>-2.8018391730832501</v>
      </c>
      <c r="N430">
        <f>(Table2[[#This Row],[1W Return vs Nifty]]-AVERAGE(Table2[1W Return vs Nifty]))/_xlfn.STDEV.P(Table2[1W Return vs Nifty])</f>
        <v>-0.86759859758239966</v>
      </c>
      <c r="O430">
        <v>3186.64</v>
      </c>
      <c r="P430">
        <v>3168.6236761966602</v>
      </c>
      <c r="Q430">
        <v>2963.0195454125301</v>
      </c>
      <c r="R430">
        <v>40.988033820464501</v>
      </c>
      <c r="S430" s="2">
        <f>(Table2[[#This Row],[Close Price]]-Table2[[#This Row],[20D EMA]])/Table2[[#This Row],[20D EMA]]</f>
        <v>-1.215700549795389E-2</v>
      </c>
      <c r="T430" s="2">
        <f>(Table2[[#This Row],[Close Price]]-Table2[[#This Row],[50D EMA]])/Table2[[#This Row],[50D EMA]]</f>
        <v>-6.5402768881456458E-3</v>
      </c>
      <c r="U430" s="2">
        <f>(Table2[[#This Row],[Close Price]]-Table2[[#This Row],[200D EMA]])/Table2[[#This Row],[200D EMA]]</f>
        <v>6.2395961873997631E-2</v>
      </c>
      <c r="V430">
        <v>0.76656211052387102</v>
      </c>
      <c r="W430">
        <v>3123.95</v>
      </c>
      <c r="X430">
        <v>3158.55</v>
      </c>
      <c r="Y430">
        <v>3123.95</v>
      </c>
      <c r="Z430">
        <v>3207.8</v>
      </c>
      <c r="AA430">
        <v>3123.95</v>
      </c>
      <c r="AB430">
        <v>3207.8</v>
      </c>
      <c r="AC430" s="2">
        <f>(Table2[[#This Row],[Close Price]]/Table2[[#This Row],[Day Low]])-1</f>
        <v>7.6665759695258018E-3</v>
      </c>
      <c r="AD430" s="2">
        <f>(Table2[[#This Row],[Day High]]/Table2[[#This Row],[Close Price]])-1</f>
        <v>3.3832078528543974E-3</v>
      </c>
      <c r="AE430" s="2">
        <f>(Table2[[#This Row],[Close Price]]/Table2[[#This Row],[Current Week Low]])-1</f>
        <v>7.6665759695258018E-3</v>
      </c>
      <c r="AF430" s="2">
        <f>(Table2[[#This Row],[Current Week High]]/Table2[[#This Row],[Close Price]])-1</f>
        <v>1.9028558721687405E-2</v>
      </c>
      <c r="AG430" s="2">
        <f>(Table2[[#This Row],[Close Price]]/Table2[[#This Row],[Current Month Low]])-1</f>
        <v>7.6665759695258018E-3</v>
      </c>
      <c r="AH430" s="2">
        <f>(Table2[[#This Row],[Current Month High]]/Table2[[#This Row],[Close Price]])-1</f>
        <v>1.9028558721687405E-2</v>
      </c>
      <c r="AI430">
        <v>18.933257092029599</v>
      </c>
      <c r="AJ430">
        <v>46.960784313725497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-0.08</v>
      </c>
      <c r="AM430" t="s">
        <v>10474</v>
      </c>
      <c r="AN430">
        <v>-3.49</v>
      </c>
      <c r="AO430" t="s">
        <v>10474</v>
      </c>
      <c r="AP430">
        <v>7.2105347569157999E-2</v>
      </c>
      <c r="AQ430">
        <f>(Table2[[#This Row],[Sharpe Ratio]]-AVERAGE(Table2[Sharpe Ratio]))/_xlfn.STDEV.P(Table2[Sharpe Ratio])</f>
        <v>0.19173014159672888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-2.4683836889376041</v>
      </c>
      <c r="AS430">
        <f>_xlfn.RANK.AVG(Table2[[#This Row],[1Y Return vs Nifty Z-Score]],Table2[1Y Return vs Nifty Z-Score])</f>
        <v>479</v>
      </c>
      <c r="AT430">
        <f>_xlfn.RANK.AVG(Table2[[#This Row],[6M Return vs Nifty Z-Score]],Table2[6M Return vs Nifty Z-Score])</f>
        <v>503</v>
      </c>
      <c r="AU430">
        <f>_xlfn.RANK.AVG(Table2[[#This Row],[Sharpe Ratio Z-Score]],Table2[Sharpe Ratio Z-Score])</f>
        <v>273</v>
      </c>
      <c r="AV430">
        <f>(Table2[[#This Row],[Rank 1Y]]+Table2[[#This Row],[Rank 6M]]+Table2[[#This Row],[Rank Sharpe]])/3</f>
        <v>418.33333333333331</v>
      </c>
    </row>
    <row r="431" spans="1:48" x14ac:dyDescent="0.3">
      <c r="A431" t="s">
        <v>52</v>
      </c>
      <c r="B431" t="s">
        <v>53</v>
      </c>
      <c r="C431" t="s">
        <v>10429</v>
      </c>
      <c r="D431" t="s">
        <v>24</v>
      </c>
      <c r="E431">
        <v>397730.17140652903</v>
      </c>
      <c r="F431">
        <v>1287.05</v>
      </c>
      <c r="G431">
        <v>7.46051385752423</v>
      </c>
      <c r="H431">
        <f>(Table2[[#This Row],[1Y Return vs Nifty]]-AVERAGE(Table2[1Y Return vs Nifty]))/_xlfn.STDEV.P(Table2[1Y Return vs Nifty])</f>
        <v>-0.4596041540852443</v>
      </c>
      <c r="I431">
        <v>6.9637188424377703</v>
      </c>
      <c r="J431">
        <f>(Table2[[#This Row],[1M Return vs Nifty]]-AVERAGE(Table2[1M Return vs Nifty]))/_xlfn.STDEV.P(Table2[1M Return vs Nifty])</f>
        <v>-0.2156590928961199</v>
      </c>
      <c r="K431">
        <v>1.1989754486456401</v>
      </c>
      <c r="L431">
        <f>(Table2[[#This Row],[6M Return vs Nifty]]-AVERAGE(Table2[6M Return vs Nifty]))/_xlfn.STDEV.P(Table2[6M Return vs Nifty])</f>
        <v>-0.29721876119835161</v>
      </c>
      <c r="M431">
        <v>-1.7992726192445401</v>
      </c>
      <c r="N431">
        <f>(Table2[[#This Row],[1W Return vs Nifty]]-AVERAGE(Table2[1W Return vs Nifty]))/_xlfn.STDEV.P(Table2[1W Return vs Nifty])</f>
        <v>-0.67075903498408918</v>
      </c>
      <c r="O431">
        <v>1241.57</v>
      </c>
      <c r="P431">
        <v>1191.03936137707</v>
      </c>
      <c r="Q431">
        <v>1093.2022945357</v>
      </c>
      <c r="R431">
        <v>68.617634505846894</v>
      </c>
      <c r="S431" s="2">
        <f>(Table2[[#This Row],[Close Price]]-Table2[[#This Row],[20D EMA]])/Table2[[#This Row],[20D EMA]]</f>
        <v>3.6631039731952302E-2</v>
      </c>
      <c r="T431" s="2">
        <f>(Table2[[#This Row],[Close Price]]-Table2[[#This Row],[50D EMA]])/Table2[[#This Row],[50D EMA]]</f>
        <v>8.0610802410361337E-2</v>
      </c>
      <c r="U431" s="2">
        <f>(Table2[[#This Row],[Close Price]]-Table2[[#This Row],[200D EMA]])/Table2[[#This Row],[200D EMA]]</f>
        <v>0.17732098298113252</v>
      </c>
      <c r="V431">
        <v>1.1416804157835401</v>
      </c>
      <c r="W431">
        <v>1270.9000000000001</v>
      </c>
      <c r="X431">
        <v>1295.4000000000001</v>
      </c>
      <c r="Y431">
        <v>1238.25</v>
      </c>
      <c r="Z431">
        <v>1295.4000000000001</v>
      </c>
      <c r="AA431">
        <v>1238.25</v>
      </c>
      <c r="AB431">
        <v>1295.4000000000001</v>
      </c>
      <c r="AC431" s="2">
        <f>(Table2[[#This Row],[Close Price]]/Table2[[#This Row],[Day Low]])-1</f>
        <v>1.2707530096781605E-2</v>
      </c>
      <c r="AD431" s="2">
        <f>(Table2[[#This Row],[Day High]]/Table2[[#This Row],[Close Price]])-1</f>
        <v>6.4877044403870432E-3</v>
      </c>
      <c r="AE431" s="2">
        <f>(Table2[[#This Row],[Close Price]]/Table2[[#This Row],[Current Week Low]])-1</f>
        <v>3.9410458308096086E-2</v>
      </c>
      <c r="AF431" s="2">
        <f>(Table2[[#This Row],[Current Week High]]/Table2[[#This Row],[Close Price]])-1</f>
        <v>6.4877044403870432E-3</v>
      </c>
      <c r="AG431" s="2">
        <f>(Table2[[#This Row],[Close Price]]/Table2[[#This Row],[Current Month Low]])-1</f>
        <v>3.9410458308096086E-2</v>
      </c>
      <c r="AH431" s="2">
        <f>(Table2[[#This Row],[Current Month High]]/Table2[[#This Row],[Close Price]])-1</f>
        <v>6.4877044403870432E-3</v>
      </c>
      <c r="AI431">
        <v>1.78314750786683</v>
      </c>
      <c r="AJ431">
        <v>38.817882758992603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0.1</v>
      </c>
      <c r="AM431" t="s">
        <v>10473</v>
      </c>
      <c r="AN431">
        <v>4.92</v>
      </c>
      <c r="AO431" t="s">
        <v>10473</v>
      </c>
      <c r="AP431">
        <v>4.1959878824928E-2</v>
      </c>
      <c r="AQ431">
        <f>(Table2[[#This Row],[Sharpe Ratio]]-AVERAGE(Table2[Sharpe Ratio]))/_xlfn.STDEV.P(Table2[Sharpe Ratio])</f>
        <v>-0.14919270019938755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-1.7924337433631927</v>
      </c>
      <c r="AS431">
        <f>_xlfn.RANK.AVG(Table2[[#This Row],[1Y Return vs Nifty Z-Score]],Table2[1Y Return vs Nifty Z-Score])</f>
        <v>469</v>
      </c>
      <c r="AT431">
        <f>_xlfn.RANK.AVG(Table2[[#This Row],[6M Return vs Nifty Z-Score]],Table2[6M Return vs Nifty Z-Score])</f>
        <v>408</v>
      </c>
      <c r="AU431">
        <f>_xlfn.RANK.AVG(Table2[[#This Row],[Sharpe Ratio Z-Score]],Table2[Sharpe Ratio Z-Score])</f>
        <v>382</v>
      </c>
      <c r="AV431">
        <f>(Table2[[#This Row],[Rank 1Y]]+Table2[[#This Row],[Rank 6M]]+Table2[[#This Row],[Rank Sharpe]])/3</f>
        <v>419.66666666666669</v>
      </c>
    </row>
    <row r="432" spans="1:48" x14ac:dyDescent="0.3">
      <c r="A432" t="s">
        <v>672</v>
      </c>
      <c r="B432" t="s">
        <v>673</v>
      </c>
      <c r="C432" t="s">
        <v>10441</v>
      </c>
      <c r="D432" t="s">
        <v>336</v>
      </c>
      <c r="E432">
        <v>25657.92454005</v>
      </c>
      <c r="F432">
        <v>2022.35</v>
      </c>
      <c r="G432">
        <v>9.8492323950704392</v>
      </c>
      <c r="H432">
        <f>(Table2[[#This Row],[1Y Return vs Nifty]]-AVERAGE(Table2[1Y Return vs Nifty]))/_xlfn.STDEV.P(Table2[1Y Return vs Nifty])</f>
        <v>-0.43299684906117136</v>
      </c>
      <c r="I432">
        <v>27.475794809158501</v>
      </c>
      <c r="J432">
        <f>(Table2[[#This Row],[1M Return vs Nifty]]-AVERAGE(Table2[1M Return vs Nifty]))/_xlfn.STDEV.P(Table2[1M Return vs Nifty])</f>
        <v>1.2614572284456882</v>
      </c>
      <c r="K432">
        <v>36.257681930412801</v>
      </c>
      <c r="L432">
        <f>(Table2[[#This Row],[6M Return vs Nifty]]-AVERAGE(Table2[6M Return vs Nifty]))/_xlfn.STDEV.P(Table2[6M Return vs Nifty])</f>
        <v>0.70525239629290226</v>
      </c>
      <c r="M432">
        <v>0.18111360246420399</v>
      </c>
      <c r="N432">
        <f>(Table2[[#This Row],[1W Return vs Nifty]]-AVERAGE(Table2[1W Return vs Nifty]))/_xlfn.STDEV.P(Table2[1W Return vs Nifty])</f>
        <v>-0.28193860589207431</v>
      </c>
      <c r="O432">
        <v>1853.39</v>
      </c>
      <c r="P432">
        <v>1675.29436760405</v>
      </c>
      <c r="Q432">
        <v>1507.0212922055</v>
      </c>
      <c r="R432">
        <v>78.037073282437007</v>
      </c>
      <c r="S432" s="2">
        <f>(Table2[[#This Row],[Close Price]]-Table2[[#This Row],[20D EMA]])/Table2[[#This Row],[20D EMA]]</f>
        <v>9.1162680277761185E-2</v>
      </c>
      <c r="T432" s="2">
        <f>(Table2[[#This Row],[Close Price]]-Table2[[#This Row],[50D EMA]])/Table2[[#This Row],[50D EMA]]</f>
        <v>0.20716098561967788</v>
      </c>
      <c r="U432" s="2">
        <f>(Table2[[#This Row],[Close Price]]-Table2[[#This Row],[200D EMA]])/Table2[[#This Row],[200D EMA]]</f>
        <v>0.34195184265799267</v>
      </c>
      <c r="V432">
        <v>1.35756820674326</v>
      </c>
      <c r="W432">
        <v>1961.4</v>
      </c>
      <c r="X432">
        <v>2039.3</v>
      </c>
      <c r="Y432">
        <v>1921</v>
      </c>
      <c r="Z432">
        <v>2045.75</v>
      </c>
      <c r="AA432">
        <v>1921</v>
      </c>
      <c r="AB432">
        <v>2045.75</v>
      </c>
      <c r="AC432" s="2">
        <f>(Table2[[#This Row],[Close Price]]/Table2[[#This Row],[Day Low]])-1</f>
        <v>3.1074742530845301E-2</v>
      </c>
      <c r="AD432" s="2">
        <f>(Table2[[#This Row],[Day High]]/Table2[[#This Row],[Close Price]])-1</f>
        <v>8.3813385417954578E-3</v>
      </c>
      <c r="AE432" s="2">
        <f>(Table2[[#This Row],[Close Price]]/Table2[[#This Row],[Current Week Low]])-1</f>
        <v>5.275897969807386E-2</v>
      </c>
      <c r="AF432" s="2">
        <f>(Table2[[#This Row],[Current Week High]]/Table2[[#This Row],[Close Price]])-1</f>
        <v>1.1570697455929979E-2</v>
      </c>
      <c r="AG432" s="2">
        <f>(Table2[[#This Row],[Close Price]]/Table2[[#This Row],[Current Month Low]])-1</f>
        <v>5.275897969807386E-2</v>
      </c>
      <c r="AH432" s="2">
        <f>(Table2[[#This Row],[Current Month High]]/Table2[[#This Row],[Close Price]])-1</f>
        <v>1.1570697455929979E-2</v>
      </c>
      <c r="AI432">
        <v>8.7348876307266199</v>
      </c>
      <c r="AJ432">
        <v>70.504173341202204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0.28999999999999998</v>
      </c>
      <c r="AM432" t="s">
        <v>10473</v>
      </c>
      <c r="AN432">
        <v>10.44</v>
      </c>
      <c r="AO432" t="s">
        <v>10473</v>
      </c>
      <c r="AP432">
        <v>-8.1756885362784998E-2</v>
      </c>
      <c r="AQ432">
        <f>(Table2[[#This Row],[Sharpe Ratio]]-AVERAGE(Table2[Sharpe Ratio]))/_xlfn.STDEV.P(Table2[Sharpe Ratio])</f>
        <v>-1.5483373339270747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-0.2965631641417299</v>
      </c>
      <c r="AS432">
        <f>_xlfn.RANK.AVG(Table2[[#This Row],[1Y Return vs Nifty Z-Score]],Table2[1Y Return vs Nifty Z-Score])</f>
        <v>453</v>
      </c>
      <c r="AT432">
        <f>_xlfn.RANK.AVG(Table2[[#This Row],[6M Return vs Nifty Z-Score]],Table2[6M Return vs Nifty Z-Score])</f>
        <v>120</v>
      </c>
      <c r="AU432">
        <f>_xlfn.RANK.AVG(Table2[[#This Row],[Sharpe Ratio Z-Score]],Table2[Sharpe Ratio Z-Score])</f>
        <v>686</v>
      </c>
      <c r="AV432">
        <f>(Table2[[#This Row],[Rank 1Y]]+Table2[[#This Row],[Rank 6M]]+Table2[[#This Row],[Rank Sharpe]])/3</f>
        <v>419.66666666666669</v>
      </c>
    </row>
    <row r="433" spans="1:48" x14ac:dyDescent="0.3">
      <c r="A433" t="s">
        <v>84</v>
      </c>
      <c r="B433" t="s">
        <v>85</v>
      </c>
      <c r="C433" t="s">
        <v>10440</v>
      </c>
      <c r="D433" t="s">
        <v>86</v>
      </c>
      <c r="E433">
        <v>315807.26523108</v>
      </c>
      <c r="F433">
        <v>4853.1000000000004</v>
      </c>
      <c r="G433">
        <v>1.6062627580934901</v>
      </c>
      <c r="H433">
        <f>(Table2[[#This Row],[1Y Return vs Nifty]]-AVERAGE(Table2[1Y Return vs Nifty]))/_xlfn.STDEV.P(Table2[1Y Return vs Nifty])</f>
        <v>-0.52481311120669616</v>
      </c>
      <c r="I433">
        <v>-4.8768968110185202</v>
      </c>
      <c r="J433">
        <f>(Table2[[#This Row],[1M Return vs Nifty]]-AVERAGE(Table2[1M Return vs Nifty]))/_xlfn.STDEV.P(Table2[1M Return vs Nifty])</f>
        <v>-1.0683259153489868</v>
      </c>
      <c r="K433">
        <v>13.6110681712959</v>
      </c>
      <c r="L433">
        <f>(Table2[[#This Row],[6M Return vs Nifty]]-AVERAGE(Table2[6M Return vs Nifty]))/_xlfn.STDEV.P(Table2[6M Return vs Nifty])</f>
        <v>5.7693504747199843E-2</v>
      </c>
      <c r="M433">
        <v>-3.9460423639169999</v>
      </c>
      <c r="N433">
        <f>(Table2[[#This Row],[1W Return vs Nifty]]-AVERAGE(Table2[1W Return vs Nifty]))/_xlfn.STDEV.P(Table2[1W Return vs Nifty])</f>
        <v>-1.0922464822988291</v>
      </c>
      <c r="O433">
        <v>4772.2299999999996</v>
      </c>
      <c r="P433">
        <v>4673.39949279757</v>
      </c>
      <c r="Q433">
        <v>4252.8535972229201</v>
      </c>
      <c r="R433">
        <v>57.641899385580402</v>
      </c>
      <c r="S433" s="2">
        <f>(Table2[[#This Row],[Close Price]]-Table2[[#This Row],[20D EMA]])/Table2[[#This Row],[20D EMA]]</f>
        <v>1.6945956083424481E-2</v>
      </c>
      <c r="T433" s="2">
        <f>(Table2[[#This Row],[Close Price]]-Table2[[#This Row],[50D EMA]])/Table2[[#This Row],[50D EMA]]</f>
        <v>3.845177530390384E-2</v>
      </c>
      <c r="U433" s="2">
        <f>(Table2[[#This Row],[Close Price]]-Table2[[#This Row],[200D EMA]])/Table2[[#This Row],[200D EMA]]</f>
        <v>0.14113968164082497</v>
      </c>
      <c r="V433">
        <v>1.04592217792877</v>
      </c>
      <c r="W433">
        <v>4742.8</v>
      </c>
      <c r="X433">
        <v>4871</v>
      </c>
      <c r="Y433">
        <v>4612.5</v>
      </c>
      <c r="Z433">
        <v>4871</v>
      </c>
      <c r="AA433">
        <v>4612.5</v>
      </c>
      <c r="AB433">
        <v>4871</v>
      </c>
      <c r="AC433" s="2">
        <f>(Table2[[#This Row],[Close Price]]/Table2[[#This Row],[Day Low]])-1</f>
        <v>2.3256304292822882E-2</v>
      </c>
      <c r="AD433" s="2">
        <f>(Table2[[#This Row],[Day High]]/Table2[[#This Row],[Close Price]])-1</f>
        <v>3.6883641383858023E-3</v>
      </c>
      <c r="AE433" s="2">
        <f>(Table2[[#This Row],[Close Price]]/Table2[[#This Row],[Current Week Low]])-1</f>
        <v>5.2162601626016381E-2</v>
      </c>
      <c r="AF433" s="2">
        <f>(Table2[[#This Row],[Current Week High]]/Table2[[#This Row],[Close Price]])-1</f>
        <v>3.6883641383858023E-3</v>
      </c>
      <c r="AG433" s="2">
        <f>(Table2[[#This Row],[Close Price]]/Table2[[#This Row],[Current Month Low]])-1</f>
        <v>5.2162601626016381E-2</v>
      </c>
      <c r="AH433" s="2">
        <f>(Table2[[#This Row],[Current Month High]]/Table2[[#This Row],[Close Price]])-1</f>
        <v>3.6883641383858023E-3</v>
      </c>
      <c r="AI433">
        <v>7.5395108281304601</v>
      </c>
      <c r="AJ433">
        <v>39.0075187969924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-0.06</v>
      </c>
      <c r="AM433" t="s">
        <v>10474</v>
      </c>
      <c r="AN433">
        <v>-1.64</v>
      </c>
      <c r="AO433" t="s">
        <v>10474</v>
      </c>
      <c r="AP433">
        <v>1.0244517651336001E-2</v>
      </c>
      <c r="AQ433">
        <f>(Table2[[#This Row],[Sharpe Ratio]]-AVERAGE(Table2[Sharpe Ratio]))/_xlfn.STDEV.P(Table2[Sharpe Ratio])</f>
        <v>-0.5078698583364879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-3.1355618624438</v>
      </c>
      <c r="AS433">
        <f>_xlfn.RANK.AVG(Table2[[#This Row],[1Y Return vs Nifty Z-Score]],Table2[1Y Return vs Nifty Z-Score])</f>
        <v>506</v>
      </c>
      <c r="AT433">
        <f>_xlfn.RANK.AVG(Table2[[#This Row],[6M Return vs Nifty Z-Score]],Table2[6M Return vs Nifty Z-Score])</f>
        <v>284</v>
      </c>
      <c r="AU433">
        <f>_xlfn.RANK.AVG(Table2[[#This Row],[Sharpe Ratio Z-Score]],Table2[Sharpe Ratio Z-Score])</f>
        <v>470</v>
      </c>
      <c r="AV433">
        <f>(Table2[[#This Row],[Rank 1Y]]+Table2[[#This Row],[Rank 6M]]+Table2[[#This Row],[Rank Sharpe]])/3</f>
        <v>420</v>
      </c>
    </row>
    <row r="434" spans="1:48" x14ac:dyDescent="0.3">
      <c r="A434" t="s">
        <v>1113</v>
      </c>
      <c r="B434" t="s">
        <v>1114</v>
      </c>
      <c r="C434" t="s">
        <v>10433</v>
      </c>
      <c r="D434" t="s">
        <v>398</v>
      </c>
      <c r="E434">
        <v>10895.63678112</v>
      </c>
      <c r="F434">
        <v>2693.6</v>
      </c>
      <c r="G434">
        <v>3.2753255742771401</v>
      </c>
      <c r="H434">
        <f>(Table2[[#This Row],[1Y Return vs Nifty]]-AVERAGE(Table2[1Y Return vs Nifty]))/_xlfn.STDEV.P(Table2[1Y Return vs Nifty])</f>
        <v>-0.50622186123039903</v>
      </c>
      <c r="I434">
        <v>5.28509460153309</v>
      </c>
      <c r="J434">
        <f>(Table2[[#This Row],[1M Return vs Nifty]]-AVERAGE(Table2[1M Return vs Nifty]))/_xlfn.STDEV.P(Table2[1M Return vs Nifty])</f>
        <v>-0.33654023957591683</v>
      </c>
      <c r="K434">
        <v>-1.7473892315796</v>
      </c>
      <c r="L434">
        <f>(Table2[[#This Row],[6M Return vs Nifty]]-AVERAGE(Table2[6M Return vs Nifty]))/_xlfn.STDEV.P(Table2[6M Return vs Nifty])</f>
        <v>-0.38146732333263444</v>
      </c>
      <c r="M434">
        <v>0.84353343153308802</v>
      </c>
      <c r="N434">
        <f>(Table2[[#This Row],[1W Return vs Nifty]]-AVERAGE(Table2[1W Return vs Nifty]))/_xlfn.STDEV.P(Table2[1W Return vs Nifty])</f>
        <v>-0.15188197382997623</v>
      </c>
      <c r="O434">
        <v>2597.71</v>
      </c>
      <c r="P434">
        <v>2537.2213736762301</v>
      </c>
      <c r="Q434">
        <v>2423.67630705998</v>
      </c>
      <c r="R434">
        <v>59.096634839692598</v>
      </c>
      <c r="S434" s="2">
        <f>(Table2[[#This Row],[Close Price]]-Table2[[#This Row],[20D EMA]])/Table2[[#This Row],[20D EMA]]</f>
        <v>3.6913281313156542E-2</v>
      </c>
      <c r="T434" s="2">
        <f>(Table2[[#This Row],[Close Price]]-Table2[[#This Row],[50D EMA]])/Table2[[#This Row],[50D EMA]]</f>
        <v>6.1633812463588761E-2</v>
      </c>
      <c r="U434" s="2">
        <f>(Table2[[#This Row],[Close Price]]-Table2[[#This Row],[200D EMA]])/Table2[[#This Row],[200D EMA]]</f>
        <v>0.11136953072229706</v>
      </c>
      <c r="V434">
        <v>2.27530900895073</v>
      </c>
      <c r="W434">
        <v>2656.55</v>
      </c>
      <c r="X434">
        <v>2713.2</v>
      </c>
      <c r="Y434">
        <v>2650.05</v>
      </c>
      <c r="Z434">
        <v>2907.35</v>
      </c>
      <c r="AA434">
        <v>2650.05</v>
      </c>
      <c r="AB434">
        <v>2907.35</v>
      </c>
      <c r="AC434" s="2">
        <f>(Table2[[#This Row],[Close Price]]/Table2[[#This Row],[Day Low]])-1</f>
        <v>1.394666014191337E-2</v>
      </c>
      <c r="AD434" s="2">
        <f>(Table2[[#This Row],[Day High]]/Table2[[#This Row],[Close Price]])-1</f>
        <v>7.2765072765073047E-3</v>
      </c>
      <c r="AE434" s="2">
        <f>(Table2[[#This Row],[Close Price]]/Table2[[#This Row],[Current Week Low]])-1</f>
        <v>1.643365219524151E-2</v>
      </c>
      <c r="AF434" s="2">
        <f>(Table2[[#This Row],[Current Week High]]/Table2[[#This Row],[Close Price]])-1</f>
        <v>7.9354766854766945E-2</v>
      </c>
      <c r="AG434" s="2">
        <f>(Table2[[#This Row],[Close Price]]/Table2[[#This Row],[Current Month Low]])-1</f>
        <v>1.643365219524151E-2</v>
      </c>
      <c r="AH434" s="2">
        <f>(Table2[[#This Row],[Current Month High]]/Table2[[#This Row],[Close Price]])-1</f>
        <v>7.9354766854766945E-2</v>
      </c>
      <c r="AI434">
        <v>11.317567567567499</v>
      </c>
      <c r="AJ434">
        <v>31.3566760948015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-0.12</v>
      </c>
      <c r="AM434" t="s">
        <v>10474</v>
      </c>
      <c r="AN434">
        <v>8.33</v>
      </c>
      <c r="AO434" t="s">
        <v>10473</v>
      </c>
      <c r="AP434">
        <v>6.0478803025425E-2</v>
      </c>
      <c r="AQ434">
        <f>(Table2[[#This Row],[Sharpe Ratio]]-AVERAGE(Table2[Sharpe Ratio]))/_xlfn.STDEV.P(Table2[Sharpe Ratio])</f>
        <v>6.024256581049172E-2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-1.3158688321584346</v>
      </c>
      <c r="AS434">
        <f>_xlfn.RANK.AVG(Table2[[#This Row],[1Y Return vs Nifty Z-Score]],Table2[1Y Return vs Nifty Z-Score])</f>
        <v>497</v>
      </c>
      <c r="AT434">
        <f>_xlfn.RANK.AVG(Table2[[#This Row],[6M Return vs Nifty Z-Score]],Table2[6M Return vs Nifty Z-Score])</f>
        <v>442</v>
      </c>
      <c r="AU434">
        <f>_xlfn.RANK.AVG(Table2[[#This Row],[Sharpe Ratio Z-Score]],Table2[Sharpe Ratio Z-Score])</f>
        <v>322</v>
      </c>
      <c r="AV434">
        <f>(Table2[[#This Row],[Rank 1Y]]+Table2[[#This Row],[Rank 6M]]+Table2[[#This Row],[Rank Sharpe]])/3</f>
        <v>420.33333333333331</v>
      </c>
    </row>
    <row r="435" spans="1:48" x14ac:dyDescent="0.3">
      <c r="A435" t="s">
        <v>1914</v>
      </c>
      <c r="B435" t="s">
        <v>1915</v>
      </c>
      <c r="C435" t="s">
        <v>617</v>
      </c>
      <c r="D435" t="s">
        <v>482</v>
      </c>
      <c r="E435">
        <v>3478.41463746</v>
      </c>
      <c r="F435">
        <v>549.70000000000005</v>
      </c>
      <c r="G435">
        <v>6.6904344287029103</v>
      </c>
      <c r="H435">
        <f>(Table2[[#This Row],[1Y Return vs Nifty]]-AVERAGE(Table2[1Y Return vs Nifty]))/_xlfn.STDEV.P(Table2[1Y Return vs Nifty])</f>
        <v>-0.46818186549550556</v>
      </c>
      <c r="I435">
        <v>16.318440736839001</v>
      </c>
      <c r="J435">
        <f>(Table2[[#This Row],[1M Return vs Nifty]]-AVERAGE(Table2[1M Return vs Nifty]))/_xlfn.STDEV.P(Table2[1M Return vs Nifty])</f>
        <v>0.45799346251817752</v>
      </c>
      <c r="K435">
        <v>25.284699962049501</v>
      </c>
      <c r="L435">
        <f>(Table2[[#This Row],[6M Return vs Nifty]]-AVERAGE(Table2[6M Return vs Nifty]))/_xlfn.STDEV.P(Table2[6M Return vs Nifty])</f>
        <v>0.39149016605555481</v>
      </c>
      <c r="M435">
        <v>3.0993023435673202</v>
      </c>
      <c r="N435">
        <f>(Table2[[#This Row],[1W Return vs Nifty]]-AVERAGE(Table2[1W Return vs Nifty]))/_xlfn.STDEV.P(Table2[1W Return vs Nifty])</f>
        <v>0.29100589657380577</v>
      </c>
      <c r="O435">
        <v>537.91</v>
      </c>
      <c r="P435">
        <v>502.563552703921</v>
      </c>
      <c r="Q435">
        <v>441.27487747539101</v>
      </c>
      <c r="R435">
        <v>54.516350158968699</v>
      </c>
      <c r="S435" s="2">
        <f>(Table2[[#This Row],[Close Price]]-Table2[[#This Row],[20D EMA]])/Table2[[#This Row],[20D EMA]]</f>
        <v>2.1918164748749937E-2</v>
      </c>
      <c r="T435" s="2">
        <f>(Table2[[#This Row],[Close Price]]-Table2[[#This Row],[50D EMA]])/Table2[[#This Row],[50D EMA]]</f>
        <v>9.379201305481237E-2</v>
      </c>
      <c r="U435" s="2">
        <f>(Table2[[#This Row],[Close Price]]-Table2[[#This Row],[200D EMA]])/Table2[[#This Row],[200D EMA]]</f>
        <v>0.24570880432833089</v>
      </c>
      <c r="V435">
        <v>0.79693479125931999</v>
      </c>
      <c r="W435">
        <v>545.95000000000005</v>
      </c>
      <c r="X435">
        <v>569.9</v>
      </c>
      <c r="Y435">
        <v>528.95000000000005</v>
      </c>
      <c r="Z435">
        <v>570.20000000000005</v>
      </c>
      <c r="AA435">
        <v>528.95000000000005</v>
      </c>
      <c r="AB435">
        <v>570.20000000000005</v>
      </c>
      <c r="AC435" s="2">
        <f>(Table2[[#This Row],[Close Price]]/Table2[[#This Row],[Day Low]])-1</f>
        <v>6.8687608755380047E-3</v>
      </c>
      <c r="AD435" s="2">
        <f>(Table2[[#This Row],[Day High]]/Table2[[#This Row],[Close Price]])-1</f>
        <v>3.6747316718209744E-2</v>
      </c>
      <c r="AE435" s="2">
        <f>(Table2[[#This Row],[Close Price]]/Table2[[#This Row],[Current Week Low]])-1</f>
        <v>3.9228660553927597E-2</v>
      </c>
      <c r="AF435" s="2">
        <f>(Table2[[#This Row],[Current Week High]]/Table2[[#This Row],[Close Price]])-1</f>
        <v>3.7293068946698149E-2</v>
      </c>
      <c r="AG435" s="2">
        <f>(Table2[[#This Row],[Close Price]]/Table2[[#This Row],[Current Month Low]])-1</f>
        <v>3.9228660553927597E-2</v>
      </c>
      <c r="AH435" s="2">
        <f>(Table2[[#This Row],[Current Month High]]/Table2[[#This Row],[Close Price]])-1</f>
        <v>3.7293068946698149E-2</v>
      </c>
      <c r="AI435">
        <v>3.99308713843913</v>
      </c>
      <c r="AJ435">
        <v>67.082066869300903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0.26</v>
      </c>
      <c r="AM435" t="s">
        <v>10473</v>
      </c>
      <c r="AN435">
        <v>1.28</v>
      </c>
      <c r="AO435" t="s">
        <v>10473</v>
      </c>
      <c r="AP435">
        <v>-3.3993493591374997E-2</v>
      </c>
      <c r="AQ435">
        <f>(Table2[[#This Row],[Sharpe Ratio]]-AVERAGE(Table2[Sharpe Ratio]))/_xlfn.STDEV.P(Table2[Sharpe Ratio])</f>
        <v>-1.0081688796001831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-0.3358612199481506</v>
      </c>
      <c r="AS435">
        <f>_xlfn.RANK.AVG(Table2[[#This Row],[1Y Return vs Nifty Z-Score]],Table2[1Y Return vs Nifty Z-Score])</f>
        <v>475</v>
      </c>
      <c r="AT435">
        <f>_xlfn.RANK.AVG(Table2[[#This Row],[6M Return vs Nifty Z-Score]],Table2[6M Return vs Nifty Z-Score])</f>
        <v>181</v>
      </c>
      <c r="AU435">
        <f>_xlfn.RANK.AVG(Table2[[#This Row],[Sharpe Ratio Z-Score]],Table2[Sharpe Ratio Z-Score])</f>
        <v>605</v>
      </c>
      <c r="AV435">
        <f>(Table2[[#This Row],[Rank 1Y]]+Table2[[#This Row],[Rank 6M]]+Table2[[#This Row],[Rank Sharpe]])/3</f>
        <v>420.33333333333331</v>
      </c>
    </row>
    <row r="436" spans="1:48" x14ac:dyDescent="0.3">
      <c r="A436" t="s">
        <v>280</v>
      </c>
      <c r="B436" t="s">
        <v>281</v>
      </c>
      <c r="C436" t="s">
        <v>10429</v>
      </c>
      <c r="D436" t="s">
        <v>37</v>
      </c>
      <c r="E436">
        <v>91988.369669514999</v>
      </c>
      <c r="F436">
        <v>1865.05</v>
      </c>
      <c r="G436">
        <v>14.797693600136</v>
      </c>
      <c r="H436">
        <f>(Table2[[#This Row],[1Y Return vs Nifty]]-AVERAGE(Table2[1Y Return vs Nifty]))/_xlfn.STDEV.P(Table2[1Y Return vs Nifty])</f>
        <v>-0.37787724638993209</v>
      </c>
      <c r="I436">
        <v>10.990622633521999</v>
      </c>
      <c r="J436">
        <f>(Table2[[#This Row],[1M Return vs Nifty]]-AVERAGE(Table2[1M Return vs Nifty]))/_xlfn.STDEV.P(Table2[1M Return vs Nifty])</f>
        <v>7.4326441670650625E-2</v>
      </c>
      <c r="K436">
        <v>21.6348495258705</v>
      </c>
      <c r="L436">
        <f>(Table2[[#This Row],[6M Return vs Nifty]]-AVERAGE(Table2[6M Return vs Nifty]))/_xlfn.STDEV.P(Table2[6M Return vs Nifty])</f>
        <v>0.28712608196337147</v>
      </c>
      <c r="M436">
        <v>0.62335474464434204</v>
      </c>
      <c r="N436">
        <f>(Table2[[#This Row],[1W Return vs Nifty]]-AVERAGE(Table2[1W Return vs Nifty]))/_xlfn.STDEV.P(Table2[1W Return vs Nifty])</f>
        <v>-0.19511090088195876</v>
      </c>
      <c r="O436">
        <v>1767.76</v>
      </c>
      <c r="P436">
        <v>1713.57607232079</v>
      </c>
      <c r="Q436">
        <v>1568.7255438863299</v>
      </c>
      <c r="R436">
        <v>77.545583714239598</v>
      </c>
      <c r="S436" s="2">
        <f>(Table2[[#This Row],[Close Price]]-Table2[[#This Row],[20D EMA]])/Table2[[#This Row],[20D EMA]]</f>
        <v>5.5035751459474119E-2</v>
      </c>
      <c r="T436" s="2">
        <f>(Table2[[#This Row],[Close Price]]-Table2[[#This Row],[50D EMA]])/Table2[[#This Row],[50D EMA]]</f>
        <v>8.8396383519793509E-2</v>
      </c>
      <c r="U436" s="2">
        <f>(Table2[[#This Row],[Close Price]]-Table2[[#This Row],[200D EMA]])/Table2[[#This Row],[200D EMA]]</f>
        <v>0.18889502836778044</v>
      </c>
      <c r="V436">
        <v>0.92500842130239203</v>
      </c>
      <c r="W436">
        <v>1826.55</v>
      </c>
      <c r="X436">
        <v>1877.4</v>
      </c>
      <c r="Y436">
        <v>1782.15</v>
      </c>
      <c r="Z436">
        <v>1877.4</v>
      </c>
      <c r="AA436">
        <v>1782.15</v>
      </c>
      <c r="AB436">
        <v>1877.4</v>
      </c>
      <c r="AC436" s="2">
        <f>(Table2[[#This Row],[Close Price]]/Table2[[#This Row],[Day Low]])-1</f>
        <v>2.1077988557663296E-2</v>
      </c>
      <c r="AD436" s="2">
        <f>(Table2[[#This Row],[Day High]]/Table2[[#This Row],[Close Price]])-1</f>
        <v>6.6218063858878295E-3</v>
      </c>
      <c r="AE436" s="2">
        <f>(Table2[[#This Row],[Close Price]]/Table2[[#This Row],[Current Week Low]])-1</f>
        <v>4.6516847627865232E-2</v>
      </c>
      <c r="AF436" s="2">
        <f>(Table2[[#This Row],[Current Week High]]/Table2[[#This Row],[Close Price]])-1</f>
        <v>6.6218063858878295E-3</v>
      </c>
      <c r="AG436" s="2">
        <f>(Table2[[#This Row],[Close Price]]/Table2[[#This Row],[Current Month Low]])-1</f>
        <v>4.6516847627865232E-2</v>
      </c>
      <c r="AH436" s="2">
        <f>(Table2[[#This Row],[Current Month High]]/Table2[[#This Row],[Close Price]])-1</f>
        <v>6.6218063858878295E-3</v>
      </c>
      <c r="AI436">
        <v>0.66218063858878295</v>
      </c>
      <c r="AJ436">
        <v>47.318325434439103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0.01</v>
      </c>
      <c r="AM436" t="s">
        <v>10473</v>
      </c>
      <c r="AN436">
        <v>5.98</v>
      </c>
      <c r="AO436" t="s">
        <v>10473</v>
      </c>
      <c r="AP436">
        <v>-4.5671765981048003E-2</v>
      </c>
      <c r="AQ436">
        <f>(Table2[[#This Row],[Sharpe Ratio]]-AVERAGE(Table2[Sharpe Ratio]))/_xlfn.STDEV.P(Table2[Sharpe Ratio])</f>
        <v>-1.1402414588702767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-1.3517770825081454</v>
      </c>
      <c r="AS436">
        <f>_xlfn.RANK.AVG(Table2[[#This Row],[1Y Return vs Nifty Z-Score]],Table2[1Y Return vs Nifty Z-Score])</f>
        <v>428</v>
      </c>
      <c r="AT436">
        <f>_xlfn.RANK.AVG(Table2[[#This Row],[6M Return vs Nifty Z-Score]],Table2[6M Return vs Nifty Z-Score])</f>
        <v>211</v>
      </c>
      <c r="AU436">
        <f>_xlfn.RANK.AVG(Table2[[#This Row],[Sharpe Ratio Z-Score]],Table2[Sharpe Ratio Z-Score])</f>
        <v>626</v>
      </c>
      <c r="AV436">
        <f>(Table2[[#This Row],[Rank 1Y]]+Table2[[#This Row],[Rank 6M]]+Table2[[#This Row],[Rank Sharpe]])/3</f>
        <v>421.66666666666669</v>
      </c>
    </row>
    <row r="437" spans="1:48" x14ac:dyDescent="0.3">
      <c r="A437" t="s">
        <v>904</v>
      </c>
      <c r="B437" t="s">
        <v>905</v>
      </c>
      <c r="C437" t="s">
        <v>10429</v>
      </c>
      <c r="D437" t="s">
        <v>906</v>
      </c>
      <c r="E437">
        <v>16392.907579874998</v>
      </c>
      <c r="F437">
        <v>184.35</v>
      </c>
      <c r="G437">
        <v>20.955759343198999</v>
      </c>
      <c r="H437">
        <f>(Table2[[#This Row],[1Y Return vs Nifty]]-AVERAGE(Table2[1Y Return vs Nifty]))/_xlfn.STDEV.P(Table2[1Y Return vs Nifty])</f>
        <v>-0.30928417817843634</v>
      </c>
      <c r="I437">
        <v>16.163857789058</v>
      </c>
      <c r="J437">
        <f>(Table2[[#This Row],[1M Return vs Nifty]]-AVERAGE(Table2[1M Return vs Nifty]))/_xlfn.STDEV.P(Table2[1M Return vs Nifty])</f>
        <v>0.44686162995579304</v>
      </c>
      <c r="K437">
        <v>0.26860764997665998</v>
      </c>
      <c r="L437">
        <f>(Table2[[#This Row],[6M Return vs Nifty]]-AVERAGE(Table2[6M Return vs Nifty]))/_xlfn.STDEV.P(Table2[6M Return vs Nifty])</f>
        <v>-0.32382176449253564</v>
      </c>
      <c r="M437">
        <v>-0.37396294658505203</v>
      </c>
      <c r="N437">
        <f>(Table2[[#This Row],[1W Return vs Nifty]]-AVERAGE(Table2[1W Return vs Nifty]))/_xlfn.STDEV.P(Table2[1W Return vs Nifty])</f>
        <v>-0.39091992459364827</v>
      </c>
      <c r="O437">
        <v>178.13</v>
      </c>
      <c r="P437">
        <v>167.37937981972999</v>
      </c>
      <c r="Q437">
        <v>152.22757551726801</v>
      </c>
      <c r="R437">
        <v>60.538266264151197</v>
      </c>
      <c r="S437" s="2">
        <f>(Table2[[#This Row],[Close Price]]-Table2[[#This Row],[20D EMA]])/Table2[[#This Row],[20D EMA]]</f>
        <v>3.4918318082299442E-2</v>
      </c>
      <c r="T437" s="2">
        <f>(Table2[[#This Row],[Close Price]]-Table2[[#This Row],[50D EMA]])/Table2[[#This Row],[50D EMA]]</f>
        <v>0.10139014852694285</v>
      </c>
      <c r="U437" s="2">
        <f>(Table2[[#This Row],[Close Price]]-Table2[[#This Row],[200D EMA]])/Table2[[#This Row],[200D EMA]]</f>
        <v>0.21101580560276456</v>
      </c>
      <c r="V437">
        <v>1.0051325705483001</v>
      </c>
      <c r="W437">
        <v>182</v>
      </c>
      <c r="X437">
        <v>186.18</v>
      </c>
      <c r="Y437">
        <v>181</v>
      </c>
      <c r="Z437">
        <v>191.2</v>
      </c>
      <c r="AA437">
        <v>181</v>
      </c>
      <c r="AB437">
        <v>191.2</v>
      </c>
      <c r="AC437" s="2">
        <f>(Table2[[#This Row],[Close Price]]/Table2[[#This Row],[Day Low]])-1</f>
        <v>1.2912087912087866E-2</v>
      </c>
      <c r="AD437" s="2">
        <f>(Table2[[#This Row],[Day High]]/Table2[[#This Row],[Close Price]])-1</f>
        <v>9.9267697314890935E-3</v>
      </c>
      <c r="AE437" s="2">
        <f>(Table2[[#This Row],[Close Price]]/Table2[[#This Row],[Current Week Low]])-1</f>
        <v>1.8508287292817727E-2</v>
      </c>
      <c r="AF437" s="2">
        <f>(Table2[[#This Row],[Current Week High]]/Table2[[#This Row],[Close Price]])-1</f>
        <v>3.7157580688906844E-2</v>
      </c>
      <c r="AG437" s="2">
        <f>(Table2[[#This Row],[Close Price]]/Table2[[#This Row],[Current Month Low]])-1</f>
        <v>1.8508287292817727E-2</v>
      </c>
      <c r="AH437" s="2">
        <f>(Table2[[#This Row],[Current Month High]]/Table2[[#This Row],[Close Price]])-1</f>
        <v>3.7157580688906844E-2</v>
      </c>
      <c r="AI437">
        <v>3.7157580688906799</v>
      </c>
      <c r="AJ437">
        <v>54.915966386554601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0.16</v>
      </c>
      <c r="AM437" t="s">
        <v>10473</v>
      </c>
      <c r="AN437">
        <v>1.71</v>
      </c>
      <c r="AO437" t="s">
        <v>10473</v>
      </c>
      <c r="AP437">
        <v>1.5706088612238999E-2</v>
      </c>
      <c r="AQ437">
        <f>(Table2[[#This Row],[Sharpe Ratio]]-AVERAGE(Table2[Sharpe Ratio]))/_xlfn.STDEV.P(Table2[Sharpe Ratio])</f>
        <v>-0.44610355082074932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-1.0232677881295766</v>
      </c>
      <c r="AS437">
        <f>_xlfn.RANK.AVG(Table2[[#This Row],[1Y Return vs Nifty Z-Score]],Table2[1Y Return vs Nifty Z-Score])</f>
        <v>389</v>
      </c>
      <c r="AT437">
        <f>_xlfn.RANK.AVG(Table2[[#This Row],[6M Return vs Nifty Z-Score]],Table2[6M Return vs Nifty Z-Score])</f>
        <v>420</v>
      </c>
      <c r="AU437">
        <f>_xlfn.RANK.AVG(Table2[[#This Row],[Sharpe Ratio Z-Score]],Table2[Sharpe Ratio Z-Score])</f>
        <v>456</v>
      </c>
      <c r="AV437">
        <f>(Table2[[#This Row],[Rank 1Y]]+Table2[[#This Row],[Rank 6M]]+Table2[[#This Row],[Rank Sharpe]])/3</f>
        <v>421.66666666666669</v>
      </c>
    </row>
    <row r="438" spans="1:48" x14ac:dyDescent="0.3">
      <c r="A438" t="s">
        <v>583</v>
      </c>
      <c r="B438" t="s">
        <v>584</v>
      </c>
      <c r="C438" t="s">
        <v>10433</v>
      </c>
      <c r="D438" t="s">
        <v>503</v>
      </c>
      <c r="E438">
        <v>32446.511112947999</v>
      </c>
      <c r="F438">
        <v>73.39</v>
      </c>
      <c r="G438">
        <v>0.67363279394924902</v>
      </c>
      <c r="H438">
        <f>(Table2[[#This Row],[1Y Return vs Nifty]]-AVERAGE(Table2[1Y Return vs Nifty]))/_xlfn.STDEV.P(Table2[1Y Return vs Nifty])</f>
        <v>-0.53520143010678178</v>
      </c>
      <c r="I438">
        <v>6.7349331257584302</v>
      </c>
      <c r="J438">
        <f>(Table2[[#This Row],[1M Return vs Nifty]]-AVERAGE(Table2[1M Return vs Nifty]))/_xlfn.STDEV.P(Table2[1M Return vs Nifty])</f>
        <v>-0.23213441780936722</v>
      </c>
      <c r="K438">
        <v>-0.21321796161102499</v>
      </c>
      <c r="L438">
        <f>(Table2[[#This Row],[6M Return vs Nifty]]-AVERAGE(Table2[6M Return vs Nifty]))/_xlfn.STDEV.P(Table2[6M Return vs Nifty])</f>
        <v>-0.33759912044856438</v>
      </c>
      <c r="M438">
        <v>-2.8766769217081598</v>
      </c>
      <c r="N438">
        <f>(Table2[[#This Row],[1W Return vs Nifty]]-AVERAGE(Table2[1W Return vs Nifty]))/_xlfn.STDEV.P(Table2[1W Return vs Nifty])</f>
        <v>-0.88229191609453839</v>
      </c>
      <c r="O438">
        <v>73.069999999999993</v>
      </c>
      <c r="P438">
        <v>71.088405456084899</v>
      </c>
      <c r="Q438">
        <v>66.313036227657193</v>
      </c>
      <c r="R438">
        <v>48.168307623087401</v>
      </c>
      <c r="S438" s="2">
        <f>(Table2[[#This Row],[Close Price]]-Table2[[#This Row],[20D EMA]])/Table2[[#This Row],[20D EMA]]</f>
        <v>4.3793622553716634E-3</v>
      </c>
      <c r="T438" s="2">
        <f>(Table2[[#This Row],[Close Price]]-Table2[[#This Row],[50D EMA]])/Table2[[#This Row],[50D EMA]]</f>
        <v>3.2376511037892373E-2</v>
      </c>
      <c r="U438" s="2">
        <f>(Table2[[#This Row],[Close Price]]-Table2[[#This Row],[200D EMA]])/Table2[[#This Row],[200D EMA]]</f>
        <v>0.10672055111527554</v>
      </c>
      <c r="V438">
        <v>1.0072862986361399</v>
      </c>
      <c r="W438">
        <v>73.069999999999993</v>
      </c>
      <c r="X438">
        <v>74.16</v>
      </c>
      <c r="Y438">
        <v>72.599999999999994</v>
      </c>
      <c r="Z438">
        <v>76</v>
      </c>
      <c r="AA438">
        <v>72.599999999999994</v>
      </c>
      <c r="AB438">
        <v>76</v>
      </c>
      <c r="AC438" s="2">
        <f>(Table2[[#This Row],[Close Price]]/Table2[[#This Row],[Day Low]])-1</f>
        <v>4.3793622553716105E-3</v>
      </c>
      <c r="AD438" s="2">
        <f>(Table2[[#This Row],[Day High]]/Table2[[#This Row],[Close Price]])-1</f>
        <v>1.0491892628423427E-2</v>
      </c>
      <c r="AE438" s="2">
        <f>(Table2[[#This Row],[Close Price]]/Table2[[#This Row],[Current Week Low]])-1</f>
        <v>1.0881542699724633E-2</v>
      </c>
      <c r="AF438" s="2">
        <f>(Table2[[#This Row],[Current Week High]]/Table2[[#This Row],[Close Price]])-1</f>
        <v>3.5563428259980823E-2</v>
      </c>
      <c r="AG438" s="2">
        <f>(Table2[[#This Row],[Close Price]]/Table2[[#This Row],[Current Month Low]])-1</f>
        <v>1.0881542699724633E-2</v>
      </c>
      <c r="AH438" s="2">
        <f>(Table2[[#This Row],[Current Month High]]/Table2[[#This Row],[Close Price]])-1</f>
        <v>3.5563428259980823E-2</v>
      </c>
      <c r="AI438">
        <v>9.0066766589453593</v>
      </c>
      <c r="AJ438">
        <v>27.4131944444444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-0.08</v>
      </c>
      <c r="AM438" t="s">
        <v>10474</v>
      </c>
      <c r="AN438">
        <v>-4.37</v>
      </c>
      <c r="AO438" t="s">
        <v>10474</v>
      </c>
      <c r="AP438">
        <v>5.3543935005877001E-2</v>
      </c>
      <c r="AQ438">
        <f>(Table2[[#This Row],[Sharpe Ratio]]-AVERAGE(Table2[Sharpe Ratio]))/_xlfn.STDEV.P(Table2[Sharpe Ratio])</f>
        <v>-1.8185636211009128E-2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-2.0054125206702609</v>
      </c>
      <c r="AS438">
        <f>_xlfn.RANK.AVG(Table2[[#This Row],[1Y Return vs Nifty Z-Score]],Table2[1Y Return vs Nifty Z-Score])</f>
        <v>514</v>
      </c>
      <c r="AT438">
        <f>_xlfn.RANK.AVG(Table2[[#This Row],[6M Return vs Nifty Z-Score]],Table2[6M Return vs Nifty Z-Score])</f>
        <v>422</v>
      </c>
      <c r="AU438">
        <f>_xlfn.RANK.AVG(Table2[[#This Row],[Sharpe Ratio Z-Score]],Table2[Sharpe Ratio Z-Score])</f>
        <v>340</v>
      </c>
      <c r="AV438">
        <f>(Table2[[#This Row],[Rank 1Y]]+Table2[[#This Row],[Rank 6M]]+Table2[[#This Row],[Rank Sharpe]])/3</f>
        <v>425.33333333333331</v>
      </c>
    </row>
    <row r="439" spans="1:48" x14ac:dyDescent="0.3">
      <c r="A439" t="s">
        <v>567</v>
      </c>
      <c r="B439" t="s">
        <v>568</v>
      </c>
      <c r="C439" t="s">
        <v>10441</v>
      </c>
      <c r="D439" t="s">
        <v>569</v>
      </c>
      <c r="E439">
        <v>33105.266487214998</v>
      </c>
      <c r="F439">
        <v>1217.45</v>
      </c>
      <c r="G439">
        <v>0.73319205541441301</v>
      </c>
      <c r="H439">
        <f>(Table2[[#This Row],[1Y Return vs Nifty]]-AVERAGE(Table2[1Y Return vs Nifty]))/_xlfn.STDEV.P(Table2[1Y Return vs Nifty])</f>
        <v>-0.53453801522055566</v>
      </c>
      <c r="I439">
        <v>5.9689079577446398</v>
      </c>
      <c r="J439">
        <f>(Table2[[#This Row],[1M Return vs Nifty]]-AVERAGE(Table2[1M Return vs Nifty]))/_xlfn.STDEV.P(Table2[1M Return vs Nifty])</f>
        <v>-0.28729744860486328</v>
      </c>
      <c r="K439">
        <v>-15.3493127384922</v>
      </c>
      <c r="L439">
        <f>(Table2[[#This Row],[6M Return vs Nifty]]-AVERAGE(Table2[6M Return vs Nifty]))/_xlfn.STDEV.P(Table2[6M Return vs Nifty])</f>
        <v>-0.77040169571666828</v>
      </c>
      <c r="M439">
        <v>0.252648212449337</v>
      </c>
      <c r="N439">
        <f>(Table2[[#This Row],[1W Return vs Nifty]]-AVERAGE(Table2[1W Return vs Nifty]))/_xlfn.STDEV.P(Table2[1W Return vs Nifty])</f>
        <v>-0.26789381127350215</v>
      </c>
      <c r="O439">
        <v>1213.29</v>
      </c>
      <c r="P439">
        <v>1172.5136867400199</v>
      </c>
      <c r="Q439">
        <v>1129.3994160362199</v>
      </c>
      <c r="R439">
        <v>46.3350785372049</v>
      </c>
      <c r="S439" s="2">
        <f>(Table2[[#This Row],[Close Price]]-Table2[[#This Row],[20D EMA]])/Table2[[#This Row],[20D EMA]]</f>
        <v>3.428693881924422E-3</v>
      </c>
      <c r="T439" s="2">
        <f>(Table2[[#This Row],[Close Price]]-Table2[[#This Row],[50D EMA]])/Table2[[#This Row],[50D EMA]]</f>
        <v>3.8324766497965665E-2</v>
      </c>
      <c r="U439" s="2">
        <f>(Table2[[#This Row],[Close Price]]-Table2[[#This Row],[200D EMA]])/Table2[[#This Row],[200D EMA]]</f>
        <v>7.7962306969137252E-2</v>
      </c>
      <c r="V439">
        <v>0.44045398150211901</v>
      </c>
      <c r="W439">
        <v>1213</v>
      </c>
      <c r="X439">
        <v>1252.95</v>
      </c>
      <c r="Y439">
        <v>1210.6500000000001</v>
      </c>
      <c r="Z439">
        <v>1274.55</v>
      </c>
      <c r="AA439">
        <v>1210.6500000000001</v>
      </c>
      <c r="AB439">
        <v>1274.55</v>
      </c>
      <c r="AC439" s="2">
        <f>(Table2[[#This Row],[Close Price]]/Table2[[#This Row],[Day Low]])-1</f>
        <v>3.6685902720527963E-3</v>
      </c>
      <c r="AD439" s="2">
        <f>(Table2[[#This Row],[Day High]]/Table2[[#This Row],[Close Price]])-1</f>
        <v>2.9159308390488414E-2</v>
      </c>
      <c r="AE439" s="2">
        <f>(Table2[[#This Row],[Close Price]]/Table2[[#This Row],[Current Week Low]])-1</f>
        <v>5.6168174121340453E-3</v>
      </c>
      <c r="AF439" s="2">
        <f>(Table2[[#This Row],[Current Week High]]/Table2[[#This Row],[Close Price]])-1</f>
        <v>4.6901310115404993E-2</v>
      </c>
      <c r="AG439" s="2">
        <f>(Table2[[#This Row],[Close Price]]/Table2[[#This Row],[Current Month Low]])-1</f>
        <v>5.6168174121340453E-3</v>
      </c>
      <c r="AH439" s="2">
        <f>(Table2[[#This Row],[Current Month High]]/Table2[[#This Row],[Close Price]])-1</f>
        <v>4.6901310115404993E-2</v>
      </c>
      <c r="AI439">
        <v>18.3785781756951</v>
      </c>
      <c r="AJ439">
        <v>27.588555858310599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0.02</v>
      </c>
      <c r="AM439" t="s">
        <v>10473</v>
      </c>
      <c r="AN439">
        <v>-1.66</v>
      </c>
      <c r="AO439" t="s">
        <v>10474</v>
      </c>
      <c r="AP439">
        <v>0.116190094031906</v>
      </c>
      <c r="AQ439">
        <f>(Table2[[#This Row],[Sharpe Ratio]]-AVERAGE(Table2[Sharpe Ratio]))/_xlfn.STDEV.P(Table2[Sharpe Ratio])</f>
        <v>0.69029585213384126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-1.1698351186817482</v>
      </c>
      <c r="AS439">
        <f>_xlfn.RANK.AVG(Table2[[#This Row],[1Y Return vs Nifty Z-Score]],Table2[1Y Return vs Nifty Z-Score])</f>
        <v>513</v>
      </c>
      <c r="AT439">
        <f>_xlfn.RANK.AVG(Table2[[#This Row],[6M Return vs Nifty Z-Score]],Table2[6M Return vs Nifty Z-Score])</f>
        <v>585</v>
      </c>
      <c r="AU439">
        <f>_xlfn.RANK.AVG(Table2[[#This Row],[Sharpe Ratio Z-Score]],Table2[Sharpe Ratio Z-Score])</f>
        <v>179</v>
      </c>
      <c r="AV439">
        <f>(Table2[[#This Row],[Rank 1Y]]+Table2[[#This Row],[Rank 6M]]+Table2[[#This Row],[Rank Sharpe]])/3</f>
        <v>425.66666666666669</v>
      </c>
    </row>
    <row r="440" spans="1:48" x14ac:dyDescent="0.3">
      <c r="A440" t="s">
        <v>1197</v>
      </c>
      <c r="B440" t="s">
        <v>1198</v>
      </c>
      <c r="C440" t="s">
        <v>10443</v>
      </c>
      <c r="D440" t="s">
        <v>375</v>
      </c>
      <c r="E440">
        <v>9565.0400002499991</v>
      </c>
      <c r="F440">
        <v>757.7</v>
      </c>
      <c r="G440">
        <v>6.9786377683121597</v>
      </c>
      <c r="H440">
        <f>(Table2[[#This Row],[1Y Return vs Nifty]]-AVERAGE(Table2[1Y Return vs Nifty]))/_xlfn.STDEV.P(Table2[1Y Return vs Nifty])</f>
        <v>-0.46497164459864881</v>
      </c>
      <c r="I440">
        <v>33.1853611276346</v>
      </c>
      <c r="J440">
        <f>(Table2[[#This Row],[1M Return vs Nifty]]-AVERAGE(Table2[1M Return vs Nifty]))/_xlfn.STDEV.P(Table2[1M Return vs Nifty])</f>
        <v>1.6726147149179265</v>
      </c>
      <c r="K440">
        <v>-1.2038604648746101</v>
      </c>
      <c r="L440">
        <f>(Table2[[#This Row],[6M Return vs Nifty]]-AVERAGE(Table2[6M Return vs Nifty]))/_xlfn.STDEV.P(Table2[6M Return vs Nifty])</f>
        <v>-0.36592562295153469</v>
      </c>
      <c r="M440">
        <v>11.978223154581499</v>
      </c>
      <c r="N440">
        <f>(Table2[[#This Row],[1W Return vs Nifty]]-AVERAGE(Table2[1W Return vs Nifty]))/_xlfn.STDEV.P(Table2[1W Return vs Nifty])</f>
        <v>2.0342546435953786</v>
      </c>
      <c r="O440">
        <v>673.88</v>
      </c>
      <c r="P440">
        <v>621.58665470073004</v>
      </c>
      <c r="Q440">
        <v>595.80390431475098</v>
      </c>
      <c r="R440">
        <v>75.430157245568907</v>
      </c>
      <c r="S440" s="2">
        <f>(Table2[[#This Row],[Close Price]]-Table2[[#This Row],[20D EMA]])/Table2[[#This Row],[20D EMA]]</f>
        <v>0.12438416335252575</v>
      </c>
      <c r="T440" s="2">
        <f>(Table2[[#This Row],[Close Price]]-Table2[[#This Row],[50D EMA]])/Table2[[#This Row],[50D EMA]]</f>
        <v>0.21897726450514501</v>
      </c>
      <c r="U440" s="2">
        <f>(Table2[[#This Row],[Close Price]]-Table2[[#This Row],[200D EMA]])/Table2[[#This Row],[200D EMA]]</f>
        <v>0.27172714799754433</v>
      </c>
      <c r="V440">
        <v>1.78229758763363</v>
      </c>
      <c r="W440">
        <v>747.35</v>
      </c>
      <c r="X440">
        <v>780</v>
      </c>
      <c r="Y440">
        <v>677.2</v>
      </c>
      <c r="Z440">
        <v>780</v>
      </c>
      <c r="AA440">
        <v>677.2</v>
      </c>
      <c r="AB440">
        <v>780</v>
      </c>
      <c r="AC440" s="2">
        <f>(Table2[[#This Row],[Close Price]]/Table2[[#This Row],[Day Low]])-1</f>
        <v>1.3848932896233457E-2</v>
      </c>
      <c r="AD440" s="2">
        <f>(Table2[[#This Row],[Day High]]/Table2[[#This Row],[Close Price]])-1</f>
        <v>2.9431173287580714E-2</v>
      </c>
      <c r="AE440" s="2">
        <f>(Table2[[#This Row],[Close Price]]/Table2[[#This Row],[Current Week Low]])-1</f>
        <v>0.11887182516243344</v>
      </c>
      <c r="AF440" s="2">
        <f>(Table2[[#This Row],[Current Week High]]/Table2[[#This Row],[Close Price]])-1</f>
        <v>2.9431173287580714E-2</v>
      </c>
      <c r="AG440" s="2">
        <f>(Table2[[#This Row],[Close Price]]/Table2[[#This Row],[Current Month Low]])-1</f>
        <v>0.11887182516243344</v>
      </c>
      <c r="AH440" s="2">
        <f>(Table2[[#This Row],[Current Month High]]/Table2[[#This Row],[Close Price]])-1</f>
        <v>2.9431173287580714E-2</v>
      </c>
      <c r="AI440">
        <v>2.9431173287580701</v>
      </c>
      <c r="AJ440">
        <v>68.377777777777695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0.27</v>
      </c>
      <c r="AM440" t="s">
        <v>10473</v>
      </c>
      <c r="AN440">
        <v>17.38</v>
      </c>
      <c r="AO440" t="s">
        <v>10473</v>
      </c>
      <c r="AP440">
        <v>4.5185235659413001E-2</v>
      </c>
      <c r="AQ440">
        <f>(Table2[[#This Row],[Sharpe Ratio]]-AVERAGE(Table2[Sharpe Ratio]))/_xlfn.STDEV.P(Table2[Sharpe Ratio])</f>
        <v>-0.11271631208451965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2.7632557788786016</v>
      </c>
      <c r="AS440">
        <f>_xlfn.RANK.AVG(Table2[[#This Row],[1Y Return vs Nifty Z-Score]],Table2[1Y Return vs Nifty Z-Score])</f>
        <v>472</v>
      </c>
      <c r="AT440">
        <f>_xlfn.RANK.AVG(Table2[[#This Row],[6M Return vs Nifty Z-Score]],Table2[6M Return vs Nifty Z-Score])</f>
        <v>438</v>
      </c>
      <c r="AU440">
        <f>_xlfn.RANK.AVG(Table2[[#This Row],[Sharpe Ratio Z-Score]],Table2[Sharpe Ratio Z-Score])</f>
        <v>371</v>
      </c>
      <c r="AV440">
        <f>(Table2[[#This Row],[Rank 1Y]]+Table2[[#This Row],[Rank 6M]]+Table2[[#This Row],[Rank Sharpe]])/3</f>
        <v>427</v>
      </c>
    </row>
    <row r="441" spans="1:48" x14ac:dyDescent="0.3">
      <c r="A441" t="s">
        <v>1215</v>
      </c>
      <c r="B441" t="s">
        <v>1216</v>
      </c>
      <c r="C441" t="s">
        <v>10429</v>
      </c>
      <c r="D441" t="s">
        <v>487</v>
      </c>
      <c r="E441">
        <v>9386.2965815099997</v>
      </c>
      <c r="F441">
        <v>1055.7</v>
      </c>
      <c r="G441">
        <v>8.0634790830774197</v>
      </c>
      <c r="H441">
        <f>(Table2[[#This Row],[1Y Return vs Nifty]]-AVERAGE(Table2[1Y Return vs Nifty]))/_xlfn.STDEV.P(Table2[1Y Return vs Nifty])</f>
        <v>-0.45288788365696564</v>
      </c>
      <c r="I441">
        <v>23.156466188598401</v>
      </c>
      <c r="J441">
        <f>(Table2[[#This Row],[1M Return vs Nifty]]-AVERAGE(Table2[1M Return vs Nifty]))/_xlfn.STDEV.P(Table2[1M Return vs Nifty])</f>
        <v>0.95041358698202416</v>
      </c>
      <c r="K441">
        <v>-0.82988679912531504</v>
      </c>
      <c r="L441">
        <f>(Table2[[#This Row],[6M Return vs Nifty]]-AVERAGE(Table2[6M Return vs Nifty]))/_xlfn.STDEV.P(Table2[6M Return vs Nifty])</f>
        <v>-0.35523219323900623</v>
      </c>
      <c r="M441">
        <v>2.9883527864624</v>
      </c>
      <c r="N441">
        <f>(Table2[[#This Row],[1W Return vs Nifty]]-AVERAGE(Table2[1W Return vs Nifty]))/_xlfn.STDEV.P(Table2[1W Return vs Nifty])</f>
        <v>0.26922254243398458</v>
      </c>
      <c r="O441">
        <v>1022.27</v>
      </c>
      <c r="P441">
        <v>956.23775939686595</v>
      </c>
      <c r="Q441">
        <v>904.55722756242994</v>
      </c>
      <c r="R441">
        <v>52.435035838127703</v>
      </c>
      <c r="S441" s="2">
        <f>(Table2[[#This Row],[Close Price]]-Table2[[#This Row],[20D EMA]])/Table2[[#This Row],[20D EMA]]</f>
        <v>3.2701732419028302E-2</v>
      </c>
      <c r="T441" s="2">
        <f>(Table2[[#This Row],[Close Price]]-Table2[[#This Row],[50D EMA]])/Table2[[#This Row],[50D EMA]]</f>
        <v>0.10401413207722372</v>
      </c>
      <c r="U441" s="2">
        <f>(Table2[[#This Row],[Close Price]]-Table2[[#This Row],[200D EMA]])/Table2[[#This Row],[200D EMA]]</f>
        <v>0.1670903374956878</v>
      </c>
      <c r="V441">
        <v>0.80164993563813003</v>
      </c>
      <c r="W441">
        <v>1035.9000000000001</v>
      </c>
      <c r="X441">
        <v>1091.75</v>
      </c>
      <c r="Y441">
        <v>1029.55</v>
      </c>
      <c r="Z441">
        <v>1195</v>
      </c>
      <c r="AA441">
        <v>1029.55</v>
      </c>
      <c r="AB441">
        <v>1195</v>
      </c>
      <c r="AC441" s="2">
        <f>(Table2[[#This Row],[Close Price]]/Table2[[#This Row],[Day Low]])-1</f>
        <v>1.9113814074717572E-2</v>
      </c>
      <c r="AD441" s="2">
        <f>(Table2[[#This Row],[Day High]]/Table2[[#This Row],[Close Price]])-1</f>
        <v>3.4147958700388337E-2</v>
      </c>
      <c r="AE441" s="2">
        <f>(Table2[[#This Row],[Close Price]]/Table2[[#This Row],[Current Week Low]])-1</f>
        <v>2.5399446360060418E-2</v>
      </c>
      <c r="AF441" s="2">
        <f>(Table2[[#This Row],[Current Week High]]/Table2[[#This Row],[Close Price]])-1</f>
        <v>0.13195036468693755</v>
      </c>
      <c r="AG441" s="2">
        <f>(Table2[[#This Row],[Close Price]]/Table2[[#This Row],[Current Month Low]])-1</f>
        <v>2.5399446360060418E-2</v>
      </c>
      <c r="AH441" s="2">
        <f>(Table2[[#This Row],[Current Month High]]/Table2[[#This Row],[Close Price]])-1</f>
        <v>0.13195036468693755</v>
      </c>
      <c r="AI441">
        <v>13.195036468693701</v>
      </c>
      <c r="AJ441">
        <v>36.926070038910503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0.06</v>
      </c>
      <c r="AM441" t="s">
        <v>10473</v>
      </c>
      <c r="AN441">
        <v>-1.76</v>
      </c>
      <c r="AO441" t="s">
        <v>10474</v>
      </c>
      <c r="AP441">
        <v>3.8543859028110999E-2</v>
      </c>
      <c r="AQ441">
        <f>(Table2[[#This Row],[Sharpe Ratio]]-AVERAGE(Table2[Sharpe Ratio]))/_xlfn.STDEV.P(Table2[Sharpe Ratio])</f>
        <v>-0.18782534468216922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0.22369070783786771</v>
      </c>
      <c r="AS441">
        <f>_xlfn.RANK.AVG(Table2[[#This Row],[1Y Return vs Nifty Z-Score]],Table2[1Y Return vs Nifty Z-Score])</f>
        <v>466</v>
      </c>
      <c r="AT441">
        <f>_xlfn.RANK.AVG(Table2[[#This Row],[6M Return vs Nifty Z-Score]],Table2[6M Return vs Nifty Z-Score])</f>
        <v>431</v>
      </c>
      <c r="AU441">
        <f>_xlfn.RANK.AVG(Table2[[#This Row],[Sharpe Ratio Z-Score]],Table2[Sharpe Ratio Z-Score])</f>
        <v>391</v>
      </c>
      <c r="AV441">
        <f>(Table2[[#This Row],[Rank 1Y]]+Table2[[#This Row],[Rank 6M]]+Table2[[#This Row],[Rank Sharpe]])/3</f>
        <v>429.33333333333331</v>
      </c>
    </row>
    <row r="442" spans="1:48" x14ac:dyDescent="0.3">
      <c r="A442" t="s">
        <v>1942</v>
      </c>
      <c r="B442" t="s">
        <v>1943</v>
      </c>
      <c r="C442" t="s">
        <v>10441</v>
      </c>
      <c r="D442" t="s">
        <v>46</v>
      </c>
      <c r="E442">
        <v>3323.6840465999999</v>
      </c>
      <c r="F442">
        <v>1961.1</v>
      </c>
      <c r="G442">
        <v>0.340035348021825</v>
      </c>
      <c r="H442">
        <f>(Table2[[#This Row],[1Y Return vs Nifty]]-AVERAGE(Table2[1Y Return vs Nifty]))/_xlfn.STDEV.P(Table2[1Y Return vs Nifty])</f>
        <v>-0.53891728396713678</v>
      </c>
      <c r="I442">
        <v>25.1433598397163</v>
      </c>
      <c r="J442">
        <f>(Table2[[#This Row],[1M Return vs Nifty]]-AVERAGE(Table2[1M Return vs Nifty]))/_xlfn.STDEV.P(Table2[1M Return vs Nifty])</f>
        <v>1.0934938410527615</v>
      </c>
      <c r="K442">
        <v>7.8576361478878898</v>
      </c>
      <c r="L442">
        <f>(Table2[[#This Row],[6M Return vs Nifty]]-AVERAGE(Table2[6M Return vs Nifty]))/_xlfn.STDEV.P(Table2[6M Return vs Nifty])</f>
        <v>-0.10682054151553473</v>
      </c>
      <c r="M442">
        <v>-0.981687016693359</v>
      </c>
      <c r="N442">
        <f>(Table2[[#This Row],[1W Return vs Nifty]]-AVERAGE(Table2[1W Return vs Nifty]))/_xlfn.STDEV.P(Table2[1W Return vs Nifty])</f>
        <v>-0.51023782890888525</v>
      </c>
      <c r="O442">
        <v>1805.51</v>
      </c>
      <c r="P442">
        <v>1708.3796670255599</v>
      </c>
      <c r="Q442">
        <v>1632.4475459899299</v>
      </c>
      <c r="R442">
        <v>76.619718867774395</v>
      </c>
      <c r="S442" s="2">
        <f>(Table2[[#This Row],[Close Price]]-Table2[[#This Row],[20D EMA]])/Table2[[#This Row],[20D EMA]]</f>
        <v>8.6175097340917481E-2</v>
      </c>
      <c r="T442" s="2">
        <f>(Table2[[#This Row],[Close Price]]-Table2[[#This Row],[50D EMA]])/Table2[[#This Row],[50D EMA]]</f>
        <v>0.14792984127143613</v>
      </c>
      <c r="U442" s="2">
        <f>(Table2[[#This Row],[Close Price]]-Table2[[#This Row],[200D EMA]])/Table2[[#This Row],[200D EMA]]</f>
        <v>0.20132497048214332</v>
      </c>
      <c r="V442">
        <v>2.4591350723314598</v>
      </c>
      <c r="W442">
        <v>1951</v>
      </c>
      <c r="X442">
        <v>1979.85</v>
      </c>
      <c r="Y442">
        <v>1898.3</v>
      </c>
      <c r="Z442">
        <v>2025</v>
      </c>
      <c r="AA442">
        <v>1898.3</v>
      </c>
      <c r="AB442">
        <v>2025</v>
      </c>
      <c r="AC442" s="2">
        <f>(Table2[[#This Row],[Close Price]]/Table2[[#This Row],[Day Low]])-1</f>
        <v>5.1768323936443039E-3</v>
      </c>
      <c r="AD442" s="2">
        <f>(Table2[[#This Row],[Day High]]/Table2[[#This Row],[Close Price]])-1</f>
        <v>9.5609606853297446E-3</v>
      </c>
      <c r="AE442" s="2">
        <f>(Table2[[#This Row],[Close Price]]/Table2[[#This Row],[Current Week Low]])-1</f>
        <v>3.3082231470262791E-2</v>
      </c>
      <c r="AF442" s="2">
        <f>(Table2[[#This Row],[Current Week High]]/Table2[[#This Row],[Close Price]])-1</f>
        <v>3.2583754015603539E-2</v>
      </c>
      <c r="AG442" s="2">
        <f>(Table2[[#This Row],[Close Price]]/Table2[[#This Row],[Current Month Low]])-1</f>
        <v>3.3082231470262791E-2</v>
      </c>
      <c r="AH442" s="2">
        <f>(Table2[[#This Row],[Current Month High]]/Table2[[#This Row],[Close Price]])-1</f>
        <v>3.2583754015603539E-2</v>
      </c>
      <c r="AI442">
        <v>3.2583754015603499</v>
      </c>
      <c r="AJ442">
        <v>38.691654879773601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0.06</v>
      </c>
      <c r="AM442" t="s">
        <v>10473</v>
      </c>
      <c r="AN442">
        <v>18.7</v>
      </c>
      <c r="AO442" t="s">
        <v>10473</v>
      </c>
      <c r="AP442">
        <v>2.3068581100706999E-2</v>
      </c>
      <c r="AQ442">
        <f>(Table2[[#This Row],[Sharpe Ratio]]-AVERAGE(Table2[Sharpe Ratio]))/_xlfn.STDEV.P(Table2[Sharpe Ratio])</f>
        <v>-0.36283923394554707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-0.42532104728434234</v>
      </c>
      <c r="AS442">
        <f>_xlfn.RANK.AVG(Table2[[#This Row],[1Y Return vs Nifty Z-Score]],Table2[1Y Return vs Nifty Z-Score])</f>
        <v>518</v>
      </c>
      <c r="AT442">
        <f>_xlfn.RANK.AVG(Table2[[#This Row],[6M Return vs Nifty Z-Score]],Table2[6M Return vs Nifty Z-Score])</f>
        <v>339</v>
      </c>
      <c r="AU442">
        <f>_xlfn.RANK.AVG(Table2[[#This Row],[Sharpe Ratio Z-Score]],Table2[Sharpe Ratio Z-Score])</f>
        <v>431</v>
      </c>
      <c r="AV442">
        <f>(Table2[[#This Row],[Rank 1Y]]+Table2[[#This Row],[Rank 6M]]+Table2[[#This Row],[Rank Sharpe]])/3</f>
        <v>429.33333333333331</v>
      </c>
    </row>
    <row r="443" spans="1:48" x14ac:dyDescent="0.3">
      <c r="A443" t="s">
        <v>396</v>
      </c>
      <c r="B443" t="s">
        <v>397</v>
      </c>
      <c r="C443" t="s">
        <v>10433</v>
      </c>
      <c r="D443" t="s">
        <v>398</v>
      </c>
      <c r="E443">
        <v>61426.537122499998</v>
      </c>
      <c r="F443">
        <v>3177.5</v>
      </c>
      <c r="G443">
        <v>5.7381859916700204</v>
      </c>
      <c r="H443">
        <f>(Table2[[#This Row],[1Y Return vs Nifty]]-AVERAGE(Table2[1Y Return vs Nifty]))/_xlfn.STDEV.P(Table2[1Y Return vs Nifty])</f>
        <v>-0.47878870938463858</v>
      </c>
      <c r="I443">
        <v>-2.7480932607176899E-2</v>
      </c>
      <c r="J443">
        <f>(Table2[[#This Row],[1M Return vs Nifty]]-AVERAGE(Table2[1M Return vs Nifty]))/_xlfn.STDEV.P(Table2[1M Return vs Nifty])</f>
        <v>-0.71910961200664447</v>
      </c>
      <c r="K443">
        <v>11.2251585455632</v>
      </c>
      <c r="L443">
        <f>(Table2[[#This Row],[6M Return vs Nifty]]-AVERAGE(Table2[6M Return vs Nifty]))/_xlfn.STDEV.P(Table2[6M Return vs Nifty])</f>
        <v>-1.052936552388903E-2</v>
      </c>
      <c r="M443">
        <v>-2.84479292961014</v>
      </c>
      <c r="N443">
        <f>(Table2[[#This Row],[1W Return vs Nifty]]-AVERAGE(Table2[1W Return vs Nifty]))/_xlfn.STDEV.P(Table2[1W Return vs Nifty])</f>
        <v>-0.8760319515720516</v>
      </c>
      <c r="O443">
        <v>3155.6</v>
      </c>
      <c r="P443">
        <v>2973.09735225435</v>
      </c>
      <c r="Q443">
        <v>2620.0779677698902</v>
      </c>
      <c r="R443">
        <v>50.634517117154097</v>
      </c>
      <c r="S443" s="2">
        <f>(Table2[[#This Row],[Close Price]]-Table2[[#This Row],[20D EMA]])/Table2[[#This Row],[20D EMA]]</f>
        <v>6.9400430979845648E-3</v>
      </c>
      <c r="T443" s="2">
        <f>(Table2[[#This Row],[Close Price]]-Table2[[#This Row],[50D EMA]])/Table2[[#This Row],[50D EMA]]</f>
        <v>6.8750741576175362E-2</v>
      </c>
      <c r="U443" s="2">
        <f>(Table2[[#This Row],[Close Price]]-Table2[[#This Row],[200D EMA]])/Table2[[#This Row],[200D EMA]]</f>
        <v>0.21275016968467014</v>
      </c>
      <c r="V443">
        <v>0.63157008797146597</v>
      </c>
      <c r="W443">
        <v>3132.05</v>
      </c>
      <c r="X443">
        <v>3195</v>
      </c>
      <c r="Y443">
        <v>3087.7</v>
      </c>
      <c r="Z443">
        <v>3248.85</v>
      </c>
      <c r="AA443">
        <v>3087.7</v>
      </c>
      <c r="AB443">
        <v>3248.85</v>
      </c>
      <c r="AC443" s="2">
        <f>(Table2[[#This Row],[Close Price]]/Table2[[#This Row],[Day Low]])-1</f>
        <v>1.4511262591593299E-2</v>
      </c>
      <c r="AD443" s="2">
        <f>(Table2[[#This Row],[Day High]]/Table2[[#This Row],[Close Price]])-1</f>
        <v>5.5074744295831035E-3</v>
      </c>
      <c r="AE443" s="2">
        <f>(Table2[[#This Row],[Close Price]]/Table2[[#This Row],[Current Week Low]])-1</f>
        <v>2.9083136315056546E-2</v>
      </c>
      <c r="AF443" s="2">
        <f>(Table2[[#This Row],[Current Week High]]/Table2[[#This Row],[Close Price]])-1</f>
        <v>2.2454760031471288E-2</v>
      </c>
      <c r="AG443" s="2">
        <f>(Table2[[#This Row],[Close Price]]/Table2[[#This Row],[Current Month Low]])-1</f>
        <v>2.9083136315056546E-2</v>
      </c>
      <c r="AH443" s="2">
        <f>(Table2[[#This Row],[Current Month High]]/Table2[[#This Row],[Close Price]])-1</f>
        <v>2.2454760031471288E-2</v>
      </c>
      <c r="AI443">
        <v>5.8678206136900002</v>
      </c>
      <c r="AJ443">
        <v>44.840003646640497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0.15</v>
      </c>
      <c r="AM443" t="s">
        <v>10473</v>
      </c>
      <c r="AN443">
        <v>-3.41</v>
      </c>
      <c r="AO443" t="s">
        <v>10474</v>
      </c>
      <c r="AP443">
        <v>2.3341746101659998E-3</v>
      </c>
      <c r="AQ443">
        <f>(Table2[[#This Row],[Sharpe Ratio]]-AVERAGE(Table2[Sharpe Ratio]))/_xlfn.STDEV.P(Table2[Sharpe Ratio])</f>
        <v>-0.59732995769865138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-2.6817895961858751</v>
      </c>
      <c r="AS443">
        <f>_xlfn.RANK.AVG(Table2[[#This Row],[1Y Return vs Nifty Z-Score]],Table2[1Y Return vs Nifty Z-Score])</f>
        <v>483</v>
      </c>
      <c r="AT443">
        <f>_xlfn.RANK.AVG(Table2[[#This Row],[6M Return vs Nifty Z-Score]],Table2[6M Return vs Nifty Z-Score])</f>
        <v>307</v>
      </c>
      <c r="AU443">
        <f>_xlfn.RANK.AVG(Table2[[#This Row],[Sharpe Ratio Z-Score]],Table2[Sharpe Ratio Z-Score])</f>
        <v>502</v>
      </c>
      <c r="AV443">
        <f>(Table2[[#This Row],[Rank 1Y]]+Table2[[#This Row],[Rank 6M]]+Table2[[#This Row],[Rank Sharpe]])/3</f>
        <v>430.66666666666669</v>
      </c>
    </row>
    <row r="444" spans="1:48" x14ac:dyDescent="0.3">
      <c r="A444" t="s">
        <v>54</v>
      </c>
      <c r="B444" t="s">
        <v>55</v>
      </c>
      <c r="C444" t="s">
        <v>10433</v>
      </c>
      <c r="D444" t="s">
        <v>56</v>
      </c>
      <c r="E444">
        <v>380554.44758247002</v>
      </c>
      <c r="F444">
        <v>12104.05</v>
      </c>
      <c r="G444">
        <v>-4.2605226701416399</v>
      </c>
      <c r="H444">
        <f>(Table2[[#This Row],[1Y Return vs Nifty]]-AVERAGE(Table2[1Y Return vs Nifty]))/_xlfn.STDEV.P(Table2[1Y Return vs Nifty])</f>
        <v>-0.59016168490688192</v>
      </c>
      <c r="I444">
        <v>-9.0210605898259306</v>
      </c>
      <c r="J444">
        <f>(Table2[[#This Row],[1M Return vs Nifty]]-AVERAGE(Table2[1M Return vs Nifty]))/_xlfn.STDEV.P(Table2[1M Return vs Nifty])</f>
        <v>-1.366755580192345</v>
      </c>
      <c r="K444">
        <v>8.8320680377194307</v>
      </c>
      <c r="L444">
        <f>(Table2[[#This Row],[6M Return vs Nifty]]-AVERAGE(Table2[6M Return vs Nifty]))/_xlfn.STDEV.P(Table2[6M Return vs Nifty])</f>
        <v>-7.8957566451014413E-2</v>
      </c>
      <c r="M444">
        <v>-2.0547345492908899</v>
      </c>
      <c r="N444">
        <f>(Table2[[#This Row],[1W Return vs Nifty]]-AVERAGE(Table2[1W Return vs Nifty]))/_xlfn.STDEV.P(Table2[1W Return vs Nifty])</f>
        <v>-0.72091532074717224</v>
      </c>
      <c r="O444">
        <v>12276.31</v>
      </c>
      <c r="P444">
        <v>12355.996848114701</v>
      </c>
      <c r="Q444">
        <v>11428.529397476001</v>
      </c>
      <c r="R444">
        <v>39.3304373938551</v>
      </c>
      <c r="S444" s="2">
        <f>(Table2[[#This Row],[Close Price]]-Table2[[#This Row],[20D EMA]])/Table2[[#This Row],[20D EMA]]</f>
        <v>-1.4031903723513029E-2</v>
      </c>
      <c r="T444" s="2">
        <f>(Table2[[#This Row],[Close Price]]-Table2[[#This Row],[50D EMA]])/Table2[[#This Row],[50D EMA]]</f>
        <v>-2.0390653316906916E-2</v>
      </c>
      <c r="U444" s="2">
        <f>(Table2[[#This Row],[Close Price]]-Table2[[#This Row],[200D EMA]])/Table2[[#This Row],[200D EMA]]</f>
        <v>5.9108270104567248E-2</v>
      </c>
      <c r="V444">
        <v>1.29018565799187</v>
      </c>
      <c r="W444">
        <v>12021.9</v>
      </c>
      <c r="X444">
        <v>12137.45</v>
      </c>
      <c r="Y444">
        <v>11960</v>
      </c>
      <c r="Z444">
        <v>12260</v>
      </c>
      <c r="AA444">
        <v>11960</v>
      </c>
      <c r="AB444">
        <v>12260</v>
      </c>
      <c r="AC444" s="2">
        <f>(Table2[[#This Row],[Close Price]]/Table2[[#This Row],[Day Low]])-1</f>
        <v>6.833362446867719E-3</v>
      </c>
      <c r="AD444" s="2">
        <f>(Table2[[#This Row],[Day High]]/Table2[[#This Row],[Close Price]])-1</f>
        <v>2.759406975351375E-3</v>
      </c>
      <c r="AE444" s="2">
        <f>(Table2[[#This Row],[Close Price]]/Table2[[#This Row],[Current Week Low]])-1</f>
        <v>1.2044314381270738E-2</v>
      </c>
      <c r="AF444" s="2">
        <f>(Table2[[#This Row],[Current Week High]]/Table2[[#This Row],[Close Price]])-1</f>
        <v>1.2884117299581499E-2</v>
      </c>
      <c r="AG444" s="2">
        <f>(Table2[[#This Row],[Close Price]]/Table2[[#This Row],[Current Month Low]])-1</f>
        <v>1.2044314381270738E-2</v>
      </c>
      <c r="AH444" s="2">
        <f>(Table2[[#This Row],[Current Month High]]/Table2[[#This Row],[Close Price]])-1</f>
        <v>1.2884117299581499E-2</v>
      </c>
      <c r="AI444">
        <v>8.0130204353088494</v>
      </c>
      <c r="AJ444">
        <v>30.795913184895401</v>
      </c>
      <c r="AK444" t="str">
        <f>IF(AND(Table2[[#This Row],[20D EMA]]&gt;Table2[[#This Row],[50D EMA]],Table2[[#This Row],[50D EMA]]&gt;Table2[[#This Row],[200D EMA]]),"Uptrend","Downtrend/NoTrend")</f>
        <v>Downtrend/NoTrend</v>
      </c>
      <c r="AL444">
        <v>-0.17</v>
      </c>
      <c r="AM444" t="s">
        <v>10474</v>
      </c>
      <c r="AN444">
        <v>-1.1299999999999999</v>
      </c>
      <c r="AO444" t="s">
        <v>10474</v>
      </c>
      <c r="AP444">
        <v>2.5239793857848001E-2</v>
      </c>
      <c r="AQ444">
        <f>(Table2[[#This Row],[Sharpe Ratio]]-AVERAGE(Table2[Sharpe Ratio]))/_xlfn.STDEV.P(Table2[Sharpe Ratio])</f>
        <v>-0.33828443171013073</v>
      </c>
      <c r="AR4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4">
        <f>_xlfn.RANK.AVG(Table2[[#This Row],[1Y Return vs Nifty Z-Score]],Table2[1Y Return vs Nifty Z-Score])</f>
        <v>540</v>
      </c>
      <c r="AT444">
        <f>_xlfn.RANK.AVG(Table2[[#This Row],[6M Return vs Nifty Z-Score]],Table2[6M Return vs Nifty Z-Score])</f>
        <v>331</v>
      </c>
      <c r="AU444">
        <f>_xlfn.RANK.AVG(Table2[[#This Row],[Sharpe Ratio Z-Score]],Table2[Sharpe Ratio Z-Score])</f>
        <v>426</v>
      </c>
      <c r="AV444">
        <f>(Table2[[#This Row],[Rank 1Y]]+Table2[[#This Row],[Rank 6M]]+Table2[[#This Row],[Rank Sharpe]])/3</f>
        <v>432.33333333333331</v>
      </c>
    </row>
    <row r="445" spans="1:48" x14ac:dyDescent="0.3">
      <c r="A445" t="s">
        <v>719</v>
      </c>
      <c r="B445" t="s">
        <v>720</v>
      </c>
      <c r="C445" t="s">
        <v>10431</v>
      </c>
      <c r="D445" t="s">
        <v>286</v>
      </c>
      <c r="E445">
        <v>22948.892653125</v>
      </c>
      <c r="F445">
        <v>1716.25</v>
      </c>
      <c r="G445">
        <v>1.1045918694744801</v>
      </c>
      <c r="H445">
        <f>(Table2[[#This Row],[1Y Return vs Nifty]]-AVERAGE(Table2[1Y Return vs Nifty]))/_xlfn.STDEV.P(Table2[1Y Return vs Nifty])</f>
        <v>-0.53040109076367459</v>
      </c>
      <c r="I445">
        <v>0.34197883611360402</v>
      </c>
      <c r="J445">
        <f>(Table2[[#This Row],[1M Return vs Nifty]]-AVERAGE(Table2[1M Return vs Nifty]))/_xlfn.STDEV.P(Table2[1M Return vs Nifty])</f>
        <v>-0.69250406241029705</v>
      </c>
      <c r="K445">
        <v>-9.6991258211325206</v>
      </c>
      <c r="L445">
        <f>(Table2[[#This Row],[6M Return vs Nifty]]-AVERAGE(Table2[6M Return vs Nifty]))/_xlfn.STDEV.P(Table2[6M Return vs Nifty])</f>
        <v>-0.60883984739139629</v>
      </c>
      <c r="M445">
        <v>-6.5168200894421897</v>
      </c>
      <c r="N445">
        <f>(Table2[[#This Row],[1W Return vs Nifty]]-AVERAGE(Table2[1W Return vs Nifty]))/_xlfn.STDEV.P(Table2[1W Return vs Nifty])</f>
        <v>-1.5969818149232073</v>
      </c>
      <c r="O445">
        <v>1745.3</v>
      </c>
      <c r="P445">
        <v>1717.1965528022799</v>
      </c>
      <c r="Q445">
        <v>1583.6831203141701</v>
      </c>
      <c r="R445">
        <v>35.136996701119898</v>
      </c>
      <c r="S445" s="2">
        <f>(Table2[[#This Row],[Close Price]]-Table2[[#This Row],[20D EMA]])/Table2[[#This Row],[20D EMA]]</f>
        <v>-1.664470291640403E-2</v>
      </c>
      <c r="T445" s="2">
        <f>(Table2[[#This Row],[Close Price]]-Table2[[#This Row],[50D EMA]])/Table2[[#This Row],[50D EMA]]</f>
        <v>-5.512198360375617E-4</v>
      </c>
      <c r="U445" s="2">
        <f>(Table2[[#This Row],[Close Price]]-Table2[[#This Row],[200D EMA]])/Table2[[#This Row],[200D EMA]]</f>
        <v>8.3707957725489543E-2</v>
      </c>
      <c r="V445">
        <v>1.09045968918442</v>
      </c>
      <c r="W445">
        <v>1706</v>
      </c>
      <c r="X445">
        <v>1736</v>
      </c>
      <c r="Y445">
        <v>1706</v>
      </c>
      <c r="Z445">
        <v>1807.9</v>
      </c>
      <c r="AA445">
        <v>1706</v>
      </c>
      <c r="AB445">
        <v>1807.9</v>
      </c>
      <c r="AC445" s="2">
        <f>(Table2[[#This Row],[Close Price]]/Table2[[#This Row],[Day Low]])-1</f>
        <v>6.0082063305979538E-3</v>
      </c>
      <c r="AD445" s="2">
        <f>(Table2[[#This Row],[Day High]]/Table2[[#This Row],[Close Price]])-1</f>
        <v>1.1507647487254191E-2</v>
      </c>
      <c r="AE445" s="2">
        <f>(Table2[[#This Row],[Close Price]]/Table2[[#This Row],[Current Week Low]])-1</f>
        <v>6.0082063305979538E-3</v>
      </c>
      <c r="AF445" s="2">
        <f>(Table2[[#This Row],[Current Week High]]/Table2[[#This Row],[Close Price]])-1</f>
        <v>5.3401310997815088E-2</v>
      </c>
      <c r="AG445" s="2">
        <f>(Table2[[#This Row],[Close Price]]/Table2[[#This Row],[Current Month Low]])-1</f>
        <v>6.0082063305979538E-3</v>
      </c>
      <c r="AH445" s="2">
        <f>(Table2[[#This Row],[Current Month High]]/Table2[[#This Row],[Close Price]])-1</f>
        <v>5.3401310997815088E-2</v>
      </c>
      <c r="AI445">
        <v>9.8383102694828697</v>
      </c>
      <c r="AJ445">
        <v>50.383351588170797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-0.12</v>
      </c>
      <c r="AM445" t="s">
        <v>10474</v>
      </c>
      <c r="AN445">
        <v>-3.18</v>
      </c>
      <c r="AO445" t="s">
        <v>10474</v>
      </c>
      <c r="AP445">
        <v>7.7311175039323998E-2</v>
      </c>
      <c r="AQ445">
        <f>(Table2[[#This Row],[Sharpe Ratio]]-AVERAGE(Table2[Sharpe Ratio]))/_xlfn.STDEV.P(Table2[Sharpe Ratio])</f>
        <v>0.25060418034820736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-3.178122635140368</v>
      </c>
      <c r="AS445">
        <f>_xlfn.RANK.AVG(Table2[[#This Row],[1Y Return vs Nifty Z-Score]],Table2[1Y Return vs Nifty Z-Score])</f>
        <v>511</v>
      </c>
      <c r="AT445">
        <f>_xlfn.RANK.AVG(Table2[[#This Row],[6M Return vs Nifty Z-Score]],Table2[6M Return vs Nifty Z-Score])</f>
        <v>528</v>
      </c>
      <c r="AU445">
        <f>_xlfn.RANK.AVG(Table2[[#This Row],[Sharpe Ratio Z-Score]],Table2[Sharpe Ratio Z-Score])</f>
        <v>258</v>
      </c>
      <c r="AV445">
        <f>(Table2[[#This Row],[Rank 1Y]]+Table2[[#This Row],[Rank 6M]]+Table2[[#This Row],[Rank Sharpe]])/3</f>
        <v>432.33333333333331</v>
      </c>
    </row>
    <row r="446" spans="1:48" x14ac:dyDescent="0.3">
      <c r="A446" t="s">
        <v>1922</v>
      </c>
      <c r="B446" t="s">
        <v>1923</v>
      </c>
      <c r="C446" t="s">
        <v>10435</v>
      </c>
      <c r="D446" t="s">
        <v>130</v>
      </c>
      <c r="E446">
        <v>3445.307202</v>
      </c>
      <c r="F446">
        <v>598.1</v>
      </c>
      <c r="G446">
        <v>-37.253617190919698</v>
      </c>
      <c r="H446">
        <f>(Table2[[#This Row],[1Y Return vs Nifty]]-AVERAGE(Table2[1Y Return vs Nifty]))/_xlfn.STDEV.P(Table2[1Y Return vs Nifty])</f>
        <v>-0.95766305260848739</v>
      </c>
      <c r="I446">
        <v>9.4591646430301903</v>
      </c>
      <c r="J446">
        <f>(Table2[[#This Row],[1M Return vs Nifty]]-AVERAGE(Table2[1M Return vs Nifty]))/_xlfn.STDEV.P(Table2[1M Return vs Nifty])</f>
        <v>-3.5956963913207872E-2</v>
      </c>
      <c r="K446">
        <v>-12.601317128720799</v>
      </c>
      <c r="L446">
        <f>(Table2[[#This Row],[6M Return vs Nifty]]-AVERAGE(Table2[6M Return vs Nifty]))/_xlfn.STDEV.P(Table2[6M Return vs Nifty])</f>
        <v>-0.69182531295305749</v>
      </c>
      <c r="M446">
        <v>0.11618348655426999</v>
      </c>
      <c r="N446">
        <f>(Table2[[#This Row],[1W Return vs Nifty]]-AVERAGE(Table2[1W Return vs Nifty]))/_xlfn.STDEV.P(Table2[1W Return vs Nifty])</f>
        <v>-0.29468670283011072</v>
      </c>
      <c r="O446">
        <v>566.69000000000005</v>
      </c>
      <c r="P446">
        <v>552.17671237385605</v>
      </c>
      <c r="Q446">
        <v>545.57323522380602</v>
      </c>
      <c r="R446">
        <v>72.051045168717195</v>
      </c>
      <c r="S446" s="2">
        <f>(Table2[[#This Row],[Close Price]]-Table2[[#This Row],[20D EMA]])/Table2[[#This Row],[20D EMA]]</f>
        <v>5.5427129471139362E-2</v>
      </c>
      <c r="T446" s="2">
        <f>(Table2[[#This Row],[Close Price]]-Table2[[#This Row],[50D EMA]])/Table2[[#This Row],[50D EMA]]</f>
        <v>8.3167737061412353E-2</v>
      </c>
      <c r="U446" s="2">
        <f>(Table2[[#This Row],[Close Price]]-Table2[[#This Row],[200D EMA]])/Table2[[#This Row],[200D EMA]]</f>
        <v>9.627811883888765E-2</v>
      </c>
      <c r="V446">
        <v>2.2504920855101198</v>
      </c>
      <c r="W446">
        <v>591</v>
      </c>
      <c r="X446">
        <v>605.85</v>
      </c>
      <c r="Y446">
        <v>580.4</v>
      </c>
      <c r="Z446">
        <v>614.4</v>
      </c>
      <c r="AA446">
        <v>580.4</v>
      </c>
      <c r="AB446">
        <v>614.4</v>
      </c>
      <c r="AC446" s="2">
        <f>(Table2[[#This Row],[Close Price]]/Table2[[#This Row],[Day Low]])-1</f>
        <v>1.2013536379018586E-2</v>
      </c>
      <c r="AD446" s="2">
        <f>(Table2[[#This Row],[Day High]]/Table2[[#This Row],[Close Price]])-1</f>
        <v>1.2957699381374255E-2</v>
      </c>
      <c r="AE446" s="2">
        <f>(Table2[[#This Row],[Close Price]]/Table2[[#This Row],[Current Week Low]])-1</f>
        <v>3.0496209510682437E-2</v>
      </c>
      <c r="AF446" s="2">
        <f>(Table2[[#This Row],[Current Week High]]/Table2[[#This Row],[Close Price]])-1</f>
        <v>2.7252967731148603E-2</v>
      </c>
      <c r="AG446" s="2">
        <f>(Table2[[#This Row],[Close Price]]/Table2[[#This Row],[Current Month Low]])-1</f>
        <v>3.0496209510682437E-2</v>
      </c>
      <c r="AH446" s="2">
        <f>(Table2[[#This Row],[Current Month High]]/Table2[[#This Row],[Close Price]])-1</f>
        <v>2.7252967731148603E-2</v>
      </c>
      <c r="AI446">
        <v>25.397090787493699</v>
      </c>
      <c r="AJ446">
        <v>30.0217391304347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-0.05</v>
      </c>
      <c r="AM446" t="s">
        <v>10474</v>
      </c>
      <c r="AN446">
        <v>12.8</v>
      </c>
      <c r="AO446" t="s">
        <v>10473</v>
      </c>
      <c r="AP446">
        <v>0.18818870186474099</v>
      </c>
      <c r="AQ446">
        <f>(Table2[[#This Row],[Sharpe Ratio]]-AVERAGE(Table2[Sharpe Ratio]))/_xlfn.STDEV.P(Table2[Sharpe Ratio])</f>
        <v>1.5045465840098371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-0.47558544829502641</v>
      </c>
      <c r="AS446">
        <f>_xlfn.RANK.AVG(Table2[[#This Row],[1Y Return vs Nifty Z-Score]],Table2[1Y Return vs Nifty Z-Score])</f>
        <v>689</v>
      </c>
      <c r="AT446">
        <f>_xlfn.RANK.AVG(Table2[[#This Row],[6M Return vs Nifty Z-Score]],Table2[6M Return vs Nifty Z-Score])</f>
        <v>557</v>
      </c>
      <c r="AU446">
        <f>_xlfn.RANK.AVG(Table2[[#This Row],[Sharpe Ratio Z-Score]],Table2[Sharpe Ratio Z-Score])</f>
        <v>53</v>
      </c>
      <c r="AV446">
        <f>(Table2[[#This Row],[Rank 1Y]]+Table2[[#This Row],[Rank 6M]]+Table2[[#This Row],[Rank Sharpe]])/3</f>
        <v>433</v>
      </c>
    </row>
    <row r="447" spans="1:48" x14ac:dyDescent="0.3">
      <c r="A447" t="s">
        <v>1058</v>
      </c>
      <c r="B447" t="s">
        <v>1059</v>
      </c>
      <c r="C447" t="s">
        <v>10439</v>
      </c>
      <c r="D447" t="s">
        <v>915</v>
      </c>
      <c r="E447">
        <v>12060.765104765</v>
      </c>
      <c r="F447">
        <v>2501.65</v>
      </c>
      <c r="G447">
        <v>29.5561482325793</v>
      </c>
      <c r="H447">
        <f>(Table2[[#This Row],[1Y Return vs Nifty]]-AVERAGE(Table2[1Y Return vs Nifty]))/_xlfn.STDEV.P(Table2[1Y Return vs Nifty])</f>
        <v>-0.21348671736061373</v>
      </c>
      <c r="I447">
        <v>8.0193426941838304</v>
      </c>
      <c r="J447">
        <f>(Table2[[#This Row],[1M Return vs Nifty]]-AVERAGE(Table2[1M Return vs Nifty]))/_xlfn.STDEV.P(Table2[1M Return vs Nifty])</f>
        <v>-0.13964147170840485</v>
      </c>
      <c r="K447">
        <v>-14.759032616813601</v>
      </c>
      <c r="L447">
        <f>(Table2[[#This Row],[6M Return vs Nifty]]-AVERAGE(Table2[6M Return vs Nifty]))/_xlfn.STDEV.P(Table2[6M Return vs Nifty])</f>
        <v>-0.75352318375185956</v>
      </c>
      <c r="M447">
        <v>2.9036781142334198</v>
      </c>
      <c r="N447">
        <f>(Table2[[#This Row],[1W Return vs Nifty]]-AVERAGE(Table2[1W Return vs Nifty]))/_xlfn.STDEV.P(Table2[1W Return vs Nifty])</f>
        <v>0.25259788506745812</v>
      </c>
      <c r="O447">
        <v>2410.23</v>
      </c>
      <c r="P447">
        <v>2377.46293637385</v>
      </c>
      <c r="Q447">
        <v>2278.0382675804399</v>
      </c>
      <c r="R447">
        <v>71.528510969217393</v>
      </c>
      <c r="S447" s="2">
        <f>(Table2[[#This Row],[Close Price]]-Table2[[#This Row],[20D EMA]])/Table2[[#This Row],[20D EMA]]</f>
        <v>3.7929990083933926E-2</v>
      </c>
      <c r="T447" s="2">
        <f>(Table2[[#This Row],[Close Price]]-Table2[[#This Row],[50D EMA]])/Table2[[#This Row],[50D EMA]]</f>
        <v>5.2235120777765945E-2</v>
      </c>
      <c r="U447" s="2">
        <f>(Table2[[#This Row],[Close Price]]-Table2[[#This Row],[200D EMA]])/Table2[[#This Row],[200D EMA]]</f>
        <v>9.8159778789433466E-2</v>
      </c>
      <c r="V447">
        <v>1.3690507600355899</v>
      </c>
      <c r="W447">
        <v>2488.5500000000002</v>
      </c>
      <c r="X447">
        <v>2524.9499999999998</v>
      </c>
      <c r="Y447">
        <v>2385.15</v>
      </c>
      <c r="Z447">
        <v>2563</v>
      </c>
      <c r="AA447">
        <v>2385.15</v>
      </c>
      <c r="AB447">
        <v>2563</v>
      </c>
      <c r="AC447" s="2">
        <f>(Table2[[#This Row],[Close Price]]/Table2[[#This Row],[Day Low]])-1</f>
        <v>5.2641096220691352E-3</v>
      </c>
      <c r="AD447" s="2">
        <f>(Table2[[#This Row],[Day High]]/Table2[[#This Row],[Close Price]])-1</f>
        <v>9.3138528571141688E-3</v>
      </c>
      <c r="AE447" s="2">
        <f>(Table2[[#This Row],[Close Price]]/Table2[[#This Row],[Current Week Low]])-1</f>
        <v>4.8843888225059251E-2</v>
      </c>
      <c r="AF447" s="2">
        <f>(Table2[[#This Row],[Current Week High]]/Table2[[#This Row],[Close Price]])-1</f>
        <v>2.4523814282573442E-2</v>
      </c>
      <c r="AG447" s="2">
        <f>(Table2[[#This Row],[Close Price]]/Table2[[#This Row],[Current Month Low]])-1</f>
        <v>4.8843888225059251E-2</v>
      </c>
      <c r="AH447" s="2">
        <f>(Table2[[#This Row],[Current Month High]]/Table2[[#This Row],[Close Price]])-1</f>
        <v>2.4523814282573442E-2</v>
      </c>
      <c r="AI447">
        <v>13.045390042571899</v>
      </c>
      <c r="AJ447">
        <v>58.132111251580199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-0.09</v>
      </c>
      <c r="AM447" t="s">
        <v>10474</v>
      </c>
      <c r="AN447">
        <v>5.01</v>
      </c>
      <c r="AO447" t="s">
        <v>10473</v>
      </c>
      <c r="AP447">
        <v>4.3699532232697999E-2</v>
      </c>
      <c r="AQ447">
        <f>(Table2[[#This Row],[Sharpe Ratio]]-AVERAGE(Table2[Sharpe Ratio]))/_xlfn.STDEV.P(Table2[Sharpe Ratio])</f>
        <v>-0.12951851339044079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-0.98357200114386067</v>
      </c>
      <c r="AS447">
        <f>_xlfn.RANK.AVG(Table2[[#This Row],[1Y Return vs Nifty Z-Score]],Table2[1Y Return vs Nifty Z-Score])</f>
        <v>349</v>
      </c>
      <c r="AT447">
        <f>_xlfn.RANK.AVG(Table2[[#This Row],[6M Return vs Nifty Z-Score]],Table2[6M Return vs Nifty Z-Score])</f>
        <v>576</v>
      </c>
      <c r="AU447">
        <f>_xlfn.RANK.AVG(Table2[[#This Row],[Sharpe Ratio Z-Score]],Table2[Sharpe Ratio Z-Score])</f>
        <v>376</v>
      </c>
      <c r="AV447">
        <f>(Table2[[#This Row],[Rank 1Y]]+Table2[[#This Row],[Rank 6M]]+Table2[[#This Row],[Rank Sharpe]])/3</f>
        <v>433.66666666666669</v>
      </c>
    </row>
    <row r="448" spans="1:48" x14ac:dyDescent="0.3">
      <c r="A448" t="s">
        <v>666</v>
      </c>
      <c r="B448" t="s">
        <v>667</v>
      </c>
      <c r="C448" t="s">
        <v>10441</v>
      </c>
      <c r="D448" t="s">
        <v>336</v>
      </c>
      <c r="E448">
        <v>26353.444758789999</v>
      </c>
      <c r="F448">
        <v>409.7</v>
      </c>
      <c r="G448">
        <v>17.920680172471801</v>
      </c>
      <c r="H448">
        <f>(Table2[[#This Row],[1Y Return vs Nifty]]-AVERAGE(Table2[1Y Return vs Nifty]))/_xlfn.STDEV.P(Table2[1Y Return vs Nifty])</f>
        <v>-0.34309112361735106</v>
      </c>
      <c r="I448">
        <v>1.89814848720422</v>
      </c>
      <c r="J448">
        <f>(Table2[[#This Row],[1M Return vs Nifty]]-AVERAGE(Table2[1M Return vs Nifty]))/_xlfn.STDEV.P(Table2[1M Return vs Nifty])</f>
        <v>-0.58044111987185731</v>
      </c>
      <c r="K448">
        <v>17.464518089884599</v>
      </c>
      <c r="L448">
        <f>(Table2[[#This Row],[6M Return vs Nifty]]-AVERAGE(Table2[6M Return vs Nifty]))/_xlfn.STDEV.P(Table2[6M Return vs Nifty])</f>
        <v>0.1678793269831455</v>
      </c>
      <c r="M448">
        <v>-3.4185177212320199</v>
      </c>
      <c r="N448">
        <f>(Table2[[#This Row],[1W Return vs Nifty]]-AVERAGE(Table2[1W Return vs Nifty]))/_xlfn.STDEV.P(Table2[1W Return vs Nifty])</f>
        <v>-0.98867458522291041</v>
      </c>
      <c r="O448">
        <v>411.66</v>
      </c>
      <c r="P448">
        <v>385.61550657617897</v>
      </c>
      <c r="Q448">
        <v>332.29504184070299</v>
      </c>
      <c r="R448">
        <v>42.452114651413702</v>
      </c>
      <c r="S448" s="2">
        <f>(Table2[[#This Row],[Close Price]]-Table2[[#This Row],[20D EMA]])/Table2[[#This Row],[20D EMA]]</f>
        <v>-4.7612107078658025E-3</v>
      </c>
      <c r="T448" s="2">
        <f>(Table2[[#This Row],[Close Price]]-Table2[[#This Row],[50D EMA]])/Table2[[#This Row],[50D EMA]]</f>
        <v>6.2457274183975495E-2</v>
      </c>
      <c r="U448" s="2">
        <f>(Table2[[#This Row],[Close Price]]-Table2[[#This Row],[200D EMA]])/Table2[[#This Row],[200D EMA]]</f>
        <v>0.23294045475527653</v>
      </c>
      <c r="V448">
        <v>0.64408942476153097</v>
      </c>
      <c r="W448">
        <v>407.05</v>
      </c>
      <c r="X448">
        <v>415.75</v>
      </c>
      <c r="Y448">
        <v>403.95</v>
      </c>
      <c r="Z448">
        <v>418.95</v>
      </c>
      <c r="AA448">
        <v>403.95</v>
      </c>
      <c r="AB448">
        <v>418.95</v>
      </c>
      <c r="AC448" s="2">
        <f>(Table2[[#This Row],[Close Price]]/Table2[[#This Row],[Day Low]])-1</f>
        <v>6.5102567252179888E-3</v>
      </c>
      <c r="AD448" s="2">
        <f>(Table2[[#This Row],[Day High]]/Table2[[#This Row],[Close Price]])-1</f>
        <v>1.4766902611667021E-2</v>
      </c>
      <c r="AE448" s="2">
        <f>(Table2[[#This Row],[Close Price]]/Table2[[#This Row],[Current Week Low]])-1</f>
        <v>1.4234434954821129E-2</v>
      </c>
      <c r="AF448" s="2">
        <f>(Table2[[#This Row],[Current Week High]]/Table2[[#This Row],[Close Price]])-1</f>
        <v>2.2577495728581809E-2</v>
      </c>
      <c r="AG448" s="2">
        <f>(Table2[[#This Row],[Close Price]]/Table2[[#This Row],[Current Month Low]])-1</f>
        <v>1.4234434954821129E-2</v>
      </c>
      <c r="AH448" s="2">
        <f>(Table2[[#This Row],[Current Month High]]/Table2[[#This Row],[Close Price]])-1</f>
        <v>2.2577495728581809E-2</v>
      </c>
      <c r="AI448">
        <v>6.54137173541615</v>
      </c>
      <c r="AJ448">
        <v>56.822966507177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0.28000000000000003</v>
      </c>
      <c r="AM448" t="s">
        <v>10473</v>
      </c>
      <c r="AN448">
        <v>-3.49</v>
      </c>
      <c r="AO448" t="s">
        <v>10474</v>
      </c>
      <c r="AP448">
        <v>-6.1946130748413E-2</v>
      </c>
      <c r="AQ448">
        <f>(Table2[[#This Row],[Sharpe Ratio]]-AVERAGE(Table2[Sharpe Ratio]))/_xlfn.STDEV.P(Table2[Sharpe Ratio])</f>
        <v>-1.3242924262641289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-3.0686199279931019</v>
      </c>
      <c r="AS448">
        <f>_xlfn.RANK.AVG(Table2[[#This Row],[1Y Return vs Nifty Z-Score]],Table2[1Y Return vs Nifty Z-Score])</f>
        <v>410</v>
      </c>
      <c r="AT448">
        <f>_xlfn.RANK.AVG(Table2[[#This Row],[6M Return vs Nifty Z-Score]],Table2[6M Return vs Nifty Z-Score])</f>
        <v>242</v>
      </c>
      <c r="AU448">
        <f>_xlfn.RANK.AVG(Table2[[#This Row],[Sharpe Ratio Z-Score]],Table2[Sharpe Ratio Z-Score])</f>
        <v>652</v>
      </c>
      <c r="AV448">
        <f>(Table2[[#This Row],[Rank 1Y]]+Table2[[#This Row],[Rank 6M]]+Table2[[#This Row],[Rank Sharpe]])/3</f>
        <v>434.66666666666669</v>
      </c>
    </row>
    <row r="449" spans="1:48" x14ac:dyDescent="0.3">
      <c r="A449" t="s">
        <v>813</v>
      </c>
      <c r="B449" t="s">
        <v>814</v>
      </c>
      <c r="C449" t="s">
        <v>10434</v>
      </c>
      <c r="D449" t="s">
        <v>59</v>
      </c>
      <c r="E449">
        <v>19441.075779219998</v>
      </c>
      <c r="F449">
        <v>989.05</v>
      </c>
      <c r="G449">
        <v>28.3810627979143</v>
      </c>
      <c r="H449">
        <f>(Table2[[#This Row],[1Y Return vs Nifty]]-AVERAGE(Table2[1Y Return vs Nifty]))/_xlfn.STDEV.P(Table2[1Y Return vs Nifty])</f>
        <v>-0.2265756837239738</v>
      </c>
      <c r="I449">
        <v>2.6488886910181599</v>
      </c>
      <c r="J449">
        <f>(Table2[[#This Row],[1M Return vs Nifty]]-AVERAGE(Table2[1M Return vs Nifty]))/_xlfn.STDEV.P(Table2[1M Return vs Nifty])</f>
        <v>-0.526378790445026</v>
      </c>
      <c r="K449">
        <v>9.8386877051348396</v>
      </c>
      <c r="L449">
        <f>(Table2[[#This Row],[6M Return vs Nifty]]-AVERAGE(Table2[6M Return vs Nifty]))/_xlfn.STDEV.P(Table2[6M Return vs Nifty])</f>
        <v>-5.0174211774988701E-2</v>
      </c>
      <c r="M449">
        <v>7.9971385954726903</v>
      </c>
      <c r="N449">
        <f>(Table2[[#This Row],[1W Return vs Nifty]]-AVERAGE(Table2[1W Return vs Nifty]))/_xlfn.STDEV.P(Table2[1W Return vs Nifty])</f>
        <v>1.2526257928408631</v>
      </c>
      <c r="O449">
        <v>922.1</v>
      </c>
      <c r="P449">
        <v>930.451206963657</v>
      </c>
      <c r="Q449">
        <v>881.13392942369398</v>
      </c>
      <c r="R449">
        <v>72.090143812235695</v>
      </c>
      <c r="S449" s="2">
        <f>(Table2[[#This Row],[Close Price]]-Table2[[#This Row],[20D EMA]])/Table2[[#This Row],[20D EMA]]</f>
        <v>7.2606008025159888E-2</v>
      </c>
      <c r="T449" s="2">
        <f>(Table2[[#This Row],[Close Price]]-Table2[[#This Row],[50D EMA]])/Table2[[#This Row],[50D EMA]]</f>
        <v>6.2978899482078701E-2</v>
      </c>
      <c r="U449" s="2">
        <f>(Table2[[#This Row],[Close Price]]-Table2[[#This Row],[200D EMA]])/Table2[[#This Row],[200D EMA]]</f>
        <v>0.12247408364683961</v>
      </c>
      <c r="V449">
        <v>2.0931636799864699</v>
      </c>
      <c r="W449">
        <v>965</v>
      </c>
      <c r="X449">
        <v>1018</v>
      </c>
      <c r="Y449">
        <v>880.45</v>
      </c>
      <c r="Z449">
        <v>1018</v>
      </c>
      <c r="AA449">
        <v>880.45</v>
      </c>
      <c r="AB449">
        <v>1018</v>
      </c>
      <c r="AC449" s="2">
        <f>(Table2[[#This Row],[Close Price]]/Table2[[#This Row],[Day Low]])-1</f>
        <v>2.4922279792745972E-2</v>
      </c>
      <c r="AD449" s="2">
        <f>(Table2[[#This Row],[Day High]]/Table2[[#This Row],[Close Price]])-1</f>
        <v>2.9270512107578028E-2</v>
      </c>
      <c r="AE449" s="2">
        <f>(Table2[[#This Row],[Close Price]]/Table2[[#This Row],[Current Week Low]])-1</f>
        <v>0.12334601624169439</v>
      </c>
      <c r="AF449" s="2">
        <f>(Table2[[#This Row],[Current Week High]]/Table2[[#This Row],[Close Price]])-1</f>
        <v>2.9270512107578028E-2</v>
      </c>
      <c r="AG449" s="2">
        <f>(Table2[[#This Row],[Close Price]]/Table2[[#This Row],[Current Month Low]])-1</f>
        <v>0.12334601624169439</v>
      </c>
      <c r="AH449" s="2">
        <f>(Table2[[#This Row],[Current Month High]]/Table2[[#This Row],[Close Price]])-1</f>
        <v>2.9270512107578028E-2</v>
      </c>
      <c r="AI449">
        <v>10.6111925585157</v>
      </c>
      <c r="AJ449">
        <v>56.992063492063401</v>
      </c>
      <c r="AK449" t="str">
        <f>IF(AND(Table2[[#This Row],[20D EMA]]&gt;Table2[[#This Row],[50D EMA]],Table2[[#This Row],[50D EMA]]&gt;Table2[[#This Row],[200D EMA]]),"Uptrend","Downtrend/NoTrend")</f>
        <v>Downtrend/NoTrend</v>
      </c>
      <c r="AL449">
        <v>-0.06</v>
      </c>
      <c r="AM449" t="s">
        <v>10474</v>
      </c>
      <c r="AN449">
        <v>14.67</v>
      </c>
      <c r="AO449" t="s">
        <v>10473</v>
      </c>
      <c r="AP449">
        <v>-5.1846552943493003E-2</v>
      </c>
      <c r="AQ449">
        <f>(Table2[[#This Row],[Sharpe Ratio]]-AVERAGE(Table2[Sharpe Ratio]))/_xlfn.STDEV.P(Table2[Sharpe Ratio])</f>
        <v>-1.2100737091690978</v>
      </c>
      <c r="AR4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9">
        <f>_xlfn.RANK.AVG(Table2[[#This Row],[1Y Return vs Nifty Z-Score]],Table2[1Y Return vs Nifty Z-Score])</f>
        <v>353</v>
      </c>
      <c r="AT449">
        <f>_xlfn.RANK.AVG(Table2[[#This Row],[6M Return vs Nifty Z-Score]],Table2[6M Return vs Nifty Z-Score])</f>
        <v>319</v>
      </c>
      <c r="AU449">
        <f>_xlfn.RANK.AVG(Table2[[#This Row],[Sharpe Ratio Z-Score]],Table2[Sharpe Ratio Z-Score])</f>
        <v>636</v>
      </c>
      <c r="AV449">
        <f>(Table2[[#This Row],[Rank 1Y]]+Table2[[#This Row],[Rank 6M]]+Table2[[#This Row],[Rank Sharpe]])/3</f>
        <v>436</v>
      </c>
    </row>
    <row r="450" spans="1:48" x14ac:dyDescent="0.3">
      <c r="A450" t="s">
        <v>477</v>
      </c>
      <c r="B450" t="s">
        <v>478</v>
      </c>
      <c r="C450" t="s">
        <v>10434</v>
      </c>
      <c r="D450" t="s">
        <v>479</v>
      </c>
      <c r="E450">
        <v>44305.720433640003</v>
      </c>
      <c r="F450">
        <v>370.2</v>
      </c>
      <c r="G450">
        <v>18.2130897933298</v>
      </c>
      <c r="H450">
        <f>(Table2[[#This Row],[1Y Return vs Nifty]]-AVERAGE(Table2[1Y Return vs Nifty]))/_xlfn.STDEV.P(Table2[1Y Return vs Nifty])</f>
        <v>-0.33983405006437628</v>
      </c>
      <c r="I450">
        <v>15.9164419857072</v>
      </c>
      <c r="J450">
        <f>(Table2[[#This Row],[1M Return vs Nifty]]-AVERAGE(Table2[1M Return vs Nifty]))/_xlfn.STDEV.P(Table2[1M Return vs Nifty])</f>
        <v>0.42904471459918581</v>
      </c>
      <c r="K450">
        <v>15.0824665620817</v>
      </c>
      <c r="L450">
        <f>(Table2[[#This Row],[6M Return vs Nifty]]-AVERAGE(Table2[6M Return vs Nifty]))/_xlfn.STDEV.P(Table2[6M Return vs Nifty])</f>
        <v>9.976677543985718E-2</v>
      </c>
      <c r="M450">
        <v>2.5616963072233698</v>
      </c>
      <c r="N450">
        <f>(Table2[[#This Row],[1W Return vs Nifty]]-AVERAGE(Table2[1W Return vs Nifty]))/_xlfn.STDEV.P(Table2[1W Return vs Nifty])</f>
        <v>0.18545466245476</v>
      </c>
      <c r="O450">
        <v>345.67</v>
      </c>
      <c r="P450">
        <v>325.135286055736</v>
      </c>
      <c r="Q450">
        <v>286.91774940991399</v>
      </c>
      <c r="R450">
        <v>77.827871924679201</v>
      </c>
      <c r="S450" s="2">
        <f>(Table2[[#This Row],[Close Price]]-Table2[[#This Row],[20D EMA]])/Table2[[#This Row],[20D EMA]]</f>
        <v>7.0963635837648545E-2</v>
      </c>
      <c r="T450" s="2">
        <f>(Table2[[#This Row],[Close Price]]-Table2[[#This Row],[50D EMA]])/Table2[[#This Row],[50D EMA]]</f>
        <v>0.13860296275728992</v>
      </c>
      <c r="U450" s="2">
        <f>(Table2[[#This Row],[Close Price]]-Table2[[#This Row],[200D EMA]])/Table2[[#This Row],[200D EMA]]</f>
        <v>0.29026524417317318</v>
      </c>
      <c r="V450">
        <v>0.69665712510295097</v>
      </c>
      <c r="W450">
        <v>360.1</v>
      </c>
      <c r="X450">
        <v>371.4</v>
      </c>
      <c r="Y450">
        <v>348.25</v>
      </c>
      <c r="Z450">
        <v>371.4</v>
      </c>
      <c r="AA450">
        <v>348.25</v>
      </c>
      <c r="AB450">
        <v>371.4</v>
      </c>
      <c r="AC450" s="2">
        <f>(Table2[[#This Row],[Close Price]]/Table2[[#This Row],[Day Low]])-1</f>
        <v>2.8047764509858242E-2</v>
      </c>
      <c r="AD450" s="2">
        <f>(Table2[[#This Row],[Day High]]/Table2[[#This Row],[Close Price]])-1</f>
        <v>3.2414910858995505E-3</v>
      </c>
      <c r="AE450" s="2">
        <f>(Table2[[#This Row],[Close Price]]/Table2[[#This Row],[Current Week Low]])-1</f>
        <v>6.3029432878679126E-2</v>
      </c>
      <c r="AF450" s="2">
        <f>(Table2[[#This Row],[Current Week High]]/Table2[[#This Row],[Close Price]])-1</f>
        <v>3.2414910858995505E-3</v>
      </c>
      <c r="AG450" s="2">
        <f>(Table2[[#This Row],[Close Price]]/Table2[[#This Row],[Current Month Low]])-1</f>
        <v>6.3029432878679126E-2</v>
      </c>
      <c r="AH450" s="2">
        <f>(Table2[[#This Row],[Current Month High]]/Table2[[#This Row],[Close Price]])-1</f>
        <v>3.2414910858995505E-3</v>
      </c>
      <c r="AI450">
        <v>0.32414910858995499</v>
      </c>
      <c r="AJ450">
        <v>70.2068965517241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0.28000000000000003</v>
      </c>
      <c r="AM450" t="s">
        <v>10473</v>
      </c>
      <c r="AN450">
        <v>11.42</v>
      </c>
      <c r="AO450" t="s">
        <v>10473</v>
      </c>
      <c r="AP450">
        <v>-5.2619863122576001E-2</v>
      </c>
      <c r="AQ450">
        <f>(Table2[[#This Row],[Sharpe Ratio]]-AVERAGE(Table2[Sharpe Ratio]))/_xlfn.STDEV.P(Table2[Sharpe Ratio])</f>
        <v>-1.2188192724270352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-0.84438716999760843</v>
      </c>
      <c r="AS450">
        <f>_xlfn.RANK.AVG(Table2[[#This Row],[1Y Return vs Nifty Z-Score]],Table2[1Y Return vs Nifty Z-Score])</f>
        <v>406</v>
      </c>
      <c r="AT450">
        <f>_xlfn.RANK.AVG(Table2[[#This Row],[6M Return vs Nifty Z-Score]],Table2[6M Return vs Nifty Z-Score])</f>
        <v>269</v>
      </c>
      <c r="AU450">
        <f>_xlfn.RANK.AVG(Table2[[#This Row],[Sharpe Ratio Z-Score]],Table2[Sharpe Ratio Z-Score])</f>
        <v>637</v>
      </c>
      <c r="AV450">
        <f>(Table2[[#This Row],[Rank 1Y]]+Table2[[#This Row],[Rank 6M]]+Table2[[#This Row],[Rank Sharpe]])/3</f>
        <v>437.33333333333331</v>
      </c>
    </row>
    <row r="451" spans="1:48" x14ac:dyDescent="0.3">
      <c r="A451" t="s">
        <v>421</v>
      </c>
      <c r="B451" t="s">
        <v>422</v>
      </c>
      <c r="C451" t="s">
        <v>10429</v>
      </c>
      <c r="D451" t="s">
        <v>32</v>
      </c>
      <c r="E451">
        <v>54836.884445969998</v>
      </c>
      <c r="F451">
        <v>120.45</v>
      </c>
      <c r="G451">
        <v>24.490472293799801</v>
      </c>
      <c r="H451">
        <f>(Table2[[#This Row],[1Y Return vs Nifty]]-AVERAGE(Table2[1Y Return vs Nifty]))/_xlfn.STDEV.P(Table2[1Y Return vs Nifty])</f>
        <v>-0.26991194399893875</v>
      </c>
      <c r="I451">
        <v>-7.6761351851376398</v>
      </c>
      <c r="J451">
        <f>(Table2[[#This Row],[1M Return vs Nifty]]-AVERAGE(Table2[1M Return vs Nifty]))/_xlfn.STDEV.P(Table2[1M Return vs Nifty])</f>
        <v>-1.2699047656051019</v>
      </c>
      <c r="K451">
        <v>-10.6567775759783</v>
      </c>
      <c r="L451">
        <f>(Table2[[#This Row],[6M Return vs Nifty]]-AVERAGE(Table2[6M Return vs Nifty]))/_xlfn.STDEV.P(Table2[6M Return vs Nifty])</f>
        <v>-0.63622301007747684</v>
      </c>
      <c r="M451">
        <v>-3.7493733972112802</v>
      </c>
      <c r="N451">
        <f>(Table2[[#This Row],[1W Return vs Nifty]]-AVERAGE(Table2[1W Return vs Nifty]))/_xlfn.STDEV.P(Table2[1W Return vs Nifty])</f>
        <v>-1.053633351594647</v>
      </c>
      <c r="O451">
        <v>121.91</v>
      </c>
      <c r="P451">
        <v>126.497510668052</v>
      </c>
      <c r="Q451">
        <v>121.034682026963</v>
      </c>
      <c r="R451">
        <v>47.427425575206499</v>
      </c>
      <c r="S451" s="2">
        <f>(Table2[[#This Row],[Close Price]]-Table2[[#This Row],[20D EMA]])/Table2[[#This Row],[20D EMA]]</f>
        <v>-1.1976047904191565E-2</v>
      </c>
      <c r="T451" s="2">
        <f>(Table2[[#This Row],[Close Price]]-Table2[[#This Row],[50D EMA]])/Table2[[#This Row],[50D EMA]]</f>
        <v>-4.7807349220662154E-2</v>
      </c>
      <c r="U451" s="2">
        <f>(Table2[[#This Row],[Close Price]]-Table2[[#This Row],[200D EMA]])/Table2[[#This Row],[200D EMA]]</f>
        <v>-4.8306982525285133E-3</v>
      </c>
      <c r="V451">
        <v>0.64029679989077903</v>
      </c>
      <c r="W451">
        <v>118.55</v>
      </c>
      <c r="X451">
        <v>121.45</v>
      </c>
      <c r="Y451">
        <v>117.3</v>
      </c>
      <c r="Z451">
        <v>121.55</v>
      </c>
      <c r="AA451">
        <v>117.3</v>
      </c>
      <c r="AB451">
        <v>121.55</v>
      </c>
      <c r="AC451" s="2">
        <f>(Table2[[#This Row],[Close Price]]/Table2[[#This Row],[Day Low]])-1</f>
        <v>1.6026992830029618E-2</v>
      </c>
      <c r="AD451" s="2">
        <f>(Table2[[#This Row],[Day High]]/Table2[[#This Row],[Close Price]])-1</f>
        <v>8.30220008302196E-3</v>
      </c>
      <c r="AE451" s="2">
        <f>(Table2[[#This Row],[Close Price]]/Table2[[#This Row],[Current Week Low]])-1</f>
        <v>2.6854219948849067E-2</v>
      </c>
      <c r="AF451" s="2">
        <f>(Table2[[#This Row],[Current Week High]]/Table2[[#This Row],[Close Price]])-1</f>
        <v>9.1324200913240894E-3</v>
      </c>
      <c r="AG451" s="2">
        <f>(Table2[[#This Row],[Close Price]]/Table2[[#This Row],[Current Month Low]])-1</f>
        <v>2.6854219948849067E-2</v>
      </c>
      <c r="AH451" s="2">
        <f>(Table2[[#This Row],[Current Month High]]/Table2[[#This Row],[Close Price]])-1</f>
        <v>9.1324200913240894E-3</v>
      </c>
      <c r="AI451">
        <v>31.1332503113324</v>
      </c>
      <c r="AJ451">
        <v>56.938110749185597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-0.22</v>
      </c>
      <c r="AM451" t="s">
        <v>10474</v>
      </c>
      <c r="AN451">
        <v>-1.99</v>
      </c>
      <c r="AO451" t="s">
        <v>10474</v>
      </c>
      <c r="AP451">
        <v>3.3622656794029003E-2</v>
      </c>
      <c r="AQ451">
        <f>(Table2[[#This Row],[Sharpe Ratio]]-AVERAGE(Table2[Sharpe Ratio]))/_xlfn.STDEV.P(Table2[Sharpe Ratio])</f>
        <v>-0.24348048359978056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1">
        <f>_xlfn.RANK.AVG(Table2[[#This Row],[1Y Return vs Nifty Z-Score]],Table2[1Y Return vs Nifty Z-Score])</f>
        <v>373</v>
      </c>
      <c r="AT451">
        <f>_xlfn.RANK.AVG(Table2[[#This Row],[6M Return vs Nifty Z-Score]],Table2[6M Return vs Nifty Z-Score])</f>
        <v>538</v>
      </c>
      <c r="AU451">
        <f>_xlfn.RANK.AVG(Table2[[#This Row],[Sharpe Ratio Z-Score]],Table2[Sharpe Ratio Z-Score])</f>
        <v>407</v>
      </c>
      <c r="AV451">
        <f>(Table2[[#This Row],[Rank 1Y]]+Table2[[#This Row],[Rank 6M]]+Table2[[#This Row],[Rank Sharpe]])/3</f>
        <v>439.33333333333331</v>
      </c>
    </row>
    <row r="452" spans="1:48" x14ac:dyDescent="0.3">
      <c r="A452" t="s">
        <v>2050</v>
      </c>
      <c r="B452" t="s">
        <v>2051</v>
      </c>
      <c r="C452" t="s">
        <v>10427</v>
      </c>
      <c r="D452" t="s">
        <v>72</v>
      </c>
      <c r="E452">
        <v>2861.0835575149999</v>
      </c>
      <c r="F452">
        <v>216.35</v>
      </c>
      <c r="G452">
        <v>-24.935354424483702</v>
      </c>
      <c r="H452">
        <f>(Table2[[#This Row],[1Y Return vs Nifty]]-AVERAGE(Table2[1Y Return vs Nifty]))/_xlfn.STDEV.P(Table2[1Y Return vs Nifty])</f>
        <v>-0.82045317641690929</v>
      </c>
      <c r="I452">
        <v>11.0197070619286</v>
      </c>
      <c r="J452">
        <f>(Table2[[#This Row],[1M Return vs Nifty]]-AVERAGE(Table2[1M Return vs Nifty]))/_xlfn.STDEV.P(Table2[1M Return vs Nifty])</f>
        <v>7.6420870531288002E-2</v>
      </c>
      <c r="K452">
        <v>8.2248287413002394</v>
      </c>
      <c r="L452">
        <f>(Table2[[#This Row],[6M Return vs Nifty]]-AVERAGE(Table2[6M Return vs Nifty]))/_xlfn.STDEV.P(Table2[6M Return vs Nifty])</f>
        <v>-9.6321010269801804E-2</v>
      </c>
      <c r="M452">
        <v>3.3058933941304001</v>
      </c>
      <c r="N452">
        <f>(Table2[[#This Row],[1W Return vs Nifty]]-AVERAGE(Table2[1W Return vs Nifty]))/_xlfn.STDEV.P(Table2[1W Return vs Nifty])</f>
        <v>0.33156708612661845</v>
      </c>
      <c r="O452">
        <v>199.89</v>
      </c>
      <c r="P452">
        <v>195.18285952941801</v>
      </c>
      <c r="Q452">
        <v>185.420491728489</v>
      </c>
      <c r="R452">
        <v>71.618964575634806</v>
      </c>
      <c r="S452" s="2">
        <f>(Table2[[#This Row],[Close Price]]-Table2[[#This Row],[20D EMA]])/Table2[[#This Row],[20D EMA]]</f>
        <v>8.2345289909450239E-2</v>
      </c>
      <c r="T452" s="2">
        <f>(Table2[[#This Row],[Close Price]]-Table2[[#This Row],[50D EMA]])/Table2[[#This Row],[50D EMA]]</f>
        <v>0.1084477423971323</v>
      </c>
      <c r="U452" s="2">
        <f>(Table2[[#This Row],[Close Price]]-Table2[[#This Row],[200D EMA]])/Table2[[#This Row],[200D EMA]]</f>
        <v>0.16680738996637459</v>
      </c>
      <c r="V452">
        <v>1.6113910169081</v>
      </c>
      <c r="W452">
        <v>206.24</v>
      </c>
      <c r="X452">
        <v>218.5</v>
      </c>
      <c r="Y452">
        <v>195.32</v>
      </c>
      <c r="Z452">
        <v>218.5</v>
      </c>
      <c r="AA452">
        <v>195.32</v>
      </c>
      <c r="AB452">
        <v>218.5</v>
      </c>
      <c r="AC452" s="2">
        <f>(Table2[[#This Row],[Close Price]]/Table2[[#This Row],[Day Low]])-1</f>
        <v>4.9020558572536732E-2</v>
      </c>
      <c r="AD452" s="2">
        <f>(Table2[[#This Row],[Day High]]/Table2[[#This Row],[Close Price]])-1</f>
        <v>9.9376011093137429E-3</v>
      </c>
      <c r="AE452" s="2">
        <f>(Table2[[#This Row],[Close Price]]/Table2[[#This Row],[Current Week Low]])-1</f>
        <v>0.10766946549252521</v>
      </c>
      <c r="AF452" s="2">
        <f>(Table2[[#This Row],[Current Week High]]/Table2[[#This Row],[Close Price]])-1</f>
        <v>9.9376011093137429E-3</v>
      </c>
      <c r="AG452" s="2">
        <f>(Table2[[#This Row],[Close Price]]/Table2[[#This Row],[Current Month Low]])-1</f>
        <v>0.10766946549252521</v>
      </c>
      <c r="AH452" s="2">
        <f>(Table2[[#This Row],[Current Month High]]/Table2[[#This Row],[Close Price]])-1</f>
        <v>9.9376011093137429E-3</v>
      </c>
      <c r="AI452">
        <v>19.228102611509101</v>
      </c>
      <c r="AJ452">
        <v>39.8513251454428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0.02</v>
      </c>
      <c r="AM452" t="s">
        <v>10473</v>
      </c>
      <c r="AN452">
        <v>9.59</v>
      </c>
      <c r="AO452" t="s">
        <v>10473</v>
      </c>
      <c r="AP452">
        <v>5.583809571962E-2</v>
      </c>
      <c r="AQ452">
        <f>(Table2[[#This Row],[Sharpe Ratio]]-AVERAGE(Table2[Sharpe Ratio]))/_xlfn.STDEV.P(Table2[Sharpe Ratio])</f>
        <v>7.7596160158607576E-3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-0.5010266140129439</v>
      </c>
      <c r="AS452">
        <f>_xlfn.RANK.AVG(Table2[[#This Row],[1Y Return vs Nifty Z-Score]],Table2[1Y Return vs Nifty Z-Score])</f>
        <v>647</v>
      </c>
      <c r="AT452">
        <f>_xlfn.RANK.AVG(Table2[[#This Row],[6M Return vs Nifty Z-Score]],Table2[6M Return vs Nifty Z-Score])</f>
        <v>337</v>
      </c>
      <c r="AU452">
        <f>_xlfn.RANK.AVG(Table2[[#This Row],[Sharpe Ratio Z-Score]],Table2[Sharpe Ratio Z-Score])</f>
        <v>334</v>
      </c>
      <c r="AV452">
        <f>(Table2[[#This Row],[Rank 1Y]]+Table2[[#This Row],[Rank 6M]]+Table2[[#This Row],[Rank Sharpe]])/3</f>
        <v>439.33333333333331</v>
      </c>
    </row>
    <row r="453" spans="1:48" x14ac:dyDescent="0.3">
      <c r="A453" t="s">
        <v>1222</v>
      </c>
      <c r="B453" t="s">
        <v>1223</v>
      </c>
      <c r="C453" t="s">
        <v>10443</v>
      </c>
      <c r="D453" t="s">
        <v>242</v>
      </c>
      <c r="E453">
        <v>9218.3705691449995</v>
      </c>
      <c r="F453">
        <v>747.05</v>
      </c>
      <c r="G453">
        <v>13.708589900345</v>
      </c>
      <c r="H453">
        <f>(Table2[[#This Row],[1Y Return vs Nifty]]-AVERAGE(Table2[1Y Return vs Nifty]))/_xlfn.STDEV.P(Table2[1Y Return vs Nifty])</f>
        <v>-0.39000848491289053</v>
      </c>
      <c r="I453">
        <v>13.863782390161299</v>
      </c>
      <c r="J453">
        <f>(Table2[[#This Row],[1M Return vs Nifty]]-AVERAGE(Table2[1M Return vs Nifty]))/_xlfn.STDEV.P(Table2[1M Return vs Nifty])</f>
        <v>0.28122852107206847</v>
      </c>
      <c r="K453">
        <v>5.2088806687672404</v>
      </c>
      <c r="L453">
        <f>(Table2[[#This Row],[6M Return vs Nifty]]-AVERAGE(Table2[6M Return vs Nifty]))/_xlfn.STDEV.P(Table2[6M Return vs Nifty])</f>
        <v>-0.18255924489428915</v>
      </c>
      <c r="M453">
        <v>9.6143123521804892</v>
      </c>
      <c r="N453">
        <f>(Table2[[#This Row],[1W Return vs Nifty]]-AVERAGE(Table2[1W Return vs Nifty]))/_xlfn.STDEV.P(Table2[1W Return vs Nifty])</f>
        <v>1.5701346641442246</v>
      </c>
      <c r="O453">
        <v>685.21</v>
      </c>
      <c r="P453">
        <v>662.22695278640094</v>
      </c>
      <c r="Q453">
        <v>635.19763519553703</v>
      </c>
      <c r="R453">
        <v>77.915361630103206</v>
      </c>
      <c r="S453" s="2">
        <f>(Table2[[#This Row],[Close Price]]-Table2[[#This Row],[20D EMA]])/Table2[[#This Row],[20D EMA]]</f>
        <v>9.0249704470162312E-2</v>
      </c>
      <c r="T453" s="2">
        <f>(Table2[[#This Row],[Close Price]]-Table2[[#This Row],[50D EMA]])/Table2[[#This Row],[50D EMA]]</f>
        <v>0.12808757912479349</v>
      </c>
      <c r="U453" s="2">
        <f>(Table2[[#This Row],[Close Price]]-Table2[[#This Row],[200D EMA]])/Table2[[#This Row],[200D EMA]]</f>
        <v>0.17609065054222167</v>
      </c>
      <c r="V453">
        <v>2.6649045392656299</v>
      </c>
      <c r="W453">
        <v>730.5</v>
      </c>
      <c r="X453">
        <v>759.9</v>
      </c>
      <c r="Y453">
        <v>673.3</v>
      </c>
      <c r="Z453">
        <v>759.9</v>
      </c>
      <c r="AA453">
        <v>673.3</v>
      </c>
      <c r="AB453">
        <v>759.9</v>
      </c>
      <c r="AC453" s="2">
        <f>(Table2[[#This Row],[Close Price]]/Table2[[#This Row],[Day Low]])-1</f>
        <v>2.2655715263518061E-2</v>
      </c>
      <c r="AD453" s="2">
        <f>(Table2[[#This Row],[Day High]]/Table2[[#This Row],[Close Price]])-1</f>
        <v>1.7200990562880714E-2</v>
      </c>
      <c r="AE453" s="2">
        <f>(Table2[[#This Row],[Close Price]]/Table2[[#This Row],[Current Week Low]])-1</f>
        <v>0.10953512550126243</v>
      </c>
      <c r="AF453" s="2">
        <f>(Table2[[#This Row],[Current Week High]]/Table2[[#This Row],[Close Price]])-1</f>
        <v>1.7200990562880714E-2</v>
      </c>
      <c r="AG453" s="2">
        <f>(Table2[[#This Row],[Close Price]]/Table2[[#This Row],[Current Month Low]])-1</f>
        <v>0.10953512550126243</v>
      </c>
      <c r="AH453" s="2">
        <f>(Table2[[#This Row],[Current Month High]]/Table2[[#This Row],[Close Price]])-1</f>
        <v>1.7200990562880714E-2</v>
      </c>
      <c r="AI453">
        <v>12.1343952881333</v>
      </c>
      <c r="AJ453">
        <v>51.178791864818301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</v>
      </c>
      <c r="AM453" t="s">
        <v>10475</v>
      </c>
      <c r="AN453">
        <v>11.18</v>
      </c>
      <c r="AO453" t="s">
        <v>10473</v>
      </c>
      <c r="AQ453">
        <f>(Table2[[#This Row],[Sharpe Ratio]]-AVERAGE(Table2[Sharpe Ratio]))/_xlfn.STDEV.P(Table2[Sharpe Ratio])</f>
        <v>-0.62372773734831932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0.655067718060794</v>
      </c>
      <c r="AS453">
        <f>_xlfn.RANK.AVG(Table2[[#This Row],[1Y Return vs Nifty Z-Score]],Table2[1Y Return vs Nifty Z-Score])</f>
        <v>435</v>
      </c>
      <c r="AT453">
        <f>_xlfn.RANK.AVG(Table2[[#This Row],[6M Return vs Nifty Z-Score]],Table2[6M Return vs Nifty Z-Score])</f>
        <v>365</v>
      </c>
      <c r="AU453">
        <f>_xlfn.RANK.AVG(Table2[[#This Row],[Sharpe Ratio Z-Score]],Table2[Sharpe Ratio Z-Score])</f>
        <v>524.5</v>
      </c>
      <c r="AV453">
        <f>(Table2[[#This Row],[Rank 1Y]]+Table2[[#This Row],[Rank 6M]]+Table2[[#This Row],[Rank Sharpe]])/3</f>
        <v>441.5</v>
      </c>
    </row>
    <row r="454" spans="1:48" x14ac:dyDescent="0.3">
      <c r="A454" t="s">
        <v>1807</v>
      </c>
      <c r="B454" t="s">
        <v>1808</v>
      </c>
      <c r="C454" t="s">
        <v>10440</v>
      </c>
      <c r="D454" t="s">
        <v>151</v>
      </c>
      <c r="E454">
        <v>3990.3479096249998</v>
      </c>
      <c r="F454">
        <v>845.25</v>
      </c>
      <c r="G454">
        <v>38.520327543360501</v>
      </c>
      <c r="H454">
        <f>(Table2[[#This Row],[1Y Return vs Nifty]]-AVERAGE(Table2[1Y Return vs Nifty]))/_xlfn.STDEV.P(Table2[1Y Return vs Nifty])</f>
        <v>-0.11363709110140226</v>
      </c>
      <c r="I454">
        <v>0.85909361253535499</v>
      </c>
      <c r="J454">
        <f>(Table2[[#This Row],[1M Return vs Nifty]]-AVERAGE(Table2[1M Return vs Nifty]))/_xlfn.STDEV.P(Table2[1M Return vs Nifty])</f>
        <v>-0.65526557531133844</v>
      </c>
      <c r="K454">
        <v>6.0156975319188604</v>
      </c>
      <c r="L454">
        <f>(Table2[[#This Row],[6M Return vs Nifty]]-AVERAGE(Table2[6M Return vs Nifty]))/_xlfn.STDEV.P(Table2[6M Return vs Nifty])</f>
        <v>-0.15948906587591316</v>
      </c>
      <c r="M454">
        <v>8.3817721693766707</v>
      </c>
      <c r="N454">
        <f>(Table2[[#This Row],[1W Return vs Nifty]]-AVERAGE(Table2[1W Return vs Nifty]))/_xlfn.STDEV.P(Table2[1W Return vs Nifty])</f>
        <v>1.32814307811035</v>
      </c>
      <c r="O454">
        <v>815.17</v>
      </c>
      <c r="P454">
        <v>810.07442171277296</v>
      </c>
      <c r="Q454">
        <v>731.02727299349499</v>
      </c>
      <c r="R454">
        <v>63.969246128237401</v>
      </c>
      <c r="S454" s="2">
        <f>(Table2[[#This Row],[Close Price]]-Table2[[#This Row],[20D EMA]])/Table2[[#This Row],[20D EMA]]</f>
        <v>3.690027846952175E-2</v>
      </c>
      <c r="T454" s="2">
        <f>(Table2[[#This Row],[Close Price]]-Table2[[#This Row],[50D EMA]])/Table2[[#This Row],[50D EMA]]</f>
        <v>4.342265024595382E-2</v>
      </c>
      <c r="U454" s="2">
        <f>(Table2[[#This Row],[Close Price]]-Table2[[#This Row],[200D EMA]])/Table2[[#This Row],[200D EMA]]</f>
        <v>0.15624961096016649</v>
      </c>
      <c r="V454">
        <v>1.46178806992655</v>
      </c>
      <c r="W454">
        <v>829.2</v>
      </c>
      <c r="X454">
        <v>846.75</v>
      </c>
      <c r="Y454">
        <v>771</v>
      </c>
      <c r="Z454">
        <v>848</v>
      </c>
      <c r="AA454">
        <v>771</v>
      </c>
      <c r="AB454">
        <v>848</v>
      </c>
      <c r="AC454" s="2">
        <f>(Table2[[#This Row],[Close Price]]/Table2[[#This Row],[Day Low]])-1</f>
        <v>1.9356005788711883E-2</v>
      </c>
      <c r="AD454" s="2">
        <f>(Table2[[#This Row],[Day High]]/Table2[[#This Row],[Close Price]])-1</f>
        <v>1.7746228926354135E-3</v>
      </c>
      <c r="AE454" s="2">
        <f>(Table2[[#This Row],[Close Price]]/Table2[[#This Row],[Current Week Low]])-1</f>
        <v>9.6303501945525394E-2</v>
      </c>
      <c r="AF454" s="2">
        <f>(Table2[[#This Row],[Current Week High]]/Table2[[#This Row],[Close Price]])-1</f>
        <v>3.2534753031647767E-3</v>
      </c>
      <c r="AG454" s="2">
        <f>(Table2[[#This Row],[Close Price]]/Table2[[#This Row],[Current Month Low]])-1</f>
        <v>9.6303501945525394E-2</v>
      </c>
      <c r="AH454" s="2">
        <f>(Table2[[#This Row],[Current Month High]]/Table2[[#This Row],[Close Price]])-1</f>
        <v>3.2534753031647767E-3</v>
      </c>
      <c r="AI454">
        <v>15.1848565513161</v>
      </c>
      <c r="AJ454">
        <v>74.602354885354202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7.0000000000000007E-2</v>
      </c>
      <c r="AM454" t="s">
        <v>10473</v>
      </c>
      <c r="AN454">
        <v>1.58</v>
      </c>
      <c r="AO454" t="s">
        <v>10473</v>
      </c>
      <c r="AP454">
        <v>-6.3563708331943997E-2</v>
      </c>
      <c r="AQ454">
        <f>(Table2[[#This Row],[Sharpe Ratio]]-AVERAGE(Table2[Sharpe Ratio]))/_xlfn.STDEV.P(Table2[Sharpe Ratio])</f>
        <v>-1.3425860262503171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-0.94283468042862051</v>
      </c>
      <c r="AS454">
        <f>_xlfn.RANK.AVG(Table2[[#This Row],[1Y Return vs Nifty Z-Score]],Table2[1Y Return vs Nifty Z-Score])</f>
        <v>314</v>
      </c>
      <c r="AT454">
        <f>_xlfn.RANK.AVG(Table2[[#This Row],[6M Return vs Nifty Z-Score]],Table2[6M Return vs Nifty Z-Score])</f>
        <v>355</v>
      </c>
      <c r="AU454">
        <f>_xlfn.RANK.AVG(Table2[[#This Row],[Sharpe Ratio Z-Score]],Table2[Sharpe Ratio Z-Score])</f>
        <v>656</v>
      </c>
      <c r="AV454">
        <f>(Table2[[#This Row],[Rank 1Y]]+Table2[[#This Row],[Rank 6M]]+Table2[[#This Row],[Rank Sharpe]])/3</f>
        <v>441.66666666666669</v>
      </c>
    </row>
    <row r="455" spans="1:48" x14ac:dyDescent="0.3">
      <c r="A455" t="s">
        <v>647</v>
      </c>
      <c r="B455" t="s">
        <v>648</v>
      </c>
      <c r="C455" t="s">
        <v>10434</v>
      </c>
      <c r="D455" t="s">
        <v>59</v>
      </c>
      <c r="E455">
        <v>28307.062854839998</v>
      </c>
      <c r="F455">
        <v>2266.6</v>
      </c>
      <c r="G455">
        <v>31.5417080978313</v>
      </c>
      <c r="H455">
        <f>(Table2[[#This Row],[1Y Return vs Nifty]]-AVERAGE(Table2[1Y Return vs Nifty]))/_xlfn.STDEV.P(Table2[1Y Return vs Nifty])</f>
        <v>-0.19137009032903946</v>
      </c>
      <c r="I455">
        <v>-10.9885723090241</v>
      </c>
      <c r="J455">
        <f>(Table2[[#This Row],[1M Return vs Nifty]]-AVERAGE(Table2[1M Return vs Nifty]))/_xlfn.STDEV.P(Table2[1M Return vs Nifty])</f>
        <v>-1.5084401019137958</v>
      </c>
      <c r="K455">
        <v>-10.5936794099095</v>
      </c>
      <c r="L455">
        <f>(Table2[[#This Row],[6M Return vs Nifty]]-AVERAGE(Table2[6M Return vs Nifty]))/_xlfn.STDEV.P(Table2[6M Return vs Nifty])</f>
        <v>-0.63441877660960888</v>
      </c>
      <c r="M455">
        <v>-4.4780096934889198</v>
      </c>
      <c r="N455">
        <f>(Table2[[#This Row],[1W Return vs Nifty]]-AVERAGE(Table2[1W Return vs Nifty]))/_xlfn.STDEV.P(Table2[1W Return vs Nifty])</f>
        <v>-1.1966906372216093</v>
      </c>
      <c r="O455">
        <v>2305.58</v>
      </c>
      <c r="P455">
        <v>2306.4047744947602</v>
      </c>
      <c r="Q455">
        <v>2089.4361939197802</v>
      </c>
      <c r="R455">
        <v>42.045706504400698</v>
      </c>
      <c r="S455" s="2">
        <f>(Table2[[#This Row],[Close Price]]-Table2[[#This Row],[20D EMA]])/Table2[[#This Row],[20D EMA]]</f>
        <v>-1.6906808698895732E-2</v>
      </c>
      <c r="T455" s="2">
        <f>(Table2[[#This Row],[Close Price]]-Table2[[#This Row],[50D EMA]])/Table2[[#This Row],[50D EMA]]</f>
        <v>-1.7258364591913364E-2</v>
      </c>
      <c r="U455" s="2">
        <f>(Table2[[#This Row],[Close Price]]-Table2[[#This Row],[200D EMA]])/Table2[[#This Row],[200D EMA]]</f>
        <v>8.4790244658230318E-2</v>
      </c>
      <c r="V455">
        <v>0.81829403406480505</v>
      </c>
      <c r="W455">
        <v>2160.15</v>
      </c>
      <c r="X455">
        <v>2275.8000000000002</v>
      </c>
      <c r="Y455">
        <v>2160.15</v>
      </c>
      <c r="Z455">
        <v>2306.85</v>
      </c>
      <c r="AA455">
        <v>2160.15</v>
      </c>
      <c r="AB455">
        <v>2306.85</v>
      </c>
      <c r="AC455" s="2">
        <f>(Table2[[#This Row],[Close Price]]/Table2[[#This Row],[Day Low]])-1</f>
        <v>4.927898525565344E-2</v>
      </c>
      <c r="AD455" s="2">
        <f>(Table2[[#This Row],[Day High]]/Table2[[#This Row],[Close Price]])-1</f>
        <v>4.0589429100856833E-3</v>
      </c>
      <c r="AE455" s="2">
        <f>(Table2[[#This Row],[Close Price]]/Table2[[#This Row],[Current Week Low]])-1</f>
        <v>4.927898525565344E-2</v>
      </c>
      <c r="AF455" s="2">
        <f>(Table2[[#This Row],[Current Week High]]/Table2[[#This Row],[Close Price]])-1</f>
        <v>1.7757875231624531E-2</v>
      </c>
      <c r="AG455" s="2">
        <f>(Table2[[#This Row],[Close Price]]/Table2[[#This Row],[Current Month Low]])-1</f>
        <v>4.927898525565344E-2</v>
      </c>
      <c r="AH455" s="2">
        <f>(Table2[[#This Row],[Current Month High]]/Table2[[#This Row],[Close Price]])-1</f>
        <v>1.7757875231624531E-2</v>
      </c>
      <c r="AI455">
        <v>12.062119474102101</v>
      </c>
      <c r="AJ455">
        <v>63.464589643732801</v>
      </c>
      <c r="AK455" t="str">
        <f>IF(AND(Table2[[#This Row],[20D EMA]]&gt;Table2[[#This Row],[50D EMA]],Table2[[#This Row],[50D EMA]]&gt;Table2[[#This Row],[200D EMA]]),"Uptrend","Downtrend/NoTrend")</f>
        <v>Downtrend/NoTrend</v>
      </c>
      <c r="AL455">
        <v>0</v>
      </c>
      <c r="AM455" t="s">
        <v>10475</v>
      </c>
      <c r="AN455">
        <v>-4.41</v>
      </c>
      <c r="AO455" t="s">
        <v>10474</v>
      </c>
      <c r="AP455">
        <v>1.7393104804358E-2</v>
      </c>
      <c r="AQ455">
        <f>(Table2[[#This Row],[Sharpe Ratio]]-AVERAGE(Table2[Sharpe Ratio]))/_xlfn.STDEV.P(Table2[Sharpe Ratio])</f>
        <v>-0.42702465179107812</v>
      </c>
      <c r="AR4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5">
        <f>_xlfn.RANK.AVG(Table2[[#This Row],[1Y Return vs Nifty Z-Score]],Table2[1Y Return vs Nifty Z-Score])</f>
        <v>339</v>
      </c>
      <c r="AT455">
        <f>_xlfn.RANK.AVG(Table2[[#This Row],[6M Return vs Nifty Z-Score]],Table2[6M Return vs Nifty Z-Score])</f>
        <v>537</v>
      </c>
      <c r="AU455">
        <f>_xlfn.RANK.AVG(Table2[[#This Row],[Sharpe Ratio Z-Score]],Table2[Sharpe Ratio Z-Score])</f>
        <v>451</v>
      </c>
      <c r="AV455">
        <f>(Table2[[#This Row],[Rank 1Y]]+Table2[[#This Row],[Rank 6M]]+Table2[[#This Row],[Rank Sharpe]])/3</f>
        <v>442.33333333333331</v>
      </c>
    </row>
    <row r="456" spans="1:48" x14ac:dyDescent="0.3">
      <c r="A456" t="s">
        <v>1254</v>
      </c>
      <c r="B456" t="s">
        <v>1255</v>
      </c>
      <c r="C456" t="s">
        <v>10435</v>
      </c>
      <c r="D456" t="s">
        <v>216</v>
      </c>
      <c r="E456">
        <v>8740.3382887600001</v>
      </c>
      <c r="F456">
        <v>2264.6</v>
      </c>
      <c r="G456">
        <v>15.8223389109147</v>
      </c>
      <c r="H456">
        <f>(Table2[[#This Row],[1Y Return vs Nifty]]-AVERAGE(Table2[1Y Return vs Nifty]))/_xlfn.STDEV.P(Table2[1Y Return vs Nifty])</f>
        <v>-0.36646399284128223</v>
      </c>
      <c r="I456">
        <v>2.8403937287519199</v>
      </c>
      <c r="J456">
        <f>(Table2[[#This Row],[1M Return vs Nifty]]-AVERAGE(Table2[1M Return vs Nifty]))/_xlfn.STDEV.P(Table2[1M Return vs Nifty])</f>
        <v>-0.51258812306866397</v>
      </c>
      <c r="K456">
        <v>9.0921162770857098</v>
      </c>
      <c r="L456">
        <f>(Table2[[#This Row],[6M Return vs Nifty]]-AVERAGE(Table2[6M Return vs Nifty]))/_xlfn.STDEV.P(Table2[6M Return vs Nifty])</f>
        <v>-7.1521728518526728E-2</v>
      </c>
      <c r="M456">
        <v>2.4572626661680799</v>
      </c>
      <c r="N456">
        <f>(Table2[[#This Row],[1W Return vs Nifty]]-AVERAGE(Table2[1W Return vs Nifty]))/_xlfn.STDEV.P(Table2[1W Return vs Nifty])</f>
        <v>0.16495061497066715</v>
      </c>
      <c r="O456">
        <v>2231.33</v>
      </c>
      <c r="P456">
        <v>2225.7759499029899</v>
      </c>
      <c r="Q456">
        <v>1959.96983008753</v>
      </c>
      <c r="R456">
        <v>59.622635816401598</v>
      </c>
      <c r="S456" s="2">
        <f>(Table2[[#This Row],[Close Price]]-Table2[[#This Row],[20D EMA]])/Table2[[#This Row],[20D EMA]]</f>
        <v>1.491038976753774E-2</v>
      </c>
      <c r="T456" s="2">
        <f>(Table2[[#This Row],[Close Price]]-Table2[[#This Row],[50D EMA]])/Table2[[#This Row],[50D EMA]]</f>
        <v>1.7442928206094686E-2</v>
      </c>
      <c r="U456" s="2">
        <f>(Table2[[#This Row],[Close Price]]-Table2[[#This Row],[200D EMA]])/Table2[[#This Row],[200D EMA]]</f>
        <v>0.15542594852027161</v>
      </c>
      <c r="V456">
        <v>0.49477197970605602</v>
      </c>
      <c r="W456">
        <v>2251.0500000000002</v>
      </c>
      <c r="X456">
        <v>2313.75</v>
      </c>
      <c r="Y456">
        <v>2165</v>
      </c>
      <c r="Z456">
        <v>2313.75</v>
      </c>
      <c r="AA456">
        <v>2165</v>
      </c>
      <c r="AB456">
        <v>2313.75</v>
      </c>
      <c r="AC456" s="2">
        <f>(Table2[[#This Row],[Close Price]]/Table2[[#This Row],[Day Low]])-1</f>
        <v>6.0194131627462344E-3</v>
      </c>
      <c r="AD456" s="2">
        <f>(Table2[[#This Row],[Day High]]/Table2[[#This Row],[Close Price]])-1</f>
        <v>2.1703612116930282E-2</v>
      </c>
      <c r="AE456" s="2">
        <f>(Table2[[#This Row],[Close Price]]/Table2[[#This Row],[Current Week Low]])-1</f>
        <v>4.6004618937644404E-2</v>
      </c>
      <c r="AF456" s="2">
        <f>(Table2[[#This Row],[Current Week High]]/Table2[[#This Row],[Close Price]])-1</f>
        <v>2.1703612116930282E-2</v>
      </c>
      <c r="AG456" s="2">
        <f>(Table2[[#This Row],[Close Price]]/Table2[[#This Row],[Current Month Low]])-1</f>
        <v>4.6004618937644404E-2</v>
      </c>
      <c r="AH456" s="2">
        <f>(Table2[[#This Row],[Current Month High]]/Table2[[#This Row],[Close Price]])-1</f>
        <v>2.1703612116930282E-2</v>
      </c>
      <c r="AI456">
        <v>21.125143513203199</v>
      </c>
      <c r="AJ456">
        <v>54.907996442985102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-0.15</v>
      </c>
      <c r="AM456" t="s">
        <v>10474</v>
      </c>
      <c r="AN456">
        <v>-1.78</v>
      </c>
      <c r="AO456" t="s">
        <v>10474</v>
      </c>
      <c r="AP456">
        <v>-2.2135504363170001E-2</v>
      </c>
      <c r="AQ456">
        <f>(Table2[[#This Row],[Sharpe Ratio]]-AVERAGE(Table2[Sharpe Ratio]))/_xlfn.STDEV.P(Table2[Sharpe Ratio])</f>
        <v>-0.87406383648516528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-1.659687065942971</v>
      </c>
      <c r="AS456">
        <f>_xlfn.RANK.AVG(Table2[[#This Row],[1Y Return vs Nifty Z-Score]],Table2[1Y Return vs Nifty Z-Score])</f>
        <v>421</v>
      </c>
      <c r="AT456">
        <f>_xlfn.RANK.AVG(Table2[[#This Row],[6M Return vs Nifty Z-Score]],Table2[6M Return vs Nifty Z-Score])</f>
        <v>328</v>
      </c>
      <c r="AU456">
        <f>_xlfn.RANK.AVG(Table2[[#This Row],[Sharpe Ratio Z-Score]],Table2[Sharpe Ratio Z-Score])</f>
        <v>586</v>
      </c>
      <c r="AV456">
        <f>(Table2[[#This Row],[Rank 1Y]]+Table2[[#This Row],[Rank 6M]]+Table2[[#This Row],[Rank Sharpe]])/3</f>
        <v>445</v>
      </c>
    </row>
    <row r="457" spans="1:48" x14ac:dyDescent="0.3">
      <c r="A457" t="s">
        <v>965</v>
      </c>
      <c r="B457" t="s">
        <v>966</v>
      </c>
      <c r="C457" t="s">
        <v>617</v>
      </c>
      <c r="D457" t="s">
        <v>617</v>
      </c>
      <c r="E457">
        <v>14570.09455811</v>
      </c>
      <c r="F457">
        <v>151.44999999999999</v>
      </c>
      <c r="G457">
        <v>30.285410791407202</v>
      </c>
      <c r="H457">
        <f>(Table2[[#This Row],[1Y Return vs Nifty]]-AVERAGE(Table2[1Y Return vs Nifty]))/_xlfn.STDEV.P(Table2[1Y Return vs Nifty])</f>
        <v>-0.20536365428709558</v>
      </c>
      <c r="I457">
        <v>6.52623788406658</v>
      </c>
      <c r="J457">
        <f>(Table2[[#This Row],[1M Return vs Nifty]]-AVERAGE(Table2[1M Return vs Nifty]))/_xlfn.STDEV.P(Table2[1M Return vs Nifty])</f>
        <v>-0.24716298674551709</v>
      </c>
      <c r="K457">
        <v>-11.704999080629699</v>
      </c>
      <c r="L457">
        <f>(Table2[[#This Row],[6M Return vs Nifty]]-AVERAGE(Table2[6M Return vs Nifty]))/_xlfn.STDEV.P(Table2[6M Return vs Nifty])</f>
        <v>-0.66619593065917615</v>
      </c>
      <c r="M457">
        <v>-2.91686261646367</v>
      </c>
      <c r="N457">
        <f>(Table2[[#This Row],[1W Return vs Nifty]]-AVERAGE(Table2[1W Return vs Nifty]))/_xlfn.STDEV.P(Table2[1W Return vs Nifty])</f>
        <v>-0.89018180085889342</v>
      </c>
      <c r="O457">
        <v>147.82</v>
      </c>
      <c r="P457">
        <v>145.93867683426299</v>
      </c>
      <c r="Q457">
        <v>139.62253553282599</v>
      </c>
      <c r="R457">
        <v>57.957222892057999</v>
      </c>
      <c r="S457" s="2">
        <f>(Table2[[#This Row],[Close Price]]-Table2[[#This Row],[20D EMA]])/Table2[[#This Row],[20D EMA]]</f>
        <v>2.4556893519144876E-2</v>
      </c>
      <c r="T457" s="2">
        <f>(Table2[[#This Row],[Close Price]]-Table2[[#This Row],[50D EMA]])/Table2[[#This Row],[50D EMA]]</f>
        <v>3.7764650778600639E-2</v>
      </c>
      <c r="U457" s="2">
        <f>(Table2[[#This Row],[Close Price]]-Table2[[#This Row],[200D EMA]])/Table2[[#This Row],[200D EMA]]</f>
        <v>8.4710282778049803E-2</v>
      </c>
      <c r="V457">
        <v>1.3918547620631601</v>
      </c>
      <c r="W457">
        <v>149.32</v>
      </c>
      <c r="X457">
        <v>151.75</v>
      </c>
      <c r="Y457">
        <v>149.32</v>
      </c>
      <c r="Z457">
        <v>156.5</v>
      </c>
      <c r="AA457">
        <v>149.32</v>
      </c>
      <c r="AB457">
        <v>156.5</v>
      </c>
      <c r="AC457" s="2">
        <f>(Table2[[#This Row],[Close Price]]/Table2[[#This Row],[Day Low]])-1</f>
        <v>1.4264666488079225E-2</v>
      </c>
      <c r="AD457" s="2">
        <f>(Table2[[#This Row],[Day High]]/Table2[[#This Row],[Close Price]])-1</f>
        <v>1.980851766259617E-3</v>
      </c>
      <c r="AE457" s="2">
        <f>(Table2[[#This Row],[Close Price]]/Table2[[#This Row],[Current Week Low]])-1</f>
        <v>1.4264666488079225E-2</v>
      </c>
      <c r="AF457" s="2">
        <f>(Table2[[#This Row],[Current Week High]]/Table2[[#This Row],[Close Price]])-1</f>
        <v>3.3344338065368184E-2</v>
      </c>
      <c r="AG457" s="2">
        <f>(Table2[[#This Row],[Close Price]]/Table2[[#This Row],[Current Month Low]])-1</f>
        <v>1.4264666488079225E-2</v>
      </c>
      <c r="AH457" s="2">
        <f>(Table2[[#This Row],[Current Month High]]/Table2[[#This Row],[Close Price]])-1</f>
        <v>3.3344338065368184E-2</v>
      </c>
      <c r="AI457">
        <v>13.0736216573126</v>
      </c>
      <c r="AJ457">
        <v>63.200431034482698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-7.0000000000000007E-2</v>
      </c>
      <c r="AM457" t="s">
        <v>10474</v>
      </c>
      <c r="AN457">
        <v>4.8499999999999996</v>
      </c>
      <c r="AO457" t="s">
        <v>10473</v>
      </c>
      <c r="AP457">
        <v>1.7777257435433E-2</v>
      </c>
      <c r="AQ457">
        <f>(Table2[[#This Row],[Sharpe Ratio]]-AVERAGE(Table2[Sharpe Ratio]))/_xlfn.STDEV.P(Table2[Sharpe Ratio])</f>
        <v>-0.4226801711070744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-2.4315845436577566</v>
      </c>
      <c r="AS457">
        <f>_xlfn.RANK.AVG(Table2[[#This Row],[1Y Return vs Nifty Z-Score]],Table2[1Y Return vs Nifty Z-Score])</f>
        <v>344</v>
      </c>
      <c r="AT457">
        <f>_xlfn.RANK.AVG(Table2[[#This Row],[6M Return vs Nifty Z-Score]],Table2[6M Return vs Nifty Z-Score])</f>
        <v>545</v>
      </c>
      <c r="AU457">
        <f>_xlfn.RANK.AVG(Table2[[#This Row],[Sharpe Ratio Z-Score]],Table2[Sharpe Ratio Z-Score])</f>
        <v>447</v>
      </c>
      <c r="AV457">
        <f>(Table2[[#This Row],[Rank 1Y]]+Table2[[#This Row],[Rank 6M]]+Table2[[#This Row],[Rank Sharpe]])/3</f>
        <v>445.33333333333331</v>
      </c>
    </row>
    <row r="458" spans="1:48" x14ac:dyDescent="0.3">
      <c r="A458" t="s">
        <v>1366</v>
      </c>
      <c r="B458" t="s">
        <v>1367</v>
      </c>
      <c r="C458" t="s">
        <v>10436</v>
      </c>
      <c r="D458" t="s">
        <v>233</v>
      </c>
      <c r="E458">
        <v>7879.5952973160001</v>
      </c>
      <c r="F458">
        <v>199.14</v>
      </c>
      <c r="G458">
        <v>18.039737338729399</v>
      </c>
      <c r="H458">
        <f>(Table2[[#This Row],[1Y Return vs Nifty]]-AVERAGE(Table2[1Y Return vs Nifty]))/_xlfn.STDEV.P(Table2[1Y Return vs Nifty])</f>
        <v>-0.34176497728067473</v>
      </c>
      <c r="I458">
        <v>12.7320693797777</v>
      </c>
      <c r="J458">
        <f>(Table2[[#This Row],[1M Return vs Nifty]]-AVERAGE(Table2[1M Return vs Nifty]))/_xlfn.STDEV.P(Table2[1M Return vs Nifty])</f>
        <v>0.19973156477058807</v>
      </c>
      <c r="K458">
        <v>-25.269562848310802</v>
      </c>
      <c r="L458">
        <f>(Table2[[#This Row],[6M Return vs Nifty]]-AVERAGE(Table2[6M Return vs Nifty]))/_xlfn.STDEV.P(Table2[6M Return vs Nifty])</f>
        <v>-1.054062035990903</v>
      </c>
      <c r="M458">
        <v>-7.4714393500671603</v>
      </c>
      <c r="N458">
        <f>(Table2[[#This Row],[1W Return vs Nifty]]-AVERAGE(Table2[1W Return vs Nifty]))/_xlfn.STDEV.P(Table2[1W Return vs Nifty])</f>
        <v>-1.7844076142278704</v>
      </c>
      <c r="O458">
        <v>193.58</v>
      </c>
      <c r="P458">
        <v>193.17159673220601</v>
      </c>
      <c r="Q458">
        <v>194.94194101405299</v>
      </c>
      <c r="R458">
        <v>56.566730948105203</v>
      </c>
      <c r="S458" s="2">
        <f>(Table2[[#This Row],[Close Price]]-Table2[[#This Row],[20D EMA]])/Table2[[#This Row],[20D EMA]]</f>
        <v>2.8721975410682783E-2</v>
      </c>
      <c r="T458" s="2">
        <f>(Table2[[#This Row],[Close Price]]-Table2[[#This Row],[50D EMA]])/Table2[[#This Row],[50D EMA]]</f>
        <v>3.0896898761301732E-2</v>
      </c>
      <c r="U458" s="2">
        <f>(Table2[[#This Row],[Close Price]]-Table2[[#This Row],[200D EMA]])/Table2[[#This Row],[200D EMA]]</f>
        <v>2.1534919392458343E-2</v>
      </c>
      <c r="V458">
        <v>0.91671424739309104</v>
      </c>
      <c r="W458">
        <v>185.14</v>
      </c>
      <c r="X458">
        <v>206.8</v>
      </c>
      <c r="Y458">
        <v>185</v>
      </c>
      <c r="Z458">
        <v>206.8</v>
      </c>
      <c r="AA458">
        <v>185</v>
      </c>
      <c r="AB458">
        <v>206.8</v>
      </c>
      <c r="AC458" s="2">
        <f>(Table2[[#This Row],[Close Price]]/Table2[[#This Row],[Day Low]])-1</f>
        <v>7.5618450902020129E-2</v>
      </c>
      <c r="AD458" s="2">
        <f>(Table2[[#This Row],[Day High]]/Table2[[#This Row],[Close Price]])-1</f>
        <v>3.8465401225268758E-2</v>
      </c>
      <c r="AE458" s="2">
        <f>(Table2[[#This Row],[Close Price]]/Table2[[#This Row],[Current Week Low]])-1</f>
        <v>7.6432432432432362E-2</v>
      </c>
      <c r="AF458" s="2">
        <f>(Table2[[#This Row],[Current Week High]]/Table2[[#This Row],[Close Price]])-1</f>
        <v>3.8465401225268758E-2</v>
      </c>
      <c r="AG458" s="2">
        <f>(Table2[[#This Row],[Close Price]]/Table2[[#This Row],[Current Month Low]])-1</f>
        <v>7.6432432432432362E-2</v>
      </c>
      <c r="AH458" s="2">
        <f>(Table2[[#This Row],[Current Month High]]/Table2[[#This Row],[Close Price]])-1</f>
        <v>3.8465401225268758E-2</v>
      </c>
      <c r="AI458">
        <v>54.665059756954903</v>
      </c>
      <c r="AJ458">
        <v>47.784786641929401</v>
      </c>
      <c r="AK458" t="str">
        <f>IF(AND(Table2[[#This Row],[20D EMA]]&gt;Table2[[#This Row],[50D EMA]],Table2[[#This Row],[50D EMA]]&gt;Table2[[#This Row],[200D EMA]]),"Uptrend","Downtrend/NoTrend")</f>
        <v>Downtrend/NoTrend</v>
      </c>
      <c r="AL458">
        <v>-0.04</v>
      </c>
      <c r="AM458" t="s">
        <v>10474</v>
      </c>
      <c r="AN458">
        <v>-5.09</v>
      </c>
      <c r="AO458" t="s">
        <v>10474</v>
      </c>
      <c r="AP458">
        <v>7.5631248348647998E-2</v>
      </c>
      <c r="AQ458">
        <f>(Table2[[#This Row],[Sharpe Ratio]]-AVERAGE(Table2[Sharpe Ratio]))/_xlfn.STDEV.P(Table2[Sharpe Ratio])</f>
        <v>0.2316054583096247</v>
      </c>
      <c r="AR4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8">
        <f>_xlfn.RANK.AVG(Table2[[#This Row],[1Y Return vs Nifty Z-Score]],Table2[1Y Return vs Nifty Z-Score])</f>
        <v>408</v>
      </c>
      <c r="AT458">
        <f>_xlfn.RANK.AVG(Table2[[#This Row],[6M Return vs Nifty Z-Score]],Table2[6M Return vs Nifty Z-Score])</f>
        <v>670</v>
      </c>
      <c r="AU458">
        <f>_xlfn.RANK.AVG(Table2[[#This Row],[Sharpe Ratio Z-Score]],Table2[Sharpe Ratio Z-Score])</f>
        <v>264</v>
      </c>
      <c r="AV458">
        <f>(Table2[[#This Row],[Rank 1Y]]+Table2[[#This Row],[Rank 6M]]+Table2[[#This Row],[Rank Sharpe]])/3</f>
        <v>447.33333333333331</v>
      </c>
    </row>
    <row r="459" spans="1:48" x14ac:dyDescent="0.3">
      <c r="A459" t="s">
        <v>1260</v>
      </c>
      <c r="B459" t="s">
        <v>1261</v>
      </c>
      <c r="C459" t="s">
        <v>10440</v>
      </c>
      <c r="D459" t="s">
        <v>151</v>
      </c>
      <c r="E459">
        <v>8696.6444387299998</v>
      </c>
      <c r="F459">
        <v>1022.65</v>
      </c>
      <c r="G459">
        <v>15.0055333943445</v>
      </c>
      <c r="H459">
        <f>(Table2[[#This Row],[1Y Return vs Nifty]]-AVERAGE(Table2[1Y Return vs Nifty]))/_xlfn.STDEV.P(Table2[1Y Return vs Nifty])</f>
        <v>-0.37556217380447504</v>
      </c>
      <c r="I459">
        <v>3.9405279354516698</v>
      </c>
      <c r="J459">
        <f>(Table2[[#This Row],[1M Return vs Nifty]]-AVERAGE(Table2[1M Return vs Nifty]))/_xlfn.STDEV.P(Table2[1M Return vs Nifty])</f>
        <v>-0.43336522066624</v>
      </c>
      <c r="K459">
        <v>13.5371300755156</v>
      </c>
      <c r="L459">
        <f>(Table2[[#This Row],[6M Return vs Nifty]]-AVERAGE(Table2[6M Return vs Nifty]))/_xlfn.STDEV.P(Table2[6M Return vs Nifty])</f>
        <v>5.5579313554831589E-2</v>
      </c>
      <c r="M459">
        <v>-1.3717222314256601</v>
      </c>
      <c r="N459">
        <f>(Table2[[#This Row],[1W Return vs Nifty]]-AVERAGE(Table2[1W Return vs Nifty]))/_xlfn.STDEV.P(Table2[1W Return vs Nifty])</f>
        <v>-0.5868156488769305</v>
      </c>
      <c r="O459">
        <v>1018.02</v>
      </c>
      <c r="P459">
        <v>993.26085781784502</v>
      </c>
      <c r="Q459">
        <v>885.41945727643804</v>
      </c>
      <c r="R459">
        <v>49.455058369880597</v>
      </c>
      <c r="S459" s="2">
        <f>(Table2[[#This Row],[Close Price]]-Table2[[#This Row],[20D EMA]])/Table2[[#This Row],[20D EMA]]</f>
        <v>4.5480442427457178E-3</v>
      </c>
      <c r="T459" s="2">
        <f>(Table2[[#This Row],[Close Price]]-Table2[[#This Row],[50D EMA]])/Table2[[#This Row],[50D EMA]]</f>
        <v>2.9588543584332664E-2</v>
      </c>
      <c r="U459" s="2">
        <f>(Table2[[#This Row],[Close Price]]-Table2[[#This Row],[200D EMA]])/Table2[[#This Row],[200D EMA]]</f>
        <v>0.15498930094182128</v>
      </c>
      <c r="V459">
        <v>0.38131019692467</v>
      </c>
      <c r="W459">
        <v>1018</v>
      </c>
      <c r="X459">
        <v>1034</v>
      </c>
      <c r="Y459">
        <v>1017.4</v>
      </c>
      <c r="Z459">
        <v>1058</v>
      </c>
      <c r="AA459">
        <v>1017.4</v>
      </c>
      <c r="AB459">
        <v>1058</v>
      </c>
      <c r="AC459" s="2">
        <f>(Table2[[#This Row],[Close Price]]/Table2[[#This Row],[Day Low]])-1</f>
        <v>4.567779960707341E-3</v>
      </c>
      <c r="AD459" s="2">
        <f>(Table2[[#This Row],[Day High]]/Table2[[#This Row],[Close Price]])-1</f>
        <v>1.1098616339901168E-2</v>
      </c>
      <c r="AE459" s="2">
        <f>(Table2[[#This Row],[Close Price]]/Table2[[#This Row],[Current Week Low]])-1</f>
        <v>5.1602123058778204E-3</v>
      </c>
      <c r="AF459" s="2">
        <f>(Table2[[#This Row],[Current Week High]]/Table2[[#This Row],[Close Price]])-1</f>
        <v>3.4567056177577937E-2</v>
      </c>
      <c r="AG459" s="2">
        <f>(Table2[[#This Row],[Close Price]]/Table2[[#This Row],[Current Month Low]])-1</f>
        <v>5.1602123058778204E-3</v>
      </c>
      <c r="AH459" s="2">
        <f>(Table2[[#This Row],[Current Month High]]/Table2[[#This Row],[Close Price]])-1</f>
        <v>3.4567056177577937E-2</v>
      </c>
      <c r="AI459">
        <v>13.6263628807509</v>
      </c>
      <c r="AJ459">
        <v>47.557896255681399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0.02</v>
      </c>
      <c r="AM459" t="s">
        <v>10473</v>
      </c>
      <c r="AN459">
        <v>2.39</v>
      </c>
      <c r="AO459" t="s">
        <v>10473</v>
      </c>
      <c r="AP459">
        <v>-4.9290126477571999E-2</v>
      </c>
      <c r="AQ459">
        <f>(Table2[[#This Row],[Sharpe Ratio]]-AVERAGE(Table2[Sharpe Ratio]))/_xlfn.STDEV.P(Table2[Sharpe Ratio])</f>
        <v>-1.1811624262496239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-2.5213261560424378</v>
      </c>
      <c r="AS459">
        <f>_xlfn.RANK.AVG(Table2[[#This Row],[1Y Return vs Nifty Z-Score]],Table2[1Y Return vs Nifty Z-Score])</f>
        <v>426</v>
      </c>
      <c r="AT459">
        <f>_xlfn.RANK.AVG(Table2[[#This Row],[6M Return vs Nifty Z-Score]],Table2[6M Return vs Nifty Z-Score])</f>
        <v>285</v>
      </c>
      <c r="AU459">
        <f>_xlfn.RANK.AVG(Table2[[#This Row],[Sharpe Ratio Z-Score]],Table2[Sharpe Ratio Z-Score])</f>
        <v>633</v>
      </c>
      <c r="AV459">
        <f>(Table2[[#This Row],[Rank 1Y]]+Table2[[#This Row],[Rank 6M]]+Table2[[#This Row],[Rank Sharpe]])/3</f>
        <v>448</v>
      </c>
    </row>
    <row r="460" spans="1:48" x14ac:dyDescent="0.3">
      <c r="A460" t="s">
        <v>627</v>
      </c>
      <c r="B460" t="s">
        <v>628</v>
      </c>
      <c r="C460" t="s">
        <v>10433</v>
      </c>
      <c r="D460" t="s">
        <v>191</v>
      </c>
      <c r="E460">
        <v>29832.879980639998</v>
      </c>
      <c r="F460">
        <v>15728.35</v>
      </c>
      <c r="G460">
        <v>5.8405783367834498</v>
      </c>
      <c r="H460">
        <f>(Table2[[#This Row],[1Y Return vs Nifty]]-AVERAGE(Table2[1Y Return vs Nifty]))/_xlfn.STDEV.P(Table2[1Y Return vs Nifty])</f>
        <v>-0.47764818809017001</v>
      </c>
      <c r="I460">
        <v>-10.0366199165186</v>
      </c>
      <c r="J460">
        <f>(Table2[[#This Row],[1M Return vs Nifty]]-AVERAGE(Table2[1M Return vs Nifty]))/_xlfn.STDEV.P(Table2[1M Return vs Nifty])</f>
        <v>-1.4398880734213304</v>
      </c>
      <c r="K460">
        <v>-14.7433270769227</v>
      </c>
      <c r="L460">
        <f>(Table2[[#This Row],[6M Return vs Nifty]]-AVERAGE(Table2[6M Return vs Nifty]))/_xlfn.STDEV.P(Table2[6M Return vs Nifty])</f>
        <v>-0.75307409842232398</v>
      </c>
      <c r="M460">
        <v>-0.10068011020772</v>
      </c>
      <c r="N460">
        <f>(Table2[[#This Row],[1W Return vs Nifty]]-AVERAGE(Table2[1W Return vs Nifty]))/_xlfn.STDEV.P(Table2[1W Return vs Nifty])</f>
        <v>-0.33726475948548357</v>
      </c>
      <c r="O460">
        <v>15999.14</v>
      </c>
      <c r="P460">
        <v>15556.735534785001</v>
      </c>
      <c r="Q460">
        <v>14742.869421797801</v>
      </c>
      <c r="R460">
        <v>39.187952250860299</v>
      </c>
      <c r="S460" s="2">
        <f>(Table2[[#This Row],[Close Price]]-Table2[[#This Row],[20D EMA]])/Table2[[#This Row],[20D EMA]]</f>
        <v>-1.6925284734054396E-2</v>
      </c>
      <c r="T460" s="2">
        <f>(Table2[[#This Row],[Close Price]]-Table2[[#This Row],[50D EMA]])/Table2[[#This Row],[50D EMA]]</f>
        <v>1.1031521673121469E-2</v>
      </c>
      <c r="U460" s="2">
        <f>(Table2[[#This Row],[Close Price]]-Table2[[#This Row],[200D EMA]])/Table2[[#This Row],[200D EMA]]</f>
        <v>6.6844557189466469E-2</v>
      </c>
      <c r="V460">
        <v>0.49792157683242699</v>
      </c>
      <c r="W460">
        <v>15597.55</v>
      </c>
      <c r="X460">
        <v>16047.85</v>
      </c>
      <c r="Y460">
        <v>15590.1</v>
      </c>
      <c r="Z460">
        <v>16267</v>
      </c>
      <c r="AA460">
        <v>15590.1</v>
      </c>
      <c r="AB460">
        <v>16267</v>
      </c>
      <c r="AC460" s="2">
        <f>(Table2[[#This Row],[Close Price]]/Table2[[#This Row],[Day Low]])-1</f>
        <v>8.385932406051122E-3</v>
      </c>
      <c r="AD460" s="2">
        <f>(Table2[[#This Row],[Day High]]/Table2[[#This Row],[Close Price]])-1</f>
        <v>2.0313637476276902E-2</v>
      </c>
      <c r="AE460" s="2">
        <f>(Table2[[#This Row],[Close Price]]/Table2[[#This Row],[Current Week Low]])-1</f>
        <v>8.8678071340144715E-3</v>
      </c>
      <c r="AF460" s="2">
        <f>(Table2[[#This Row],[Current Week High]]/Table2[[#This Row],[Close Price]])-1</f>
        <v>3.4247076139582333E-2</v>
      </c>
      <c r="AG460" s="2">
        <f>(Table2[[#This Row],[Close Price]]/Table2[[#This Row],[Current Month Low]])-1</f>
        <v>8.8678071340144715E-3</v>
      </c>
      <c r="AH460" s="2">
        <f>(Table2[[#This Row],[Current Month High]]/Table2[[#This Row],[Close Price]])-1</f>
        <v>3.4247076139582333E-2</v>
      </c>
      <c r="AI460">
        <v>16.032514535853998</v>
      </c>
      <c r="AJ460">
        <v>34.613853929074203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</v>
      </c>
      <c r="AM460" t="s">
        <v>10475</v>
      </c>
      <c r="AN460">
        <v>-3.18</v>
      </c>
      <c r="AO460" t="s">
        <v>10474</v>
      </c>
      <c r="AP460">
        <v>6.6350347232210005E-2</v>
      </c>
      <c r="AQ460">
        <f>(Table2[[#This Row],[Sharpe Ratio]]-AVERAGE(Table2[Sharpe Ratio]))/_xlfn.STDEV.P(Table2[Sharpe Ratio])</f>
        <v>0.12664536596903336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-2.8812297534502744</v>
      </c>
      <c r="AS460">
        <f>_xlfn.RANK.AVG(Table2[[#This Row],[1Y Return vs Nifty Z-Score]],Table2[1Y Return vs Nifty Z-Score])</f>
        <v>478</v>
      </c>
      <c r="AT460">
        <f>_xlfn.RANK.AVG(Table2[[#This Row],[6M Return vs Nifty Z-Score]],Table2[6M Return vs Nifty Z-Score])</f>
        <v>575</v>
      </c>
      <c r="AU460">
        <f>_xlfn.RANK.AVG(Table2[[#This Row],[Sharpe Ratio Z-Score]],Table2[Sharpe Ratio Z-Score])</f>
        <v>295</v>
      </c>
      <c r="AV460">
        <f>(Table2[[#This Row],[Rank 1Y]]+Table2[[#This Row],[Rank 6M]]+Table2[[#This Row],[Rank Sharpe]])/3</f>
        <v>449.33333333333331</v>
      </c>
    </row>
    <row r="461" spans="1:48" x14ac:dyDescent="0.3">
      <c r="A461" t="s">
        <v>1073</v>
      </c>
      <c r="B461" t="s">
        <v>1074</v>
      </c>
      <c r="C461" t="s">
        <v>10429</v>
      </c>
      <c r="D461" t="s">
        <v>487</v>
      </c>
      <c r="E461">
        <v>11809.439346249999</v>
      </c>
      <c r="F461">
        <v>886.9</v>
      </c>
      <c r="G461">
        <v>-10.007165428738499</v>
      </c>
      <c r="H461">
        <f>(Table2[[#This Row],[1Y Return vs Nifty]]-AVERAGE(Table2[1Y Return vs Nifty]))/_xlfn.STDEV.P(Table2[1Y Return vs Nifty])</f>
        <v>-0.65417202113487227</v>
      </c>
      <c r="I461">
        <v>18.558590680606201</v>
      </c>
      <c r="J461">
        <f>(Table2[[#This Row],[1M Return vs Nifty]]-AVERAGE(Table2[1M Return vs Nifty]))/_xlfn.STDEV.P(Table2[1M Return vs Nifty])</f>
        <v>0.61931121746214335</v>
      </c>
      <c r="K461">
        <v>1.49839540405308</v>
      </c>
      <c r="L461">
        <f>(Table2[[#This Row],[6M Return vs Nifty]]-AVERAGE(Table2[6M Return vs Nifty]))/_xlfn.STDEV.P(Table2[6M Return vs Nifty])</f>
        <v>-0.28865712560493978</v>
      </c>
      <c r="M461">
        <v>-3.8512254969756299</v>
      </c>
      <c r="N461">
        <f>(Table2[[#This Row],[1W Return vs Nifty]]-AVERAGE(Table2[1W Return vs Nifty]))/_xlfn.STDEV.P(Table2[1W Return vs Nifty])</f>
        <v>-1.0736305504744328</v>
      </c>
      <c r="O461">
        <v>863.79</v>
      </c>
      <c r="P461">
        <v>818.23399140839695</v>
      </c>
      <c r="Q461">
        <v>770.38154784367703</v>
      </c>
      <c r="R461">
        <v>54.354980412277001</v>
      </c>
      <c r="S461" s="2">
        <f>(Table2[[#This Row],[Close Price]]-Table2[[#This Row],[20D EMA]])/Table2[[#This Row],[20D EMA]]</f>
        <v>2.6754187939198201E-2</v>
      </c>
      <c r="T461" s="2">
        <f>(Table2[[#This Row],[Close Price]]-Table2[[#This Row],[50D EMA]])/Table2[[#This Row],[50D EMA]]</f>
        <v>8.3919770276728159E-2</v>
      </c>
      <c r="U461" s="2">
        <f>(Table2[[#This Row],[Close Price]]-Table2[[#This Row],[200D EMA]])/Table2[[#This Row],[200D EMA]]</f>
        <v>0.15124771937030668</v>
      </c>
      <c r="V461">
        <v>1.35716102518017</v>
      </c>
      <c r="W461">
        <v>879.5</v>
      </c>
      <c r="X461">
        <v>895.4</v>
      </c>
      <c r="Y461">
        <v>870.35</v>
      </c>
      <c r="Z461">
        <v>938</v>
      </c>
      <c r="AA461">
        <v>870.35</v>
      </c>
      <c r="AB461">
        <v>938</v>
      </c>
      <c r="AC461" s="2">
        <f>(Table2[[#This Row],[Close Price]]/Table2[[#This Row],[Day Low]])-1</f>
        <v>8.4138715179078449E-3</v>
      </c>
      <c r="AD461" s="2">
        <f>(Table2[[#This Row],[Day High]]/Table2[[#This Row],[Close Price]])-1</f>
        <v>9.583944074867512E-3</v>
      </c>
      <c r="AE461" s="2">
        <f>(Table2[[#This Row],[Close Price]]/Table2[[#This Row],[Current Week Low]])-1</f>
        <v>1.9015338656862113E-2</v>
      </c>
      <c r="AF461" s="2">
        <f>(Table2[[#This Row],[Current Week High]]/Table2[[#This Row],[Close Price]])-1</f>
        <v>5.7616416732438891E-2</v>
      </c>
      <c r="AG461" s="2">
        <f>(Table2[[#This Row],[Close Price]]/Table2[[#This Row],[Current Month Low]])-1</f>
        <v>1.9015338656862113E-2</v>
      </c>
      <c r="AH461" s="2">
        <f>(Table2[[#This Row],[Current Month High]]/Table2[[#This Row],[Close Price]])-1</f>
        <v>5.7616416732438891E-2</v>
      </c>
      <c r="AI461">
        <v>5.7616416732438802</v>
      </c>
      <c r="AJ461">
        <v>30.426470588235201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0.03</v>
      </c>
      <c r="AM461" t="s">
        <v>10473</v>
      </c>
      <c r="AN461">
        <v>2.38</v>
      </c>
      <c r="AO461" t="s">
        <v>10473</v>
      </c>
      <c r="AP461">
        <v>4.4178628002711003E-2</v>
      </c>
      <c r="AQ461">
        <f>(Table2[[#This Row],[Sharpe Ratio]]-AVERAGE(Table2[Sharpe Ratio]))/_xlfn.STDEV.P(Table2[Sharpe Ratio])</f>
        <v>-0.12410029638439093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-1.5212487761364923</v>
      </c>
      <c r="AS461">
        <f>_xlfn.RANK.AVG(Table2[[#This Row],[1Y Return vs Nifty Z-Score]],Table2[1Y Return vs Nifty Z-Score])</f>
        <v>571</v>
      </c>
      <c r="AT461">
        <f>_xlfn.RANK.AVG(Table2[[#This Row],[6M Return vs Nifty Z-Score]],Table2[6M Return vs Nifty Z-Score])</f>
        <v>405</v>
      </c>
      <c r="AU461">
        <f>_xlfn.RANK.AVG(Table2[[#This Row],[Sharpe Ratio Z-Score]],Table2[Sharpe Ratio Z-Score])</f>
        <v>373</v>
      </c>
      <c r="AV461">
        <f>(Table2[[#This Row],[Rank 1Y]]+Table2[[#This Row],[Rank 6M]]+Table2[[#This Row],[Rank Sharpe]])/3</f>
        <v>449.66666666666669</v>
      </c>
    </row>
    <row r="462" spans="1:48" x14ac:dyDescent="0.3">
      <c r="A462" t="s">
        <v>411</v>
      </c>
      <c r="B462" t="s">
        <v>412</v>
      </c>
      <c r="C462" t="s">
        <v>10434</v>
      </c>
      <c r="D462" t="s">
        <v>59</v>
      </c>
      <c r="E462">
        <v>59122.88917319</v>
      </c>
      <c r="F462">
        <v>27823.45</v>
      </c>
      <c r="G462">
        <v>-5.6508982516160504</v>
      </c>
      <c r="H462">
        <f>(Table2[[#This Row],[1Y Return vs Nifty]]-AVERAGE(Table2[1Y Return vs Nifty]))/_xlfn.STDEV.P(Table2[1Y Return vs Nifty])</f>
        <v>-0.60564871136597842</v>
      </c>
      <c r="I462">
        <v>-2.0310447643614502</v>
      </c>
      <c r="J462">
        <f>(Table2[[#This Row],[1M Return vs Nifty]]-AVERAGE(Table2[1M Return vs Nifty]))/_xlfn.STDEV.P(Table2[1M Return vs Nifty])</f>
        <v>-0.86339031969980662</v>
      </c>
      <c r="K462">
        <v>4.4881577169588001</v>
      </c>
      <c r="L462">
        <f>(Table2[[#This Row],[6M Return vs Nifty]]-AVERAGE(Table2[6M Return vs Nifty]))/_xlfn.STDEV.P(Table2[6M Return vs Nifty])</f>
        <v>-0.20316764846176447</v>
      </c>
      <c r="M462">
        <v>0.58509848641844298</v>
      </c>
      <c r="N462">
        <f>(Table2[[#This Row],[1W Return vs Nifty]]-AVERAGE(Table2[1W Return vs Nifty]))/_xlfn.STDEV.P(Table2[1W Return vs Nifty])</f>
        <v>-0.20262196845847144</v>
      </c>
      <c r="O462">
        <v>27344.38</v>
      </c>
      <c r="P462">
        <v>27007.611893926201</v>
      </c>
      <c r="Q462">
        <v>25667.440531750701</v>
      </c>
      <c r="R462">
        <v>65.890223005118798</v>
      </c>
      <c r="S462" s="2">
        <f>(Table2[[#This Row],[Close Price]]-Table2[[#This Row],[20D EMA]])/Table2[[#This Row],[20D EMA]]</f>
        <v>1.7519870627895007E-2</v>
      </c>
      <c r="T462" s="2">
        <f>(Table2[[#This Row],[Close Price]]-Table2[[#This Row],[50D EMA]])/Table2[[#This Row],[50D EMA]]</f>
        <v>3.0207709932964299E-2</v>
      </c>
      <c r="U462" s="2">
        <f>(Table2[[#This Row],[Close Price]]-Table2[[#This Row],[200D EMA]])/Table2[[#This Row],[200D EMA]]</f>
        <v>8.3997836308700502E-2</v>
      </c>
      <c r="V462">
        <v>1.0991516573605</v>
      </c>
      <c r="W462">
        <v>27706.05</v>
      </c>
      <c r="X462">
        <v>27997.15</v>
      </c>
      <c r="Y462">
        <v>27479.4</v>
      </c>
      <c r="Z462">
        <v>28127.95</v>
      </c>
      <c r="AA462">
        <v>27479.4</v>
      </c>
      <c r="AB462">
        <v>28127.95</v>
      </c>
      <c r="AC462" s="2">
        <f>(Table2[[#This Row],[Close Price]]/Table2[[#This Row],[Day Low]])-1</f>
        <v>4.2373416636438677E-3</v>
      </c>
      <c r="AD462" s="2">
        <f>(Table2[[#This Row],[Day High]]/Table2[[#This Row],[Close Price]])-1</f>
        <v>6.2429353656718867E-3</v>
      </c>
      <c r="AE462" s="2">
        <f>(Table2[[#This Row],[Close Price]]/Table2[[#This Row],[Current Week Low]])-1</f>
        <v>1.2520287924772777E-2</v>
      </c>
      <c r="AF462" s="2">
        <f>(Table2[[#This Row],[Current Week High]]/Table2[[#This Row],[Close Price]])-1</f>
        <v>1.0944005865555884E-2</v>
      </c>
      <c r="AG462" s="2">
        <f>(Table2[[#This Row],[Close Price]]/Table2[[#This Row],[Current Month Low]])-1</f>
        <v>1.2520287924772777E-2</v>
      </c>
      <c r="AH462" s="2">
        <f>(Table2[[#This Row],[Current Month High]]/Table2[[#This Row],[Close Price]])-1</f>
        <v>1.0944005865555884E-2</v>
      </c>
      <c r="AI462">
        <v>6.5250714774767404</v>
      </c>
      <c r="AJ462">
        <v>26.4702272727272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-0.03</v>
      </c>
      <c r="AM462" t="s">
        <v>10474</v>
      </c>
      <c r="AN462">
        <v>3.4</v>
      </c>
      <c r="AO462" t="s">
        <v>10473</v>
      </c>
      <c r="AP462">
        <v>2.3837342581967999E-2</v>
      </c>
      <c r="AQ462">
        <f>(Table2[[#This Row],[Sharpe Ratio]]-AVERAGE(Table2[Sharpe Ratio]))/_xlfn.STDEV.P(Table2[Sharpe Ratio])</f>
        <v>-0.35414511307854091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-2.2289737610645619</v>
      </c>
      <c r="AS462">
        <f>_xlfn.RANK.AVG(Table2[[#This Row],[1Y Return vs Nifty Z-Score]],Table2[1Y Return vs Nifty Z-Score])</f>
        <v>547</v>
      </c>
      <c r="AT462">
        <f>_xlfn.RANK.AVG(Table2[[#This Row],[6M Return vs Nifty Z-Score]],Table2[6M Return vs Nifty Z-Score])</f>
        <v>376</v>
      </c>
      <c r="AU462">
        <f>_xlfn.RANK.AVG(Table2[[#This Row],[Sharpe Ratio Z-Score]],Table2[Sharpe Ratio Z-Score])</f>
        <v>429</v>
      </c>
      <c r="AV462">
        <f>(Table2[[#This Row],[Rank 1Y]]+Table2[[#This Row],[Rank 6M]]+Table2[[#This Row],[Rank Sharpe]])/3</f>
        <v>450.66666666666669</v>
      </c>
    </row>
    <row r="463" spans="1:48" x14ac:dyDescent="0.3">
      <c r="A463" t="s">
        <v>1184</v>
      </c>
      <c r="B463" t="s">
        <v>1185</v>
      </c>
      <c r="C463" t="s">
        <v>10443</v>
      </c>
      <c r="D463" t="s">
        <v>375</v>
      </c>
      <c r="E463">
        <v>9702.1309004399991</v>
      </c>
      <c r="F463">
        <v>243.48</v>
      </c>
      <c r="G463">
        <v>20.980370149059802</v>
      </c>
      <c r="H463">
        <f>(Table2[[#This Row],[1Y Return vs Nifty]]-AVERAGE(Table2[1Y Return vs Nifty]))/_xlfn.STDEV.P(Table2[1Y Return vs Nifty])</f>
        <v>-0.30901004491068879</v>
      </c>
      <c r="I463">
        <v>16.4568256060533</v>
      </c>
      <c r="J463">
        <f>(Table2[[#This Row],[1M Return vs Nifty]]-AVERAGE(Table2[1M Return vs Nifty]))/_xlfn.STDEV.P(Table2[1M Return vs Nifty])</f>
        <v>0.4679588384886465</v>
      </c>
      <c r="K463">
        <v>-26.4062466374926</v>
      </c>
      <c r="L463">
        <f>(Table2[[#This Row],[6M Return vs Nifty]]-AVERAGE(Table2[6M Return vs Nifty]))/_xlfn.STDEV.P(Table2[6M Return vs Nifty])</f>
        <v>-1.0865644534555987</v>
      </c>
      <c r="M463">
        <v>-0.56859624140425902</v>
      </c>
      <c r="N463">
        <f>(Table2[[#This Row],[1W Return vs Nifty]]-AVERAGE(Table2[1W Return vs Nifty]))/_xlfn.STDEV.P(Table2[1W Return vs Nifty])</f>
        <v>-0.42913338032144044</v>
      </c>
      <c r="O463">
        <v>237.92</v>
      </c>
      <c r="P463">
        <v>232.61291422519599</v>
      </c>
      <c r="Q463">
        <v>219.28323697436699</v>
      </c>
      <c r="R463">
        <v>56.153131394313903</v>
      </c>
      <c r="S463" s="2">
        <f>(Table2[[#This Row],[Close Price]]-Table2[[#This Row],[20D EMA]])/Table2[[#This Row],[20D EMA]]</f>
        <v>2.336919973100203E-2</v>
      </c>
      <c r="T463" s="2">
        <f>(Table2[[#This Row],[Close Price]]-Table2[[#This Row],[50D EMA]])/Table2[[#This Row],[50D EMA]]</f>
        <v>4.6717465412446577E-2</v>
      </c>
      <c r="U463" s="2">
        <f>(Table2[[#This Row],[Close Price]]-Table2[[#This Row],[200D EMA]])/Table2[[#This Row],[200D EMA]]</f>
        <v>0.11034479132785455</v>
      </c>
      <c r="V463">
        <v>1.10720987434922</v>
      </c>
      <c r="W463">
        <v>242.48</v>
      </c>
      <c r="X463">
        <v>246.76</v>
      </c>
      <c r="Y463">
        <v>241.25</v>
      </c>
      <c r="Z463">
        <v>250</v>
      </c>
      <c r="AA463">
        <v>241.25</v>
      </c>
      <c r="AB463">
        <v>250</v>
      </c>
      <c r="AC463" s="2">
        <f>(Table2[[#This Row],[Close Price]]/Table2[[#This Row],[Day Low]])-1</f>
        <v>4.1240514681624152E-3</v>
      </c>
      <c r="AD463" s="2">
        <f>(Table2[[#This Row],[Day High]]/Table2[[#This Row],[Close Price]])-1</f>
        <v>1.3471332347626097E-2</v>
      </c>
      <c r="AE463" s="2">
        <f>(Table2[[#This Row],[Close Price]]/Table2[[#This Row],[Current Week Low]])-1</f>
        <v>9.2435233160621522E-3</v>
      </c>
      <c r="AF463" s="2">
        <f>(Table2[[#This Row],[Current Week High]]/Table2[[#This Row],[Close Price]])-1</f>
        <v>2.6778380154427461E-2</v>
      </c>
      <c r="AG463" s="2">
        <f>(Table2[[#This Row],[Close Price]]/Table2[[#This Row],[Current Month Low]])-1</f>
        <v>9.2435233160621522E-3</v>
      </c>
      <c r="AH463" s="2">
        <f>(Table2[[#This Row],[Current Month High]]/Table2[[#This Row],[Close Price]])-1</f>
        <v>2.6778380154427461E-2</v>
      </c>
      <c r="AI463">
        <v>32.351733201905603</v>
      </c>
      <c r="AJ463">
        <v>66.595963051659197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-0.02</v>
      </c>
      <c r="AM463" t="s">
        <v>10474</v>
      </c>
      <c r="AN463">
        <v>1.53</v>
      </c>
      <c r="AO463" t="s">
        <v>10473</v>
      </c>
      <c r="AP463">
        <v>6.7938745572019996E-2</v>
      </c>
      <c r="AQ463">
        <f>(Table2[[#This Row],[Sharpe Ratio]]-AVERAGE(Table2[Sharpe Ratio]))/_xlfn.STDEV.P(Table2[Sharpe Ratio])</f>
        <v>0.14460897040016055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-1.2121400697989209</v>
      </c>
      <c r="AS463">
        <f>_xlfn.RANK.AVG(Table2[[#This Row],[1Y Return vs Nifty Z-Score]],Table2[1Y Return vs Nifty Z-Score])</f>
        <v>388</v>
      </c>
      <c r="AT463">
        <f>_xlfn.RANK.AVG(Table2[[#This Row],[6M Return vs Nifty Z-Score]],Table2[6M Return vs Nifty Z-Score])</f>
        <v>676</v>
      </c>
      <c r="AU463">
        <f>_xlfn.RANK.AVG(Table2[[#This Row],[Sharpe Ratio Z-Score]],Table2[Sharpe Ratio Z-Score])</f>
        <v>288</v>
      </c>
      <c r="AV463">
        <f>(Table2[[#This Row],[Rank 1Y]]+Table2[[#This Row],[Rank 6M]]+Table2[[#This Row],[Rank Sharpe]])/3</f>
        <v>450.66666666666669</v>
      </c>
    </row>
    <row r="464" spans="1:48" x14ac:dyDescent="0.3">
      <c r="A464" t="s">
        <v>1488</v>
      </c>
      <c r="B464" t="s">
        <v>1489</v>
      </c>
      <c r="C464" t="s">
        <v>10439</v>
      </c>
      <c r="D464" t="s">
        <v>140</v>
      </c>
      <c r="E464">
        <v>6593.9953566000004</v>
      </c>
      <c r="F464">
        <v>935.85</v>
      </c>
      <c r="G464">
        <v>25.7207225267274</v>
      </c>
      <c r="H464">
        <f>(Table2[[#This Row],[1Y Return vs Nifty]]-AVERAGE(Table2[1Y Return vs Nifty]))/_xlfn.STDEV.P(Table2[1Y Return vs Nifty])</f>
        <v>-0.25620851151456292</v>
      </c>
      <c r="I464">
        <v>4.9253837211397196</v>
      </c>
      <c r="J464">
        <f>(Table2[[#This Row],[1M Return vs Nifty]]-AVERAGE(Table2[1M Return vs Nifty]))/_xlfn.STDEV.P(Table2[1M Return vs Nifty])</f>
        <v>-0.36244375189009354</v>
      </c>
      <c r="K464">
        <v>-6.4956842535094701</v>
      </c>
      <c r="L464">
        <f>(Table2[[#This Row],[6M Return vs Nifty]]-AVERAGE(Table2[6M Return vs Nifty]))/_xlfn.STDEV.P(Table2[6M Return vs Nifty])</f>
        <v>-0.51724041037506496</v>
      </c>
      <c r="M464">
        <v>0.838883637649535</v>
      </c>
      <c r="N464">
        <f>(Table2[[#This Row],[1W Return vs Nifty]]-AVERAGE(Table2[1W Return vs Nifty]))/_xlfn.STDEV.P(Table2[1W Return vs Nifty])</f>
        <v>-0.15279489416499684</v>
      </c>
      <c r="O464">
        <v>928.66</v>
      </c>
      <c r="P464">
        <v>900.662054518236</v>
      </c>
      <c r="Q464">
        <v>824.07401545558196</v>
      </c>
      <c r="R464">
        <v>50.797872886279102</v>
      </c>
      <c r="S464" s="2">
        <f>(Table2[[#This Row],[Close Price]]-Table2[[#This Row],[20D EMA]])/Table2[[#This Row],[20D EMA]]</f>
        <v>7.7423384231043169E-3</v>
      </c>
      <c r="T464" s="2">
        <f>(Table2[[#This Row],[Close Price]]-Table2[[#This Row],[50D EMA]])/Table2[[#This Row],[50D EMA]]</f>
        <v>3.9068977431924834E-2</v>
      </c>
      <c r="U464" s="2">
        <f>(Table2[[#This Row],[Close Price]]-Table2[[#This Row],[200D EMA]])/Table2[[#This Row],[200D EMA]]</f>
        <v>0.13563828302804051</v>
      </c>
      <c r="V464">
        <v>1.1029804845709299</v>
      </c>
      <c r="W464">
        <v>919.05</v>
      </c>
      <c r="X464">
        <v>944.6</v>
      </c>
      <c r="Y464">
        <v>919.05</v>
      </c>
      <c r="Z464">
        <v>979.8</v>
      </c>
      <c r="AA464">
        <v>919.05</v>
      </c>
      <c r="AB464">
        <v>979.8</v>
      </c>
      <c r="AC464" s="2">
        <f>(Table2[[#This Row],[Close Price]]/Table2[[#This Row],[Day Low]])-1</f>
        <v>1.8279745389260693E-2</v>
      </c>
      <c r="AD464" s="2">
        <f>(Table2[[#This Row],[Day High]]/Table2[[#This Row],[Close Price]])-1</f>
        <v>9.3497889619063024E-3</v>
      </c>
      <c r="AE464" s="2">
        <f>(Table2[[#This Row],[Close Price]]/Table2[[#This Row],[Current Week Low]])-1</f>
        <v>1.8279745389260693E-2</v>
      </c>
      <c r="AF464" s="2">
        <f>(Table2[[#This Row],[Current Week High]]/Table2[[#This Row],[Close Price]])-1</f>
        <v>4.6962654271517801E-2</v>
      </c>
      <c r="AG464" s="2">
        <f>(Table2[[#This Row],[Close Price]]/Table2[[#This Row],[Current Month Low]])-1</f>
        <v>1.8279745389260693E-2</v>
      </c>
      <c r="AH464" s="2">
        <f>(Table2[[#This Row],[Current Month High]]/Table2[[#This Row],[Close Price]])-1</f>
        <v>4.6962654271517801E-2</v>
      </c>
      <c r="AI464">
        <v>7.1752951861943703</v>
      </c>
      <c r="AJ464">
        <v>52.530356124195201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0.03</v>
      </c>
      <c r="AM464" t="s">
        <v>10473</v>
      </c>
      <c r="AN464">
        <v>-1.18</v>
      </c>
      <c r="AO464" t="s">
        <v>10474</v>
      </c>
      <c r="AP464">
        <v>5.2244751000269998E-3</v>
      </c>
      <c r="AQ464">
        <f>(Table2[[#This Row],[Sharpe Ratio]]-AVERAGE(Table2[Sharpe Ratio]))/_xlfn.STDEV.P(Table2[Sharpe Ratio])</f>
        <v>-0.56464280776548859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-1.8533303757102069</v>
      </c>
      <c r="AS464">
        <f>_xlfn.RANK.AVG(Table2[[#This Row],[1Y Return vs Nifty Z-Score]],Table2[1Y Return vs Nifty Z-Score])</f>
        <v>367</v>
      </c>
      <c r="AT464">
        <f>_xlfn.RANK.AVG(Table2[[#This Row],[6M Return vs Nifty Z-Score]],Table2[6M Return vs Nifty Z-Score])</f>
        <v>495</v>
      </c>
      <c r="AU464">
        <f>_xlfn.RANK.AVG(Table2[[#This Row],[Sharpe Ratio Z-Score]],Table2[Sharpe Ratio Z-Score])</f>
        <v>490</v>
      </c>
      <c r="AV464">
        <f>(Table2[[#This Row],[Rank 1Y]]+Table2[[#This Row],[Rank 6M]]+Table2[[#This Row],[Rank Sharpe]])/3</f>
        <v>450.66666666666669</v>
      </c>
    </row>
    <row r="465" spans="1:48" x14ac:dyDescent="0.3">
      <c r="A465" t="s">
        <v>346</v>
      </c>
      <c r="B465" t="s">
        <v>347</v>
      </c>
      <c r="C465" t="s">
        <v>10429</v>
      </c>
      <c r="D465" t="s">
        <v>49</v>
      </c>
      <c r="E465">
        <v>72689.052104460003</v>
      </c>
      <c r="F465">
        <v>1810.6</v>
      </c>
      <c r="G465">
        <v>17.749957460506401</v>
      </c>
      <c r="H465">
        <f>(Table2[[#This Row],[1Y Return vs Nifty]]-AVERAGE(Table2[1Y Return vs Nifty]))/_xlfn.STDEV.P(Table2[1Y Return vs Nifty])</f>
        <v>-0.34499275882484876</v>
      </c>
      <c r="I465">
        <v>1.0437100675206099</v>
      </c>
      <c r="J465">
        <f>(Table2[[#This Row],[1M Return vs Nifty]]-AVERAGE(Table2[1M Return vs Nifty]))/_xlfn.STDEV.P(Table2[1M Return vs Nifty])</f>
        <v>-0.64197096879323567</v>
      </c>
      <c r="K465">
        <v>8.7439033128833703</v>
      </c>
      <c r="L465">
        <f>(Table2[[#This Row],[6M Return vs Nifty]]-AVERAGE(Table2[6M Return vs Nifty]))/_xlfn.STDEV.P(Table2[6M Return vs Nifty])</f>
        <v>-8.147855489085512E-2</v>
      </c>
      <c r="M465">
        <v>-2.96697553556537</v>
      </c>
      <c r="N465">
        <f>(Table2[[#This Row],[1W Return vs Nifty]]-AVERAGE(Table2[1W Return vs Nifty]))/_xlfn.STDEV.P(Table2[1W Return vs Nifty])</f>
        <v>-0.9000207537331284</v>
      </c>
      <c r="O465">
        <v>1771.9</v>
      </c>
      <c r="P465">
        <v>1715.6887191617</v>
      </c>
      <c r="Q465">
        <v>1510.98001548505</v>
      </c>
      <c r="R465">
        <v>62.731234830148999</v>
      </c>
      <c r="S465" s="2">
        <f>(Table2[[#This Row],[Close Price]]-Table2[[#This Row],[20D EMA]])/Table2[[#This Row],[20D EMA]]</f>
        <v>2.184096167955292E-2</v>
      </c>
      <c r="T465" s="2">
        <f>(Table2[[#This Row],[Close Price]]-Table2[[#This Row],[50D EMA]])/Table2[[#This Row],[50D EMA]]</f>
        <v>5.5319639150319996E-2</v>
      </c>
      <c r="U465" s="2">
        <f>(Table2[[#This Row],[Close Price]]-Table2[[#This Row],[200D EMA]])/Table2[[#This Row],[200D EMA]]</f>
        <v>0.19829513391596174</v>
      </c>
      <c r="V465">
        <v>1.0397878169011401</v>
      </c>
      <c r="W465">
        <v>1791</v>
      </c>
      <c r="X465">
        <v>1816.5</v>
      </c>
      <c r="Y465">
        <v>1756</v>
      </c>
      <c r="Z465">
        <v>1820</v>
      </c>
      <c r="AA465">
        <v>1756</v>
      </c>
      <c r="AB465">
        <v>1820</v>
      </c>
      <c r="AC465" s="2">
        <f>(Table2[[#This Row],[Close Price]]/Table2[[#This Row],[Day Low]])-1</f>
        <v>1.0943606923506266E-2</v>
      </c>
      <c r="AD465" s="2">
        <f>(Table2[[#This Row],[Day High]]/Table2[[#This Row],[Close Price]])-1</f>
        <v>3.2585883132663085E-3</v>
      </c>
      <c r="AE465" s="2">
        <f>(Table2[[#This Row],[Close Price]]/Table2[[#This Row],[Current Week Low]])-1</f>
        <v>3.1093394077448711E-2</v>
      </c>
      <c r="AF465" s="2">
        <f>(Table2[[#This Row],[Current Week High]]/Table2[[#This Row],[Close Price]])-1</f>
        <v>5.1916491770684914E-3</v>
      </c>
      <c r="AG465" s="2">
        <f>(Table2[[#This Row],[Close Price]]/Table2[[#This Row],[Current Month Low]])-1</f>
        <v>3.1093394077448711E-2</v>
      </c>
      <c r="AH465" s="2">
        <f>(Table2[[#This Row],[Current Month High]]/Table2[[#This Row],[Close Price]])-1</f>
        <v>5.1916491770684914E-3</v>
      </c>
      <c r="AI465">
        <v>2.5544018557384298</v>
      </c>
      <c r="AJ465">
        <v>53.135704317672399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-0.01</v>
      </c>
      <c r="AM465" t="s">
        <v>10474</v>
      </c>
      <c r="AN465">
        <v>4.03</v>
      </c>
      <c r="AO465" t="s">
        <v>10473</v>
      </c>
      <c r="AP465">
        <v>-3.7617067410806997E-2</v>
      </c>
      <c r="AQ465">
        <f>(Table2[[#This Row],[Sharpe Ratio]]-AVERAGE(Table2[Sharpe Ratio]))/_xlfn.STDEV.P(Table2[Sharpe Ratio])</f>
        <v>-1.0491488057861118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-3.0176118420281797</v>
      </c>
      <c r="AS465">
        <f>_xlfn.RANK.AVG(Table2[[#This Row],[1Y Return vs Nifty Z-Score]],Table2[1Y Return vs Nifty Z-Score])</f>
        <v>411</v>
      </c>
      <c r="AT465">
        <f>_xlfn.RANK.AVG(Table2[[#This Row],[6M Return vs Nifty Z-Score]],Table2[6M Return vs Nifty Z-Score])</f>
        <v>332</v>
      </c>
      <c r="AU465">
        <f>_xlfn.RANK.AVG(Table2[[#This Row],[Sharpe Ratio Z-Score]],Table2[Sharpe Ratio Z-Score])</f>
        <v>611</v>
      </c>
      <c r="AV465">
        <f>(Table2[[#This Row],[Rank 1Y]]+Table2[[#This Row],[Rank 6M]]+Table2[[#This Row],[Rank Sharpe]])/3</f>
        <v>451.33333333333331</v>
      </c>
    </row>
    <row r="466" spans="1:48" x14ac:dyDescent="0.3">
      <c r="A466" t="s">
        <v>632</v>
      </c>
      <c r="B466" t="s">
        <v>633</v>
      </c>
      <c r="C466" t="s">
        <v>10433</v>
      </c>
      <c r="D466" t="s">
        <v>191</v>
      </c>
      <c r="E466">
        <v>29577.669361200002</v>
      </c>
      <c r="F466">
        <v>1407.6</v>
      </c>
      <c r="G466">
        <v>-10.7102975177923</v>
      </c>
      <c r="H466">
        <f>(Table2[[#This Row],[1Y Return vs Nifty]]-AVERAGE(Table2[1Y Return vs Nifty]))/_xlfn.STDEV.P(Table2[1Y Return vs Nifty])</f>
        <v>-0.66200402380559564</v>
      </c>
      <c r="I466">
        <v>8.4054338624768796</v>
      </c>
      <c r="J466">
        <f>(Table2[[#This Row],[1M Return vs Nifty]]-AVERAGE(Table2[1M Return vs Nifty]))/_xlfn.STDEV.P(Table2[1M Return vs Nifty])</f>
        <v>-0.11183826119295724</v>
      </c>
      <c r="K466">
        <v>1.18905876114511</v>
      </c>
      <c r="L466">
        <f>(Table2[[#This Row],[6M Return vs Nifty]]-AVERAGE(Table2[6M Return vs Nifty]))/_xlfn.STDEV.P(Table2[6M Return vs Nifty])</f>
        <v>-0.29750231966912133</v>
      </c>
      <c r="M466">
        <v>3.53263046000836</v>
      </c>
      <c r="N466">
        <f>(Table2[[#This Row],[1W Return vs Nifty]]-AVERAGE(Table2[1W Return vs Nifty]))/_xlfn.STDEV.P(Table2[1W Return vs Nifty])</f>
        <v>0.37608365682345224</v>
      </c>
      <c r="O466">
        <v>1328.94</v>
      </c>
      <c r="P466">
        <v>1252.2358741798901</v>
      </c>
      <c r="Q466">
        <v>1184.23807053569</v>
      </c>
      <c r="R466">
        <v>76.600469941609106</v>
      </c>
      <c r="S466" s="2">
        <f>(Table2[[#This Row],[Close Price]]-Table2[[#This Row],[20D EMA]])/Table2[[#This Row],[20D EMA]]</f>
        <v>5.9190031152647864E-2</v>
      </c>
      <c r="T466" s="2">
        <f>(Table2[[#This Row],[Close Price]]-Table2[[#This Row],[50D EMA]])/Table2[[#This Row],[50D EMA]]</f>
        <v>0.12406937784134349</v>
      </c>
      <c r="U466" s="2">
        <f>(Table2[[#This Row],[Close Price]]-Table2[[#This Row],[200D EMA]])/Table2[[#This Row],[200D EMA]]</f>
        <v>0.18861235339552307</v>
      </c>
      <c r="V466">
        <v>0.85107716187395599</v>
      </c>
      <c r="W466">
        <v>1401</v>
      </c>
      <c r="X466">
        <v>1431.95</v>
      </c>
      <c r="Y466">
        <v>1322.35</v>
      </c>
      <c r="Z466">
        <v>1436.35</v>
      </c>
      <c r="AA466">
        <v>1322.35</v>
      </c>
      <c r="AB466">
        <v>1436.35</v>
      </c>
      <c r="AC466" s="2">
        <f>(Table2[[#This Row],[Close Price]]/Table2[[#This Row],[Day Low]])-1</f>
        <v>4.7109207708779799E-3</v>
      </c>
      <c r="AD466" s="2">
        <f>(Table2[[#This Row],[Day High]]/Table2[[#This Row],[Close Price]])-1</f>
        <v>1.7298948564933303E-2</v>
      </c>
      <c r="AE466" s="2">
        <f>(Table2[[#This Row],[Close Price]]/Table2[[#This Row],[Current Week Low]])-1</f>
        <v>6.4468559761031496E-2</v>
      </c>
      <c r="AF466" s="2">
        <f>(Table2[[#This Row],[Current Week High]]/Table2[[#This Row],[Close Price]])-1</f>
        <v>2.0424836601307117E-2</v>
      </c>
      <c r="AG466" s="2">
        <f>(Table2[[#This Row],[Close Price]]/Table2[[#This Row],[Current Month Low]])-1</f>
        <v>6.4468559761031496E-2</v>
      </c>
      <c r="AH466" s="2">
        <f>(Table2[[#This Row],[Current Month High]]/Table2[[#This Row],[Close Price]])-1</f>
        <v>2.0424836601307117E-2</v>
      </c>
      <c r="AI466">
        <v>2.0424836601307099</v>
      </c>
      <c r="AJ466">
        <v>40.331987438313099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0.09</v>
      </c>
      <c r="AM466" t="s">
        <v>10473</v>
      </c>
      <c r="AN466">
        <v>9.92</v>
      </c>
      <c r="AO466" t="s">
        <v>10473</v>
      </c>
      <c r="AP466">
        <v>4.5627262849713003E-2</v>
      </c>
      <c r="AQ466">
        <f>(Table2[[#This Row],[Sharpe Ratio]]-AVERAGE(Table2[Sharpe Ratio]))/_xlfn.STDEV.P(Table2[Sharpe Ratio])</f>
        <v>-0.10771731315878313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-0.80297826100300518</v>
      </c>
      <c r="AS466">
        <f>_xlfn.RANK.AVG(Table2[[#This Row],[1Y Return vs Nifty Z-Score]],Table2[1Y Return vs Nifty Z-Score])</f>
        <v>578</v>
      </c>
      <c r="AT466">
        <f>_xlfn.RANK.AVG(Table2[[#This Row],[6M Return vs Nifty Z-Score]],Table2[6M Return vs Nifty Z-Score])</f>
        <v>409</v>
      </c>
      <c r="AU466">
        <f>_xlfn.RANK.AVG(Table2[[#This Row],[Sharpe Ratio Z-Score]],Table2[Sharpe Ratio Z-Score])</f>
        <v>369</v>
      </c>
      <c r="AV466">
        <f>(Table2[[#This Row],[Rank 1Y]]+Table2[[#This Row],[Rank 6M]]+Table2[[#This Row],[Rank Sharpe]])/3</f>
        <v>452</v>
      </c>
    </row>
    <row r="467" spans="1:48" x14ac:dyDescent="0.3">
      <c r="A467" t="s">
        <v>180</v>
      </c>
      <c r="B467" t="s">
        <v>181</v>
      </c>
      <c r="C467" t="s">
        <v>10428</v>
      </c>
      <c r="D467" t="s">
        <v>21</v>
      </c>
      <c r="E467">
        <v>142902.83882473499</v>
      </c>
      <c r="F467">
        <v>1461.35</v>
      </c>
      <c r="G467">
        <v>-1.26865808334599</v>
      </c>
      <c r="H467">
        <f>(Table2[[#This Row],[1Y Return vs Nifty]]-AVERAGE(Table2[1Y Return vs Nifty]))/_xlfn.STDEV.P(Table2[1Y Return vs Nifty])</f>
        <v>-0.55683609530712619</v>
      </c>
      <c r="I467">
        <v>9.7437383917180291</v>
      </c>
      <c r="J467">
        <f>(Table2[[#This Row],[1M Return vs Nifty]]-AVERAGE(Table2[1M Return vs Nifty]))/_xlfn.STDEV.P(Table2[1M Return vs Nifty])</f>
        <v>-1.5464229316562859E-2</v>
      </c>
      <c r="K467">
        <v>5.0641990818514104</v>
      </c>
      <c r="L467">
        <f>(Table2[[#This Row],[6M Return vs Nifty]]-AVERAGE(Table2[6M Return vs Nifty]))/_xlfn.STDEV.P(Table2[6M Return vs Nifty])</f>
        <v>-0.18669628052561268</v>
      </c>
      <c r="M467">
        <v>-1.463846573442E-3</v>
      </c>
      <c r="N467">
        <f>(Table2[[#This Row],[1W Return vs Nifty]]-AVERAGE(Table2[1W Return vs Nifty]))/_xlfn.STDEV.P(Table2[1W Return vs Nifty])</f>
        <v>-0.31778506922289396</v>
      </c>
      <c r="O467">
        <v>1410.77</v>
      </c>
      <c r="P467">
        <v>1353.93265623971</v>
      </c>
      <c r="Q467">
        <v>1274.5131847754001</v>
      </c>
      <c r="R467">
        <v>67.829701327809403</v>
      </c>
      <c r="S467" s="2">
        <f>(Table2[[#This Row],[Close Price]]-Table2[[#This Row],[20D EMA]])/Table2[[#This Row],[20D EMA]]</f>
        <v>3.5852761258036339E-2</v>
      </c>
      <c r="T467" s="2">
        <f>(Table2[[#This Row],[Close Price]]-Table2[[#This Row],[50D EMA]])/Table2[[#This Row],[50D EMA]]</f>
        <v>7.9337287024763184E-2</v>
      </c>
      <c r="U467" s="2">
        <f>(Table2[[#This Row],[Close Price]]-Table2[[#This Row],[200D EMA]])/Table2[[#This Row],[200D EMA]]</f>
        <v>0.14659465077054104</v>
      </c>
      <c r="V467">
        <v>1.0368525996985101</v>
      </c>
      <c r="W467">
        <v>1449.95</v>
      </c>
      <c r="X467">
        <v>1470</v>
      </c>
      <c r="Y467">
        <v>1424.15</v>
      </c>
      <c r="Z467">
        <v>1498</v>
      </c>
      <c r="AA467">
        <v>1424.15</v>
      </c>
      <c r="AB467">
        <v>1498</v>
      </c>
      <c r="AC467" s="2">
        <f>(Table2[[#This Row],[Close Price]]/Table2[[#This Row],[Day Low]])-1</f>
        <v>7.8623400806923094E-3</v>
      </c>
      <c r="AD467" s="2">
        <f>(Table2[[#This Row],[Day High]]/Table2[[#This Row],[Close Price]])-1</f>
        <v>5.9191843158723501E-3</v>
      </c>
      <c r="AE467" s="2">
        <f>(Table2[[#This Row],[Close Price]]/Table2[[#This Row],[Current Week Low]])-1</f>
        <v>2.6120844012217592E-2</v>
      </c>
      <c r="AF467" s="2">
        <f>(Table2[[#This Row],[Current Week High]]/Table2[[#This Row],[Close Price]])-1</f>
        <v>2.5079549731412909E-2</v>
      </c>
      <c r="AG467" s="2">
        <f>(Table2[[#This Row],[Close Price]]/Table2[[#This Row],[Current Month Low]])-1</f>
        <v>2.6120844012217592E-2</v>
      </c>
      <c r="AH467" s="2">
        <f>(Table2[[#This Row],[Current Month High]]/Table2[[#This Row],[Close Price]])-1</f>
        <v>2.5079549731412909E-2</v>
      </c>
      <c r="AI467">
        <v>2.50795497314129</v>
      </c>
      <c r="AJ467">
        <v>35.022636976808599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0.09</v>
      </c>
      <c r="AM467" t="s">
        <v>10473</v>
      </c>
      <c r="AN467">
        <v>5.81</v>
      </c>
      <c r="AO467" t="s">
        <v>10473</v>
      </c>
      <c r="AP467">
        <v>1.1539811749525E-2</v>
      </c>
      <c r="AQ467">
        <f>(Table2[[#This Row],[Sharpe Ratio]]-AVERAGE(Table2[Sharpe Ratio]))/_xlfn.STDEV.P(Table2[Sharpe Ratio])</f>
        <v>-0.49322104498868236</v>
      </c>
      <c r="AR4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-1.5700027193608781</v>
      </c>
      <c r="AS467">
        <f>_xlfn.RANK.AVG(Table2[[#This Row],[1Y Return vs Nifty Z-Score]],Table2[1Y Return vs Nifty Z-Score])</f>
        <v>527</v>
      </c>
      <c r="AT467">
        <f>_xlfn.RANK.AVG(Table2[[#This Row],[6M Return vs Nifty Z-Score]],Table2[6M Return vs Nifty Z-Score])</f>
        <v>367</v>
      </c>
      <c r="AU467">
        <f>_xlfn.RANK.AVG(Table2[[#This Row],[Sharpe Ratio Z-Score]],Table2[Sharpe Ratio Z-Score])</f>
        <v>465</v>
      </c>
      <c r="AV467">
        <f>(Table2[[#This Row],[Rank 1Y]]+Table2[[#This Row],[Rank 6M]]+Table2[[#This Row],[Rank Sharpe]])/3</f>
        <v>453</v>
      </c>
    </row>
    <row r="468" spans="1:48" x14ac:dyDescent="0.3">
      <c r="A468" t="s">
        <v>1370</v>
      </c>
      <c r="B468" t="s">
        <v>1371</v>
      </c>
      <c r="C468" t="s">
        <v>10429</v>
      </c>
      <c r="D468" t="s">
        <v>24</v>
      </c>
      <c r="E468">
        <v>7840.1187839000004</v>
      </c>
      <c r="F468">
        <v>223.4</v>
      </c>
      <c r="G468">
        <v>-13.1593756887696</v>
      </c>
      <c r="H468">
        <f>(Table2[[#This Row],[1Y Return vs Nifty]]-AVERAGE(Table2[1Y Return vs Nifty]))/_xlfn.STDEV.P(Table2[1Y Return vs Nifty])</f>
        <v>-0.68928365884787657</v>
      </c>
      <c r="I468">
        <v>-0.81210583799067804</v>
      </c>
      <c r="J468">
        <f>(Table2[[#This Row],[1M Return vs Nifty]]-AVERAGE(Table2[1M Return vs Nifty]))/_xlfn.STDEV.P(Table2[1M Return vs Nifty])</f>
        <v>-0.77561204773053716</v>
      </c>
      <c r="K468">
        <v>-18.038764165831001</v>
      </c>
      <c r="L468">
        <f>(Table2[[#This Row],[6M Return vs Nifty]]-AVERAGE(Table2[6M Return vs Nifty]))/_xlfn.STDEV.P(Table2[6M Return vs Nifty])</f>
        <v>-0.84730406194580965</v>
      </c>
      <c r="M468">
        <v>-1.44466684656813</v>
      </c>
      <c r="N468">
        <f>(Table2[[#This Row],[1W Return vs Nifty]]-AVERAGE(Table2[1W Return vs Nifty]))/_xlfn.STDEV.P(Table2[1W Return vs Nifty])</f>
        <v>-0.60113727778382875</v>
      </c>
      <c r="O468">
        <v>222.98</v>
      </c>
      <c r="P468">
        <v>223.430577993892</v>
      </c>
      <c r="Q468">
        <v>221.18990887723299</v>
      </c>
      <c r="R468">
        <v>49.702595592359899</v>
      </c>
      <c r="S468" s="2">
        <f>(Table2[[#This Row],[Close Price]]-Table2[[#This Row],[20D EMA]])/Table2[[#This Row],[20D EMA]]</f>
        <v>1.8835770024218134E-3</v>
      </c>
      <c r="T468" s="2">
        <f>(Table2[[#This Row],[Close Price]]-Table2[[#This Row],[50D EMA]])/Table2[[#This Row],[50D EMA]]</f>
        <v>-1.3685679984604154E-4</v>
      </c>
      <c r="U468" s="2">
        <f>(Table2[[#This Row],[Close Price]]-Table2[[#This Row],[200D EMA]])/Table2[[#This Row],[200D EMA]]</f>
        <v>9.9918261822408792E-3</v>
      </c>
      <c r="V468">
        <v>0.668720926043188</v>
      </c>
      <c r="W468">
        <v>221.8</v>
      </c>
      <c r="X468">
        <v>224.9</v>
      </c>
      <c r="Y468">
        <v>221.1</v>
      </c>
      <c r="Z468">
        <v>225.49</v>
      </c>
      <c r="AA468">
        <v>221.1</v>
      </c>
      <c r="AB468">
        <v>225.49</v>
      </c>
      <c r="AC468" s="2">
        <f>(Table2[[#This Row],[Close Price]]/Table2[[#This Row],[Day Low]])-1</f>
        <v>7.2137060414787513E-3</v>
      </c>
      <c r="AD468" s="2">
        <f>(Table2[[#This Row],[Day High]]/Table2[[#This Row],[Close Price]])-1</f>
        <v>6.7144136078782779E-3</v>
      </c>
      <c r="AE468" s="2">
        <f>(Table2[[#This Row],[Close Price]]/Table2[[#This Row],[Current Week Low]])-1</f>
        <v>1.0402532790592556E-2</v>
      </c>
      <c r="AF468" s="2">
        <f>(Table2[[#This Row],[Current Week High]]/Table2[[#This Row],[Close Price]])-1</f>
        <v>9.3554162936437812E-3</v>
      </c>
      <c r="AG468" s="2">
        <f>(Table2[[#This Row],[Close Price]]/Table2[[#This Row],[Current Month Low]])-1</f>
        <v>1.0402532790592556E-2</v>
      </c>
      <c r="AH468" s="2">
        <f>(Table2[[#This Row],[Current Month High]]/Table2[[#This Row],[Close Price]])-1</f>
        <v>9.3554162936437812E-3</v>
      </c>
      <c r="AI468">
        <v>28.267681289167399</v>
      </c>
      <c r="AJ468">
        <v>18.546033430618198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-0.11</v>
      </c>
      <c r="AM468" t="s">
        <v>10474</v>
      </c>
      <c r="AN468">
        <v>-1.55</v>
      </c>
      <c r="AO468" t="s">
        <v>10474</v>
      </c>
      <c r="AP468">
        <v>0.121549031893759</v>
      </c>
      <c r="AQ468">
        <f>(Table2[[#This Row],[Sharpe Ratio]]-AVERAGE(Table2[Sharpe Ratio]))/_xlfn.STDEV.P(Table2[Sharpe Ratio])</f>
        <v>0.75090145559527088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8">
        <f>_xlfn.RANK.AVG(Table2[[#This Row],[1Y Return vs Nifty Z-Score]],Table2[1Y Return vs Nifty Z-Score])</f>
        <v>589</v>
      </c>
      <c r="AT468">
        <f>_xlfn.RANK.AVG(Table2[[#This Row],[6M Return vs Nifty Z-Score]],Table2[6M Return vs Nifty Z-Score])</f>
        <v>604</v>
      </c>
      <c r="AU468">
        <f>_xlfn.RANK.AVG(Table2[[#This Row],[Sharpe Ratio Z-Score]],Table2[Sharpe Ratio Z-Score])</f>
        <v>166</v>
      </c>
      <c r="AV468">
        <f>(Table2[[#This Row],[Rank 1Y]]+Table2[[#This Row],[Rank 6M]]+Table2[[#This Row],[Rank Sharpe]])/3</f>
        <v>453</v>
      </c>
    </row>
    <row r="469" spans="1:48" x14ac:dyDescent="0.3">
      <c r="A469" t="s">
        <v>1246</v>
      </c>
      <c r="B469" t="s">
        <v>1247</v>
      </c>
      <c r="C469" t="s">
        <v>10438</v>
      </c>
      <c r="D469" t="s">
        <v>80</v>
      </c>
      <c r="E469">
        <v>8819.6743404600002</v>
      </c>
      <c r="F469">
        <v>284.60000000000002</v>
      </c>
      <c r="G469">
        <v>8.6156112698354796</v>
      </c>
      <c r="H469">
        <f>(Table2[[#This Row],[1Y Return vs Nifty]]-AVERAGE(Table2[1Y Return vs Nifty]))/_xlfn.STDEV.P(Table2[1Y Return vs Nifty])</f>
        <v>-0.44673782902484016</v>
      </c>
      <c r="I469">
        <v>44.967882745657</v>
      </c>
      <c r="J469">
        <f>(Table2[[#This Row],[1M Return vs Nifty]]-AVERAGE(Table2[1M Return vs Nifty]))/_xlfn.STDEV.P(Table2[1M Return vs Nifty])</f>
        <v>2.5210980676892643</v>
      </c>
      <c r="K469">
        <v>-4.7888476995561797</v>
      </c>
      <c r="L469">
        <f>(Table2[[#This Row],[6M Return vs Nifty]]-AVERAGE(Table2[6M Return vs Nifty]))/_xlfn.STDEV.P(Table2[6M Return vs Nifty])</f>
        <v>-0.46843500402672184</v>
      </c>
      <c r="M469">
        <v>-2.2761356638881698</v>
      </c>
      <c r="N469">
        <f>(Table2[[#This Row],[1W Return vs Nifty]]-AVERAGE(Table2[1W Return vs Nifty]))/_xlfn.STDEV.P(Table2[1W Return vs Nifty])</f>
        <v>-0.76438425394591336</v>
      </c>
      <c r="O469">
        <v>255.69</v>
      </c>
      <c r="P469">
        <v>236.21138827892</v>
      </c>
      <c r="Q469">
        <v>228.79162605002099</v>
      </c>
      <c r="R469">
        <v>72.975926376988596</v>
      </c>
      <c r="S469" s="2">
        <f>(Table2[[#This Row],[Close Price]]-Table2[[#This Row],[20D EMA]])/Table2[[#This Row],[20D EMA]]</f>
        <v>0.11306660409089141</v>
      </c>
      <c r="T469" s="2">
        <f>(Table2[[#This Row],[Close Price]]-Table2[[#This Row],[50D EMA]])/Table2[[#This Row],[50D EMA]]</f>
        <v>0.2048530008381409</v>
      </c>
      <c r="U469" s="2">
        <f>(Table2[[#This Row],[Close Price]]-Table2[[#This Row],[200D EMA]])/Table2[[#This Row],[200D EMA]]</f>
        <v>0.24392664588946789</v>
      </c>
      <c r="V469">
        <v>3.9351632206968099</v>
      </c>
      <c r="W469">
        <v>283.5</v>
      </c>
      <c r="X469">
        <v>288</v>
      </c>
      <c r="Y469">
        <v>280.64999999999998</v>
      </c>
      <c r="Z469">
        <v>293.35000000000002</v>
      </c>
      <c r="AA469">
        <v>280.64999999999998</v>
      </c>
      <c r="AB469">
        <v>293.35000000000002</v>
      </c>
      <c r="AC469" s="2">
        <f>(Table2[[#This Row],[Close Price]]/Table2[[#This Row],[Day Low]])-1</f>
        <v>3.8800705467372243E-3</v>
      </c>
      <c r="AD469" s="2">
        <f>(Table2[[#This Row],[Day High]]/Table2[[#This Row],[Close Price]])-1</f>
        <v>1.1946591707659771E-2</v>
      </c>
      <c r="AE469" s="2">
        <f>(Table2[[#This Row],[Close Price]]/Table2[[#This Row],[Current Week Low]])-1</f>
        <v>1.4074469980402737E-2</v>
      </c>
      <c r="AF469" s="2">
        <f>(Table2[[#This Row],[Current Week High]]/Table2[[#This Row],[Close Price]])-1</f>
        <v>3.074490513000705E-2</v>
      </c>
      <c r="AG469" s="2">
        <f>(Table2[[#This Row],[Close Price]]/Table2[[#This Row],[Current Month Low]])-1</f>
        <v>1.4074469980402737E-2</v>
      </c>
      <c r="AH469" s="2">
        <f>(Table2[[#This Row],[Current Month High]]/Table2[[#This Row],[Close Price]])-1</f>
        <v>3.074490513000705E-2</v>
      </c>
      <c r="AI469">
        <v>8.1869290231904195</v>
      </c>
      <c r="AJ469">
        <v>64.937699217618004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0.13</v>
      </c>
      <c r="AM469" t="s">
        <v>10473</v>
      </c>
      <c r="AN469">
        <v>30.19</v>
      </c>
      <c r="AO469" t="s">
        <v>10473</v>
      </c>
      <c r="AP469">
        <v>2.5901485754263001E-2</v>
      </c>
      <c r="AQ469">
        <f>(Table2[[#This Row],[Sharpe Ratio]]-AVERAGE(Table2[Sharpe Ratio]))/_xlfn.STDEV.P(Table2[Sharpe Ratio])</f>
        <v>-0.33080118825376742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0.51073979243802148</v>
      </c>
      <c r="AS469">
        <f>_xlfn.RANK.AVG(Table2[[#This Row],[1Y Return vs Nifty Z-Score]],Table2[1Y Return vs Nifty Z-Score])</f>
        <v>462</v>
      </c>
      <c r="AT469">
        <f>_xlfn.RANK.AVG(Table2[[#This Row],[6M Return vs Nifty Z-Score]],Table2[6M Return vs Nifty Z-Score])</f>
        <v>478</v>
      </c>
      <c r="AU469">
        <f>_xlfn.RANK.AVG(Table2[[#This Row],[Sharpe Ratio Z-Score]],Table2[Sharpe Ratio Z-Score])</f>
        <v>423</v>
      </c>
      <c r="AV469">
        <f>(Table2[[#This Row],[Rank 1Y]]+Table2[[#This Row],[Rank 6M]]+Table2[[#This Row],[Rank Sharpe]])/3</f>
        <v>454.33333333333331</v>
      </c>
    </row>
    <row r="470" spans="1:48" x14ac:dyDescent="0.3">
      <c r="A470" t="s">
        <v>475</v>
      </c>
      <c r="B470" t="s">
        <v>476</v>
      </c>
      <c r="C470" t="s">
        <v>10427</v>
      </c>
      <c r="D470" t="s">
        <v>179</v>
      </c>
      <c r="E470">
        <v>44359.859655</v>
      </c>
      <c r="F470">
        <v>644.4</v>
      </c>
      <c r="G470">
        <v>10.6369557698874</v>
      </c>
      <c r="H470">
        <f>(Table2[[#This Row],[1Y Return vs Nifty]]-AVERAGE(Table2[1Y Return vs Nifty]))/_xlfn.STDEV.P(Table2[1Y Return vs Nifty])</f>
        <v>-0.42422260639552972</v>
      </c>
      <c r="I470">
        <v>11.838668629247</v>
      </c>
      <c r="J470">
        <f>(Table2[[#This Row],[1M Return vs Nifty]]-AVERAGE(Table2[1M Return vs Nifty]))/_xlfn.STDEV.P(Table2[1M Return vs Nifty])</f>
        <v>0.13539595913764479</v>
      </c>
      <c r="K470">
        <v>15.1602831849439</v>
      </c>
      <c r="L470">
        <f>(Table2[[#This Row],[6M Return vs Nifty]]-AVERAGE(Table2[6M Return vs Nifty]))/_xlfn.STDEV.P(Table2[6M Return vs Nifty])</f>
        <v>0.10199186951266044</v>
      </c>
      <c r="M470">
        <v>-0.48671975499401898</v>
      </c>
      <c r="N470">
        <f>(Table2[[#This Row],[1W Return vs Nifty]]-AVERAGE(Table2[1W Return vs Nifty]))/_xlfn.STDEV.P(Table2[1W Return vs Nifty])</f>
        <v>-0.413058106604828</v>
      </c>
      <c r="O470">
        <v>618.05999999999995</v>
      </c>
      <c r="P470">
        <v>590.67035831555097</v>
      </c>
      <c r="Q470">
        <v>537.27183251094596</v>
      </c>
      <c r="R470">
        <v>65.051281085272393</v>
      </c>
      <c r="S470" s="2">
        <f>(Table2[[#This Row],[Close Price]]-Table2[[#This Row],[20D EMA]])/Table2[[#This Row],[20D EMA]]</f>
        <v>4.2617221628968117E-2</v>
      </c>
      <c r="T470" s="2">
        <f>(Table2[[#This Row],[Close Price]]-Table2[[#This Row],[50D EMA]])/Table2[[#This Row],[50D EMA]]</f>
        <v>9.0963836136407711E-2</v>
      </c>
      <c r="U470" s="2">
        <f>(Table2[[#This Row],[Close Price]]-Table2[[#This Row],[200D EMA]])/Table2[[#This Row],[200D EMA]]</f>
        <v>0.19939286038575543</v>
      </c>
      <c r="V470">
        <v>1.0377999652954999</v>
      </c>
      <c r="W470">
        <v>630.04999999999995</v>
      </c>
      <c r="X470">
        <v>649.70000000000005</v>
      </c>
      <c r="Y470">
        <v>627.45000000000005</v>
      </c>
      <c r="Z470">
        <v>663.4</v>
      </c>
      <c r="AA470">
        <v>627.45000000000005</v>
      </c>
      <c r="AB470">
        <v>663.4</v>
      </c>
      <c r="AC470" s="2">
        <f>(Table2[[#This Row],[Close Price]]/Table2[[#This Row],[Day Low]])-1</f>
        <v>2.2775970161098336E-2</v>
      </c>
      <c r="AD470" s="2">
        <f>(Table2[[#This Row],[Day High]]/Table2[[#This Row],[Close Price]])-1</f>
        <v>8.2247051520796255E-3</v>
      </c>
      <c r="AE470" s="2">
        <f>(Table2[[#This Row],[Close Price]]/Table2[[#This Row],[Current Week Low]])-1</f>
        <v>2.7014104709538467E-2</v>
      </c>
      <c r="AF470" s="2">
        <f>(Table2[[#This Row],[Current Week High]]/Table2[[#This Row],[Close Price]])-1</f>
        <v>2.9484792054624398E-2</v>
      </c>
      <c r="AG470" s="2">
        <f>(Table2[[#This Row],[Close Price]]/Table2[[#This Row],[Current Month Low]])-1</f>
        <v>2.7014104709538467E-2</v>
      </c>
      <c r="AH470" s="2">
        <f>(Table2[[#This Row],[Current Month High]]/Table2[[#This Row],[Close Price]])-1</f>
        <v>2.9484792054624398E-2</v>
      </c>
      <c r="AI470">
        <v>2.9484792054624398</v>
      </c>
      <c r="AJ470">
        <v>62.296939931998402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0.09</v>
      </c>
      <c r="AM470" t="s">
        <v>10473</v>
      </c>
      <c r="AN470">
        <v>5.29</v>
      </c>
      <c r="AO470" t="s">
        <v>10473</v>
      </c>
      <c r="AP470">
        <v>-6.0132366090774998E-2</v>
      </c>
      <c r="AQ470">
        <f>(Table2[[#This Row],[Sharpe Ratio]]-AVERAGE(Table2[Sharpe Ratio]))/_xlfn.STDEV.P(Table2[Sharpe Ratio])</f>
        <v>-1.3037800963123956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-1.9036729806624479</v>
      </c>
      <c r="AS470">
        <f>_xlfn.RANK.AVG(Table2[[#This Row],[1Y Return vs Nifty Z-Score]],Table2[1Y Return vs Nifty Z-Score])</f>
        <v>448</v>
      </c>
      <c r="AT470">
        <f>_xlfn.RANK.AVG(Table2[[#This Row],[6M Return vs Nifty Z-Score]],Table2[6M Return vs Nifty Z-Score])</f>
        <v>267</v>
      </c>
      <c r="AU470">
        <f>_xlfn.RANK.AVG(Table2[[#This Row],[Sharpe Ratio Z-Score]],Table2[Sharpe Ratio Z-Score])</f>
        <v>649</v>
      </c>
      <c r="AV470">
        <f>(Table2[[#This Row],[Rank 1Y]]+Table2[[#This Row],[Rank 6M]]+Table2[[#This Row],[Rank Sharpe]])/3</f>
        <v>454.66666666666669</v>
      </c>
    </row>
    <row r="471" spans="1:48" x14ac:dyDescent="0.3">
      <c r="A471" t="s">
        <v>449</v>
      </c>
      <c r="B471" t="s">
        <v>450</v>
      </c>
      <c r="C471" t="s">
        <v>10438</v>
      </c>
      <c r="D471" t="s">
        <v>80</v>
      </c>
      <c r="E471">
        <v>50129.809857849999</v>
      </c>
      <c r="F471">
        <v>2669.5</v>
      </c>
      <c r="G471">
        <v>21.337250472163799</v>
      </c>
      <c r="H471">
        <f>(Table2[[#This Row],[1Y Return vs Nifty]]-AVERAGE(Table2[1Y Return vs Nifty]))/_xlfn.STDEV.P(Table2[1Y Return vs Nifty])</f>
        <v>-0.30503484922954671</v>
      </c>
      <c r="I471">
        <v>10.907891517017401</v>
      </c>
      <c r="J471">
        <f>(Table2[[#This Row],[1M Return vs Nifty]]-AVERAGE(Table2[1M Return vs Nifty]))/_xlfn.STDEV.P(Table2[1M Return vs Nifty])</f>
        <v>6.8368805658087131E-2</v>
      </c>
      <c r="K471">
        <v>0.28115768842792799</v>
      </c>
      <c r="L471">
        <f>(Table2[[#This Row],[6M Return vs Nifty]]-AVERAGE(Table2[6M Return vs Nifty]))/_xlfn.STDEV.P(Table2[6M Return vs Nifty])</f>
        <v>-0.32346290779657211</v>
      </c>
      <c r="M471">
        <v>1.9929120085251999</v>
      </c>
      <c r="N471">
        <f>(Table2[[#This Row],[1W Return vs Nifty]]-AVERAGE(Table2[1W Return vs Nifty]))/_xlfn.STDEV.P(Table2[1W Return vs Nifty])</f>
        <v>7.3782023725834076E-2</v>
      </c>
      <c r="O471">
        <v>2641.55</v>
      </c>
      <c r="P471">
        <v>2580.8219267619002</v>
      </c>
      <c r="Q471">
        <v>2383.42251154937</v>
      </c>
      <c r="R471">
        <v>51.070607356181803</v>
      </c>
      <c r="S471" s="2">
        <f>(Table2[[#This Row],[Close Price]]-Table2[[#This Row],[20D EMA]])/Table2[[#This Row],[20D EMA]]</f>
        <v>1.0580908936041271E-2</v>
      </c>
      <c r="T471" s="2">
        <f>(Table2[[#This Row],[Close Price]]-Table2[[#This Row],[50D EMA]])/Table2[[#This Row],[50D EMA]]</f>
        <v>3.4360399808506838E-2</v>
      </c>
      <c r="U471" s="2">
        <f>(Table2[[#This Row],[Close Price]]-Table2[[#This Row],[200D EMA]])/Table2[[#This Row],[200D EMA]]</f>
        <v>0.12002802149613924</v>
      </c>
      <c r="V471">
        <v>1.2234662399787199</v>
      </c>
      <c r="W471">
        <v>2648.45</v>
      </c>
      <c r="X471">
        <v>2740.25</v>
      </c>
      <c r="Y471">
        <v>2619.1</v>
      </c>
      <c r="Z471">
        <v>2844</v>
      </c>
      <c r="AA471">
        <v>2619.1</v>
      </c>
      <c r="AB471">
        <v>2844</v>
      </c>
      <c r="AC471" s="2">
        <f>(Table2[[#This Row],[Close Price]]/Table2[[#This Row],[Day Low]])-1</f>
        <v>7.9480450829731986E-3</v>
      </c>
      <c r="AD471" s="2">
        <f>(Table2[[#This Row],[Day High]]/Table2[[#This Row],[Close Price]])-1</f>
        <v>2.6503090466379442E-2</v>
      </c>
      <c r="AE471" s="2">
        <f>(Table2[[#This Row],[Close Price]]/Table2[[#This Row],[Current Week Low]])-1</f>
        <v>1.9243251498606506E-2</v>
      </c>
      <c r="AF471" s="2">
        <f>(Table2[[#This Row],[Current Week High]]/Table2[[#This Row],[Close Price]])-1</f>
        <v>6.5368046450646089E-2</v>
      </c>
      <c r="AG471" s="2">
        <f>(Table2[[#This Row],[Close Price]]/Table2[[#This Row],[Current Month Low]])-1</f>
        <v>1.9243251498606506E-2</v>
      </c>
      <c r="AH471" s="2">
        <f>(Table2[[#This Row],[Current Month High]]/Table2[[#This Row],[Close Price]])-1</f>
        <v>6.5368046450646089E-2</v>
      </c>
      <c r="AI471">
        <v>6.5368046450646</v>
      </c>
      <c r="AJ471">
        <v>51.448103707485799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-0.02</v>
      </c>
      <c r="AM471" t="s">
        <v>10474</v>
      </c>
      <c r="AN471">
        <v>1.83</v>
      </c>
      <c r="AO471" t="s">
        <v>10473</v>
      </c>
      <c r="AP471">
        <v>-7.2357131223799998E-3</v>
      </c>
      <c r="AQ471">
        <f>(Table2[[#This Row],[Sharpe Ratio]]-AVERAGE(Table2[Sharpe Ratio]))/_xlfn.STDEV.P(Table2[Sharpe Ratio])</f>
        <v>-0.70555827383899516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-1.1919052014811928</v>
      </c>
      <c r="AS471">
        <f>_xlfn.RANK.AVG(Table2[[#This Row],[1Y Return vs Nifty Z-Score]],Table2[1Y Return vs Nifty Z-Score])</f>
        <v>385</v>
      </c>
      <c r="AT471">
        <f>_xlfn.RANK.AVG(Table2[[#This Row],[6M Return vs Nifty Z-Score]],Table2[6M Return vs Nifty Z-Score])</f>
        <v>419</v>
      </c>
      <c r="AU471">
        <f>_xlfn.RANK.AVG(Table2[[#This Row],[Sharpe Ratio Z-Score]],Table2[Sharpe Ratio Z-Score])</f>
        <v>561</v>
      </c>
      <c r="AV471">
        <f>(Table2[[#This Row],[Rank 1Y]]+Table2[[#This Row],[Rank 6M]]+Table2[[#This Row],[Rank Sharpe]])/3</f>
        <v>455</v>
      </c>
    </row>
    <row r="472" spans="1:48" x14ac:dyDescent="0.3">
      <c r="A472" t="s">
        <v>1640</v>
      </c>
      <c r="B472" t="s">
        <v>1641</v>
      </c>
      <c r="C472" t="s">
        <v>10433</v>
      </c>
      <c r="D472" t="s">
        <v>191</v>
      </c>
      <c r="E472">
        <v>5102.4603141500002</v>
      </c>
      <c r="F472">
        <v>127.9</v>
      </c>
      <c r="G472">
        <v>-1.3324981540965699</v>
      </c>
      <c r="H472">
        <f>(Table2[[#This Row],[1Y Return vs Nifty]]-AVERAGE(Table2[1Y Return vs Nifty]))/_xlfn.STDEV.P(Table2[1Y Return vs Nifty])</f>
        <v>-0.5575471929975907</v>
      </c>
      <c r="I472">
        <v>2.57814433265498</v>
      </c>
      <c r="J472">
        <f>(Table2[[#This Row],[1M Return vs Nifty]]-AVERAGE(Table2[1M Return vs Nifty]))/_xlfn.STDEV.P(Table2[1M Return vs Nifty])</f>
        <v>-0.53147323561725757</v>
      </c>
      <c r="K472">
        <v>3.5344763825576102</v>
      </c>
      <c r="L472">
        <f>(Table2[[#This Row],[6M Return vs Nifty]]-AVERAGE(Table2[6M Return vs Nifty]))/_xlfn.STDEV.P(Table2[6M Return vs Nifty])</f>
        <v>-0.23043728066203312</v>
      </c>
      <c r="M472">
        <v>1.3283933552087701</v>
      </c>
      <c r="N472">
        <f>(Table2[[#This Row],[1W Return vs Nifty]]-AVERAGE(Table2[1W Return vs Nifty]))/_xlfn.STDEV.P(Table2[1W Return vs Nifty])</f>
        <v>-5.6686682372920995E-2</v>
      </c>
      <c r="O472">
        <v>126.37</v>
      </c>
      <c r="P472">
        <v>127.15162322074499</v>
      </c>
      <c r="Q472">
        <v>121.613072590999</v>
      </c>
      <c r="R472">
        <v>58.322696741511699</v>
      </c>
      <c r="S472" s="2">
        <f>(Table2[[#This Row],[Close Price]]-Table2[[#This Row],[20D EMA]])/Table2[[#This Row],[20D EMA]]</f>
        <v>1.2107303948722016E-2</v>
      </c>
      <c r="T472" s="2">
        <f>(Table2[[#This Row],[Close Price]]-Table2[[#This Row],[50D EMA]])/Table2[[#This Row],[50D EMA]]</f>
        <v>5.8857037000288343E-3</v>
      </c>
      <c r="U472" s="2">
        <f>(Table2[[#This Row],[Close Price]]-Table2[[#This Row],[200D EMA]])/Table2[[#This Row],[200D EMA]]</f>
        <v>5.169614807895518E-2</v>
      </c>
      <c r="V472">
        <v>0.61237285482488701</v>
      </c>
      <c r="W472">
        <v>126.5</v>
      </c>
      <c r="X472">
        <v>128.5</v>
      </c>
      <c r="Y472">
        <v>122.01</v>
      </c>
      <c r="Z472">
        <v>128.5</v>
      </c>
      <c r="AA472">
        <v>122.01</v>
      </c>
      <c r="AB472">
        <v>128.5</v>
      </c>
      <c r="AC472" s="2">
        <f>(Table2[[#This Row],[Close Price]]/Table2[[#This Row],[Day Low]])-1</f>
        <v>1.1067193675889264E-2</v>
      </c>
      <c r="AD472" s="2">
        <f>(Table2[[#This Row],[Day High]]/Table2[[#This Row],[Close Price]])-1</f>
        <v>4.691164972634887E-3</v>
      </c>
      <c r="AE472" s="2">
        <f>(Table2[[#This Row],[Close Price]]/Table2[[#This Row],[Current Week Low]])-1</f>
        <v>4.8274731579378782E-2</v>
      </c>
      <c r="AF472" s="2">
        <f>(Table2[[#This Row],[Current Week High]]/Table2[[#This Row],[Close Price]])-1</f>
        <v>4.691164972634887E-3</v>
      </c>
      <c r="AG472" s="2">
        <f>(Table2[[#This Row],[Close Price]]/Table2[[#This Row],[Current Month Low]])-1</f>
        <v>4.8274731579378782E-2</v>
      </c>
      <c r="AH472" s="2">
        <f>(Table2[[#This Row],[Current Month High]]/Table2[[#This Row],[Close Price]])-1</f>
        <v>4.691164972634887E-3</v>
      </c>
      <c r="AI472">
        <v>12.5879593432369</v>
      </c>
      <c r="AJ472">
        <v>25.330720235178799</v>
      </c>
      <c r="AK472" t="str">
        <f>IF(AND(Table2[[#This Row],[20D EMA]]&gt;Table2[[#This Row],[50D EMA]],Table2[[#This Row],[50D EMA]]&gt;Table2[[#This Row],[200D EMA]]),"Uptrend","Downtrend/NoTrend")</f>
        <v>Downtrend/NoTrend</v>
      </c>
      <c r="AL472">
        <v>-0.17</v>
      </c>
      <c r="AM472" t="s">
        <v>10474</v>
      </c>
      <c r="AN472">
        <v>0.66</v>
      </c>
      <c r="AO472" t="s">
        <v>10473</v>
      </c>
      <c r="AP472">
        <v>1.7330967780701999E-2</v>
      </c>
      <c r="AQ472">
        <f>(Table2[[#This Row],[Sharpe Ratio]]-AVERAGE(Table2[Sharpe Ratio]))/_xlfn.STDEV.P(Table2[Sharpe Ratio])</f>
        <v>-0.42772737533687172</v>
      </c>
      <c r="AR4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2">
        <f>_xlfn.RANK.AVG(Table2[[#This Row],[1Y Return vs Nifty Z-Score]],Table2[1Y Return vs Nifty Z-Score])</f>
        <v>528</v>
      </c>
      <c r="AT472">
        <f>_xlfn.RANK.AVG(Table2[[#This Row],[6M Return vs Nifty Z-Score]],Table2[6M Return vs Nifty Z-Score])</f>
        <v>388</v>
      </c>
      <c r="AU472">
        <f>_xlfn.RANK.AVG(Table2[[#This Row],[Sharpe Ratio Z-Score]],Table2[Sharpe Ratio Z-Score])</f>
        <v>452</v>
      </c>
      <c r="AV472">
        <f>(Table2[[#This Row],[Rank 1Y]]+Table2[[#This Row],[Rank 6M]]+Table2[[#This Row],[Rank Sharpe]])/3</f>
        <v>456</v>
      </c>
    </row>
    <row r="473" spans="1:48" x14ac:dyDescent="0.3">
      <c r="A473" t="s">
        <v>877</v>
      </c>
      <c r="B473" t="s">
        <v>878</v>
      </c>
      <c r="C473" t="s">
        <v>10434</v>
      </c>
      <c r="D473" t="s">
        <v>292</v>
      </c>
      <c r="E473">
        <v>17083.531690889999</v>
      </c>
      <c r="F473">
        <v>2134.6999999999998</v>
      </c>
      <c r="G473">
        <v>-2.9013984996256301</v>
      </c>
      <c r="H473">
        <f>(Table2[[#This Row],[1Y Return vs Nifty]]-AVERAGE(Table2[1Y Return vs Nifty]))/_xlfn.STDEV.P(Table2[1Y Return vs Nifty])</f>
        <v>-0.57502275966219507</v>
      </c>
      <c r="I473">
        <v>6.73217439046274</v>
      </c>
      <c r="J473">
        <f>(Table2[[#This Row],[1M Return vs Nifty]]-AVERAGE(Table2[1M Return vs Nifty]))/_xlfn.STDEV.P(Table2[1M Return vs Nifty])</f>
        <v>-0.23233307995054381</v>
      </c>
      <c r="K473">
        <v>-5.2786847584195398</v>
      </c>
      <c r="L473">
        <f>(Table2[[#This Row],[6M Return vs Nifty]]-AVERAGE(Table2[6M Return vs Nifty]))/_xlfn.STDEV.P(Table2[6M Return vs Nifty])</f>
        <v>-0.48244143987843358</v>
      </c>
      <c r="M473">
        <v>-3.6730608380001599</v>
      </c>
      <c r="N473">
        <f>(Table2[[#This Row],[1W Return vs Nifty]]-AVERAGE(Table2[1W Return vs Nifty]))/_xlfn.STDEV.P(Table2[1W Return vs Nifty])</f>
        <v>-1.0386504751777552</v>
      </c>
      <c r="O473">
        <v>2060.83</v>
      </c>
      <c r="P473">
        <v>2015.70394015691</v>
      </c>
      <c r="Q473">
        <v>1964.0537099554799</v>
      </c>
      <c r="R473">
        <v>65.916935482551807</v>
      </c>
      <c r="S473" s="2">
        <f>(Table2[[#This Row],[Close Price]]-Table2[[#This Row],[20D EMA]])/Table2[[#This Row],[20D EMA]]</f>
        <v>3.5844780986301582E-2</v>
      </c>
      <c r="T473" s="2">
        <f>(Table2[[#This Row],[Close Price]]-Table2[[#This Row],[50D EMA]])/Table2[[#This Row],[50D EMA]]</f>
        <v>5.9034492850089243E-2</v>
      </c>
      <c r="U473" s="2">
        <f>(Table2[[#This Row],[Close Price]]-Table2[[#This Row],[200D EMA]])/Table2[[#This Row],[200D EMA]]</f>
        <v>8.688473700059253E-2</v>
      </c>
      <c r="V473">
        <v>1.0526926330350399</v>
      </c>
      <c r="W473">
        <v>2121</v>
      </c>
      <c r="X473">
        <v>2164.35</v>
      </c>
      <c r="Y473">
        <v>2080</v>
      </c>
      <c r="Z473">
        <v>2164.35</v>
      </c>
      <c r="AA473">
        <v>2080</v>
      </c>
      <c r="AB473">
        <v>2164.35</v>
      </c>
      <c r="AC473" s="2">
        <f>(Table2[[#This Row],[Close Price]]/Table2[[#This Row],[Day Low]])-1</f>
        <v>6.4592173503064121E-3</v>
      </c>
      <c r="AD473" s="2">
        <f>(Table2[[#This Row],[Day High]]/Table2[[#This Row],[Close Price]])-1</f>
        <v>1.388953951374905E-2</v>
      </c>
      <c r="AE473" s="2">
        <f>(Table2[[#This Row],[Close Price]]/Table2[[#This Row],[Current Week Low]])-1</f>
        <v>2.629807692307673E-2</v>
      </c>
      <c r="AF473" s="2">
        <f>(Table2[[#This Row],[Current Week High]]/Table2[[#This Row],[Close Price]])-1</f>
        <v>1.388953951374905E-2</v>
      </c>
      <c r="AG473" s="2">
        <f>(Table2[[#This Row],[Close Price]]/Table2[[#This Row],[Current Month Low]])-1</f>
        <v>2.629807692307673E-2</v>
      </c>
      <c r="AH473" s="2">
        <f>(Table2[[#This Row],[Current Month High]]/Table2[[#This Row],[Close Price]])-1</f>
        <v>1.388953951374905E-2</v>
      </c>
      <c r="AI473">
        <v>10.385534267110099</v>
      </c>
      <c r="AJ473">
        <v>24.110465116278998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</v>
      </c>
      <c r="AM473" t="s">
        <v>10475</v>
      </c>
      <c r="AN473">
        <v>1.99</v>
      </c>
      <c r="AO473" t="s">
        <v>10473</v>
      </c>
      <c r="AP473">
        <v>5.0743579644829E-2</v>
      </c>
      <c r="AQ473">
        <f>(Table2[[#This Row],[Sharpe Ratio]]-AVERAGE(Table2[Sharpe Ratio]))/_xlfn.STDEV.P(Table2[Sharpe Ratio])</f>
        <v>-4.9855573601191853E-2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-2.3783033282701194</v>
      </c>
      <c r="AS473">
        <f>_xlfn.RANK.AVG(Table2[[#This Row],[1Y Return vs Nifty Z-Score]],Table2[1Y Return vs Nifty Z-Score])</f>
        <v>535</v>
      </c>
      <c r="AT473">
        <f>_xlfn.RANK.AVG(Table2[[#This Row],[6M Return vs Nifty Z-Score]],Table2[6M Return vs Nifty Z-Score])</f>
        <v>482</v>
      </c>
      <c r="AU473">
        <f>_xlfn.RANK.AVG(Table2[[#This Row],[Sharpe Ratio Z-Score]],Table2[Sharpe Ratio Z-Score])</f>
        <v>357</v>
      </c>
      <c r="AV473">
        <f>(Table2[[#This Row],[Rank 1Y]]+Table2[[#This Row],[Rank 6M]]+Table2[[#This Row],[Rank Sharpe]])/3</f>
        <v>458</v>
      </c>
    </row>
    <row r="474" spans="1:48" x14ac:dyDescent="0.3">
      <c r="A474" t="s">
        <v>1805</v>
      </c>
      <c r="B474" t="s">
        <v>1806</v>
      </c>
      <c r="C474" t="s">
        <v>10428</v>
      </c>
      <c r="D474" t="s">
        <v>21</v>
      </c>
      <c r="E474">
        <v>3994.0743346999998</v>
      </c>
      <c r="F474">
        <v>676.6</v>
      </c>
      <c r="G474">
        <v>-7.8463975049795902</v>
      </c>
      <c r="H474">
        <f>(Table2[[#This Row],[1Y Return vs Nifty]]-AVERAGE(Table2[1Y Return vs Nifty]))/_xlfn.STDEV.P(Table2[1Y Return vs Nifty])</f>
        <v>-0.6301037978050763</v>
      </c>
      <c r="I474">
        <v>28.171289833075502</v>
      </c>
      <c r="J474">
        <f>(Table2[[#This Row],[1M Return vs Nifty]]-AVERAGE(Table2[1M Return vs Nifty]))/_xlfn.STDEV.P(Table2[1M Return vs Nifty])</f>
        <v>1.3115412400740856</v>
      </c>
      <c r="K474">
        <v>-20.142310404543998</v>
      </c>
      <c r="L474">
        <f>(Table2[[#This Row],[6M Return vs Nifty]]-AVERAGE(Table2[6M Return vs Nifty]))/_xlfn.STDEV.P(Table2[6M Return vs Nifty])</f>
        <v>-0.90745301335836914</v>
      </c>
      <c r="M474">
        <v>6.6124442134118899</v>
      </c>
      <c r="N474">
        <f>(Table2[[#This Row],[1W Return vs Nifty]]-AVERAGE(Table2[1W Return vs Nifty]))/_xlfn.STDEV.P(Table2[1W Return vs Nifty])</f>
        <v>0.98076091219670503</v>
      </c>
      <c r="O474">
        <v>618.79</v>
      </c>
      <c r="P474">
        <v>598.91282169413603</v>
      </c>
      <c r="Q474">
        <v>588.74373344097501</v>
      </c>
      <c r="R474">
        <v>78.559774590224606</v>
      </c>
      <c r="S474" s="2">
        <f>(Table2[[#This Row],[Close Price]]-Table2[[#This Row],[20D EMA]])/Table2[[#This Row],[20D EMA]]</f>
        <v>9.3424263481956829E-2</v>
      </c>
      <c r="T474" s="2">
        <f>(Table2[[#This Row],[Close Price]]-Table2[[#This Row],[50D EMA]])/Table2[[#This Row],[50D EMA]]</f>
        <v>0.12971366698430567</v>
      </c>
      <c r="U474" s="2">
        <f>(Table2[[#This Row],[Close Price]]-Table2[[#This Row],[200D EMA]])/Table2[[#This Row],[200D EMA]]</f>
        <v>0.14922666954863328</v>
      </c>
      <c r="V474">
        <v>2.11375753660099</v>
      </c>
      <c r="W474">
        <v>665.25</v>
      </c>
      <c r="X474">
        <v>689.7</v>
      </c>
      <c r="Y474">
        <v>621</v>
      </c>
      <c r="Z474">
        <v>689.7</v>
      </c>
      <c r="AA474">
        <v>621</v>
      </c>
      <c r="AB474">
        <v>689.7</v>
      </c>
      <c r="AC474" s="2">
        <f>(Table2[[#This Row],[Close Price]]/Table2[[#This Row],[Day Low]])-1</f>
        <v>1.7061255167230449E-2</v>
      </c>
      <c r="AD474" s="2">
        <f>(Table2[[#This Row],[Day High]]/Table2[[#This Row],[Close Price]])-1</f>
        <v>1.936151344960102E-2</v>
      </c>
      <c r="AE474" s="2">
        <f>(Table2[[#This Row],[Close Price]]/Table2[[#This Row],[Current Week Low]])-1</f>
        <v>8.9533011272141749E-2</v>
      </c>
      <c r="AF474" s="2">
        <f>(Table2[[#This Row],[Current Week High]]/Table2[[#This Row],[Close Price]])-1</f>
        <v>1.936151344960102E-2</v>
      </c>
      <c r="AG474" s="2">
        <f>(Table2[[#This Row],[Close Price]]/Table2[[#This Row],[Current Month Low]])-1</f>
        <v>8.9533011272141749E-2</v>
      </c>
      <c r="AH474" s="2">
        <f>(Table2[[#This Row],[Current Month High]]/Table2[[#This Row],[Close Price]])-1</f>
        <v>1.936151344960102E-2</v>
      </c>
      <c r="AI474">
        <v>16.9819686668637</v>
      </c>
      <c r="AJ474">
        <v>50.355555555555497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-0.01</v>
      </c>
      <c r="AM474" t="s">
        <v>10474</v>
      </c>
      <c r="AN474">
        <v>11.91</v>
      </c>
      <c r="AO474" t="s">
        <v>10473</v>
      </c>
      <c r="AP474">
        <v>0.115429785334017</v>
      </c>
      <c r="AQ474">
        <f>(Table2[[#This Row],[Sharpe Ratio]]-AVERAGE(Table2[Sharpe Ratio]))/_xlfn.STDEV.P(Table2[Sharpe Ratio])</f>
        <v>0.68169732596309673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1.436442667070442</v>
      </c>
      <c r="AS474">
        <f>_xlfn.RANK.AVG(Table2[[#This Row],[1Y Return vs Nifty Z-Score]],Table2[1Y Return vs Nifty Z-Score])</f>
        <v>559</v>
      </c>
      <c r="AT474">
        <f>_xlfn.RANK.AVG(Table2[[#This Row],[6M Return vs Nifty Z-Score]],Table2[6M Return vs Nifty Z-Score])</f>
        <v>634</v>
      </c>
      <c r="AU474">
        <f>_xlfn.RANK.AVG(Table2[[#This Row],[Sharpe Ratio Z-Score]],Table2[Sharpe Ratio Z-Score])</f>
        <v>181</v>
      </c>
      <c r="AV474">
        <f>(Table2[[#This Row],[Rank 1Y]]+Table2[[#This Row],[Rank 6M]]+Table2[[#This Row],[Rank Sharpe]])/3</f>
        <v>458</v>
      </c>
    </row>
    <row r="475" spans="1:48" x14ac:dyDescent="0.3">
      <c r="A475" t="s">
        <v>290</v>
      </c>
      <c r="B475" t="s">
        <v>291</v>
      </c>
      <c r="C475" t="s">
        <v>10434</v>
      </c>
      <c r="D475" t="s">
        <v>292</v>
      </c>
      <c r="E475">
        <v>90994.839105734995</v>
      </c>
      <c r="F475">
        <v>6328.55</v>
      </c>
      <c r="G475">
        <v>-0.59132514892394195</v>
      </c>
      <c r="H475">
        <f>(Table2[[#This Row],[1Y Return vs Nifty]]-AVERAGE(Table2[1Y Return vs Nifty]))/_xlfn.STDEV.P(Table2[1Y Return vs Nifty])</f>
        <v>-0.54929146260731432</v>
      </c>
      <c r="I475">
        <v>-0.90703256267745003</v>
      </c>
      <c r="J475">
        <f>(Table2[[#This Row],[1M Return vs Nifty]]-AVERAGE(Table2[1M Return vs Nifty]))/_xlfn.STDEV.P(Table2[1M Return vs Nifty])</f>
        <v>-0.78244791429976424</v>
      </c>
      <c r="K475">
        <v>-2.0225630924873199</v>
      </c>
      <c r="L475">
        <f>(Table2[[#This Row],[6M Return vs Nifty]]-AVERAGE(Table2[6M Return vs Nifty]))/_xlfn.STDEV.P(Table2[6M Return vs Nifty])</f>
        <v>-0.38933566436794792</v>
      </c>
      <c r="M475">
        <v>-0.74942599786561404</v>
      </c>
      <c r="N475">
        <f>(Table2[[#This Row],[1W Return vs Nifty]]-AVERAGE(Table2[1W Return vs Nifty]))/_xlfn.STDEV.P(Table2[1W Return vs Nifty])</f>
        <v>-0.46463670928281975</v>
      </c>
      <c r="O475">
        <v>6158.8</v>
      </c>
      <c r="P475">
        <v>6109.2008032100803</v>
      </c>
      <c r="Q475">
        <v>5826.4160883655204</v>
      </c>
      <c r="R475">
        <v>68.941025972145695</v>
      </c>
      <c r="S475" s="2">
        <f>(Table2[[#This Row],[Close Price]]-Table2[[#This Row],[20D EMA]])/Table2[[#This Row],[20D EMA]]</f>
        <v>2.7562187439111513E-2</v>
      </c>
      <c r="T475" s="2">
        <f>(Table2[[#This Row],[Close Price]]-Table2[[#This Row],[50D EMA]])/Table2[[#This Row],[50D EMA]]</f>
        <v>3.5904728597996462E-2</v>
      </c>
      <c r="U475" s="2">
        <f>(Table2[[#This Row],[Close Price]]-Table2[[#This Row],[200D EMA]])/Table2[[#This Row],[200D EMA]]</f>
        <v>8.6182295259888131E-2</v>
      </c>
      <c r="V475">
        <v>0.77703596257553298</v>
      </c>
      <c r="W475">
        <v>6159</v>
      </c>
      <c r="X475">
        <v>6342.85</v>
      </c>
      <c r="Y475">
        <v>6077</v>
      </c>
      <c r="Z475">
        <v>6342.85</v>
      </c>
      <c r="AA475">
        <v>6077</v>
      </c>
      <c r="AB475">
        <v>6342.85</v>
      </c>
      <c r="AC475" s="2">
        <f>(Table2[[#This Row],[Close Price]]/Table2[[#This Row],[Day Low]])-1</f>
        <v>2.7528819613573674E-2</v>
      </c>
      <c r="AD475" s="2">
        <f>(Table2[[#This Row],[Day High]]/Table2[[#This Row],[Close Price]])-1</f>
        <v>2.2596013304785334E-3</v>
      </c>
      <c r="AE475" s="2">
        <f>(Table2[[#This Row],[Close Price]]/Table2[[#This Row],[Current Week Low]])-1</f>
        <v>4.1393779825571908E-2</v>
      </c>
      <c r="AF475" s="2">
        <f>(Table2[[#This Row],[Current Week High]]/Table2[[#This Row],[Close Price]])-1</f>
        <v>2.2596013304785334E-3</v>
      </c>
      <c r="AG475" s="2">
        <f>(Table2[[#This Row],[Close Price]]/Table2[[#This Row],[Current Month Low]])-1</f>
        <v>4.1393779825571908E-2</v>
      </c>
      <c r="AH475" s="2">
        <f>(Table2[[#This Row],[Current Month High]]/Table2[[#This Row],[Close Price]])-1</f>
        <v>2.2596013304785334E-3</v>
      </c>
      <c r="AI475">
        <v>8.6259885755820704</v>
      </c>
      <c r="AJ475">
        <v>33.909225560727798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-0.09</v>
      </c>
      <c r="AM475" t="s">
        <v>10474</v>
      </c>
      <c r="AN475">
        <v>2.5099999999999998</v>
      </c>
      <c r="AO475" t="s">
        <v>10473</v>
      </c>
      <c r="AP475">
        <v>3.2816609638657998E-2</v>
      </c>
      <c r="AQ475">
        <f>(Table2[[#This Row],[Sharpe Ratio]]-AVERAGE(Table2[Sharpe Ratio]))/_xlfn.STDEV.P(Table2[Sharpe Ratio])</f>
        <v>-0.25259627772334536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-2.4383080282811918</v>
      </c>
      <c r="AS475">
        <f>_xlfn.RANK.AVG(Table2[[#This Row],[1Y Return vs Nifty Z-Score]],Table2[1Y Return vs Nifty Z-Score])</f>
        <v>525</v>
      </c>
      <c r="AT475">
        <f>_xlfn.RANK.AVG(Table2[[#This Row],[6M Return vs Nifty Z-Score]],Table2[6M Return vs Nifty Z-Score])</f>
        <v>446</v>
      </c>
      <c r="AU475">
        <f>_xlfn.RANK.AVG(Table2[[#This Row],[Sharpe Ratio Z-Score]],Table2[Sharpe Ratio Z-Score])</f>
        <v>408</v>
      </c>
      <c r="AV475">
        <f>(Table2[[#This Row],[Rank 1Y]]+Table2[[#This Row],[Rank 6M]]+Table2[[#This Row],[Rank Sharpe]])/3</f>
        <v>459.66666666666669</v>
      </c>
    </row>
    <row r="476" spans="1:48" x14ac:dyDescent="0.3">
      <c r="A476" t="s">
        <v>491</v>
      </c>
      <c r="B476" t="s">
        <v>492</v>
      </c>
      <c r="C476" t="s">
        <v>10435</v>
      </c>
      <c r="D476" t="s">
        <v>384</v>
      </c>
      <c r="E476">
        <v>43561.643188260001</v>
      </c>
      <c r="F476">
        <v>1569.65</v>
      </c>
      <c r="G476">
        <v>-5.7529417345505101</v>
      </c>
      <c r="H476">
        <f>(Table2[[#This Row],[1Y Return vs Nifty]]-AVERAGE(Table2[1Y Return vs Nifty]))/_xlfn.STDEV.P(Table2[1Y Return vs Nifty])</f>
        <v>-0.606785346776756</v>
      </c>
      <c r="I476">
        <v>1.0685526312529401</v>
      </c>
      <c r="J476">
        <f>(Table2[[#This Row],[1M Return vs Nifty]]-AVERAGE(Table2[1M Return vs Nifty]))/_xlfn.STDEV.P(Table2[1M Return vs Nifty])</f>
        <v>-0.64018200523769242</v>
      </c>
      <c r="K476">
        <v>-8.9907071574921602</v>
      </c>
      <c r="L476">
        <f>(Table2[[#This Row],[6M Return vs Nifty]]-AVERAGE(Table2[6M Return vs Nifty]))/_xlfn.STDEV.P(Table2[6M Return vs Nifty])</f>
        <v>-0.5885832735187323</v>
      </c>
      <c r="M476">
        <v>0.87026463611302596</v>
      </c>
      <c r="N476">
        <f>(Table2[[#This Row],[1W Return vs Nifty]]-AVERAGE(Table2[1W Return vs Nifty]))/_xlfn.STDEV.P(Table2[1W Return vs Nifty])</f>
        <v>-0.14663368522799339</v>
      </c>
      <c r="O476">
        <v>1586.27</v>
      </c>
      <c r="P476">
        <v>1580.9755549137501</v>
      </c>
      <c r="Q476">
        <v>1532.1402679697701</v>
      </c>
      <c r="R476">
        <v>44.9987422918691</v>
      </c>
      <c r="S476" s="2">
        <f>(Table2[[#This Row],[Close Price]]-Table2[[#This Row],[20D EMA]])/Table2[[#This Row],[20D EMA]]</f>
        <v>-1.0477409268283389E-2</v>
      </c>
      <c r="T476" s="2">
        <f>(Table2[[#This Row],[Close Price]]-Table2[[#This Row],[50D EMA]])/Table2[[#This Row],[50D EMA]]</f>
        <v>-7.1636496077055883E-3</v>
      </c>
      <c r="U476" s="2">
        <f>(Table2[[#This Row],[Close Price]]-Table2[[#This Row],[200D EMA]])/Table2[[#This Row],[200D EMA]]</f>
        <v>2.4481917755437576E-2</v>
      </c>
      <c r="V476">
        <v>1.24422009185327</v>
      </c>
      <c r="W476">
        <v>1551</v>
      </c>
      <c r="X476">
        <v>1580.75</v>
      </c>
      <c r="Y476">
        <v>1551</v>
      </c>
      <c r="Z476">
        <v>1654</v>
      </c>
      <c r="AA476">
        <v>1551</v>
      </c>
      <c r="AB476">
        <v>1654</v>
      </c>
      <c r="AC476" s="2">
        <f>(Table2[[#This Row],[Close Price]]/Table2[[#This Row],[Day Low]])-1</f>
        <v>1.2024500322372678E-2</v>
      </c>
      <c r="AD476" s="2">
        <f>(Table2[[#This Row],[Day High]]/Table2[[#This Row],[Close Price]])-1</f>
        <v>7.071640174561189E-3</v>
      </c>
      <c r="AE476" s="2">
        <f>(Table2[[#This Row],[Close Price]]/Table2[[#This Row],[Current Week Low]])-1</f>
        <v>1.2024500322372678E-2</v>
      </c>
      <c r="AF476" s="2">
        <f>(Table2[[#This Row],[Current Week High]]/Table2[[#This Row],[Close Price]])-1</f>
        <v>5.3738094479661047E-2</v>
      </c>
      <c r="AG476" s="2">
        <f>(Table2[[#This Row],[Close Price]]/Table2[[#This Row],[Current Month Low]])-1</f>
        <v>1.2024500322372678E-2</v>
      </c>
      <c r="AH476" s="2">
        <f>(Table2[[#This Row],[Current Month High]]/Table2[[#This Row],[Close Price]])-1</f>
        <v>5.3738094479661047E-2</v>
      </c>
      <c r="AI476">
        <v>14.6752460739655</v>
      </c>
      <c r="AJ476">
        <v>20.649500384319701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-0.1</v>
      </c>
      <c r="AM476" t="s">
        <v>10474</v>
      </c>
      <c r="AN476">
        <v>-0.1</v>
      </c>
      <c r="AO476" t="s">
        <v>10474</v>
      </c>
      <c r="AP476">
        <v>6.2331234938415997E-2</v>
      </c>
      <c r="AQ476">
        <f>(Table2[[#This Row],[Sharpe Ratio]]-AVERAGE(Table2[Sharpe Ratio]))/_xlfn.STDEV.P(Table2[Sharpe Ratio])</f>
        <v>8.1192193675594548E-2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-1.9009921170855799</v>
      </c>
      <c r="AS476">
        <f>_xlfn.RANK.AVG(Table2[[#This Row],[1Y Return vs Nifty Z-Score]],Table2[1Y Return vs Nifty Z-Score])</f>
        <v>548</v>
      </c>
      <c r="AT476">
        <f>_xlfn.RANK.AVG(Table2[[#This Row],[6M Return vs Nifty Z-Score]],Table2[6M Return vs Nifty Z-Score])</f>
        <v>519</v>
      </c>
      <c r="AU476">
        <f>_xlfn.RANK.AVG(Table2[[#This Row],[Sharpe Ratio Z-Score]],Table2[Sharpe Ratio Z-Score])</f>
        <v>312</v>
      </c>
      <c r="AV476">
        <f>(Table2[[#This Row],[Rank 1Y]]+Table2[[#This Row],[Rank 6M]]+Table2[[#This Row],[Rank Sharpe]])/3</f>
        <v>459.66666666666669</v>
      </c>
    </row>
    <row r="477" spans="1:48" x14ac:dyDescent="0.3">
      <c r="A477" t="s">
        <v>406</v>
      </c>
      <c r="B477" t="s">
        <v>407</v>
      </c>
      <c r="C477" t="s">
        <v>10431</v>
      </c>
      <c r="D477" t="s">
        <v>408</v>
      </c>
      <c r="E477">
        <v>59655.034926159999</v>
      </c>
      <c r="F477">
        <v>1648.3</v>
      </c>
      <c r="G477">
        <v>11.785162631336901</v>
      </c>
      <c r="H477">
        <f>(Table2[[#This Row],[1Y Return vs Nifty]]-AVERAGE(Table2[1Y Return vs Nifty]))/_xlfn.STDEV.P(Table2[1Y Return vs Nifty])</f>
        <v>-0.41143303336165388</v>
      </c>
      <c r="I477">
        <v>19.208054830929299</v>
      </c>
      <c r="J477">
        <f>(Table2[[#This Row],[1M Return vs Nifty]]-AVERAGE(Table2[1M Return vs Nifty]))/_xlfn.STDEV.P(Table2[1M Return vs Nifty])</f>
        <v>0.66608045223511725</v>
      </c>
      <c r="K477">
        <v>-8.1600084826589594</v>
      </c>
      <c r="L477">
        <f>(Table2[[#This Row],[6M Return vs Nifty]]-AVERAGE(Table2[6M Return vs Nifty]))/_xlfn.STDEV.P(Table2[6M Return vs Nifty])</f>
        <v>-0.56483021627118168</v>
      </c>
      <c r="M477">
        <v>5.2733914917339</v>
      </c>
      <c r="N477">
        <f>(Table2[[#This Row],[1W Return vs Nifty]]-AVERAGE(Table2[1W Return vs Nifty]))/_xlfn.STDEV.P(Table2[1W Return vs Nifty])</f>
        <v>0.71785711691053544</v>
      </c>
      <c r="O477">
        <v>1547.59</v>
      </c>
      <c r="P477">
        <v>1491.0985561664399</v>
      </c>
      <c r="Q477">
        <v>1430.3417581139399</v>
      </c>
      <c r="R477">
        <v>67.046243783337701</v>
      </c>
      <c r="S477" s="2">
        <f>(Table2[[#This Row],[Close Price]]-Table2[[#This Row],[20D EMA]])/Table2[[#This Row],[20D EMA]]</f>
        <v>6.5075375260889537E-2</v>
      </c>
      <c r="T477" s="2">
        <f>(Table2[[#This Row],[Close Price]]-Table2[[#This Row],[50D EMA]])/Table2[[#This Row],[50D EMA]]</f>
        <v>0.10542659516599573</v>
      </c>
      <c r="U477" s="2">
        <f>(Table2[[#This Row],[Close Price]]-Table2[[#This Row],[200D EMA]])/Table2[[#This Row],[200D EMA]]</f>
        <v>0.15238193295388475</v>
      </c>
      <c r="V477">
        <v>1.81338517643082</v>
      </c>
      <c r="W477">
        <v>1626</v>
      </c>
      <c r="X477">
        <v>1658.95</v>
      </c>
      <c r="Y477">
        <v>1616</v>
      </c>
      <c r="Z477">
        <v>1764.4</v>
      </c>
      <c r="AA477">
        <v>1616</v>
      </c>
      <c r="AB477">
        <v>1764.4</v>
      </c>
      <c r="AC477" s="2">
        <f>(Table2[[#This Row],[Close Price]]/Table2[[#This Row],[Day Low]])-1</f>
        <v>1.3714637146371444E-2</v>
      </c>
      <c r="AD477" s="2">
        <f>(Table2[[#This Row],[Day High]]/Table2[[#This Row],[Close Price]])-1</f>
        <v>6.4612024510102284E-3</v>
      </c>
      <c r="AE477" s="2">
        <f>(Table2[[#This Row],[Close Price]]/Table2[[#This Row],[Current Week Low]])-1</f>
        <v>1.9987623762376172E-2</v>
      </c>
      <c r="AF477" s="2">
        <f>(Table2[[#This Row],[Current Week High]]/Table2[[#This Row],[Close Price]])-1</f>
        <v>7.0436207001152829E-2</v>
      </c>
      <c r="AG477" s="2">
        <f>(Table2[[#This Row],[Close Price]]/Table2[[#This Row],[Current Month Low]])-1</f>
        <v>1.9987623762376172E-2</v>
      </c>
      <c r="AH477" s="2">
        <f>(Table2[[#This Row],[Current Month High]]/Table2[[#This Row],[Close Price]])-1</f>
        <v>7.0436207001152829E-2</v>
      </c>
      <c r="AI477">
        <v>7.0436207001152802</v>
      </c>
      <c r="AJ477">
        <v>41.4728349497897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0.08</v>
      </c>
      <c r="AM477" t="s">
        <v>10473</v>
      </c>
      <c r="AN477">
        <v>12.23</v>
      </c>
      <c r="AO477" t="s">
        <v>10473</v>
      </c>
      <c r="AP477">
        <v>2.4250445862063999E-2</v>
      </c>
      <c r="AQ477">
        <f>(Table2[[#This Row],[Sharpe Ratio]]-AVERAGE(Table2[Sharpe Ratio]))/_xlfn.STDEV.P(Table2[Sharpe Ratio])</f>
        <v>-0.34947322207559928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5.8201097437217797E-2</v>
      </c>
      <c r="AS477">
        <f>_xlfn.RANK.AVG(Table2[[#This Row],[1Y Return vs Nifty Z-Score]],Table2[1Y Return vs Nifty Z-Score])</f>
        <v>443</v>
      </c>
      <c r="AT477">
        <f>_xlfn.RANK.AVG(Table2[[#This Row],[6M Return vs Nifty Z-Score]],Table2[6M Return vs Nifty Z-Score])</f>
        <v>512</v>
      </c>
      <c r="AU477">
        <f>_xlfn.RANK.AVG(Table2[[#This Row],[Sharpe Ratio Z-Score]],Table2[Sharpe Ratio Z-Score])</f>
        <v>427</v>
      </c>
      <c r="AV477">
        <f>(Table2[[#This Row],[Rank 1Y]]+Table2[[#This Row],[Rank 6M]]+Table2[[#This Row],[Rank Sharpe]])/3</f>
        <v>460.66666666666669</v>
      </c>
    </row>
    <row r="478" spans="1:48" x14ac:dyDescent="0.3">
      <c r="A478" t="s">
        <v>634</v>
      </c>
      <c r="B478" t="s">
        <v>635</v>
      </c>
      <c r="C478" t="s">
        <v>10443</v>
      </c>
      <c r="D478" t="s">
        <v>375</v>
      </c>
      <c r="E478">
        <v>29514.5953687</v>
      </c>
      <c r="F478">
        <v>6567.25</v>
      </c>
      <c r="G478">
        <v>18.0833126649337</v>
      </c>
      <c r="H478">
        <f>(Table2[[#This Row],[1Y Return vs Nifty]]-AVERAGE(Table2[1Y Return vs Nifty]))/_xlfn.STDEV.P(Table2[1Y Return vs Nifty])</f>
        <v>-0.34127960322859729</v>
      </c>
      <c r="I478">
        <v>21.331701487201801</v>
      </c>
      <c r="J478">
        <f>(Table2[[#This Row],[1M Return vs Nifty]]-AVERAGE(Table2[1M Return vs Nifty]))/_xlfn.STDEV.P(Table2[1M Return vs Nifty])</f>
        <v>0.81900856842542413</v>
      </c>
      <c r="K478">
        <v>5.4318305372277997</v>
      </c>
      <c r="L478">
        <f>(Table2[[#This Row],[6M Return vs Nifty]]-AVERAGE(Table2[6M Return vs Nifty]))/_xlfn.STDEV.P(Table2[6M Return vs Nifty])</f>
        <v>-0.17618420042953073</v>
      </c>
      <c r="M478">
        <v>-3.22879319096752</v>
      </c>
      <c r="N478">
        <f>(Table2[[#This Row],[1W Return vs Nifty]]-AVERAGE(Table2[1W Return vs Nifty]))/_xlfn.STDEV.P(Table2[1W Return vs Nifty])</f>
        <v>-0.95142489500689087</v>
      </c>
      <c r="O478">
        <v>6301.51</v>
      </c>
      <c r="P478">
        <v>5936.5740658283303</v>
      </c>
      <c r="Q478">
        <v>5503.0723007985398</v>
      </c>
      <c r="R478">
        <v>61.701025096209101</v>
      </c>
      <c r="S478" s="2">
        <f>(Table2[[#This Row],[Close Price]]-Table2[[#This Row],[20D EMA]])/Table2[[#This Row],[20D EMA]]</f>
        <v>4.2170844765778322E-2</v>
      </c>
      <c r="T478" s="2">
        <f>(Table2[[#This Row],[Close Price]]-Table2[[#This Row],[50D EMA]])/Table2[[#This Row],[50D EMA]]</f>
        <v>0.10623567181649766</v>
      </c>
      <c r="U478" s="2">
        <f>(Table2[[#This Row],[Close Price]]-Table2[[#This Row],[200D EMA]])/Table2[[#This Row],[200D EMA]]</f>
        <v>0.19337883295609973</v>
      </c>
      <c r="V478">
        <v>1.9415313457204699</v>
      </c>
      <c r="W478">
        <v>6500.05</v>
      </c>
      <c r="X478">
        <v>6588</v>
      </c>
      <c r="Y478">
        <v>6402</v>
      </c>
      <c r="Z478">
        <v>6976.9</v>
      </c>
      <c r="AA478">
        <v>6402</v>
      </c>
      <c r="AB478">
        <v>6976.9</v>
      </c>
      <c r="AC478" s="2">
        <f>(Table2[[#This Row],[Close Price]]/Table2[[#This Row],[Day Low]])-1</f>
        <v>1.0338382012446079E-2</v>
      </c>
      <c r="AD478" s="2">
        <f>(Table2[[#This Row],[Day High]]/Table2[[#This Row],[Close Price]])-1</f>
        <v>3.1596178004491549E-3</v>
      </c>
      <c r="AE478" s="2">
        <f>(Table2[[#This Row],[Close Price]]/Table2[[#This Row],[Current Week Low]])-1</f>
        <v>2.5812246173070985E-2</v>
      </c>
      <c r="AF478" s="2">
        <f>(Table2[[#This Row],[Current Week High]]/Table2[[#This Row],[Close Price]])-1</f>
        <v>6.2377707564048812E-2</v>
      </c>
      <c r="AG478" s="2">
        <f>(Table2[[#This Row],[Close Price]]/Table2[[#This Row],[Current Month Low]])-1</f>
        <v>2.5812246173070985E-2</v>
      </c>
      <c r="AH478" s="2">
        <f>(Table2[[#This Row],[Current Month High]]/Table2[[#This Row],[Close Price]])-1</f>
        <v>6.2377707564048812E-2</v>
      </c>
      <c r="AI478">
        <v>6.2377707564048803</v>
      </c>
      <c r="AJ478">
        <v>50.941769998965697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0.12</v>
      </c>
      <c r="AM478" t="s">
        <v>10473</v>
      </c>
      <c r="AN478">
        <v>6.5</v>
      </c>
      <c r="AO478" t="s">
        <v>10473</v>
      </c>
      <c r="AP478">
        <v>-3.8362941735518997E-2</v>
      </c>
      <c r="AQ478">
        <f>(Table2[[#This Row],[Sharpe Ratio]]-AVERAGE(Table2[Sharpe Ratio]))/_xlfn.STDEV.P(Table2[Sharpe Ratio])</f>
        <v>-1.0575840899265265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-1.7074642201661214</v>
      </c>
      <c r="AS478">
        <f>_xlfn.RANK.AVG(Table2[[#This Row],[1Y Return vs Nifty Z-Score]],Table2[1Y Return vs Nifty Z-Score])</f>
        <v>407</v>
      </c>
      <c r="AT478">
        <f>_xlfn.RANK.AVG(Table2[[#This Row],[6M Return vs Nifty Z-Score]],Table2[6M Return vs Nifty Z-Score])</f>
        <v>362</v>
      </c>
      <c r="AU478">
        <f>_xlfn.RANK.AVG(Table2[[#This Row],[Sharpe Ratio Z-Score]],Table2[Sharpe Ratio Z-Score])</f>
        <v>614</v>
      </c>
      <c r="AV478">
        <f>(Table2[[#This Row],[Rank 1Y]]+Table2[[#This Row],[Rank 6M]]+Table2[[#This Row],[Rank Sharpe]])/3</f>
        <v>461</v>
      </c>
    </row>
    <row r="479" spans="1:48" x14ac:dyDescent="0.3">
      <c r="A479" t="s">
        <v>991</v>
      </c>
      <c r="B479" t="s">
        <v>992</v>
      </c>
      <c r="C479" t="s">
        <v>10431</v>
      </c>
      <c r="D479" t="s">
        <v>119</v>
      </c>
      <c r="E479">
        <v>13478.878902799999</v>
      </c>
      <c r="F479">
        <v>2118.25</v>
      </c>
      <c r="G479">
        <v>16.448932481865398</v>
      </c>
      <c r="H479">
        <f>(Table2[[#This Row],[1Y Return vs Nifty]]-AVERAGE(Table2[1Y Return vs Nifty]))/_xlfn.STDEV.P(Table2[1Y Return vs Nifty])</f>
        <v>-0.35948453251292795</v>
      </c>
      <c r="I479">
        <v>14.1426304302839</v>
      </c>
      <c r="J479">
        <f>(Table2[[#This Row],[1M Return vs Nifty]]-AVERAGE(Table2[1M Return vs Nifty]))/_xlfn.STDEV.P(Table2[1M Return vs Nifty])</f>
        <v>0.30130893574621115</v>
      </c>
      <c r="K479">
        <v>13.2297761102945</v>
      </c>
      <c r="L479">
        <f>(Table2[[#This Row],[6M Return vs Nifty]]-AVERAGE(Table2[6M Return vs Nifty]))/_xlfn.STDEV.P(Table2[6M Return vs Nifty])</f>
        <v>4.6790812318057137E-2</v>
      </c>
      <c r="M479">
        <v>15.9260554707518</v>
      </c>
      <c r="N479">
        <f>(Table2[[#This Row],[1W Return vs Nifty]]-AVERAGE(Table2[1W Return vs Nifty]))/_xlfn.STDEV.P(Table2[1W Return vs Nifty])</f>
        <v>2.8093548934002932</v>
      </c>
      <c r="O479">
        <v>1903.12</v>
      </c>
      <c r="P479">
        <v>1803.4188957490401</v>
      </c>
      <c r="Q479">
        <v>1657.87908727691</v>
      </c>
      <c r="R479">
        <v>83.229556650120102</v>
      </c>
      <c r="S479" s="2">
        <f>(Table2[[#This Row],[Close Price]]-Table2[[#This Row],[20D EMA]])/Table2[[#This Row],[20D EMA]]</f>
        <v>0.11304069107570733</v>
      </c>
      <c r="T479" s="2">
        <f>(Table2[[#This Row],[Close Price]]-Table2[[#This Row],[50D EMA]])/Table2[[#This Row],[50D EMA]]</f>
        <v>0.17457458441467452</v>
      </c>
      <c r="U479" s="2">
        <f>(Table2[[#This Row],[Close Price]]-Table2[[#This Row],[200D EMA]])/Table2[[#This Row],[200D EMA]]</f>
        <v>0.27768666379600443</v>
      </c>
      <c r="V479">
        <v>1.2928222370165201</v>
      </c>
      <c r="W479">
        <v>2072</v>
      </c>
      <c r="X479">
        <v>2135</v>
      </c>
      <c r="Y479">
        <v>1791</v>
      </c>
      <c r="Z479">
        <v>2135</v>
      </c>
      <c r="AA479">
        <v>1791</v>
      </c>
      <c r="AB479">
        <v>2135</v>
      </c>
      <c r="AC479" s="2">
        <f>(Table2[[#This Row],[Close Price]]/Table2[[#This Row],[Day Low]])-1</f>
        <v>2.2321428571428603E-2</v>
      </c>
      <c r="AD479" s="2">
        <f>(Table2[[#This Row],[Day High]]/Table2[[#This Row],[Close Price]])-1</f>
        <v>7.9074707895667729E-3</v>
      </c>
      <c r="AE479" s="2">
        <f>(Table2[[#This Row],[Close Price]]/Table2[[#This Row],[Current Week Low]])-1</f>
        <v>0.18271915131211625</v>
      </c>
      <c r="AF479" s="2">
        <f>(Table2[[#This Row],[Current Week High]]/Table2[[#This Row],[Close Price]])-1</f>
        <v>7.9074707895667729E-3</v>
      </c>
      <c r="AG479" s="2">
        <f>(Table2[[#This Row],[Close Price]]/Table2[[#This Row],[Current Month Low]])-1</f>
        <v>0.18271915131211625</v>
      </c>
      <c r="AH479" s="2">
        <f>(Table2[[#This Row],[Current Month High]]/Table2[[#This Row],[Close Price]])-1</f>
        <v>7.9074707895667729E-3</v>
      </c>
      <c r="AI479">
        <v>0.79074707895667695</v>
      </c>
      <c r="AJ479">
        <v>48.643907231325201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0.2</v>
      </c>
      <c r="AM479" t="s">
        <v>10473</v>
      </c>
      <c r="AN479">
        <v>15.47</v>
      </c>
      <c r="AO479" t="s">
        <v>10473</v>
      </c>
      <c r="AP479">
        <v>-7.7484551164110002E-2</v>
      </c>
      <c r="AQ479">
        <f>(Table2[[#This Row],[Sharpe Ratio]]-AVERAGE(Table2[Sharpe Ratio]))/_xlfn.STDEV.P(Table2[Sharpe Ratio])</f>
        <v>-1.5000204101308972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1.2979496988207364</v>
      </c>
      <c r="AS479">
        <f>_xlfn.RANK.AVG(Table2[[#This Row],[1Y Return vs Nifty Z-Score]],Table2[1Y Return vs Nifty Z-Score])</f>
        <v>417</v>
      </c>
      <c r="AT479">
        <f>_xlfn.RANK.AVG(Table2[[#This Row],[6M Return vs Nifty Z-Score]],Table2[6M Return vs Nifty Z-Score])</f>
        <v>289</v>
      </c>
      <c r="AU479">
        <f>_xlfn.RANK.AVG(Table2[[#This Row],[Sharpe Ratio Z-Score]],Table2[Sharpe Ratio Z-Score])</f>
        <v>680</v>
      </c>
      <c r="AV479">
        <f>(Table2[[#This Row],[Rank 1Y]]+Table2[[#This Row],[Rank 6M]]+Table2[[#This Row],[Rank Sharpe]])/3</f>
        <v>462</v>
      </c>
    </row>
    <row r="480" spans="1:48" x14ac:dyDescent="0.3">
      <c r="A480" t="s">
        <v>1008</v>
      </c>
      <c r="B480" t="s">
        <v>1009</v>
      </c>
      <c r="C480" t="s">
        <v>10429</v>
      </c>
      <c r="D480" t="s">
        <v>252</v>
      </c>
      <c r="E480">
        <v>13314.72994005</v>
      </c>
      <c r="F480">
        <v>1046.0999999999999</v>
      </c>
      <c r="G480">
        <v>3.7223224901970098</v>
      </c>
      <c r="H480">
        <f>(Table2[[#This Row],[1Y Return vs Nifty]]-AVERAGE(Table2[1Y Return vs Nifty]))/_xlfn.STDEV.P(Table2[1Y Return vs Nifty])</f>
        <v>-0.50124288061809241</v>
      </c>
      <c r="I480">
        <v>3.9097751089032902</v>
      </c>
      <c r="J480">
        <f>(Table2[[#This Row],[1M Return vs Nifty]]-AVERAGE(Table2[1M Return vs Nifty]))/_xlfn.STDEV.P(Table2[1M Return vs Nifty])</f>
        <v>-0.43557979427135463</v>
      </c>
      <c r="K480">
        <v>7.4625275589942897</v>
      </c>
      <c r="L480">
        <f>(Table2[[#This Row],[6M Return vs Nifty]]-AVERAGE(Table2[6M Return vs Nifty]))/_xlfn.STDEV.P(Table2[6M Return vs Nifty])</f>
        <v>-0.11811830473018424</v>
      </c>
      <c r="M480">
        <v>2.6351913735488202</v>
      </c>
      <c r="N480">
        <f>(Table2[[#This Row],[1W Return vs Nifty]]-AVERAGE(Table2[1W Return vs Nifty]))/_xlfn.STDEV.P(Table2[1W Return vs Nifty])</f>
        <v>0.19988436455607589</v>
      </c>
      <c r="O480">
        <v>1008.63</v>
      </c>
      <c r="P480">
        <v>966.41216905514796</v>
      </c>
      <c r="Q480">
        <v>884.12621117860795</v>
      </c>
      <c r="R480">
        <v>73.128112568004198</v>
      </c>
      <c r="S480" s="2">
        <f>(Table2[[#This Row],[Close Price]]-Table2[[#This Row],[20D EMA]])/Table2[[#This Row],[20D EMA]]</f>
        <v>3.7149400672198837E-2</v>
      </c>
      <c r="T480" s="2">
        <f>(Table2[[#This Row],[Close Price]]-Table2[[#This Row],[50D EMA]])/Table2[[#This Row],[50D EMA]]</f>
        <v>8.2457396022612164E-2</v>
      </c>
      <c r="U480" s="2">
        <f>(Table2[[#This Row],[Close Price]]-Table2[[#This Row],[200D EMA]])/Table2[[#This Row],[200D EMA]]</f>
        <v>0.18320211161421004</v>
      </c>
      <c r="V480">
        <v>0.78541200211832496</v>
      </c>
      <c r="W480">
        <v>1037.3499999999999</v>
      </c>
      <c r="X480">
        <v>1050.9000000000001</v>
      </c>
      <c r="Y480">
        <v>1008</v>
      </c>
      <c r="Z480">
        <v>1052</v>
      </c>
      <c r="AA480">
        <v>1008</v>
      </c>
      <c r="AB480">
        <v>1052</v>
      </c>
      <c r="AC480" s="2">
        <f>(Table2[[#This Row],[Close Price]]/Table2[[#This Row],[Day Low]])-1</f>
        <v>8.4349544512458685E-3</v>
      </c>
      <c r="AD480" s="2">
        <f>(Table2[[#This Row],[Day High]]/Table2[[#This Row],[Close Price]])-1</f>
        <v>4.5884714654431669E-3</v>
      </c>
      <c r="AE480" s="2">
        <f>(Table2[[#This Row],[Close Price]]/Table2[[#This Row],[Current Week Low]])-1</f>
        <v>3.7797619047619024E-2</v>
      </c>
      <c r="AF480" s="2">
        <f>(Table2[[#This Row],[Current Week High]]/Table2[[#This Row],[Close Price]])-1</f>
        <v>5.6399961762738648E-3</v>
      </c>
      <c r="AG480" s="2">
        <f>(Table2[[#This Row],[Close Price]]/Table2[[#This Row],[Current Month Low]])-1</f>
        <v>3.7797619047619024E-2</v>
      </c>
      <c r="AH480" s="2">
        <f>(Table2[[#This Row],[Current Month High]]/Table2[[#This Row],[Close Price]])-1</f>
        <v>5.6399961762738648E-3</v>
      </c>
      <c r="AI480">
        <v>2.0934901061084199</v>
      </c>
      <c r="AJ480">
        <v>43.066192560174997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0.01</v>
      </c>
      <c r="AM480" t="s">
        <v>10473</v>
      </c>
      <c r="AN480">
        <v>1.68</v>
      </c>
      <c r="AO480" t="s">
        <v>10473</v>
      </c>
      <c r="AP480">
        <v>-4.8720201770540003E-3</v>
      </c>
      <c r="AQ480">
        <f>(Table2[[#This Row],[Sharpe Ratio]]-AVERAGE(Table2[Sharpe Ratio]))/_xlfn.STDEV.P(Table2[Sharpe Ratio])</f>
        <v>-0.67882666376216683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-1.533883278825722</v>
      </c>
      <c r="AS480">
        <f>_xlfn.RANK.AVG(Table2[[#This Row],[1Y Return vs Nifty Z-Score]],Table2[1Y Return vs Nifty Z-Score])</f>
        <v>492</v>
      </c>
      <c r="AT480">
        <f>_xlfn.RANK.AVG(Table2[[#This Row],[6M Return vs Nifty Z-Score]],Table2[6M Return vs Nifty Z-Score])</f>
        <v>344</v>
      </c>
      <c r="AU480">
        <f>_xlfn.RANK.AVG(Table2[[#This Row],[Sharpe Ratio Z-Score]],Table2[Sharpe Ratio Z-Score])</f>
        <v>550</v>
      </c>
      <c r="AV480">
        <f>(Table2[[#This Row],[Rank 1Y]]+Table2[[#This Row],[Rank 6M]]+Table2[[#This Row],[Rank Sharpe]])/3</f>
        <v>462</v>
      </c>
    </row>
    <row r="481" spans="1:48" x14ac:dyDescent="0.3">
      <c r="A481" t="s">
        <v>570</v>
      </c>
      <c r="B481" t="s">
        <v>571</v>
      </c>
      <c r="C481" t="s">
        <v>10429</v>
      </c>
      <c r="D481" t="s">
        <v>49</v>
      </c>
      <c r="E481">
        <v>33052.516509690002</v>
      </c>
      <c r="F481">
        <v>428.7</v>
      </c>
      <c r="G481">
        <v>-8.4835147377687807</v>
      </c>
      <c r="H481">
        <f>(Table2[[#This Row],[1Y Return vs Nifty]]-AVERAGE(Table2[1Y Return vs Nifty]))/_xlfn.STDEV.P(Table2[1Y Return vs Nifty])</f>
        <v>-0.63720047842376859</v>
      </c>
      <c r="I481">
        <v>-9.5323896485142505</v>
      </c>
      <c r="J481">
        <f>(Table2[[#This Row],[1M Return vs Nifty]]-AVERAGE(Table2[1M Return vs Nifty]))/_xlfn.STDEV.P(Table2[1M Return vs Nifty])</f>
        <v>-1.4035774259865135</v>
      </c>
      <c r="K481">
        <v>-18.583966781971299</v>
      </c>
      <c r="L481">
        <f>(Table2[[#This Row],[6M Return vs Nifty]]-AVERAGE(Table2[6M Return vs Nifty]))/_xlfn.STDEV.P(Table2[6M Return vs Nifty])</f>
        <v>-0.86289362449723095</v>
      </c>
      <c r="M481">
        <v>0.98103571329166295</v>
      </c>
      <c r="N481">
        <f>(Table2[[#This Row],[1W Return vs Nifty]]-AVERAGE(Table2[1W Return vs Nifty]))/_xlfn.STDEV.P(Table2[1W Return vs Nifty])</f>
        <v>-0.12488537306168269</v>
      </c>
      <c r="O481">
        <v>426.61</v>
      </c>
      <c r="P481">
        <v>442.04972157109898</v>
      </c>
      <c r="Q481">
        <v>434.01872534334501</v>
      </c>
      <c r="R481">
        <v>56.864003078752198</v>
      </c>
      <c r="S481" s="2">
        <f>(Table2[[#This Row],[Close Price]]-Table2[[#This Row],[20D EMA]])/Table2[[#This Row],[20D EMA]]</f>
        <v>4.8990881601462108E-3</v>
      </c>
      <c r="T481" s="2">
        <f>(Table2[[#This Row],[Close Price]]-Table2[[#This Row],[50D EMA]])/Table2[[#This Row],[50D EMA]]</f>
        <v>-3.0199592759955707E-2</v>
      </c>
      <c r="U481" s="2">
        <f>(Table2[[#This Row],[Close Price]]-Table2[[#This Row],[200D EMA]])/Table2[[#This Row],[200D EMA]]</f>
        <v>-1.2254598782892298E-2</v>
      </c>
      <c r="V481">
        <v>1.2888193949120501</v>
      </c>
      <c r="W481">
        <v>417.3</v>
      </c>
      <c r="X481">
        <v>434.5</v>
      </c>
      <c r="Y481">
        <v>413</v>
      </c>
      <c r="Z481">
        <v>434.5</v>
      </c>
      <c r="AA481">
        <v>413</v>
      </c>
      <c r="AB481">
        <v>434.5</v>
      </c>
      <c r="AC481" s="2">
        <f>(Table2[[#This Row],[Close Price]]/Table2[[#This Row],[Day Low]])-1</f>
        <v>2.7318475916606744E-2</v>
      </c>
      <c r="AD481" s="2">
        <f>(Table2[[#This Row],[Day High]]/Table2[[#This Row],[Close Price]])-1</f>
        <v>1.3529274550968085E-2</v>
      </c>
      <c r="AE481" s="2">
        <f>(Table2[[#This Row],[Close Price]]/Table2[[#This Row],[Current Week Low]])-1</f>
        <v>3.8014527845036339E-2</v>
      </c>
      <c r="AF481" s="2">
        <f>(Table2[[#This Row],[Current Week High]]/Table2[[#This Row],[Close Price]])-1</f>
        <v>1.3529274550968085E-2</v>
      </c>
      <c r="AG481" s="2">
        <f>(Table2[[#This Row],[Close Price]]/Table2[[#This Row],[Current Month Low]])-1</f>
        <v>3.8014527845036339E-2</v>
      </c>
      <c r="AH481" s="2">
        <f>(Table2[[#This Row],[Current Month High]]/Table2[[#This Row],[Close Price]])-1</f>
        <v>1.3529274550968085E-2</v>
      </c>
      <c r="AI481">
        <v>21.226965243760201</v>
      </c>
      <c r="AJ481">
        <v>27.4754683318465</v>
      </c>
      <c r="AK481" t="str">
        <f>IF(AND(Table2[[#This Row],[20D EMA]]&gt;Table2[[#This Row],[50D EMA]],Table2[[#This Row],[50D EMA]]&gt;Table2[[#This Row],[200D EMA]]),"Uptrend","Downtrend/NoTrend")</f>
        <v>Downtrend/NoTrend</v>
      </c>
      <c r="AL481">
        <v>-0.22</v>
      </c>
      <c r="AM481" t="s">
        <v>10474</v>
      </c>
      <c r="AN481">
        <v>1.1299999999999999</v>
      </c>
      <c r="AO481" t="s">
        <v>10473</v>
      </c>
      <c r="AP481">
        <v>9.7629765594980003E-2</v>
      </c>
      <c r="AQ481">
        <f>(Table2[[#This Row],[Sharpe Ratio]]-AVERAGE(Table2[Sharpe Ratio]))/_xlfn.STDEV.P(Table2[Sharpe Ratio])</f>
        <v>0.48039233498925454</v>
      </c>
      <c r="AR4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1">
        <f>_xlfn.RANK.AVG(Table2[[#This Row],[1Y Return vs Nifty Z-Score]],Table2[1Y Return vs Nifty Z-Score])</f>
        <v>561</v>
      </c>
      <c r="AT481">
        <f>_xlfn.RANK.AVG(Table2[[#This Row],[6M Return vs Nifty Z-Score]],Table2[6M Return vs Nifty Z-Score])</f>
        <v>611</v>
      </c>
      <c r="AU481">
        <f>_xlfn.RANK.AVG(Table2[[#This Row],[Sharpe Ratio Z-Score]],Table2[Sharpe Ratio Z-Score])</f>
        <v>216</v>
      </c>
      <c r="AV481">
        <f>(Table2[[#This Row],[Rank 1Y]]+Table2[[#This Row],[Rank 6M]]+Table2[[#This Row],[Rank Sharpe]])/3</f>
        <v>462.66666666666669</v>
      </c>
    </row>
    <row r="482" spans="1:48" x14ac:dyDescent="0.3">
      <c r="A482" t="s">
        <v>1838</v>
      </c>
      <c r="B482" t="s">
        <v>1839</v>
      </c>
      <c r="C482" t="s">
        <v>10428</v>
      </c>
      <c r="D482" t="s">
        <v>297</v>
      </c>
      <c r="E482">
        <v>3798.0637426399999</v>
      </c>
      <c r="F482">
        <v>1418.6</v>
      </c>
      <c r="G482">
        <v>3.4717449951017598</v>
      </c>
      <c r="H482">
        <f>(Table2[[#This Row],[1Y Return vs Nifty]]-AVERAGE(Table2[1Y Return vs Nifty]))/_xlfn.STDEV.P(Table2[1Y Return vs Nifty])</f>
        <v>-0.50403399716839825</v>
      </c>
      <c r="I482">
        <v>14.869035411112501</v>
      </c>
      <c r="J482">
        <f>(Table2[[#This Row],[1M Return vs Nifty]]-AVERAGE(Table2[1M Return vs Nifty]))/_xlfn.STDEV.P(Table2[1M Return vs Nifty])</f>
        <v>0.35361883625685397</v>
      </c>
      <c r="K482">
        <v>-13.9690812244569</v>
      </c>
      <c r="L482">
        <f>(Table2[[#This Row],[6M Return vs Nifty]]-AVERAGE(Table2[6M Return vs Nifty]))/_xlfn.STDEV.P(Table2[6M Return vs Nifty])</f>
        <v>-0.73093525721014618</v>
      </c>
      <c r="M482">
        <v>1.35217829568523</v>
      </c>
      <c r="N482">
        <f>(Table2[[#This Row],[1W Return vs Nifty]]-AVERAGE(Table2[1W Return vs Nifty]))/_xlfn.STDEV.P(Table2[1W Return vs Nifty])</f>
        <v>-5.2016850468109214E-2</v>
      </c>
      <c r="O482">
        <v>1367.52</v>
      </c>
      <c r="P482">
        <v>1337.3729204405299</v>
      </c>
      <c r="Q482">
        <v>1285.14405010311</v>
      </c>
      <c r="R482">
        <v>63.173387967331102</v>
      </c>
      <c r="S482" s="2">
        <f>(Table2[[#This Row],[Close Price]]-Table2[[#This Row],[20D EMA]])/Table2[[#This Row],[20D EMA]]</f>
        <v>3.7352287352287301E-2</v>
      </c>
      <c r="T482" s="2">
        <f>(Table2[[#This Row],[Close Price]]-Table2[[#This Row],[50D EMA]])/Table2[[#This Row],[50D EMA]]</f>
        <v>6.0736297496373583E-2</v>
      </c>
      <c r="U482" s="2">
        <f>(Table2[[#This Row],[Close Price]]-Table2[[#This Row],[200D EMA]])/Table2[[#This Row],[200D EMA]]</f>
        <v>0.10384512917924062</v>
      </c>
      <c r="V482">
        <v>1.0648218883513001</v>
      </c>
      <c r="W482">
        <v>1405</v>
      </c>
      <c r="X482">
        <v>1438.8</v>
      </c>
      <c r="Y482">
        <v>1400</v>
      </c>
      <c r="Z482">
        <v>1456</v>
      </c>
      <c r="AA482">
        <v>1400</v>
      </c>
      <c r="AB482">
        <v>1456</v>
      </c>
      <c r="AC482" s="2">
        <f>(Table2[[#This Row],[Close Price]]/Table2[[#This Row],[Day Low]])-1</f>
        <v>9.6797153024910099E-3</v>
      </c>
      <c r="AD482" s="2">
        <f>(Table2[[#This Row],[Day High]]/Table2[[#This Row],[Close Price]])-1</f>
        <v>1.4239390948822761E-2</v>
      </c>
      <c r="AE482" s="2">
        <f>(Table2[[#This Row],[Close Price]]/Table2[[#This Row],[Current Week Low]])-1</f>
        <v>1.3285714285714123E-2</v>
      </c>
      <c r="AF482" s="2">
        <f>(Table2[[#This Row],[Current Week High]]/Table2[[#This Row],[Close Price]])-1</f>
        <v>2.6364020865642157E-2</v>
      </c>
      <c r="AG482" s="2">
        <f>(Table2[[#This Row],[Close Price]]/Table2[[#This Row],[Current Month Low]])-1</f>
        <v>1.3285714285714123E-2</v>
      </c>
      <c r="AH482" s="2">
        <f>(Table2[[#This Row],[Current Month High]]/Table2[[#This Row],[Close Price]])-1</f>
        <v>2.6364020865642157E-2</v>
      </c>
      <c r="AI482">
        <v>28.503454109685599</v>
      </c>
      <c r="AJ482">
        <v>50.116402116402099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-0.02</v>
      </c>
      <c r="AM482" t="s">
        <v>10474</v>
      </c>
      <c r="AN482">
        <v>10.07</v>
      </c>
      <c r="AO482" t="s">
        <v>10473</v>
      </c>
      <c r="AP482">
        <v>5.9656509167813003E-2</v>
      </c>
      <c r="AQ482">
        <f>(Table2[[#This Row],[Sharpe Ratio]]-AVERAGE(Table2[Sharpe Ratio]))/_xlfn.STDEV.P(Table2[Sharpe Ratio])</f>
        <v>5.0943033562142408E-2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-0.88242423502765732</v>
      </c>
      <c r="AS482">
        <f>_xlfn.RANK.AVG(Table2[[#This Row],[1Y Return vs Nifty Z-Score]],Table2[1Y Return vs Nifty Z-Score])</f>
        <v>495</v>
      </c>
      <c r="AT482">
        <f>_xlfn.RANK.AVG(Table2[[#This Row],[6M Return vs Nifty Z-Score]],Table2[6M Return vs Nifty Z-Score])</f>
        <v>571</v>
      </c>
      <c r="AU482">
        <f>_xlfn.RANK.AVG(Table2[[#This Row],[Sharpe Ratio Z-Score]],Table2[Sharpe Ratio Z-Score])</f>
        <v>324</v>
      </c>
      <c r="AV482">
        <f>(Table2[[#This Row],[Rank 1Y]]+Table2[[#This Row],[Rank 6M]]+Table2[[#This Row],[Rank Sharpe]])/3</f>
        <v>463.33333333333331</v>
      </c>
    </row>
    <row r="483" spans="1:48" x14ac:dyDescent="0.3">
      <c r="A483" t="s">
        <v>1577</v>
      </c>
      <c r="B483" t="s">
        <v>1578</v>
      </c>
      <c r="C483" t="s">
        <v>10434</v>
      </c>
      <c r="D483" t="s">
        <v>59</v>
      </c>
      <c r="E483">
        <v>5836.200915675</v>
      </c>
      <c r="F483">
        <v>1426.75</v>
      </c>
      <c r="G483">
        <v>-13.7474980247683</v>
      </c>
      <c r="H483">
        <f>(Table2[[#This Row],[1Y Return vs Nifty]]-AVERAGE(Table2[1Y Return vs Nifty]))/_xlfn.STDEV.P(Table2[1Y Return vs Nifty])</f>
        <v>-0.6958345982488251</v>
      </c>
      <c r="I483">
        <v>17.250502059375801</v>
      </c>
      <c r="J483">
        <f>(Table2[[#This Row],[1M Return vs Nifty]]-AVERAGE(Table2[1M Return vs Nifty]))/_xlfn.STDEV.P(Table2[1M Return vs Nifty])</f>
        <v>0.52511309459462996</v>
      </c>
      <c r="K483">
        <v>11.9867330467192</v>
      </c>
      <c r="L483">
        <f>(Table2[[#This Row],[6M Return vs Nifty]]-AVERAGE(Table2[6M Return vs Nifty]))/_xlfn.STDEV.P(Table2[6M Return vs Nifty])</f>
        <v>1.1247150163782652E-2</v>
      </c>
      <c r="M483">
        <v>3.8065461317629299</v>
      </c>
      <c r="N483">
        <f>(Table2[[#This Row],[1W Return vs Nifty]]-AVERAGE(Table2[1W Return vs Nifty]))/_xlfn.STDEV.P(Table2[1W Return vs Nifty])</f>
        <v>0.42986307008090469</v>
      </c>
      <c r="O483">
        <v>1325.73</v>
      </c>
      <c r="P483">
        <v>1269.3455762415099</v>
      </c>
      <c r="Q483">
        <v>1187.56334960606</v>
      </c>
      <c r="R483">
        <v>72.431998242055002</v>
      </c>
      <c r="S483" s="2">
        <f>(Table2[[#This Row],[Close Price]]-Table2[[#This Row],[20D EMA]])/Table2[[#This Row],[20D EMA]]</f>
        <v>7.6199527807321241E-2</v>
      </c>
      <c r="T483" s="2">
        <f>(Table2[[#This Row],[Close Price]]-Table2[[#This Row],[50D EMA]])/Table2[[#This Row],[50D EMA]]</f>
        <v>0.12400438990346457</v>
      </c>
      <c r="U483" s="2">
        <f>(Table2[[#This Row],[Close Price]]-Table2[[#This Row],[200D EMA]])/Table2[[#This Row],[200D EMA]]</f>
        <v>0.2014095925689213</v>
      </c>
      <c r="V483">
        <v>0.95673511755833596</v>
      </c>
      <c r="W483">
        <v>1372.1</v>
      </c>
      <c r="X483">
        <v>1447</v>
      </c>
      <c r="Y483">
        <v>1285</v>
      </c>
      <c r="Z483">
        <v>1447</v>
      </c>
      <c r="AA483">
        <v>1285</v>
      </c>
      <c r="AB483">
        <v>1447</v>
      </c>
      <c r="AC483" s="2">
        <f>(Table2[[#This Row],[Close Price]]/Table2[[#This Row],[Day Low]])-1</f>
        <v>3.982945849427888E-2</v>
      </c>
      <c r="AD483" s="2">
        <f>(Table2[[#This Row],[Day High]]/Table2[[#This Row],[Close Price]])-1</f>
        <v>1.4193096197651967E-2</v>
      </c>
      <c r="AE483" s="2">
        <f>(Table2[[#This Row],[Close Price]]/Table2[[#This Row],[Current Week Low]])-1</f>
        <v>0.11031128404669266</v>
      </c>
      <c r="AF483" s="2">
        <f>(Table2[[#This Row],[Current Week High]]/Table2[[#This Row],[Close Price]])-1</f>
        <v>1.4193096197651967E-2</v>
      </c>
      <c r="AG483" s="2">
        <f>(Table2[[#This Row],[Close Price]]/Table2[[#This Row],[Current Month Low]])-1</f>
        <v>0.11031128404669266</v>
      </c>
      <c r="AH483" s="2">
        <f>(Table2[[#This Row],[Current Month High]]/Table2[[#This Row],[Close Price]])-1</f>
        <v>1.4193096197651967E-2</v>
      </c>
      <c r="AI483">
        <v>2.9612756264236899</v>
      </c>
      <c r="AJ483">
        <v>42.042909054706499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0.06</v>
      </c>
      <c r="AM483" t="s">
        <v>10473</v>
      </c>
      <c r="AN483">
        <v>4.18</v>
      </c>
      <c r="AO483" t="s">
        <v>10473</v>
      </c>
      <c r="AP483">
        <v>3.5868412548220002E-3</v>
      </c>
      <c r="AQ483">
        <f>(Table2[[#This Row],[Sharpe Ratio]]-AVERAGE(Table2[Sharpe Ratio]))/_xlfn.STDEV.P(Table2[Sharpe Ratio])</f>
        <v>-0.58316322916167784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-0.31277451257118566</v>
      </c>
      <c r="AS483">
        <f>_xlfn.RANK.AVG(Table2[[#This Row],[1Y Return vs Nifty Z-Score]],Table2[1Y Return vs Nifty Z-Score])</f>
        <v>592</v>
      </c>
      <c r="AT483">
        <f>_xlfn.RANK.AVG(Table2[[#This Row],[6M Return vs Nifty Z-Score]],Table2[6M Return vs Nifty Z-Score])</f>
        <v>303</v>
      </c>
      <c r="AU483">
        <f>_xlfn.RANK.AVG(Table2[[#This Row],[Sharpe Ratio Z-Score]],Table2[Sharpe Ratio Z-Score])</f>
        <v>497</v>
      </c>
      <c r="AV483">
        <f>(Table2[[#This Row],[Rank 1Y]]+Table2[[#This Row],[Rank 6M]]+Table2[[#This Row],[Rank Sharpe]])/3</f>
        <v>464</v>
      </c>
    </row>
    <row r="484" spans="1:48" x14ac:dyDescent="0.3">
      <c r="A484" t="s">
        <v>1844</v>
      </c>
      <c r="B484" t="s">
        <v>1845</v>
      </c>
      <c r="C484" t="s">
        <v>10434</v>
      </c>
      <c r="D484" t="s">
        <v>292</v>
      </c>
      <c r="E484">
        <v>3775.2639961750001</v>
      </c>
      <c r="F484">
        <v>439.75</v>
      </c>
      <c r="G484">
        <v>3.8210146260820399</v>
      </c>
      <c r="H484">
        <f>(Table2[[#This Row],[1Y Return vs Nifty]]-AVERAGE(Table2[1Y Return vs Nifty]))/_xlfn.STDEV.P(Table2[1Y Return vs Nifty])</f>
        <v>-0.50014357497714079</v>
      </c>
      <c r="I484">
        <v>-0.62211845416721401</v>
      </c>
      <c r="J484">
        <f>(Table2[[#This Row],[1M Return vs Nifty]]-AVERAGE(Table2[1M Return vs Nifty]))/_xlfn.STDEV.P(Table2[1M Return vs Nifty])</f>
        <v>-0.76193066969986023</v>
      </c>
      <c r="K484">
        <v>4.28681975155523</v>
      </c>
      <c r="L484">
        <f>(Table2[[#This Row],[6M Return vs Nifty]]-AVERAGE(Table2[6M Return vs Nifty]))/_xlfn.STDEV.P(Table2[6M Return vs Nifty])</f>
        <v>-0.20892472062670642</v>
      </c>
      <c r="M484">
        <v>2.4905781908145999</v>
      </c>
      <c r="N484">
        <f>(Table2[[#This Row],[1W Return vs Nifty]]-AVERAGE(Table2[1W Return vs Nifty]))/_xlfn.STDEV.P(Table2[1W Return vs Nifty])</f>
        <v>0.17149164037595835</v>
      </c>
      <c r="O484">
        <v>421.99</v>
      </c>
      <c r="P484">
        <v>425.48420160763601</v>
      </c>
      <c r="Q484">
        <v>404.93918675186302</v>
      </c>
      <c r="R484">
        <v>71.720775745424802</v>
      </c>
      <c r="S484" s="2">
        <f>(Table2[[#This Row],[Close Price]]-Table2[[#This Row],[20D EMA]])/Table2[[#This Row],[20D EMA]]</f>
        <v>4.2086305362686295E-2</v>
      </c>
      <c r="T484" s="2">
        <f>(Table2[[#This Row],[Close Price]]-Table2[[#This Row],[50D EMA]])/Table2[[#This Row],[50D EMA]]</f>
        <v>3.352838563326805E-2</v>
      </c>
      <c r="U484" s="2">
        <f>(Table2[[#This Row],[Close Price]]-Table2[[#This Row],[200D EMA]])/Table2[[#This Row],[200D EMA]]</f>
        <v>8.5965533559161839E-2</v>
      </c>
      <c r="V484">
        <v>1.56889098619967</v>
      </c>
      <c r="W484">
        <v>428.3</v>
      </c>
      <c r="X484">
        <v>446.3</v>
      </c>
      <c r="Y484">
        <v>406</v>
      </c>
      <c r="Z484">
        <v>446.3</v>
      </c>
      <c r="AA484">
        <v>406</v>
      </c>
      <c r="AB484">
        <v>446.3</v>
      </c>
      <c r="AC484" s="2">
        <f>(Table2[[#This Row],[Close Price]]/Table2[[#This Row],[Day Low]])-1</f>
        <v>2.6733597945365339E-2</v>
      </c>
      <c r="AD484" s="2">
        <f>(Table2[[#This Row],[Day High]]/Table2[[#This Row],[Close Price]])-1</f>
        <v>1.4894826606026257E-2</v>
      </c>
      <c r="AE484" s="2">
        <f>(Table2[[#This Row],[Close Price]]/Table2[[#This Row],[Current Week Low]])-1</f>
        <v>8.3128078817733986E-2</v>
      </c>
      <c r="AF484" s="2">
        <f>(Table2[[#This Row],[Current Week High]]/Table2[[#This Row],[Close Price]])-1</f>
        <v>1.4894826606026257E-2</v>
      </c>
      <c r="AG484" s="2">
        <f>(Table2[[#This Row],[Close Price]]/Table2[[#This Row],[Current Month Low]])-1</f>
        <v>8.3128078817733986E-2</v>
      </c>
      <c r="AH484" s="2">
        <f>(Table2[[#This Row],[Current Month High]]/Table2[[#This Row],[Close Price]])-1</f>
        <v>1.4894826606026257E-2</v>
      </c>
      <c r="AI484">
        <v>14.815235929505301</v>
      </c>
      <c r="AJ484">
        <v>43.662201894805598</v>
      </c>
      <c r="AK484" t="str">
        <f>IF(AND(Table2[[#This Row],[20D EMA]]&gt;Table2[[#This Row],[50D EMA]],Table2[[#This Row],[50D EMA]]&gt;Table2[[#This Row],[200D EMA]]),"Uptrend","Downtrend/NoTrend")</f>
        <v>Downtrend/NoTrend</v>
      </c>
      <c r="AL484">
        <v>-0.12</v>
      </c>
      <c r="AM484" t="s">
        <v>10474</v>
      </c>
      <c r="AN484">
        <v>5.82</v>
      </c>
      <c r="AO484" t="s">
        <v>10473</v>
      </c>
      <c r="AQ484">
        <f>(Table2[[#This Row],[Sharpe Ratio]]-AVERAGE(Table2[Sharpe Ratio]))/_xlfn.STDEV.P(Table2[Sharpe Ratio])</f>
        <v>-0.62372773734831932</v>
      </c>
      <c r="AR4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4">
        <f>_xlfn.RANK.AVG(Table2[[#This Row],[1Y Return vs Nifty Z-Score]],Table2[1Y Return vs Nifty Z-Score])</f>
        <v>491</v>
      </c>
      <c r="AT484">
        <f>_xlfn.RANK.AVG(Table2[[#This Row],[6M Return vs Nifty Z-Score]],Table2[6M Return vs Nifty Z-Score])</f>
        <v>378</v>
      </c>
      <c r="AU484">
        <f>_xlfn.RANK.AVG(Table2[[#This Row],[Sharpe Ratio Z-Score]],Table2[Sharpe Ratio Z-Score])</f>
        <v>524.5</v>
      </c>
      <c r="AV484">
        <f>(Table2[[#This Row],[Rank 1Y]]+Table2[[#This Row],[Rank 6M]]+Table2[[#This Row],[Rank Sharpe]])/3</f>
        <v>464.5</v>
      </c>
    </row>
    <row r="485" spans="1:48" x14ac:dyDescent="0.3">
      <c r="A485" t="s">
        <v>1217</v>
      </c>
      <c r="B485" t="s">
        <v>1218</v>
      </c>
      <c r="C485" t="s">
        <v>10439</v>
      </c>
      <c r="D485" t="s">
        <v>1219</v>
      </c>
      <c r="E485">
        <v>9378.3675996000002</v>
      </c>
      <c r="F485">
        <v>631.5</v>
      </c>
      <c r="G485">
        <v>17.566190437846601</v>
      </c>
      <c r="H485">
        <f>(Table2[[#This Row],[1Y Return vs Nifty]]-AVERAGE(Table2[1Y Return vs Nifty]))/_xlfn.STDEV.P(Table2[1Y Return vs Nifty])</f>
        <v>-0.34703969116468725</v>
      </c>
      <c r="I485">
        <v>10.8970028993905</v>
      </c>
      <c r="J485">
        <f>(Table2[[#This Row],[1M Return vs Nifty]]-AVERAGE(Table2[1M Return vs Nifty]))/_xlfn.STDEV.P(Table2[1M Return vs Nifty])</f>
        <v>6.7584694150327543E-2</v>
      </c>
      <c r="K485">
        <v>12.836366936964399</v>
      </c>
      <c r="L485">
        <f>(Table2[[#This Row],[6M Return vs Nifty]]-AVERAGE(Table2[6M Return vs Nifty]))/_xlfn.STDEV.P(Table2[6M Return vs Nifty])</f>
        <v>3.5541642313424833E-2</v>
      </c>
      <c r="M485">
        <v>4.9287418231075204</v>
      </c>
      <c r="N485">
        <f>(Table2[[#This Row],[1W Return vs Nifty]]-AVERAGE(Table2[1W Return vs Nifty]))/_xlfn.STDEV.P(Table2[1W Return vs Nifty])</f>
        <v>0.65019009793576998</v>
      </c>
      <c r="O485">
        <v>616.39</v>
      </c>
      <c r="P485">
        <v>603.45944960699103</v>
      </c>
      <c r="Q485">
        <v>540.65332134935204</v>
      </c>
      <c r="R485">
        <v>62.693683625121302</v>
      </c>
      <c r="S485" s="2">
        <f>(Table2[[#This Row],[Close Price]]-Table2[[#This Row],[20D EMA]])/Table2[[#This Row],[20D EMA]]</f>
        <v>2.4513700741413739E-2</v>
      </c>
      <c r="T485" s="2">
        <f>(Table2[[#This Row],[Close Price]]-Table2[[#This Row],[50D EMA]])/Table2[[#This Row],[50D EMA]]</f>
        <v>4.6466337400583681E-2</v>
      </c>
      <c r="U485" s="2">
        <f>(Table2[[#This Row],[Close Price]]-Table2[[#This Row],[200D EMA]])/Table2[[#This Row],[200D EMA]]</f>
        <v>0.16803129669843622</v>
      </c>
      <c r="V485">
        <v>0.51835541050836398</v>
      </c>
      <c r="W485">
        <v>630</v>
      </c>
      <c r="X485">
        <v>649</v>
      </c>
      <c r="Y485">
        <v>599.04999999999995</v>
      </c>
      <c r="Z485">
        <v>651</v>
      </c>
      <c r="AA485">
        <v>599.04999999999995</v>
      </c>
      <c r="AB485">
        <v>651</v>
      </c>
      <c r="AC485" s="2">
        <f>(Table2[[#This Row],[Close Price]]/Table2[[#This Row],[Day Low]])-1</f>
        <v>2.3809523809523725E-3</v>
      </c>
      <c r="AD485" s="2">
        <f>(Table2[[#This Row],[Day High]]/Table2[[#This Row],[Close Price]])-1</f>
        <v>2.7711797307996777E-2</v>
      </c>
      <c r="AE485" s="2">
        <f>(Table2[[#This Row],[Close Price]]/Table2[[#This Row],[Current Week Low]])-1</f>
        <v>5.4169101076704917E-2</v>
      </c>
      <c r="AF485" s="2">
        <f>(Table2[[#This Row],[Current Week High]]/Table2[[#This Row],[Close Price]])-1</f>
        <v>3.0878859857482288E-2</v>
      </c>
      <c r="AG485" s="2">
        <f>(Table2[[#This Row],[Close Price]]/Table2[[#This Row],[Current Month Low]])-1</f>
        <v>5.4169101076704917E-2</v>
      </c>
      <c r="AH485" s="2">
        <f>(Table2[[#This Row],[Current Month High]]/Table2[[#This Row],[Close Price]])-1</f>
        <v>3.0878859857482288E-2</v>
      </c>
      <c r="AI485">
        <v>6.1599366587490101</v>
      </c>
      <c r="AJ485">
        <v>58.7880311792808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-0.05</v>
      </c>
      <c r="AM485" t="s">
        <v>10474</v>
      </c>
      <c r="AN485">
        <v>3.69</v>
      </c>
      <c r="AO485" t="s">
        <v>10473</v>
      </c>
      <c r="AP485">
        <v>-8.3113943265564996E-2</v>
      </c>
      <c r="AQ485">
        <f>(Table2[[#This Row],[Sharpe Ratio]]-AVERAGE(Table2[Sharpe Ratio]))/_xlfn.STDEV.P(Table2[Sharpe Ratio])</f>
        <v>-1.5636846499904944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-1.1574079067556591</v>
      </c>
      <c r="AS485">
        <f>_xlfn.RANK.AVG(Table2[[#This Row],[1Y Return vs Nifty Z-Score]],Table2[1Y Return vs Nifty Z-Score])</f>
        <v>412</v>
      </c>
      <c r="AT485">
        <f>_xlfn.RANK.AVG(Table2[[#This Row],[6M Return vs Nifty Z-Score]],Table2[6M Return vs Nifty Z-Score])</f>
        <v>293</v>
      </c>
      <c r="AU485">
        <f>_xlfn.RANK.AVG(Table2[[#This Row],[Sharpe Ratio Z-Score]],Table2[Sharpe Ratio Z-Score])</f>
        <v>689</v>
      </c>
      <c r="AV485">
        <f>(Table2[[#This Row],[Rank 1Y]]+Table2[[#This Row],[Rank 6M]]+Table2[[#This Row],[Rank Sharpe]])/3</f>
        <v>464.66666666666669</v>
      </c>
    </row>
    <row r="486" spans="1:48" x14ac:dyDescent="0.3">
      <c r="A486" t="s">
        <v>885</v>
      </c>
      <c r="B486" t="s">
        <v>886</v>
      </c>
      <c r="C486" t="s">
        <v>10439</v>
      </c>
      <c r="D486" t="s">
        <v>887</v>
      </c>
      <c r="E486">
        <v>16842.548341464</v>
      </c>
      <c r="F486">
        <v>215.44</v>
      </c>
      <c r="G486">
        <v>-14.239788189893501</v>
      </c>
      <c r="H486">
        <f>(Table2[[#This Row],[1Y Return vs Nifty]]-AVERAGE(Table2[1Y Return vs Nifty]))/_xlfn.STDEV.P(Table2[1Y Return vs Nifty])</f>
        <v>-0.70131808840388243</v>
      </c>
      <c r="I486">
        <v>5.2064404786996104</v>
      </c>
      <c r="J486">
        <f>(Table2[[#This Row],[1M Return vs Nifty]]-AVERAGE(Table2[1M Return vs Nifty]))/_xlfn.STDEV.P(Table2[1M Return vs Nifty])</f>
        <v>-0.34220428297974642</v>
      </c>
      <c r="K486">
        <v>10.8248097952037</v>
      </c>
      <c r="L486">
        <f>(Table2[[#This Row],[6M Return vs Nifty]]-AVERAGE(Table2[6M Return vs Nifty]))/_xlfn.STDEV.P(Table2[6M Return vs Nifty])</f>
        <v>-2.1976966289815388E-2</v>
      </c>
      <c r="M486">
        <v>2.6589004164669898</v>
      </c>
      <c r="N486">
        <f>(Table2[[#This Row],[1W Return vs Nifty]]-AVERAGE(Table2[1W Return vs Nifty]))/_xlfn.STDEV.P(Table2[1W Return vs Nifty])</f>
        <v>0.20453929506394908</v>
      </c>
      <c r="O486">
        <v>215.76</v>
      </c>
      <c r="P486">
        <v>212.91063923356</v>
      </c>
      <c r="Q486">
        <v>195.82558067040699</v>
      </c>
      <c r="R486">
        <v>46.744609025655002</v>
      </c>
      <c r="S486" s="2">
        <f>(Table2[[#This Row],[Close Price]]-Table2[[#This Row],[20D EMA]])/Table2[[#This Row],[20D EMA]]</f>
        <v>-1.4831294030403838E-3</v>
      </c>
      <c r="T486" s="2">
        <f>(Table2[[#This Row],[Close Price]]-Table2[[#This Row],[50D EMA]])/Table2[[#This Row],[50D EMA]]</f>
        <v>1.1879917206322975E-2</v>
      </c>
      <c r="U486" s="2">
        <f>(Table2[[#This Row],[Close Price]]-Table2[[#This Row],[200D EMA]])/Table2[[#This Row],[200D EMA]]</f>
        <v>0.10016270224984514</v>
      </c>
      <c r="V486">
        <v>0.88260132413019998</v>
      </c>
      <c r="W486">
        <v>214.5</v>
      </c>
      <c r="X486">
        <v>218</v>
      </c>
      <c r="Y486">
        <v>214.5</v>
      </c>
      <c r="Z486">
        <v>225.9</v>
      </c>
      <c r="AA486">
        <v>214.5</v>
      </c>
      <c r="AB486">
        <v>225.9</v>
      </c>
      <c r="AC486" s="2">
        <f>(Table2[[#This Row],[Close Price]]/Table2[[#This Row],[Day Low]])-1</f>
        <v>4.3822843822842739E-3</v>
      </c>
      <c r="AD486" s="2">
        <f>(Table2[[#This Row],[Day High]]/Table2[[#This Row],[Close Price]])-1</f>
        <v>1.1882658744894137E-2</v>
      </c>
      <c r="AE486" s="2">
        <f>(Table2[[#This Row],[Close Price]]/Table2[[#This Row],[Current Week Low]])-1</f>
        <v>4.3822843822842739E-3</v>
      </c>
      <c r="AF486" s="2">
        <f>(Table2[[#This Row],[Current Week High]]/Table2[[#This Row],[Close Price]])-1</f>
        <v>4.8551800965465963E-2</v>
      </c>
      <c r="AG486" s="2">
        <f>(Table2[[#This Row],[Close Price]]/Table2[[#This Row],[Current Month Low]])-1</f>
        <v>4.3822843822842739E-3</v>
      </c>
      <c r="AH486" s="2">
        <f>(Table2[[#This Row],[Current Month High]]/Table2[[#This Row],[Close Price]])-1</f>
        <v>4.8551800965465963E-2</v>
      </c>
      <c r="AI486">
        <v>10.2627181581879</v>
      </c>
      <c r="AJ486">
        <v>58.179148311306903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-0.12</v>
      </c>
      <c r="AM486" t="s">
        <v>10474</v>
      </c>
      <c r="AN486">
        <v>0.27</v>
      </c>
      <c r="AO486" t="s">
        <v>10473</v>
      </c>
      <c r="AP486">
        <v>3.727993583604E-3</v>
      </c>
      <c r="AQ486">
        <f>(Table2[[#This Row],[Sharpe Ratio]]-AVERAGE(Table2[Sharpe Ratio]))/_xlfn.STDEV.P(Table2[Sharpe Ratio])</f>
        <v>-0.58156690125373278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-1.442526943863228</v>
      </c>
      <c r="AS486">
        <f>_xlfn.RANK.AVG(Table2[[#This Row],[1Y Return vs Nifty Z-Score]],Table2[1Y Return vs Nifty Z-Score])</f>
        <v>594</v>
      </c>
      <c r="AT486">
        <f>_xlfn.RANK.AVG(Table2[[#This Row],[6M Return vs Nifty Z-Score]],Table2[6M Return vs Nifty Z-Score])</f>
        <v>310</v>
      </c>
      <c r="AU486">
        <f>_xlfn.RANK.AVG(Table2[[#This Row],[Sharpe Ratio Z-Score]],Table2[Sharpe Ratio Z-Score])</f>
        <v>496</v>
      </c>
      <c r="AV486">
        <f>(Table2[[#This Row],[Rank 1Y]]+Table2[[#This Row],[Rank 6M]]+Table2[[#This Row],[Rank Sharpe]])/3</f>
        <v>466.66666666666669</v>
      </c>
    </row>
    <row r="487" spans="1:48" x14ac:dyDescent="0.3">
      <c r="A487" t="s">
        <v>1621</v>
      </c>
      <c r="B487" t="s">
        <v>1622</v>
      </c>
      <c r="C487" t="s">
        <v>10439</v>
      </c>
      <c r="D487" t="s">
        <v>387</v>
      </c>
      <c r="E487">
        <v>5296.2246616000002</v>
      </c>
      <c r="F487">
        <v>106</v>
      </c>
      <c r="G487">
        <v>19.111858406377699</v>
      </c>
      <c r="H487">
        <f>(Table2[[#This Row],[1Y Return vs Nifty]]-AVERAGE(Table2[1Y Return vs Nifty]))/_xlfn.STDEV.P(Table2[1Y Return vs Nifty])</f>
        <v>-0.32982290381271545</v>
      </c>
      <c r="I487">
        <v>4.7369798509980399</v>
      </c>
      <c r="J487">
        <f>(Table2[[#This Row],[1M Return vs Nifty]]-AVERAGE(Table2[1M Return vs Nifty]))/_xlfn.STDEV.P(Table2[1M Return vs Nifty])</f>
        <v>-0.37601109787895148</v>
      </c>
      <c r="K487">
        <v>-16.205452452187799</v>
      </c>
      <c r="L487">
        <f>(Table2[[#This Row],[6M Return vs Nifty]]-AVERAGE(Table2[6M Return vs Nifty]))/_xlfn.STDEV.P(Table2[6M Return vs Nifty])</f>
        <v>-0.79488221584678231</v>
      </c>
      <c r="M487">
        <v>1.81600731009752</v>
      </c>
      <c r="N487">
        <f>(Table2[[#This Row],[1W Return vs Nifty]]-AVERAGE(Table2[1W Return vs Nifty]))/_xlfn.STDEV.P(Table2[1W Return vs Nifty])</f>
        <v>3.9049323610553181E-2</v>
      </c>
      <c r="O487">
        <v>103.81</v>
      </c>
      <c r="P487">
        <v>103.582303605332</v>
      </c>
      <c r="Q487">
        <v>99.434542317629194</v>
      </c>
      <c r="R487">
        <v>59.713289185859701</v>
      </c>
      <c r="S487" s="2">
        <f>(Table2[[#This Row],[Close Price]]-Table2[[#This Row],[20D EMA]])/Table2[[#This Row],[20D EMA]]</f>
        <v>2.1096233503516016E-2</v>
      </c>
      <c r="T487" s="2">
        <f>(Table2[[#This Row],[Close Price]]-Table2[[#This Row],[50D EMA]])/Table2[[#This Row],[50D EMA]]</f>
        <v>2.3340824740487289E-2</v>
      </c>
      <c r="U487" s="2">
        <f>(Table2[[#This Row],[Close Price]]-Table2[[#This Row],[200D EMA]])/Table2[[#This Row],[200D EMA]]</f>
        <v>6.6027936865223402E-2</v>
      </c>
      <c r="V487">
        <v>0.83901491816213203</v>
      </c>
      <c r="W487">
        <v>105.09</v>
      </c>
      <c r="X487">
        <v>106.68</v>
      </c>
      <c r="Y487">
        <v>103.2</v>
      </c>
      <c r="Z487">
        <v>109.37</v>
      </c>
      <c r="AA487">
        <v>103.2</v>
      </c>
      <c r="AB487">
        <v>109.37</v>
      </c>
      <c r="AC487" s="2">
        <f>(Table2[[#This Row],[Close Price]]/Table2[[#This Row],[Day Low]])-1</f>
        <v>8.6592444571318428E-3</v>
      </c>
      <c r="AD487" s="2">
        <f>(Table2[[#This Row],[Day High]]/Table2[[#This Row],[Close Price]])-1</f>
        <v>6.4150943396226179E-3</v>
      </c>
      <c r="AE487" s="2">
        <f>(Table2[[#This Row],[Close Price]]/Table2[[#This Row],[Current Week Low]])-1</f>
        <v>2.7131782945736482E-2</v>
      </c>
      <c r="AF487" s="2">
        <f>(Table2[[#This Row],[Current Week High]]/Table2[[#This Row],[Close Price]])-1</f>
        <v>3.1792452830188722E-2</v>
      </c>
      <c r="AG487" s="2">
        <f>(Table2[[#This Row],[Close Price]]/Table2[[#This Row],[Current Month Low]])-1</f>
        <v>2.7131782945736482E-2</v>
      </c>
      <c r="AH487" s="2">
        <f>(Table2[[#This Row],[Current Month High]]/Table2[[#This Row],[Close Price]])-1</f>
        <v>3.1792452830188722E-2</v>
      </c>
      <c r="AI487">
        <v>14.6698113207547</v>
      </c>
      <c r="AJ487">
        <v>50.675195451314799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-0.09</v>
      </c>
      <c r="AM487" t="s">
        <v>10474</v>
      </c>
      <c r="AN487">
        <v>2.46</v>
      </c>
      <c r="AO487" t="s">
        <v>10473</v>
      </c>
      <c r="AP487">
        <v>3.3854219588970003E-2</v>
      </c>
      <c r="AQ487">
        <f>(Table2[[#This Row],[Sharpe Ratio]]-AVERAGE(Table2[Sharpe Ratio]))/_xlfn.STDEV.P(Table2[Sharpe Ratio])</f>
        <v>-0.24086168052939713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-1.7025285744572931</v>
      </c>
      <c r="AS487">
        <f>_xlfn.RANK.AVG(Table2[[#This Row],[1Y Return vs Nifty Z-Score]],Table2[1Y Return vs Nifty Z-Score])</f>
        <v>399</v>
      </c>
      <c r="AT487">
        <f>_xlfn.RANK.AVG(Table2[[#This Row],[6M Return vs Nifty Z-Score]],Table2[6M Return vs Nifty Z-Score])</f>
        <v>596</v>
      </c>
      <c r="AU487">
        <f>_xlfn.RANK.AVG(Table2[[#This Row],[Sharpe Ratio Z-Score]],Table2[Sharpe Ratio Z-Score])</f>
        <v>406</v>
      </c>
      <c r="AV487">
        <f>(Table2[[#This Row],[Rank 1Y]]+Table2[[#This Row],[Rank 6M]]+Table2[[#This Row],[Rank Sharpe]])/3</f>
        <v>467</v>
      </c>
    </row>
    <row r="488" spans="1:48" x14ac:dyDescent="0.3">
      <c r="A488" t="s">
        <v>1638</v>
      </c>
      <c r="B488" t="s">
        <v>1639</v>
      </c>
      <c r="C488" t="s">
        <v>10443</v>
      </c>
      <c r="D488" t="s">
        <v>242</v>
      </c>
      <c r="E488">
        <v>5106.0244012000003</v>
      </c>
      <c r="F488">
        <v>306.39999999999998</v>
      </c>
      <c r="G488">
        <v>15.9520933711376</v>
      </c>
      <c r="H488">
        <f>(Table2[[#This Row],[1Y Return vs Nifty]]-AVERAGE(Table2[1Y Return vs Nifty]))/_xlfn.STDEV.P(Table2[1Y Return vs Nifty])</f>
        <v>-0.36501869217185673</v>
      </c>
      <c r="I488">
        <v>21.617452323710602</v>
      </c>
      <c r="J488">
        <f>(Table2[[#This Row],[1M Return vs Nifty]]-AVERAGE(Table2[1M Return vs Nifty]))/_xlfn.STDEV.P(Table2[1M Return vs Nifty])</f>
        <v>0.83958606751079345</v>
      </c>
      <c r="K488">
        <v>-0.50374012770066601</v>
      </c>
      <c r="L488">
        <f>(Table2[[#This Row],[6M Return vs Nifty]]-AVERAGE(Table2[6M Return vs Nifty]))/_xlfn.STDEV.P(Table2[6M Return vs Nifty])</f>
        <v>-0.34590633201862653</v>
      </c>
      <c r="M488">
        <v>8.3410192823413905</v>
      </c>
      <c r="N488">
        <f>(Table2[[#This Row],[1W Return vs Nifty]]-AVERAGE(Table2[1W Return vs Nifty]))/_xlfn.STDEV.P(Table2[1W Return vs Nifty])</f>
        <v>1.3201418332773478</v>
      </c>
      <c r="O488">
        <v>282.35000000000002</v>
      </c>
      <c r="P488">
        <v>272.42286419535998</v>
      </c>
      <c r="Q488">
        <v>257.78217734696602</v>
      </c>
      <c r="R488">
        <v>74.147970469868397</v>
      </c>
      <c r="S488" s="2">
        <f>(Table2[[#This Row],[Close Price]]-Table2[[#This Row],[20D EMA]])/Table2[[#This Row],[20D EMA]]</f>
        <v>8.5177970603860287E-2</v>
      </c>
      <c r="T488" s="2">
        <f>(Table2[[#This Row],[Close Price]]-Table2[[#This Row],[50D EMA]])/Table2[[#This Row],[50D EMA]]</f>
        <v>0.12472204161349065</v>
      </c>
      <c r="U488" s="2">
        <f>(Table2[[#This Row],[Close Price]]-Table2[[#This Row],[200D EMA]])/Table2[[#This Row],[200D EMA]]</f>
        <v>0.18860040346232324</v>
      </c>
      <c r="V488">
        <v>1.4985584272100201</v>
      </c>
      <c r="W488">
        <v>301.5</v>
      </c>
      <c r="X488">
        <v>310</v>
      </c>
      <c r="Y488">
        <v>276.8</v>
      </c>
      <c r="Z488">
        <v>310</v>
      </c>
      <c r="AA488">
        <v>276.8</v>
      </c>
      <c r="AB488">
        <v>310</v>
      </c>
      <c r="AC488" s="2">
        <f>(Table2[[#This Row],[Close Price]]/Table2[[#This Row],[Day Low]])-1</f>
        <v>1.6252072968490738E-2</v>
      </c>
      <c r="AD488" s="2">
        <f>(Table2[[#This Row],[Day High]]/Table2[[#This Row],[Close Price]])-1</f>
        <v>1.1749347258485754E-2</v>
      </c>
      <c r="AE488" s="2">
        <f>(Table2[[#This Row],[Close Price]]/Table2[[#This Row],[Current Week Low]])-1</f>
        <v>0.10693641618497107</v>
      </c>
      <c r="AF488" s="2">
        <f>(Table2[[#This Row],[Current Week High]]/Table2[[#This Row],[Close Price]])-1</f>
        <v>1.1749347258485754E-2</v>
      </c>
      <c r="AG488" s="2">
        <f>(Table2[[#This Row],[Close Price]]/Table2[[#This Row],[Current Month Low]])-1</f>
        <v>0.10693641618497107</v>
      </c>
      <c r="AH488" s="2">
        <f>(Table2[[#This Row],[Current Month High]]/Table2[[#This Row],[Close Price]])-1</f>
        <v>1.1749347258485754E-2</v>
      </c>
      <c r="AI488">
        <v>1.6155352480417799</v>
      </c>
      <c r="AJ488">
        <v>49.938830437973998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0.05</v>
      </c>
      <c r="AM488" t="s">
        <v>10473</v>
      </c>
      <c r="AN488">
        <v>9.43</v>
      </c>
      <c r="AO488" t="s">
        <v>10473</v>
      </c>
      <c r="AP488">
        <v>-6.0181881118499996E-3</v>
      </c>
      <c r="AQ488">
        <f>(Table2[[#This Row],[Sharpe Ratio]]-AVERAGE(Table2[Sharpe Ratio]))/_xlfn.STDEV.P(Table2[Sharpe Ratio])</f>
        <v>-0.6917889710602092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0.75701390553744874</v>
      </c>
      <c r="AS488">
        <f>_xlfn.RANK.AVG(Table2[[#This Row],[1Y Return vs Nifty Z-Score]],Table2[1Y Return vs Nifty Z-Score])</f>
        <v>420</v>
      </c>
      <c r="AT488">
        <f>_xlfn.RANK.AVG(Table2[[#This Row],[6M Return vs Nifty Z-Score]],Table2[6M Return vs Nifty Z-Score])</f>
        <v>427</v>
      </c>
      <c r="AU488">
        <f>_xlfn.RANK.AVG(Table2[[#This Row],[Sharpe Ratio Z-Score]],Table2[Sharpe Ratio Z-Score])</f>
        <v>556</v>
      </c>
      <c r="AV488">
        <f>(Table2[[#This Row],[Rank 1Y]]+Table2[[#This Row],[Rank 6M]]+Table2[[#This Row],[Rank Sharpe]])/3</f>
        <v>467.66666666666669</v>
      </c>
    </row>
    <row r="489" spans="1:48" x14ac:dyDescent="0.3">
      <c r="A489" t="s">
        <v>1834</v>
      </c>
      <c r="B489" t="s">
        <v>1835</v>
      </c>
      <c r="C489" t="s">
        <v>10433</v>
      </c>
      <c r="D489" t="s">
        <v>191</v>
      </c>
      <c r="E489">
        <v>3808.9885764000001</v>
      </c>
      <c r="F489">
        <v>242.72</v>
      </c>
      <c r="G489">
        <v>-7.4223966557882202</v>
      </c>
      <c r="H489">
        <f>(Table2[[#This Row],[1Y Return vs Nifty]]-AVERAGE(Table2[1Y Return vs Nifty]))/_xlfn.STDEV.P(Table2[1Y Return vs Nifty])</f>
        <v>-0.62538096430771095</v>
      </c>
      <c r="I489">
        <v>6.6413348247875597</v>
      </c>
      <c r="J489">
        <f>(Table2[[#This Row],[1M Return vs Nifty]]-AVERAGE(Table2[1M Return vs Nifty]))/_xlfn.STDEV.P(Table2[1M Return vs Nifty])</f>
        <v>-0.23887462188418856</v>
      </c>
      <c r="K489">
        <v>-16.837358532288899</v>
      </c>
      <c r="L489">
        <f>(Table2[[#This Row],[6M Return vs Nifty]]-AVERAGE(Table2[6M Return vs Nifty]))/_xlfn.STDEV.P(Table2[6M Return vs Nifty])</f>
        <v>-0.81295098344019456</v>
      </c>
      <c r="M489">
        <v>7.7328194689595398</v>
      </c>
      <c r="N489">
        <f>(Table2[[#This Row],[1W Return vs Nifty]]-AVERAGE(Table2[1W Return vs Nifty]))/_xlfn.STDEV.P(Table2[1W Return vs Nifty])</f>
        <v>1.200730523594143</v>
      </c>
      <c r="O489">
        <v>222.6</v>
      </c>
      <c r="P489">
        <v>222.62340312114199</v>
      </c>
      <c r="Q489">
        <v>233.136133399339</v>
      </c>
      <c r="R489">
        <v>82.794550532548499</v>
      </c>
      <c r="S489" s="2">
        <f>(Table2[[#This Row],[Close Price]]-Table2[[#This Row],[20D EMA]])/Table2[[#This Row],[20D EMA]]</f>
        <v>9.0386343216531925E-2</v>
      </c>
      <c r="T489" s="2">
        <f>(Table2[[#This Row],[Close Price]]-Table2[[#This Row],[50D EMA]])/Table2[[#This Row],[50D EMA]]</f>
        <v>9.0271717156000505E-2</v>
      </c>
      <c r="U489" s="2">
        <f>(Table2[[#This Row],[Close Price]]-Table2[[#This Row],[200D EMA]])/Table2[[#This Row],[200D EMA]]</f>
        <v>4.1108456509591274E-2</v>
      </c>
      <c r="V489">
        <v>1.4444540187364501</v>
      </c>
      <c r="W489">
        <v>236</v>
      </c>
      <c r="X489">
        <v>247</v>
      </c>
      <c r="Y489">
        <v>216.5</v>
      </c>
      <c r="Z489">
        <v>247</v>
      </c>
      <c r="AA489">
        <v>216.5</v>
      </c>
      <c r="AB489">
        <v>247</v>
      </c>
      <c r="AC489" s="2">
        <f>(Table2[[#This Row],[Close Price]]/Table2[[#This Row],[Day Low]])-1</f>
        <v>2.8474576271186436E-2</v>
      </c>
      <c r="AD489" s="2">
        <f>(Table2[[#This Row],[Day High]]/Table2[[#This Row],[Close Price]])-1</f>
        <v>1.7633487145682247E-2</v>
      </c>
      <c r="AE489" s="2">
        <f>(Table2[[#This Row],[Close Price]]/Table2[[#This Row],[Current Week Low]])-1</f>
        <v>0.12110854503464208</v>
      </c>
      <c r="AF489" s="2">
        <f>(Table2[[#This Row],[Current Week High]]/Table2[[#This Row],[Close Price]])-1</f>
        <v>1.7633487145682247E-2</v>
      </c>
      <c r="AG489" s="2">
        <f>(Table2[[#This Row],[Close Price]]/Table2[[#This Row],[Current Month Low]])-1</f>
        <v>0.12110854503464208</v>
      </c>
      <c r="AH489" s="2">
        <f>(Table2[[#This Row],[Current Month High]]/Table2[[#This Row],[Close Price]])-1</f>
        <v>1.7633487145682247E-2</v>
      </c>
      <c r="AI489">
        <v>23.1872116018457</v>
      </c>
      <c r="AJ489">
        <v>27.378640776699001</v>
      </c>
      <c r="AK489" t="str">
        <f>IF(AND(Table2[[#This Row],[20D EMA]]&gt;Table2[[#This Row],[50D EMA]],Table2[[#This Row],[50D EMA]]&gt;Table2[[#This Row],[200D EMA]]),"Uptrend","Downtrend/NoTrend")</f>
        <v>Downtrend/NoTrend</v>
      </c>
      <c r="AL489">
        <v>-0.09</v>
      </c>
      <c r="AM489" t="s">
        <v>10474</v>
      </c>
      <c r="AN489">
        <v>10.98</v>
      </c>
      <c r="AO489" t="s">
        <v>10473</v>
      </c>
      <c r="AP489">
        <v>8.1956438302571002E-2</v>
      </c>
      <c r="AQ489">
        <f>(Table2[[#This Row],[Sharpe Ratio]]-AVERAGE(Table2[Sharpe Ratio]))/_xlfn.STDEV.P(Table2[Sharpe Ratio])</f>
        <v>0.30313865463467521</v>
      </c>
      <c r="AR4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9">
        <f>_xlfn.RANK.AVG(Table2[[#This Row],[1Y Return vs Nifty Z-Score]],Table2[1Y Return vs Nifty Z-Score])</f>
        <v>557</v>
      </c>
      <c r="AT489">
        <f>_xlfn.RANK.AVG(Table2[[#This Row],[6M Return vs Nifty Z-Score]],Table2[6M Return vs Nifty Z-Score])</f>
        <v>598</v>
      </c>
      <c r="AU489">
        <f>_xlfn.RANK.AVG(Table2[[#This Row],[Sharpe Ratio Z-Score]],Table2[Sharpe Ratio Z-Score])</f>
        <v>249</v>
      </c>
      <c r="AV489">
        <f>(Table2[[#This Row],[Rank 1Y]]+Table2[[#This Row],[Rank 6M]]+Table2[[#This Row],[Rank Sharpe]])/3</f>
        <v>468</v>
      </c>
    </row>
    <row r="490" spans="1:48" x14ac:dyDescent="0.3">
      <c r="A490" t="s">
        <v>815</v>
      </c>
      <c r="B490" t="s">
        <v>816</v>
      </c>
      <c r="C490" t="s">
        <v>10429</v>
      </c>
      <c r="D490" t="s">
        <v>401</v>
      </c>
      <c r="E490">
        <v>19407.811208679999</v>
      </c>
      <c r="F490">
        <v>121.3</v>
      </c>
      <c r="G490">
        <v>-19.247027808406902</v>
      </c>
      <c r="H490">
        <f>(Table2[[#This Row],[1Y Return vs Nifty]]-AVERAGE(Table2[1Y Return vs Nifty]))/_xlfn.STDEV.P(Table2[1Y Return vs Nifty])</f>
        <v>-0.75709240830147373</v>
      </c>
      <c r="I490">
        <v>4.7499807585528897</v>
      </c>
      <c r="J490">
        <f>(Table2[[#This Row],[1M Return vs Nifty]]-AVERAGE(Table2[1M Return vs Nifty]))/_xlfn.STDEV.P(Table2[1M Return vs Nifty])</f>
        <v>-0.3750748760761129</v>
      </c>
      <c r="K490">
        <v>-14.9241807930497</v>
      </c>
      <c r="L490">
        <f>(Table2[[#This Row],[6M Return vs Nifty]]-AVERAGE(Table2[6M Return vs Nifty]))/_xlfn.STDEV.P(Table2[6M Return vs Nifty])</f>
        <v>-0.75824544250019854</v>
      </c>
      <c r="M490">
        <v>-1.8315722004132899</v>
      </c>
      <c r="N490">
        <f>(Table2[[#This Row],[1W Return vs Nifty]]-AVERAGE(Table2[1W Return vs Nifty]))/_xlfn.STDEV.P(Table2[1W Return vs Nifty])</f>
        <v>-0.6771005944596391</v>
      </c>
      <c r="O490">
        <v>119.59</v>
      </c>
      <c r="P490">
        <v>118.122449398192</v>
      </c>
      <c r="Q490">
        <v>115.586308351539</v>
      </c>
      <c r="R490">
        <v>56.118139061821402</v>
      </c>
      <c r="S490" s="2">
        <f>(Table2[[#This Row],[Close Price]]-Table2[[#This Row],[20D EMA]])/Table2[[#This Row],[20D EMA]]</f>
        <v>1.4298854419265773E-2</v>
      </c>
      <c r="T490" s="2">
        <f>(Table2[[#This Row],[Close Price]]-Table2[[#This Row],[50D EMA]])/Table2[[#This Row],[50D EMA]]</f>
        <v>2.6900480120391319E-2</v>
      </c>
      <c r="U490" s="2">
        <f>(Table2[[#This Row],[Close Price]]-Table2[[#This Row],[200D EMA]])/Table2[[#This Row],[200D EMA]]</f>
        <v>4.9432253092499753E-2</v>
      </c>
      <c r="V490">
        <v>1.0301848542343</v>
      </c>
      <c r="W490">
        <v>120.6</v>
      </c>
      <c r="X490">
        <v>122.11</v>
      </c>
      <c r="Y490">
        <v>115.75</v>
      </c>
      <c r="Z490">
        <v>122.9</v>
      </c>
      <c r="AA490">
        <v>115.75</v>
      </c>
      <c r="AB490">
        <v>122.9</v>
      </c>
      <c r="AC490" s="2">
        <f>(Table2[[#This Row],[Close Price]]/Table2[[#This Row],[Day Low]])-1</f>
        <v>5.8043117744610573E-3</v>
      </c>
      <c r="AD490" s="2">
        <f>(Table2[[#This Row],[Day High]]/Table2[[#This Row],[Close Price]])-1</f>
        <v>6.6776586974444108E-3</v>
      </c>
      <c r="AE490" s="2">
        <f>(Table2[[#This Row],[Close Price]]/Table2[[#This Row],[Current Week Low]])-1</f>
        <v>4.79481641468682E-2</v>
      </c>
      <c r="AF490" s="2">
        <f>(Table2[[#This Row],[Current Week High]]/Table2[[#This Row],[Close Price]])-1</f>
        <v>1.3190436933223415E-2</v>
      </c>
      <c r="AG490" s="2">
        <f>(Table2[[#This Row],[Close Price]]/Table2[[#This Row],[Current Month Low]])-1</f>
        <v>4.79481641468682E-2</v>
      </c>
      <c r="AH490" s="2">
        <f>(Table2[[#This Row],[Current Month High]]/Table2[[#This Row],[Close Price]])-1</f>
        <v>1.3190436933223415E-2</v>
      </c>
      <c r="AI490">
        <v>12.9431162407254</v>
      </c>
      <c r="AJ490">
        <v>15.523809523809501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-0.12</v>
      </c>
      <c r="AM490" t="s">
        <v>10474</v>
      </c>
      <c r="AN490">
        <v>0.15</v>
      </c>
      <c r="AO490" t="s">
        <v>10473</v>
      </c>
      <c r="AP490">
        <v>0.10382788691236899</v>
      </c>
      <c r="AQ490">
        <f>(Table2[[#This Row],[Sharpe Ratio]]-AVERAGE(Table2[Sharpe Ratio]))/_xlfn.STDEV.P(Table2[Sharpe Ratio])</f>
        <v>0.5504884794960736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-2.0170248418413506</v>
      </c>
      <c r="AS490">
        <f>_xlfn.RANK.AVG(Table2[[#This Row],[1Y Return vs Nifty Z-Score]],Table2[1Y Return vs Nifty Z-Score])</f>
        <v>624</v>
      </c>
      <c r="AT490">
        <f>_xlfn.RANK.AVG(Table2[[#This Row],[6M Return vs Nifty Z-Score]],Table2[6M Return vs Nifty Z-Score])</f>
        <v>580</v>
      </c>
      <c r="AU490">
        <f>_xlfn.RANK.AVG(Table2[[#This Row],[Sharpe Ratio Z-Score]],Table2[Sharpe Ratio Z-Score])</f>
        <v>202</v>
      </c>
      <c r="AV490">
        <f>(Table2[[#This Row],[Rank 1Y]]+Table2[[#This Row],[Rank 6M]]+Table2[[#This Row],[Rank Sharpe]])/3</f>
        <v>468.66666666666669</v>
      </c>
    </row>
    <row r="491" spans="1:48" x14ac:dyDescent="0.3">
      <c r="A491" t="s">
        <v>855</v>
      </c>
      <c r="B491" t="s">
        <v>856</v>
      </c>
      <c r="C491" t="s">
        <v>10428</v>
      </c>
      <c r="D491" t="s">
        <v>21</v>
      </c>
      <c r="E491">
        <v>17659.2762855</v>
      </c>
      <c r="F491">
        <v>636.25</v>
      </c>
      <c r="G491">
        <v>2.4276278563818501</v>
      </c>
      <c r="H491">
        <f>(Table2[[#This Row],[1Y Return vs Nifty]]-AVERAGE(Table2[1Y Return vs Nifty]))/_xlfn.STDEV.P(Table2[1Y Return vs Nifty])</f>
        <v>-0.51566414226674906</v>
      </c>
      <c r="I491">
        <v>22.475470318432698</v>
      </c>
      <c r="J491">
        <f>(Table2[[#This Row],[1M Return vs Nifty]]-AVERAGE(Table2[1M Return vs Nifty]))/_xlfn.STDEV.P(Table2[1M Return vs Nifty])</f>
        <v>0.90137368891319203</v>
      </c>
      <c r="K491">
        <v>-23.060536614472401</v>
      </c>
      <c r="L491">
        <f>(Table2[[#This Row],[6M Return vs Nifty]]-AVERAGE(Table2[6M Return vs Nifty]))/_xlfn.STDEV.P(Table2[6M Return vs Nifty])</f>
        <v>-0.99089698206296628</v>
      </c>
      <c r="M491">
        <v>8.1630454611457992</v>
      </c>
      <c r="N491">
        <f>(Table2[[#This Row],[1W Return vs Nifty]]-AVERAGE(Table2[1W Return vs Nifty]))/_xlfn.STDEV.P(Table2[1W Return vs Nifty])</f>
        <v>1.2851992262414802</v>
      </c>
      <c r="O491">
        <v>597.52</v>
      </c>
      <c r="P491">
        <v>601.98085705726396</v>
      </c>
      <c r="Q491">
        <v>626.89665386969</v>
      </c>
      <c r="R491">
        <v>68.493747683536299</v>
      </c>
      <c r="S491" s="2">
        <f>(Table2[[#This Row],[Close Price]]-Table2[[#This Row],[20D EMA]])/Table2[[#This Row],[20D EMA]]</f>
        <v>6.4817914044718206E-2</v>
      </c>
      <c r="T491" s="2">
        <f>(Table2[[#This Row],[Close Price]]-Table2[[#This Row],[50D EMA]])/Table2[[#This Row],[50D EMA]]</f>
        <v>5.6927296841726906E-2</v>
      </c>
      <c r="U491" s="2">
        <f>(Table2[[#This Row],[Close Price]]-Table2[[#This Row],[200D EMA]])/Table2[[#This Row],[200D EMA]]</f>
        <v>1.4920076654698872E-2</v>
      </c>
      <c r="V491">
        <v>0.95312041622532995</v>
      </c>
      <c r="W491">
        <v>631</v>
      </c>
      <c r="X491">
        <v>648.9</v>
      </c>
      <c r="Y491">
        <v>592.35</v>
      </c>
      <c r="Z491">
        <v>657.3</v>
      </c>
      <c r="AA491">
        <v>592.35</v>
      </c>
      <c r="AB491">
        <v>657.3</v>
      </c>
      <c r="AC491" s="2">
        <f>(Table2[[#This Row],[Close Price]]/Table2[[#This Row],[Day Low]])-1</f>
        <v>8.3201267828842962E-3</v>
      </c>
      <c r="AD491" s="2">
        <f>(Table2[[#This Row],[Day High]]/Table2[[#This Row],[Close Price]])-1</f>
        <v>1.9882121807465625E-2</v>
      </c>
      <c r="AE491" s="2">
        <f>(Table2[[#This Row],[Close Price]]/Table2[[#This Row],[Current Week Low]])-1</f>
        <v>7.4111589431923752E-2</v>
      </c>
      <c r="AF491" s="2">
        <f>(Table2[[#This Row],[Current Week High]]/Table2[[#This Row],[Close Price]])-1</f>
        <v>3.3084479371316311E-2</v>
      </c>
      <c r="AG491" s="2">
        <f>(Table2[[#This Row],[Close Price]]/Table2[[#This Row],[Current Month Low]])-1</f>
        <v>7.4111589431923752E-2</v>
      </c>
      <c r="AH491" s="2">
        <f>(Table2[[#This Row],[Current Month High]]/Table2[[#This Row],[Close Price]])-1</f>
        <v>3.3084479371316311E-2</v>
      </c>
      <c r="AI491">
        <v>36.7387033398821</v>
      </c>
      <c r="AJ491">
        <v>35.4876490630323</v>
      </c>
      <c r="AK491" t="str">
        <f>IF(AND(Table2[[#This Row],[20D EMA]]&gt;Table2[[#This Row],[50D EMA]],Table2[[#This Row],[50D EMA]]&gt;Table2[[#This Row],[200D EMA]]),"Uptrend","Downtrend/NoTrend")</f>
        <v>Downtrend/NoTrend</v>
      </c>
      <c r="AL491">
        <v>-0.19</v>
      </c>
      <c r="AM491" t="s">
        <v>10474</v>
      </c>
      <c r="AN491">
        <v>12.9</v>
      </c>
      <c r="AO491" t="s">
        <v>10473</v>
      </c>
      <c r="AP491">
        <v>8.1798244250787994E-2</v>
      </c>
      <c r="AQ491">
        <f>(Table2[[#This Row],[Sharpe Ratio]]-AVERAGE(Table2[Sharpe Ratio]))/_xlfn.STDEV.P(Table2[Sharpe Ratio])</f>
        <v>0.30134959750815671</v>
      </c>
      <c r="AR4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1">
        <f>_xlfn.RANK.AVG(Table2[[#This Row],[1Y Return vs Nifty Z-Score]],Table2[1Y Return vs Nifty Z-Score])</f>
        <v>502</v>
      </c>
      <c r="AT491">
        <f>_xlfn.RANK.AVG(Table2[[#This Row],[6M Return vs Nifty Z-Score]],Table2[6M Return vs Nifty Z-Score])</f>
        <v>656</v>
      </c>
      <c r="AU491">
        <f>_xlfn.RANK.AVG(Table2[[#This Row],[Sharpe Ratio Z-Score]],Table2[Sharpe Ratio Z-Score])</f>
        <v>250</v>
      </c>
      <c r="AV491">
        <f>(Table2[[#This Row],[Rank 1Y]]+Table2[[#This Row],[Rank 6M]]+Table2[[#This Row],[Rank Sharpe]])/3</f>
        <v>469.33333333333331</v>
      </c>
    </row>
    <row r="492" spans="1:48" x14ac:dyDescent="0.3">
      <c r="A492" t="s">
        <v>2042</v>
      </c>
      <c r="B492" t="s">
        <v>2043</v>
      </c>
      <c r="C492" t="s">
        <v>10443</v>
      </c>
      <c r="D492" t="s">
        <v>242</v>
      </c>
      <c r="E492">
        <v>2875.7041199999999</v>
      </c>
      <c r="F492">
        <v>928.8</v>
      </c>
      <c r="G492">
        <v>22.693421887891699</v>
      </c>
      <c r="H492">
        <f>(Table2[[#This Row],[1Y Return vs Nifty]]-AVERAGE(Table2[1Y Return vs Nifty]))/_xlfn.STDEV.P(Table2[1Y Return vs Nifty])</f>
        <v>-0.28992881394073949</v>
      </c>
      <c r="I492">
        <v>17.7273934295802</v>
      </c>
      <c r="J492">
        <f>(Table2[[#This Row],[1M Return vs Nifty]]-AVERAGE(Table2[1M Return vs Nifty]))/_xlfn.STDEV.P(Table2[1M Return vs Nifty])</f>
        <v>0.55945501237900497</v>
      </c>
      <c r="K492">
        <v>-13.5610409425149</v>
      </c>
      <c r="L492">
        <f>(Table2[[#This Row],[6M Return vs Nifty]]-AVERAGE(Table2[6M Return vs Nifty]))/_xlfn.STDEV.P(Table2[6M Return vs Nifty])</f>
        <v>-0.71926772424072005</v>
      </c>
      <c r="M492">
        <v>1.5237193282555499</v>
      </c>
      <c r="N492">
        <f>(Table2[[#This Row],[1W Return vs Nifty]]-AVERAGE(Table2[1W Return vs Nifty]))/_xlfn.STDEV.P(Table2[1W Return vs Nifty])</f>
        <v>-1.8337229210529847E-2</v>
      </c>
      <c r="O492">
        <v>889.54</v>
      </c>
      <c r="P492">
        <v>856.26494422969802</v>
      </c>
      <c r="Q492">
        <v>802.99768818274299</v>
      </c>
      <c r="R492">
        <v>66.8713083900317</v>
      </c>
      <c r="S492" s="2">
        <f>(Table2[[#This Row],[Close Price]]-Table2[[#This Row],[20D EMA]])/Table2[[#This Row],[20D EMA]]</f>
        <v>4.413517098725183E-2</v>
      </c>
      <c r="T492" s="2">
        <f>(Table2[[#This Row],[Close Price]]-Table2[[#This Row],[50D EMA]])/Table2[[#This Row],[50D EMA]]</f>
        <v>8.4710995421580629E-2</v>
      </c>
      <c r="U492" s="2">
        <f>(Table2[[#This Row],[Close Price]]-Table2[[#This Row],[200D EMA]])/Table2[[#This Row],[200D EMA]]</f>
        <v>0.15666584557915611</v>
      </c>
      <c r="V492">
        <v>1.55078446184498</v>
      </c>
      <c r="W492">
        <v>911.15</v>
      </c>
      <c r="X492">
        <v>951</v>
      </c>
      <c r="Y492">
        <v>904.05</v>
      </c>
      <c r="Z492">
        <v>951</v>
      </c>
      <c r="AA492">
        <v>904.05</v>
      </c>
      <c r="AB492">
        <v>951</v>
      </c>
      <c r="AC492" s="2">
        <f>(Table2[[#This Row],[Close Price]]/Table2[[#This Row],[Day Low]])-1</f>
        <v>1.9371124403226636E-2</v>
      </c>
      <c r="AD492" s="2">
        <f>(Table2[[#This Row],[Day High]]/Table2[[#This Row],[Close Price]])-1</f>
        <v>2.3901808785529832E-2</v>
      </c>
      <c r="AE492" s="2">
        <f>(Table2[[#This Row],[Close Price]]/Table2[[#This Row],[Current Week Low]])-1</f>
        <v>2.7376804380288666E-2</v>
      </c>
      <c r="AF492" s="2">
        <f>(Table2[[#This Row],[Current Week High]]/Table2[[#This Row],[Close Price]])-1</f>
        <v>2.3901808785529832E-2</v>
      </c>
      <c r="AG492" s="2">
        <f>(Table2[[#This Row],[Close Price]]/Table2[[#This Row],[Current Month Low]])-1</f>
        <v>2.7376804380288666E-2</v>
      </c>
      <c r="AH492" s="2">
        <f>(Table2[[#This Row],[Current Month High]]/Table2[[#This Row],[Close Price]])-1</f>
        <v>2.3901808785529832E-2</v>
      </c>
      <c r="AI492">
        <v>5.0818260120585697</v>
      </c>
      <c r="AJ492">
        <v>57.277114554229101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0.01</v>
      </c>
      <c r="AM492" t="s">
        <v>10473</v>
      </c>
      <c r="AN492">
        <v>2.23</v>
      </c>
      <c r="AO492" t="s">
        <v>10473</v>
      </c>
      <c r="AP492">
        <v>1.1622948354163E-2</v>
      </c>
      <c r="AQ492">
        <f>(Table2[[#This Row],[Sharpe Ratio]]-AVERAGE(Table2[Sharpe Ratio]))/_xlfn.STDEV.P(Table2[Sharpe Ratio])</f>
        <v>-0.49228083179276411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-0.96035958680574851</v>
      </c>
      <c r="AS492">
        <f>_xlfn.RANK.AVG(Table2[[#This Row],[1Y Return vs Nifty Z-Score]],Table2[1Y Return vs Nifty Z-Score])</f>
        <v>379</v>
      </c>
      <c r="AT492">
        <f>_xlfn.RANK.AVG(Table2[[#This Row],[6M Return vs Nifty Z-Score]],Table2[6M Return vs Nifty Z-Score])</f>
        <v>566</v>
      </c>
      <c r="AU492">
        <f>_xlfn.RANK.AVG(Table2[[#This Row],[Sharpe Ratio Z-Score]],Table2[Sharpe Ratio Z-Score])</f>
        <v>464</v>
      </c>
      <c r="AV492">
        <f>(Table2[[#This Row],[Rank 1Y]]+Table2[[#This Row],[Rank 6M]]+Table2[[#This Row],[Rank Sharpe]])/3</f>
        <v>469.66666666666669</v>
      </c>
    </row>
    <row r="493" spans="1:48" x14ac:dyDescent="0.3">
      <c r="A493" t="s">
        <v>888</v>
      </c>
      <c r="B493" t="s">
        <v>889</v>
      </c>
      <c r="C493" t="s">
        <v>10437</v>
      </c>
      <c r="D493" t="s">
        <v>130</v>
      </c>
      <c r="E493">
        <v>16839.261214099999</v>
      </c>
      <c r="F493">
        <v>57.46</v>
      </c>
      <c r="G493">
        <v>5.7750838803115299</v>
      </c>
      <c r="H493">
        <f>(Table2[[#This Row],[1Y Return vs Nifty]]-AVERAGE(Table2[1Y Return vs Nifty]))/_xlfn.STDEV.P(Table2[1Y Return vs Nifty])</f>
        <v>-0.47837771354632713</v>
      </c>
      <c r="I493">
        <v>-5.4906313015543304</v>
      </c>
      <c r="J493">
        <f>(Table2[[#This Row],[1M Return vs Nifty]]-AVERAGE(Table2[1M Return vs Nifty]))/_xlfn.STDEV.P(Table2[1M Return vs Nifty])</f>
        <v>-1.112522184630149</v>
      </c>
      <c r="K493">
        <v>0.88500339142953499</v>
      </c>
      <c r="L493">
        <f>(Table2[[#This Row],[6M Return vs Nifty]]-AVERAGE(Table2[6M Return vs Nifty]))/_xlfn.STDEV.P(Table2[6M Return vs Nifty])</f>
        <v>-0.30619650063038195</v>
      </c>
      <c r="M493">
        <v>0.35766287141717701</v>
      </c>
      <c r="N493">
        <f>(Table2[[#This Row],[1W Return vs Nifty]]-AVERAGE(Table2[1W Return vs Nifty]))/_xlfn.STDEV.P(Table2[1W Return vs Nifty])</f>
        <v>-0.24727568925607263</v>
      </c>
      <c r="O493">
        <v>58.35</v>
      </c>
      <c r="P493">
        <v>59.684130395325298</v>
      </c>
      <c r="Q493">
        <v>55.6906219283198</v>
      </c>
      <c r="R493">
        <v>44.133091777580603</v>
      </c>
      <c r="S493" s="2">
        <f>(Table2[[#This Row],[Close Price]]-Table2[[#This Row],[20D EMA]])/Table2[[#This Row],[20D EMA]]</f>
        <v>-1.5252784918594697E-2</v>
      </c>
      <c r="T493" s="2">
        <f>(Table2[[#This Row],[Close Price]]-Table2[[#This Row],[50D EMA]])/Table2[[#This Row],[50D EMA]]</f>
        <v>-3.726502138162173E-2</v>
      </c>
      <c r="U493" s="2">
        <f>(Table2[[#This Row],[Close Price]]-Table2[[#This Row],[200D EMA]])/Table2[[#This Row],[200D EMA]]</f>
        <v>3.1771562435729178E-2</v>
      </c>
      <c r="V493">
        <v>0.34485521327556801</v>
      </c>
      <c r="W493">
        <v>57.17</v>
      </c>
      <c r="X493">
        <v>57.9</v>
      </c>
      <c r="Y493">
        <v>56.8</v>
      </c>
      <c r="Z493">
        <v>58.62</v>
      </c>
      <c r="AA493">
        <v>56.8</v>
      </c>
      <c r="AB493">
        <v>58.62</v>
      </c>
      <c r="AC493" s="2">
        <f>(Table2[[#This Row],[Close Price]]/Table2[[#This Row],[Day Low]])-1</f>
        <v>5.0725905195032617E-3</v>
      </c>
      <c r="AD493" s="2">
        <f>(Table2[[#This Row],[Day High]]/Table2[[#This Row],[Close Price]])-1</f>
        <v>7.657500870170475E-3</v>
      </c>
      <c r="AE493" s="2">
        <f>(Table2[[#This Row],[Close Price]]/Table2[[#This Row],[Current Week Low]])-1</f>
        <v>1.1619718309859195E-2</v>
      </c>
      <c r="AF493" s="2">
        <f>(Table2[[#This Row],[Current Week High]]/Table2[[#This Row],[Close Price]])-1</f>
        <v>2.0187956839540444E-2</v>
      </c>
      <c r="AG493" s="2">
        <f>(Table2[[#This Row],[Close Price]]/Table2[[#This Row],[Current Month Low]])-1</f>
        <v>1.1619718309859195E-2</v>
      </c>
      <c r="AH493" s="2">
        <f>(Table2[[#This Row],[Current Month High]]/Table2[[#This Row],[Close Price]])-1</f>
        <v>2.0187956839540444E-2</v>
      </c>
      <c r="AI493">
        <v>28.2631395753567</v>
      </c>
      <c r="AJ493">
        <v>46.768837803320501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-0.18</v>
      </c>
      <c r="AM493" t="s">
        <v>10474</v>
      </c>
      <c r="AN493">
        <v>-1.53</v>
      </c>
      <c r="AO493" t="s">
        <v>10474</v>
      </c>
      <c r="AQ493">
        <f>(Table2[[#This Row],[Sharpe Ratio]]-AVERAGE(Table2[Sharpe Ratio]))/_xlfn.STDEV.P(Table2[Sharpe Ratio])</f>
        <v>-0.62372773734831932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480</v>
      </c>
      <c r="AT493">
        <f>_xlfn.RANK.AVG(Table2[[#This Row],[6M Return vs Nifty Z-Score]],Table2[6M Return vs Nifty Z-Score])</f>
        <v>411</v>
      </c>
      <c r="AU493">
        <f>_xlfn.RANK.AVG(Table2[[#This Row],[Sharpe Ratio Z-Score]],Table2[Sharpe Ratio Z-Score])</f>
        <v>524.5</v>
      </c>
      <c r="AV493">
        <f>(Table2[[#This Row],[Rank 1Y]]+Table2[[#This Row],[Rank 6M]]+Table2[[#This Row],[Rank Sharpe]])/3</f>
        <v>471.83333333333331</v>
      </c>
    </row>
    <row r="494" spans="1:48" x14ac:dyDescent="0.3">
      <c r="A494" t="s">
        <v>668</v>
      </c>
      <c r="B494" t="s">
        <v>669</v>
      </c>
      <c r="C494" t="s">
        <v>10443</v>
      </c>
      <c r="D494" t="s">
        <v>539</v>
      </c>
      <c r="E494">
        <v>26169.166286650001</v>
      </c>
      <c r="F494">
        <v>721.9</v>
      </c>
      <c r="G494">
        <v>22.893382649949501</v>
      </c>
      <c r="H494">
        <f>(Table2[[#This Row],[1Y Return vs Nifty]]-AVERAGE(Table2[1Y Return vs Nifty]))/_xlfn.STDEV.P(Table2[1Y Return vs Nifty])</f>
        <v>-0.28770150381386977</v>
      </c>
      <c r="I494">
        <v>11.8345004893495</v>
      </c>
      <c r="J494">
        <f>(Table2[[#This Row],[1M Return vs Nifty]]-AVERAGE(Table2[1M Return vs Nifty]))/_xlfn.STDEV.P(Table2[1M Return vs Nifty])</f>
        <v>0.13509580290371595</v>
      </c>
      <c r="K494">
        <v>2.7117501087881699</v>
      </c>
      <c r="L494">
        <f>(Table2[[#This Row],[6M Return vs Nifty]]-AVERAGE(Table2[6M Return vs Nifty]))/_xlfn.STDEV.P(Table2[6M Return vs Nifty])</f>
        <v>-0.25396237450407333</v>
      </c>
      <c r="M494">
        <v>2.9992487473813698</v>
      </c>
      <c r="N494">
        <f>(Table2[[#This Row],[1W Return vs Nifty]]-AVERAGE(Table2[1W Return vs Nifty]))/_xlfn.STDEV.P(Table2[1W Return vs Nifty])</f>
        <v>0.27136180807492011</v>
      </c>
      <c r="O494">
        <v>691.85</v>
      </c>
      <c r="P494">
        <v>678.62737092739906</v>
      </c>
      <c r="Q494">
        <v>635.53455692806097</v>
      </c>
      <c r="R494">
        <v>74.971720554026703</v>
      </c>
      <c r="S494" s="2">
        <f>(Table2[[#This Row],[Close Price]]-Table2[[#This Row],[20D EMA]])/Table2[[#This Row],[20D EMA]]</f>
        <v>4.3434270434342635E-2</v>
      </c>
      <c r="T494" s="2">
        <f>(Table2[[#This Row],[Close Price]]-Table2[[#This Row],[50D EMA]])/Table2[[#This Row],[50D EMA]]</f>
        <v>6.3764933344002003E-2</v>
      </c>
      <c r="U494" s="2">
        <f>(Table2[[#This Row],[Close Price]]-Table2[[#This Row],[200D EMA]])/Table2[[#This Row],[200D EMA]]</f>
        <v>0.13589417307124513</v>
      </c>
      <c r="V494">
        <v>0.76645436010878898</v>
      </c>
      <c r="W494">
        <v>716.15</v>
      </c>
      <c r="X494">
        <v>728.9</v>
      </c>
      <c r="Y494">
        <v>683.1</v>
      </c>
      <c r="Z494">
        <v>728.9</v>
      </c>
      <c r="AA494">
        <v>683.1</v>
      </c>
      <c r="AB494">
        <v>728.9</v>
      </c>
      <c r="AC494" s="2">
        <f>(Table2[[#This Row],[Close Price]]/Table2[[#This Row],[Day Low]])-1</f>
        <v>8.0290441946520019E-3</v>
      </c>
      <c r="AD494" s="2">
        <f>(Table2[[#This Row],[Day High]]/Table2[[#This Row],[Close Price]])-1</f>
        <v>9.6966338828092802E-3</v>
      </c>
      <c r="AE494" s="2">
        <f>(Table2[[#This Row],[Close Price]]/Table2[[#This Row],[Current Week Low]])-1</f>
        <v>5.6799882886839237E-2</v>
      </c>
      <c r="AF494" s="2">
        <f>(Table2[[#This Row],[Current Week High]]/Table2[[#This Row],[Close Price]])-1</f>
        <v>9.6966338828092802E-3</v>
      </c>
      <c r="AG494" s="2">
        <f>(Table2[[#This Row],[Close Price]]/Table2[[#This Row],[Current Month Low]])-1</f>
        <v>5.6799882886839237E-2</v>
      </c>
      <c r="AH494" s="2">
        <f>(Table2[[#This Row],[Current Month High]]/Table2[[#This Row],[Close Price]])-1</f>
        <v>9.6966338828092802E-3</v>
      </c>
      <c r="AI494">
        <v>6.5590802050145403</v>
      </c>
      <c r="AJ494">
        <v>64.817351598173502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-0.12</v>
      </c>
      <c r="AM494" t="s">
        <v>10474</v>
      </c>
      <c r="AN494">
        <v>5.34</v>
      </c>
      <c r="AO494" t="s">
        <v>10473</v>
      </c>
      <c r="AP494">
        <v>-5.8276534204998003E-2</v>
      </c>
      <c r="AQ494">
        <f>(Table2[[#This Row],[Sharpe Ratio]]-AVERAGE(Table2[Sharpe Ratio]))/_xlfn.STDEV.P(Table2[Sharpe Ratio])</f>
        <v>-1.2827920172825733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-1.4179982846218804</v>
      </c>
      <c r="AS494">
        <f>_xlfn.RANK.AVG(Table2[[#This Row],[1Y Return vs Nifty Z-Score]],Table2[1Y Return vs Nifty Z-Score])</f>
        <v>378</v>
      </c>
      <c r="AT494">
        <f>_xlfn.RANK.AVG(Table2[[#This Row],[6M Return vs Nifty Z-Score]],Table2[6M Return vs Nifty Z-Score])</f>
        <v>394</v>
      </c>
      <c r="AU494">
        <f>_xlfn.RANK.AVG(Table2[[#This Row],[Sharpe Ratio Z-Score]],Table2[Sharpe Ratio Z-Score])</f>
        <v>646</v>
      </c>
      <c r="AV494">
        <f>(Table2[[#This Row],[Rank 1Y]]+Table2[[#This Row],[Rank 6M]]+Table2[[#This Row],[Rank Sharpe]])/3</f>
        <v>472.66666666666669</v>
      </c>
    </row>
    <row r="495" spans="1:48" x14ac:dyDescent="0.3">
      <c r="A495" t="s">
        <v>620</v>
      </c>
      <c r="B495" t="s">
        <v>621</v>
      </c>
      <c r="C495" t="s">
        <v>10434</v>
      </c>
      <c r="D495" t="s">
        <v>59</v>
      </c>
      <c r="E495">
        <v>30260.570601949999</v>
      </c>
      <c r="F495">
        <v>1192.75</v>
      </c>
      <c r="G495">
        <v>33.551714803106002</v>
      </c>
      <c r="H495">
        <f>(Table2[[#This Row],[1Y Return vs Nifty]]-AVERAGE(Table2[1Y Return vs Nifty]))/_xlfn.STDEV.P(Table2[1Y Return vs Nifty])</f>
        <v>-0.16898115640189137</v>
      </c>
      <c r="I495">
        <v>-4.2470529902229801</v>
      </c>
      <c r="J495">
        <f>(Table2[[#This Row],[1M Return vs Nifty]]-AVERAGE(Table2[1M Return vs Nifty]))/_xlfn.STDEV.P(Table2[1M Return vs Nifty])</f>
        <v>-1.0229695804220489</v>
      </c>
      <c r="K495">
        <v>-4.87619357229475</v>
      </c>
      <c r="L495">
        <f>(Table2[[#This Row],[6M Return vs Nifty]]-AVERAGE(Table2[6M Return vs Nifty]))/_xlfn.STDEV.P(Table2[6M Return vs Nifty])</f>
        <v>-0.47093257815119377</v>
      </c>
      <c r="M495">
        <v>8.3285115749849599</v>
      </c>
      <c r="N495">
        <f>(Table2[[#This Row],[1W Return vs Nifty]]-AVERAGE(Table2[1W Return vs Nifty]))/_xlfn.STDEV.P(Table2[1W Return vs Nifty])</f>
        <v>1.3176861243413966</v>
      </c>
      <c r="O495">
        <v>1159.53</v>
      </c>
      <c r="P495">
        <v>1196.5151390445401</v>
      </c>
      <c r="Q495">
        <v>1135.43693297086</v>
      </c>
      <c r="R495">
        <v>68.124592264950806</v>
      </c>
      <c r="S495" s="2">
        <f>(Table2[[#This Row],[Close Price]]-Table2[[#This Row],[20D EMA]])/Table2[[#This Row],[20D EMA]]</f>
        <v>2.8649539037368613E-2</v>
      </c>
      <c r="T495" s="2">
        <f>(Table2[[#This Row],[Close Price]]-Table2[[#This Row],[50D EMA]])/Table2[[#This Row],[50D EMA]]</f>
        <v>-3.1467542045031621E-3</v>
      </c>
      <c r="U495" s="2">
        <f>(Table2[[#This Row],[Close Price]]-Table2[[#This Row],[200D EMA]])/Table2[[#This Row],[200D EMA]]</f>
        <v>5.047666265283527E-2</v>
      </c>
      <c r="V495">
        <v>1.3804718886958101</v>
      </c>
      <c r="W495">
        <v>1174.5</v>
      </c>
      <c r="X495">
        <v>1198.8</v>
      </c>
      <c r="Y495">
        <v>1113.3</v>
      </c>
      <c r="Z495">
        <v>1198.8</v>
      </c>
      <c r="AA495">
        <v>1113.3</v>
      </c>
      <c r="AB495">
        <v>1198.8</v>
      </c>
      <c r="AC495" s="2">
        <f>(Table2[[#This Row],[Close Price]]/Table2[[#This Row],[Day Low]])-1</f>
        <v>1.5538527032779914E-2</v>
      </c>
      <c r="AD495" s="2">
        <f>(Table2[[#This Row],[Day High]]/Table2[[#This Row],[Close Price]])-1</f>
        <v>5.0723118843010173E-3</v>
      </c>
      <c r="AE495" s="2">
        <f>(Table2[[#This Row],[Close Price]]/Table2[[#This Row],[Current Week Low]])-1</f>
        <v>7.1364412108146924E-2</v>
      </c>
      <c r="AF495" s="2">
        <f>(Table2[[#This Row],[Current Week High]]/Table2[[#This Row],[Close Price]])-1</f>
        <v>5.0723118843010173E-3</v>
      </c>
      <c r="AG495" s="2">
        <f>(Table2[[#This Row],[Close Price]]/Table2[[#This Row],[Current Month Low]])-1</f>
        <v>7.1364412108146924E-2</v>
      </c>
      <c r="AH495" s="2">
        <f>(Table2[[#This Row],[Current Month High]]/Table2[[#This Row],[Close Price]])-1</f>
        <v>5.0723118843010173E-3</v>
      </c>
      <c r="AI495">
        <v>15.2462796059526</v>
      </c>
      <c r="AJ495">
        <v>60.520826323935097</v>
      </c>
      <c r="AK495" t="str">
        <f>IF(AND(Table2[[#This Row],[20D EMA]]&gt;Table2[[#This Row],[50D EMA]],Table2[[#This Row],[50D EMA]]&gt;Table2[[#This Row],[200D EMA]]),"Uptrend","Downtrend/NoTrend")</f>
        <v>Downtrend/NoTrend</v>
      </c>
      <c r="AL495">
        <v>-0.19</v>
      </c>
      <c r="AM495" t="s">
        <v>10474</v>
      </c>
      <c r="AN495">
        <v>5.24</v>
      </c>
      <c r="AO495" t="s">
        <v>10473</v>
      </c>
      <c r="AP495">
        <v>-3.7880187825616002E-2</v>
      </c>
      <c r="AQ495">
        <f>(Table2[[#This Row],[Sharpe Ratio]]-AVERAGE(Table2[Sharpe Ratio]))/_xlfn.STDEV.P(Table2[Sharpe Ratio])</f>
        <v>-1.0521245020777286</v>
      </c>
      <c r="AR4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5">
        <f>_xlfn.RANK.AVG(Table2[[#This Row],[1Y Return vs Nifty Z-Score]],Table2[1Y Return vs Nifty Z-Score])</f>
        <v>330</v>
      </c>
      <c r="AT495">
        <f>_xlfn.RANK.AVG(Table2[[#This Row],[6M Return vs Nifty Z-Score]],Table2[6M Return vs Nifty Z-Score])</f>
        <v>479</v>
      </c>
      <c r="AU495">
        <f>_xlfn.RANK.AVG(Table2[[#This Row],[Sharpe Ratio Z-Score]],Table2[Sharpe Ratio Z-Score])</f>
        <v>613</v>
      </c>
      <c r="AV495">
        <f>(Table2[[#This Row],[Rank 1Y]]+Table2[[#This Row],[Rank 6M]]+Table2[[#This Row],[Rank Sharpe]])/3</f>
        <v>474</v>
      </c>
    </row>
    <row r="496" spans="1:48" x14ac:dyDescent="0.3">
      <c r="A496" t="s">
        <v>1250</v>
      </c>
      <c r="B496" t="s">
        <v>1251</v>
      </c>
      <c r="C496" t="s">
        <v>10428</v>
      </c>
      <c r="D496" t="s">
        <v>21</v>
      </c>
      <c r="E496">
        <v>8757.9262981699994</v>
      </c>
      <c r="F496">
        <v>2838.7</v>
      </c>
      <c r="G496">
        <v>15.1840964829874</v>
      </c>
      <c r="H496">
        <f>(Table2[[#This Row],[1Y Return vs Nifty]]-AVERAGE(Table2[1Y Return vs Nifty]))/_xlfn.STDEV.P(Table2[1Y Return vs Nifty])</f>
        <v>-0.37357320671149868</v>
      </c>
      <c r="I496">
        <v>18.611328435109002</v>
      </c>
      <c r="J496">
        <f>(Table2[[#This Row],[1M Return vs Nifty]]-AVERAGE(Table2[1M Return vs Nifty]))/_xlfn.STDEV.P(Table2[1M Return vs Nifty])</f>
        <v>0.623108970456691</v>
      </c>
      <c r="K496">
        <v>-8.3781309647808708</v>
      </c>
      <c r="L496">
        <f>(Table2[[#This Row],[6M Return vs Nifty]]-AVERAGE(Table2[6M Return vs Nifty]))/_xlfn.STDEV.P(Table2[6M Return vs Nifty])</f>
        <v>-0.57106722610613769</v>
      </c>
      <c r="M496">
        <v>5.1241987807818496</v>
      </c>
      <c r="N496">
        <f>(Table2[[#This Row],[1W Return vs Nifty]]-AVERAGE(Table2[1W Return vs Nifty]))/_xlfn.STDEV.P(Table2[1W Return vs Nifty])</f>
        <v>0.68856526805101104</v>
      </c>
      <c r="O496">
        <v>2719.47</v>
      </c>
      <c r="P496">
        <v>2658.26914144795</v>
      </c>
      <c r="Q496">
        <v>2550.10694572383</v>
      </c>
      <c r="R496">
        <v>64.228822785465894</v>
      </c>
      <c r="S496" s="2">
        <f>(Table2[[#This Row],[Close Price]]-Table2[[#This Row],[20D EMA]])/Table2[[#This Row],[20D EMA]]</f>
        <v>4.3843101780861725E-2</v>
      </c>
      <c r="T496" s="2">
        <f>(Table2[[#This Row],[Close Price]]-Table2[[#This Row],[50D EMA]])/Table2[[#This Row],[50D EMA]]</f>
        <v>6.7875316211875272E-2</v>
      </c>
      <c r="U496" s="2">
        <f>(Table2[[#This Row],[Close Price]]-Table2[[#This Row],[200D EMA]])/Table2[[#This Row],[200D EMA]]</f>
        <v>0.11316900052372302</v>
      </c>
      <c r="V496">
        <v>1.29402985594572</v>
      </c>
      <c r="W496">
        <v>2826.35</v>
      </c>
      <c r="X496">
        <v>2880</v>
      </c>
      <c r="Y496">
        <v>2714.05</v>
      </c>
      <c r="Z496">
        <v>2890</v>
      </c>
      <c r="AA496">
        <v>2714.05</v>
      </c>
      <c r="AB496">
        <v>2890</v>
      </c>
      <c r="AC496" s="2">
        <f>(Table2[[#This Row],[Close Price]]/Table2[[#This Row],[Day Low]])-1</f>
        <v>4.3695932917011682E-3</v>
      </c>
      <c r="AD496" s="2">
        <f>(Table2[[#This Row],[Day High]]/Table2[[#This Row],[Close Price]])-1</f>
        <v>1.454891323493146E-2</v>
      </c>
      <c r="AE496" s="2">
        <f>(Table2[[#This Row],[Close Price]]/Table2[[#This Row],[Current Week Low]])-1</f>
        <v>4.592767266631026E-2</v>
      </c>
      <c r="AF496" s="2">
        <f>(Table2[[#This Row],[Current Week High]]/Table2[[#This Row],[Close Price]])-1</f>
        <v>1.8071652516997272E-2</v>
      </c>
      <c r="AG496" s="2">
        <f>(Table2[[#This Row],[Close Price]]/Table2[[#This Row],[Current Month Low]])-1</f>
        <v>4.592767266631026E-2</v>
      </c>
      <c r="AH496" s="2">
        <f>(Table2[[#This Row],[Current Month High]]/Table2[[#This Row],[Close Price]])-1</f>
        <v>1.8071652516997272E-2</v>
      </c>
      <c r="AI496">
        <v>10.790150420967301</v>
      </c>
      <c r="AJ496">
        <v>48.588028998403502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-0.02</v>
      </c>
      <c r="AM496" t="s">
        <v>10474</v>
      </c>
      <c r="AN496">
        <v>4.03</v>
      </c>
      <c r="AO496" t="s">
        <v>10473</v>
      </c>
      <c r="AP496">
        <v>5.8657157033390004E-3</v>
      </c>
      <c r="AQ496">
        <f>(Table2[[#This Row],[Sharpe Ratio]]-AVERAGE(Table2[Sharpe Ratio]))/_xlfn.STDEV.P(Table2[Sharpe Ratio])</f>
        <v>-0.55739085323092774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-0.19035704754086213</v>
      </c>
      <c r="AS496">
        <f>_xlfn.RANK.AVG(Table2[[#This Row],[1Y Return vs Nifty Z-Score]],Table2[1Y Return vs Nifty Z-Score])</f>
        <v>424</v>
      </c>
      <c r="AT496">
        <f>_xlfn.RANK.AVG(Table2[[#This Row],[6M Return vs Nifty Z-Score]],Table2[6M Return vs Nifty Z-Score])</f>
        <v>515</v>
      </c>
      <c r="AU496">
        <f>_xlfn.RANK.AVG(Table2[[#This Row],[Sharpe Ratio Z-Score]],Table2[Sharpe Ratio Z-Score])</f>
        <v>484</v>
      </c>
      <c r="AV496">
        <f>(Table2[[#This Row],[Rank 1Y]]+Table2[[#This Row],[Rank 6M]]+Table2[[#This Row],[Rank Sharpe]])/3</f>
        <v>474.33333333333331</v>
      </c>
    </row>
    <row r="497" spans="1:48" x14ac:dyDescent="0.3">
      <c r="A497" t="s">
        <v>423</v>
      </c>
      <c r="B497" t="s">
        <v>424</v>
      </c>
      <c r="C497" t="s">
        <v>10431</v>
      </c>
      <c r="D497" t="s">
        <v>286</v>
      </c>
      <c r="E497">
        <v>54800.611181740001</v>
      </c>
      <c r="F497">
        <v>2072.6</v>
      </c>
      <c r="G497">
        <v>6.87112299136923</v>
      </c>
      <c r="H497">
        <f>(Table2[[#This Row],[1Y Return vs Nifty]]-AVERAGE(Table2[1Y Return vs Nifty]))/_xlfn.STDEV.P(Table2[1Y Return vs Nifty])</f>
        <v>-0.46616922330863553</v>
      </c>
      <c r="I497">
        <v>-3.3289999782566801</v>
      </c>
      <c r="J497">
        <f>(Table2[[#This Row],[1M Return vs Nifty]]-AVERAGE(Table2[1M Return vs Nifty]))/_xlfn.STDEV.P(Table2[1M Return vs Nifty])</f>
        <v>-0.95685871528911226</v>
      </c>
      <c r="K497">
        <v>-2.24000424940172</v>
      </c>
      <c r="L497">
        <f>(Table2[[#This Row],[6M Return vs Nifty]]-AVERAGE(Table2[6M Return vs Nifty]))/_xlfn.STDEV.P(Table2[6M Return vs Nifty])</f>
        <v>-0.39555319234125119</v>
      </c>
      <c r="M497">
        <v>-0.71779868452828199</v>
      </c>
      <c r="N497">
        <f>(Table2[[#This Row],[1W Return vs Nifty]]-AVERAGE(Table2[1W Return vs Nifty]))/_xlfn.STDEV.P(Table2[1W Return vs Nifty])</f>
        <v>-0.45842713995333895</v>
      </c>
      <c r="O497">
        <v>2026.28</v>
      </c>
      <c r="P497">
        <v>1971.2950798863901</v>
      </c>
      <c r="Q497">
        <v>1803.82648264363</v>
      </c>
      <c r="R497">
        <v>61.620171929202499</v>
      </c>
      <c r="S497" s="2">
        <f>(Table2[[#This Row],[Close Price]]-Table2[[#This Row],[20D EMA]])/Table2[[#This Row],[20D EMA]]</f>
        <v>2.2859624533628095E-2</v>
      </c>
      <c r="T497" s="2">
        <f>(Table2[[#This Row],[Close Price]]-Table2[[#This Row],[50D EMA]])/Table2[[#This Row],[50D EMA]]</f>
        <v>5.1390033459348061E-2</v>
      </c>
      <c r="U497" s="2">
        <f>(Table2[[#This Row],[Close Price]]-Table2[[#This Row],[200D EMA]])/Table2[[#This Row],[200D EMA]]</f>
        <v>0.14900186905032245</v>
      </c>
      <c r="V497">
        <v>0.76944075433918702</v>
      </c>
      <c r="W497">
        <v>2016.5</v>
      </c>
      <c r="X497">
        <v>2123.4</v>
      </c>
      <c r="Y497">
        <v>1972.8</v>
      </c>
      <c r="Z497">
        <v>2123.4</v>
      </c>
      <c r="AA497">
        <v>1972.8</v>
      </c>
      <c r="AB497">
        <v>2123.4</v>
      </c>
      <c r="AC497" s="2">
        <f>(Table2[[#This Row],[Close Price]]/Table2[[#This Row],[Day Low]])-1</f>
        <v>2.7820481031490152E-2</v>
      </c>
      <c r="AD497" s="2">
        <f>(Table2[[#This Row],[Day High]]/Table2[[#This Row],[Close Price]])-1</f>
        <v>2.4510276946830167E-2</v>
      </c>
      <c r="AE497" s="2">
        <f>(Table2[[#This Row],[Close Price]]/Table2[[#This Row],[Current Week Low]])-1</f>
        <v>5.0587996755879994E-2</v>
      </c>
      <c r="AF497" s="2">
        <f>(Table2[[#This Row],[Current Week High]]/Table2[[#This Row],[Close Price]])-1</f>
        <v>2.4510276946830167E-2</v>
      </c>
      <c r="AG497" s="2">
        <f>(Table2[[#This Row],[Close Price]]/Table2[[#This Row],[Current Month Low]])-1</f>
        <v>5.0587996755879994E-2</v>
      </c>
      <c r="AH497" s="2">
        <f>(Table2[[#This Row],[Current Month High]]/Table2[[#This Row],[Close Price]])-1</f>
        <v>2.4510276946830167E-2</v>
      </c>
      <c r="AI497">
        <v>5.3001061468686599</v>
      </c>
      <c r="AJ497">
        <v>40.988401755042297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0.01</v>
      </c>
      <c r="AM497" t="s">
        <v>10473</v>
      </c>
      <c r="AN497">
        <v>-1.1100000000000001</v>
      </c>
      <c r="AO497" t="s">
        <v>10474</v>
      </c>
      <c r="AP497">
        <v>2.5610340796020001E-3</v>
      </c>
      <c r="AQ497">
        <f>(Table2[[#This Row],[Sharpe Ratio]]-AVERAGE(Table2[Sharpe Ratio]))/_xlfn.STDEV.P(Table2[Sharpe Ratio])</f>
        <v>-0.59476434574334602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-2.8717726166356838</v>
      </c>
      <c r="AS497">
        <f>_xlfn.RANK.AVG(Table2[[#This Row],[1Y Return vs Nifty Z-Score]],Table2[1Y Return vs Nifty Z-Score])</f>
        <v>474</v>
      </c>
      <c r="AT497">
        <f>_xlfn.RANK.AVG(Table2[[#This Row],[6M Return vs Nifty Z-Score]],Table2[6M Return vs Nifty Z-Score])</f>
        <v>449</v>
      </c>
      <c r="AU497">
        <f>_xlfn.RANK.AVG(Table2[[#This Row],[Sharpe Ratio Z-Score]],Table2[Sharpe Ratio Z-Score])</f>
        <v>501</v>
      </c>
      <c r="AV497">
        <f>(Table2[[#This Row],[Rank 1Y]]+Table2[[#This Row],[Rank 6M]]+Table2[[#This Row],[Rank Sharpe]])/3</f>
        <v>474.66666666666669</v>
      </c>
    </row>
    <row r="498" spans="1:48" x14ac:dyDescent="0.3">
      <c r="A498" t="s">
        <v>1781</v>
      </c>
      <c r="B498" t="s">
        <v>1782</v>
      </c>
      <c r="C498" t="s">
        <v>10435</v>
      </c>
      <c r="D498" t="s">
        <v>1415</v>
      </c>
      <c r="E498">
        <v>4103.4176919499996</v>
      </c>
      <c r="F498">
        <v>568.25</v>
      </c>
      <c r="G498">
        <v>6.9761853645001599</v>
      </c>
      <c r="H498">
        <f>(Table2[[#This Row],[1Y Return vs Nifty]]-AVERAGE(Table2[1Y Return vs Nifty]))/_xlfn.STDEV.P(Table2[1Y Return vs Nifty])</f>
        <v>-0.46499896127712831</v>
      </c>
      <c r="I498">
        <v>29.8587725421506</v>
      </c>
      <c r="J498">
        <f>(Table2[[#This Row],[1M Return vs Nifty]]-AVERAGE(Table2[1M Return vs Nifty]))/_xlfn.STDEV.P(Table2[1M Return vs Nifty])</f>
        <v>1.433060303069025</v>
      </c>
      <c r="K498">
        <v>5.5132734772531196</v>
      </c>
      <c r="L498">
        <f>(Table2[[#This Row],[6M Return vs Nifty]]-AVERAGE(Table2[6M Return vs Nifty]))/_xlfn.STDEV.P(Table2[6M Return vs Nifty])</f>
        <v>-0.17385541518472619</v>
      </c>
      <c r="M498">
        <v>6.2688648138897696</v>
      </c>
      <c r="N498">
        <f>(Table2[[#This Row],[1W Return vs Nifty]]-AVERAGE(Table2[1W Return vs Nifty]))/_xlfn.STDEV.P(Table2[1W Return vs Nifty])</f>
        <v>0.91330402520922582</v>
      </c>
      <c r="O498">
        <v>512.62</v>
      </c>
      <c r="P498">
        <v>475.41643239617201</v>
      </c>
      <c r="Q498">
        <v>455.42808025263798</v>
      </c>
      <c r="R498">
        <v>88.033797139992004</v>
      </c>
      <c r="S498" s="2">
        <f>(Table2[[#This Row],[Close Price]]-Table2[[#This Row],[20D EMA]])/Table2[[#This Row],[20D EMA]]</f>
        <v>0.10852093168428854</v>
      </c>
      <c r="T498" s="2">
        <f>(Table2[[#This Row],[Close Price]]-Table2[[#This Row],[50D EMA]])/Table2[[#This Row],[50D EMA]]</f>
        <v>0.19526789836845251</v>
      </c>
      <c r="U498" s="2">
        <f>(Table2[[#This Row],[Close Price]]-Table2[[#This Row],[200D EMA]])/Table2[[#This Row],[200D EMA]]</f>
        <v>0.24772719258939133</v>
      </c>
      <c r="V498">
        <v>2.6084863726665999</v>
      </c>
      <c r="W498">
        <v>563.85</v>
      </c>
      <c r="X498">
        <v>576.79999999999995</v>
      </c>
      <c r="Y498">
        <v>519</v>
      </c>
      <c r="Z498">
        <v>576.79999999999995</v>
      </c>
      <c r="AA498">
        <v>519</v>
      </c>
      <c r="AB498">
        <v>576.79999999999995</v>
      </c>
      <c r="AC498" s="2">
        <f>(Table2[[#This Row],[Close Price]]/Table2[[#This Row],[Day Low]])-1</f>
        <v>7.8034938370132867E-3</v>
      </c>
      <c r="AD498" s="2">
        <f>(Table2[[#This Row],[Day High]]/Table2[[#This Row],[Close Price]])-1</f>
        <v>1.5046194456665107E-2</v>
      </c>
      <c r="AE498" s="2">
        <f>(Table2[[#This Row],[Close Price]]/Table2[[#This Row],[Current Week Low]])-1</f>
        <v>9.4894026974951862E-2</v>
      </c>
      <c r="AF498" s="2">
        <f>(Table2[[#This Row],[Current Week High]]/Table2[[#This Row],[Close Price]])-1</f>
        <v>1.5046194456665107E-2</v>
      </c>
      <c r="AG498" s="2">
        <f>(Table2[[#This Row],[Close Price]]/Table2[[#This Row],[Current Month Low]])-1</f>
        <v>9.4894026974951862E-2</v>
      </c>
      <c r="AH498" s="2">
        <f>(Table2[[#This Row],[Current Month High]]/Table2[[#This Row],[Close Price]])-1</f>
        <v>1.5046194456665107E-2</v>
      </c>
      <c r="AI498">
        <v>1.5046194456665101</v>
      </c>
      <c r="AJ498">
        <v>53.187761153794298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0.17</v>
      </c>
      <c r="AM498" t="s">
        <v>10473</v>
      </c>
      <c r="AN498">
        <v>11.06</v>
      </c>
      <c r="AO498" t="s">
        <v>10473</v>
      </c>
      <c r="AP498">
        <v>-2.4573402886886999E-2</v>
      </c>
      <c r="AQ498">
        <f>(Table2[[#This Row],[Sharpe Ratio]]-AVERAGE(Table2[Sharpe Ratio]))/_xlfn.STDEV.P(Table2[Sharpe Ratio])</f>
        <v>-0.90163465649025276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0.80587529532614366</v>
      </c>
      <c r="AS498">
        <f>_xlfn.RANK.AVG(Table2[[#This Row],[1Y Return vs Nifty Z-Score]],Table2[1Y Return vs Nifty Z-Score])</f>
        <v>473</v>
      </c>
      <c r="AT498">
        <f>_xlfn.RANK.AVG(Table2[[#This Row],[6M Return vs Nifty Z-Score]],Table2[6M Return vs Nifty Z-Score])</f>
        <v>361</v>
      </c>
      <c r="AU498">
        <f>_xlfn.RANK.AVG(Table2[[#This Row],[Sharpe Ratio Z-Score]],Table2[Sharpe Ratio Z-Score])</f>
        <v>590</v>
      </c>
      <c r="AV498">
        <f>(Table2[[#This Row],[Rank 1Y]]+Table2[[#This Row],[Rank 6M]]+Table2[[#This Row],[Rank Sharpe]])/3</f>
        <v>474.66666666666669</v>
      </c>
    </row>
    <row r="499" spans="1:48" x14ac:dyDescent="0.3">
      <c r="A499" t="s">
        <v>1560</v>
      </c>
      <c r="B499" t="s">
        <v>1561</v>
      </c>
      <c r="C499" t="s">
        <v>10429</v>
      </c>
      <c r="D499" t="s">
        <v>546</v>
      </c>
      <c r="E499">
        <v>6000.737314</v>
      </c>
      <c r="F499">
        <v>305.5</v>
      </c>
      <c r="G499">
        <v>-7.5097544024578804</v>
      </c>
      <c r="H499">
        <f>(Table2[[#This Row],[1Y Return vs Nifty]]-AVERAGE(Table2[1Y Return vs Nifty]))/_xlfn.STDEV.P(Table2[1Y Return vs Nifty])</f>
        <v>-0.62635401918015443</v>
      </c>
      <c r="I499">
        <v>-1.16736587535919</v>
      </c>
      <c r="J499">
        <f>(Table2[[#This Row],[1M Return vs Nifty]]-AVERAGE(Table2[1M Return vs Nifty]))/_xlfn.STDEV.P(Table2[1M Return vs Nifty])</f>
        <v>-0.80119504578343603</v>
      </c>
      <c r="K499">
        <v>-28.2952087307483</v>
      </c>
      <c r="L499">
        <f>(Table2[[#This Row],[6M Return vs Nifty]]-AVERAGE(Table2[6M Return vs Nifty]))/_xlfn.STDEV.P(Table2[6M Return vs Nifty])</f>
        <v>-1.1405775704845442</v>
      </c>
      <c r="M499">
        <v>-1.4553897165364</v>
      </c>
      <c r="N499">
        <f>(Table2[[#This Row],[1W Return vs Nifty]]-AVERAGE(Table2[1W Return vs Nifty]))/_xlfn.STDEV.P(Table2[1W Return vs Nifty])</f>
        <v>-0.60324255949931316</v>
      </c>
      <c r="O499">
        <v>303.32</v>
      </c>
      <c r="P499">
        <v>313.15766149645799</v>
      </c>
      <c r="Q499">
        <v>320.13040351831802</v>
      </c>
      <c r="R499">
        <v>55.141105825317901</v>
      </c>
      <c r="S499" s="2">
        <f>(Table2[[#This Row],[Close Price]]-Table2[[#This Row],[20D EMA]])/Table2[[#This Row],[20D EMA]]</f>
        <v>7.1871291045760479E-3</v>
      </c>
      <c r="T499" s="2">
        <f>(Table2[[#This Row],[Close Price]]-Table2[[#This Row],[50D EMA]])/Table2[[#This Row],[50D EMA]]</f>
        <v>-2.4453054924043757E-2</v>
      </c>
      <c r="U499" s="2">
        <f>(Table2[[#This Row],[Close Price]]-Table2[[#This Row],[200D EMA]])/Table2[[#This Row],[200D EMA]]</f>
        <v>-4.5701387176994138E-2</v>
      </c>
      <c r="V499">
        <v>1.44751684677291</v>
      </c>
      <c r="W499">
        <v>301.10000000000002</v>
      </c>
      <c r="X499">
        <v>306.95</v>
      </c>
      <c r="Y499">
        <v>285.10000000000002</v>
      </c>
      <c r="Z499">
        <v>307.3</v>
      </c>
      <c r="AA499">
        <v>285.10000000000002</v>
      </c>
      <c r="AB499">
        <v>307.3</v>
      </c>
      <c r="AC499" s="2">
        <f>(Table2[[#This Row],[Close Price]]/Table2[[#This Row],[Day Low]])-1</f>
        <v>1.4613085353702981E-2</v>
      </c>
      <c r="AD499" s="2">
        <f>(Table2[[#This Row],[Day High]]/Table2[[#This Row],[Close Price]])-1</f>
        <v>4.7463175122748336E-3</v>
      </c>
      <c r="AE499" s="2">
        <f>(Table2[[#This Row],[Close Price]]/Table2[[#This Row],[Current Week Low]])-1</f>
        <v>7.1553840757628828E-2</v>
      </c>
      <c r="AF499" s="2">
        <f>(Table2[[#This Row],[Current Week High]]/Table2[[#This Row],[Close Price]])-1</f>
        <v>5.8919803600654408E-3</v>
      </c>
      <c r="AG499" s="2">
        <f>(Table2[[#This Row],[Close Price]]/Table2[[#This Row],[Current Month Low]])-1</f>
        <v>7.1553840757628828E-2</v>
      </c>
      <c r="AH499" s="2">
        <f>(Table2[[#This Row],[Current Month High]]/Table2[[#This Row],[Close Price]])-1</f>
        <v>5.8919803600654408E-3</v>
      </c>
      <c r="AI499">
        <v>32.661211129296198</v>
      </c>
      <c r="AJ499">
        <v>30.5555555555555</v>
      </c>
      <c r="AK499" t="str">
        <f>IF(AND(Table2[[#This Row],[20D EMA]]&gt;Table2[[#This Row],[50D EMA]],Table2[[#This Row],[50D EMA]]&gt;Table2[[#This Row],[200D EMA]]),"Uptrend","Downtrend/NoTrend")</f>
        <v>Downtrend/NoTrend</v>
      </c>
      <c r="AL499">
        <v>-0.19</v>
      </c>
      <c r="AM499" t="s">
        <v>10474</v>
      </c>
      <c r="AN499">
        <v>1.1000000000000001</v>
      </c>
      <c r="AO499" t="s">
        <v>10473</v>
      </c>
      <c r="AP499">
        <v>0.113658473352528</v>
      </c>
      <c r="AQ499">
        <f>(Table2[[#This Row],[Sharpe Ratio]]-AVERAGE(Table2[Sharpe Ratio]))/_xlfn.STDEV.P(Table2[Sharpe Ratio])</f>
        <v>0.66166510421990932</v>
      </c>
      <c r="AR4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9">
        <f>_xlfn.RANK.AVG(Table2[[#This Row],[1Y Return vs Nifty Z-Score]],Table2[1Y Return vs Nifty Z-Score])</f>
        <v>558</v>
      </c>
      <c r="AT499">
        <f>_xlfn.RANK.AVG(Table2[[#This Row],[6M Return vs Nifty Z-Score]],Table2[6M Return vs Nifty Z-Score])</f>
        <v>684</v>
      </c>
      <c r="AU499">
        <f>_xlfn.RANK.AVG(Table2[[#This Row],[Sharpe Ratio Z-Score]],Table2[Sharpe Ratio Z-Score])</f>
        <v>183</v>
      </c>
      <c r="AV499">
        <f>(Table2[[#This Row],[Rank 1Y]]+Table2[[#This Row],[Rank 6M]]+Table2[[#This Row],[Rank Sharpe]])/3</f>
        <v>475</v>
      </c>
    </row>
    <row r="500" spans="1:48" x14ac:dyDescent="0.3">
      <c r="A500" t="s">
        <v>50</v>
      </c>
      <c r="B500" t="s">
        <v>51</v>
      </c>
      <c r="C500" t="s">
        <v>10428</v>
      </c>
      <c r="D500" t="s">
        <v>21</v>
      </c>
      <c r="E500">
        <v>411452.07915298</v>
      </c>
      <c r="F500">
        <v>1519.4</v>
      </c>
      <c r="G500">
        <v>1.6130919113117099</v>
      </c>
      <c r="H500">
        <f>(Table2[[#This Row],[1Y Return vs Nifty]]-AVERAGE(Table2[1Y Return vs Nifty]))/_xlfn.STDEV.P(Table2[1Y Return vs Nifty])</f>
        <v>-0.5247370430723064</v>
      </c>
      <c r="I500">
        <v>7.1785242274533401</v>
      </c>
      <c r="J500">
        <f>(Table2[[#This Row],[1M Return vs Nifty]]-AVERAGE(Table2[1M Return vs Nifty]))/_xlfn.STDEV.P(Table2[1M Return vs Nifty])</f>
        <v>-0.20019052010839269</v>
      </c>
      <c r="K500">
        <v>-5.9589028895935598</v>
      </c>
      <c r="L500">
        <f>(Table2[[#This Row],[6M Return vs Nifty]]-AVERAGE(Table2[6M Return vs Nifty]))/_xlfn.STDEV.P(Table2[6M Return vs Nifty])</f>
        <v>-0.50189164571130407</v>
      </c>
      <c r="M500">
        <v>2.4767271525205001</v>
      </c>
      <c r="N500">
        <f>(Table2[[#This Row],[1W Return vs Nifty]]-AVERAGE(Table2[1W Return vs Nifty]))/_xlfn.STDEV.P(Table2[1W Return vs Nifty])</f>
        <v>0.16877218767837548</v>
      </c>
      <c r="O500">
        <v>1452.85</v>
      </c>
      <c r="P500">
        <v>1436.3634031106001</v>
      </c>
      <c r="Q500">
        <v>1408.6253353347499</v>
      </c>
      <c r="R500">
        <v>85.676287574167404</v>
      </c>
      <c r="S500" s="2">
        <f>(Table2[[#This Row],[Close Price]]-Table2[[#This Row],[20D EMA]])/Table2[[#This Row],[20D EMA]]</f>
        <v>4.5806518222803586E-2</v>
      </c>
      <c r="T500" s="2">
        <f>(Table2[[#This Row],[Close Price]]-Table2[[#This Row],[50D EMA]])/Table2[[#This Row],[50D EMA]]</f>
        <v>5.7810298361525569E-2</v>
      </c>
      <c r="U500" s="2">
        <f>(Table2[[#This Row],[Close Price]]-Table2[[#This Row],[200D EMA]])/Table2[[#This Row],[200D EMA]]</f>
        <v>7.8640261456695532E-2</v>
      </c>
      <c r="V500">
        <v>0.99378833584044102</v>
      </c>
      <c r="W500">
        <v>1505.55</v>
      </c>
      <c r="X500">
        <v>1529.25</v>
      </c>
      <c r="Y500">
        <v>1455</v>
      </c>
      <c r="Z500">
        <v>1534.55</v>
      </c>
      <c r="AA500">
        <v>1455</v>
      </c>
      <c r="AB500">
        <v>1534.55</v>
      </c>
      <c r="AC500" s="2">
        <f>(Table2[[#This Row],[Close Price]]/Table2[[#This Row],[Day Low]])-1</f>
        <v>9.1992959383615514E-3</v>
      </c>
      <c r="AD500" s="2">
        <f>(Table2[[#This Row],[Day High]]/Table2[[#This Row],[Close Price]])-1</f>
        <v>6.4828221666446417E-3</v>
      </c>
      <c r="AE500" s="2">
        <f>(Table2[[#This Row],[Close Price]]/Table2[[#This Row],[Current Week Low]])-1</f>
        <v>4.4261168384879701E-2</v>
      </c>
      <c r="AF500" s="2">
        <f>(Table2[[#This Row],[Current Week High]]/Table2[[#This Row],[Close Price]])-1</f>
        <v>9.9710412004738735E-3</v>
      </c>
      <c r="AG500" s="2">
        <f>(Table2[[#This Row],[Close Price]]/Table2[[#This Row],[Current Month Low]])-1</f>
        <v>4.4261168384879701E-2</v>
      </c>
      <c r="AH500" s="2">
        <f>(Table2[[#This Row],[Current Month High]]/Table2[[#This Row],[Close Price]])-1</f>
        <v>9.9710412004738735E-3</v>
      </c>
      <c r="AI500">
        <v>11.711859944714901</v>
      </c>
      <c r="AJ500">
        <v>39.772779540959498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-0.08</v>
      </c>
      <c r="AM500" t="s">
        <v>10474</v>
      </c>
      <c r="AN500">
        <v>5.09</v>
      </c>
      <c r="AO500" t="s">
        <v>10473</v>
      </c>
      <c r="AP500">
        <v>1.8790445817667999E-2</v>
      </c>
      <c r="AQ500">
        <f>(Table2[[#This Row],[Sharpe Ratio]]-AVERAGE(Table2[Sharpe Ratio]))/_xlfn.STDEV.P(Table2[Sharpe Ratio])</f>
        <v>-0.41122176369344016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-1.4692687849070678</v>
      </c>
      <c r="AS500">
        <f>_xlfn.RANK.AVG(Table2[[#This Row],[1Y Return vs Nifty Z-Score]],Table2[1Y Return vs Nifty Z-Score])</f>
        <v>505</v>
      </c>
      <c r="AT500">
        <f>_xlfn.RANK.AVG(Table2[[#This Row],[6M Return vs Nifty Z-Score]],Table2[6M Return vs Nifty Z-Score])</f>
        <v>490</v>
      </c>
      <c r="AU500">
        <f>_xlfn.RANK.AVG(Table2[[#This Row],[Sharpe Ratio Z-Score]],Table2[Sharpe Ratio Z-Score])</f>
        <v>441</v>
      </c>
      <c r="AV500">
        <f>(Table2[[#This Row],[Rank 1Y]]+Table2[[#This Row],[Rank 6M]]+Table2[[#This Row],[Rank Sharpe]])/3</f>
        <v>478.66666666666669</v>
      </c>
    </row>
    <row r="501" spans="1:48" x14ac:dyDescent="0.3">
      <c r="A501" t="s">
        <v>1148</v>
      </c>
      <c r="B501" t="s">
        <v>1149</v>
      </c>
      <c r="C501" t="s">
        <v>10434</v>
      </c>
      <c r="D501" t="s">
        <v>292</v>
      </c>
      <c r="E501">
        <v>10439.91837474</v>
      </c>
      <c r="F501">
        <v>2037.9</v>
      </c>
      <c r="G501">
        <v>14.899486731485</v>
      </c>
      <c r="H501">
        <f>(Table2[[#This Row],[1Y Return vs Nifty]]-AVERAGE(Table2[1Y Return vs Nifty]))/_xlfn.STDEV.P(Table2[1Y Return vs Nifty])</f>
        <v>-0.37674339957935699</v>
      </c>
      <c r="I501">
        <v>2.2097809672769801</v>
      </c>
      <c r="J501">
        <f>(Table2[[#This Row],[1M Return vs Nifty]]-AVERAGE(Table2[1M Return vs Nifty]))/_xlfn.STDEV.P(Table2[1M Return vs Nifty])</f>
        <v>-0.55799983097830363</v>
      </c>
      <c r="K501">
        <v>9.7026223603534998</v>
      </c>
      <c r="L501">
        <f>(Table2[[#This Row],[6M Return vs Nifty]]-AVERAGE(Table2[6M Return vs Nifty]))/_xlfn.STDEV.P(Table2[6M Return vs Nifty])</f>
        <v>-5.4064873963233839E-2</v>
      </c>
      <c r="M501">
        <v>6.22403650874862</v>
      </c>
      <c r="N501">
        <f>(Table2[[#This Row],[1W Return vs Nifty]]-AVERAGE(Table2[1W Return vs Nifty]))/_xlfn.STDEV.P(Table2[1W Return vs Nifty])</f>
        <v>0.90450263048662971</v>
      </c>
      <c r="O501">
        <v>1984.7</v>
      </c>
      <c r="P501">
        <v>1918.9454021080601</v>
      </c>
      <c r="Q501">
        <v>1726.16297446269</v>
      </c>
      <c r="R501">
        <v>59.208111171783003</v>
      </c>
      <c r="S501" s="2">
        <f>(Table2[[#This Row],[Close Price]]-Table2[[#This Row],[20D EMA]])/Table2[[#This Row],[20D EMA]]</f>
        <v>2.6805058699047736E-2</v>
      </c>
      <c r="T501" s="2">
        <f>(Table2[[#This Row],[Close Price]]-Table2[[#This Row],[50D EMA]])/Table2[[#This Row],[50D EMA]]</f>
        <v>6.1989568729398072E-2</v>
      </c>
      <c r="U501" s="2">
        <f>(Table2[[#This Row],[Close Price]]-Table2[[#This Row],[200D EMA]])/Table2[[#This Row],[200D EMA]]</f>
        <v>0.18059536101123114</v>
      </c>
      <c r="V501">
        <v>0.566693100936139</v>
      </c>
      <c r="W501">
        <v>2030</v>
      </c>
      <c r="X501">
        <v>2109.1999999999998</v>
      </c>
      <c r="Y501">
        <v>1979.25</v>
      </c>
      <c r="Z501">
        <v>2109.1999999999998</v>
      </c>
      <c r="AA501">
        <v>1979.25</v>
      </c>
      <c r="AB501">
        <v>2109.1999999999998</v>
      </c>
      <c r="AC501" s="2">
        <f>(Table2[[#This Row],[Close Price]]/Table2[[#This Row],[Day Low]])-1</f>
        <v>3.8916256157635054E-3</v>
      </c>
      <c r="AD501" s="2">
        <f>(Table2[[#This Row],[Day High]]/Table2[[#This Row],[Close Price]])-1</f>
        <v>3.4986996417881056E-2</v>
      </c>
      <c r="AE501" s="2">
        <f>(Table2[[#This Row],[Close Price]]/Table2[[#This Row],[Current Week Low]])-1</f>
        <v>2.9632436528988393E-2</v>
      </c>
      <c r="AF501" s="2">
        <f>(Table2[[#This Row],[Current Week High]]/Table2[[#This Row],[Close Price]])-1</f>
        <v>3.4986996417881056E-2</v>
      </c>
      <c r="AG501" s="2">
        <f>(Table2[[#This Row],[Close Price]]/Table2[[#This Row],[Current Month Low]])-1</f>
        <v>2.9632436528988393E-2</v>
      </c>
      <c r="AH501" s="2">
        <f>(Table2[[#This Row],[Current Month High]]/Table2[[#This Row],[Close Price]])-1</f>
        <v>3.4986996417881056E-2</v>
      </c>
      <c r="AI501">
        <v>3.4986996417880998</v>
      </c>
      <c r="AJ501">
        <v>57.245370370370303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7.0000000000000007E-2</v>
      </c>
      <c r="AM501" t="s">
        <v>10473</v>
      </c>
      <c r="AN501">
        <v>4.54</v>
      </c>
      <c r="AO501" t="s">
        <v>10473</v>
      </c>
      <c r="AP501">
        <v>-8.2937032621104995E-2</v>
      </c>
      <c r="AQ501">
        <f>(Table2[[#This Row],[Sharpe Ratio]]-AVERAGE(Table2[Sharpe Ratio]))/_xlfn.STDEV.P(Table2[Sharpe Ratio])</f>
        <v>-1.5616839221144405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-1.6459893961487053</v>
      </c>
      <c r="AS501">
        <f>_xlfn.RANK.AVG(Table2[[#This Row],[1Y Return vs Nifty Z-Score]],Table2[1Y Return vs Nifty Z-Score])</f>
        <v>427</v>
      </c>
      <c r="AT501">
        <f>_xlfn.RANK.AVG(Table2[[#This Row],[6M Return vs Nifty Z-Score]],Table2[6M Return vs Nifty Z-Score])</f>
        <v>321</v>
      </c>
      <c r="AU501">
        <f>_xlfn.RANK.AVG(Table2[[#This Row],[Sharpe Ratio Z-Score]],Table2[Sharpe Ratio Z-Score])</f>
        <v>688</v>
      </c>
      <c r="AV501">
        <f>(Table2[[#This Row],[Rank 1Y]]+Table2[[#This Row],[Rank 6M]]+Table2[[#This Row],[Rank Sharpe]])/3</f>
        <v>478.66666666666669</v>
      </c>
    </row>
    <row r="502" spans="1:48" x14ac:dyDescent="0.3">
      <c r="A502" t="s">
        <v>984</v>
      </c>
      <c r="B502" t="s">
        <v>985</v>
      </c>
      <c r="C502" t="s">
        <v>10434</v>
      </c>
      <c r="D502" t="s">
        <v>59</v>
      </c>
      <c r="E502">
        <v>13770.11043456</v>
      </c>
      <c r="F502">
        <v>1011.95</v>
      </c>
      <c r="G502">
        <v>19.7275567345064</v>
      </c>
      <c r="H502">
        <f>(Table2[[#This Row],[1Y Return vs Nifty]]-AVERAGE(Table2[1Y Return vs Nifty]))/_xlfn.STDEV.P(Table2[1Y Return vs Nifty])</f>
        <v>-0.32296480271715466</v>
      </c>
      <c r="I502">
        <v>6.4299985150528398</v>
      </c>
      <c r="J502">
        <f>(Table2[[#This Row],[1M Return vs Nifty]]-AVERAGE(Table2[1M Return vs Nifty]))/_xlfn.STDEV.P(Table2[1M Return vs Nifty])</f>
        <v>-0.25409337950325017</v>
      </c>
      <c r="K502">
        <v>-3.54106162898541</v>
      </c>
      <c r="L502">
        <f>(Table2[[#This Row],[6M Return vs Nifty]]-AVERAGE(Table2[6M Return vs Nifty]))/_xlfn.STDEV.P(Table2[6M Return vs Nifty])</f>
        <v>-0.43275571999161122</v>
      </c>
      <c r="M502">
        <v>-1.8061292932495301</v>
      </c>
      <c r="N502">
        <f>(Table2[[#This Row],[1W Return vs Nifty]]-AVERAGE(Table2[1W Return vs Nifty]))/_xlfn.STDEV.P(Table2[1W Return vs Nifty])</f>
        <v>-0.67210524457671295</v>
      </c>
      <c r="O502">
        <v>1013.66</v>
      </c>
      <c r="P502">
        <v>965.96047755284098</v>
      </c>
      <c r="Q502">
        <v>885.93381169402596</v>
      </c>
      <c r="R502">
        <v>43.373803905907799</v>
      </c>
      <c r="S502" s="2">
        <f>(Table2[[#This Row],[Close Price]]-Table2[[#This Row],[20D EMA]])/Table2[[#This Row],[20D EMA]]</f>
        <v>-1.6869561786002434E-3</v>
      </c>
      <c r="T502" s="2">
        <f>(Table2[[#This Row],[Close Price]]-Table2[[#This Row],[50D EMA]])/Table2[[#This Row],[50D EMA]]</f>
        <v>4.7610149189197336E-2</v>
      </c>
      <c r="U502" s="2">
        <f>(Table2[[#This Row],[Close Price]]-Table2[[#This Row],[200D EMA]])/Table2[[#This Row],[200D EMA]]</f>
        <v>0.14224108691033474</v>
      </c>
      <c r="V502">
        <v>0.63765168563561003</v>
      </c>
      <c r="W502">
        <v>1007.1</v>
      </c>
      <c r="X502">
        <v>1047.3499999999999</v>
      </c>
      <c r="Y502">
        <v>1007.1</v>
      </c>
      <c r="Z502">
        <v>1090</v>
      </c>
      <c r="AA502">
        <v>1007.1</v>
      </c>
      <c r="AB502">
        <v>1090</v>
      </c>
      <c r="AC502" s="2">
        <f>(Table2[[#This Row],[Close Price]]/Table2[[#This Row],[Day Low]])-1</f>
        <v>4.8158077648694508E-3</v>
      </c>
      <c r="AD502" s="2">
        <f>(Table2[[#This Row],[Day High]]/Table2[[#This Row],[Close Price]])-1</f>
        <v>3.4981965512129953E-2</v>
      </c>
      <c r="AE502" s="2">
        <f>(Table2[[#This Row],[Close Price]]/Table2[[#This Row],[Current Week Low]])-1</f>
        <v>4.8158077648694508E-3</v>
      </c>
      <c r="AF502" s="2">
        <f>(Table2[[#This Row],[Current Week High]]/Table2[[#This Row],[Close Price]])-1</f>
        <v>7.7128316616433601E-2</v>
      </c>
      <c r="AG502" s="2">
        <f>(Table2[[#This Row],[Close Price]]/Table2[[#This Row],[Current Month Low]])-1</f>
        <v>4.8158077648694508E-3</v>
      </c>
      <c r="AH502" s="2">
        <f>(Table2[[#This Row],[Current Month High]]/Table2[[#This Row],[Close Price]])-1</f>
        <v>7.7128316616433601E-2</v>
      </c>
      <c r="AI502">
        <v>7.7128316616433601</v>
      </c>
      <c r="AJ502">
        <v>47.686806771745403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7.0000000000000007E-2</v>
      </c>
      <c r="AM502" t="s">
        <v>10473</v>
      </c>
      <c r="AN502">
        <v>-2.96</v>
      </c>
      <c r="AO502" t="s">
        <v>10474</v>
      </c>
      <c r="AP502">
        <v>-1.5396441213749E-2</v>
      </c>
      <c r="AQ502">
        <f>(Table2[[#This Row],[Sharpe Ratio]]-AVERAGE(Table2[Sharpe Ratio]))/_xlfn.STDEV.P(Table2[Sharpe Ratio])</f>
        <v>-0.79785004198632048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-2.4797691887750495</v>
      </c>
      <c r="AS502">
        <f>_xlfn.RANK.AVG(Table2[[#This Row],[1Y Return vs Nifty Z-Score]],Table2[1Y Return vs Nifty Z-Score])</f>
        <v>395</v>
      </c>
      <c r="AT502">
        <f>_xlfn.RANK.AVG(Table2[[#This Row],[6M Return vs Nifty Z-Score]],Table2[6M Return vs Nifty Z-Score])</f>
        <v>466</v>
      </c>
      <c r="AU502">
        <f>_xlfn.RANK.AVG(Table2[[#This Row],[Sharpe Ratio Z-Score]],Table2[Sharpe Ratio Z-Score])</f>
        <v>577</v>
      </c>
      <c r="AV502">
        <f>(Table2[[#This Row],[Rank 1Y]]+Table2[[#This Row],[Rank 6M]]+Table2[[#This Row],[Rank Sharpe]])/3</f>
        <v>479.33333333333331</v>
      </c>
    </row>
    <row r="503" spans="1:48" x14ac:dyDescent="0.3">
      <c r="A503" t="s">
        <v>529</v>
      </c>
      <c r="B503" t="s">
        <v>530</v>
      </c>
      <c r="C503" t="s">
        <v>10443</v>
      </c>
      <c r="D503" t="s">
        <v>242</v>
      </c>
      <c r="E503">
        <v>36659.721559979997</v>
      </c>
      <c r="F503">
        <v>2687.8</v>
      </c>
      <c r="G503">
        <v>0.64046373104277099</v>
      </c>
      <c r="H503">
        <f>(Table2[[#This Row],[1Y Return vs Nifty]]-AVERAGE(Table2[1Y Return vs Nifty]))/_xlfn.STDEV.P(Table2[1Y Return vs Nifty])</f>
        <v>-0.53557089153986537</v>
      </c>
      <c r="I503">
        <v>15.869221720228399</v>
      </c>
      <c r="J503">
        <f>(Table2[[#This Row],[1M Return vs Nifty]]-AVERAGE(Table2[1M Return vs Nifty]))/_xlfn.STDEV.P(Table2[1M Return vs Nifty])</f>
        <v>0.42564428721436171</v>
      </c>
      <c r="K503">
        <v>-2.2050180855843502</v>
      </c>
      <c r="L503">
        <f>(Table2[[#This Row],[6M Return vs Nifty]]-AVERAGE(Table2[6M Return vs Nifty]))/_xlfn.STDEV.P(Table2[6M Return vs Nifty])</f>
        <v>-0.39455279547388772</v>
      </c>
      <c r="M503">
        <v>5.0413337759136603</v>
      </c>
      <c r="N503">
        <f>(Table2[[#This Row],[1W Return vs Nifty]]-AVERAGE(Table2[1W Return vs Nifty]))/_xlfn.STDEV.P(Table2[1W Return vs Nifty])</f>
        <v>0.6722959129139302</v>
      </c>
      <c r="O503">
        <v>2527.2399999999998</v>
      </c>
      <c r="P503">
        <v>2435.6052086968598</v>
      </c>
      <c r="Q503">
        <v>2288.09074187433</v>
      </c>
      <c r="R503">
        <v>73.777124177405696</v>
      </c>
      <c r="S503" s="2">
        <f>(Table2[[#This Row],[Close Price]]-Table2[[#This Row],[20D EMA]])/Table2[[#This Row],[20D EMA]]</f>
        <v>6.3531757965211225E-2</v>
      </c>
      <c r="T503" s="2">
        <f>(Table2[[#This Row],[Close Price]]-Table2[[#This Row],[50D EMA]])/Table2[[#This Row],[50D EMA]]</f>
        <v>0.10354502051589637</v>
      </c>
      <c r="U503" s="2">
        <f>(Table2[[#This Row],[Close Price]]-Table2[[#This Row],[200D EMA]])/Table2[[#This Row],[200D EMA]]</f>
        <v>0.1746911740913917</v>
      </c>
      <c r="V503">
        <v>1.1116129476530201</v>
      </c>
      <c r="W503">
        <v>2671.55</v>
      </c>
      <c r="X503">
        <v>2720</v>
      </c>
      <c r="Y503">
        <v>2510</v>
      </c>
      <c r="Z503">
        <v>2739</v>
      </c>
      <c r="AA503">
        <v>2510</v>
      </c>
      <c r="AB503">
        <v>2739</v>
      </c>
      <c r="AC503" s="2">
        <f>(Table2[[#This Row],[Close Price]]/Table2[[#This Row],[Day Low]])-1</f>
        <v>6.082611218206635E-3</v>
      </c>
      <c r="AD503" s="2">
        <f>(Table2[[#This Row],[Day High]]/Table2[[#This Row],[Close Price]])-1</f>
        <v>1.198005804003266E-2</v>
      </c>
      <c r="AE503" s="2">
        <f>(Table2[[#This Row],[Close Price]]/Table2[[#This Row],[Current Week Low]])-1</f>
        <v>7.0836653386454174E-2</v>
      </c>
      <c r="AF503" s="2">
        <f>(Table2[[#This Row],[Current Week High]]/Table2[[#This Row],[Close Price]])-1</f>
        <v>1.9049036386635798E-2</v>
      </c>
      <c r="AG503" s="2">
        <f>(Table2[[#This Row],[Close Price]]/Table2[[#This Row],[Current Month Low]])-1</f>
        <v>7.0836653386454174E-2</v>
      </c>
      <c r="AH503" s="2">
        <f>(Table2[[#This Row],[Current Month High]]/Table2[[#This Row],[Close Price]])-1</f>
        <v>1.9049036386635798E-2</v>
      </c>
      <c r="AI503">
        <v>1.90490363866357</v>
      </c>
      <c r="AJ503">
        <v>41.448268603304903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0.06</v>
      </c>
      <c r="AM503" t="s">
        <v>10473</v>
      </c>
      <c r="AN503">
        <v>8.1199999999999992</v>
      </c>
      <c r="AO503" t="s">
        <v>10473</v>
      </c>
      <c r="AP503">
        <v>7.7652257873920003E-3</v>
      </c>
      <c r="AQ503">
        <f>(Table2[[#This Row],[Sharpe Ratio]]-AVERAGE(Table2[Sharpe Ratio]))/_xlfn.STDEV.P(Table2[Sharpe Ratio])</f>
        <v>-0.53590880624833825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-0.36809229313379943</v>
      </c>
      <c r="AS503">
        <f>_xlfn.RANK.AVG(Table2[[#This Row],[1Y Return vs Nifty Z-Score]],Table2[1Y Return vs Nifty Z-Score])</f>
        <v>515</v>
      </c>
      <c r="AT503">
        <f>_xlfn.RANK.AVG(Table2[[#This Row],[6M Return vs Nifty Z-Score]],Table2[6M Return vs Nifty Z-Score])</f>
        <v>448</v>
      </c>
      <c r="AU503">
        <f>_xlfn.RANK.AVG(Table2[[#This Row],[Sharpe Ratio Z-Score]],Table2[Sharpe Ratio Z-Score])</f>
        <v>477</v>
      </c>
      <c r="AV503">
        <f>(Table2[[#This Row],[Rank 1Y]]+Table2[[#This Row],[Rank 6M]]+Table2[[#This Row],[Rank Sharpe]])/3</f>
        <v>480</v>
      </c>
    </row>
    <row r="504" spans="1:48" x14ac:dyDescent="0.3">
      <c r="A504" t="s">
        <v>907</v>
      </c>
      <c r="B504" t="s">
        <v>908</v>
      </c>
      <c r="C504" t="s">
        <v>10443</v>
      </c>
      <c r="D504" t="s">
        <v>539</v>
      </c>
      <c r="E504">
        <v>16380.70537752</v>
      </c>
      <c r="F504">
        <v>5342.7</v>
      </c>
      <c r="G504">
        <v>-14.8175025003406</v>
      </c>
      <c r="H504">
        <f>(Table2[[#This Row],[1Y Return vs Nifty]]-AVERAGE(Table2[1Y Return vs Nifty]))/_xlfn.STDEV.P(Table2[1Y Return vs Nifty])</f>
        <v>-0.70775309555655774</v>
      </c>
      <c r="I504">
        <v>13.981777200367899</v>
      </c>
      <c r="J504">
        <f>(Table2[[#This Row],[1M Return vs Nifty]]-AVERAGE(Table2[1M Return vs Nifty]))/_xlfn.STDEV.P(Table2[1M Return vs Nifty])</f>
        <v>0.28972556741065325</v>
      </c>
      <c r="K504">
        <v>-1.97582833950193</v>
      </c>
      <c r="L504">
        <f>(Table2[[#This Row],[6M Return vs Nifty]]-AVERAGE(Table2[6M Return vs Nifty]))/_xlfn.STDEV.P(Table2[6M Return vs Nifty])</f>
        <v>-0.38799932750267607</v>
      </c>
      <c r="M504">
        <v>6.8286213673499301</v>
      </c>
      <c r="N504">
        <f>(Table2[[#This Row],[1W Return vs Nifty]]-AVERAGE(Table2[1W Return vs Nifty]))/_xlfn.STDEV.P(Table2[1W Return vs Nifty])</f>
        <v>1.0232041956495432</v>
      </c>
      <c r="O504">
        <v>4914.3900000000003</v>
      </c>
      <c r="P504">
        <v>4670.3838085711704</v>
      </c>
      <c r="Q504">
        <v>4553.8433815993203</v>
      </c>
      <c r="R504">
        <v>90.100289797720905</v>
      </c>
      <c r="S504" s="2">
        <f>(Table2[[#This Row],[Close Price]]-Table2[[#This Row],[20D EMA]])/Table2[[#This Row],[20D EMA]]</f>
        <v>8.7154255156794522E-2</v>
      </c>
      <c r="T504" s="2">
        <f>(Table2[[#This Row],[Close Price]]-Table2[[#This Row],[50D EMA]])/Table2[[#This Row],[50D EMA]]</f>
        <v>0.1439530922908269</v>
      </c>
      <c r="U504" s="2">
        <f>(Table2[[#This Row],[Close Price]]-Table2[[#This Row],[200D EMA]])/Table2[[#This Row],[200D EMA]]</f>
        <v>0.17322875476750174</v>
      </c>
      <c r="V504">
        <v>2.0734345463081798</v>
      </c>
      <c r="W504">
        <v>5242.9</v>
      </c>
      <c r="X504">
        <v>5382</v>
      </c>
      <c r="Y504">
        <v>4914.05</v>
      </c>
      <c r="Z504">
        <v>5423.45</v>
      </c>
      <c r="AA504">
        <v>4914.05</v>
      </c>
      <c r="AB504">
        <v>5423.45</v>
      </c>
      <c r="AC504" s="2">
        <f>(Table2[[#This Row],[Close Price]]/Table2[[#This Row],[Day Low]])-1</f>
        <v>1.9035266741688872E-2</v>
      </c>
      <c r="AD504" s="2">
        <f>(Table2[[#This Row],[Day High]]/Table2[[#This Row],[Close Price]])-1</f>
        <v>7.3558313212420678E-3</v>
      </c>
      <c r="AE504" s="2">
        <f>(Table2[[#This Row],[Close Price]]/Table2[[#This Row],[Current Week Low]])-1</f>
        <v>8.7229474669569873E-2</v>
      </c>
      <c r="AF504" s="2">
        <f>(Table2[[#This Row],[Current Week High]]/Table2[[#This Row],[Close Price]])-1</f>
        <v>1.5114080895427318E-2</v>
      </c>
      <c r="AG504" s="2">
        <f>(Table2[[#This Row],[Close Price]]/Table2[[#This Row],[Current Month Low]])-1</f>
        <v>8.7229474669569873E-2</v>
      </c>
      <c r="AH504" s="2">
        <f>(Table2[[#This Row],[Current Month High]]/Table2[[#This Row],[Close Price]])-1</f>
        <v>1.5114080895427318E-2</v>
      </c>
      <c r="AI504">
        <v>1.51140808954273</v>
      </c>
      <c r="AJ504">
        <v>32.869932852524201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0.16</v>
      </c>
      <c r="AM504" t="s">
        <v>10473</v>
      </c>
      <c r="AN504">
        <v>13.15</v>
      </c>
      <c r="AO504" t="s">
        <v>10473</v>
      </c>
      <c r="AP504">
        <v>3.7941522378258999E-2</v>
      </c>
      <c r="AQ504">
        <f>(Table2[[#This Row],[Sharpe Ratio]]-AVERAGE(Table2[Sharpe Ratio]))/_xlfn.STDEV.P(Table2[Sharpe Ratio])</f>
        <v>-0.19463732442372828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2.2540015577234396E-2</v>
      </c>
      <c r="AS504">
        <f>_xlfn.RANK.AVG(Table2[[#This Row],[1Y Return vs Nifty Z-Score]],Table2[1Y Return vs Nifty Z-Score])</f>
        <v>599</v>
      </c>
      <c r="AT504">
        <f>_xlfn.RANK.AVG(Table2[[#This Row],[6M Return vs Nifty Z-Score]],Table2[6M Return vs Nifty Z-Score])</f>
        <v>445</v>
      </c>
      <c r="AU504">
        <f>_xlfn.RANK.AVG(Table2[[#This Row],[Sharpe Ratio Z-Score]],Table2[Sharpe Ratio Z-Score])</f>
        <v>397</v>
      </c>
      <c r="AV504">
        <f>(Table2[[#This Row],[Rank 1Y]]+Table2[[#This Row],[Rank 6M]]+Table2[[#This Row],[Rank Sharpe]])/3</f>
        <v>480.33333333333331</v>
      </c>
    </row>
    <row r="505" spans="1:48" x14ac:dyDescent="0.3">
      <c r="A505" t="s">
        <v>186</v>
      </c>
      <c r="B505" t="s">
        <v>187</v>
      </c>
      <c r="C505" t="s">
        <v>10431</v>
      </c>
      <c r="D505" t="s">
        <v>188</v>
      </c>
      <c r="E505">
        <v>140515.05679802</v>
      </c>
      <c r="F505">
        <v>1373.8</v>
      </c>
      <c r="G505">
        <v>-0.62611051673722395</v>
      </c>
      <c r="H505">
        <f>(Table2[[#This Row],[1Y Return vs Nifty]]-AVERAGE(Table2[1Y Return vs Nifty]))/_xlfn.STDEV.P(Table2[1Y Return vs Nifty])</f>
        <v>-0.54967892763395287</v>
      </c>
      <c r="I505">
        <v>-7.7225745101330103</v>
      </c>
      <c r="J505">
        <f>(Table2[[#This Row],[1M Return vs Nifty]]-AVERAGE(Table2[1M Return vs Nifty]))/_xlfn.STDEV.P(Table2[1M Return vs Nifty])</f>
        <v>-1.2732489558769229</v>
      </c>
      <c r="K505">
        <v>0.61739182238818702</v>
      </c>
      <c r="L505">
        <f>(Table2[[#This Row],[6M Return vs Nifty]]-AVERAGE(Table2[6M Return vs Nifty]))/_xlfn.STDEV.P(Table2[6M Return vs Nifty])</f>
        <v>-0.31384860495187056</v>
      </c>
      <c r="M505">
        <v>-1.7239669571730001</v>
      </c>
      <c r="N505">
        <f>(Table2[[#This Row],[1W Return vs Nifty]]-AVERAGE(Table2[1W Return vs Nifty]))/_xlfn.STDEV.P(Table2[1W Return vs Nifty])</f>
        <v>-0.6559738483781905</v>
      </c>
      <c r="O505">
        <v>1372.96</v>
      </c>
      <c r="P505">
        <v>1337.1791868257901</v>
      </c>
      <c r="Q505">
        <v>1202.0306585783401</v>
      </c>
      <c r="R505">
        <v>48.881556121818697</v>
      </c>
      <c r="S505" s="2">
        <f>(Table2[[#This Row],[Close Price]]-Table2[[#This Row],[20D EMA]])/Table2[[#This Row],[20D EMA]]</f>
        <v>6.1181680456817255E-4</v>
      </c>
      <c r="T505" s="2">
        <f>(Table2[[#This Row],[Close Price]]-Table2[[#This Row],[50D EMA]])/Table2[[#This Row],[50D EMA]]</f>
        <v>2.7386616195500851E-2</v>
      </c>
      <c r="U505" s="2">
        <f>(Table2[[#This Row],[Close Price]]-Table2[[#This Row],[200D EMA]])/Table2[[#This Row],[200D EMA]]</f>
        <v>0.1428993014411247</v>
      </c>
      <c r="V505">
        <v>1.07711206075779</v>
      </c>
      <c r="W505">
        <v>1360</v>
      </c>
      <c r="X505">
        <v>1378.7</v>
      </c>
      <c r="Y505">
        <v>1359.2</v>
      </c>
      <c r="Z505">
        <v>1419.75</v>
      </c>
      <c r="AA505">
        <v>1359.2</v>
      </c>
      <c r="AB505">
        <v>1419.75</v>
      </c>
      <c r="AC505" s="2">
        <f>(Table2[[#This Row],[Close Price]]/Table2[[#This Row],[Day Low]])-1</f>
        <v>1.0147058823529287E-2</v>
      </c>
      <c r="AD505" s="2">
        <f>(Table2[[#This Row],[Day High]]/Table2[[#This Row],[Close Price]])-1</f>
        <v>3.5667491629058912E-3</v>
      </c>
      <c r="AE505" s="2">
        <f>(Table2[[#This Row],[Close Price]]/Table2[[#This Row],[Current Week Low]])-1</f>
        <v>1.0741612713360826E-2</v>
      </c>
      <c r="AF505" s="2">
        <f>(Table2[[#This Row],[Current Week High]]/Table2[[#This Row],[Close Price]])-1</f>
        <v>3.3447372252147334E-2</v>
      </c>
      <c r="AG505" s="2">
        <f>(Table2[[#This Row],[Close Price]]/Table2[[#This Row],[Current Month Low]])-1</f>
        <v>1.0741612713360826E-2</v>
      </c>
      <c r="AH505" s="2">
        <f>(Table2[[#This Row],[Current Month High]]/Table2[[#This Row],[Close Price]])-1</f>
        <v>3.3447372252147334E-2</v>
      </c>
      <c r="AI505">
        <v>6.7913815693696202</v>
      </c>
      <c r="AJ505">
        <v>43.1339862471348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0.08</v>
      </c>
      <c r="AM505" t="s">
        <v>10473</v>
      </c>
      <c r="AN505">
        <v>-1.29</v>
      </c>
      <c r="AO505" t="s">
        <v>10474</v>
      </c>
      <c r="AP505">
        <v>8.7133406534799999E-4</v>
      </c>
      <c r="AQ505">
        <f>(Table2[[#This Row],[Sharpe Ratio]]-AVERAGE(Table2[Sharpe Ratio]))/_xlfn.STDEV.P(Table2[Sharpe Ratio])</f>
        <v>-0.61387359680624998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-3.4066239336471869</v>
      </c>
      <c r="AS505">
        <f>_xlfn.RANK.AVG(Table2[[#This Row],[1Y Return vs Nifty Z-Score]],Table2[1Y Return vs Nifty Z-Score])</f>
        <v>526</v>
      </c>
      <c r="AT505">
        <f>_xlfn.RANK.AVG(Table2[[#This Row],[6M Return vs Nifty Z-Score]],Table2[6M Return vs Nifty Z-Score])</f>
        <v>415</v>
      </c>
      <c r="AU505">
        <f>_xlfn.RANK.AVG(Table2[[#This Row],[Sharpe Ratio Z-Score]],Table2[Sharpe Ratio Z-Score])</f>
        <v>505</v>
      </c>
      <c r="AV505">
        <f>(Table2[[#This Row],[Rank 1Y]]+Table2[[#This Row],[Rank 6M]]+Table2[[#This Row],[Rank Sharpe]])/3</f>
        <v>482</v>
      </c>
    </row>
    <row r="506" spans="1:48" x14ac:dyDescent="0.3">
      <c r="A506" t="s">
        <v>429</v>
      </c>
      <c r="B506" t="s">
        <v>430</v>
      </c>
      <c r="C506" t="s">
        <v>10428</v>
      </c>
      <c r="D506" t="s">
        <v>297</v>
      </c>
      <c r="E506">
        <v>54240.113394319997</v>
      </c>
      <c r="F506">
        <v>5125.3999999999996</v>
      </c>
      <c r="G506">
        <v>2.7631616061424902</v>
      </c>
      <c r="H506">
        <f>(Table2[[#This Row],[1Y Return vs Nifty]]-AVERAGE(Table2[1Y Return vs Nifty]))/_xlfn.STDEV.P(Table2[1Y Return vs Nifty])</f>
        <v>-0.51192672042929677</v>
      </c>
      <c r="I506">
        <v>6.3135951494661899</v>
      </c>
      <c r="J506">
        <f>(Table2[[#This Row],[1M Return vs Nifty]]-AVERAGE(Table2[1M Return vs Nifty]))/_xlfn.STDEV.P(Table2[1M Return vs Nifty])</f>
        <v>-0.26247582267702352</v>
      </c>
      <c r="K506">
        <v>-13.7719909944249</v>
      </c>
      <c r="L506">
        <f>(Table2[[#This Row],[6M Return vs Nifty]]-AVERAGE(Table2[6M Return vs Nifty]))/_xlfn.STDEV.P(Table2[6M Return vs Nifty])</f>
        <v>-0.7252996450938477</v>
      </c>
      <c r="M506">
        <v>1.7988839661274101</v>
      </c>
      <c r="N506">
        <f>(Table2[[#This Row],[1W Return vs Nifty]]-AVERAGE(Table2[1W Return vs Nifty]))/_xlfn.STDEV.P(Table2[1W Return vs Nifty])</f>
        <v>3.5687400629588563E-2</v>
      </c>
      <c r="O506">
        <v>4907.1499999999996</v>
      </c>
      <c r="P506">
        <v>4874.2311562081104</v>
      </c>
      <c r="Q506">
        <v>4838.2221956788899</v>
      </c>
      <c r="R506">
        <v>83.979593178161494</v>
      </c>
      <c r="S506" s="2">
        <f>(Table2[[#This Row],[Close Price]]-Table2[[#This Row],[20D EMA]])/Table2[[#This Row],[20D EMA]]</f>
        <v>4.4475917793423886E-2</v>
      </c>
      <c r="T506" s="2">
        <f>(Table2[[#This Row],[Close Price]]-Table2[[#This Row],[50D EMA]])/Table2[[#This Row],[50D EMA]]</f>
        <v>5.1529940977867998E-2</v>
      </c>
      <c r="U506" s="2">
        <f>(Table2[[#This Row],[Close Price]]-Table2[[#This Row],[200D EMA]])/Table2[[#This Row],[200D EMA]]</f>
        <v>5.9356059458698242E-2</v>
      </c>
      <c r="V506">
        <v>0.80818493203089303</v>
      </c>
      <c r="W506">
        <v>4952.2</v>
      </c>
      <c r="X506">
        <v>5135</v>
      </c>
      <c r="Y506">
        <v>4892.3500000000004</v>
      </c>
      <c r="Z506">
        <v>5135</v>
      </c>
      <c r="AA506">
        <v>4892.3500000000004</v>
      </c>
      <c r="AB506">
        <v>5135</v>
      </c>
      <c r="AC506" s="2">
        <f>(Table2[[#This Row],[Close Price]]/Table2[[#This Row],[Day Low]])-1</f>
        <v>3.4974354832195687E-2</v>
      </c>
      <c r="AD506" s="2">
        <f>(Table2[[#This Row],[Day High]]/Table2[[#This Row],[Close Price]])-1</f>
        <v>1.8730245444258387E-3</v>
      </c>
      <c r="AE506" s="2">
        <f>(Table2[[#This Row],[Close Price]]/Table2[[#This Row],[Current Week Low]])-1</f>
        <v>4.7635594346275179E-2</v>
      </c>
      <c r="AF506" s="2">
        <f>(Table2[[#This Row],[Current Week High]]/Table2[[#This Row],[Close Price]])-1</f>
        <v>1.8730245444258387E-3</v>
      </c>
      <c r="AG506" s="2">
        <f>(Table2[[#This Row],[Close Price]]/Table2[[#This Row],[Current Month Low]])-1</f>
        <v>4.7635594346275179E-2</v>
      </c>
      <c r="AH506" s="2">
        <f>(Table2[[#This Row],[Current Month High]]/Table2[[#This Row],[Close Price]])-1</f>
        <v>1.8730245444258387E-3</v>
      </c>
      <c r="AI506">
        <v>14.5930073750341</v>
      </c>
      <c r="AJ506">
        <v>34.1130910327864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-0.14000000000000001</v>
      </c>
      <c r="AM506" t="s">
        <v>10474</v>
      </c>
      <c r="AN506">
        <v>5.36</v>
      </c>
      <c r="AO506" t="s">
        <v>10473</v>
      </c>
      <c r="AP506">
        <v>4.3336971922448002E-2</v>
      </c>
      <c r="AQ506">
        <f>(Table2[[#This Row],[Sharpe Ratio]]-AVERAGE(Table2[Sharpe Ratio]))/_xlfn.STDEV.P(Table2[Sharpe Ratio])</f>
        <v>-0.13361880097732962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-1.5976335885479089</v>
      </c>
      <c r="AS506">
        <f>_xlfn.RANK.AVG(Table2[[#This Row],[1Y Return vs Nifty Z-Score]],Table2[1Y Return vs Nifty Z-Score])</f>
        <v>501</v>
      </c>
      <c r="AT506">
        <f>_xlfn.RANK.AVG(Table2[[#This Row],[6M Return vs Nifty Z-Score]],Table2[6M Return vs Nifty Z-Score])</f>
        <v>568</v>
      </c>
      <c r="AU506">
        <f>_xlfn.RANK.AVG(Table2[[#This Row],[Sharpe Ratio Z-Score]],Table2[Sharpe Ratio Z-Score])</f>
        <v>378</v>
      </c>
      <c r="AV506">
        <f>(Table2[[#This Row],[Rank 1Y]]+Table2[[#This Row],[Rank 6M]]+Table2[[#This Row],[Rank Sharpe]])/3</f>
        <v>482.33333333333331</v>
      </c>
    </row>
    <row r="507" spans="1:48" x14ac:dyDescent="0.3">
      <c r="A507" t="s">
        <v>402</v>
      </c>
      <c r="B507" t="s">
        <v>403</v>
      </c>
      <c r="C507" t="s">
        <v>10434</v>
      </c>
      <c r="D507" t="s">
        <v>59</v>
      </c>
      <c r="E507">
        <v>60542.335574999997</v>
      </c>
      <c r="F507">
        <v>5063.55</v>
      </c>
      <c r="G507">
        <v>19.1405055884834</v>
      </c>
      <c r="H507">
        <f>(Table2[[#This Row],[1Y Return vs Nifty]]-AVERAGE(Table2[1Y Return vs Nifty]))/_xlfn.STDEV.P(Table2[1Y Return vs Nifty])</f>
        <v>-0.32950381041582261</v>
      </c>
      <c r="I507">
        <v>-1.9880728222097299</v>
      </c>
      <c r="J507">
        <f>(Table2[[#This Row],[1M Return vs Nifty]]-AVERAGE(Table2[1M Return vs Nifty]))/_xlfn.STDEV.P(Table2[1M Return vs Nifty])</f>
        <v>-0.8602958227208054</v>
      </c>
      <c r="K507">
        <v>-15.3445539589236</v>
      </c>
      <c r="L507">
        <f>(Table2[[#This Row],[6M Return vs Nifty]]-AVERAGE(Table2[6M Return vs Nifty]))/_xlfn.STDEV.P(Table2[6M Return vs Nifty])</f>
        <v>-0.77026562283374944</v>
      </c>
      <c r="M507">
        <v>-0.91442559668916201</v>
      </c>
      <c r="N507">
        <f>(Table2[[#This Row],[1W Return vs Nifty]]-AVERAGE(Table2[1W Return vs Nifty]))/_xlfn.STDEV.P(Table2[1W Return vs Nifty])</f>
        <v>-0.49703201385084839</v>
      </c>
      <c r="O507">
        <v>5026.12</v>
      </c>
      <c r="P507">
        <v>5038.28914618832</v>
      </c>
      <c r="Q507">
        <v>4719.7692009069096</v>
      </c>
      <c r="R507">
        <v>56.589308855651801</v>
      </c>
      <c r="S507" s="2">
        <f>(Table2[[#This Row],[Close Price]]-Table2[[#This Row],[20D EMA]])/Table2[[#This Row],[20D EMA]]</f>
        <v>7.4470963685706456E-3</v>
      </c>
      <c r="T507" s="2">
        <f>(Table2[[#This Row],[Close Price]]-Table2[[#This Row],[50D EMA]])/Table2[[#This Row],[50D EMA]]</f>
        <v>5.013776120965794E-3</v>
      </c>
      <c r="U507" s="2">
        <f>(Table2[[#This Row],[Close Price]]-Table2[[#This Row],[200D EMA]])/Table2[[#This Row],[200D EMA]]</f>
        <v>7.2838476726156995E-2</v>
      </c>
      <c r="V507">
        <v>1.1469257278220399</v>
      </c>
      <c r="W507">
        <v>4990.6000000000004</v>
      </c>
      <c r="X507">
        <v>5085</v>
      </c>
      <c r="Y507">
        <v>4872</v>
      </c>
      <c r="Z507">
        <v>5085</v>
      </c>
      <c r="AA507">
        <v>4872</v>
      </c>
      <c r="AB507">
        <v>5085</v>
      </c>
      <c r="AC507" s="2">
        <f>(Table2[[#This Row],[Close Price]]/Table2[[#This Row],[Day Low]])-1</f>
        <v>1.4617480864024257E-2</v>
      </c>
      <c r="AD507" s="2">
        <f>(Table2[[#This Row],[Day High]]/Table2[[#This Row],[Close Price]])-1</f>
        <v>4.2361584264003493E-3</v>
      </c>
      <c r="AE507" s="2">
        <f>(Table2[[#This Row],[Close Price]]/Table2[[#This Row],[Current Week Low]])-1</f>
        <v>3.9316502463054182E-2</v>
      </c>
      <c r="AF507" s="2">
        <f>(Table2[[#This Row],[Current Week High]]/Table2[[#This Row],[Close Price]])-1</f>
        <v>4.2361584264003493E-3</v>
      </c>
      <c r="AG507" s="2">
        <f>(Table2[[#This Row],[Close Price]]/Table2[[#This Row],[Current Month Low]])-1</f>
        <v>3.9316502463054182E-2</v>
      </c>
      <c r="AH507" s="2">
        <f>(Table2[[#This Row],[Current Month High]]/Table2[[#This Row],[Close Price]])-1</f>
        <v>4.2361584264003493E-3</v>
      </c>
      <c r="AI507">
        <v>10.1756672690108</v>
      </c>
      <c r="AJ507">
        <v>46.897302001740599</v>
      </c>
      <c r="AK507" t="str">
        <f>IF(AND(Table2[[#This Row],[20D EMA]]&gt;Table2[[#This Row],[50D EMA]],Table2[[#This Row],[50D EMA]]&gt;Table2[[#This Row],[200D EMA]]),"Uptrend","Downtrend/NoTrend")</f>
        <v>Downtrend/NoTrend</v>
      </c>
      <c r="AL507">
        <v>-0.02</v>
      </c>
      <c r="AM507" t="s">
        <v>10474</v>
      </c>
      <c r="AN507">
        <v>-2.34</v>
      </c>
      <c r="AO507" t="s">
        <v>10474</v>
      </c>
      <c r="AP507">
        <v>1.0589849950374E-2</v>
      </c>
      <c r="AQ507">
        <f>(Table2[[#This Row],[Sharpe Ratio]]-AVERAGE(Table2[Sharpe Ratio]))/_xlfn.STDEV.P(Table2[Sharpe Ratio])</f>
        <v>-0.50396440674935494</v>
      </c>
      <c r="AR5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7">
        <f>_xlfn.RANK.AVG(Table2[[#This Row],[1Y Return vs Nifty Z-Score]],Table2[1Y Return vs Nifty Z-Score])</f>
        <v>398</v>
      </c>
      <c r="AT507">
        <f>_xlfn.RANK.AVG(Table2[[#This Row],[6M Return vs Nifty Z-Score]],Table2[6M Return vs Nifty Z-Score])</f>
        <v>584</v>
      </c>
      <c r="AU507">
        <f>_xlfn.RANK.AVG(Table2[[#This Row],[Sharpe Ratio Z-Score]],Table2[Sharpe Ratio Z-Score])</f>
        <v>468</v>
      </c>
      <c r="AV507">
        <f>(Table2[[#This Row],[Rank 1Y]]+Table2[[#This Row],[Rank 6M]]+Table2[[#This Row],[Rank Sharpe]])/3</f>
        <v>483.33333333333331</v>
      </c>
    </row>
    <row r="508" spans="1:48" x14ac:dyDescent="0.3">
      <c r="A508" t="s">
        <v>1891</v>
      </c>
      <c r="B508" t="s">
        <v>1892</v>
      </c>
      <c r="C508" t="s">
        <v>10445</v>
      </c>
      <c r="D508" t="s">
        <v>1502</v>
      </c>
      <c r="E508">
        <v>3582.3119343160001</v>
      </c>
      <c r="F508">
        <v>158.36000000000001</v>
      </c>
      <c r="G508">
        <v>1.3846725352701801</v>
      </c>
      <c r="H508">
        <f>(Table2[[#This Row],[1Y Return vs Nifty]]-AVERAGE(Table2[1Y Return vs Nifty]))/_xlfn.STDEV.P(Table2[1Y Return vs Nifty])</f>
        <v>-0.52728134618555167</v>
      </c>
      <c r="I508">
        <v>6.7534316889768302</v>
      </c>
      <c r="J508">
        <f>(Table2[[#This Row],[1M Return vs Nifty]]-AVERAGE(Table2[1M Return vs Nifty]))/_xlfn.STDEV.P(Table2[1M Return vs Nifty])</f>
        <v>-0.2308022986374412</v>
      </c>
      <c r="K508">
        <v>-9.90114256421856</v>
      </c>
      <c r="L508">
        <f>(Table2[[#This Row],[6M Return vs Nifty]]-AVERAGE(Table2[6M Return vs Nifty]))/_xlfn.STDEV.P(Table2[6M Return vs Nifty])</f>
        <v>-0.61461632857387793</v>
      </c>
      <c r="M508">
        <v>4.3011463307547197</v>
      </c>
      <c r="N508">
        <f>(Table2[[#This Row],[1W Return vs Nifty]]-AVERAGE(Table2[1W Return vs Nifty]))/_xlfn.STDEV.P(Table2[1W Return vs Nifty])</f>
        <v>0.52697072488727448</v>
      </c>
      <c r="O508">
        <v>154.02000000000001</v>
      </c>
      <c r="P508">
        <v>151.87543877481801</v>
      </c>
      <c r="Q508">
        <v>147.15321493049601</v>
      </c>
      <c r="R508">
        <v>64.861987213816406</v>
      </c>
      <c r="S508" s="2">
        <f>(Table2[[#This Row],[Close Price]]-Table2[[#This Row],[20D EMA]])/Table2[[#This Row],[20D EMA]]</f>
        <v>2.8178158680690839E-2</v>
      </c>
      <c r="T508" s="2">
        <f>(Table2[[#This Row],[Close Price]]-Table2[[#This Row],[50D EMA]])/Table2[[#This Row],[50D EMA]]</f>
        <v>4.2696576072425413E-2</v>
      </c>
      <c r="U508" s="2">
        <f>(Table2[[#This Row],[Close Price]]-Table2[[#This Row],[200D EMA]])/Table2[[#This Row],[200D EMA]]</f>
        <v>7.6157256059932107E-2</v>
      </c>
      <c r="V508">
        <v>1.0569093653805599</v>
      </c>
      <c r="W508">
        <v>156.65</v>
      </c>
      <c r="X508">
        <v>159</v>
      </c>
      <c r="Y508">
        <v>152.96</v>
      </c>
      <c r="Z508">
        <v>163</v>
      </c>
      <c r="AA508">
        <v>152.96</v>
      </c>
      <c r="AB508">
        <v>163</v>
      </c>
      <c r="AC508" s="2">
        <f>(Table2[[#This Row],[Close Price]]/Table2[[#This Row],[Day Low]])-1</f>
        <v>1.091605489945735E-2</v>
      </c>
      <c r="AD508" s="2">
        <f>(Table2[[#This Row],[Day High]]/Table2[[#This Row],[Close Price]])-1</f>
        <v>4.0414246021722722E-3</v>
      </c>
      <c r="AE508" s="2">
        <f>(Table2[[#This Row],[Close Price]]/Table2[[#This Row],[Current Week Low]])-1</f>
        <v>3.5303347280334796E-2</v>
      </c>
      <c r="AF508" s="2">
        <f>(Table2[[#This Row],[Current Week High]]/Table2[[#This Row],[Close Price]])-1</f>
        <v>2.9300328365748918E-2</v>
      </c>
      <c r="AG508" s="2">
        <f>(Table2[[#This Row],[Close Price]]/Table2[[#This Row],[Current Month Low]])-1</f>
        <v>3.5303347280334796E-2</v>
      </c>
      <c r="AH508" s="2">
        <f>(Table2[[#This Row],[Current Month High]]/Table2[[#This Row],[Close Price]])-1</f>
        <v>2.9300328365748918E-2</v>
      </c>
      <c r="AI508">
        <v>11.076029300328299</v>
      </c>
      <c r="AJ508">
        <v>29.010183299388999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0.03</v>
      </c>
      <c r="AM508" t="s">
        <v>10473</v>
      </c>
      <c r="AN508">
        <v>4.16</v>
      </c>
      <c r="AO508" t="s">
        <v>10473</v>
      </c>
      <c r="AP508">
        <v>2.8469565004834E-2</v>
      </c>
      <c r="AQ508">
        <f>(Table2[[#This Row],[Sharpe Ratio]]-AVERAGE(Table2[Sharpe Ratio]))/_xlfn.STDEV.P(Table2[Sharpe Ratio])</f>
        <v>-0.30175812100241195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-1.1474873695120085</v>
      </c>
      <c r="AS508">
        <f>_xlfn.RANK.AVG(Table2[[#This Row],[1Y Return vs Nifty Z-Score]],Table2[1Y Return vs Nifty Z-Score])</f>
        <v>507</v>
      </c>
      <c r="AT508">
        <f>_xlfn.RANK.AVG(Table2[[#This Row],[6M Return vs Nifty Z-Score]],Table2[6M Return vs Nifty Z-Score])</f>
        <v>530</v>
      </c>
      <c r="AU508">
        <f>_xlfn.RANK.AVG(Table2[[#This Row],[Sharpe Ratio Z-Score]],Table2[Sharpe Ratio Z-Score])</f>
        <v>416</v>
      </c>
      <c r="AV508">
        <f>(Table2[[#This Row],[Rank 1Y]]+Table2[[#This Row],[Rank 6M]]+Table2[[#This Row],[Rank Sharpe]])/3</f>
        <v>484.33333333333331</v>
      </c>
    </row>
    <row r="509" spans="1:48" x14ac:dyDescent="0.3">
      <c r="A509" t="s">
        <v>739</v>
      </c>
      <c r="B509" t="s">
        <v>740</v>
      </c>
      <c r="C509" t="s">
        <v>10429</v>
      </c>
      <c r="D509" t="s">
        <v>546</v>
      </c>
      <c r="E509">
        <v>21293.211498000001</v>
      </c>
      <c r="F509">
        <v>2363.6</v>
      </c>
      <c r="G509">
        <v>5.7737205885897804</v>
      </c>
      <c r="H509">
        <f>(Table2[[#This Row],[1Y Return vs Nifty]]-AVERAGE(Table2[1Y Return vs Nifty]))/_xlfn.STDEV.P(Table2[1Y Return vs Nifty])</f>
        <v>-0.47839289889282449</v>
      </c>
      <c r="I509">
        <v>-8.7678250017962291</v>
      </c>
      <c r="J509">
        <f>(Table2[[#This Row],[1M Return vs Nifty]]-AVERAGE(Table2[1M Return vs Nifty]))/_xlfn.STDEV.P(Table2[1M Return vs Nifty])</f>
        <v>-1.3485195703008963</v>
      </c>
      <c r="K509">
        <v>-48.874356573946699</v>
      </c>
      <c r="L509">
        <f>(Table2[[#This Row],[6M Return vs Nifty]]-AVERAGE(Table2[6M Return vs Nifty]))/_xlfn.STDEV.P(Table2[6M Return vs Nifty])</f>
        <v>-1.7290191939450019</v>
      </c>
      <c r="M509">
        <v>-11.8475809316534</v>
      </c>
      <c r="N509">
        <f>(Table2[[#This Row],[1W Return vs Nifty]]-AVERAGE(Table2[1W Return vs Nifty]))/_xlfn.STDEV.P(Table2[1W Return vs Nifty])</f>
        <v>-2.643600244871215</v>
      </c>
      <c r="O509">
        <v>2510.29</v>
      </c>
      <c r="P509">
        <v>2596.85708187415</v>
      </c>
      <c r="Q509">
        <v>2595.5199490588102</v>
      </c>
      <c r="R509">
        <v>27.9687973600895</v>
      </c>
      <c r="S509" s="2">
        <f>(Table2[[#This Row],[Close Price]]-Table2[[#This Row],[20D EMA]])/Table2[[#This Row],[20D EMA]]</f>
        <v>-5.8435479566105931E-2</v>
      </c>
      <c r="T509" s="2">
        <f>(Table2[[#This Row],[Close Price]]-Table2[[#This Row],[50D EMA]])/Table2[[#This Row],[50D EMA]]</f>
        <v>-8.9822841427148789E-2</v>
      </c>
      <c r="U509" s="2">
        <f>(Table2[[#This Row],[Close Price]]-Table2[[#This Row],[200D EMA]])/Table2[[#This Row],[200D EMA]]</f>
        <v>-8.9353945880057406E-2</v>
      </c>
      <c r="V509">
        <v>1.81090093437948</v>
      </c>
      <c r="W509">
        <v>2345</v>
      </c>
      <c r="X509">
        <v>2410</v>
      </c>
      <c r="Y509">
        <v>2287.0500000000002</v>
      </c>
      <c r="Z509">
        <v>2599</v>
      </c>
      <c r="AA509">
        <v>2287.0500000000002</v>
      </c>
      <c r="AB509">
        <v>2599</v>
      </c>
      <c r="AC509" s="2">
        <f>(Table2[[#This Row],[Close Price]]/Table2[[#This Row],[Day Low]])-1</f>
        <v>7.9317697228145079E-3</v>
      </c>
      <c r="AD509" s="2">
        <f>(Table2[[#This Row],[Day High]]/Table2[[#This Row],[Close Price]])-1</f>
        <v>1.9631071247250054E-2</v>
      </c>
      <c r="AE509" s="2">
        <f>(Table2[[#This Row],[Close Price]]/Table2[[#This Row],[Current Week Low]])-1</f>
        <v>3.3471065346188267E-2</v>
      </c>
      <c r="AF509" s="2">
        <f>(Table2[[#This Row],[Current Week High]]/Table2[[#This Row],[Close Price]])-1</f>
        <v>9.9593839905229409E-2</v>
      </c>
      <c r="AG509" s="2">
        <f>(Table2[[#This Row],[Close Price]]/Table2[[#This Row],[Current Month Low]])-1</f>
        <v>3.3471065346188267E-2</v>
      </c>
      <c r="AH509" s="2">
        <f>(Table2[[#This Row],[Current Month High]]/Table2[[#This Row],[Close Price]])-1</f>
        <v>9.9593839905229409E-2</v>
      </c>
      <c r="AI509">
        <v>64.833305127771197</v>
      </c>
      <c r="AJ509">
        <v>62.7823691460055</v>
      </c>
      <c r="AK509" t="str">
        <f>IF(AND(Table2[[#This Row],[20D EMA]]&gt;Table2[[#This Row],[50D EMA]],Table2[[#This Row],[50D EMA]]&gt;Table2[[#This Row],[200D EMA]]),"Uptrend","Downtrend/NoTrend")</f>
        <v>Downtrend/NoTrend</v>
      </c>
      <c r="AL509">
        <v>-0.26</v>
      </c>
      <c r="AM509" t="s">
        <v>10474</v>
      </c>
      <c r="AN509">
        <v>-9.36</v>
      </c>
      <c r="AO509" t="s">
        <v>10474</v>
      </c>
      <c r="AP509">
        <v>8.0247111924475006E-2</v>
      </c>
      <c r="AQ509">
        <f>(Table2[[#This Row],[Sharpe Ratio]]-AVERAGE(Table2[Sharpe Ratio]))/_xlfn.STDEV.P(Table2[Sharpe Ratio])</f>
        <v>0.28380744398667057</v>
      </c>
      <c r="AR5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9">
        <f>_xlfn.RANK.AVG(Table2[[#This Row],[1Y Return vs Nifty Z-Score]],Table2[1Y Return vs Nifty Z-Score])</f>
        <v>481</v>
      </c>
      <c r="AT509">
        <f>_xlfn.RANK.AVG(Table2[[#This Row],[6M Return vs Nifty Z-Score]],Table2[6M Return vs Nifty Z-Score])</f>
        <v>720</v>
      </c>
      <c r="AU509">
        <f>_xlfn.RANK.AVG(Table2[[#This Row],[Sharpe Ratio Z-Score]],Table2[Sharpe Ratio Z-Score])</f>
        <v>253</v>
      </c>
      <c r="AV509">
        <f>(Table2[[#This Row],[Rank 1Y]]+Table2[[#This Row],[Rank 6M]]+Table2[[#This Row],[Rank Sharpe]])/3</f>
        <v>484.66666666666669</v>
      </c>
    </row>
    <row r="510" spans="1:48" x14ac:dyDescent="0.3">
      <c r="A510" t="s">
        <v>1238</v>
      </c>
      <c r="B510" t="s">
        <v>1239</v>
      </c>
      <c r="C510" t="s">
        <v>10445</v>
      </c>
      <c r="D510" t="s">
        <v>1141</v>
      </c>
      <c r="E510">
        <v>8969.2079622729998</v>
      </c>
      <c r="F510">
        <v>85.67</v>
      </c>
      <c r="G510">
        <v>11.6246527998623</v>
      </c>
      <c r="H510">
        <f>(Table2[[#This Row],[1Y Return vs Nifty]]-AVERAGE(Table2[1Y Return vs Nifty]))/_xlfn.STDEV.P(Table2[1Y Return vs Nifty])</f>
        <v>-0.41322090999018063</v>
      </c>
      <c r="I510">
        <v>6.3346534882665999</v>
      </c>
      <c r="J510">
        <f>(Table2[[#This Row],[1M Return vs Nifty]]-AVERAGE(Table2[1M Return vs Nifty]))/_xlfn.STDEV.P(Table2[1M Return vs Nifty])</f>
        <v>-0.2609593688576784</v>
      </c>
      <c r="K510">
        <v>-19.934232099977599</v>
      </c>
      <c r="L510">
        <f>(Table2[[#This Row],[6M Return vs Nifty]]-AVERAGE(Table2[6M Return vs Nifty]))/_xlfn.STDEV.P(Table2[6M Return vs Nifty])</f>
        <v>-0.90150320745392198</v>
      </c>
      <c r="M510">
        <v>7.6771762118309201</v>
      </c>
      <c r="N510">
        <f>(Table2[[#This Row],[1W Return vs Nifty]]-AVERAGE(Table2[1W Return vs Nifty]))/_xlfn.STDEV.P(Table2[1W Return vs Nifty])</f>
        <v>1.1898057681723651</v>
      </c>
      <c r="O510">
        <v>83.42</v>
      </c>
      <c r="P510">
        <v>84.052326981916906</v>
      </c>
      <c r="Q510">
        <v>85.312243570412903</v>
      </c>
      <c r="R510">
        <v>58.299965713924699</v>
      </c>
      <c r="S510" s="2">
        <f>(Table2[[#This Row],[Close Price]]-Table2[[#This Row],[20D EMA]])/Table2[[#This Row],[20D EMA]]</f>
        <v>2.6971949172860225E-2</v>
      </c>
      <c r="T510" s="2">
        <f>(Table2[[#This Row],[Close Price]]-Table2[[#This Row],[50D EMA]])/Table2[[#This Row],[50D EMA]]</f>
        <v>1.9246022997449236E-2</v>
      </c>
      <c r="U510" s="2">
        <f>(Table2[[#This Row],[Close Price]]-Table2[[#This Row],[200D EMA]])/Table2[[#This Row],[200D EMA]]</f>
        <v>4.1934945632020847E-3</v>
      </c>
      <c r="V510">
        <v>1.7608951407721201</v>
      </c>
      <c r="W510">
        <v>85.33</v>
      </c>
      <c r="X510">
        <v>87.5</v>
      </c>
      <c r="Y510">
        <v>80.239999999999995</v>
      </c>
      <c r="Z510">
        <v>90</v>
      </c>
      <c r="AA510">
        <v>80.239999999999995</v>
      </c>
      <c r="AB510">
        <v>90</v>
      </c>
      <c r="AC510" s="2">
        <f>(Table2[[#This Row],[Close Price]]/Table2[[#This Row],[Day Low]])-1</f>
        <v>3.9845306457284568E-3</v>
      </c>
      <c r="AD510" s="2">
        <f>(Table2[[#This Row],[Day High]]/Table2[[#This Row],[Close Price]])-1</f>
        <v>2.1361036535543443E-2</v>
      </c>
      <c r="AE510" s="2">
        <f>(Table2[[#This Row],[Close Price]]/Table2[[#This Row],[Current Week Low]])-1</f>
        <v>6.767198404785657E-2</v>
      </c>
      <c r="AF510" s="2">
        <f>(Table2[[#This Row],[Current Week High]]/Table2[[#This Row],[Close Price]])-1</f>
        <v>5.0542780436558798E-2</v>
      </c>
      <c r="AG510" s="2">
        <f>(Table2[[#This Row],[Close Price]]/Table2[[#This Row],[Current Month Low]])-1</f>
        <v>6.767198404785657E-2</v>
      </c>
      <c r="AH510" s="2">
        <f>(Table2[[#This Row],[Current Month High]]/Table2[[#This Row],[Close Price]])-1</f>
        <v>5.0542780436558798E-2</v>
      </c>
      <c r="AI510">
        <v>58.398505894712201</v>
      </c>
      <c r="AJ510">
        <v>49.903762029746197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-0.09</v>
      </c>
      <c r="AM510" t="s">
        <v>10474</v>
      </c>
      <c r="AN510">
        <v>1.88</v>
      </c>
      <c r="AO510" t="s">
        <v>10473</v>
      </c>
      <c r="AP510">
        <v>4.1577113023871001E-2</v>
      </c>
      <c r="AQ510">
        <f>(Table2[[#This Row],[Sharpe Ratio]]-AVERAGE(Table2[Sharpe Ratio]))/_xlfn.STDEV.P(Table2[Sharpe Ratio])</f>
        <v>-0.15352149686683683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0">
        <f>_xlfn.RANK.AVG(Table2[[#This Row],[1Y Return vs Nifty Z-Score]],Table2[1Y Return vs Nifty Z-Score])</f>
        <v>444</v>
      </c>
      <c r="AT510">
        <f>_xlfn.RANK.AVG(Table2[[#This Row],[6M Return vs Nifty Z-Score]],Table2[6M Return vs Nifty Z-Score])</f>
        <v>632</v>
      </c>
      <c r="AU510">
        <f>_xlfn.RANK.AVG(Table2[[#This Row],[Sharpe Ratio Z-Score]],Table2[Sharpe Ratio Z-Score])</f>
        <v>383</v>
      </c>
      <c r="AV510">
        <f>(Table2[[#This Row],[Rank 1Y]]+Table2[[#This Row],[Rank 6M]]+Table2[[#This Row],[Rank Sharpe]])/3</f>
        <v>486.33333333333331</v>
      </c>
    </row>
    <row r="511" spans="1:48" x14ac:dyDescent="0.3">
      <c r="A511" t="s">
        <v>516</v>
      </c>
      <c r="B511" t="s">
        <v>517</v>
      </c>
      <c r="C511" t="s">
        <v>10433</v>
      </c>
      <c r="D511" t="s">
        <v>191</v>
      </c>
      <c r="E511">
        <v>38524.593266739997</v>
      </c>
      <c r="F511">
        <v>656.9</v>
      </c>
      <c r="G511">
        <v>1.6334398764438001</v>
      </c>
      <c r="H511">
        <f>(Table2[[#This Row],[1Y Return vs Nifty]]-AVERAGE(Table2[1Y Return vs Nifty]))/_xlfn.STDEV.P(Table2[1Y Return vs Nifty])</f>
        <v>-0.5245103924617891</v>
      </c>
      <c r="I511">
        <v>-3.8147403817042602</v>
      </c>
      <c r="J511">
        <f>(Table2[[#This Row],[1M Return vs Nifty]]-AVERAGE(Table2[1M Return vs Nifty]))/_xlfn.STDEV.P(Table2[1M Return vs Nifty])</f>
        <v>-0.99183786996032419</v>
      </c>
      <c r="K511">
        <v>-10.488563245149701</v>
      </c>
      <c r="L511">
        <f>(Table2[[#This Row],[6M Return vs Nifty]]-AVERAGE(Table2[6M Return vs Nifty]))/_xlfn.STDEV.P(Table2[6M Return vs Nifty])</f>
        <v>-0.63141307748569508</v>
      </c>
      <c r="M511">
        <v>1.4830275205749099</v>
      </c>
      <c r="N511">
        <f>(Table2[[#This Row],[1W Return vs Nifty]]-AVERAGE(Table2[1W Return vs Nifty]))/_xlfn.STDEV.P(Table2[1W Return vs Nifty])</f>
        <v>-2.6326481988336283E-2</v>
      </c>
      <c r="O511">
        <v>651.38</v>
      </c>
      <c r="P511">
        <v>645.03360963117098</v>
      </c>
      <c r="Q511">
        <v>615.49785532497197</v>
      </c>
      <c r="R511">
        <v>52.617546076173497</v>
      </c>
      <c r="S511" s="2">
        <f>(Table2[[#This Row],[Close Price]]-Table2[[#This Row],[20D EMA]])/Table2[[#This Row],[20D EMA]]</f>
        <v>8.4743160674260517E-3</v>
      </c>
      <c r="T511" s="2">
        <f>(Table2[[#This Row],[Close Price]]-Table2[[#This Row],[50D EMA]])/Table2[[#This Row],[50D EMA]]</f>
        <v>1.8396545841408454E-2</v>
      </c>
      <c r="U511" s="2">
        <f>(Table2[[#This Row],[Close Price]]-Table2[[#This Row],[200D EMA]])/Table2[[#This Row],[200D EMA]]</f>
        <v>6.726610713073633E-2</v>
      </c>
      <c r="V511">
        <v>0.63477376340610003</v>
      </c>
      <c r="W511">
        <v>652.9</v>
      </c>
      <c r="X511">
        <v>666.9</v>
      </c>
      <c r="Y511">
        <v>641.85</v>
      </c>
      <c r="Z511">
        <v>684.3</v>
      </c>
      <c r="AA511">
        <v>641.85</v>
      </c>
      <c r="AB511">
        <v>684.3</v>
      </c>
      <c r="AC511" s="2">
        <f>(Table2[[#This Row],[Close Price]]/Table2[[#This Row],[Day Low]])-1</f>
        <v>6.1265124827691864E-3</v>
      </c>
      <c r="AD511" s="2">
        <f>(Table2[[#This Row],[Day High]]/Table2[[#This Row],[Close Price]])-1</f>
        <v>1.5223017202009359E-2</v>
      </c>
      <c r="AE511" s="2">
        <f>(Table2[[#This Row],[Close Price]]/Table2[[#This Row],[Current Week Low]])-1</f>
        <v>2.344784606995387E-2</v>
      </c>
      <c r="AF511" s="2">
        <f>(Table2[[#This Row],[Current Week High]]/Table2[[#This Row],[Close Price]])-1</f>
        <v>4.1711067133505919E-2</v>
      </c>
      <c r="AG511" s="2">
        <f>(Table2[[#This Row],[Close Price]]/Table2[[#This Row],[Current Month Low]])-1</f>
        <v>2.344784606995387E-2</v>
      </c>
      <c r="AH511" s="2">
        <f>(Table2[[#This Row],[Current Month High]]/Table2[[#This Row],[Close Price]])-1</f>
        <v>4.1711067133505919E-2</v>
      </c>
      <c r="AI511">
        <v>9.4306591566448503</v>
      </c>
      <c r="AJ511">
        <v>34.583077238270803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-0.17</v>
      </c>
      <c r="AM511" t="s">
        <v>10474</v>
      </c>
      <c r="AN511">
        <v>2.1800000000000002</v>
      </c>
      <c r="AO511" t="s">
        <v>10473</v>
      </c>
      <c r="AP511">
        <v>2.6396422412325999E-2</v>
      </c>
      <c r="AQ511">
        <f>(Table2[[#This Row],[Sharpe Ratio]]-AVERAGE(Table2[Sharpe Ratio]))/_xlfn.STDEV.P(Table2[Sharpe Ratio])</f>
        <v>-0.32520382257975694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-2.4992916444759015</v>
      </c>
      <c r="AS511">
        <f>_xlfn.RANK.AVG(Table2[[#This Row],[1Y Return vs Nifty Z-Score]],Table2[1Y Return vs Nifty Z-Score])</f>
        <v>504</v>
      </c>
      <c r="AT511">
        <f>_xlfn.RANK.AVG(Table2[[#This Row],[6M Return vs Nifty Z-Score]],Table2[6M Return vs Nifty Z-Score])</f>
        <v>534</v>
      </c>
      <c r="AU511">
        <f>_xlfn.RANK.AVG(Table2[[#This Row],[Sharpe Ratio Z-Score]],Table2[Sharpe Ratio Z-Score])</f>
        <v>422</v>
      </c>
      <c r="AV511">
        <f>(Table2[[#This Row],[Rank 1Y]]+Table2[[#This Row],[Rank 6M]]+Table2[[#This Row],[Rank Sharpe]])/3</f>
        <v>486.66666666666669</v>
      </c>
    </row>
    <row r="512" spans="1:48" x14ac:dyDescent="0.3">
      <c r="A512" t="s">
        <v>1854</v>
      </c>
      <c r="B512" t="s">
        <v>1855</v>
      </c>
      <c r="C512" t="s">
        <v>10439</v>
      </c>
      <c r="D512" t="s">
        <v>387</v>
      </c>
      <c r="E512">
        <v>3748.418990525</v>
      </c>
      <c r="F512">
        <v>520.25</v>
      </c>
      <c r="G512">
        <v>8.1814849214829799</v>
      </c>
      <c r="H512">
        <f>(Table2[[#This Row],[1Y Return vs Nifty]]-AVERAGE(Table2[1Y Return vs Nifty]))/_xlfn.STDEV.P(Table2[1Y Return vs Nifty])</f>
        <v>-0.45157344778361924</v>
      </c>
      <c r="I512">
        <v>14.178386818039</v>
      </c>
      <c r="J512">
        <f>(Table2[[#This Row],[1M Return vs Nifty]]-AVERAGE(Table2[1M Return vs Nifty]))/_xlfn.STDEV.P(Table2[1M Return vs Nifty])</f>
        <v>0.30388382597336194</v>
      </c>
      <c r="K512">
        <v>4.1501468616557897</v>
      </c>
      <c r="L512">
        <f>(Table2[[#This Row],[6M Return vs Nifty]]-AVERAGE(Table2[6M Return vs Nifty]))/_xlfn.STDEV.P(Table2[6M Return vs Nifty])</f>
        <v>-0.21283275500345733</v>
      </c>
      <c r="M512">
        <v>3.6064451403654698</v>
      </c>
      <c r="N512">
        <f>(Table2[[#This Row],[1W Return vs Nifty]]-AVERAGE(Table2[1W Return vs Nifty]))/_xlfn.STDEV.P(Table2[1W Return vs Nifty])</f>
        <v>0.39057611055552144</v>
      </c>
      <c r="O512">
        <v>495.46</v>
      </c>
      <c r="P512">
        <v>469.75195437511201</v>
      </c>
      <c r="Q512">
        <v>431.20658981215001</v>
      </c>
      <c r="R512">
        <v>61.451125503137</v>
      </c>
      <c r="S512" s="2">
        <f>(Table2[[#This Row],[Close Price]]-Table2[[#This Row],[20D EMA]])/Table2[[#This Row],[20D EMA]]</f>
        <v>5.0034311548863723E-2</v>
      </c>
      <c r="T512" s="2">
        <f>(Table2[[#This Row],[Close Price]]-Table2[[#This Row],[50D EMA]])/Table2[[#This Row],[50D EMA]]</f>
        <v>0.10749938378024008</v>
      </c>
      <c r="U512" s="2">
        <f>(Table2[[#This Row],[Close Price]]-Table2[[#This Row],[200D EMA]])/Table2[[#This Row],[200D EMA]]</f>
        <v>0.20649825928365492</v>
      </c>
      <c r="V512">
        <v>1.65641861926211</v>
      </c>
      <c r="W512">
        <v>515.95000000000005</v>
      </c>
      <c r="X512">
        <v>529</v>
      </c>
      <c r="Y512">
        <v>513.1</v>
      </c>
      <c r="Z512">
        <v>554.70000000000005</v>
      </c>
      <c r="AA512">
        <v>513.1</v>
      </c>
      <c r="AB512">
        <v>554.70000000000005</v>
      </c>
      <c r="AC512" s="2">
        <f>(Table2[[#This Row],[Close Price]]/Table2[[#This Row],[Day Low]])-1</f>
        <v>8.3341409051262971E-3</v>
      </c>
      <c r="AD512" s="2">
        <f>(Table2[[#This Row],[Day High]]/Table2[[#This Row],[Close Price]])-1</f>
        <v>1.6818837097549277E-2</v>
      </c>
      <c r="AE512" s="2">
        <f>(Table2[[#This Row],[Close Price]]/Table2[[#This Row],[Current Week Low]])-1</f>
        <v>1.3934905476515214E-2</v>
      </c>
      <c r="AF512" s="2">
        <f>(Table2[[#This Row],[Current Week High]]/Table2[[#This Row],[Close Price]])-1</f>
        <v>6.6218164344065356E-2</v>
      </c>
      <c r="AG512" s="2">
        <f>(Table2[[#This Row],[Close Price]]/Table2[[#This Row],[Current Month Low]])-1</f>
        <v>1.3934905476515214E-2</v>
      </c>
      <c r="AH512" s="2">
        <f>(Table2[[#This Row],[Current Month High]]/Table2[[#This Row],[Close Price]])-1</f>
        <v>6.6218164344065356E-2</v>
      </c>
      <c r="AI512">
        <v>6.6218164344065302</v>
      </c>
      <c r="AJ512">
        <v>49.475650050280102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0.04</v>
      </c>
      <c r="AM512" t="s">
        <v>10473</v>
      </c>
      <c r="AN512">
        <v>10.59</v>
      </c>
      <c r="AO512" t="s">
        <v>10473</v>
      </c>
      <c r="AP512">
        <v>-4.2432731961543999E-2</v>
      </c>
      <c r="AQ512">
        <f>(Table2[[#This Row],[Sharpe Ratio]]-AVERAGE(Table2[Sharpe Ratio]))/_xlfn.STDEV.P(Table2[Sharpe Ratio])</f>
        <v>-1.1036103919602636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-1.0735566582184566</v>
      </c>
      <c r="AS512">
        <f>_xlfn.RANK.AVG(Table2[[#This Row],[1Y Return vs Nifty Z-Score]],Table2[1Y Return vs Nifty Z-Score])</f>
        <v>463</v>
      </c>
      <c r="AT512">
        <f>_xlfn.RANK.AVG(Table2[[#This Row],[6M Return vs Nifty Z-Score]],Table2[6M Return vs Nifty Z-Score])</f>
        <v>380</v>
      </c>
      <c r="AU512">
        <f>_xlfn.RANK.AVG(Table2[[#This Row],[Sharpe Ratio Z-Score]],Table2[Sharpe Ratio Z-Score])</f>
        <v>621</v>
      </c>
      <c r="AV512">
        <f>(Table2[[#This Row],[Rank 1Y]]+Table2[[#This Row],[Rank 6M]]+Table2[[#This Row],[Rank Sharpe]])/3</f>
        <v>488</v>
      </c>
    </row>
    <row r="513" spans="1:48" x14ac:dyDescent="0.3">
      <c r="A513" t="s">
        <v>1054</v>
      </c>
      <c r="B513" t="s">
        <v>1055</v>
      </c>
      <c r="C513" t="s">
        <v>10438</v>
      </c>
      <c r="D513" t="s">
        <v>80</v>
      </c>
      <c r="E513">
        <v>12268.106857305</v>
      </c>
      <c r="F513">
        <v>1593.15</v>
      </c>
      <c r="G513">
        <v>4.1134220184056201</v>
      </c>
      <c r="H513">
        <f>(Table2[[#This Row],[1Y Return vs Nifty]]-AVERAGE(Table2[1Y Return vs Nifty]))/_xlfn.STDEV.P(Table2[1Y Return vs Nifty])</f>
        <v>-0.49688652624722246</v>
      </c>
      <c r="I513">
        <v>7.4987781328784102</v>
      </c>
      <c r="J513">
        <f>(Table2[[#This Row],[1M Return vs Nifty]]-AVERAGE(Table2[1M Return vs Nifty]))/_xlfn.STDEV.P(Table2[1M Return vs Nifty])</f>
        <v>-0.17712838483528245</v>
      </c>
      <c r="K513">
        <v>-0.92017869018658105</v>
      </c>
      <c r="L513">
        <f>(Table2[[#This Row],[6M Return vs Nifty]]-AVERAGE(Table2[6M Return vs Nifty]))/_xlfn.STDEV.P(Table2[6M Return vs Nifty])</f>
        <v>-0.35781400602184055</v>
      </c>
      <c r="M513">
        <v>-1.17590161093887</v>
      </c>
      <c r="N513">
        <f>(Table2[[#This Row],[1W Return vs Nifty]]-AVERAGE(Table2[1W Return vs Nifty]))/_xlfn.STDEV.P(Table2[1W Return vs Nifty])</f>
        <v>-0.54836907878463659</v>
      </c>
      <c r="O513">
        <v>1557.85</v>
      </c>
      <c r="P513">
        <v>1521.4845709736701</v>
      </c>
      <c r="Q513">
        <v>1429.1155944494701</v>
      </c>
      <c r="R513">
        <v>57.705211026171803</v>
      </c>
      <c r="S513" s="2">
        <f>(Table2[[#This Row],[Close Price]]-Table2[[#This Row],[20D EMA]])/Table2[[#This Row],[20D EMA]]</f>
        <v>2.2659434477003682E-2</v>
      </c>
      <c r="T513" s="2">
        <f>(Table2[[#This Row],[Close Price]]-Table2[[#This Row],[50D EMA]])/Table2[[#This Row],[50D EMA]]</f>
        <v>4.7102304153152141E-2</v>
      </c>
      <c r="U513" s="2">
        <f>(Table2[[#This Row],[Close Price]]-Table2[[#This Row],[200D EMA]])/Table2[[#This Row],[200D EMA]]</f>
        <v>0.11478036219576766</v>
      </c>
      <c r="V513">
        <v>1.01593856088664</v>
      </c>
      <c r="W513">
        <v>1569.05</v>
      </c>
      <c r="X513">
        <v>1618.25</v>
      </c>
      <c r="Y513">
        <v>1566.2</v>
      </c>
      <c r="Z513">
        <v>1652.8</v>
      </c>
      <c r="AA513">
        <v>1566.2</v>
      </c>
      <c r="AB513">
        <v>1652.8</v>
      </c>
      <c r="AC513" s="2">
        <f>(Table2[[#This Row],[Close Price]]/Table2[[#This Row],[Day Low]])-1</f>
        <v>1.5359612504381781E-2</v>
      </c>
      <c r="AD513" s="2">
        <f>(Table2[[#This Row],[Day High]]/Table2[[#This Row],[Close Price]])-1</f>
        <v>1.5754950883469787E-2</v>
      </c>
      <c r="AE513" s="2">
        <f>(Table2[[#This Row],[Close Price]]/Table2[[#This Row],[Current Week Low]])-1</f>
        <v>1.7207253224364782E-2</v>
      </c>
      <c r="AF513" s="2">
        <f>(Table2[[#This Row],[Current Week High]]/Table2[[#This Row],[Close Price]])-1</f>
        <v>3.7441546621473032E-2</v>
      </c>
      <c r="AG513" s="2">
        <f>(Table2[[#This Row],[Close Price]]/Table2[[#This Row],[Current Month Low]])-1</f>
        <v>1.7207253224364782E-2</v>
      </c>
      <c r="AH513" s="2">
        <f>(Table2[[#This Row],[Current Month High]]/Table2[[#This Row],[Close Price]])-1</f>
        <v>3.7441546621473032E-2</v>
      </c>
      <c r="AI513">
        <v>13.109248972162</v>
      </c>
      <c r="AJ513">
        <v>50.219225873367598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-0.04</v>
      </c>
      <c r="AM513" t="s">
        <v>10474</v>
      </c>
      <c r="AN513">
        <v>3.46</v>
      </c>
      <c r="AO513" t="s">
        <v>10473</v>
      </c>
      <c r="AP513">
        <v>-1.8251828129999999E-6</v>
      </c>
      <c r="AQ513">
        <f>(Table2[[#This Row],[Sharpe Ratio]]-AVERAGE(Table2[Sharpe Ratio]))/_xlfn.STDEV.P(Table2[Sharpe Ratio])</f>
        <v>-0.62374837880912015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-2.2039463746981025</v>
      </c>
      <c r="AS513">
        <f>_xlfn.RANK.AVG(Table2[[#This Row],[1Y Return vs Nifty Z-Score]],Table2[1Y Return vs Nifty Z-Score])</f>
        <v>489</v>
      </c>
      <c r="AT513">
        <f>_xlfn.RANK.AVG(Table2[[#This Row],[6M Return vs Nifty Z-Score]],Table2[6M Return vs Nifty Z-Score])</f>
        <v>433</v>
      </c>
      <c r="AU513">
        <f>_xlfn.RANK.AVG(Table2[[#This Row],[Sharpe Ratio Z-Score]],Table2[Sharpe Ratio Z-Score])</f>
        <v>543</v>
      </c>
      <c r="AV513">
        <f>(Table2[[#This Row],[Rank 1Y]]+Table2[[#This Row],[Rank 6M]]+Table2[[#This Row],[Rank Sharpe]])/3</f>
        <v>488.33333333333331</v>
      </c>
    </row>
    <row r="514" spans="1:48" x14ac:dyDescent="0.3">
      <c r="A514" t="s">
        <v>769</v>
      </c>
      <c r="B514" t="s">
        <v>770</v>
      </c>
      <c r="C514" t="s">
        <v>10429</v>
      </c>
      <c r="D514" t="s">
        <v>487</v>
      </c>
      <c r="E514">
        <v>20586.063552060001</v>
      </c>
      <c r="F514">
        <v>792.6</v>
      </c>
      <c r="G514">
        <v>15.7996709199337</v>
      </c>
      <c r="H514">
        <f>(Table2[[#This Row],[1Y Return vs Nifty]]-AVERAGE(Table2[1Y Return vs Nifty]))/_xlfn.STDEV.P(Table2[1Y Return vs Nifty])</f>
        <v>-0.3667164856071039</v>
      </c>
      <c r="I514">
        <v>11.8175665340782</v>
      </c>
      <c r="J514">
        <f>(Table2[[#This Row],[1M Return vs Nifty]]-AVERAGE(Table2[1M Return vs Nifty]))/_xlfn.STDEV.P(Table2[1M Return vs Nifty])</f>
        <v>0.13387635433319137</v>
      </c>
      <c r="K514">
        <v>-13.0084454112807</v>
      </c>
      <c r="L514">
        <f>(Table2[[#This Row],[6M Return vs Nifty]]-AVERAGE(Table2[6M Return vs Nifty]))/_xlfn.STDEV.P(Table2[6M Return vs Nifty])</f>
        <v>-0.70346676814700493</v>
      </c>
      <c r="M514">
        <v>1.0980554792366899</v>
      </c>
      <c r="N514">
        <f>(Table2[[#This Row],[1W Return vs Nifty]]-AVERAGE(Table2[1W Return vs Nifty]))/_xlfn.STDEV.P(Table2[1W Return vs Nifty])</f>
        <v>-0.10191022048375076</v>
      </c>
      <c r="O514">
        <v>790.67</v>
      </c>
      <c r="P514">
        <v>774.84376785275902</v>
      </c>
      <c r="Q514">
        <v>728.34485994227305</v>
      </c>
      <c r="R514">
        <v>48.9765761380512</v>
      </c>
      <c r="S514" s="2">
        <f>(Table2[[#This Row],[Close Price]]-Table2[[#This Row],[20D EMA]])/Table2[[#This Row],[20D EMA]]</f>
        <v>2.4409677868137956E-3</v>
      </c>
      <c r="T514" s="2">
        <f>(Table2[[#This Row],[Close Price]]-Table2[[#This Row],[50D EMA]])/Table2[[#This Row],[50D EMA]]</f>
        <v>2.291588689736376E-2</v>
      </c>
      <c r="U514" s="2">
        <f>(Table2[[#This Row],[Close Price]]-Table2[[#This Row],[200D EMA]])/Table2[[#This Row],[200D EMA]]</f>
        <v>8.8220764079833952E-2</v>
      </c>
      <c r="V514">
        <v>1.0677286037374301</v>
      </c>
      <c r="W514">
        <v>791.1</v>
      </c>
      <c r="X514">
        <v>809.9</v>
      </c>
      <c r="Y514">
        <v>780.5</v>
      </c>
      <c r="Z514">
        <v>812.75</v>
      </c>
      <c r="AA514">
        <v>780.5</v>
      </c>
      <c r="AB514">
        <v>812.75</v>
      </c>
      <c r="AC514" s="2">
        <f>(Table2[[#This Row],[Close Price]]/Table2[[#This Row],[Day Low]])-1</f>
        <v>1.8960940462646736E-3</v>
      </c>
      <c r="AD514" s="2">
        <f>(Table2[[#This Row],[Day High]]/Table2[[#This Row],[Close Price]])-1</f>
        <v>2.1826898814029772E-2</v>
      </c>
      <c r="AE514" s="2">
        <f>(Table2[[#This Row],[Close Price]]/Table2[[#This Row],[Current Week Low]])-1</f>
        <v>1.5502882767456816E-2</v>
      </c>
      <c r="AF514" s="2">
        <f>(Table2[[#This Row],[Current Week High]]/Table2[[#This Row],[Close Price]])-1</f>
        <v>2.542265960131207E-2</v>
      </c>
      <c r="AG514" s="2">
        <f>(Table2[[#This Row],[Close Price]]/Table2[[#This Row],[Current Month Low]])-1</f>
        <v>1.5502882767456816E-2</v>
      </c>
      <c r="AH514" s="2">
        <f>(Table2[[#This Row],[Current Month High]]/Table2[[#This Row],[Close Price]])-1</f>
        <v>2.542265960131207E-2</v>
      </c>
      <c r="AI514">
        <v>15.278829169820799</v>
      </c>
      <c r="AJ514">
        <v>41.788908765652899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-0.05</v>
      </c>
      <c r="AM514" t="s">
        <v>10474</v>
      </c>
      <c r="AN514">
        <v>-5.64</v>
      </c>
      <c r="AO514" t="s">
        <v>10474</v>
      </c>
      <c r="AP514">
        <v>5.7653249980989998E-3</v>
      </c>
      <c r="AQ514">
        <f>(Table2[[#This Row],[Sharpe Ratio]]-AVERAGE(Table2[Sharpe Ratio]))/_xlfn.STDEV.P(Table2[Sharpe Ratio])</f>
        <v>-0.5585261974782082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-1.5967433173828764</v>
      </c>
      <c r="AS514">
        <f>_xlfn.RANK.AVG(Table2[[#This Row],[1Y Return vs Nifty Z-Score]],Table2[1Y Return vs Nifty Z-Score])</f>
        <v>422</v>
      </c>
      <c r="AT514">
        <f>_xlfn.RANK.AVG(Table2[[#This Row],[6M Return vs Nifty Z-Score]],Table2[6M Return vs Nifty Z-Score])</f>
        <v>560</v>
      </c>
      <c r="AU514">
        <f>_xlfn.RANK.AVG(Table2[[#This Row],[Sharpe Ratio Z-Score]],Table2[Sharpe Ratio Z-Score])</f>
        <v>485</v>
      </c>
      <c r="AV514">
        <f>(Table2[[#This Row],[Rank 1Y]]+Table2[[#This Row],[Rank 6M]]+Table2[[#This Row],[Rank Sharpe]])/3</f>
        <v>489</v>
      </c>
    </row>
    <row r="515" spans="1:48" x14ac:dyDescent="0.3">
      <c r="A515" t="s">
        <v>2139</v>
      </c>
      <c r="B515" t="s">
        <v>2140</v>
      </c>
      <c r="C515" t="s">
        <v>10438</v>
      </c>
      <c r="D515" t="s">
        <v>80</v>
      </c>
      <c r="E515">
        <v>2580.935066</v>
      </c>
      <c r="F515">
        <v>99.91</v>
      </c>
      <c r="G515">
        <v>16.959352599965801</v>
      </c>
      <c r="H515">
        <f>(Table2[[#This Row],[1Y Return vs Nifty]]-AVERAGE(Table2[1Y Return vs Nifty]))/_xlfn.STDEV.P(Table2[1Y Return vs Nifty])</f>
        <v>-0.35379909759908013</v>
      </c>
      <c r="I515">
        <v>7.3596725593409502</v>
      </c>
      <c r="J515">
        <f>(Table2[[#This Row],[1M Return vs Nifty]]-AVERAGE(Table2[1M Return vs Nifty]))/_xlfn.STDEV.P(Table2[1M Return vs Nifty])</f>
        <v>-0.18714566019030568</v>
      </c>
      <c r="K515">
        <v>-34.971400914714401</v>
      </c>
      <c r="L515">
        <f>(Table2[[#This Row],[6M Return vs Nifty]]-AVERAGE(Table2[6M Return vs Nifty]))/_xlfn.STDEV.P(Table2[6M Return vs Nifty])</f>
        <v>-1.331477086693883</v>
      </c>
      <c r="M515">
        <v>-2.2762513798013</v>
      </c>
      <c r="N515">
        <f>(Table2[[#This Row],[1W Return vs Nifty]]-AVERAGE(Table2[1W Return vs Nifty]))/_xlfn.STDEV.P(Table2[1W Return vs Nifty])</f>
        <v>-0.76440697310569283</v>
      </c>
      <c r="O515">
        <v>99.2</v>
      </c>
      <c r="P515">
        <v>97.512330682989798</v>
      </c>
      <c r="Q515">
        <v>100.865886533234</v>
      </c>
      <c r="R515">
        <v>49.395528231834803</v>
      </c>
      <c r="S515" s="2">
        <f>(Table2[[#This Row],[Close Price]]-Table2[[#This Row],[20D EMA]])/Table2[[#This Row],[20D EMA]]</f>
        <v>7.1572580645160658E-3</v>
      </c>
      <c r="T515" s="2">
        <f>(Table2[[#This Row],[Close Price]]-Table2[[#This Row],[50D EMA]])/Table2[[#This Row],[50D EMA]]</f>
        <v>2.4588370519057354E-2</v>
      </c>
      <c r="U515" s="2">
        <f>(Table2[[#This Row],[Close Price]]-Table2[[#This Row],[200D EMA]])/Table2[[#This Row],[200D EMA]]</f>
        <v>-9.4768069372895003E-3</v>
      </c>
      <c r="V515">
        <v>2.0116319834388698</v>
      </c>
      <c r="W515">
        <v>99</v>
      </c>
      <c r="X515">
        <v>101.5</v>
      </c>
      <c r="Y515">
        <v>97.92</v>
      </c>
      <c r="Z515">
        <v>103.09</v>
      </c>
      <c r="AA515">
        <v>97.92</v>
      </c>
      <c r="AB515">
        <v>103.09</v>
      </c>
      <c r="AC515" s="2">
        <f>(Table2[[#This Row],[Close Price]]/Table2[[#This Row],[Day Low]])-1</f>
        <v>9.1919191919191956E-3</v>
      </c>
      <c r="AD515" s="2">
        <f>(Table2[[#This Row],[Day High]]/Table2[[#This Row],[Close Price]])-1</f>
        <v>1.5914322890601573E-2</v>
      </c>
      <c r="AE515" s="2">
        <f>(Table2[[#This Row],[Close Price]]/Table2[[#This Row],[Current Week Low]])-1</f>
        <v>2.0322712418300526E-2</v>
      </c>
      <c r="AF515" s="2">
        <f>(Table2[[#This Row],[Current Week High]]/Table2[[#This Row],[Close Price]])-1</f>
        <v>3.1828645781203146E-2</v>
      </c>
      <c r="AG515" s="2">
        <f>(Table2[[#This Row],[Close Price]]/Table2[[#This Row],[Current Month Low]])-1</f>
        <v>2.0322712418300526E-2</v>
      </c>
      <c r="AH515" s="2">
        <f>(Table2[[#This Row],[Current Month High]]/Table2[[#This Row],[Close Price]])-1</f>
        <v>3.1828645781203146E-2</v>
      </c>
      <c r="AI515">
        <v>56.140526473826398</v>
      </c>
      <c r="AJ515">
        <v>45.6413994169096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-0.05</v>
      </c>
      <c r="AM515" t="s">
        <v>10474</v>
      </c>
      <c r="AN515">
        <v>-0.5</v>
      </c>
      <c r="AO515" t="s">
        <v>10474</v>
      </c>
      <c r="AP515">
        <v>5.2137654578342997E-2</v>
      </c>
      <c r="AQ515">
        <f>(Table2[[#This Row],[Sharpe Ratio]]-AVERAGE(Table2[Sharpe Ratio]))/_xlfn.STDEV.P(Table2[Sharpe Ratio])</f>
        <v>-3.4089622438090647E-2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>
        <f>_xlfn.RANK.AVG(Table2[[#This Row],[1Y Return vs Nifty Z-Score]],Table2[1Y Return vs Nifty Z-Score])</f>
        <v>415</v>
      </c>
      <c r="AT515">
        <f>_xlfn.RANK.AVG(Table2[[#This Row],[6M Return vs Nifty Z-Score]],Table2[6M Return vs Nifty Z-Score])</f>
        <v>706</v>
      </c>
      <c r="AU515">
        <f>_xlfn.RANK.AVG(Table2[[#This Row],[Sharpe Ratio Z-Score]],Table2[Sharpe Ratio Z-Score])</f>
        <v>347</v>
      </c>
      <c r="AV515">
        <f>(Table2[[#This Row],[Rank 1Y]]+Table2[[#This Row],[Rank 6M]]+Table2[[#This Row],[Rank Sharpe]])/3</f>
        <v>489.33333333333331</v>
      </c>
    </row>
    <row r="516" spans="1:48" x14ac:dyDescent="0.3">
      <c r="A516" t="s">
        <v>701</v>
      </c>
      <c r="B516" t="s">
        <v>702</v>
      </c>
      <c r="C516" t="s">
        <v>10441</v>
      </c>
      <c r="D516" t="s">
        <v>703</v>
      </c>
      <c r="E516">
        <v>23510.506537500001</v>
      </c>
      <c r="F516">
        <v>1476.25</v>
      </c>
      <c r="G516">
        <v>-8.6321403751086301</v>
      </c>
      <c r="H516">
        <f>(Table2[[#This Row],[1Y Return vs Nifty]]-AVERAGE(Table2[1Y Return vs Nifty]))/_xlfn.STDEV.P(Table2[1Y Return vs Nifty])</f>
        <v>-0.63885598015197176</v>
      </c>
      <c r="I516">
        <v>21.813848183838299</v>
      </c>
      <c r="J516">
        <f>(Table2[[#This Row],[1M Return vs Nifty]]-AVERAGE(Table2[1M Return vs Nifty]))/_xlfn.STDEV.P(Table2[1M Return vs Nifty])</f>
        <v>0.85372893295792085</v>
      </c>
      <c r="K516">
        <v>-2.1180147448075402</v>
      </c>
      <c r="L516">
        <f>(Table2[[#This Row],[6M Return vs Nifty]]-AVERAGE(Table2[6M Return vs Nifty]))/_xlfn.STDEV.P(Table2[6M Return vs Nifty])</f>
        <v>-0.39206501573279845</v>
      </c>
      <c r="M516">
        <v>5.2508836228525499</v>
      </c>
      <c r="N516">
        <f>(Table2[[#This Row],[1W Return vs Nifty]]-AVERAGE(Table2[1W Return vs Nifty]))/_xlfn.STDEV.P(Table2[1W Return vs Nifty])</f>
        <v>0.71343801969583043</v>
      </c>
      <c r="O516">
        <v>1396.83</v>
      </c>
      <c r="P516">
        <v>1322.8532620297301</v>
      </c>
      <c r="Q516">
        <v>1282.7194995304701</v>
      </c>
      <c r="R516">
        <v>63.4170916004297</v>
      </c>
      <c r="S516" s="2">
        <f>(Table2[[#This Row],[Close Price]]-Table2[[#This Row],[20D EMA]])/Table2[[#This Row],[20D EMA]]</f>
        <v>5.6857312629310708E-2</v>
      </c>
      <c r="T516" s="2">
        <f>(Table2[[#This Row],[Close Price]]-Table2[[#This Row],[50D EMA]])/Table2[[#This Row],[50D EMA]]</f>
        <v>0.11595899739847519</v>
      </c>
      <c r="U516" s="2">
        <f>(Table2[[#This Row],[Close Price]]-Table2[[#This Row],[200D EMA]])/Table2[[#This Row],[200D EMA]]</f>
        <v>0.15087515278310676</v>
      </c>
      <c r="V516">
        <v>1.03339281897601</v>
      </c>
      <c r="W516">
        <v>1468</v>
      </c>
      <c r="X516">
        <v>1514</v>
      </c>
      <c r="Y516">
        <v>1409.5</v>
      </c>
      <c r="Z516">
        <v>1520</v>
      </c>
      <c r="AA516">
        <v>1409.5</v>
      </c>
      <c r="AB516">
        <v>1520</v>
      </c>
      <c r="AC516" s="2">
        <f>(Table2[[#This Row],[Close Price]]/Table2[[#This Row],[Day Low]])-1</f>
        <v>5.6198910081743936E-3</v>
      </c>
      <c r="AD516" s="2">
        <f>(Table2[[#This Row],[Day High]]/Table2[[#This Row],[Close Price]])-1</f>
        <v>2.557154953429297E-2</v>
      </c>
      <c r="AE516" s="2">
        <f>(Table2[[#This Row],[Close Price]]/Table2[[#This Row],[Current Week Low]])-1</f>
        <v>4.7357218871940443E-2</v>
      </c>
      <c r="AF516" s="2">
        <f>(Table2[[#This Row],[Current Week High]]/Table2[[#This Row],[Close Price]])-1</f>
        <v>2.9635901778154006E-2</v>
      </c>
      <c r="AG516" s="2">
        <f>(Table2[[#This Row],[Close Price]]/Table2[[#This Row],[Current Month Low]])-1</f>
        <v>4.7357218871940443E-2</v>
      </c>
      <c r="AH516" s="2">
        <f>(Table2[[#This Row],[Current Month High]]/Table2[[#This Row],[Close Price]])-1</f>
        <v>2.9635901778154006E-2</v>
      </c>
      <c r="AI516">
        <v>3.22099915325995</v>
      </c>
      <c r="AJ516">
        <v>32.953573197640303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0.08</v>
      </c>
      <c r="AM516" t="s">
        <v>10473</v>
      </c>
      <c r="AN516">
        <v>10.46</v>
      </c>
      <c r="AO516" t="s">
        <v>10473</v>
      </c>
      <c r="AP516">
        <v>1.3572517238285E-2</v>
      </c>
      <c r="AQ516">
        <f>(Table2[[#This Row],[Sharpe Ratio]]-AVERAGE(Table2[Sharpe Ratio]))/_xlfn.STDEV.P(Table2[Sharpe Ratio])</f>
        <v>-0.470232656994375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6.6013299774606238E-2</v>
      </c>
      <c r="AS516">
        <f>_xlfn.RANK.AVG(Table2[[#This Row],[1Y Return vs Nifty Z-Score]],Table2[1Y Return vs Nifty Z-Score])</f>
        <v>562</v>
      </c>
      <c r="AT516">
        <f>_xlfn.RANK.AVG(Table2[[#This Row],[6M Return vs Nifty Z-Score]],Table2[6M Return vs Nifty Z-Score])</f>
        <v>447</v>
      </c>
      <c r="AU516">
        <f>_xlfn.RANK.AVG(Table2[[#This Row],[Sharpe Ratio Z-Score]],Table2[Sharpe Ratio Z-Score])</f>
        <v>460</v>
      </c>
      <c r="AV516">
        <f>(Table2[[#This Row],[Rank 1Y]]+Table2[[#This Row],[Rank 6M]]+Table2[[#This Row],[Rank Sharpe]])/3</f>
        <v>489.66666666666669</v>
      </c>
    </row>
    <row r="517" spans="1:48" x14ac:dyDescent="0.3">
      <c r="A517" t="s">
        <v>1820</v>
      </c>
      <c r="B517" t="s">
        <v>1821</v>
      </c>
      <c r="C517" t="s">
        <v>10435</v>
      </c>
      <c r="D517" t="s">
        <v>130</v>
      </c>
      <c r="E517">
        <v>3892.7903026099998</v>
      </c>
      <c r="F517">
        <v>219.67</v>
      </c>
      <c r="G517">
        <v>-2.9615530615959198</v>
      </c>
      <c r="H517">
        <f>(Table2[[#This Row],[1Y Return vs Nifty]]-AVERAGE(Table2[1Y Return vs Nifty]))/_xlfn.STDEV.P(Table2[1Y Return vs Nifty])</f>
        <v>-0.5756928054435525</v>
      </c>
      <c r="I517">
        <v>-5.0922534136125703</v>
      </c>
      <c r="J517">
        <f>(Table2[[#This Row],[1M Return vs Nifty]]-AVERAGE(Table2[1M Return vs Nifty]))/_xlfn.STDEV.P(Table2[1M Return vs Nifty])</f>
        <v>-1.0838341824359701</v>
      </c>
      <c r="K517">
        <v>-22.869313806693398</v>
      </c>
      <c r="L517">
        <f>(Table2[[#This Row],[6M Return vs Nifty]]-AVERAGE(Table2[6M Return vs Nifty]))/_xlfn.STDEV.P(Table2[6M Return vs Nifty])</f>
        <v>-0.98542914343769827</v>
      </c>
      <c r="M517">
        <v>-4.1065628573316904</v>
      </c>
      <c r="N517">
        <f>(Table2[[#This Row],[1W Return vs Nifty]]-AVERAGE(Table2[1W Return vs Nifty]))/_xlfn.STDEV.P(Table2[1W Return vs Nifty])</f>
        <v>-1.1237623787655846</v>
      </c>
      <c r="O517">
        <v>219.05</v>
      </c>
      <c r="P517">
        <v>219.221015979116</v>
      </c>
      <c r="Q517">
        <v>216.98324189995401</v>
      </c>
      <c r="R517">
        <v>51.422477023266602</v>
      </c>
      <c r="S517" s="2">
        <f>(Table2[[#This Row],[Close Price]]-Table2[[#This Row],[20D EMA]])/Table2[[#This Row],[20D EMA]]</f>
        <v>2.8304040173475283E-3</v>
      </c>
      <c r="T517" s="2">
        <f>(Table2[[#This Row],[Close Price]]-Table2[[#This Row],[50D EMA]])/Table2[[#This Row],[50D EMA]]</f>
        <v>2.0480884046571337E-3</v>
      </c>
      <c r="U517" s="2">
        <f>(Table2[[#This Row],[Close Price]]-Table2[[#This Row],[200D EMA]])/Table2[[#This Row],[200D EMA]]</f>
        <v>1.2382329974057537E-2</v>
      </c>
      <c r="V517">
        <v>0.92073469980507106</v>
      </c>
      <c r="W517">
        <v>215.55</v>
      </c>
      <c r="X517">
        <v>224</v>
      </c>
      <c r="Y517">
        <v>215.55</v>
      </c>
      <c r="Z517">
        <v>224.7</v>
      </c>
      <c r="AA517">
        <v>215.55</v>
      </c>
      <c r="AB517">
        <v>224.7</v>
      </c>
      <c r="AC517" s="2">
        <f>(Table2[[#This Row],[Close Price]]/Table2[[#This Row],[Day Low]])-1</f>
        <v>1.9113894688007393E-2</v>
      </c>
      <c r="AD517" s="2">
        <f>(Table2[[#This Row],[Day High]]/Table2[[#This Row],[Close Price]])-1</f>
        <v>1.9711385259707725E-2</v>
      </c>
      <c r="AE517" s="2">
        <f>(Table2[[#This Row],[Close Price]]/Table2[[#This Row],[Current Week Low]])-1</f>
        <v>1.9113894688007393E-2</v>
      </c>
      <c r="AF517" s="2">
        <f>(Table2[[#This Row],[Current Week High]]/Table2[[#This Row],[Close Price]])-1</f>
        <v>2.2897983338644234E-2</v>
      </c>
      <c r="AG517" s="2">
        <f>(Table2[[#This Row],[Close Price]]/Table2[[#This Row],[Current Month Low]])-1</f>
        <v>1.9113894688007393E-2</v>
      </c>
      <c r="AH517" s="2">
        <f>(Table2[[#This Row],[Current Month High]]/Table2[[#This Row],[Close Price]])-1</f>
        <v>2.2897983338644234E-2</v>
      </c>
      <c r="AI517">
        <v>26.5534665634815</v>
      </c>
      <c r="AJ517">
        <v>31.617735170760898</v>
      </c>
      <c r="AK517" t="str">
        <f>IF(AND(Table2[[#This Row],[20D EMA]]&gt;Table2[[#This Row],[50D EMA]],Table2[[#This Row],[50D EMA]]&gt;Table2[[#This Row],[200D EMA]]),"Uptrend","Downtrend/NoTrend")</f>
        <v>Downtrend/NoTrend</v>
      </c>
      <c r="AL517">
        <v>-7.0000000000000007E-2</v>
      </c>
      <c r="AM517" t="s">
        <v>10474</v>
      </c>
      <c r="AN517">
        <v>-0.51</v>
      </c>
      <c r="AO517" t="s">
        <v>10474</v>
      </c>
      <c r="AP517">
        <v>7.0033120877819002E-2</v>
      </c>
      <c r="AQ517">
        <f>(Table2[[#This Row],[Sharpe Ratio]]-AVERAGE(Table2[Sharpe Ratio]))/_xlfn.STDEV.P(Table2[Sharpe Ratio])</f>
        <v>0.16829479818073784</v>
      </c>
      <c r="AR5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7">
        <f>_xlfn.RANK.AVG(Table2[[#This Row],[1Y Return vs Nifty Z-Score]],Table2[1Y Return vs Nifty Z-Score])</f>
        <v>536</v>
      </c>
      <c r="AT517">
        <f>_xlfn.RANK.AVG(Table2[[#This Row],[6M Return vs Nifty Z-Score]],Table2[6M Return vs Nifty Z-Score])</f>
        <v>652</v>
      </c>
      <c r="AU517">
        <f>_xlfn.RANK.AVG(Table2[[#This Row],[Sharpe Ratio Z-Score]],Table2[Sharpe Ratio Z-Score])</f>
        <v>283</v>
      </c>
      <c r="AV517">
        <f>(Table2[[#This Row],[Rank 1Y]]+Table2[[#This Row],[Rank 6M]]+Table2[[#This Row],[Rank Sharpe]])/3</f>
        <v>490.33333333333331</v>
      </c>
    </row>
    <row r="518" spans="1:48" x14ac:dyDescent="0.3">
      <c r="A518" t="s">
        <v>1166</v>
      </c>
      <c r="B518" t="s">
        <v>1167</v>
      </c>
      <c r="C518" t="s">
        <v>10440</v>
      </c>
      <c r="D518" t="s">
        <v>526</v>
      </c>
      <c r="E518">
        <v>10090.20018432</v>
      </c>
      <c r="F518">
        <v>1582.4</v>
      </c>
      <c r="G518">
        <v>-12.347839703672101</v>
      </c>
      <c r="H518">
        <f>(Table2[[#This Row],[1Y Return vs Nifty]]-AVERAGE(Table2[1Y Return vs Nifty]))/_xlfn.STDEV.P(Table2[1Y Return vs Nifty])</f>
        <v>-0.68024417380428426</v>
      </c>
      <c r="I518">
        <v>3.7589984574241</v>
      </c>
      <c r="J518">
        <f>(Table2[[#This Row],[1M Return vs Nifty]]-AVERAGE(Table2[1M Return vs Nifty]))/_xlfn.STDEV.P(Table2[1M Return vs Nifty])</f>
        <v>-0.4464375276932917</v>
      </c>
      <c r="K518">
        <v>-0.805232908214359</v>
      </c>
      <c r="L518">
        <f>(Table2[[#This Row],[6M Return vs Nifty]]-AVERAGE(Table2[6M Return vs Nifty]))/_xlfn.STDEV.P(Table2[6M Return vs Nifty])</f>
        <v>-0.35452723812119485</v>
      </c>
      <c r="M518">
        <v>1.3088091200579799</v>
      </c>
      <c r="N518">
        <f>(Table2[[#This Row],[1W Return vs Nifty]]-AVERAGE(Table2[1W Return vs Nifty]))/_xlfn.STDEV.P(Table2[1W Return vs Nifty])</f>
        <v>-6.0531766039580173E-2</v>
      </c>
      <c r="O518">
        <v>1544.06</v>
      </c>
      <c r="P518">
        <v>1499.5338222236301</v>
      </c>
      <c r="Q518">
        <v>1441.2757812187999</v>
      </c>
      <c r="R518">
        <v>65.054186582177294</v>
      </c>
      <c r="S518" s="2">
        <f>(Table2[[#This Row],[Close Price]]-Table2[[#This Row],[20D EMA]])/Table2[[#This Row],[20D EMA]]</f>
        <v>2.4830641296322776E-2</v>
      </c>
      <c r="T518" s="2">
        <f>(Table2[[#This Row],[Close Price]]-Table2[[#This Row],[50D EMA]])/Table2[[#This Row],[50D EMA]]</f>
        <v>5.5261292908678344E-2</v>
      </c>
      <c r="U518" s="2">
        <f>(Table2[[#This Row],[Close Price]]-Table2[[#This Row],[200D EMA]])/Table2[[#This Row],[200D EMA]]</f>
        <v>9.7916179970678432E-2</v>
      </c>
      <c r="V518">
        <v>0.70154099010427695</v>
      </c>
      <c r="W518">
        <v>1575</v>
      </c>
      <c r="X518">
        <v>1621</v>
      </c>
      <c r="Y518">
        <v>1515</v>
      </c>
      <c r="Z518">
        <v>1621</v>
      </c>
      <c r="AA518">
        <v>1515</v>
      </c>
      <c r="AB518">
        <v>1621</v>
      </c>
      <c r="AC518" s="2">
        <f>(Table2[[#This Row],[Close Price]]/Table2[[#This Row],[Day Low]])-1</f>
        <v>4.6984126984126462E-3</v>
      </c>
      <c r="AD518" s="2">
        <f>(Table2[[#This Row],[Day High]]/Table2[[#This Row],[Close Price]])-1</f>
        <v>2.4393326592517584E-2</v>
      </c>
      <c r="AE518" s="2">
        <f>(Table2[[#This Row],[Close Price]]/Table2[[#This Row],[Current Week Low]])-1</f>
        <v>4.4488448844884454E-2</v>
      </c>
      <c r="AF518" s="2">
        <f>(Table2[[#This Row],[Current Week High]]/Table2[[#This Row],[Close Price]])-1</f>
        <v>2.4393326592517584E-2</v>
      </c>
      <c r="AG518" s="2">
        <f>(Table2[[#This Row],[Close Price]]/Table2[[#This Row],[Current Month Low]])-1</f>
        <v>4.4488448844884454E-2</v>
      </c>
      <c r="AH518" s="2">
        <f>(Table2[[#This Row],[Current Month High]]/Table2[[#This Row],[Close Price]])-1</f>
        <v>2.4393326592517584E-2</v>
      </c>
      <c r="AI518">
        <v>6.1678463094034299</v>
      </c>
      <c r="AJ518">
        <v>30.453421269579501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-0.02</v>
      </c>
      <c r="AM518" t="s">
        <v>10474</v>
      </c>
      <c r="AN518">
        <v>1.48</v>
      </c>
      <c r="AO518" t="s">
        <v>10473</v>
      </c>
      <c r="AP518">
        <v>1.5348653881283999E-2</v>
      </c>
      <c r="AQ518">
        <f>(Table2[[#This Row],[Sharpe Ratio]]-AVERAGE(Table2[Sharpe Ratio]))/_xlfn.STDEV.P(Table2[Sharpe Ratio])</f>
        <v>-0.45014587191609245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-1.9918865775744432</v>
      </c>
      <c r="AS518">
        <f>_xlfn.RANK.AVG(Table2[[#This Row],[1Y Return vs Nifty Z-Score]],Table2[1Y Return vs Nifty Z-Score])</f>
        <v>585</v>
      </c>
      <c r="AT518">
        <f>_xlfn.RANK.AVG(Table2[[#This Row],[6M Return vs Nifty Z-Score]],Table2[6M Return vs Nifty Z-Score])</f>
        <v>430</v>
      </c>
      <c r="AU518">
        <f>_xlfn.RANK.AVG(Table2[[#This Row],[Sharpe Ratio Z-Score]],Table2[Sharpe Ratio Z-Score])</f>
        <v>458</v>
      </c>
      <c r="AV518">
        <f>(Table2[[#This Row],[Rank 1Y]]+Table2[[#This Row],[Rank 6M]]+Table2[[#This Row],[Rank Sharpe]])/3</f>
        <v>491</v>
      </c>
    </row>
    <row r="519" spans="1:48" x14ac:dyDescent="0.3">
      <c r="A519" t="s">
        <v>1465</v>
      </c>
      <c r="B519" t="s">
        <v>1466</v>
      </c>
      <c r="C519" t="s">
        <v>10435</v>
      </c>
      <c r="D519" t="s">
        <v>1467</v>
      </c>
      <c r="E519">
        <v>6739.0136668750001</v>
      </c>
      <c r="F519">
        <v>516.25</v>
      </c>
      <c r="G519">
        <v>-22.6276675605442</v>
      </c>
      <c r="H519">
        <f>(Table2[[#This Row],[1Y Return vs Nifty]]-AVERAGE(Table2[1Y Return vs Nifty]))/_xlfn.STDEV.P(Table2[1Y Return vs Nifty])</f>
        <v>-0.79474846180789616</v>
      </c>
      <c r="I519">
        <v>2.9027028978763898</v>
      </c>
      <c r="J519">
        <f>(Table2[[#This Row],[1M Return vs Nifty]]-AVERAGE(Table2[1M Return vs Nifty]))/_xlfn.STDEV.P(Table2[1M Return vs Nifty])</f>
        <v>-0.50810111303455885</v>
      </c>
      <c r="K519">
        <v>-4.9971049777510999</v>
      </c>
      <c r="L519">
        <f>(Table2[[#This Row],[6M Return vs Nifty]]-AVERAGE(Table2[6M Return vs Nifty]))/_xlfn.STDEV.P(Table2[6M Return vs Nifty])</f>
        <v>-0.47438992751588754</v>
      </c>
      <c r="M519">
        <v>0.65563122162298404</v>
      </c>
      <c r="N519">
        <f>(Table2[[#This Row],[1W Return vs Nifty]]-AVERAGE(Table2[1W Return vs Nifty]))/_xlfn.STDEV.P(Table2[1W Return vs Nifty])</f>
        <v>-0.18877387758274303</v>
      </c>
      <c r="O519">
        <v>504.26</v>
      </c>
      <c r="P519">
        <v>503.41203741002499</v>
      </c>
      <c r="Q519">
        <v>499.379672360705</v>
      </c>
      <c r="R519">
        <v>63.852806301065201</v>
      </c>
      <c r="S519" s="2">
        <f>(Table2[[#This Row],[Close Price]]-Table2[[#This Row],[20D EMA]])/Table2[[#This Row],[20D EMA]]</f>
        <v>2.3777416412168344E-2</v>
      </c>
      <c r="T519" s="2">
        <f>(Table2[[#This Row],[Close Price]]-Table2[[#This Row],[50D EMA]])/Table2[[#This Row],[50D EMA]]</f>
        <v>2.5501898317776203E-2</v>
      </c>
      <c r="U519" s="2">
        <f>(Table2[[#This Row],[Close Price]]-Table2[[#This Row],[200D EMA]])/Table2[[#This Row],[200D EMA]]</f>
        <v>3.3782567799654967E-2</v>
      </c>
      <c r="V519">
        <v>1.5049271907820301</v>
      </c>
      <c r="W519">
        <v>513.29999999999995</v>
      </c>
      <c r="X519">
        <v>522.20000000000005</v>
      </c>
      <c r="Y519">
        <v>504</v>
      </c>
      <c r="Z519">
        <v>525</v>
      </c>
      <c r="AA519">
        <v>504</v>
      </c>
      <c r="AB519">
        <v>525</v>
      </c>
      <c r="AC519" s="2">
        <f>(Table2[[#This Row],[Close Price]]/Table2[[#This Row],[Day Low]])-1</f>
        <v>5.7471264367816577E-3</v>
      </c>
      <c r="AD519" s="2">
        <f>(Table2[[#This Row],[Day High]]/Table2[[#This Row],[Close Price]])-1</f>
        <v>1.15254237288136E-2</v>
      </c>
      <c r="AE519" s="2">
        <f>(Table2[[#This Row],[Close Price]]/Table2[[#This Row],[Current Week Low]])-1</f>
        <v>2.430555555555558E-2</v>
      </c>
      <c r="AF519" s="2">
        <f>(Table2[[#This Row],[Current Week High]]/Table2[[#This Row],[Close Price]])-1</f>
        <v>1.6949152542372836E-2</v>
      </c>
      <c r="AG519" s="2">
        <f>(Table2[[#This Row],[Close Price]]/Table2[[#This Row],[Current Month Low]])-1</f>
        <v>2.430555555555558E-2</v>
      </c>
      <c r="AH519" s="2">
        <f>(Table2[[#This Row],[Current Month High]]/Table2[[#This Row],[Close Price]])-1</f>
        <v>1.6949152542372836E-2</v>
      </c>
      <c r="AI519">
        <v>29.656174334140399</v>
      </c>
      <c r="AJ519">
        <v>32.016366193581298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-0.12</v>
      </c>
      <c r="AM519" t="s">
        <v>10474</v>
      </c>
      <c r="AN519">
        <v>5.14</v>
      </c>
      <c r="AO519" t="s">
        <v>10473</v>
      </c>
      <c r="AP519">
        <v>4.9713169706260003E-2</v>
      </c>
      <c r="AQ519">
        <f>(Table2[[#This Row],[Sharpe Ratio]]-AVERAGE(Table2[Sharpe Ratio]))/_xlfn.STDEV.P(Table2[Sharpe Ratio])</f>
        <v>-6.150874401471023E-2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-2.0275221239557961</v>
      </c>
      <c r="AS519">
        <f>_xlfn.RANK.AVG(Table2[[#This Row],[1Y Return vs Nifty Z-Score]],Table2[1Y Return vs Nifty Z-Score])</f>
        <v>633</v>
      </c>
      <c r="AT519">
        <f>_xlfn.RANK.AVG(Table2[[#This Row],[6M Return vs Nifty Z-Score]],Table2[6M Return vs Nifty Z-Score])</f>
        <v>480</v>
      </c>
      <c r="AU519">
        <f>_xlfn.RANK.AVG(Table2[[#This Row],[Sharpe Ratio Z-Score]],Table2[Sharpe Ratio Z-Score])</f>
        <v>360</v>
      </c>
      <c r="AV519">
        <f>(Table2[[#This Row],[Rank 1Y]]+Table2[[#This Row],[Rank 6M]]+Table2[[#This Row],[Rank Sharpe]])/3</f>
        <v>491</v>
      </c>
    </row>
    <row r="520" spans="1:48" x14ac:dyDescent="0.3">
      <c r="A520" t="s">
        <v>537</v>
      </c>
      <c r="B520" t="s">
        <v>538</v>
      </c>
      <c r="C520" t="s">
        <v>10443</v>
      </c>
      <c r="D520" t="s">
        <v>539</v>
      </c>
      <c r="E520">
        <v>35869.869749999998</v>
      </c>
      <c r="F520">
        <v>3265.35</v>
      </c>
      <c r="G520">
        <v>-15.2018832681695</v>
      </c>
      <c r="H520">
        <f>(Table2[[#This Row],[1Y Return vs Nifty]]-AVERAGE(Table2[1Y Return vs Nifty]))/_xlfn.STDEV.P(Table2[1Y Return vs Nifty])</f>
        <v>-0.7120346114297158</v>
      </c>
      <c r="I520">
        <v>8.7108695456828595</v>
      </c>
      <c r="J520">
        <f>(Table2[[#This Row],[1M Return vs Nifty]]-AVERAGE(Table2[1M Return vs Nifty]))/_xlfn.STDEV.P(Table2[1M Return vs Nifty])</f>
        <v>-8.9843216248909757E-2</v>
      </c>
      <c r="K520">
        <v>-21.939298733429698</v>
      </c>
      <c r="L520">
        <f>(Table2[[#This Row],[6M Return vs Nifty]]-AVERAGE(Table2[6M Return vs Nifty]))/_xlfn.STDEV.P(Table2[6M Return vs Nifty])</f>
        <v>-0.95883622599894902</v>
      </c>
      <c r="M520">
        <v>-1.0124040598805299</v>
      </c>
      <c r="N520">
        <f>(Table2[[#This Row],[1W Return vs Nifty]]-AVERAGE(Table2[1W Return vs Nifty]))/_xlfn.STDEV.P(Table2[1W Return vs Nifty])</f>
        <v>-0.5162686797507825</v>
      </c>
      <c r="O520">
        <v>3237.88</v>
      </c>
      <c r="P520">
        <v>3256.2288046664798</v>
      </c>
      <c r="Q520">
        <v>3254.61348189727</v>
      </c>
      <c r="R520">
        <v>53.320752548633699</v>
      </c>
      <c r="S520" s="2">
        <f>(Table2[[#This Row],[Close Price]]-Table2[[#This Row],[20D EMA]])/Table2[[#This Row],[20D EMA]]</f>
        <v>8.4839462858412908E-3</v>
      </c>
      <c r="T520" s="2">
        <f>(Table2[[#This Row],[Close Price]]-Table2[[#This Row],[50D EMA]])/Table2[[#This Row],[50D EMA]]</f>
        <v>2.8011530763589277E-3</v>
      </c>
      <c r="U520" s="2">
        <f>(Table2[[#This Row],[Close Price]]-Table2[[#This Row],[200D EMA]])/Table2[[#This Row],[200D EMA]]</f>
        <v>3.2988611896460989E-3</v>
      </c>
      <c r="V520">
        <v>1.7884756526832</v>
      </c>
      <c r="W520">
        <v>3216.05</v>
      </c>
      <c r="X520">
        <v>3291.9</v>
      </c>
      <c r="Y520">
        <v>3200</v>
      </c>
      <c r="Z520">
        <v>3315</v>
      </c>
      <c r="AA520">
        <v>3200</v>
      </c>
      <c r="AB520">
        <v>3315</v>
      </c>
      <c r="AC520" s="2">
        <f>(Table2[[#This Row],[Close Price]]/Table2[[#This Row],[Day Low]])-1</f>
        <v>1.5329363660390838E-2</v>
      </c>
      <c r="AD520" s="2">
        <f>(Table2[[#This Row],[Day High]]/Table2[[#This Row],[Close Price]])-1</f>
        <v>8.1308282419956246E-3</v>
      </c>
      <c r="AE520" s="2">
        <f>(Table2[[#This Row],[Close Price]]/Table2[[#This Row],[Current Week Low]])-1</f>
        <v>2.0421875000000034E-2</v>
      </c>
      <c r="AF520" s="2">
        <f>(Table2[[#This Row],[Current Week High]]/Table2[[#This Row],[Close Price]])-1</f>
        <v>1.5205108181358895E-2</v>
      </c>
      <c r="AG520" s="2">
        <f>(Table2[[#This Row],[Close Price]]/Table2[[#This Row],[Current Month Low]])-1</f>
        <v>2.0421875000000034E-2</v>
      </c>
      <c r="AH520" s="2">
        <f>(Table2[[#This Row],[Current Month High]]/Table2[[#This Row],[Close Price]])-1</f>
        <v>1.5205108181358895E-2</v>
      </c>
      <c r="AI520">
        <v>20.048386849801702</v>
      </c>
      <c r="AJ520">
        <v>31.880048465266501</v>
      </c>
      <c r="AK520" t="str">
        <f>IF(AND(Table2[[#This Row],[20D EMA]]&gt;Table2[[#This Row],[50D EMA]],Table2[[#This Row],[50D EMA]]&gt;Table2[[#This Row],[200D EMA]]),"Uptrend","Downtrend/NoTrend")</f>
        <v>Downtrend/NoTrend</v>
      </c>
      <c r="AL520">
        <v>-0.15</v>
      </c>
      <c r="AM520" t="s">
        <v>10474</v>
      </c>
      <c r="AN520">
        <v>0.17</v>
      </c>
      <c r="AO520" t="s">
        <v>10473</v>
      </c>
      <c r="AP520">
        <v>9.4124579674539993E-2</v>
      </c>
      <c r="AQ520">
        <f>(Table2[[#This Row],[Sharpe Ratio]]-AVERAGE(Table2[Sharpe Ratio]))/_xlfn.STDEV.P(Table2[Sharpe Ratio])</f>
        <v>0.44075128793309049</v>
      </c>
      <c r="AR5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0">
        <f>_xlfn.RANK.AVG(Table2[[#This Row],[1Y Return vs Nifty Z-Score]],Table2[1Y Return vs Nifty Z-Score])</f>
        <v>600</v>
      </c>
      <c r="AT520">
        <f>_xlfn.RANK.AVG(Table2[[#This Row],[6M Return vs Nifty Z-Score]],Table2[6M Return vs Nifty Z-Score])</f>
        <v>646</v>
      </c>
      <c r="AU520">
        <f>_xlfn.RANK.AVG(Table2[[#This Row],[Sharpe Ratio Z-Score]],Table2[Sharpe Ratio Z-Score])</f>
        <v>229</v>
      </c>
      <c r="AV520">
        <f>(Table2[[#This Row],[Rank 1Y]]+Table2[[#This Row],[Rank 6M]]+Table2[[#This Row],[Rank Sharpe]])/3</f>
        <v>491.66666666666669</v>
      </c>
    </row>
    <row r="521" spans="1:48" x14ac:dyDescent="0.3">
      <c r="A521" t="s">
        <v>578</v>
      </c>
      <c r="B521" t="s">
        <v>579</v>
      </c>
      <c r="C521" t="s">
        <v>10438</v>
      </c>
      <c r="D521" t="s">
        <v>80</v>
      </c>
      <c r="E521">
        <v>32590.589248034899</v>
      </c>
      <c r="F521">
        <v>4217.8500000000004</v>
      </c>
      <c r="G521">
        <v>2.2111696191680399</v>
      </c>
      <c r="H521">
        <f>(Table2[[#This Row],[1Y Return vs Nifty]]-AVERAGE(Table2[1Y Return vs Nifty]))/_xlfn.STDEV.P(Table2[1Y Return vs Nifty])</f>
        <v>-0.51807521341305385</v>
      </c>
      <c r="I521">
        <v>2.6751409242180002</v>
      </c>
      <c r="J521">
        <f>(Table2[[#This Row],[1M Return vs Nifty]]-AVERAGE(Table2[1M Return vs Nifty]))/_xlfn.STDEV.P(Table2[1M Return vs Nifty])</f>
        <v>-0.52448831372321247</v>
      </c>
      <c r="K521">
        <v>-4.6949677523152102</v>
      </c>
      <c r="L521">
        <f>(Table2[[#This Row],[6M Return vs Nifty]]-AVERAGE(Table2[6M Return vs Nifty]))/_xlfn.STDEV.P(Table2[6M Return vs Nifty])</f>
        <v>-0.46575059410917913</v>
      </c>
      <c r="M521">
        <v>-6.7519944130205598</v>
      </c>
      <c r="N521">
        <f>(Table2[[#This Row],[1W Return vs Nifty]]-AVERAGE(Table2[1W Return vs Nifty]))/_xlfn.STDEV.P(Table2[1W Return vs Nifty])</f>
        <v>-1.6431549201502618</v>
      </c>
      <c r="O521">
        <v>4273.95</v>
      </c>
      <c r="P521">
        <v>4182.25787775768</v>
      </c>
      <c r="Q521">
        <v>3913.53447826406</v>
      </c>
      <c r="R521">
        <v>40.6546938935276</v>
      </c>
      <c r="S521" s="2">
        <f>(Table2[[#This Row],[Close Price]]-Table2[[#This Row],[20D EMA]])/Table2[[#This Row],[20D EMA]]</f>
        <v>-1.3126030954971269E-2</v>
      </c>
      <c r="T521" s="2">
        <f>(Table2[[#This Row],[Close Price]]-Table2[[#This Row],[50D EMA]])/Table2[[#This Row],[50D EMA]]</f>
        <v>8.5102648575565761E-3</v>
      </c>
      <c r="U521" s="2">
        <f>(Table2[[#This Row],[Close Price]]-Table2[[#This Row],[200D EMA]])/Table2[[#This Row],[200D EMA]]</f>
        <v>7.7759765098818462E-2</v>
      </c>
      <c r="V521">
        <v>1.16110514063849</v>
      </c>
      <c r="W521">
        <v>4190</v>
      </c>
      <c r="X521">
        <v>4280</v>
      </c>
      <c r="Y521">
        <v>4179</v>
      </c>
      <c r="Z521">
        <v>4511.6499999999996</v>
      </c>
      <c r="AA521">
        <v>4179</v>
      </c>
      <c r="AB521">
        <v>4511.6499999999996</v>
      </c>
      <c r="AC521" s="2">
        <f>(Table2[[#This Row],[Close Price]]/Table2[[#This Row],[Day Low]])-1</f>
        <v>6.6467780429595447E-3</v>
      </c>
      <c r="AD521" s="2">
        <f>(Table2[[#This Row],[Day High]]/Table2[[#This Row],[Close Price]])-1</f>
        <v>1.4734995317519539E-2</v>
      </c>
      <c r="AE521" s="2">
        <f>(Table2[[#This Row],[Close Price]]/Table2[[#This Row],[Current Week Low]])-1</f>
        <v>9.2964824120604916E-3</v>
      </c>
      <c r="AF521" s="2">
        <f>(Table2[[#This Row],[Current Week High]]/Table2[[#This Row],[Close Price]])-1</f>
        <v>6.9656341501001418E-2</v>
      </c>
      <c r="AG521" s="2">
        <f>(Table2[[#This Row],[Close Price]]/Table2[[#This Row],[Current Month Low]])-1</f>
        <v>9.2964824120604916E-3</v>
      </c>
      <c r="AH521" s="2">
        <f>(Table2[[#This Row],[Current Month High]]/Table2[[#This Row],[Close Price]])-1</f>
        <v>6.9656341501001418E-2</v>
      </c>
      <c r="AI521">
        <v>9.0591177969818499</v>
      </c>
      <c r="AJ521">
        <v>39.191485851002398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-0.1</v>
      </c>
      <c r="AM521" t="s">
        <v>10474</v>
      </c>
      <c r="AN521">
        <v>-2.0099999999999998</v>
      </c>
      <c r="AO521" t="s">
        <v>10474</v>
      </c>
      <c r="AP521">
        <v>3.3493674144389998E-3</v>
      </c>
      <c r="AQ521">
        <f>(Table2[[#This Row],[Sharpe Ratio]]-AVERAGE(Table2[Sharpe Ratio]))/_xlfn.STDEV.P(Table2[Sharpe Ratio])</f>
        <v>-0.58584888176182537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-3.7373179231575326</v>
      </c>
      <c r="AS521">
        <f>_xlfn.RANK.AVG(Table2[[#This Row],[1Y Return vs Nifty Z-Score]],Table2[1Y Return vs Nifty Z-Score])</f>
        <v>503</v>
      </c>
      <c r="AT521">
        <f>_xlfn.RANK.AVG(Table2[[#This Row],[6M Return vs Nifty Z-Score]],Table2[6M Return vs Nifty Z-Score])</f>
        <v>476</v>
      </c>
      <c r="AU521">
        <f>_xlfn.RANK.AVG(Table2[[#This Row],[Sharpe Ratio Z-Score]],Table2[Sharpe Ratio Z-Score])</f>
        <v>499</v>
      </c>
      <c r="AV521">
        <f>(Table2[[#This Row],[Rank 1Y]]+Table2[[#This Row],[Rank 6M]]+Table2[[#This Row],[Rank Sharpe]])/3</f>
        <v>492.66666666666669</v>
      </c>
    </row>
    <row r="522" spans="1:48" x14ac:dyDescent="0.3">
      <c r="A522" t="s">
        <v>831</v>
      </c>
      <c r="B522" t="s">
        <v>832</v>
      </c>
      <c r="C522" t="s">
        <v>10428</v>
      </c>
      <c r="D522" t="s">
        <v>833</v>
      </c>
      <c r="E522">
        <v>18765.58628268</v>
      </c>
      <c r="F522">
        <v>1339.4</v>
      </c>
      <c r="G522">
        <v>-0.487815848802441</v>
      </c>
      <c r="H522">
        <f>(Table2[[#This Row],[1Y Return vs Nifty]]-AVERAGE(Table2[1Y Return vs Nifty]))/_xlfn.STDEV.P(Table2[1Y Return vs Nifty])</f>
        <v>-0.54813849984595431</v>
      </c>
      <c r="I522">
        <v>16.370226805970699</v>
      </c>
      <c r="J522">
        <f>(Table2[[#This Row],[1M Return vs Nifty]]-AVERAGE(Table2[1M Return vs Nifty]))/_xlfn.STDEV.P(Table2[1M Return vs Nifty])</f>
        <v>0.46172268271298722</v>
      </c>
      <c r="K522">
        <v>-9.4730624653650093</v>
      </c>
      <c r="L522">
        <f>(Table2[[#This Row],[6M Return vs Nifty]]-AVERAGE(Table2[6M Return vs Nifty]))/_xlfn.STDEV.P(Table2[6M Return vs Nifty])</f>
        <v>-0.60237577564817679</v>
      </c>
      <c r="M522">
        <v>-0.90425199897436404</v>
      </c>
      <c r="N522">
        <f>(Table2[[#This Row],[1W Return vs Nifty]]-AVERAGE(Table2[1W Return vs Nifty]))/_xlfn.STDEV.P(Table2[1W Return vs Nifty])</f>
        <v>-0.4950345738638825</v>
      </c>
      <c r="O522">
        <v>1295.05</v>
      </c>
      <c r="P522">
        <v>1224.8933310101399</v>
      </c>
      <c r="Q522">
        <v>1149.5702752761299</v>
      </c>
      <c r="R522">
        <v>57.778650210734298</v>
      </c>
      <c r="S522" s="2">
        <f>(Table2[[#This Row],[Close Price]]-Table2[[#This Row],[20D EMA]])/Table2[[#This Row],[20D EMA]]</f>
        <v>3.4245782016138482E-2</v>
      </c>
      <c r="T522" s="2">
        <f>(Table2[[#This Row],[Close Price]]-Table2[[#This Row],[50D EMA]])/Table2[[#This Row],[50D EMA]]</f>
        <v>9.3482972019636401E-2</v>
      </c>
      <c r="U522" s="2">
        <f>(Table2[[#This Row],[Close Price]]-Table2[[#This Row],[200D EMA]])/Table2[[#This Row],[200D EMA]]</f>
        <v>0.16513103096569939</v>
      </c>
      <c r="V522">
        <v>2.3347604173956999</v>
      </c>
      <c r="W522">
        <v>1312.35</v>
      </c>
      <c r="X522">
        <v>1364.35</v>
      </c>
      <c r="Y522">
        <v>1312.35</v>
      </c>
      <c r="Z522">
        <v>1388</v>
      </c>
      <c r="AA522">
        <v>1312.35</v>
      </c>
      <c r="AB522">
        <v>1388</v>
      </c>
      <c r="AC522" s="2">
        <f>(Table2[[#This Row],[Close Price]]/Table2[[#This Row],[Day Low]])-1</f>
        <v>2.0611879452890003E-2</v>
      </c>
      <c r="AD522" s="2">
        <f>(Table2[[#This Row],[Day High]]/Table2[[#This Row],[Close Price]])-1</f>
        <v>1.8627743765865068E-2</v>
      </c>
      <c r="AE522" s="2">
        <f>(Table2[[#This Row],[Close Price]]/Table2[[#This Row],[Current Week Low]])-1</f>
        <v>2.0611879452890003E-2</v>
      </c>
      <c r="AF522" s="2">
        <f>(Table2[[#This Row],[Current Week High]]/Table2[[#This Row],[Close Price]])-1</f>
        <v>3.6284903688218462E-2</v>
      </c>
      <c r="AG522" s="2">
        <f>(Table2[[#This Row],[Close Price]]/Table2[[#This Row],[Current Month Low]])-1</f>
        <v>2.0611879452890003E-2</v>
      </c>
      <c r="AH522" s="2">
        <f>(Table2[[#This Row],[Current Month High]]/Table2[[#This Row],[Close Price]])-1</f>
        <v>3.6284903688218462E-2</v>
      </c>
      <c r="AI522">
        <v>4.0764521427504699</v>
      </c>
      <c r="AJ522">
        <v>35.5462227394626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0.1</v>
      </c>
      <c r="AM522" t="s">
        <v>10473</v>
      </c>
      <c r="AN522">
        <v>8.01</v>
      </c>
      <c r="AO522" t="s">
        <v>10473</v>
      </c>
      <c r="AP522">
        <v>2.3261041479905001E-2</v>
      </c>
      <c r="AQ522">
        <f>(Table2[[#This Row],[Sharpe Ratio]]-AVERAGE(Table2[Sharpe Ratio]))/_xlfn.STDEV.P(Table2[Sharpe Ratio])</f>
        <v>-0.36066265012905224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-1.5444888167740789</v>
      </c>
      <c r="AS522">
        <f>_xlfn.RANK.AVG(Table2[[#This Row],[1Y Return vs Nifty Z-Score]],Table2[1Y Return vs Nifty Z-Score])</f>
        <v>523</v>
      </c>
      <c r="AT522">
        <f>_xlfn.RANK.AVG(Table2[[#This Row],[6M Return vs Nifty Z-Score]],Table2[6M Return vs Nifty Z-Score])</f>
        <v>526</v>
      </c>
      <c r="AU522">
        <f>_xlfn.RANK.AVG(Table2[[#This Row],[Sharpe Ratio Z-Score]],Table2[Sharpe Ratio Z-Score])</f>
        <v>430</v>
      </c>
      <c r="AV522">
        <f>(Table2[[#This Row],[Rank 1Y]]+Table2[[#This Row],[Rank 6M]]+Table2[[#This Row],[Rank Sharpe]])/3</f>
        <v>493</v>
      </c>
    </row>
    <row r="523" spans="1:48" x14ac:dyDescent="0.3">
      <c r="A523" t="s">
        <v>819</v>
      </c>
      <c r="B523" t="s">
        <v>820</v>
      </c>
      <c r="C523" t="s">
        <v>617</v>
      </c>
      <c r="D523" t="s">
        <v>617</v>
      </c>
      <c r="E523">
        <v>19217.824119270001</v>
      </c>
      <c r="F523">
        <v>38.19</v>
      </c>
      <c r="G523">
        <v>-10.661110793161299</v>
      </c>
      <c r="H523">
        <f>(Table2[[#This Row],[1Y Return vs Nifty]]-AVERAGE(Table2[1Y Return vs Nifty]))/_xlfn.STDEV.P(Table2[1Y Return vs Nifty])</f>
        <v>-0.66145614586819057</v>
      </c>
      <c r="I523">
        <v>-0.54413461167172505</v>
      </c>
      <c r="J523">
        <f>(Table2[[#This Row],[1M Return vs Nifty]]-AVERAGE(Table2[1M Return vs Nifty]))/_xlfn.STDEV.P(Table2[1M Return vs Nifty])</f>
        <v>-0.75631489454682721</v>
      </c>
      <c r="K523">
        <v>-18.628929196078399</v>
      </c>
      <c r="L523">
        <f>(Table2[[#This Row],[6M Return vs Nifty]]-AVERAGE(Table2[6M Return vs Nifty]))/_xlfn.STDEV.P(Table2[6M Return vs Nifty])</f>
        <v>-0.86417928297801327</v>
      </c>
      <c r="M523">
        <v>-1.7946773322253899</v>
      </c>
      <c r="N523">
        <f>(Table2[[#This Row],[1W Return vs Nifty]]-AVERAGE(Table2[1W Return vs Nifty]))/_xlfn.STDEV.P(Table2[1W Return vs Nifty])</f>
        <v>-0.66985681629007843</v>
      </c>
      <c r="O523">
        <v>38.39</v>
      </c>
      <c r="P523">
        <v>38.562854256346697</v>
      </c>
      <c r="Q523">
        <v>38.612584578493099</v>
      </c>
      <c r="R523">
        <v>45.2895170952496</v>
      </c>
      <c r="S523" s="2">
        <f>(Table2[[#This Row],[Close Price]]-Table2[[#This Row],[20D EMA]])/Table2[[#This Row],[20D EMA]]</f>
        <v>-5.2096900234436787E-3</v>
      </c>
      <c r="T523" s="2">
        <f>(Table2[[#This Row],[Close Price]]-Table2[[#This Row],[50D EMA]])/Table2[[#This Row],[50D EMA]]</f>
        <v>-9.6687411639229011E-3</v>
      </c>
      <c r="U523" s="2">
        <f>(Table2[[#This Row],[Close Price]]-Table2[[#This Row],[200D EMA]])/Table2[[#This Row],[200D EMA]]</f>
        <v>-1.0944218914795911E-2</v>
      </c>
      <c r="V523">
        <v>0.83344560122120304</v>
      </c>
      <c r="W523">
        <v>38</v>
      </c>
      <c r="X523">
        <v>38.380000000000003</v>
      </c>
      <c r="Y523">
        <v>38</v>
      </c>
      <c r="Z523">
        <v>40.19</v>
      </c>
      <c r="AA523">
        <v>38</v>
      </c>
      <c r="AB523">
        <v>40.19</v>
      </c>
      <c r="AC523" s="2">
        <f>(Table2[[#This Row],[Close Price]]/Table2[[#This Row],[Day Low]])-1</f>
        <v>4.9999999999998934E-3</v>
      </c>
      <c r="AD523" s="2">
        <f>(Table2[[#This Row],[Day High]]/Table2[[#This Row],[Close Price]])-1</f>
        <v>4.9751243781095411E-3</v>
      </c>
      <c r="AE523" s="2">
        <f>(Table2[[#This Row],[Close Price]]/Table2[[#This Row],[Current Week Low]])-1</f>
        <v>4.9999999999998934E-3</v>
      </c>
      <c r="AF523" s="2">
        <f>(Table2[[#This Row],[Current Week High]]/Table2[[#This Row],[Close Price]])-1</f>
        <v>5.2369730295888983E-2</v>
      </c>
      <c r="AG523" s="2">
        <f>(Table2[[#This Row],[Close Price]]/Table2[[#This Row],[Current Month Low]])-1</f>
        <v>4.9999999999998934E-3</v>
      </c>
      <c r="AH523" s="2">
        <f>(Table2[[#This Row],[Current Month High]]/Table2[[#This Row],[Close Price]])-1</f>
        <v>5.2369730295888983E-2</v>
      </c>
      <c r="AI523">
        <v>38.517936632626302</v>
      </c>
      <c r="AJ523">
        <v>20.854430379746798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-0.12</v>
      </c>
      <c r="AM523" t="s">
        <v>10474</v>
      </c>
      <c r="AN523">
        <v>-1.01</v>
      </c>
      <c r="AO523" t="s">
        <v>10474</v>
      </c>
      <c r="AP523">
        <v>6.6935776657162993E-2</v>
      </c>
      <c r="AQ523">
        <f>(Table2[[#This Row],[Sharpe Ratio]]-AVERAGE(Table2[Sharpe Ratio]))/_xlfn.STDEV.P(Table2[Sharpe Ratio])</f>
        <v>0.13326613756556863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3">
        <f>_xlfn.RANK.AVG(Table2[[#This Row],[1Y Return vs Nifty Z-Score]],Table2[1Y Return vs Nifty Z-Score])</f>
        <v>576</v>
      </c>
      <c r="AT523">
        <f>_xlfn.RANK.AVG(Table2[[#This Row],[6M Return vs Nifty Z-Score]],Table2[6M Return vs Nifty Z-Score])</f>
        <v>614</v>
      </c>
      <c r="AU523">
        <f>_xlfn.RANK.AVG(Table2[[#This Row],[Sharpe Ratio Z-Score]],Table2[Sharpe Ratio Z-Score])</f>
        <v>292</v>
      </c>
      <c r="AV523">
        <f>(Table2[[#This Row],[Rank 1Y]]+Table2[[#This Row],[Rank 6M]]+Table2[[#This Row],[Rank Sharpe]])/3</f>
        <v>494</v>
      </c>
    </row>
    <row r="524" spans="1:48" x14ac:dyDescent="0.3">
      <c r="A524" t="s">
        <v>128</v>
      </c>
      <c r="B524" t="s">
        <v>129</v>
      </c>
      <c r="C524" t="s">
        <v>10437</v>
      </c>
      <c r="D524" t="s">
        <v>130</v>
      </c>
      <c r="E524">
        <v>232454.50374419501</v>
      </c>
      <c r="F524">
        <v>954.05</v>
      </c>
      <c r="G524">
        <v>-5.0860538968083597</v>
      </c>
      <c r="H524">
        <f>(Table2[[#This Row],[1Y Return vs Nifty]]-AVERAGE(Table2[1Y Return vs Nifty]))/_xlfn.STDEV.P(Table2[1Y Return vs Nifty])</f>
        <v>-0.59935705925072658</v>
      </c>
      <c r="I524">
        <v>4.0994709123337101</v>
      </c>
      <c r="J524">
        <f>(Table2[[#This Row],[1M Return vs Nifty]]-AVERAGE(Table2[1M Return vs Nifty]))/_xlfn.STDEV.P(Table2[1M Return vs Nifty])</f>
        <v>-0.42191941353798912</v>
      </c>
      <c r="K524">
        <v>3.0259242549979102</v>
      </c>
      <c r="L524">
        <f>(Table2[[#This Row],[6M Return vs Nifty]]-AVERAGE(Table2[6M Return vs Nifty]))/_xlfn.STDEV.P(Table2[6M Return vs Nifty])</f>
        <v>-0.24497885652492316</v>
      </c>
      <c r="M524">
        <v>-0.95637060638156002</v>
      </c>
      <c r="N524">
        <f>(Table2[[#This Row],[1W Return vs Nifty]]-AVERAGE(Table2[1W Return vs Nifty]))/_xlfn.STDEV.P(Table2[1W Return vs Nifty])</f>
        <v>-0.50526731486844223</v>
      </c>
      <c r="O524">
        <v>929.31</v>
      </c>
      <c r="P524">
        <v>905.52876116529706</v>
      </c>
      <c r="Q524">
        <v>844.01792686228305</v>
      </c>
      <c r="R524">
        <v>63.897617325682099</v>
      </c>
      <c r="S524" s="2">
        <f>(Table2[[#This Row],[Close Price]]-Table2[[#This Row],[20D EMA]])/Table2[[#This Row],[20D EMA]]</f>
        <v>2.662190227157785E-2</v>
      </c>
      <c r="T524" s="2">
        <f>(Table2[[#This Row],[Close Price]]-Table2[[#This Row],[50D EMA]])/Table2[[#This Row],[50D EMA]]</f>
        <v>5.3583321607877384E-2</v>
      </c>
      <c r="U524" s="2">
        <f>(Table2[[#This Row],[Close Price]]-Table2[[#This Row],[200D EMA]])/Table2[[#This Row],[200D EMA]]</f>
        <v>0.13036698586103687</v>
      </c>
      <c r="V524">
        <v>0.86528053816277595</v>
      </c>
      <c r="W524">
        <v>945.2</v>
      </c>
      <c r="X524">
        <v>956</v>
      </c>
      <c r="Y524">
        <v>931.6</v>
      </c>
      <c r="Z524">
        <v>959.4</v>
      </c>
      <c r="AA524">
        <v>931.6</v>
      </c>
      <c r="AB524">
        <v>959.4</v>
      </c>
      <c r="AC524" s="2">
        <f>(Table2[[#This Row],[Close Price]]/Table2[[#This Row],[Day Low]])-1</f>
        <v>9.3630977570884344E-3</v>
      </c>
      <c r="AD524" s="2">
        <f>(Table2[[#This Row],[Day High]]/Table2[[#This Row],[Close Price]])-1</f>
        <v>2.0439180336460083E-3</v>
      </c>
      <c r="AE524" s="2">
        <f>(Table2[[#This Row],[Close Price]]/Table2[[#This Row],[Current Week Low]])-1</f>
        <v>2.4098325461571424E-2</v>
      </c>
      <c r="AF524" s="2">
        <f>(Table2[[#This Row],[Current Week High]]/Table2[[#This Row],[Close Price]])-1</f>
        <v>5.6076725538494188E-3</v>
      </c>
      <c r="AG524" s="2">
        <f>(Table2[[#This Row],[Close Price]]/Table2[[#This Row],[Current Month Low]])-1</f>
        <v>2.4098325461571424E-2</v>
      </c>
      <c r="AH524" s="2">
        <f>(Table2[[#This Row],[Current Month High]]/Table2[[#This Row],[Close Price]])-1</f>
        <v>5.6076725538494188E-3</v>
      </c>
      <c r="AI524">
        <v>0.56076725538494099</v>
      </c>
      <c r="AJ524">
        <v>31.957123098201901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0</v>
      </c>
      <c r="AM524" t="s">
        <v>10475</v>
      </c>
      <c r="AN524">
        <v>4.2699999999999996</v>
      </c>
      <c r="AO524" t="s">
        <v>10473</v>
      </c>
      <c r="AP524">
        <v>-3.119057827211E-3</v>
      </c>
      <c r="AQ524">
        <f>(Table2[[#This Row],[Sharpe Ratio]]-AVERAGE(Table2[Sharpe Ratio]))/_xlfn.STDEV.P(Table2[Sharpe Ratio])</f>
        <v>-0.65900196271204758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-2.4305246068941289</v>
      </c>
      <c r="AS524">
        <f>_xlfn.RANK.AVG(Table2[[#This Row],[1Y Return vs Nifty Z-Score]],Table2[1Y Return vs Nifty Z-Score])</f>
        <v>545</v>
      </c>
      <c r="AT524">
        <f>_xlfn.RANK.AVG(Table2[[#This Row],[6M Return vs Nifty Z-Score]],Table2[6M Return vs Nifty Z-Score])</f>
        <v>392</v>
      </c>
      <c r="AU524">
        <f>_xlfn.RANK.AVG(Table2[[#This Row],[Sharpe Ratio Z-Score]],Table2[Sharpe Ratio Z-Score])</f>
        <v>546</v>
      </c>
      <c r="AV524">
        <f>(Table2[[#This Row],[Rank 1Y]]+Table2[[#This Row],[Rank 6M]]+Table2[[#This Row],[Rank Sharpe]])/3</f>
        <v>494.33333333333331</v>
      </c>
    </row>
    <row r="525" spans="1:48" x14ac:dyDescent="0.3">
      <c r="A525" t="s">
        <v>867</v>
      </c>
      <c r="B525" t="s">
        <v>868</v>
      </c>
      <c r="C525" t="s">
        <v>10429</v>
      </c>
      <c r="D525" t="s">
        <v>49</v>
      </c>
      <c r="E525">
        <v>17482.952826596</v>
      </c>
      <c r="F525">
        <v>211.93</v>
      </c>
      <c r="G525">
        <v>-16.802817205699998</v>
      </c>
      <c r="H525">
        <f>(Table2[[#This Row],[1Y Return vs Nifty]]-AVERAGE(Table2[1Y Return vs Nifty]))/_xlfn.STDEV.P(Table2[1Y Return vs Nifty])</f>
        <v>-0.72986699181682535</v>
      </c>
      <c r="I525">
        <v>-7.4994418742415601</v>
      </c>
      <c r="J525">
        <f>(Table2[[#This Row],[1M Return vs Nifty]]-AVERAGE(Table2[1M Return vs Nifty]))/_xlfn.STDEV.P(Table2[1M Return vs Nifty])</f>
        <v>-1.2571807208121726</v>
      </c>
      <c r="K525">
        <v>-2.8099937129237</v>
      </c>
      <c r="L525">
        <f>(Table2[[#This Row],[6M Return vs Nifty]]-AVERAGE(Table2[6M Return vs Nifty]))/_xlfn.STDEV.P(Table2[6M Return vs Nifty])</f>
        <v>-0.41185151177730522</v>
      </c>
      <c r="M525">
        <v>-3.4129928821667002</v>
      </c>
      <c r="N525">
        <f>(Table2[[#This Row],[1W Return vs Nifty]]-AVERAGE(Table2[1W Return vs Nifty]))/_xlfn.STDEV.P(Table2[1W Return vs Nifty])</f>
        <v>-0.98758986231760337</v>
      </c>
      <c r="O525">
        <v>215.51</v>
      </c>
      <c r="P525">
        <v>218.11586914827899</v>
      </c>
      <c r="Q525">
        <v>212.28520819269599</v>
      </c>
      <c r="R525">
        <v>38.206057614450003</v>
      </c>
      <c r="S525" s="2">
        <f>(Table2[[#This Row],[Close Price]]-Table2[[#This Row],[20D EMA]])/Table2[[#This Row],[20D EMA]]</f>
        <v>-1.6611758155073937E-2</v>
      </c>
      <c r="T525" s="2">
        <f>(Table2[[#This Row],[Close Price]]-Table2[[#This Row],[50D EMA]])/Table2[[#This Row],[50D EMA]]</f>
        <v>-2.8360472681030466E-2</v>
      </c>
      <c r="U525" s="2">
        <f>(Table2[[#This Row],[Close Price]]-Table2[[#This Row],[200D EMA]])/Table2[[#This Row],[200D EMA]]</f>
        <v>-1.6732592709594375E-3</v>
      </c>
      <c r="V525">
        <v>0.90246949139892796</v>
      </c>
      <c r="W525">
        <v>211.5</v>
      </c>
      <c r="X525">
        <v>214.26</v>
      </c>
      <c r="Y525">
        <v>210.77</v>
      </c>
      <c r="Z525">
        <v>218.5</v>
      </c>
      <c r="AA525">
        <v>210.77</v>
      </c>
      <c r="AB525">
        <v>218.5</v>
      </c>
      <c r="AC525" s="2">
        <f>(Table2[[#This Row],[Close Price]]/Table2[[#This Row],[Day Low]])-1</f>
        <v>2.0330969267139398E-3</v>
      </c>
      <c r="AD525" s="2">
        <f>(Table2[[#This Row],[Day High]]/Table2[[#This Row],[Close Price]])-1</f>
        <v>1.0994196196857375E-2</v>
      </c>
      <c r="AE525" s="2">
        <f>(Table2[[#This Row],[Close Price]]/Table2[[#This Row],[Current Week Low]])-1</f>
        <v>5.5036295487973508E-3</v>
      </c>
      <c r="AF525" s="2">
        <f>(Table2[[#This Row],[Current Week High]]/Table2[[#This Row],[Close Price]])-1</f>
        <v>3.1000802151653906E-2</v>
      </c>
      <c r="AG525" s="2">
        <f>(Table2[[#This Row],[Close Price]]/Table2[[#This Row],[Current Month Low]])-1</f>
        <v>5.5036295487973508E-3</v>
      </c>
      <c r="AH525" s="2">
        <f>(Table2[[#This Row],[Current Month High]]/Table2[[#This Row],[Close Price]])-1</f>
        <v>3.1000802151653906E-2</v>
      </c>
      <c r="AI525">
        <v>36.483744632661697</v>
      </c>
      <c r="AJ525">
        <v>15.792924463871</v>
      </c>
      <c r="AK525" t="str">
        <f>IF(AND(Table2[[#This Row],[20D EMA]]&gt;Table2[[#This Row],[50D EMA]],Table2[[#This Row],[50D EMA]]&gt;Table2[[#This Row],[200D EMA]]),"Uptrend","Downtrend/NoTrend")</f>
        <v>Downtrend/NoTrend</v>
      </c>
      <c r="AL525">
        <v>-0.21</v>
      </c>
      <c r="AM525" t="s">
        <v>10474</v>
      </c>
      <c r="AN525">
        <v>-3.33</v>
      </c>
      <c r="AO525" t="s">
        <v>10474</v>
      </c>
      <c r="AP525">
        <v>2.8002543553427E-2</v>
      </c>
      <c r="AQ525">
        <f>(Table2[[#This Row],[Sharpe Ratio]]-AVERAGE(Table2[Sharpe Ratio]))/_xlfn.STDEV.P(Table2[Sharpe Ratio])</f>
        <v>-0.30703978644090002</v>
      </c>
      <c r="AR5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5">
        <f>_xlfn.RANK.AVG(Table2[[#This Row],[1Y Return vs Nifty Z-Score]],Table2[1Y Return vs Nifty Z-Score])</f>
        <v>611</v>
      </c>
      <c r="AT525">
        <f>_xlfn.RANK.AVG(Table2[[#This Row],[6M Return vs Nifty Z-Score]],Table2[6M Return vs Nifty Z-Score])</f>
        <v>454</v>
      </c>
      <c r="AU525">
        <f>_xlfn.RANK.AVG(Table2[[#This Row],[Sharpe Ratio Z-Score]],Table2[Sharpe Ratio Z-Score])</f>
        <v>418</v>
      </c>
      <c r="AV525">
        <f>(Table2[[#This Row],[Rank 1Y]]+Table2[[#This Row],[Rank 6M]]+Table2[[#This Row],[Rank Sharpe]])/3</f>
        <v>494.33333333333331</v>
      </c>
    </row>
    <row r="526" spans="1:48" x14ac:dyDescent="0.3">
      <c r="A526" t="s">
        <v>704</v>
      </c>
      <c r="B526" t="s">
        <v>705</v>
      </c>
      <c r="C526" t="s">
        <v>10431</v>
      </c>
      <c r="D526" t="s">
        <v>188</v>
      </c>
      <c r="E526">
        <v>23472.923992035001</v>
      </c>
      <c r="F526">
        <v>7203.55</v>
      </c>
      <c r="G526">
        <v>15.0234468987515</v>
      </c>
      <c r="H526">
        <f>(Table2[[#This Row],[1Y Return vs Nifty]]-AVERAGE(Table2[1Y Return vs Nifty]))/_xlfn.STDEV.P(Table2[1Y Return vs Nifty])</f>
        <v>-0.37536264000913028</v>
      </c>
      <c r="I526">
        <v>-6.8499149220057998</v>
      </c>
      <c r="J526">
        <f>(Table2[[#This Row],[1M Return vs Nifty]]-AVERAGE(Table2[1M Return vs Nifty]))/_xlfn.STDEV.P(Table2[1M Return vs Nifty])</f>
        <v>-1.2104069635457</v>
      </c>
      <c r="K526">
        <v>-3.6862818788509299</v>
      </c>
      <c r="L526">
        <f>(Table2[[#This Row],[6M Return vs Nifty]]-AVERAGE(Table2[6M Return vs Nifty]))/_xlfn.STDEV.P(Table2[6M Return vs Nifty])</f>
        <v>-0.4369081581897965</v>
      </c>
      <c r="M526">
        <v>-2.99958653278994</v>
      </c>
      <c r="N526">
        <f>(Table2[[#This Row],[1W Return vs Nifty]]-AVERAGE(Table2[1W Return vs Nifty]))/_xlfn.STDEV.P(Table2[1W Return vs Nifty])</f>
        <v>-0.90642345528446266</v>
      </c>
      <c r="O526">
        <v>7351.16</v>
      </c>
      <c r="P526">
        <v>7173.8806565846298</v>
      </c>
      <c r="Q526">
        <v>6563.5225092004903</v>
      </c>
      <c r="R526">
        <v>33.572707092329097</v>
      </c>
      <c r="S526" s="2">
        <f>(Table2[[#This Row],[Close Price]]-Table2[[#This Row],[20D EMA]])/Table2[[#This Row],[20D EMA]]</f>
        <v>-2.0079824136598805E-2</v>
      </c>
      <c r="T526" s="2">
        <f>(Table2[[#This Row],[Close Price]]-Table2[[#This Row],[50D EMA]])/Table2[[#This Row],[50D EMA]]</f>
        <v>4.1357453288741282E-3</v>
      </c>
      <c r="U526" s="2">
        <f>(Table2[[#This Row],[Close Price]]-Table2[[#This Row],[200D EMA]])/Table2[[#This Row],[200D EMA]]</f>
        <v>9.7512805037591369E-2</v>
      </c>
      <c r="V526">
        <v>0.600125655073106</v>
      </c>
      <c r="W526">
        <v>7175.2</v>
      </c>
      <c r="X526">
        <v>7278</v>
      </c>
      <c r="Y526">
        <v>7175.2</v>
      </c>
      <c r="Z526">
        <v>7460</v>
      </c>
      <c r="AA526">
        <v>7175.2</v>
      </c>
      <c r="AB526">
        <v>7460</v>
      </c>
      <c r="AC526" s="2">
        <f>(Table2[[#This Row],[Close Price]]/Table2[[#This Row],[Day Low]])-1</f>
        <v>3.9511093767421457E-3</v>
      </c>
      <c r="AD526" s="2">
        <f>(Table2[[#This Row],[Day High]]/Table2[[#This Row],[Close Price]])-1</f>
        <v>1.0335181958895268E-2</v>
      </c>
      <c r="AE526" s="2">
        <f>(Table2[[#This Row],[Close Price]]/Table2[[#This Row],[Current Week Low]])-1</f>
        <v>3.9511093767421457E-3</v>
      </c>
      <c r="AF526" s="2">
        <f>(Table2[[#This Row],[Current Week High]]/Table2[[#This Row],[Close Price]])-1</f>
        <v>3.5600502530002576E-2</v>
      </c>
      <c r="AG526" s="2">
        <f>(Table2[[#This Row],[Close Price]]/Table2[[#This Row],[Current Month Low]])-1</f>
        <v>3.9511093767421457E-3</v>
      </c>
      <c r="AH526" s="2">
        <f>(Table2[[#This Row],[Current Month High]]/Table2[[#This Row],[Close Price]])-1</f>
        <v>3.5600502530002576E-2</v>
      </c>
      <c r="AI526">
        <v>11.0424721144435</v>
      </c>
      <c r="AJ526">
        <v>42.5034619188921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0.04</v>
      </c>
      <c r="AM526" t="s">
        <v>10473</v>
      </c>
      <c r="AN526">
        <v>-4.5999999999999996</v>
      </c>
      <c r="AO526" t="s">
        <v>10474</v>
      </c>
      <c r="AP526">
        <v>-2.9273685244632999E-2</v>
      </c>
      <c r="AQ526">
        <f>(Table2[[#This Row],[Sharpe Ratio]]-AVERAGE(Table2[Sharpe Ratio]))/_xlfn.STDEV.P(Table2[Sharpe Ratio])</f>
        <v>-0.95479135583511299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-3.8838925728642026</v>
      </c>
      <c r="AS526">
        <f>_xlfn.RANK.AVG(Table2[[#This Row],[1Y Return vs Nifty Z-Score]],Table2[1Y Return vs Nifty Z-Score])</f>
        <v>425</v>
      </c>
      <c r="AT526">
        <f>_xlfn.RANK.AVG(Table2[[#This Row],[6M Return vs Nifty Z-Score]],Table2[6M Return vs Nifty Z-Score])</f>
        <v>467</v>
      </c>
      <c r="AU526">
        <f>_xlfn.RANK.AVG(Table2[[#This Row],[Sharpe Ratio Z-Score]],Table2[Sharpe Ratio Z-Score])</f>
        <v>598</v>
      </c>
      <c r="AV526">
        <f>(Table2[[#This Row],[Rank 1Y]]+Table2[[#This Row],[Rank 6M]]+Table2[[#This Row],[Rank Sharpe]])/3</f>
        <v>496.66666666666669</v>
      </c>
    </row>
    <row r="527" spans="1:48" x14ac:dyDescent="0.3">
      <c r="A527" t="s">
        <v>245</v>
      </c>
      <c r="B527" t="s">
        <v>246</v>
      </c>
      <c r="C527" t="s">
        <v>10431</v>
      </c>
      <c r="D527" t="s">
        <v>247</v>
      </c>
      <c r="E527">
        <v>108375.43197183999</v>
      </c>
      <c r="F527">
        <v>1137.4000000000001</v>
      </c>
      <c r="G527">
        <v>8.8937825250454097</v>
      </c>
      <c r="H527">
        <f>(Table2[[#This Row],[1Y Return vs Nifty]]-AVERAGE(Table2[1Y Return vs Nifty]))/_xlfn.STDEV.P(Table2[1Y Return vs Nifty])</f>
        <v>-0.4436393528670326</v>
      </c>
      <c r="I527">
        <v>-3.9983477823378299</v>
      </c>
      <c r="J527">
        <f>(Table2[[#This Row],[1M Return vs Nifty]]-AVERAGE(Table2[1M Return vs Nifty]))/_xlfn.STDEV.P(Table2[1M Return vs Nifty])</f>
        <v>-1.0050598124216825</v>
      </c>
      <c r="K527">
        <v>-10.716223065232599</v>
      </c>
      <c r="L527">
        <f>(Table2[[#This Row],[6M Return vs Nifty]]-AVERAGE(Table2[6M Return vs Nifty]))/_xlfn.STDEV.P(Table2[6M Return vs Nifty])</f>
        <v>-0.63792279864358903</v>
      </c>
      <c r="M527">
        <v>3.1447514255534101</v>
      </c>
      <c r="N527">
        <f>(Table2[[#This Row],[1W Return vs Nifty]]-AVERAGE(Table2[1W Return vs Nifty]))/_xlfn.STDEV.P(Table2[1W Return vs Nifty])</f>
        <v>0.29992917192583385</v>
      </c>
      <c r="O527">
        <v>1111.5999999999999</v>
      </c>
      <c r="P527">
        <v>1110.9142582581201</v>
      </c>
      <c r="Q527">
        <v>1053.17531958155</v>
      </c>
      <c r="R527">
        <v>65.221861245787906</v>
      </c>
      <c r="S527" s="2">
        <f>(Table2[[#This Row],[Close Price]]-Table2[[#This Row],[20D EMA]])/Table2[[#This Row],[20D EMA]]</f>
        <v>2.3209787693415064E-2</v>
      </c>
      <c r="T527" s="2">
        <f>(Table2[[#This Row],[Close Price]]-Table2[[#This Row],[50D EMA]])/Table2[[#This Row],[50D EMA]]</f>
        <v>2.3841391489032519E-2</v>
      </c>
      <c r="U527" s="2">
        <f>(Table2[[#This Row],[Close Price]]-Table2[[#This Row],[200D EMA]])/Table2[[#This Row],[200D EMA]]</f>
        <v>7.9972136502319935E-2</v>
      </c>
      <c r="V527">
        <v>0.84650912265865896</v>
      </c>
      <c r="W527">
        <v>1132.7</v>
      </c>
      <c r="X527">
        <v>1150.95</v>
      </c>
      <c r="Y527">
        <v>1080</v>
      </c>
      <c r="Z527">
        <v>1154.8</v>
      </c>
      <c r="AA527">
        <v>1080</v>
      </c>
      <c r="AB527">
        <v>1154.8</v>
      </c>
      <c r="AC527" s="2">
        <f>(Table2[[#This Row],[Close Price]]/Table2[[#This Row],[Day Low]])-1</f>
        <v>4.1493775933609811E-3</v>
      </c>
      <c r="AD527" s="2">
        <f>(Table2[[#This Row],[Day High]]/Table2[[#This Row],[Close Price]])-1</f>
        <v>1.1913135220678717E-2</v>
      </c>
      <c r="AE527" s="2">
        <f>(Table2[[#This Row],[Close Price]]/Table2[[#This Row],[Current Week Low]])-1</f>
        <v>5.3148148148148167E-2</v>
      </c>
      <c r="AF527" s="2">
        <f>(Table2[[#This Row],[Current Week High]]/Table2[[#This Row],[Close Price]])-1</f>
        <v>1.5298048180059753E-2</v>
      </c>
      <c r="AG527" s="2">
        <f>(Table2[[#This Row],[Close Price]]/Table2[[#This Row],[Current Month Low]])-1</f>
        <v>5.3148148148148167E-2</v>
      </c>
      <c r="AH527" s="2">
        <f>(Table2[[#This Row],[Current Month High]]/Table2[[#This Row],[Close Price]])-1</f>
        <v>1.5298048180059753E-2</v>
      </c>
      <c r="AI527">
        <v>11.5702479338842</v>
      </c>
      <c r="AJ527">
        <v>38.369829683698299</v>
      </c>
      <c r="AK527" t="str">
        <f>IF(AND(Table2[[#This Row],[20D EMA]]&gt;Table2[[#This Row],[50D EMA]],Table2[[#This Row],[50D EMA]]&gt;Table2[[#This Row],[200D EMA]]),"Uptrend","Downtrend/NoTrend")</f>
        <v>Uptrend</v>
      </c>
      <c r="AL527">
        <v>-7.0000000000000007E-2</v>
      </c>
      <c r="AM527" t="s">
        <v>10474</v>
      </c>
      <c r="AN527">
        <v>2.88</v>
      </c>
      <c r="AO527" t="s">
        <v>10473</v>
      </c>
      <c r="AP527">
        <v>4.9257202299300001E-3</v>
      </c>
      <c r="AQ527">
        <f>(Table2[[#This Row],[Sharpe Ratio]]-AVERAGE(Table2[Sharpe Ratio]))/_xlfn.STDEV.P(Table2[Sharpe Ratio])</f>
        <v>-0.5680215032562792</v>
      </c>
      <c r="AR5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-2.3547142952627498</v>
      </c>
      <c r="AS527">
        <f>_xlfn.RANK.AVG(Table2[[#This Row],[1Y Return vs Nifty Z-Score]],Table2[1Y Return vs Nifty Z-Score])</f>
        <v>459</v>
      </c>
      <c r="AT527">
        <f>_xlfn.RANK.AVG(Table2[[#This Row],[6M Return vs Nifty Z-Score]],Table2[6M Return vs Nifty Z-Score])</f>
        <v>541</v>
      </c>
      <c r="AU527">
        <f>_xlfn.RANK.AVG(Table2[[#This Row],[Sharpe Ratio Z-Score]],Table2[Sharpe Ratio Z-Score])</f>
        <v>492</v>
      </c>
      <c r="AV527">
        <f>(Table2[[#This Row],[Rank 1Y]]+Table2[[#This Row],[Rank 6M]]+Table2[[#This Row],[Rank Sharpe]])/3</f>
        <v>497.33333333333331</v>
      </c>
    </row>
    <row r="528" spans="1:48" x14ac:dyDescent="0.3">
      <c r="A528" t="s">
        <v>1144</v>
      </c>
      <c r="B528" t="s">
        <v>1145</v>
      </c>
      <c r="C528" t="s">
        <v>10443</v>
      </c>
      <c r="D528" t="s">
        <v>375</v>
      </c>
      <c r="E528">
        <v>10493.034173030001</v>
      </c>
      <c r="F528">
        <v>714.1</v>
      </c>
      <c r="G528">
        <v>-6.6406544821198796</v>
      </c>
      <c r="H528">
        <f>(Table2[[#This Row],[1Y Return vs Nifty]]-AVERAGE(Table2[1Y Return vs Nifty]))/_xlfn.STDEV.P(Table2[1Y Return vs Nifty])</f>
        <v>-0.6166733446622662</v>
      </c>
      <c r="I528">
        <v>9.7605452391605105</v>
      </c>
      <c r="J528">
        <f>(Table2[[#This Row],[1M Return vs Nifty]]-AVERAGE(Table2[1M Return vs Nifty]))/_xlfn.STDEV.P(Table2[1M Return vs Nifty])</f>
        <v>-1.4253934039387168E-2</v>
      </c>
      <c r="K528">
        <v>-18.368973120260499</v>
      </c>
      <c r="L528">
        <f>(Table2[[#This Row],[6M Return vs Nifty]]-AVERAGE(Table2[6M Return vs Nifty]))/_xlfn.STDEV.P(Table2[6M Return vs Nifty])</f>
        <v>-0.8567460803766116</v>
      </c>
      <c r="M528">
        <v>6.0921947894841999</v>
      </c>
      <c r="N528">
        <f>(Table2[[#This Row],[1W Return vs Nifty]]-AVERAGE(Table2[1W Return vs Nifty]))/_xlfn.STDEV.P(Table2[1W Return vs Nifty])</f>
        <v>0.87861739997215482</v>
      </c>
      <c r="O528">
        <v>700.95</v>
      </c>
      <c r="P528">
        <v>685.84784604801098</v>
      </c>
      <c r="Q528">
        <v>669.74252637445397</v>
      </c>
      <c r="R528">
        <v>53.517850428961097</v>
      </c>
      <c r="S528" s="2">
        <f>(Table2[[#This Row],[Close Price]]-Table2[[#This Row],[20D EMA]])/Table2[[#This Row],[20D EMA]]</f>
        <v>1.876025394107993E-2</v>
      </c>
      <c r="T528" s="2">
        <f>(Table2[[#This Row],[Close Price]]-Table2[[#This Row],[50D EMA]])/Table2[[#This Row],[50D EMA]]</f>
        <v>4.1193034453317109E-2</v>
      </c>
      <c r="U528" s="2">
        <f>(Table2[[#This Row],[Close Price]]-Table2[[#This Row],[200D EMA]])/Table2[[#This Row],[200D EMA]]</f>
        <v>6.623063622026254E-2</v>
      </c>
      <c r="V528">
        <v>1.7722305246129499</v>
      </c>
      <c r="W528">
        <v>710.05</v>
      </c>
      <c r="X528">
        <v>730</v>
      </c>
      <c r="Y528">
        <v>705.55</v>
      </c>
      <c r="Z528">
        <v>738.9</v>
      </c>
      <c r="AA528">
        <v>705.55</v>
      </c>
      <c r="AB528">
        <v>738.9</v>
      </c>
      <c r="AC528" s="2">
        <f>(Table2[[#This Row],[Close Price]]/Table2[[#This Row],[Day Low]])-1</f>
        <v>5.7038236743891524E-3</v>
      </c>
      <c r="AD528" s="2">
        <f>(Table2[[#This Row],[Day High]]/Table2[[#This Row],[Close Price]])-1</f>
        <v>2.2265789105167411E-2</v>
      </c>
      <c r="AE528" s="2">
        <f>(Table2[[#This Row],[Close Price]]/Table2[[#This Row],[Current Week Low]])-1</f>
        <v>1.211820565516275E-2</v>
      </c>
      <c r="AF528" s="2">
        <f>(Table2[[#This Row],[Current Week High]]/Table2[[#This Row],[Close Price]])-1</f>
        <v>3.4729029547682311E-2</v>
      </c>
      <c r="AG528" s="2">
        <f>(Table2[[#This Row],[Close Price]]/Table2[[#This Row],[Current Month Low]])-1</f>
        <v>1.211820565516275E-2</v>
      </c>
      <c r="AH528" s="2">
        <f>(Table2[[#This Row],[Current Month High]]/Table2[[#This Row],[Close Price]])-1</f>
        <v>3.4729029547682311E-2</v>
      </c>
      <c r="AI528">
        <v>14.115670074219199</v>
      </c>
      <c r="AJ528">
        <v>34.229323308270601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-0.04</v>
      </c>
      <c r="AM528" t="s">
        <v>10474</v>
      </c>
      <c r="AN528">
        <v>2.46</v>
      </c>
      <c r="AO528" t="s">
        <v>10473</v>
      </c>
      <c r="AP528">
        <v>5.7089812693190002E-2</v>
      </c>
      <c r="AQ528">
        <f>(Table2[[#This Row],[Sharpe Ratio]]-AVERAGE(Table2[Sharpe Ratio]))/_xlfn.STDEV.P(Table2[Sharpe Ratio])</f>
        <v>2.1915604478823361E-2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-0.58714035462728675</v>
      </c>
      <c r="AS528">
        <f>_xlfn.RANK.AVG(Table2[[#This Row],[1Y Return vs Nifty Z-Score]],Table2[1Y Return vs Nifty Z-Score])</f>
        <v>553</v>
      </c>
      <c r="AT528">
        <f>_xlfn.RANK.AVG(Table2[[#This Row],[6M Return vs Nifty Z-Score]],Table2[6M Return vs Nifty Z-Score])</f>
        <v>609</v>
      </c>
      <c r="AU528">
        <f>_xlfn.RANK.AVG(Table2[[#This Row],[Sharpe Ratio Z-Score]],Table2[Sharpe Ratio Z-Score])</f>
        <v>330</v>
      </c>
      <c r="AV528">
        <f>(Table2[[#This Row],[Rank 1Y]]+Table2[[#This Row],[Rank 6M]]+Table2[[#This Row],[Rank Sharpe]])/3</f>
        <v>497.33333333333331</v>
      </c>
    </row>
    <row r="529" spans="1:48" x14ac:dyDescent="0.3">
      <c r="A529" t="s">
        <v>527</v>
      </c>
      <c r="B529" t="s">
        <v>528</v>
      </c>
      <c r="C529" t="s">
        <v>10429</v>
      </c>
      <c r="D529" t="s">
        <v>49</v>
      </c>
      <c r="E529">
        <v>37093.3026656</v>
      </c>
      <c r="F529">
        <v>300.5</v>
      </c>
      <c r="G529">
        <v>-37.737214349774597</v>
      </c>
      <c r="H529">
        <f>(Table2[[#This Row],[1Y Return vs Nifty]]-AVERAGE(Table2[1Y Return vs Nifty]))/_xlfn.STDEV.P(Table2[1Y Return vs Nifty])</f>
        <v>-0.9630497136621774</v>
      </c>
      <c r="I529">
        <v>6.5567830253568298</v>
      </c>
      <c r="J529">
        <f>(Table2[[#This Row],[1M Return vs Nifty]]-AVERAGE(Table2[1M Return vs Nifty]))/_xlfn.STDEV.P(Table2[1M Return vs Nifty])</f>
        <v>-0.24496336897836757</v>
      </c>
      <c r="K529">
        <v>-3.5388361841721001</v>
      </c>
      <c r="L529">
        <f>(Table2[[#This Row],[6M Return vs Nifty]]-AVERAGE(Table2[6M Return vs Nifty]))/_xlfn.STDEV.P(Table2[6M Return vs Nifty])</f>
        <v>-0.43269208546364907</v>
      </c>
      <c r="M529">
        <v>-2.3203580149313399</v>
      </c>
      <c r="N529">
        <f>(Table2[[#This Row],[1W Return vs Nifty]]-AVERAGE(Table2[1W Return vs Nifty]))/_xlfn.STDEV.P(Table2[1W Return vs Nifty])</f>
        <v>-0.77306667827283426</v>
      </c>
      <c r="O529">
        <v>297.2</v>
      </c>
      <c r="P529">
        <v>287.37843815934099</v>
      </c>
      <c r="Q529">
        <v>279.619370793391</v>
      </c>
      <c r="R529">
        <v>50.992342445721398</v>
      </c>
      <c r="S529" s="2">
        <f>(Table2[[#This Row],[Close Price]]-Table2[[#This Row],[20D EMA]])/Table2[[#This Row],[20D EMA]]</f>
        <v>1.1103633916554547E-2</v>
      </c>
      <c r="T529" s="2">
        <f>(Table2[[#This Row],[Close Price]]-Table2[[#This Row],[50D EMA]])/Table2[[#This Row],[50D EMA]]</f>
        <v>4.5659521029840028E-2</v>
      </c>
      <c r="U529" s="2">
        <f>(Table2[[#This Row],[Close Price]]-Table2[[#This Row],[200D EMA]])/Table2[[#This Row],[200D EMA]]</f>
        <v>7.4675188444070881E-2</v>
      </c>
      <c r="V529">
        <v>0.95057896282819598</v>
      </c>
      <c r="W529">
        <v>297.75</v>
      </c>
      <c r="X529">
        <v>302.10000000000002</v>
      </c>
      <c r="Y529">
        <v>288.60000000000002</v>
      </c>
      <c r="Z529">
        <v>308.8</v>
      </c>
      <c r="AA529">
        <v>288.60000000000002</v>
      </c>
      <c r="AB529">
        <v>308.8</v>
      </c>
      <c r="AC529" s="2">
        <f>(Table2[[#This Row],[Close Price]]/Table2[[#This Row],[Day Low]])-1</f>
        <v>9.2359361880771651E-3</v>
      </c>
      <c r="AD529" s="2">
        <f>(Table2[[#This Row],[Day High]]/Table2[[#This Row],[Close Price]])-1</f>
        <v>5.3244592346091135E-3</v>
      </c>
      <c r="AE529" s="2">
        <f>(Table2[[#This Row],[Close Price]]/Table2[[#This Row],[Current Week Low]])-1</f>
        <v>4.1233541233541171E-2</v>
      </c>
      <c r="AF529" s="2">
        <f>(Table2[[#This Row],[Current Week High]]/Table2[[#This Row],[Close Price]])-1</f>
        <v>2.7620632279534041E-2</v>
      </c>
      <c r="AG529" s="2">
        <f>(Table2[[#This Row],[Close Price]]/Table2[[#This Row],[Current Month Low]])-1</f>
        <v>4.1233541233541171E-2</v>
      </c>
      <c r="AH529" s="2">
        <f>(Table2[[#This Row],[Current Month High]]/Table2[[#This Row],[Close Price]])-1</f>
        <v>2.7620632279534041E-2</v>
      </c>
      <c r="AI529">
        <v>14.9084858569051</v>
      </c>
      <c r="AJ529">
        <v>26.606277649041498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-7.0000000000000007E-2</v>
      </c>
      <c r="AM529" t="s">
        <v>10474</v>
      </c>
      <c r="AN529">
        <v>-1.94</v>
      </c>
      <c r="AO529" t="s">
        <v>10474</v>
      </c>
      <c r="AP529">
        <v>5.4114499467969E-2</v>
      </c>
      <c r="AQ529">
        <f>(Table2[[#This Row],[Sharpe Ratio]]-AVERAGE(Table2[Sharpe Ratio]))/_xlfn.STDEV.P(Table2[Sharpe Ratio])</f>
        <v>-1.1732976294035411E-2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-2.4255048226710638</v>
      </c>
      <c r="AS529">
        <f>_xlfn.RANK.AVG(Table2[[#This Row],[1Y Return vs Nifty Z-Score]],Table2[1Y Return vs Nifty Z-Score])</f>
        <v>691</v>
      </c>
      <c r="AT529">
        <f>_xlfn.RANK.AVG(Table2[[#This Row],[6M Return vs Nifty Z-Score]],Table2[6M Return vs Nifty Z-Score])</f>
        <v>465</v>
      </c>
      <c r="AU529">
        <f>_xlfn.RANK.AVG(Table2[[#This Row],[Sharpe Ratio Z-Score]],Table2[Sharpe Ratio Z-Score])</f>
        <v>337</v>
      </c>
      <c r="AV529">
        <f>(Table2[[#This Row],[Rank 1Y]]+Table2[[#This Row],[Rank 6M]]+Table2[[#This Row],[Rank Sharpe]])/3</f>
        <v>497.66666666666669</v>
      </c>
    </row>
    <row r="530" spans="1:48" x14ac:dyDescent="0.3">
      <c r="A530" t="s">
        <v>435</v>
      </c>
      <c r="B530" t="s">
        <v>436</v>
      </c>
      <c r="C530" t="s">
        <v>10430</v>
      </c>
      <c r="D530" t="s">
        <v>29</v>
      </c>
      <c r="E530">
        <v>53816.55</v>
      </c>
      <c r="F530">
        <v>1888.3</v>
      </c>
      <c r="G530">
        <v>-2.88236561037048</v>
      </c>
      <c r="H530">
        <f>(Table2[[#This Row],[1Y Return vs Nifty]]-AVERAGE(Table2[1Y Return vs Nifty]))/_xlfn.STDEV.P(Table2[1Y Return vs Nifty])</f>
        <v>-0.57481075733461184</v>
      </c>
      <c r="I530">
        <v>4.85385153893208</v>
      </c>
      <c r="J530">
        <f>(Table2[[#This Row],[1M Return vs Nifty]]-AVERAGE(Table2[1M Return vs Nifty]))/_xlfn.STDEV.P(Table2[1M Return vs Nifty])</f>
        <v>-0.36759492986015996</v>
      </c>
      <c r="K530">
        <v>-4.6186681589250602</v>
      </c>
      <c r="L530">
        <f>(Table2[[#This Row],[6M Return vs Nifty]]-AVERAGE(Table2[6M Return vs Nifty]))/_xlfn.STDEV.P(Table2[6M Return vs Nifty])</f>
        <v>-0.46356887808546576</v>
      </c>
      <c r="M530">
        <v>-0.66916372435955096</v>
      </c>
      <c r="N530">
        <f>(Table2[[#This Row],[1W Return vs Nifty]]-AVERAGE(Table2[1W Return vs Nifty]))/_xlfn.STDEV.P(Table2[1W Return vs Nifty])</f>
        <v>-0.44887836311658502</v>
      </c>
      <c r="O530">
        <v>1855.06</v>
      </c>
      <c r="P530">
        <v>1838.12935249771</v>
      </c>
      <c r="Q530">
        <v>1771.1623056050501</v>
      </c>
      <c r="R530">
        <v>62.354876512514799</v>
      </c>
      <c r="S530" s="2">
        <f>(Table2[[#This Row],[Close Price]]-Table2[[#This Row],[20D EMA]])/Table2[[#This Row],[20D EMA]]</f>
        <v>1.791855789031083E-2</v>
      </c>
      <c r="T530" s="2">
        <f>(Table2[[#This Row],[Close Price]]-Table2[[#This Row],[50D EMA]])/Table2[[#This Row],[50D EMA]]</f>
        <v>2.7294405278995442E-2</v>
      </c>
      <c r="U530" s="2">
        <f>(Table2[[#This Row],[Close Price]]-Table2[[#This Row],[200D EMA]])/Table2[[#This Row],[200D EMA]]</f>
        <v>6.6136058804014727E-2</v>
      </c>
      <c r="V530">
        <v>0.78824355432411397</v>
      </c>
      <c r="W530">
        <v>1873.2</v>
      </c>
      <c r="X530">
        <v>1893</v>
      </c>
      <c r="Y530">
        <v>1836.55</v>
      </c>
      <c r="Z530">
        <v>1905.5</v>
      </c>
      <c r="AA530">
        <v>1836.55</v>
      </c>
      <c r="AB530">
        <v>1905.5</v>
      </c>
      <c r="AC530" s="2">
        <f>(Table2[[#This Row],[Close Price]]/Table2[[#This Row],[Day Low]])-1</f>
        <v>8.0610719624172322E-3</v>
      </c>
      <c r="AD530" s="2">
        <f>(Table2[[#This Row],[Day High]]/Table2[[#This Row],[Close Price]])-1</f>
        <v>2.4890112799873521E-3</v>
      </c>
      <c r="AE530" s="2">
        <f>(Table2[[#This Row],[Close Price]]/Table2[[#This Row],[Current Week Low]])-1</f>
        <v>2.8177833437695643E-2</v>
      </c>
      <c r="AF530" s="2">
        <f>(Table2[[#This Row],[Current Week High]]/Table2[[#This Row],[Close Price]])-1</f>
        <v>9.1087221310173216E-3</v>
      </c>
      <c r="AG530" s="2">
        <f>(Table2[[#This Row],[Close Price]]/Table2[[#This Row],[Current Month Low]])-1</f>
        <v>2.8177833437695643E-2</v>
      </c>
      <c r="AH530" s="2">
        <f>(Table2[[#This Row],[Current Month High]]/Table2[[#This Row],[Close Price]])-1</f>
        <v>9.1087221310173216E-3</v>
      </c>
      <c r="AI530">
        <v>10.3982418047979</v>
      </c>
      <c r="AJ530">
        <v>23.818891183895602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-0.09</v>
      </c>
      <c r="AM530" t="s">
        <v>10474</v>
      </c>
      <c r="AN530">
        <v>3.12</v>
      </c>
      <c r="AO530" t="s">
        <v>10473</v>
      </c>
      <c r="AP530">
        <v>5.3332783595720001E-3</v>
      </c>
      <c r="AQ530">
        <f>(Table2[[#This Row],[Sharpe Ratio]]-AVERAGE(Table2[Sharpe Ratio]))/_xlfn.STDEV.P(Table2[Sharpe Ratio])</f>
        <v>-0.56341232378278849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-2.4182652521796109</v>
      </c>
      <c r="AS530">
        <f>_xlfn.RANK.AVG(Table2[[#This Row],[1Y Return vs Nifty Z-Score]],Table2[1Y Return vs Nifty Z-Score])</f>
        <v>534</v>
      </c>
      <c r="AT530">
        <f>_xlfn.RANK.AVG(Table2[[#This Row],[6M Return vs Nifty Z-Score]],Table2[6M Return vs Nifty Z-Score])</f>
        <v>472</v>
      </c>
      <c r="AU530">
        <f>_xlfn.RANK.AVG(Table2[[#This Row],[Sharpe Ratio Z-Score]],Table2[Sharpe Ratio Z-Score])</f>
        <v>489</v>
      </c>
      <c r="AV530">
        <f>(Table2[[#This Row],[Rank 1Y]]+Table2[[#This Row],[Rank 6M]]+Table2[[#This Row],[Rank Sharpe]])/3</f>
        <v>498.33333333333331</v>
      </c>
    </row>
    <row r="531" spans="1:48" x14ac:dyDescent="0.3">
      <c r="A531" t="s">
        <v>105</v>
      </c>
      <c r="B531" t="s">
        <v>106</v>
      </c>
      <c r="C531" t="s">
        <v>10428</v>
      </c>
      <c r="D531" t="s">
        <v>21</v>
      </c>
      <c r="E531">
        <v>279547.37131073</v>
      </c>
      <c r="F531">
        <v>535.1</v>
      </c>
      <c r="G531">
        <v>9.3758623425100307</v>
      </c>
      <c r="H531">
        <f>(Table2[[#This Row],[1Y Return vs Nifty]]-AVERAGE(Table2[1Y Return vs Nifty]))/_xlfn.STDEV.P(Table2[1Y Return vs Nifty])</f>
        <v>-0.43826959307841934</v>
      </c>
      <c r="I531">
        <v>12.486992672446201</v>
      </c>
      <c r="J531">
        <f>(Table2[[#This Row],[1M Return vs Nifty]]-AVERAGE(Table2[1M Return vs Nifty]))/_xlfn.STDEV.P(Table2[1M Return vs Nifty])</f>
        <v>0.18208309247712565</v>
      </c>
      <c r="K531">
        <v>5.18927851971607</v>
      </c>
      <c r="L531">
        <f>(Table2[[#This Row],[6M Return vs Nifty]]-AVERAGE(Table2[6M Return vs Nifty]))/_xlfn.STDEV.P(Table2[6M Return vs Nifty])</f>
        <v>-0.18311975014450033</v>
      </c>
      <c r="M531">
        <v>2.4279181230048699</v>
      </c>
      <c r="N531">
        <f>(Table2[[#This Row],[1W Return vs Nifty]]-AVERAGE(Table2[1W Return vs Nifty]))/_xlfn.STDEV.P(Table2[1W Return vs Nifty])</f>
        <v>0.15918923482211023</v>
      </c>
      <c r="O531">
        <v>504.58</v>
      </c>
      <c r="P531">
        <v>485.724899338667</v>
      </c>
      <c r="Q531">
        <v>461.88216147929</v>
      </c>
      <c r="R531">
        <v>76.301788888082996</v>
      </c>
      <c r="S531" s="2">
        <f>(Table2[[#This Row],[Close Price]]-Table2[[#This Row],[20D EMA]])/Table2[[#This Row],[20D EMA]]</f>
        <v>6.0485948709818146E-2</v>
      </c>
      <c r="T531" s="2">
        <f>(Table2[[#This Row],[Close Price]]-Table2[[#This Row],[50D EMA]])/Table2[[#This Row],[50D EMA]]</f>
        <v>0.10165239774316513</v>
      </c>
      <c r="U531" s="2">
        <f>(Table2[[#This Row],[Close Price]]-Table2[[#This Row],[200D EMA]])/Table2[[#This Row],[200D EMA]]</f>
        <v>0.15852060249785807</v>
      </c>
      <c r="V531">
        <v>1.2616151094981201</v>
      </c>
      <c r="W531">
        <v>529.45000000000005</v>
      </c>
      <c r="X531">
        <v>536.5</v>
      </c>
      <c r="Y531">
        <v>514.1</v>
      </c>
      <c r="Z531">
        <v>548.79999999999995</v>
      </c>
      <c r="AA531">
        <v>514.1</v>
      </c>
      <c r="AB531">
        <v>548.79999999999995</v>
      </c>
      <c r="AC531" s="2">
        <f>(Table2[[#This Row],[Close Price]]/Table2[[#This Row],[Day Low]])-1</f>
        <v>1.0671451506280016E-2</v>
      </c>
      <c r="AD531" s="2">
        <f>(Table2[[#This Row],[Day High]]/Table2[[#This Row],[Close Price]])-1</f>
        <v>2.6163333956268353E-3</v>
      </c>
      <c r="AE531" s="2">
        <f>(Table2[[#This Row],[Close Price]]/Table2[[#This Row],[Current Week Low]])-1</f>
        <v>4.0848084030344234E-2</v>
      </c>
      <c r="AF531" s="2">
        <f>(Table2[[#This Row],[Current Week High]]/Table2[[#This Row],[Close Price]])-1</f>
        <v>2.5602691085778284E-2</v>
      </c>
      <c r="AG531" s="2">
        <f>(Table2[[#This Row],[Close Price]]/Table2[[#This Row],[Current Month Low]])-1</f>
        <v>4.0848084030344234E-2</v>
      </c>
      <c r="AH531" s="2">
        <f>(Table2[[#This Row],[Current Month High]]/Table2[[#This Row],[Close Price]])-1</f>
        <v>2.5602691085778284E-2</v>
      </c>
      <c r="AI531">
        <v>2.56026910857782</v>
      </c>
      <c r="AJ531">
        <v>42.674310091987699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0.06</v>
      </c>
      <c r="AM531" t="s">
        <v>10473</v>
      </c>
      <c r="AN531">
        <v>7.94</v>
      </c>
      <c r="AO531" t="s">
        <v>10473</v>
      </c>
      <c r="AP531">
        <v>-7.6856762229610007E-2</v>
      </c>
      <c r="AQ531">
        <f>(Table2[[#This Row],[Sharpe Ratio]]-AVERAGE(Table2[Sharpe Ratio]))/_xlfn.STDEV.P(Table2[Sharpe Ratio])</f>
        <v>-1.4929205839708259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-1.7730375998945096</v>
      </c>
      <c r="AS531">
        <f>_xlfn.RANK.AVG(Table2[[#This Row],[1Y Return vs Nifty Z-Score]],Table2[1Y Return vs Nifty Z-Score])</f>
        <v>455</v>
      </c>
      <c r="AT531">
        <f>_xlfn.RANK.AVG(Table2[[#This Row],[6M Return vs Nifty Z-Score]],Table2[6M Return vs Nifty Z-Score])</f>
        <v>366</v>
      </c>
      <c r="AU531">
        <f>_xlfn.RANK.AVG(Table2[[#This Row],[Sharpe Ratio Z-Score]],Table2[Sharpe Ratio Z-Score])</f>
        <v>679</v>
      </c>
      <c r="AV531">
        <f>(Table2[[#This Row],[Rank 1Y]]+Table2[[#This Row],[Rank 6M]]+Table2[[#This Row],[Rank Sharpe]])/3</f>
        <v>500</v>
      </c>
    </row>
    <row r="532" spans="1:48" x14ac:dyDescent="0.3">
      <c r="A532" t="s">
        <v>881</v>
      </c>
      <c r="B532" t="s">
        <v>882</v>
      </c>
      <c r="C532" t="s">
        <v>10434</v>
      </c>
      <c r="D532" t="s">
        <v>292</v>
      </c>
      <c r="E532">
        <v>16929.259491929999</v>
      </c>
      <c r="F532">
        <v>340.1</v>
      </c>
      <c r="G532">
        <v>-17.159651498942001</v>
      </c>
      <c r="H532">
        <f>(Table2[[#This Row],[1Y Return vs Nifty]]-AVERAGE(Table2[1Y Return vs Nifty]))/_xlfn.STDEV.P(Table2[1Y Return vs Nifty])</f>
        <v>-0.73384167478348927</v>
      </c>
      <c r="I532">
        <v>-4.0831997405885696</v>
      </c>
      <c r="J532">
        <f>(Table2[[#This Row],[1M Return vs Nifty]]-AVERAGE(Table2[1M Return vs Nifty]))/_xlfn.STDEV.P(Table2[1M Return vs Nifty])</f>
        <v>-1.0111701745631512</v>
      </c>
      <c r="K532">
        <v>-30.532177495144101</v>
      </c>
      <c r="L532">
        <f>(Table2[[#This Row],[6M Return vs Nifty]]-AVERAGE(Table2[6M Return vs Nifty]))/_xlfn.STDEV.P(Table2[6M Return vs Nifty])</f>
        <v>-1.2045416151272603</v>
      </c>
      <c r="M532">
        <v>-1.70783738144043</v>
      </c>
      <c r="N532">
        <f>(Table2[[#This Row],[1W Return vs Nifty]]-AVERAGE(Table2[1W Return vs Nifty]))/_xlfn.STDEV.P(Table2[1W Return vs Nifty])</f>
        <v>-0.65280703753661695</v>
      </c>
      <c r="O532">
        <v>352.31</v>
      </c>
      <c r="P532">
        <v>366.41521417309502</v>
      </c>
      <c r="Q532">
        <v>373.87280946136201</v>
      </c>
      <c r="R532">
        <v>30.163652566410502</v>
      </c>
      <c r="S532" s="2">
        <f>(Table2[[#This Row],[Close Price]]-Table2[[#This Row],[20D EMA]])/Table2[[#This Row],[20D EMA]]</f>
        <v>-3.4656978229400184E-2</v>
      </c>
      <c r="T532" s="2">
        <f>(Table2[[#This Row],[Close Price]]-Table2[[#This Row],[50D EMA]])/Table2[[#This Row],[50D EMA]]</f>
        <v>-7.1818017252590557E-2</v>
      </c>
      <c r="U532" s="2">
        <f>(Table2[[#This Row],[Close Price]]-Table2[[#This Row],[200D EMA]])/Table2[[#This Row],[200D EMA]]</f>
        <v>-9.0332349950825314E-2</v>
      </c>
      <c r="V532">
        <v>1.52764127228627</v>
      </c>
      <c r="W532">
        <v>339.6</v>
      </c>
      <c r="X532">
        <v>348</v>
      </c>
      <c r="Y532">
        <v>339.6</v>
      </c>
      <c r="Z532">
        <v>353.95</v>
      </c>
      <c r="AA532">
        <v>339.6</v>
      </c>
      <c r="AB532">
        <v>353.95</v>
      </c>
      <c r="AC532" s="2">
        <f>(Table2[[#This Row],[Close Price]]/Table2[[#This Row],[Day Low]])-1</f>
        <v>1.472320376914027E-3</v>
      </c>
      <c r="AD532" s="2">
        <f>(Table2[[#This Row],[Day High]]/Table2[[#This Row],[Close Price]])-1</f>
        <v>2.3228462216994927E-2</v>
      </c>
      <c r="AE532" s="2">
        <f>(Table2[[#This Row],[Close Price]]/Table2[[#This Row],[Current Week Low]])-1</f>
        <v>1.472320376914027E-3</v>
      </c>
      <c r="AF532" s="2">
        <f>(Table2[[#This Row],[Current Week High]]/Table2[[#This Row],[Close Price]])-1</f>
        <v>4.0723316671567034E-2</v>
      </c>
      <c r="AG532" s="2">
        <f>(Table2[[#This Row],[Close Price]]/Table2[[#This Row],[Current Month Low]])-1</f>
        <v>1.472320376914027E-3</v>
      </c>
      <c r="AH532" s="2">
        <f>(Table2[[#This Row],[Current Month High]]/Table2[[#This Row],[Close Price]])-1</f>
        <v>4.0723316671567034E-2</v>
      </c>
      <c r="AI532">
        <v>64.069391355483603</v>
      </c>
      <c r="AJ532">
        <v>15.542721250212301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-0.4</v>
      </c>
      <c r="AM532" t="s">
        <v>10474</v>
      </c>
      <c r="AN532">
        <v>-3.38</v>
      </c>
      <c r="AO532" t="s">
        <v>10474</v>
      </c>
      <c r="AP532">
        <v>0.104592058138314</v>
      </c>
      <c r="AQ532">
        <f>(Table2[[#This Row],[Sharpe Ratio]]-AVERAGE(Table2[Sharpe Ratio]))/_xlfn.STDEV.P(Table2[Sharpe Ratio])</f>
        <v>0.55913068798778465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2">
        <f>_xlfn.RANK.AVG(Table2[[#This Row],[1Y Return vs Nifty Z-Score]],Table2[1Y Return vs Nifty Z-Score])</f>
        <v>612</v>
      </c>
      <c r="AT532">
        <f>_xlfn.RANK.AVG(Table2[[#This Row],[6M Return vs Nifty Z-Score]],Table2[6M Return vs Nifty Z-Score])</f>
        <v>692</v>
      </c>
      <c r="AU532">
        <f>_xlfn.RANK.AVG(Table2[[#This Row],[Sharpe Ratio Z-Score]],Table2[Sharpe Ratio Z-Score])</f>
        <v>200</v>
      </c>
      <c r="AV532">
        <f>(Table2[[#This Row],[Rank 1Y]]+Table2[[#This Row],[Rank 6M]]+Table2[[#This Row],[Rank Sharpe]])/3</f>
        <v>501.33333333333331</v>
      </c>
    </row>
    <row r="533" spans="1:48" x14ac:dyDescent="0.3">
      <c r="A533" t="s">
        <v>1611</v>
      </c>
      <c r="B533" t="s">
        <v>1612</v>
      </c>
      <c r="C533" t="s">
        <v>10443</v>
      </c>
      <c r="D533" t="s">
        <v>242</v>
      </c>
      <c r="E533">
        <v>5459.4591237900004</v>
      </c>
      <c r="F533">
        <v>570.15</v>
      </c>
      <c r="G533">
        <v>-15.5777383200207</v>
      </c>
      <c r="H533">
        <f>(Table2[[#This Row],[1Y Return vs Nifty]]-AVERAGE(Table2[1Y Return vs Nifty]))/_xlfn.STDEV.P(Table2[1Y Return vs Nifty])</f>
        <v>-0.71622116160390092</v>
      </c>
      <c r="I533">
        <v>5.4870513723817398</v>
      </c>
      <c r="J533">
        <f>(Table2[[#This Row],[1M Return vs Nifty]]-AVERAGE(Table2[1M Return vs Nifty]))/_xlfn.STDEV.P(Table2[1M Return vs Nifty])</f>
        <v>-0.32199692163432869</v>
      </c>
      <c r="K533">
        <v>-17.786702319879101</v>
      </c>
      <c r="L533">
        <f>(Table2[[#This Row],[6M Return vs Nifty]]-AVERAGE(Table2[6M Return vs Nifty]))/_xlfn.STDEV.P(Table2[6M Return vs Nifty])</f>
        <v>-0.84009658751710548</v>
      </c>
      <c r="M533">
        <v>0.28069354799950302</v>
      </c>
      <c r="N533">
        <f>(Table2[[#This Row],[1W Return vs Nifty]]-AVERAGE(Table2[1W Return vs Nifty]))/_xlfn.STDEV.P(Table2[1W Return vs Nifty])</f>
        <v>-0.2623875119046668</v>
      </c>
      <c r="O533">
        <v>546.6</v>
      </c>
      <c r="P533">
        <v>527.86410390240599</v>
      </c>
      <c r="Q533">
        <v>528.35331273349698</v>
      </c>
      <c r="R533">
        <v>70.115592258977102</v>
      </c>
      <c r="S533" s="2">
        <f>(Table2[[#This Row],[Close Price]]-Table2[[#This Row],[20D EMA]])/Table2[[#This Row],[20D EMA]]</f>
        <v>4.3084522502744152E-2</v>
      </c>
      <c r="T533" s="2">
        <f>(Table2[[#This Row],[Close Price]]-Table2[[#This Row],[50D EMA]])/Table2[[#This Row],[50D EMA]]</f>
        <v>8.0107542424237288E-2</v>
      </c>
      <c r="U533" s="2">
        <f>(Table2[[#This Row],[Close Price]]-Table2[[#This Row],[200D EMA]])/Table2[[#This Row],[200D EMA]]</f>
        <v>7.9107457565209538E-2</v>
      </c>
      <c r="V533">
        <v>1.4653763851200501</v>
      </c>
      <c r="W533">
        <v>564.04999999999995</v>
      </c>
      <c r="X533">
        <v>580</v>
      </c>
      <c r="Y533">
        <v>550.79999999999995</v>
      </c>
      <c r="Z533">
        <v>580</v>
      </c>
      <c r="AA533">
        <v>550.79999999999995</v>
      </c>
      <c r="AB533">
        <v>580</v>
      </c>
      <c r="AC533" s="2">
        <f>(Table2[[#This Row],[Close Price]]/Table2[[#This Row],[Day Low]])-1</f>
        <v>1.0814644091835968E-2</v>
      </c>
      <c r="AD533" s="2">
        <f>(Table2[[#This Row],[Day High]]/Table2[[#This Row],[Close Price]])-1</f>
        <v>1.7276155397702331E-2</v>
      </c>
      <c r="AE533" s="2">
        <f>(Table2[[#This Row],[Close Price]]/Table2[[#This Row],[Current Week Low]])-1</f>
        <v>3.5130718954248463E-2</v>
      </c>
      <c r="AF533" s="2">
        <f>(Table2[[#This Row],[Current Week High]]/Table2[[#This Row],[Close Price]])-1</f>
        <v>1.7276155397702331E-2</v>
      </c>
      <c r="AG533" s="2">
        <f>(Table2[[#This Row],[Close Price]]/Table2[[#This Row],[Current Month Low]])-1</f>
        <v>3.5130718954248463E-2</v>
      </c>
      <c r="AH533" s="2">
        <f>(Table2[[#This Row],[Current Month High]]/Table2[[#This Row],[Close Price]])-1</f>
        <v>1.7276155397702331E-2</v>
      </c>
      <c r="AI533">
        <v>15.7414715425765</v>
      </c>
      <c r="AJ533">
        <v>31.0840326474307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0.03</v>
      </c>
      <c r="AM533" t="s">
        <v>10473</v>
      </c>
      <c r="AN533">
        <v>9.75</v>
      </c>
      <c r="AO533" t="s">
        <v>10473</v>
      </c>
      <c r="AP533">
        <v>6.5046595606317995E-2</v>
      </c>
      <c r="AQ533">
        <f>(Table2[[#This Row],[Sharpe Ratio]]-AVERAGE(Table2[Sharpe Ratio]))/_xlfn.STDEV.P(Table2[Sharpe Ratio])</f>
        <v>0.11190090427010932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3">
        <f>_xlfn.RANK.AVG(Table2[[#This Row],[1Y Return vs Nifty Z-Score]],Table2[1Y Return vs Nifty Z-Score])</f>
        <v>602</v>
      </c>
      <c r="AT533">
        <f>_xlfn.RANK.AVG(Table2[[#This Row],[6M Return vs Nifty Z-Score]],Table2[6M Return vs Nifty Z-Score])</f>
        <v>602</v>
      </c>
      <c r="AU533">
        <f>_xlfn.RANK.AVG(Table2[[#This Row],[Sharpe Ratio Z-Score]],Table2[Sharpe Ratio Z-Score])</f>
        <v>302</v>
      </c>
      <c r="AV533">
        <f>(Table2[[#This Row],[Rank 1Y]]+Table2[[#This Row],[Rank 6M]]+Table2[[#This Row],[Rank Sharpe]])/3</f>
        <v>502</v>
      </c>
    </row>
    <row r="534" spans="1:48" x14ac:dyDescent="0.3">
      <c r="A534" t="s">
        <v>980</v>
      </c>
      <c r="B534" t="s">
        <v>981</v>
      </c>
      <c r="C534" t="s">
        <v>617</v>
      </c>
      <c r="D534" t="s">
        <v>617</v>
      </c>
      <c r="E534">
        <v>14041.699854028</v>
      </c>
      <c r="F534">
        <v>28.28</v>
      </c>
      <c r="G534">
        <v>44.286954096549501</v>
      </c>
      <c r="H534">
        <f>(Table2[[#This Row],[1Y Return vs Nifty]]-AVERAGE(Table2[1Y Return vs Nifty]))/_xlfn.STDEV.P(Table2[1Y Return vs Nifty])</f>
        <v>-4.9404160662376087E-2</v>
      </c>
      <c r="I534">
        <v>8.1972794372338509</v>
      </c>
      <c r="J534">
        <f>(Table2[[#This Row],[1M Return vs Nifty]]-AVERAGE(Table2[1M Return vs Nifty]))/_xlfn.STDEV.P(Table2[1M Return vs Nifty])</f>
        <v>-0.12682788483635857</v>
      </c>
      <c r="K534">
        <v>-24.4488327590993</v>
      </c>
      <c r="L534">
        <f>(Table2[[#This Row],[6M Return vs Nifty]]-AVERAGE(Table2[6M Return vs Nifty]))/_xlfn.STDEV.P(Table2[6M Return vs Nifty])</f>
        <v>-1.030594021192706</v>
      </c>
      <c r="M534">
        <v>-0.23712340817070601</v>
      </c>
      <c r="N534">
        <f>(Table2[[#This Row],[1W Return vs Nifty]]-AVERAGE(Table2[1W Return vs Nifty]))/_xlfn.STDEV.P(Table2[1W Return vs Nifty])</f>
        <v>-0.36405344397497819</v>
      </c>
      <c r="O534">
        <v>27.94</v>
      </c>
      <c r="P534">
        <v>27.473206195240799</v>
      </c>
      <c r="Q534">
        <v>25.254261383997601</v>
      </c>
      <c r="R534">
        <v>51.766645312215601</v>
      </c>
      <c r="S534" s="2">
        <f>(Table2[[#This Row],[Close Price]]-Table2[[#This Row],[20D EMA]])/Table2[[#This Row],[20D EMA]]</f>
        <v>1.2168933428775943E-2</v>
      </c>
      <c r="T534" s="2">
        <f>(Table2[[#This Row],[Close Price]]-Table2[[#This Row],[50D EMA]])/Table2[[#This Row],[50D EMA]]</f>
        <v>2.9366568977266427E-2</v>
      </c>
      <c r="U534" s="2">
        <f>(Table2[[#This Row],[Close Price]]-Table2[[#This Row],[200D EMA]])/Table2[[#This Row],[200D EMA]]</f>
        <v>0.11981101209000962</v>
      </c>
      <c r="V534">
        <v>1.9063251016998399</v>
      </c>
      <c r="W534">
        <v>27.96</v>
      </c>
      <c r="X534">
        <v>28.47</v>
      </c>
      <c r="Y534">
        <v>27.84</v>
      </c>
      <c r="Z534">
        <v>29.85</v>
      </c>
      <c r="AA534">
        <v>27.84</v>
      </c>
      <c r="AB534">
        <v>29.85</v>
      </c>
      <c r="AC534" s="2">
        <f>(Table2[[#This Row],[Close Price]]/Table2[[#This Row],[Day Low]])-1</f>
        <v>1.1444921316166035E-2</v>
      </c>
      <c r="AD534" s="2">
        <f>(Table2[[#This Row],[Day High]]/Table2[[#This Row],[Close Price]])-1</f>
        <v>6.7185289957565342E-3</v>
      </c>
      <c r="AE534" s="2">
        <f>(Table2[[#This Row],[Close Price]]/Table2[[#This Row],[Current Week Low]])-1</f>
        <v>1.5804597701149392E-2</v>
      </c>
      <c r="AF534" s="2">
        <f>(Table2[[#This Row],[Current Week High]]/Table2[[#This Row],[Close Price]])-1</f>
        <v>5.5516265912305629E-2</v>
      </c>
      <c r="AG534" s="2">
        <f>(Table2[[#This Row],[Close Price]]/Table2[[#This Row],[Current Month Low]])-1</f>
        <v>1.5804597701149392E-2</v>
      </c>
      <c r="AH534" s="2">
        <f>(Table2[[#This Row],[Current Month High]]/Table2[[#This Row],[Close Price]])-1</f>
        <v>5.5516265912305629E-2</v>
      </c>
      <c r="AI534">
        <v>38.083451202262999</v>
      </c>
      <c r="AJ534">
        <v>94.3642611683848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-7.0000000000000007E-2</v>
      </c>
      <c r="AM534" t="s">
        <v>10474</v>
      </c>
      <c r="AN534">
        <v>-4.2</v>
      </c>
      <c r="AO534" t="s">
        <v>10474</v>
      </c>
      <c r="AP534">
        <v>-4.4857449827120002E-3</v>
      </c>
      <c r="AQ534">
        <f>(Table2[[#This Row],[Sharpe Ratio]]-AVERAGE(Table2[Sharpe Ratio]))/_xlfn.STDEV.P(Table2[Sharpe Ratio])</f>
        <v>-0.67445817846549594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-2.2453376891319148</v>
      </c>
      <c r="AS534">
        <f>_xlfn.RANK.AVG(Table2[[#This Row],[1Y Return vs Nifty Z-Score]],Table2[1Y Return vs Nifty Z-Score])</f>
        <v>296</v>
      </c>
      <c r="AT534">
        <f>_xlfn.RANK.AVG(Table2[[#This Row],[6M Return vs Nifty Z-Score]],Table2[6M Return vs Nifty Z-Score])</f>
        <v>664</v>
      </c>
      <c r="AU534">
        <f>_xlfn.RANK.AVG(Table2[[#This Row],[Sharpe Ratio Z-Score]],Table2[Sharpe Ratio Z-Score])</f>
        <v>549</v>
      </c>
      <c r="AV534">
        <f>(Table2[[#This Row],[Rank 1Y]]+Table2[[#This Row],[Rank 6M]]+Table2[[#This Row],[Rank Sharpe]])/3</f>
        <v>503</v>
      </c>
    </row>
    <row r="535" spans="1:48" x14ac:dyDescent="0.3">
      <c r="A535" t="s">
        <v>427</v>
      </c>
      <c r="B535" t="s">
        <v>428</v>
      </c>
      <c r="C535" t="s">
        <v>10433</v>
      </c>
      <c r="D535" t="s">
        <v>398</v>
      </c>
      <c r="E535">
        <v>54689.984305015001</v>
      </c>
      <c r="F535">
        <v>128951.05</v>
      </c>
      <c r="G535">
        <v>2.9070009501988898</v>
      </c>
      <c r="H535">
        <f>(Table2[[#This Row],[1Y Return vs Nifty]]-AVERAGE(Table2[1Y Return vs Nifty]))/_xlfn.STDEV.P(Table2[1Y Return vs Nifty])</f>
        <v>-0.51032453195810812</v>
      </c>
      <c r="I535">
        <v>-2.8688586540048302</v>
      </c>
      <c r="J535">
        <f>(Table2[[#This Row],[1M Return vs Nifty]]-AVERAGE(Table2[1M Return vs Nifty]))/_xlfn.STDEV.P(Table2[1M Return vs Nifty])</f>
        <v>-0.92372300239106264</v>
      </c>
      <c r="K535">
        <v>-14.829059555813201</v>
      </c>
      <c r="L535">
        <f>(Table2[[#This Row],[6M Return vs Nifty]]-AVERAGE(Table2[6M Return vs Nifty]))/_xlfn.STDEV.P(Table2[6M Return vs Nifty])</f>
        <v>-0.75552553904785458</v>
      </c>
      <c r="M535">
        <v>1.1206245861744399</v>
      </c>
      <c r="N535">
        <f>(Table2[[#This Row],[1W Return vs Nifty]]-AVERAGE(Table2[1W Return vs Nifty]))/_xlfn.STDEV.P(Table2[1W Return vs Nifty])</f>
        <v>-9.7479100055035642E-2</v>
      </c>
      <c r="O535">
        <v>127536.07</v>
      </c>
      <c r="P535">
        <v>128485.587779038</v>
      </c>
      <c r="Q535">
        <v>124742.688259873</v>
      </c>
      <c r="R535">
        <v>60.212877558680198</v>
      </c>
      <c r="S535" s="2">
        <f>(Table2[[#This Row],[Close Price]]-Table2[[#This Row],[20D EMA]])/Table2[[#This Row],[20D EMA]]</f>
        <v>1.1094743628214323E-2</v>
      </c>
      <c r="T535" s="2">
        <f>(Table2[[#This Row],[Close Price]]-Table2[[#This Row],[50D EMA]])/Table2[[#This Row],[50D EMA]]</f>
        <v>3.6226804033653482E-3</v>
      </c>
      <c r="U535" s="2">
        <f>(Table2[[#This Row],[Close Price]]-Table2[[#This Row],[200D EMA]])/Table2[[#This Row],[200D EMA]]</f>
        <v>3.3736339971765228E-2</v>
      </c>
      <c r="V535">
        <v>1.00740756519562</v>
      </c>
      <c r="W535">
        <v>128200</v>
      </c>
      <c r="X535">
        <v>130650</v>
      </c>
      <c r="Y535">
        <v>127701.5</v>
      </c>
      <c r="Z535">
        <v>130650</v>
      </c>
      <c r="AA535">
        <v>127701.5</v>
      </c>
      <c r="AB535">
        <v>130650</v>
      </c>
      <c r="AC535" s="2">
        <f>(Table2[[#This Row],[Close Price]]/Table2[[#This Row],[Day Low]])-1</f>
        <v>5.8584243369734779E-3</v>
      </c>
      <c r="AD535" s="2">
        <f>(Table2[[#This Row],[Day High]]/Table2[[#This Row],[Close Price]])-1</f>
        <v>1.3175154448141324E-2</v>
      </c>
      <c r="AE535" s="2">
        <f>(Table2[[#This Row],[Close Price]]/Table2[[#This Row],[Current Week Low]])-1</f>
        <v>9.7849281331856552E-3</v>
      </c>
      <c r="AF535" s="2">
        <f>(Table2[[#This Row],[Current Week High]]/Table2[[#This Row],[Close Price]])-1</f>
        <v>1.3175154448141324E-2</v>
      </c>
      <c r="AG535" s="2">
        <f>(Table2[[#This Row],[Close Price]]/Table2[[#This Row],[Current Month Low]])-1</f>
        <v>9.7849281331856552E-3</v>
      </c>
      <c r="AH535" s="2">
        <f>(Table2[[#This Row],[Current Month High]]/Table2[[#This Row],[Close Price]])-1</f>
        <v>1.3175154448141324E-2</v>
      </c>
      <c r="AI535">
        <v>17.443789717105801</v>
      </c>
      <c r="AJ535">
        <v>30.123462396189598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-0.15</v>
      </c>
      <c r="AM535" t="s">
        <v>10474</v>
      </c>
      <c r="AN535">
        <v>3.2</v>
      </c>
      <c r="AO535" t="s">
        <v>10473</v>
      </c>
      <c r="AP535">
        <v>2.2984560315147999E-2</v>
      </c>
      <c r="AQ535">
        <f>(Table2[[#This Row],[Sharpe Ratio]]-AVERAGE(Table2[Sharpe Ratio]))/_xlfn.STDEV.P(Table2[Sharpe Ratio])</f>
        <v>-0.36378944657039464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5">
        <f>_xlfn.RANK.AVG(Table2[[#This Row],[1Y Return vs Nifty Z-Score]],Table2[1Y Return vs Nifty Z-Score])</f>
        <v>500</v>
      </c>
      <c r="AT535">
        <f>_xlfn.RANK.AVG(Table2[[#This Row],[6M Return vs Nifty Z-Score]],Table2[6M Return vs Nifty Z-Score])</f>
        <v>578</v>
      </c>
      <c r="AU535">
        <f>_xlfn.RANK.AVG(Table2[[#This Row],[Sharpe Ratio Z-Score]],Table2[Sharpe Ratio Z-Score])</f>
        <v>432</v>
      </c>
      <c r="AV535">
        <f>(Table2[[#This Row],[Rank 1Y]]+Table2[[#This Row],[Rank 6M]]+Table2[[#This Row],[Rank Sharpe]])/3</f>
        <v>503.33333333333331</v>
      </c>
    </row>
    <row r="536" spans="1:48" x14ac:dyDescent="0.3">
      <c r="A536" t="s">
        <v>1846</v>
      </c>
      <c r="B536" t="s">
        <v>1847</v>
      </c>
      <c r="C536" t="s">
        <v>10431</v>
      </c>
      <c r="D536" t="s">
        <v>188</v>
      </c>
      <c r="E536">
        <v>3766.1865541249999</v>
      </c>
      <c r="F536">
        <v>263.75</v>
      </c>
      <c r="G536">
        <v>10.227333873394301</v>
      </c>
      <c r="H536">
        <f>(Table2[[#This Row],[1Y Return vs Nifty]]-AVERAGE(Table2[1Y Return vs Nifty]))/_xlfn.STDEV.P(Table2[1Y Return vs Nifty])</f>
        <v>-0.42878527653569909</v>
      </c>
      <c r="I536">
        <v>6.46667454626236</v>
      </c>
      <c r="J536">
        <f>(Table2[[#This Row],[1M Return vs Nifty]]-AVERAGE(Table2[1M Return vs Nifty]))/_xlfn.STDEV.P(Table2[1M Return vs Nifty])</f>
        <v>-0.25145226387996961</v>
      </c>
      <c r="K536">
        <v>3.9310536084031198</v>
      </c>
      <c r="L536">
        <f>(Table2[[#This Row],[6M Return vs Nifty]]-AVERAGE(Table2[6M Return vs Nifty]))/_xlfn.STDEV.P(Table2[6M Return vs Nifty])</f>
        <v>-0.21909752313747141</v>
      </c>
      <c r="M536">
        <v>-1.51841710834023</v>
      </c>
      <c r="N536">
        <f>(Table2[[#This Row],[1W Return vs Nifty]]-AVERAGE(Table2[1W Return vs Nifty]))/_xlfn.STDEV.P(Table2[1W Return vs Nifty])</f>
        <v>-0.61561708385071512</v>
      </c>
      <c r="O536">
        <v>260.17</v>
      </c>
      <c r="P536">
        <v>250.49943244059301</v>
      </c>
      <c r="Q536">
        <v>230.66067094667</v>
      </c>
      <c r="R536">
        <v>53.2545687685231</v>
      </c>
      <c r="S536" s="2">
        <f>(Table2[[#This Row],[Close Price]]-Table2[[#This Row],[20D EMA]])/Table2[[#This Row],[20D EMA]]</f>
        <v>1.3760233693354284E-2</v>
      </c>
      <c r="T536" s="2">
        <f>(Table2[[#This Row],[Close Price]]-Table2[[#This Row],[50D EMA]])/Table2[[#This Row],[50D EMA]]</f>
        <v>5.2896597131210733E-2</v>
      </c>
      <c r="U536" s="2">
        <f>(Table2[[#This Row],[Close Price]]-Table2[[#This Row],[200D EMA]])/Table2[[#This Row],[200D EMA]]</f>
        <v>0.14345457731275063</v>
      </c>
      <c r="V536">
        <v>0.77211025122310095</v>
      </c>
      <c r="W536">
        <v>261.5</v>
      </c>
      <c r="X536">
        <v>265.75</v>
      </c>
      <c r="Y536">
        <v>261.2</v>
      </c>
      <c r="Z536">
        <v>275</v>
      </c>
      <c r="AA536">
        <v>261.2</v>
      </c>
      <c r="AB536">
        <v>275</v>
      </c>
      <c r="AC536" s="2">
        <f>(Table2[[#This Row],[Close Price]]/Table2[[#This Row],[Day Low]])-1</f>
        <v>8.6042065009559465E-3</v>
      </c>
      <c r="AD536" s="2">
        <f>(Table2[[#This Row],[Day High]]/Table2[[#This Row],[Close Price]])-1</f>
        <v>7.5829383886256707E-3</v>
      </c>
      <c r="AE536" s="2">
        <f>(Table2[[#This Row],[Close Price]]/Table2[[#This Row],[Current Week Low]])-1</f>
        <v>9.76263399693722E-3</v>
      </c>
      <c r="AF536" s="2">
        <f>(Table2[[#This Row],[Current Week High]]/Table2[[#This Row],[Close Price]])-1</f>
        <v>4.2654028436019065E-2</v>
      </c>
      <c r="AG536" s="2">
        <f>(Table2[[#This Row],[Close Price]]/Table2[[#This Row],[Current Month Low]])-1</f>
        <v>9.76263399693722E-3</v>
      </c>
      <c r="AH536" s="2">
        <f>(Table2[[#This Row],[Current Month High]]/Table2[[#This Row],[Close Price]])-1</f>
        <v>4.2654028436019065E-2</v>
      </c>
      <c r="AI536">
        <v>4.2654028436019003</v>
      </c>
      <c r="AJ536">
        <v>37.4771957258274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7.0000000000000007E-2</v>
      </c>
      <c r="AM536" t="s">
        <v>10473</v>
      </c>
      <c r="AN536">
        <v>1.48</v>
      </c>
      <c r="AO536" t="s">
        <v>10473</v>
      </c>
      <c r="AP536">
        <v>-7.3223746467230996E-2</v>
      </c>
      <c r="AQ536">
        <f>(Table2[[#This Row],[Sharpe Ratio]]-AVERAGE(Table2[Sharpe Ratio]))/_xlfn.STDEV.P(Table2[Sharpe Ratio])</f>
        <v>-1.4518338764291692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-2.9667860238330239</v>
      </c>
      <c r="AS536">
        <f>_xlfn.RANK.AVG(Table2[[#This Row],[1Y Return vs Nifty Z-Score]],Table2[1Y Return vs Nifty Z-Score])</f>
        <v>452</v>
      </c>
      <c r="AT536">
        <f>_xlfn.RANK.AVG(Table2[[#This Row],[6M Return vs Nifty Z-Score]],Table2[6M Return vs Nifty Z-Score])</f>
        <v>384</v>
      </c>
      <c r="AU536">
        <f>_xlfn.RANK.AVG(Table2[[#This Row],[Sharpe Ratio Z-Score]],Table2[Sharpe Ratio Z-Score])</f>
        <v>674</v>
      </c>
      <c r="AV536">
        <f>(Table2[[#This Row],[Rank 1Y]]+Table2[[#This Row],[Rank 6M]]+Table2[[#This Row],[Rank Sharpe]])/3</f>
        <v>503.33333333333331</v>
      </c>
    </row>
    <row r="537" spans="1:48" x14ac:dyDescent="0.3">
      <c r="A537" t="s">
        <v>1129</v>
      </c>
      <c r="B537" t="s">
        <v>1130</v>
      </c>
      <c r="C537" t="s">
        <v>10428</v>
      </c>
      <c r="D537" t="s">
        <v>21</v>
      </c>
      <c r="E537">
        <v>10691.286442799999</v>
      </c>
      <c r="F537">
        <v>519</v>
      </c>
      <c r="G537">
        <v>10.669366037026499</v>
      </c>
      <c r="H537">
        <f>(Table2[[#This Row],[1Y Return vs Nifty]]-AVERAGE(Table2[1Y Return vs Nifty]))/_xlfn.STDEV.P(Table2[1Y Return vs Nifty])</f>
        <v>-0.42386159698813108</v>
      </c>
      <c r="I537">
        <v>2.7734838899505698</v>
      </c>
      <c r="J537">
        <f>(Table2[[#This Row],[1M Return vs Nifty]]-AVERAGE(Table2[1M Return vs Nifty]))/_xlfn.STDEV.P(Table2[1M Return vs Nifty])</f>
        <v>-0.51740643668607511</v>
      </c>
      <c r="K537">
        <v>3.20231508832165</v>
      </c>
      <c r="L537">
        <f>(Table2[[#This Row],[6M Return vs Nifty]]-AVERAGE(Table2[6M Return vs Nifty]))/_xlfn.STDEV.P(Table2[6M Return vs Nifty])</f>
        <v>-0.23993512443672255</v>
      </c>
      <c r="M537">
        <v>-0.65747045411884497</v>
      </c>
      <c r="N537">
        <f>(Table2[[#This Row],[1W Return vs Nifty]]-AVERAGE(Table2[1W Return vs Nifty]))/_xlfn.STDEV.P(Table2[1W Return vs Nifty])</f>
        <v>-0.44658255722648071</v>
      </c>
      <c r="O537">
        <v>503.57</v>
      </c>
      <c r="P537">
        <v>497.84417647526999</v>
      </c>
      <c r="Q537">
        <v>471.083296298356</v>
      </c>
      <c r="R537">
        <v>65.489121577494501</v>
      </c>
      <c r="S537" s="2">
        <f>(Table2[[#This Row],[Close Price]]-Table2[[#This Row],[20D EMA]])/Table2[[#This Row],[20D EMA]]</f>
        <v>3.064122167722463E-2</v>
      </c>
      <c r="T537" s="2">
        <f>(Table2[[#This Row],[Close Price]]-Table2[[#This Row],[50D EMA]])/Table2[[#This Row],[50D EMA]]</f>
        <v>4.2494869930010941E-2</v>
      </c>
      <c r="U537" s="2">
        <f>(Table2[[#This Row],[Close Price]]-Table2[[#This Row],[200D EMA]])/Table2[[#This Row],[200D EMA]]</f>
        <v>0.10171598967350441</v>
      </c>
      <c r="V537">
        <v>0.63422543831057798</v>
      </c>
      <c r="W537">
        <v>500</v>
      </c>
      <c r="X537">
        <v>527</v>
      </c>
      <c r="Y537">
        <v>500</v>
      </c>
      <c r="Z537">
        <v>527</v>
      </c>
      <c r="AA537">
        <v>500</v>
      </c>
      <c r="AB537">
        <v>527</v>
      </c>
      <c r="AC537" s="2">
        <f>(Table2[[#This Row],[Close Price]]/Table2[[#This Row],[Day Low]])-1</f>
        <v>3.8000000000000034E-2</v>
      </c>
      <c r="AD537" s="2">
        <f>(Table2[[#This Row],[Day High]]/Table2[[#This Row],[Close Price]])-1</f>
        <v>1.5414258188824581E-2</v>
      </c>
      <c r="AE537" s="2">
        <f>(Table2[[#This Row],[Close Price]]/Table2[[#This Row],[Current Week Low]])-1</f>
        <v>3.8000000000000034E-2</v>
      </c>
      <c r="AF537" s="2">
        <f>(Table2[[#This Row],[Current Week High]]/Table2[[#This Row],[Close Price]])-1</f>
        <v>1.5414258188824581E-2</v>
      </c>
      <c r="AG537" s="2">
        <f>(Table2[[#This Row],[Close Price]]/Table2[[#This Row],[Current Month Low]])-1</f>
        <v>3.8000000000000034E-2</v>
      </c>
      <c r="AH537" s="2">
        <f>(Table2[[#This Row],[Current Month High]]/Table2[[#This Row],[Close Price]])-1</f>
        <v>1.5414258188824581E-2</v>
      </c>
      <c r="AI537">
        <v>9.2678227360308405</v>
      </c>
      <c r="AJ537">
        <v>45.704660303200399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</v>
      </c>
      <c r="AM537">
        <v>0</v>
      </c>
      <c r="AN537">
        <v>4.6900000000000004</v>
      </c>
      <c r="AO537" t="s">
        <v>10473</v>
      </c>
      <c r="AP537">
        <v>-7.4274420486795001E-2</v>
      </c>
      <c r="AQ537">
        <f>(Table2[[#This Row],[Sharpe Ratio]]-AVERAGE(Table2[Sharpe Ratio]))/_xlfn.STDEV.P(Table2[Sharpe Ratio])</f>
        <v>-1.463716218534719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-3.0915019338721286</v>
      </c>
      <c r="AS537">
        <f>_xlfn.RANK.AVG(Table2[[#This Row],[1Y Return vs Nifty Z-Score]],Table2[1Y Return vs Nifty Z-Score])</f>
        <v>446</v>
      </c>
      <c r="AT537">
        <f>_xlfn.RANK.AVG(Table2[[#This Row],[6M Return vs Nifty Z-Score]],Table2[6M Return vs Nifty Z-Score])</f>
        <v>390</v>
      </c>
      <c r="AU537">
        <f>_xlfn.RANK.AVG(Table2[[#This Row],[Sharpe Ratio Z-Score]],Table2[Sharpe Ratio Z-Score])</f>
        <v>676</v>
      </c>
      <c r="AV537">
        <f>(Table2[[#This Row],[Rank 1Y]]+Table2[[#This Row],[Rank 6M]]+Table2[[#This Row],[Rank Sharpe]])/3</f>
        <v>504</v>
      </c>
    </row>
    <row r="538" spans="1:48" x14ac:dyDescent="0.3">
      <c r="A538" t="s">
        <v>1585</v>
      </c>
      <c r="B538" t="s">
        <v>1586</v>
      </c>
      <c r="C538" t="s">
        <v>10443</v>
      </c>
      <c r="D538" t="s">
        <v>242</v>
      </c>
      <c r="E538">
        <v>5722.9397990400003</v>
      </c>
      <c r="F538">
        <v>779.3</v>
      </c>
      <c r="G538">
        <v>-8.9113130462948202</v>
      </c>
      <c r="H538">
        <f>(Table2[[#This Row],[1Y Return vs Nifty]]-AVERAGE(Table2[1Y Return vs Nifty]))/_xlfn.STDEV.P(Table2[1Y Return vs Nifty])</f>
        <v>-0.64196561081790471</v>
      </c>
      <c r="I538">
        <v>8.1464665148474804</v>
      </c>
      <c r="J538">
        <f>(Table2[[#This Row],[1M Return vs Nifty]]-AVERAGE(Table2[1M Return vs Nifty]))/_xlfn.STDEV.P(Table2[1M Return vs Nifty])</f>
        <v>-0.13048702675421006</v>
      </c>
      <c r="K538">
        <v>-15.1955589095137</v>
      </c>
      <c r="L538">
        <f>(Table2[[#This Row],[6M Return vs Nifty]]-AVERAGE(Table2[6M Return vs Nifty]))/_xlfn.STDEV.P(Table2[6M Return vs Nifty])</f>
        <v>-0.76600524774774659</v>
      </c>
      <c r="M538">
        <v>0.67593633743403003</v>
      </c>
      <c r="N538">
        <f>(Table2[[#This Row],[1W Return vs Nifty]]-AVERAGE(Table2[1W Return vs Nifty]))/_xlfn.STDEV.P(Table2[1W Return vs Nifty])</f>
        <v>-0.18478725933834733</v>
      </c>
      <c r="O538">
        <v>777.32</v>
      </c>
      <c r="P538">
        <v>775.10739083324802</v>
      </c>
      <c r="Q538">
        <v>758.52208723822696</v>
      </c>
      <c r="R538">
        <v>50.5016846637509</v>
      </c>
      <c r="S538" s="2">
        <f>(Table2[[#This Row],[Close Price]]-Table2[[#This Row],[20D EMA]])/Table2[[#This Row],[20D EMA]]</f>
        <v>2.5472135028043849E-3</v>
      </c>
      <c r="T538" s="2">
        <f>(Table2[[#This Row],[Close Price]]-Table2[[#This Row],[50D EMA]])/Table2[[#This Row],[50D EMA]]</f>
        <v>5.4090687514214515E-3</v>
      </c>
      <c r="U538" s="2">
        <f>(Table2[[#This Row],[Close Price]]-Table2[[#This Row],[200D EMA]])/Table2[[#This Row],[200D EMA]]</f>
        <v>2.7392627204074194E-2</v>
      </c>
      <c r="V538">
        <v>0.64450438351957895</v>
      </c>
      <c r="W538">
        <v>773.5</v>
      </c>
      <c r="X538">
        <v>790.4</v>
      </c>
      <c r="Y538">
        <v>772</v>
      </c>
      <c r="Z538">
        <v>800.1</v>
      </c>
      <c r="AA538">
        <v>772</v>
      </c>
      <c r="AB538">
        <v>800.1</v>
      </c>
      <c r="AC538" s="2">
        <f>(Table2[[#This Row],[Close Price]]/Table2[[#This Row],[Day Low]])-1</f>
        <v>7.4983839689721776E-3</v>
      </c>
      <c r="AD538" s="2">
        <f>(Table2[[#This Row],[Day High]]/Table2[[#This Row],[Close Price]])-1</f>
        <v>1.4243551905556373E-2</v>
      </c>
      <c r="AE538" s="2">
        <f>(Table2[[#This Row],[Close Price]]/Table2[[#This Row],[Current Week Low]])-1</f>
        <v>9.4559585492226539E-3</v>
      </c>
      <c r="AF538" s="2">
        <f>(Table2[[#This Row],[Current Week High]]/Table2[[#This Row],[Close Price]])-1</f>
        <v>2.6690619786988501E-2</v>
      </c>
      <c r="AG538" s="2">
        <f>(Table2[[#This Row],[Close Price]]/Table2[[#This Row],[Current Month Low]])-1</f>
        <v>9.4559585492226539E-3</v>
      </c>
      <c r="AH538" s="2">
        <f>(Table2[[#This Row],[Current Month High]]/Table2[[#This Row],[Close Price]])-1</f>
        <v>2.6690619786988501E-2</v>
      </c>
      <c r="AI538">
        <v>11.484665725651199</v>
      </c>
      <c r="AJ538">
        <v>25.088282504012799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-0.12</v>
      </c>
      <c r="AM538" t="s">
        <v>10474</v>
      </c>
      <c r="AN538">
        <v>0.76</v>
      </c>
      <c r="AO538" t="s">
        <v>10473</v>
      </c>
      <c r="AP538">
        <v>4.5987249268015E-2</v>
      </c>
      <c r="AQ538">
        <f>(Table2[[#This Row],[Sharpe Ratio]]-AVERAGE(Table2[Sharpe Ratio]))/_xlfn.STDEV.P(Table2[Sharpe Ratio])</f>
        <v>-0.10364613437643254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-1.8268912790346412</v>
      </c>
      <c r="AS538">
        <f>_xlfn.RANK.AVG(Table2[[#This Row],[1Y Return vs Nifty Z-Score]],Table2[1Y Return vs Nifty Z-Score])</f>
        <v>563</v>
      </c>
      <c r="AT538">
        <f>_xlfn.RANK.AVG(Table2[[#This Row],[6M Return vs Nifty Z-Score]],Table2[6M Return vs Nifty Z-Score])</f>
        <v>581</v>
      </c>
      <c r="AU538">
        <f>_xlfn.RANK.AVG(Table2[[#This Row],[Sharpe Ratio Z-Score]],Table2[Sharpe Ratio Z-Score])</f>
        <v>368</v>
      </c>
      <c r="AV538">
        <f>(Table2[[#This Row],[Rank 1Y]]+Table2[[#This Row],[Rank 6M]]+Table2[[#This Row],[Rank Sharpe]])/3</f>
        <v>504</v>
      </c>
    </row>
    <row r="539" spans="1:48" x14ac:dyDescent="0.3">
      <c r="A539" t="s">
        <v>1714</v>
      </c>
      <c r="B539" t="s">
        <v>1715</v>
      </c>
      <c r="C539" t="s">
        <v>10434</v>
      </c>
      <c r="D539" t="s">
        <v>59</v>
      </c>
      <c r="E539">
        <v>4520.2054950000002</v>
      </c>
      <c r="F539">
        <v>366.6</v>
      </c>
      <c r="G539">
        <v>-6.36416082759827</v>
      </c>
      <c r="H539">
        <f>(Table2[[#This Row],[1Y Return vs Nifty]]-AVERAGE(Table2[1Y Return vs Nifty]))/_xlfn.STDEV.P(Table2[1Y Return vs Nifty])</f>
        <v>-0.61359355485553824</v>
      </c>
      <c r="I539">
        <v>13.7595509315138</v>
      </c>
      <c r="J539">
        <f>(Table2[[#This Row],[1M Return vs Nifty]]-AVERAGE(Table2[1M Return vs Nifty]))/_xlfn.STDEV.P(Table2[1M Return vs Nifty])</f>
        <v>0.27372260168022944</v>
      </c>
      <c r="K539">
        <v>9.36762167533041</v>
      </c>
      <c r="L539">
        <f>(Table2[[#This Row],[6M Return vs Nifty]]-AVERAGE(Table2[6M Return vs Nifty]))/_xlfn.STDEV.P(Table2[6M Return vs Nifty])</f>
        <v>-6.3643907480916889E-2</v>
      </c>
      <c r="M539">
        <v>1.32728178342243</v>
      </c>
      <c r="N539">
        <f>(Table2[[#This Row],[1W Return vs Nifty]]-AVERAGE(Table2[1W Return vs Nifty]))/_xlfn.STDEV.P(Table2[1W Return vs Nifty])</f>
        <v>-5.6904923549411526E-2</v>
      </c>
      <c r="O539">
        <v>326.7</v>
      </c>
      <c r="P539">
        <v>310.45667853907702</v>
      </c>
      <c r="Q539">
        <v>298.71881317492199</v>
      </c>
      <c r="R539">
        <v>76.957098587898798</v>
      </c>
      <c r="S539" s="2">
        <f>(Table2[[#This Row],[Close Price]]-Table2[[#This Row],[20D EMA]])/Table2[[#This Row],[20D EMA]]</f>
        <v>0.12213039485766769</v>
      </c>
      <c r="T539" s="2">
        <f>(Table2[[#This Row],[Close Price]]-Table2[[#This Row],[50D EMA]])/Table2[[#This Row],[50D EMA]]</f>
        <v>0.18084108135511176</v>
      </c>
      <c r="U539" s="2">
        <f>(Table2[[#This Row],[Close Price]]-Table2[[#This Row],[200D EMA]])/Table2[[#This Row],[200D EMA]]</f>
        <v>0.22724108369206919</v>
      </c>
      <c r="V539">
        <v>2.6642832656942801</v>
      </c>
      <c r="W539">
        <v>337.25</v>
      </c>
      <c r="X539">
        <v>372</v>
      </c>
      <c r="Y539">
        <v>333.2</v>
      </c>
      <c r="Z539">
        <v>372</v>
      </c>
      <c r="AA539">
        <v>333.2</v>
      </c>
      <c r="AB539">
        <v>372</v>
      </c>
      <c r="AC539" s="2">
        <f>(Table2[[#This Row],[Close Price]]/Table2[[#This Row],[Day Low]])-1</f>
        <v>8.7027427724240214E-2</v>
      </c>
      <c r="AD539" s="2">
        <f>(Table2[[#This Row],[Day High]]/Table2[[#This Row],[Close Price]])-1</f>
        <v>1.4729950900163713E-2</v>
      </c>
      <c r="AE539" s="2">
        <f>(Table2[[#This Row],[Close Price]]/Table2[[#This Row],[Current Week Low]])-1</f>
        <v>0.10024009603841555</v>
      </c>
      <c r="AF539" s="2">
        <f>(Table2[[#This Row],[Current Week High]]/Table2[[#This Row],[Close Price]])-1</f>
        <v>1.4729950900163713E-2</v>
      </c>
      <c r="AG539" s="2">
        <f>(Table2[[#This Row],[Close Price]]/Table2[[#This Row],[Current Month Low]])-1</f>
        <v>0.10024009603841555</v>
      </c>
      <c r="AH539" s="2">
        <f>(Table2[[#This Row],[Current Month High]]/Table2[[#This Row],[Close Price]])-1</f>
        <v>1.4729950900163713E-2</v>
      </c>
      <c r="AI539">
        <v>1.47299509001637</v>
      </c>
      <c r="AJ539">
        <v>46.5813674530188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0.11</v>
      </c>
      <c r="AM539" t="s">
        <v>10473</v>
      </c>
      <c r="AN539">
        <v>21.43</v>
      </c>
      <c r="AO539" t="s">
        <v>10473</v>
      </c>
      <c r="AP539">
        <v>-5.4399808329659002E-2</v>
      </c>
      <c r="AQ539">
        <f>(Table2[[#This Row],[Sharpe Ratio]]-AVERAGE(Table2[Sharpe Ratio]))/_xlfn.STDEV.P(Table2[Sharpe Ratio])</f>
        <v>-1.238949129533877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-1.6993689137395143</v>
      </c>
      <c r="AS539">
        <f>_xlfn.RANK.AVG(Table2[[#This Row],[1Y Return vs Nifty Z-Score]],Table2[1Y Return vs Nifty Z-Score])</f>
        <v>552</v>
      </c>
      <c r="AT539">
        <f>_xlfn.RANK.AVG(Table2[[#This Row],[6M Return vs Nifty Z-Score]],Table2[6M Return vs Nifty Z-Score])</f>
        <v>324</v>
      </c>
      <c r="AU539">
        <f>_xlfn.RANK.AVG(Table2[[#This Row],[Sharpe Ratio Z-Score]],Table2[Sharpe Ratio Z-Score])</f>
        <v>638</v>
      </c>
      <c r="AV539">
        <f>(Table2[[#This Row],[Rank 1Y]]+Table2[[#This Row],[Rank 6M]]+Table2[[#This Row],[Rank Sharpe]])/3</f>
        <v>504.66666666666669</v>
      </c>
    </row>
    <row r="540" spans="1:48" x14ac:dyDescent="0.3">
      <c r="A540" t="s">
        <v>706</v>
      </c>
      <c r="B540" t="s">
        <v>707</v>
      </c>
      <c r="C540" t="s">
        <v>10429</v>
      </c>
      <c r="D540" t="s">
        <v>49</v>
      </c>
      <c r="E540">
        <v>23370.558509999999</v>
      </c>
      <c r="F540">
        <v>799.1</v>
      </c>
      <c r="G540">
        <v>-4.4909426021476397</v>
      </c>
      <c r="H540">
        <f>(Table2[[#This Row],[1Y Return vs Nifty]]-AVERAGE(Table2[1Y Return vs Nifty]))/_xlfn.STDEV.P(Table2[1Y Return vs Nifty])</f>
        <v>-0.59272827168474806</v>
      </c>
      <c r="I540">
        <v>-0.68954863108792297</v>
      </c>
      <c r="J540">
        <f>(Table2[[#This Row],[1M Return vs Nifty]]-AVERAGE(Table2[1M Return vs Nifty]))/_xlfn.STDEV.P(Table2[1M Return vs Nifty])</f>
        <v>-0.76678645392385314</v>
      </c>
      <c r="K540">
        <v>-3.1263858524698098</v>
      </c>
      <c r="L540">
        <f>(Table2[[#This Row],[6M Return vs Nifty]]-AVERAGE(Table2[6M Return vs Nifty]))/_xlfn.STDEV.P(Table2[6M Return vs Nifty])</f>
        <v>-0.42089845121635366</v>
      </c>
      <c r="M540">
        <v>0.32705749128412898</v>
      </c>
      <c r="N540">
        <f>(Table2[[#This Row],[1W Return vs Nifty]]-AVERAGE(Table2[1W Return vs Nifty]))/_xlfn.STDEV.P(Table2[1W Return vs Nifty])</f>
        <v>-0.25328461665892449</v>
      </c>
      <c r="O540">
        <v>798.39</v>
      </c>
      <c r="P540">
        <v>772.073786429547</v>
      </c>
      <c r="Q540">
        <v>726.50996684198606</v>
      </c>
      <c r="R540">
        <v>45.9866101272845</v>
      </c>
      <c r="S540" s="2">
        <f>(Table2[[#This Row],[Close Price]]-Table2[[#This Row],[20D EMA]])/Table2[[#This Row],[20D EMA]]</f>
        <v>8.8928969551226391E-4</v>
      </c>
      <c r="T540" s="2">
        <f>(Table2[[#This Row],[Close Price]]-Table2[[#This Row],[50D EMA]])/Table2[[#This Row],[50D EMA]]</f>
        <v>3.5004702977205933E-2</v>
      </c>
      <c r="U540" s="2">
        <f>(Table2[[#This Row],[Close Price]]-Table2[[#This Row],[200D EMA]])/Table2[[#This Row],[200D EMA]]</f>
        <v>9.9916087144062679E-2</v>
      </c>
      <c r="V540">
        <v>0.44108492764920698</v>
      </c>
      <c r="W540">
        <v>793.1</v>
      </c>
      <c r="X540">
        <v>813.5</v>
      </c>
      <c r="Y540">
        <v>793.1</v>
      </c>
      <c r="Z540">
        <v>839.95</v>
      </c>
      <c r="AA540">
        <v>793.1</v>
      </c>
      <c r="AB540">
        <v>839.95</v>
      </c>
      <c r="AC540" s="2">
        <f>(Table2[[#This Row],[Close Price]]/Table2[[#This Row],[Day Low]])-1</f>
        <v>7.5652502836969227E-3</v>
      </c>
      <c r="AD540" s="2">
        <f>(Table2[[#This Row],[Day High]]/Table2[[#This Row],[Close Price]])-1</f>
        <v>1.8020272806907656E-2</v>
      </c>
      <c r="AE540" s="2">
        <f>(Table2[[#This Row],[Close Price]]/Table2[[#This Row],[Current Week Low]])-1</f>
        <v>7.5652502836969227E-3</v>
      </c>
      <c r="AF540" s="2">
        <f>(Table2[[#This Row],[Current Week High]]/Table2[[#This Row],[Close Price]])-1</f>
        <v>5.1120010011262762E-2</v>
      </c>
      <c r="AG540" s="2">
        <f>(Table2[[#This Row],[Close Price]]/Table2[[#This Row],[Current Month Low]])-1</f>
        <v>7.5652502836969227E-3</v>
      </c>
      <c r="AH540" s="2">
        <f>(Table2[[#This Row],[Current Month High]]/Table2[[#This Row],[Close Price]])-1</f>
        <v>5.1120010011262762E-2</v>
      </c>
      <c r="AI540">
        <v>9.6921536728819806</v>
      </c>
      <c r="AJ540">
        <v>33.172235647029403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0.02</v>
      </c>
      <c r="AM540" t="s">
        <v>10473</v>
      </c>
      <c r="AN540">
        <v>-1.82</v>
      </c>
      <c r="AO540" t="s">
        <v>10474</v>
      </c>
      <c r="AQ540">
        <f>(Table2[[#This Row],[Sharpe Ratio]]-AVERAGE(Table2[Sharpe Ratio]))/_xlfn.STDEV.P(Table2[Sharpe Ratio])</f>
        <v>-0.62372773734831932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-2.657425530832199</v>
      </c>
      <c r="AS540">
        <f>_xlfn.RANK.AVG(Table2[[#This Row],[1Y Return vs Nifty Z-Score]],Table2[1Y Return vs Nifty Z-Score])</f>
        <v>542</v>
      </c>
      <c r="AT540">
        <f>_xlfn.RANK.AVG(Table2[[#This Row],[6M Return vs Nifty Z-Score]],Table2[6M Return vs Nifty Z-Score])</f>
        <v>457</v>
      </c>
      <c r="AU540">
        <f>_xlfn.RANK.AVG(Table2[[#This Row],[Sharpe Ratio Z-Score]],Table2[Sharpe Ratio Z-Score])</f>
        <v>524.5</v>
      </c>
      <c r="AV540">
        <f>(Table2[[#This Row],[Rank 1Y]]+Table2[[#This Row],[Rank 6M]]+Table2[[#This Row],[Rank Sharpe]])/3</f>
        <v>507.83333333333331</v>
      </c>
    </row>
    <row r="541" spans="1:48" x14ac:dyDescent="0.3">
      <c r="A541" t="s">
        <v>1720</v>
      </c>
      <c r="B541" t="s">
        <v>1721</v>
      </c>
      <c r="C541" t="s">
        <v>10434</v>
      </c>
      <c r="D541" t="s">
        <v>539</v>
      </c>
      <c r="E541">
        <v>4464.0170740000003</v>
      </c>
      <c r="F541">
        <v>399.2</v>
      </c>
      <c r="G541">
        <v>19.285541265007701</v>
      </c>
      <c r="H541">
        <f>(Table2[[#This Row],[1Y Return vs Nifty]]-AVERAGE(Table2[1Y Return vs Nifty]))/_xlfn.STDEV.P(Table2[1Y Return vs Nifty])</f>
        <v>-0.32788829631317784</v>
      </c>
      <c r="I541">
        <v>7.4659560496338599</v>
      </c>
      <c r="J541">
        <f>(Table2[[#This Row],[1M Return vs Nifty]]-AVERAGE(Table2[1M Return vs Nifty]))/_xlfn.STDEV.P(Table2[1M Return vs Nifty])</f>
        <v>-0.17949196982490628</v>
      </c>
      <c r="K541">
        <v>-5.8469160618681002</v>
      </c>
      <c r="L541">
        <f>(Table2[[#This Row],[6M Return vs Nifty]]-AVERAGE(Table2[6M Return vs Nifty]))/_xlfn.STDEV.P(Table2[6M Return vs Nifty])</f>
        <v>-0.49868948635975752</v>
      </c>
      <c r="M541">
        <v>6.3507985923214498</v>
      </c>
      <c r="N541">
        <f>(Table2[[#This Row],[1W Return vs Nifty]]-AVERAGE(Table2[1W Return vs Nifty]))/_xlfn.STDEV.P(Table2[1W Return vs Nifty])</f>
        <v>0.92939054739248372</v>
      </c>
      <c r="O541">
        <v>379.57</v>
      </c>
      <c r="P541">
        <v>376.26491303834598</v>
      </c>
      <c r="Q541">
        <v>359.11625313859702</v>
      </c>
      <c r="R541">
        <v>66.798198722798801</v>
      </c>
      <c r="S541" s="2">
        <f>(Table2[[#This Row],[Close Price]]-Table2[[#This Row],[20D EMA]])/Table2[[#This Row],[20D EMA]]</f>
        <v>5.171641594435808E-2</v>
      </c>
      <c r="T541" s="2">
        <f>(Table2[[#This Row],[Close Price]]-Table2[[#This Row],[50D EMA]])/Table2[[#This Row],[50D EMA]]</f>
        <v>6.095462576208014E-2</v>
      </c>
      <c r="U541" s="2">
        <f>(Table2[[#This Row],[Close Price]]-Table2[[#This Row],[200D EMA]])/Table2[[#This Row],[200D EMA]]</f>
        <v>0.11161774637343715</v>
      </c>
      <c r="V541">
        <v>1.3633612288924899</v>
      </c>
      <c r="W541">
        <v>395.05</v>
      </c>
      <c r="X541">
        <v>410</v>
      </c>
      <c r="Y541">
        <v>367.2</v>
      </c>
      <c r="Z541">
        <v>410</v>
      </c>
      <c r="AA541">
        <v>367.2</v>
      </c>
      <c r="AB541">
        <v>410</v>
      </c>
      <c r="AC541" s="2">
        <f>(Table2[[#This Row],[Close Price]]/Table2[[#This Row],[Day Low]])-1</f>
        <v>1.0504999367168644E-2</v>
      </c>
      <c r="AD541" s="2">
        <f>(Table2[[#This Row],[Day High]]/Table2[[#This Row],[Close Price]])-1</f>
        <v>2.7054108216432837E-2</v>
      </c>
      <c r="AE541" s="2">
        <f>(Table2[[#This Row],[Close Price]]/Table2[[#This Row],[Current Week Low]])-1</f>
        <v>8.7145969498910736E-2</v>
      </c>
      <c r="AF541" s="2">
        <f>(Table2[[#This Row],[Current Week High]]/Table2[[#This Row],[Close Price]])-1</f>
        <v>2.7054108216432837E-2</v>
      </c>
      <c r="AG541" s="2">
        <f>(Table2[[#This Row],[Close Price]]/Table2[[#This Row],[Current Month Low]])-1</f>
        <v>8.7145969498910736E-2</v>
      </c>
      <c r="AH541" s="2">
        <f>(Table2[[#This Row],[Current Month High]]/Table2[[#This Row],[Close Price]])-1</f>
        <v>2.7054108216432837E-2</v>
      </c>
      <c r="AI541">
        <v>6.5005010020040102</v>
      </c>
      <c r="AJ541">
        <v>45.799853907961896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0.01</v>
      </c>
      <c r="AM541" t="s">
        <v>10473</v>
      </c>
      <c r="AN541">
        <v>5.33</v>
      </c>
      <c r="AO541" t="s">
        <v>10473</v>
      </c>
      <c r="AP541">
        <v>-5.6529464108617998E-2</v>
      </c>
      <c r="AQ541">
        <f>(Table2[[#This Row],[Sharpe Ratio]]-AVERAGE(Table2[Sharpe Ratio]))/_xlfn.STDEV.P(Table2[Sharpe Ratio])</f>
        <v>-1.2630339532389054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-1.3397131583442634</v>
      </c>
      <c r="AS541">
        <f>_xlfn.RANK.AVG(Table2[[#This Row],[1Y Return vs Nifty Z-Score]],Table2[1Y Return vs Nifty Z-Score])</f>
        <v>397</v>
      </c>
      <c r="AT541">
        <f>_xlfn.RANK.AVG(Table2[[#This Row],[6M Return vs Nifty Z-Score]],Table2[6M Return vs Nifty Z-Score])</f>
        <v>488</v>
      </c>
      <c r="AU541">
        <f>_xlfn.RANK.AVG(Table2[[#This Row],[Sharpe Ratio Z-Score]],Table2[Sharpe Ratio Z-Score])</f>
        <v>644</v>
      </c>
      <c r="AV541">
        <f>(Table2[[#This Row],[Rank 1Y]]+Table2[[#This Row],[Rank 6M]]+Table2[[#This Row],[Rank Sharpe]])/3</f>
        <v>509.66666666666669</v>
      </c>
    </row>
    <row r="542" spans="1:48" x14ac:dyDescent="0.3">
      <c r="A542" t="s">
        <v>164</v>
      </c>
      <c r="B542" t="s">
        <v>165</v>
      </c>
      <c r="C542" t="s">
        <v>10443</v>
      </c>
      <c r="D542" t="s">
        <v>166</v>
      </c>
      <c r="E542">
        <v>157656.18016650001</v>
      </c>
      <c r="F542">
        <v>3099.75</v>
      </c>
      <c r="G542">
        <v>-6.6501210985572898</v>
      </c>
      <c r="H542">
        <f>(Table2[[#This Row],[1Y Return vs Nifty]]-AVERAGE(Table2[1Y Return vs Nifty]))/_xlfn.STDEV.P(Table2[1Y Return vs Nifty])</f>
        <v>-0.61677879080300535</v>
      </c>
      <c r="I542">
        <v>-6.89367654740437</v>
      </c>
      <c r="J542">
        <f>(Table2[[#This Row],[1M Return vs Nifty]]-AVERAGE(Table2[1M Return vs Nifty]))/_xlfn.STDEV.P(Table2[1M Return vs Nifty])</f>
        <v>-1.2135583272218855</v>
      </c>
      <c r="K542">
        <v>1.84955507314715</v>
      </c>
      <c r="L542">
        <f>(Table2[[#This Row],[6M Return vs Nifty]]-AVERAGE(Table2[6M Return vs Nifty]))/_xlfn.STDEV.P(Table2[6M Return vs Nifty])</f>
        <v>-0.27861604094244502</v>
      </c>
      <c r="M542">
        <v>-2.9449031175252101</v>
      </c>
      <c r="N542">
        <f>(Table2[[#This Row],[1W Return vs Nifty]]-AVERAGE(Table2[1W Return vs Nifty]))/_xlfn.STDEV.P(Table2[1W Return vs Nifty])</f>
        <v>-0.89568715104523022</v>
      </c>
      <c r="O542">
        <v>3106.84</v>
      </c>
      <c r="P542">
        <v>3049.7879503904801</v>
      </c>
      <c r="Q542">
        <v>2822.6559024193398</v>
      </c>
      <c r="R542">
        <v>45.565292451464103</v>
      </c>
      <c r="S542" s="2">
        <f>(Table2[[#This Row],[Close Price]]-Table2[[#This Row],[20D EMA]])/Table2[[#This Row],[20D EMA]]</f>
        <v>-2.2820615158811348E-3</v>
      </c>
      <c r="T542" s="2">
        <f>(Table2[[#This Row],[Close Price]]-Table2[[#This Row],[50D EMA]])/Table2[[#This Row],[50D EMA]]</f>
        <v>1.6382138831364655E-2</v>
      </c>
      <c r="U542" s="2">
        <f>(Table2[[#This Row],[Close Price]]-Table2[[#This Row],[200D EMA]])/Table2[[#This Row],[200D EMA]]</f>
        <v>9.8167862878064172E-2</v>
      </c>
      <c r="V542">
        <v>0.80588192732257602</v>
      </c>
      <c r="W542">
        <v>3080</v>
      </c>
      <c r="X542">
        <v>3111.4</v>
      </c>
      <c r="Y542">
        <v>3068.35</v>
      </c>
      <c r="Z542">
        <v>3171.8</v>
      </c>
      <c r="AA542">
        <v>3068.35</v>
      </c>
      <c r="AB542">
        <v>3171.8</v>
      </c>
      <c r="AC542" s="2">
        <f>(Table2[[#This Row],[Close Price]]/Table2[[#This Row],[Day Low]])-1</f>
        <v>6.4123376623377304E-3</v>
      </c>
      <c r="AD542" s="2">
        <f>(Table2[[#This Row],[Day High]]/Table2[[#This Row],[Close Price]])-1</f>
        <v>3.7583676102912467E-3</v>
      </c>
      <c r="AE542" s="2">
        <f>(Table2[[#This Row],[Close Price]]/Table2[[#This Row],[Current Week Low]])-1</f>
        <v>1.0233513125947225E-2</v>
      </c>
      <c r="AF542" s="2">
        <f>(Table2[[#This Row],[Current Week High]]/Table2[[#This Row],[Close Price]])-1</f>
        <v>2.3243809984676345E-2</v>
      </c>
      <c r="AG542" s="2">
        <f>(Table2[[#This Row],[Close Price]]/Table2[[#This Row],[Current Month Low]])-1</f>
        <v>1.0233513125947225E-2</v>
      </c>
      <c r="AH542" s="2">
        <f>(Table2[[#This Row],[Current Month High]]/Table2[[#This Row],[Close Price]])-1</f>
        <v>2.3243809984676345E-2</v>
      </c>
      <c r="AI542">
        <v>4.2342124364867999</v>
      </c>
      <c r="AJ542">
        <v>35.2097009879827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-0.01</v>
      </c>
      <c r="AM542" t="s">
        <v>10474</v>
      </c>
      <c r="AN542">
        <v>-0.56000000000000005</v>
      </c>
      <c r="AO542" t="s">
        <v>10474</v>
      </c>
      <c r="AP542">
        <v>-1.6245047445126001E-2</v>
      </c>
      <c r="AQ542">
        <f>(Table2[[#This Row],[Sharpe Ratio]]-AVERAGE(Table2[Sharpe Ratio]))/_xlfn.STDEV.P(Table2[Sharpe Ratio])</f>
        <v>-0.80744714762171765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-3.8120874576342838</v>
      </c>
      <c r="AS542">
        <f>_xlfn.RANK.AVG(Table2[[#This Row],[1Y Return vs Nifty Z-Score]],Table2[1Y Return vs Nifty Z-Score])</f>
        <v>554</v>
      </c>
      <c r="AT542">
        <f>_xlfn.RANK.AVG(Table2[[#This Row],[6M Return vs Nifty Z-Score]],Table2[6M Return vs Nifty Z-Score])</f>
        <v>400</v>
      </c>
      <c r="AU542">
        <f>_xlfn.RANK.AVG(Table2[[#This Row],[Sharpe Ratio Z-Score]],Table2[Sharpe Ratio Z-Score])</f>
        <v>579</v>
      </c>
      <c r="AV542">
        <f>(Table2[[#This Row],[Rank 1Y]]+Table2[[#This Row],[Rank 6M]]+Table2[[#This Row],[Rank Sharpe]])/3</f>
        <v>511</v>
      </c>
    </row>
    <row r="543" spans="1:48" x14ac:dyDescent="0.3">
      <c r="A543" t="s">
        <v>1102</v>
      </c>
      <c r="B543" t="s">
        <v>1103</v>
      </c>
      <c r="C543" t="s">
        <v>10435</v>
      </c>
      <c r="D543" t="s">
        <v>216</v>
      </c>
      <c r="E543">
        <v>11168.645831010001</v>
      </c>
      <c r="F543">
        <v>571.65</v>
      </c>
      <c r="G543">
        <v>18.504116345064901</v>
      </c>
      <c r="H543">
        <f>(Table2[[#This Row],[1Y Return vs Nifty]]-AVERAGE(Table2[1Y Return vs Nifty]))/_xlfn.STDEV.P(Table2[1Y Return vs Nifty])</f>
        <v>-0.33659238215314791</v>
      </c>
      <c r="I543">
        <v>-0.15250309873135401</v>
      </c>
      <c r="J543">
        <f>(Table2[[#This Row],[1M Return vs Nifty]]-AVERAGE(Table2[1M Return vs Nifty]))/_xlfn.STDEV.P(Table2[1M Return vs Nifty])</f>
        <v>-0.72811271254172172</v>
      </c>
      <c r="K543">
        <v>-7.0360641067865703</v>
      </c>
      <c r="L543">
        <f>(Table2[[#This Row],[6M Return vs Nifty]]-AVERAGE(Table2[6M Return vs Nifty]))/_xlfn.STDEV.P(Table2[6M Return vs Nifty])</f>
        <v>-0.53269207050067102</v>
      </c>
      <c r="M543">
        <v>0.25152176347591498</v>
      </c>
      <c r="N543">
        <f>(Table2[[#This Row],[1W Return vs Nifty]]-AVERAGE(Table2[1W Return vs Nifty]))/_xlfn.STDEV.P(Table2[1W Return vs Nifty])</f>
        <v>-0.26811497337228624</v>
      </c>
      <c r="O543">
        <v>577.01</v>
      </c>
      <c r="P543">
        <v>587.03902900010701</v>
      </c>
      <c r="Q543">
        <v>553.74219906804694</v>
      </c>
      <c r="R543">
        <v>44.481412046614999</v>
      </c>
      <c r="S543" s="2">
        <f>(Table2[[#This Row],[Close Price]]-Table2[[#This Row],[20D EMA]])/Table2[[#This Row],[20D EMA]]</f>
        <v>-9.2892670837594043E-3</v>
      </c>
      <c r="T543" s="2">
        <f>(Table2[[#This Row],[Close Price]]-Table2[[#This Row],[50D EMA]])/Table2[[#This Row],[50D EMA]]</f>
        <v>-2.6214660763388912E-2</v>
      </c>
      <c r="U543" s="2">
        <f>(Table2[[#This Row],[Close Price]]-Table2[[#This Row],[200D EMA]])/Table2[[#This Row],[200D EMA]]</f>
        <v>3.2339599478045961E-2</v>
      </c>
      <c r="V543">
        <v>0.44305167632714998</v>
      </c>
      <c r="W543">
        <v>570</v>
      </c>
      <c r="X543">
        <v>580.95000000000005</v>
      </c>
      <c r="Y543">
        <v>560</v>
      </c>
      <c r="Z543">
        <v>587.15</v>
      </c>
      <c r="AA543">
        <v>560</v>
      </c>
      <c r="AB543">
        <v>587.15</v>
      </c>
      <c r="AC543" s="2">
        <f>(Table2[[#This Row],[Close Price]]/Table2[[#This Row],[Day Low]])-1</f>
        <v>2.8947368421052833E-3</v>
      </c>
      <c r="AD543" s="2">
        <f>(Table2[[#This Row],[Day High]]/Table2[[#This Row],[Close Price]])-1</f>
        <v>1.6268695880346407E-2</v>
      </c>
      <c r="AE543" s="2">
        <f>(Table2[[#This Row],[Close Price]]/Table2[[#This Row],[Current Week Low]])-1</f>
        <v>2.0803571428571477E-2</v>
      </c>
      <c r="AF543" s="2">
        <f>(Table2[[#This Row],[Current Week High]]/Table2[[#This Row],[Close Price]])-1</f>
        <v>2.7114493133910678E-2</v>
      </c>
      <c r="AG543" s="2">
        <f>(Table2[[#This Row],[Close Price]]/Table2[[#This Row],[Current Month Low]])-1</f>
        <v>2.0803571428571477E-2</v>
      </c>
      <c r="AH543" s="2">
        <f>(Table2[[#This Row],[Current Month High]]/Table2[[#This Row],[Close Price]])-1</f>
        <v>2.7114493133910678E-2</v>
      </c>
      <c r="AI543">
        <v>24.096912446427002</v>
      </c>
      <c r="AJ543">
        <v>45.4950369050649</v>
      </c>
      <c r="AK543" t="str">
        <f>IF(AND(Table2[[#This Row],[20D EMA]]&gt;Table2[[#This Row],[50D EMA]],Table2[[#This Row],[50D EMA]]&gt;Table2[[#This Row],[200D EMA]]),"Uptrend","Downtrend/NoTrend")</f>
        <v>Downtrend/NoTrend</v>
      </c>
      <c r="AL543">
        <v>-0.2</v>
      </c>
      <c r="AM543" t="s">
        <v>10474</v>
      </c>
      <c r="AN543">
        <v>-3.83</v>
      </c>
      <c r="AO543" t="s">
        <v>10474</v>
      </c>
      <c r="AP543">
        <v>-4.8030944034279002E-2</v>
      </c>
      <c r="AQ543">
        <f>(Table2[[#This Row],[Sharpe Ratio]]-AVERAGE(Table2[Sharpe Ratio]))/_xlfn.STDEV.P(Table2[Sharpe Ratio])</f>
        <v>-1.1669220088738155</v>
      </c>
      <c r="AR5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3">
        <f>_xlfn.RANK.AVG(Table2[[#This Row],[1Y Return vs Nifty Z-Score]],Table2[1Y Return vs Nifty Z-Score])</f>
        <v>405</v>
      </c>
      <c r="AT543">
        <f>_xlfn.RANK.AVG(Table2[[#This Row],[6M Return vs Nifty Z-Score]],Table2[6M Return vs Nifty Z-Score])</f>
        <v>500</v>
      </c>
      <c r="AU543">
        <f>_xlfn.RANK.AVG(Table2[[#This Row],[Sharpe Ratio Z-Score]],Table2[Sharpe Ratio Z-Score])</f>
        <v>630</v>
      </c>
      <c r="AV543">
        <f>(Table2[[#This Row],[Rank 1Y]]+Table2[[#This Row],[Rank 6M]]+Table2[[#This Row],[Rank Sharpe]])/3</f>
        <v>511.66666666666669</v>
      </c>
    </row>
    <row r="544" spans="1:48" x14ac:dyDescent="0.3">
      <c r="A544" t="s">
        <v>1038</v>
      </c>
      <c r="B544" t="s">
        <v>1039</v>
      </c>
      <c r="C544" t="s">
        <v>10429</v>
      </c>
      <c r="D544" t="s">
        <v>24</v>
      </c>
      <c r="E544">
        <v>12590.681696096</v>
      </c>
      <c r="F544">
        <v>169.99</v>
      </c>
      <c r="G544">
        <v>5.5161354566929797</v>
      </c>
      <c r="H544">
        <f>(Table2[[#This Row],[1Y Return vs Nifty]]-AVERAGE(Table2[1Y Return vs Nifty]))/_xlfn.STDEV.P(Table2[1Y Return vs Nifty])</f>
        <v>-0.48126207165902435</v>
      </c>
      <c r="I544">
        <v>17.620036764426001</v>
      </c>
      <c r="J544">
        <f>(Table2[[#This Row],[1M Return vs Nifty]]-AVERAGE(Table2[1M Return vs Nifty]))/_xlfn.STDEV.P(Table2[1M Return vs Nifty])</f>
        <v>0.55172404050851376</v>
      </c>
      <c r="K544">
        <v>-1.0072565306905501</v>
      </c>
      <c r="L544">
        <f>(Table2[[#This Row],[6M Return vs Nifty]]-AVERAGE(Table2[6M Return vs Nifty]))/_xlfn.STDEV.P(Table2[6M Return vs Nifty])</f>
        <v>-0.36030391601344985</v>
      </c>
      <c r="M544">
        <v>1.80314611031879</v>
      </c>
      <c r="N544">
        <f>(Table2[[#This Row],[1W Return vs Nifty]]-AVERAGE(Table2[1W Return vs Nifty]))/_xlfn.STDEV.P(Table2[1W Return vs Nifty])</f>
        <v>3.6524211507779028E-2</v>
      </c>
      <c r="O544">
        <v>162.34</v>
      </c>
      <c r="P544">
        <v>155.63994024102499</v>
      </c>
      <c r="Q544">
        <v>146.96900191526399</v>
      </c>
      <c r="R544">
        <v>66.796767235687099</v>
      </c>
      <c r="S544" s="2">
        <f>(Table2[[#This Row],[Close Price]]-Table2[[#This Row],[20D EMA]])/Table2[[#This Row],[20D EMA]]</f>
        <v>4.7123321424171527E-2</v>
      </c>
      <c r="T544" s="2">
        <f>(Table2[[#This Row],[Close Price]]-Table2[[#This Row],[50D EMA]])/Table2[[#This Row],[50D EMA]]</f>
        <v>9.2200367956659646E-2</v>
      </c>
      <c r="U544" s="2">
        <f>(Table2[[#This Row],[Close Price]]-Table2[[#This Row],[200D EMA]])/Table2[[#This Row],[200D EMA]]</f>
        <v>0.15663845970736701</v>
      </c>
      <c r="V544">
        <v>1.27727847858721</v>
      </c>
      <c r="W544">
        <v>169.48</v>
      </c>
      <c r="X544">
        <v>172.13</v>
      </c>
      <c r="Y544">
        <v>165.61</v>
      </c>
      <c r="Z544">
        <v>174.75</v>
      </c>
      <c r="AA544">
        <v>165.61</v>
      </c>
      <c r="AB544">
        <v>174.75</v>
      </c>
      <c r="AC544" s="2">
        <f>(Table2[[#This Row],[Close Price]]/Table2[[#This Row],[Day Low]])-1</f>
        <v>3.0092046259146965E-3</v>
      </c>
      <c r="AD544" s="2">
        <f>(Table2[[#This Row],[Day High]]/Table2[[#This Row],[Close Price]])-1</f>
        <v>1.2588975822107162E-2</v>
      </c>
      <c r="AE544" s="2">
        <f>(Table2[[#This Row],[Close Price]]/Table2[[#This Row],[Current Week Low]])-1</f>
        <v>2.6447678280297149E-2</v>
      </c>
      <c r="AF544" s="2">
        <f>(Table2[[#This Row],[Current Week High]]/Table2[[#This Row],[Close Price]])-1</f>
        <v>2.8001647155714959E-2</v>
      </c>
      <c r="AG544" s="2">
        <f>(Table2[[#This Row],[Close Price]]/Table2[[#This Row],[Current Month Low]])-1</f>
        <v>2.6447678280297149E-2</v>
      </c>
      <c r="AH544" s="2">
        <f>(Table2[[#This Row],[Current Month High]]/Table2[[#This Row],[Close Price]])-1</f>
        <v>2.8001647155714959E-2</v>
      </c>
      <c r="AI544">
        <v>2.8001647155714902</v>
      </c>
      <c r="AJ544">
        <v>41.599333610995402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</v>
      </c>
      <c r="AM544" t="s">
        <v>10475</v>
      </c>
      <c r="AN544">
        <v>8.24</v>
      </c>
      <c r="AO544" t="s">
        <v>10473</v>
      </c>
      <c r="AP544">
        <v>-3.8875835362741001E-2</v>
      </c>
      <c r="AQ544">
        <f>(Table2[[#This Row],[Sharpe Ratio]]-AVERAGE(Table2[Sharpe Ratio]))/_xlfn.STDEV.P(Table2[Sharpe Ratio])</f>
        <v>-1.0633845355727769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-1.3167022712289582</v>
      </c>
      <c r="AS544">
        <f>_xlfn.RANK.AVG(Table2[[#This Row],[1Y Return vs Nifty Z-Score]],Table2[1Y Return vs Nifty Z-Score])</f>
        <v>484</v>
      </c>
      <c r="AT544">
        <f>_xlfn.RANK.AVG(Table2[[#This Row],[6M Return vs Nifty Z-Score]],Table2[6M Return vs Nifty Z-Score])</f>
        <v>436</v>
      </c>
      <c r="AU544">
        <f>_xlfn.RANK.AVG(Table2[[#This Row],[Sharpe Ratio Z-Score]],Table2[Sharpe Ratio Z-Score])</f>
        <v>616</v>
      </c>
      <c r="AV544">
        <f>(Table2[[#This Row],[Rank 1Y]]+Table2[[#This Row],[Rank 6M]]+Table2[[#This Row],[Rank Sharpe]])/3</f>
        <v>512</v>
      </c>
    </row>
    <row r="545" spans="1:48" x14ac:dyDescent="0.3">
      <c r="A545" t="s">
        <v>602</v>
      </c>
      <c r="B545" t="s">
        <v>603</v>
      </c>
      <c r="C545" t="s">
        <v>10429</v>
      </c>
      <c r="D545" t="s">
        <v>582</v>
      </c>
      <c r="E545">
        <v>31216.565588400001</v>
      </c>
      <c r="F545">
        <v>4269</v>
      </c>
      <c r="G545">
        <v>-15.726299912316</v>
      </c>
      <c r="H545">
        <f>(Table2[[#This Row],[1Y Return vs Nifty]]-AVERAGE(Table2[1Y Return vs Nifty]))/_xlfn.STDEV.P(Table2[1Y Return vs Nifty])</f>
        <v>-0.71787594995126469</v>
      </c>
      <c r="I545">
        <v>-1.84086588187934</v>
      </c>
      <c r="J545">
        <f>(Table2[[#This Row],[1M Return vs Nifty]]-AVERAGE(Table2[1M Return vs Nifty]))/_xlfn.STDEV.P(Table2[1M Return vs Nifty])</f>
        <v>-0.8496951514611244</v>
      </c>
      <c r="K545">
        <v>-8.4053662660862702</v>
      </c>
      <c r="L545">
        <f>(Table2[[#This Row],[6M Return vs Nifty]]-AVERAGE(Table2[6M Return vs Nifty]))/_xlfn.STDEV.P(Table2[6M Return vs Nifty])</f>
        <v>-0.57184599425716587</v>
      </c>
      <c r="M545">
        <v>3.8252023579337799</v>
      </c>
      <c r="N545">
        <f>(Table2[[#This Row],[1W Return vs Nifty]]-AVERAGE(Table2[1W Return vs Nifty]))/_xlfn.STDEV.P(Table2[1W Return vs Nifty])</f>
        <v>0.43352595249518883</v>
      </c>
      <c r="O545">
        <v>4233.3999999999996</v>
      </c>
      <c r="P545">
        <v>4289.8321276013203</v>
      </c>
      <c r="Q545">
        <v>4265.9944309432403</v>
      </c>
      <c r="R545">
        <v>52.744731378050098</v>
      </c>
      <c r="S545" s="2">
        <f>(Table2[[#This Row],[Close Price]]-Table2[[#This Row],[20D EMA]])/Table2[[#This Row],[20D EMA]]</f>
        <v>8.4093163887183752E-3</v>
      </c>
      <c r="T545" s="2">
        <f>(Table2[[#This Row],[Close Price]]-Table2[[#This Row],[50D EMA]])/Table2[[#This Row],[50D EMA]]</f>
        <v>-4.8561638268508804E-3</v>
      </c>
      <c r="U545" s="2">
        <f>(Table2[[#This Row],[Close Price]]-Table2[[#This Row],[200D EMA]])/Table2[[#This Row],[200D EMA]]</f>
        <v>7.0454125184948185E-4</v>
      </c>
      <c r="V545">
        <v>1.2841514533955101</v>
      </c>
      <c r="W545">
        <v>4240</v>
      </c>
      <c r="X545">
        <v>4325</v>
      </c>
      <c r="Y545">
        <v>4240</v>
      </c>
      <c r="Z545">
        <v>4468</v>
      </c>
      <c r="AA545">
        <v>4240</v>
      </c>
      <c r="AB545">
        <v>4468</v>
      </c>
      <c r="AC545" s="2">
        <f>(Table2[[#This Row],[Close Price]]/Table2[[#This Row],[Day Low]])-1</f>
        <v>6.8396226415095018E-3</v>
      </c>
      <c r="AD545" s="2">
        <f>(Table2[[#This Row],[Day High]]/Table2[[#This Row],[Close Price]])-1</f>
        <v>1.3117826188802972E-2</v>
      </c>
      <c r="AE545" s="2">
        <f>(Table2[[#This Row],[Close Price]]/Table2[[#This Row],[Current Week Low]])-1</f>
        <v>6.8396226415095018E-3</v>
      </c>
      <c r="AF545" s="2">
        <f>(Table2[[#This Row],[Current Week High]]/Table2[[#This Row],[Close Price]])-1</f>
        <v>4.6615132349496324E-2</v>
      </c>
      <c r="AG545" s="2">
        <f>(Table2[[#This Row],[Close Price]]/Table2[[#This Row],[Current Month Low]])-1</f>
        <v>6.8396226415095018E-3</v>
      </c>
      <c r="AH545" s="2">
        <f>(Table2[[#This Row],[Current Month High]]/Table2[[#This Row],[Close Price]])-1</f>
        <v>4.6615132349496324E-2</v>
      </c>
      <c r="AI545">
        <v>23.412977278050999</v>
      </c>
      <c r="AJ545">
        <v>16.617040456743201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-0.19</v>
      </c>
      <c r="AM545" t="s">
        <v>10474</v>
      </c>
      <c r="AN545">
        <v>3.86</v>
      </c>
      <c r="AO545" t="s">
        <v>10473</v>
      </c>
      <c r="AP545">
        <v>2.8097010145671002E-2</v>
      </c>
      <c r="AQ545">
        <f>(Table2[[#This Row],[Sharpe Ratio]]-AVERAGE(Table2[Sharpe Ratio]))/_xlfn.STDEV.P(Table2[Sharpe Ratio])</f>
        <v>-0.30597143950770517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>
        <f>_xlfn.RANK.AVG(Table2[[#This Row],[1Y Return vs Nifty Z-Score]],Table2[1Y Return vs Nifty Z-Score])</f>
        <v>604</v>
      </c>
      <c r="AT545">
        <f>_xlfn.RANK.AVG(Table2[[#This Row],[6M Return vs Nifty Z-Score]],Table2[6M Return vs Nifty Z-Score])</f>
        <v>516</v>
      </c>
      <c r="AU545">
        <f>_xlfn.RANK.AVG(Table2[[#This Row],[Sharpe Ratio Z-Score]],Table2[Sharpe Ratio Z-Score])</f>
        <v>417</v>
      </c>
      <c r="AV545">
        <f>(Table2[[#This Row],[Rank 1Y]]+Table2[[#This Row],[Rank 6M]]+Table2[[#This Row],[Rank Sharpe]])/3</f>
        <v>512.33333333333337</v>
      </c>
    </row>
    <row r="546" spans="1:48" x14ac:dyDescent="0.3">
      <c r="A546" t="s">
        <v>170</v>
      </c>
      <c r="B546" t="s">
        <v>171</v>
      </c>
      <c r="C546" t="s">
        <v>10429</v>
      </c>
      <c r="D546" t="s">
        <v>37</v>
      </c>
      <c r="E546">
        <v>153181.1642037</v>
      </c>
      <c r="F546">
        <v>1529.4</v>
      </c>
      <c r="G546">
        <v>-7.35600983042211</v>
      </c>
      <c r="H546">
        <f>(Table2[[#This Row],[1Y Return vs Nifty]]-AVERAGE(Table2[1Y Return vs Nifty]))/_xlfn.STDEV.P(Table2[1Y Return vs Nifty])</f>
        <v>-0.6246414989900807</v>
      </c>
      <c r="I546">
        <v>5.0192148421763401</v>
      </c>
      <c r="J546">
        <f>(Table2[[#This Row],[1M Return vs Nifty]]-AVERAGE(Table2[1M Return vs Nifty]))/_xlfn.STDEV.P(Table2[1M Return vs Nifty])</f>
        <v>-0.35568678196867465</v>
      </c>
      <c r="K546">
        <v>-6.8281679148386099</v>
      </c>
      <c r="L546">
        <f>(Table2[[#This Row],[6M Return vs Nifty]]-AVERAGE(Table2[6M Return vs Nifty]))/_xlfn.STDEV.P(Table2[6M Return vs Nifty])</f>
        <v>-0.52674747193744442</v>
      </c>
      <c r="M546">
        <v>1.8542131181163199</v>
      </c>
      <c r="N546">
        <f>(Table2[[#This Row],[1W Return vs Nifty]]-AVERAGE(Table2[1W Return vs Nifty]))/_xlfn.STDEV.P(Table2[1W Return vs Nifty])</f>
        <v>4.6550486012531193E-2</v>
      </c>
      <c r="O546">
        <v>1472.59</v>
      </c>
      <c r="P546">
        <v>1457.1186971653599</v>
      </c>
      <c r="Q546">
        <v>1417.41438981238</v>
      </c>
      <c r="R546">
        <v>76.960774077901306</v>
      </c>
      <c r="S546" s="2">
        <f>(Table2[[#This Row],[Close Price]]-Table2[[#This Row],[20D EMA]])/Table2[[#This Row],[20D EMA]]</f>
        <v>3.8578287235415273E-2</v>
      </c>
      <c r="T546" s="2">
        <f>(Table2[[#This Row],[Close Price]]-Table2[[#This Row],[50D EMA]])/Table2[[#This Row],[50D EMA]]</f>
        <v>4.9605638150999179E-2</v>
      </c>
      <c r="U546" s="2">
        <f>(Table2[[#This Row],[Close Price]]-Table2[[#This Row],[200D EMA]])/Table2[[#This Row],[200D EMA]]</f>
        <v>7.9006965776919583E-2</v>
      </c>
      <c r="V546">
        <v>0.81805502524325002</v>
      </c>
      <c r="W546">
        <v>1505.45</v>
      </c>
      <c r="X546">
        <v>1531.95</v>
      </c>
      <c r="Y546">
        <v>1468.1</v>
      </c>
      <c r="Z546">
        <v>1531.95</v>
      </c>
      <c r="AA546">
        <v>1468.1</v>
      </c>
      <c r="AB546">
        <v>1531.95</v>
      </c>
      <c r="AC546" s="2">
        <f>(Table2[[#This Row],[Close Price]]/Table2[[#This Row],[Day Low]])-1</f>
        <v>1.5908864459131866E-2</v>
      </c>
      <c r="AD546" s="2">
        <f>(Table2[[#This Row],[Day High]]/Table2[[#This Row],[Close Price]])-1</f>
        <v>1.6673205178501238E-3</v>
      </c>
      <c r="AE546" s="2">
        <f>(Table2[[#This Row],[Close Price]]/Table2[[#This Row],[Current Week Low]])-1</f>
        <v>4.1754648865881094E-2</v>
      </c>
      <c r="AF546" s="2">
        <f>(Table2[[#This Row],[Current Week High]]/Table2[[#This Row],[Close Price]])-1</f>
        <v>1.6673205178501238E-3</v>
      </c>
      <c r="AG546" s="2">
        <f>(Table2[[#This Row],[Close Price]]/Table2[[#This Row],[Current Month Low]])-1</f>
        <v>4.1754648865881094E-2</v>
      </c>
      <c r="AH546" s="2">
        <f>(Table2[[#This Row],[Current Month High]]/Table2[[#This Row],[Close Price]])-1</f>
        <v>1.6673205178501238E-3</v>
      </c>
      <c r="AI546">
        <v>2.6154047338825701</v>
      </c>
      <c r="AJ546">
        <v>22.190708265089999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-7.0000000000000007E-2</v>
      </c>
      <c r="AM546" t="s">
        <v>10474</v>
      </c>
      <c r="AN546">
        <v>5.53</v>
      </c>
      <c r="AO546" t="s">
        <v>10473</v>
      </c>
      <c r="AP546">
        <v>5.459237510699E-3</v>
      </c>
      <c r="AQ546">
        <f>(Table2[[#This Row],[Sharpe Ratio]]-AVERAGE(Table2[Sharpe Ratio]))/_xlfn.STDEV.P(Table2[Sharpe Ratio])</f>
        <v>-0.56198781941973519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-2.022513086303404</v>
      </c>
      <c r="AS546">
        <f>_xlfn.RANK.AVG(Table2[[#This Row],[1Y Return vs Nifty Z-Score]],Table2[1Y Return vs Nifty Z-Score])</f>
        <v>556</v>
      </c>
      <c r="AT546">
        <f>_xlfn.RANK.AVG(Table2[[#This Row],[6M Return vs Nifty Z-Score]],Table2[6M Return vs Nifty Z-Score])</f>
        <v>498</v>
      </c>
      <c r="AU546">
        <f>_xlfn.RANK.AVG(Table2[[#This Row],[Sharpe Ratio Z-Score]],Table2[Sharpe Ratio Z-Score])</f>
        <v>488</v>
      </c>
      <c r="AV546">
        <f>(Table2[[#This Row],[Rank 1Y]]+Table2[[#This Row],[Rank 6M]]+Table2[[#This Row],[Rank Sharpe]])/3</f>
        <v>514</v>
      </c>
    </row>
    <row r="547" spans="1:48" x14ac:dyDescent="0.3">
      <c r="A547" t="s">
        <v>809</v>
      </c>
      <c r="B547" t="s">
        <v>810</v>
      </c>
      <c r="C547" t="s">
        <v>10428</v>
      </c>
      <c r="D547" t="s">
        <v>297</v>
      </c>
      <c r="E547">
        <v>19707.046969589999</v>
      </c>
      <c r="F547">
        <v>1792.55</v>
      </c>
      <c r="G547">
        <v>-6.3551589812327496</v>
      </c>
      <c r="H547">
        <f>(Table2[[#This Row],[1Y Return vs Nifty]]-AVERAGE(Table2[1Y Return vs Nifty]))/_xlfn.STDEV.P(Table2[1Y Return vs Nifty])</f>
        <v>-0.61349328566590267</v>
      </c>
      <c r="I547">
        <v>-1.28793693525259</v>
      </c>
      <c r="J547">
        <f>(Table2[[#This Row],[1M Return vs Nifty]]-AVERAGE(Table2[1M Return vs Nifty]))/_xlfn.STDEV.P(Table2[1M Return vs Nifty])</f>
        <v>-0.8098776131032418</v>
      </c>
      <c r="K547">
        <v>-31.8101970435977</v>
      </c>
      <c r="L547">
        <f>(Table2[[#This Row],[6M Return vs Nifty]]-AVERAGE(Table2[6M Return vs Nifty]))/_xlfn.STDEV.P(Table2[6M Return vs Nifty])</f>
        <v>-1.2410853973886231</v>
      </c>
      <c r="M547">
        <v>-2.7200394720975898</v>
      </c>
      <c r="N547">
        <f>(Table2[[#This Row],[1W Return vs Nifty]]-AVERAGE(Table2[1W Return vs Nifty]))/_xlfn.STDEV.P(Table2[1W Return vs Nifty])</f>
        <v>-0.85153839958253674</v>
      </c>
      <c r="O547">
        <v>1839.05</v>
      </c>
      <c r="P547">
        <v>1852.87748658193</v>
      </c>
      <c r="Q547">
        <v>1833.68434737084</v>
      </c>
      <c r="R547">
        <v>28.626800830792899</v>
      </c>
      <c r="S547" s="2">
        <f>(Table2[[#This Row],[Close Price]]-Table2[[#This Row],[20D EMA]])/Table2[[#This Row],[20D EMA]]</f>
        <v>-2.528479377939697E-2</v>
      </c>
      <c r="T547" s="2">
        <f>(Table2[[#This Row],[Close Price]]-Table2[[#This Row],[50D EMA]])/Table2[[#This Row],[50D EMA]]</f>
        <v>-3.2558810293074683E-2</v>
      </c>
      <c r="U547" s="2">
        <f>(Table2[[#This Row],[Close Price]]-Table2[[#This Row],[200D EMA]])/Table2[[#This Row],[200D EMA]]</f>
        <v>-2.2432621748568114E-2</v>
      </c>
      <c r="V547">
        <v>1.26122218217425</v>
      </c>
      <c r="W547">
        <v>1783.8</v>
      </c>
      <c r="X547">
        <v>1829.2</v>
      </c>
      <c r="Y547">
        <v>1783.8</v>
      </c>
      <c r="Z547">
        <v>1896</v>
      </c>
      <c r="AA547">
        <v>1783.8</v>
      </c>
      <c r="AB547">
        <v>1896</v>
      </c>
      <c r="AC547" s="2">
        <f>(Table2[[#This Row],[Close Price]]/Table2[[#This Row],[Day Low]])-1</f>
        <v>4.9052584370445906E-3</v>
      </c>
      <c r="AD547" s="2">
        <f>(Table2[[#This Row],[Day High]]/Table2[[#This Row],[Close Price]])-1</f>
        <v>2.0445733731276672E-2</v>
      </c>
      <c r="AE547" s="2">
        <f>(Table2[[#This Row],[Close Price]]/Table2[[#This Row],[Current Week Low]])-1</f>
        <v>4.9052584370445906E-3</v>
      </c>
      <c r="AF547" s="2">
        <f>(Table2[[#This Row],[Current Week High]]/Table2[[#This Row],[Close Price]])-1</f>
        <v>5.7711081978187417E-2</v>
      </c>
      <c r="AG547" s="2">
        <f>(Table2[[#This Row],[Close Price]]/Table2[[#This Row],[Current Month Low]])-1</f>
        <v>4.9052584370445906E-3</v>
      </c>
      <c r="AH547" s="2">
        <f>(Table2[[#This Row],[Current Month High]]/Table2[[#This Row],[Close Price]])-1</f>
        <v>5.7711081978187417E-2</v>
      </c>
      <c r="AI547">
        <v>37.1760899277565</v>
      </c>
      <c r="AJ547">
        <v>28.7658932547949</v>
      </c>
      <c r="AK547" t="str">
        <f>IF(AND(Table2[[#This Row],[20D EMA]]&gt;Table2[[#This Row],[50D EMA]],Table2[[#This Row],[50D EMA]]&gt;Table2[[#This Row],[200D EMA]]),"Uptrend","Downtrend/NoTrend")</f>
        <v>Downtrend/NoTrend</v>
      </c>
      <c r="AL547">
        <v>-0.22</v>
      </c>
      <c r="AM547" t="s">
        <v>10474</v>
      </c>
      <c r="AN547">
        <v>-5.24</v>
      </c>
      <c r="AO547" t="s">
        <v>10474</v>
      </c>
      <c r="AP547">
        <v>6.6813793118047998E-2</v>
      </c>
      <c r="AQ547">
        <f>(Table2[[#This Row],[Sharpe Ratio]]-AVERAGE(Table2[Sharpe Ratio]))/_xlfn.STDEV.P(Table2[Sharpe Ratio])</f>
        <v>0.13188659441895917</v>
      </c>
      <c r="AR5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7">
        <f>_xlfn.RANK.AVG(Table2[[#This Row],[1Y Return vs Nifty Z-Score]],Table2[1Y Return vs Nifty Z-Score])</f>
        <v>551</v>
      </c>
      <c r="AT547">
        <f>_xlfn.RANK.AVG(Table2[[#This Row],[6M Return vs Nifty Z-Score]],Table2[6M Return vs Nifty Z-Score])</f>
        <v>697</v>
      </c>
      <c r="AU547">
        <f>_xlfn.RANK.AVG(Table2[[#This Row],[Sharpe Ratio Z-Score]],Table2[Sharpe Ratio Z-Score])</f>
        <v>294</v>
      </c>
      <c r="AV547">
        <f>(Table2[[#This Row],[Rank 1Y]]+Table2[[#This Row],[Rank 6M]]+Table2[[#This Row],[Rank Sharpe]])/3</f>
        <v>514</v>
      </c>
    </row>
    <row r="548" spans="1:48" x14ac:dyDescent="0.3">
      <c r="A548" t="s">
        <v>1440</v>
      </c>
      <c r="B548" t="s">
        <v>1441</v>
      </c>
      <c r="C548" t="s">
        <v>10445</v>
      </c>
      <c r="D548" t="s">
        <v>1442</v>
      </c>
      <c r="E548">
        <v>7031.1150503999997</v>
      </c>
      <c r="F548">
        <v>918.6</v>
      </c>
      <c r="G548">
        <v>1.3156558833930301</v>
      </c>
      <c r="H548">
        <f>(Table2[[#This Row],[1Y Return vs Nifty]]-AVERAGE(Table2[1Y Return vs Nifty]))/_xlfn.STDEV.P(Table2[1Y Return vs Nifty])</f>
        <v>-0.52805010444625577</v>
      </c>
      <c r="I548">
        <v>30.500558125758399</v>
      </c>
      <c r="J548">
        <f>(Table2[[#This Row],[1M Return vs Nifty]]-AVERAGE(Table2[1M Return vs Nifty]))/_xlfn.STDEV.P(Table2[1M Return vs Nifty])</f>
        <v>1.4792765886311008</v>
      </c>
      <c r="K548">
        <v>-3.90698973211137</v>
      </c>
      <c r="L548">
        <f>(Table2[[#This Row],[6M Return vs Nifty]]-AVERAGE(Table2[6M Return vs Nifty]))/_xlfn.STDEV.P(Table2[6M Return vs Nifty])</f>
        <v>-0.4432190943117687</v>
      </c>
      <c r="M548">
        <v>10.4795393793099</v>
      </c>
      <c r="N548">
        <f>(Table2[[#This Row],[1W Return vs Nifty]]-AVERAGE(Table2[1W Return vs Nifty]))/_xlfn.STDEV.P(Table2[1W Return vs Nifty])</f>
        <v>1.7400095805937001</v>
      </c>
      <c r="O548">
        <v>851.09</v>
      </c>
      <c r="P548">
        <v>783.02052947787104</v>
      </c>
      <c r="Q548">
        <v>752.55594890335897</v>
      </c>
      <c r="R548">
        <v>69.905315811991301</v>
      </c>
      <c r="S548" s="2">
        <f>(Table2[[#This Row],[Close Price]]-Table2[[#This Row],[20D EMA]])/Table2[[#This Row],[20D EMA]]</f>
        <v>7.9321810854316221E-2</v>
      </c>
      <c r="T548" s="2">
        <f>(Table2[[#This Row],[Close Price]]-Table2[[#This Row],[50D EMA]])/Table2[[#This Row],[50D EMA]]</f>
        <v>0.17314931782508342</v>
      </c>
      <c r="U548" s="2">
        <f>(Table2[[#This Row],[Close Price]]-Table2[[#This Row],[200D EMA]])/Table2[[#This Row],[200D EMA]]</f>
        <v>0.22064014155838391</v>
      </c>
      <c r="V548">
        <v>1.15119578219895</v>
      </c>
      <c r="W548">
        <v>885.2</v>
      </c>
      <c r="X548">
        <v>925.6</v>
      </c>
      <c r="Y548">
        <v>861.5</v>
      </c>
      <c r="Z548">
        <v>944.4</v>
      </c>
      <c r="AA548">
        <v>861.5</v>
      </c>
      <c r="AB548">
        <v>944.4</v>
      </c>
      <c r="AC548" s="2">
        <f>(Table2[[#This Row],[Close Price]]/Table2[[#This Row],[Day Low]])-1</f>
        <v>3.7731586082241364E-2</v>
      </c>
      <c r="AD548" s="2">
        <f>(Table2[[#This Row],[Day High]]/Table2[[#This Row],[Close Price]])-1</f>
        <v>7.6202917483125798E-3</v>
      </c>
      <c r="AE548" s="2">
        <f>(Table2[[#This Row],[Close Price]]/Table2[[#This Row],[Current Week Low]])-1</f>
        <v>6.6279744631456694E-2</v>
      </c>
      <c r="AF548" s="2">
        <f>(Table2[[#This Row],[Current Week High]]/Table2[[#This Row],[Close Price]])-1</f>
        <v>2.8086218158066556E-2</v>
      </c>
      <c r="AG548" s="2">
        <f>(Table2[[#This Row],[Close Price]]/Table2[[#This Row],[Current Month Low]])-1</f>
        <v>6.6279744631456694E-2</v>
      </c>
      <c r="AH548" s="2">
        <f>(Table2[[#This Row],[Current Month High]]/Table2[[#This Row],[Close Price]])-1</f>
        <v>2.8086218158066556E-2</v>
      </c>
      <c r="AI548">
        <v>7.7073807968647898</v>
      </c>
      <c r="AJ548">
        <v>55.300084530853702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0.28999999999999998</v>
      </c>
      <c r="AM548" t="s">
        <v>10473</v>
      </c>
      <c r="AN548">
        <v>6.44</v>
      </c>
      <c r="AO548" t="s">
        <v>10473</v>
      </c>
      <c r="AP548">
        <v>-1.0833908801690001E-2</v>
      </c>
      <c r="AQ548">
        <f>(Table2[[#This Row],[Sharpe Ratio]]-AVERAGE(Table2[Sharpe Ratio]))/_xlfn.STDEV.P(Table2[Sharpe Ratio])</f>
        <v>-0.74625119212588276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1.5017657783408938</v>
      </c>
      <c r="AS548">
        <f>_xlfn.RANK.AVG(Table2[[#This Row],[1Y Return vs Nifty Z-Score]],Table2[1Y Return vs Nifty Z-Score])</f>
        <v>508</v>
      </c>
      <c r="AT548">
        <f>_xlfn.RANK.AVG(Table2[[#This Row],[6M Return vs Nifty Z-Score]],Table2[6M Return vs Nifty Z-Score])</f>
        <v>468</v>
      </c>
      <c r="AU548">
        <f>_xlfn.RANK.AVG(Table2[[#This Row],[Sharpe Ratio Z-Score]],Table2[Sharpe Ratio Z-Score])</f>
        <v>568</v>
      </c>
      <c r="AV548">
        <f>(Table2[[#This Row],[Rank 1Y]]+Table2[[#This Row],[Rank 6M]]+Table2[[#This Row],[Rank Sharpe]])/3</f>
        <v>514.66666666666663</v>
      </c>
    </row>
    <row r="549" spans="1:48" x14ac:dyDescent="0.3">
      <c r="A549" t="s">
        <v>41</v>
      </c>
      <c r="B549" t="s">
        <v>42</v>
      </c>
      <c r="C549" t="s">
        <v>10431</v>
      </c>
      <c r="D549" t="s">
        <v>43</v>
      </c>
      <c r="E549">
        <v>541399.94658991497</v>
      </c>
      <c r="F549">
        <v>433.65</v>
      </c>
      <c r="G549">
        <v>-34.109815823933602</v>
      </c>
      <c r="H549">
        <f>(Table2[[#This Row],[1Y Return vs Nifty]]-AVERAGE(Table2[1Y Return vs Nifty]))/_xlfn.STDEV.P(Table2[1Y Return vs Nifty])</f>
        <v>-0.92264507933465711</v>
      </c>
      <c r="I549">
        <v>-5.9611623806905003</v>
      </c>
      <c r="J549">
        <f>(Table2[[#This Row],[1M Return vs Nifty]]-AVERAGE(Table2[1M Return vs Nifty]))/_xlfn.STDEV.P(Table2[1M Return vs Nifty])</f>
        <v>-1.1464060849149491</v>
      </c>
      <c r="K549">
        <v>-20.5060189719335</v>
      </c>
      <c r="L549">
        <f>(Table2[[#This Row],[6M Return vs Nifty]]-AVERAGE(Table2[6M Return vs Nifty]))/_xlfn.STDEV.P(Table2[6M Return vs Nifty])</f>
        <v>-0.91785292211513003</v>
      </c>
      <c r="M549">
        <v>-0.38146984298082698</v>
      </c>
      <c r="N549">
        <f>(Table2[[#This Row],[1W Return vs Nifty]]-AVERAGE(Table2[1W Return vs Nifty]))/_xlfn.STDEV.P(Table2[1W Return vs Nifty])</f>
        <v>-0.39239379602628027</v>
      </c>
      <c r="O549">
        <v>428.07</v>
      </c>
      <c r="P549">
        <v>428.94118075108003</v>
      </c>
      <c r="Q549">
        <v>429.48778743429602</v>
      </c>
      <c r="R549">
        <v>66.232710952692997</v>
      </c>
      <c r="S549" s="2">
        <f>(Table2[[#This Row],[Close Price]]-Table2[[#This Row],[20D EMA]])/Table2[[#This Row],[20D EMA]]</f>
        <v>1.303525124395539E-2</v>
      </c>
      <c r="T549" s="2">
        <f>(Table2[[#This Row],[Close Price]]-Table2[[#This Row],[50D EMA]])/Table2[[#This Row],[50D EMA]]</f>
        <v>1.0977773783983074E-2</v>
      </c>
      <c r="U549" s="2">
        <f>(Table2[[#This Row],[Close Price]]-Table2[[#This Row],[200D EMA]])/Table2[[#This Row],[200D EMA]]</f>
        <v>9.6911080768290712E-3</v>
      </c>
      <c r="V549">
        <v>0.97055492091064699</v>
      </c>
      <c r="W549">
        <v>427.6</v>
      </c>
      <c r="X549">
        <v>434</v>
      </c>
      <c r="Y549">
        <v>422.55</v>
      </c>
      <c r="Z549">
        <v>434</v>
      </c>
      <c r="AA549">
        <v>422.55</v>
      </c>
      <c r="AB549">
        <v>434</v>
      </c>
      <c r="AC549" s="2">
        <f>(Table2[[#This Row],[Close Price]]/Table2[[#This Row],[Day Low]])-1</f>
        <v>1.4148737137511525E-2</v>
      </c>
      <c r="AD549" s="2">
        <f>(Table2[[#This Row],[Day High]]/Table2[[#This Row],[Close Price]])-1</f>
        <v>8.0710250201776468E-4</v>
      </c>
      <c r="AE549" s="2">
        <f>(Table2[[#This Row],[Close Price]]/Table2[[#This Row],[Current Week Low]])-1</f>
        <v>2.6269080582179472E-2</v>
      </c>
      <c r="AF549" s="2">
        <f>(Table2[[#This Row],[Current Week High]]/Table2[[#This Row],[Close Price]])-1</f>
        <v>8.0710250201776468E-4</v>
      </c>
      <c r="AG549" s="2">
        <f>(Table2[[#This Row],[Close Price]]/Table2[[#This Row],[Current Month Low]])-1</f>
        <v>2.6269080582179472E-2</v>
      </c>
      <c r="AH549" s="2">
        <f>(Table2[[#This Row],[Current Month High]]/Table2[[#This Row],[Close Price]])-1</f>
        <v>8.0710250201776468E-4</v>
      </c>
      <c r="AI549">
        <v>15.2311772166493</v>
      </c>
      <c r="AJ549">
        <v>8.5889570552147099</v>
      </c>
      <c r="AK549" t="str">
        <f>IF(AND(Table2[[#This Row],[20D EMA]]&gt;Table2[[#This Row],[50D EMA]],Table2[[#This Row],[50D EMA]]&gt;Table2[[#This Row],[200D EMA]]),"Uptrend","Downtrend/NoTrend")</f>
        <v>Downtrend/NoTrend</v>
      </c>
      <c r="AL549">
        <v>-0.06</v>
      </c>
      <c r="AM549" t="s">
        <v>10474</v>
      </c>
      <c r="AN549">
        <v>2.36</v>
      </c>
      <c r="AO549" t="s">
        <v>10473</v>
      </c>
      <c r="AP549">
        <v>9.2264810325577998E-2</v>
      </c>
      <c r="AQ549">
        <f>(Table2[[#This Row],[Sharpe Ratio]]-AVERAGE(Table2[Sharpe Ratio]))/_xlfn.STDEV.P(Table2[Sharpe Ratio])</f>
        <v>0.41971867912169841</v>
      </c>
      <c r="AR5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9">
        <f>_xlfn.RANK.AVG(Table2[[#This Row],[1Y Return vs Nifty Z-Score]],Table2[1Y Return vs Nifty Z-Score])</f>
        <v>677</v>
      </c>
      <c r="AT549">
        <f>_xlfn.RANK.AVG(Table2[[#This Row],[6M Return vs Nifty Z-Score]],Table2[6M Return vs Nifty Z-Score])</f>
        <v>635</v>
      </c>
      <c r="AU549">
        <f>_xlfn.RANK.AVG(Table2[[#This Row],[Sharpe Ratio Z-Score]],Table2[Sharpe Ratio Z-Score])</f>
        <v>235</v>
      </c>
      <c r="AV549">
        <f>(Table2[[#This Row],[Rank 1Y]]+Table2[[#This Row],[Rank 6M]]+Table2[[#This Row],[Rank Sharpe]])/3</f>
        <v>515.66666666666663</v>
      </c>
    </row>
    <row r="550" spans="1:48" x14ac:dyDescent="0.3">
      <c r="A550" t="s">
        <v>901</v>
      </c>
      <c r="B550" t="s">
        <v>902</v>
      </c>
      <c r="C550" t="s">
        <v>10441</v>
      </c>
      <c r="D550" t="s">
        <v>903</v>
      </c>
      <c r="E550">
        <v>16499.67710235</v>
      </c>
      <c r="F550">
        <v>742.65</v>
      </c>
      <c r="G550">
        <v>-15.546370178080201</v>
      </c>
      <c r="H550">
        <f>(Table2[[#This Row],[1Y Return vs Nifty]]-AVERAGE(Table2[1Y Return vs Nifty]))/_xlfn.STDEV.P(Table2[1Y Return vs Nifty])</f>
        <v>-0.71587176015390575</v>
      </c>
      <c r="I550">
        <v>3.89832477958978</v>
      </c>
      <c r="J550">
        <f>(Table2[[#This Row],[1M Return vs Nifty]]-AVERAGE(Table2[1M Return vs Nifty]))/_xlfn.STDEV.P(Table2[1M Return vs Nifty])</f>
        <v>-0.43640435578044634</v>
      </c>
      <c r="K550">
        <v>-15.842193990818799</v>
      </c>
      <c r="L550">
        <f>(Table2[[#This Row],[6M Return vs Nifty]]-AVERAGE(Table2[6M Return vs Nifty]))/_xlfn.STDEV.P(Table2[6M Return vs Nifty])</f>
        <v>-0.7844951774537241</v>
      </c>
      <c r="M550">
        <v>-5.5944162596431903</v>
      </c>
      <c r="N550">
        <f>(Table2[[#This Row],[1W Return vs Nifty]]-AVERAGE(Table2[1W Return vs Nifty]))/_xlfn.STDEV.P(Table2[1W Return vs Nifty])</f>
        <v>-1.4158810533812944</v>
      </c>
      <c r="O550">
        <v>714.93</v>
      </c>
      <c r="P550">
        <v>693.28245505274799</v>
      </c>
      <c r="Q550">
        <v>676.88934657769096</v>
      </c>
      <c r="R550">
        <v>61.575382291381899</v>
      </c>
      <c r="S550" s="2">
        <f>(Table2[[#This Row],[Close Price]]-Table2[[#This Row],[20D EMA]])/Table2[[#This Row],[20D EMA]]</f>
        <v>3.8773026729889679E-2</v>
      </c>
      <c r="T550" s="2">
        <f>(Table2[[#This Row],[Close Price]]-Table2[[#This Row],[50D EMA]])/Table2[[#This Row],[50D EMA]]</f>
        <v>7.1208415253341276E-2</v>
      </c>
      <c r="U550" s="2">
        <f>(Table2[[#This Row],[Close Price]]-Table2[[#This Row],[200D EMA]])/Table2[[#This Row],[200D EMA]]</f>
        <v>9.7151260770745845E-2</v>
      </c>
      <c r="V550">
        <v>1.2321851475773899</v>
      </c>
      <c r="W550">
        <v>725.2</v>
      </c>
      <c r="X550">
        <v>747.4</v>
      </c>
      <c r="Y550">
        <v>707.5</v>
      </c>
      <c r="Z550">
        <v>766.05</v>
      </c>
      <c r="AA550">
        <v>707.5</v>
      </c>
      <c r="AB550">
        <v>766.05</v>
      </c>
      <c r="AC550" s="2">
        <f>(Table2[[#This Row],[Close Price]]/Table2[[#This Row],[Day Low]])-1</f>
        <v>2.4062327633756153E-2</v>
      </c>
      <c r="AD550" s="2">
        <f>(Table2[[#This Row],[Day High]]/Table2[[#This Row],[Close Price]])-1</f>
        <v>6.3960142732109038E-3</v>
      </c>
      <c r="AE550" s="2">
        <f>(Table2[[#This Row],[Close Price]]/Table2[[#This Row],[Current Week Low]])-1</f>
        <v>4.968197879858649E-2</v>
      </c>
      <c r="AF550" s="2">
        <f>(Table2[[#This Row],[Current Week High]]/Table2[[#This Row],[Close Price]])-1</f>
        <v>3.1508786103817465E-2</v>
      </c>
      <c r="AG550" s="2">
        <f>(Table2[[#This Row],[Close Price]]/Table2[[#This Row],[Current Month Low]])-1</f>
        <v>4.968197879858649E-2</v>
      </c>
      <c r="AH550" s="2">
        <f>(Table2[[#This Row],[Current Month High]]/Table2[[#This Row],[Close Price]])-1</f>
        <v>3.1508786103817465E-2</v>
      </c>
      <c r="AI550">
        <v>14.3876657914226</v>
      </c>
      <c r="AJ550">
        <v>25.025252525252501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0.06</v>
      </c>
      <c r="AM550" t="s">
        <v>10473</v>
      </c>
      <c r="AN550">
        <v>2.8</v>
      </c>
      <c r="AO550" t="s">
        <v>10473</v>
      </c>
      <c r="AP550">
        <v>5.0993050403447003E-2</v>
      </c>
      <c r="AQ550">
        <f>(Table2[[#This Row],[Sharpe Ratio]]-AVERAGE(Table2[Sharpe Ratio]))/_xlfn.STDEV.P(Table2[Sharpe Ratio])</f>
        <v>-4.7034244774140137E-2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-3.3996865915435106</v>
      </c>
      <c r="AS550">
        <f>_xlfn.RANK.AVG(Table2[[#This Row],[1Y Return vs Nifty Z-Score]],Table2[1Y Return vs Nifty Z-Score])</f>
        <v>601</v>
      </c>
      <c r="AT550">
        <f>_xlfn.RANK.AVG(Table2[[#This Row],[6M Return vs Nifty Z-Score]],Table2[6M Return vs Nifty Z-Score])</f>
        <v>590</v>
      </c>
      <c r="AU550">
        <f>_xlfn.RANK.AVG(Table2[[#This Row],[Sharpe Ratio Z-Score]],Table2[Sharpe Ratio Z-Score])</f>
        <v>356</v>
      </c>
      <c r="AV550">
        <f>(Table2[[#This Row],[Rank 1Y]]+Table2[[#This Row],[Rank 6M]]+Table2[[#This Row],[Rank Sharpe]])/3</f>
        <v>515.66666666666663</v>
      </c>
    </row>
    <row r="551" spans="1:48" x14ac:dyDescent="0.3">
      <c r="A551" t="s">
        <v>926</v>
      </c>
      <c r="B551" t="s">
        <v>927</v>
      </c>
      <c r="C551" t="s">
        <v>10429</v>
      </c>
      <c r="D551" t="s">
        <v>24</v>
      </c>
      <c r="E551">
        <v>15933.633528050001</v>
      </c>
      <c r="F551">
        <v>262.75</v>
      </c>
      <c r="G551">
        <v>12.542904822948801</v>
      </c>
      <c r="H551">
        <f>(Table2[[#This Row],[1Y Return vs Nifty]]-AVERAGE(Table2[1Y Return vs Nifty]))/_xlfn.STDEV.P(Table2[1Y Return vs Nifty])</f>
        <v>-0.40299274317889427</v>
      </c>
      <c r="I551">
        <v>9.5410154696458402</v>
      </c>
      <c r="J551">
        <f>(Table2[[#This Row],[1M Return vs Nifty]]-AVERAGE(Table2[1M Return vs Nifty]))/_xlfn.STDEV.P(Table2[1M Return vs Nifty])</f>
        <v>-3.0062719366461307E-2</v>
      </c>
      <c r="K551">
        <v>-20.611707977836701</v>
      </c>
      <c r="L551">
        <f>(Table2[[#This Row],[6M Return vs Nifty]]-AVERAGE(Table2[6M Return vs Nifty]))/_xlfn.STDEV.P(Table2[6M Return vs Nifty])</f>
        <v>-0.92087500109961795</v>
      </c>
      <c r="M551">
        <v>-0.44157065617040497</v>
      </c>
      <c r="N551">
        <f>(Table2[[#This Row],[1W Return vs Nifty]]-AVERAGE(Table2[1W Return vs Nifty]))/_xlfn.STDEV.P(Table2[1W Return vs Nifty])</f>
        <v>-0.40419372864396313</v>
      </c>
      <c r="O551">
        <v>260</v>
      </c>
      <c r="P551">
        <v>256.399663713883</v>
      </c>
      <c r="Q551">
        <v>244.96102989914601</v>
      </c>
      <c r="R551">
        <v>52.097619123323902</v>
      </c>
      <c r="S551" s="2">
        <f>(Table2[[#This Row],[Close Price]]-Table2[[#This Row],[20D EMA]])/Table2[[#This Row],[20D EMA]]</f>
        <v>1.0576923076923078E-2</v>
      </c>
      <c r="T551" s="2">
        <f>(Table2[[#This Row],[Close Price]]-Table2[[#This Row],[50D EMA]])/Table2[[#This Row],[50D EMA]]</f>
        <v>2.4767334691996143E-2</v>
      </c>
      <c r="U551" s="2">
        <f>(Table2[[#This Row],[Close Price]]-Table2[[#This Row],[200D EMA]])/Table2[[#This Row],[200D EMA]]</f>
        <v>7.2619592219129558E-2</v>
      </c>
      <c r="V551">
        <v>0.96377454535306895</v>
      </c>
      <c r="W551">
        <v>255</v>
      </c>
      <c r="X551">
        <v>263.39999999999998</v>
      </c>
      <c r="Y551">
        <v>255</v>
      </c>
      <c r="Z551">
        <v>270.3</v>
      </c>
      <c r="AA551">
        <v>255</v>
      </c>
      <c r="AB551">
        <v>270.3</v>
      </c>
      <c r="AC551" s="2">
        <f>(Table2[[#This Row],[Close Price]]/Table2[[#This Row],[Day Low]])-1</f>
        <v>3.039215686274499E-2</v>
      </c>
      <c r="AD551" s="2">
        <f>(Table2[[#This Row],[Day High]]/Table2[[#This Row],[Close Price]])-1</f>
        <v>2.4738344433872239E-3</v>
      </c>
      <c r="AE551" s="2">
        <f>(Table2[[#This Row],[Close Price]]/Table2[[#This Row],[Current Week Low]])-1</f>
        <v>3.039215686274499E-2</v>
      </c>
      <c r="AF551" s="2">
        <f>(Table2[[#This Row],[Current Week High]]/Table2[[#This Row],[Close Price]])-1</f>
        <v>2.8734538534728848E-2</v>
      </c>
      <c r="AG551" s="2">
        <f>(Table2[[#This Row],[Close Price]]/Table2[[#This Row],[Current Month Low]])-1</f>
        <v>3.039215686274499E-2</v>
      </c>
      <c r="AH551" s="2">
        <f>(Table2[[#This Row],[Current Month High]]/Table2[[#This Row],[Close Price]])-1</f>
        <v>2.8734538534728848E-2</v>
      </c>
      <c r="AI551">
        <v>14.4433872502378</v>
      </c>
      <c r="AJ551">
        <v>43.736323851203402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-0.03</v>
      </c>
      <c r="AM551" t="s">
        <v>10474</v>
      </c>
      <c r="AN551">
        <v>-1.26</v>
      </c>
      <c r="AO551" t="s">
        <v>10474</v>
      </c>
      <c r="AP551">
        <v>1.0021026327982E-2</v>
      </c>
      <c r="AQ551">
        <f>(Table2[[#This Row],[Sharpe Ratio]]-AVERAGE(Table2[Sharpe Ratio]))/_xlfn.STDEV.P(Table2[Sharpe Ratio])</f>
        <v>-0.51039737906343652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-2.2685215713523732</v>
      </c>
      <c r="AS551">
        <f>_xlfn.RANK.AVG(Table2[[#This Row],[1Y Return vs Nifty Z-Score]],Table2[1Y Return vs Nifty Z-Score])</f>
        <v>440</v>
      </c>
      <c r="AT551">
        <f>_xlfn.RANK.AVG(Table2[[#This Row],[6M Return vs Nifty Z-Score]],Table2[6M Return vs Nifty Z-Score])</f>
        <v>637</v>
      </c>
      <c r="AU551">
        <f>_xlfn.RANK.AVG(Table2[[#This Row],[Sharpe Ratio Z-Score]],Table2[Sharpe Ratio Z-Score])</f>
        <v>471</v>
      </c>
      <c r="AV551">
        <f>(Table2[[#This Row],[Rank 1Y]]+Table2[[#This Row],[Rank 6M]]+Table2[[#This Row],[Rank Sharpe]])/3</f>
        <v>516</v>
      </c>
    </row>
    <row r="552" spans="1:48" x14ac:dyDescent="0.3">
      <c r="A552" t="s">
        <v>305</v>
      </c>
      <c r="B552" t="s">
        <v>306</v>
      </c>
      <c r="C552" t="s">
        <v>10434</v>
      </c>
      <c r="D552" t="s">
        <v>59</v>
      </c>
      <c r="E552">
        <v>85649.782977330004</v>
      </c>
      <c r="F552">
        <v>2137.85</v>
      </c>
      <c r="G552">
        <v>0.47890626430519401</v>
      </c>
      <c r="H552">
        <f>(Table2[[#This Row],[1Y Return vs Nifty]]-AVERAGE(Table2[1Y Return vs Nifty]))/_xlfn.STDEV.P(Table2[1Y Return vs Nifty])</f>
        <v>-0.53737043750094748</v>
      </c>
      <c r="I552">
        <v>-6.13737451721199</v>
      </c>
      <c r="J552">
        <f>(Table2[[#This Row],[1M Return vs Nifty]]-AVERAGE(Table2[1M Return vs Nifty]))/_xlfn.STDEV.P(Table2[1M Return vs Nifty])</f>
        <v>-1.1590954793622348</v>
      </c>
      <c r="K552">
        <v>-8.1053620936019701</v>
      </c>
      <c r="L552">
        <f>(Table2[[#This Row],[6M Return vs Nifty]]-AVERAGE(Table2[6M Return vs Nifty]))/_xlfn.STDEV.P(Table2[6M Return vs Nifty])</f>
        <v>-0.56326765351892594</v>
      </c>
      <c r="M552">
        <v>0.64801507539297698</v>
      </c>
      <c r="N552">
        <f>(Table2[[#This Row],[1W Return vs Nifty]]-AVERAGE(Table2[1W Return vs Nifty]))/_xlfn.STDEV.P(Table2[1W Return vs Nifty])</f>
        <v>-0.19026919865330863</v>
      </c>
      <c r="O552">
        <v>2158.13</v>
      </c>
      <c r="P552">
        <v>2174.8521588629401</v>
      </c>
      <c r="Q552">
        <v>2046.33502083028</v>
      </c>
      <c r="R552">
        <v>44.455361230631702</v>
      </c>
      <c r="S552" s="2">
        <f>(Table2[[#This Row],[Close Price]]-Table2[[#This Row],[20D EMA]])/Table2[[#This Row],[20D EMA]]</f>
        <v>-9.3970242756461382E-3</v>
      </c>
      <c r="T552" s="2">
        <f>(Table2[[#This Row],[Close Price]]-Table2[[#This Row],[50D EMA]])/Table2[[#This Row],[50D EMA]]</f>
        <v>-1.7013643300832784E-2</v>
      </c>
      <c r="U552" s="2">
        <f>(Table2[[#This Row],[Close Price]]-Table2[[#This Row],[200D EMA]])/Table2[[#This Row],[200D EMA]]</f>
        <v>4.4721405946807596E-2</v>
      </c>
      <c r="V552">
        <v>0.51432556341311397</v>
      </c>
      <c r="W552">
        <v>2130</v>
      </c>
      <c r="X552">
        <v>2190</v>
      </c>
      <c r="Y552">
        <v>2116.35</v>
      </c>
      <c r="Z552">
        <v>2199.65</v>
      </c>
      <c r="AA552">
        <v>2116.35</v>
      </c>
      <c r="AB552">
        <v>2199.65</v>
      </c>
      <c r="AC552" s="2">
        <f>(Table2[[#This Row],[Close Price]]/Table2[[#This Row],[Day Low]])-1</f>
        <v>3.6854460093895813E-3</v>
      </c>
      <c r="AD552" s="2">
        <f>(Table2[[#This Row],[Day High]]/Table2[[#This Row],[Close Price]])-1</f>
        <v>2.4393666534134884E-2</v>
      </c>
      <c r="AE552" s="2">
        <f>(Table2[[#This Row],[Close Price]]/Table2[[#This Row],[Current Week Low]])-1</f>
        <v>1.0159000165379073E-2</v>
      </c>
      <c r="AF552" s="2">
        <f>(Table2[[#This Row],[Current Week High]]/Table2[[#This Row],[Close Price]])-1</f>
        <v>2.8907547302196246E-2</v>
      </c>
      <c r="AG552" s="2">
        <f>(Table2[[#This Row],[Close Price]]/Table2[[#This Row],[Current Month Low]])-1</f>
        <v>1.0159000165379073E-2</v>
      </c>
      <c r="AH552" s="2">
        <f>(Table2[[#This Row],[Current Month High]]/Table2[[#This Row],[Close Price]])-1</f>
        <v>2.8907547302196246E-2</v>
      </c>
      <c r="AI552">
        <v>16.472156605935801</v>
      </c>
      <c r="AJ552">
        <v>27.4046483909415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-0.14000000000000001</v>
      </c>
      <c r="AM552" t="s">
        <v>10474</v>
      </c>
      <c r="AN552">
        <v>-3.41</v>
      </c>
      <c r="AO552" t="s">
        <v>10474</v>
      </c>
      <c r="AQ552">
        <f>(Table2[[#This Row],[Sharpe Ratio]]-AVERAGE(Table2[Sharpe Ratio]))/_xlfn.STDEV.P(Table2[Sharpe Ratio])</f>
        <v>-0.62372773734831932</v>
      </c>
      <c r="AR5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>
        <f>_xlfn.RANK.AVG(Table2[[#This Row],[1Y Return vs Nifty Z-Score]],Table2[1Y Return vs Nifty Z-Score])</f>
        <v>517</v>
      </c>
      <c r="AT552">
        <f>_xlfn.RANK.AVG(Table2[[#This Row],[6M Return vs Nifty Z-Score]],Table2[6M Return vs Nifty Z-Score])</f>
        <v>510</v>
      </c>
      <c r="AU552">
        <f>_xlfn.RANK.AVG(Table2[[#This Row],[Sharpe Ratio Z-Score]],Table2[Sharpe Ratio Z-Score])</f>
        <v>524.5</v>
      </c>
      <c r="AV552">
        <f>(Table2[[#This Row],[Rank 1Y]]+Table2[[#This Row],[Rank 6M]]+Table2[[#This Row],[Rank Sharpe]])/3</f>
        <v>517.16666666666663</v>
      </c>
    </row>
    <row r="553" spans="1:48" x14ac:dyDescent="0.3">
      <c r="A553" t="s">
        <v>194</v>
      </c>
      <c r="B553" t="s">
        <v>195</v>
      </c>
      <c r="C553" t="s">
        <v>10431</v>
      </c>
      <c r="D553" t="s">
        <v>119</v>
      </c>
      <c r="E553">
        <v>133604.82642528001</v>
      </c>
      <c r="F553">
        <v>5546.8</v>
      </c>
      <c r="G553">
        <v>-16.645144148827001</v>
      </c>
      <c r="H553">
        <f>(Table2[[#This Row],[1Y Return vs Nifty]]-AVERAGE(Table2[1Y Return vs Nifty]))/_xlfn.STDEV.P(Table2[1Y Return vs Nifty])</f>
        <v>-0.72811071327150634</v>
      </c>
      <c r="I553">
        <v>-7.5151040142426702</v>
      </c>
      <c r="J553">
        <f>(Table2[[#This Row],[1M Return vs Nifty]]-AVERAGE(Table2[1M Return vs Nifty]))/_xlfn.STDEV.P(Table2[1M Return vs Nifty])</f>
        <v>-1.2583085833776348</v>
      </c>
      <c r="K553">
        <v>-6.7975536592237402</v>
      </c>
      <c r="L553">
        <f>(Table2[[#This Row],[6M Return vs Nifty]]-AVERAGE(Table2[6M Return vs Nifty]))/_xlfn.STDEV.P(Table2[6M Return vs Nifty])</f>
        <v>-0.52587208572552202</v>
      </c>
      <c r="M553">
        <v>-1.4819583994080801</v>
      </c>
      <c r="N553">
        <f>(Table2[[#This Row],[1W Return vs Nifty]]-AVERAGE(Table2[1W Return vs Nifty]))/_xlfn.STDEV.P(Table2[1W Return vs Nifty])</f>
        <v>-0.60845893929499906</v>
      </c>
      <c r="O553">
        <v>5400.66</v>
      </c>
      <c r="P553">
        <v>5268.0188071057801</v>
      </c>
      <c r="Q553">
        <v>4982.4700087240399</v>
      </c>
      <c r="R553">
        <v>68.523595665873103</v>
      </c>
      <c r="S553" s="2">
        <f>(Table2[[#This Row],[Close Price]]-Table2[[#This Row],[20D EMA]])/Table2[[#This Row],[20D EMA]]</f>
        <v>2.7059655671714259E-2</v>
      </c>
      <c r="T553" s="2">
        <f>(Table2[[#This Row],[Close Price]]-Table2[[#This Row],[50D EMA]])/Table2[[#This Row],[50D EMA]]</f>
        <v>5.2919551562379659E-2</v>
      </c>
      <c r="U553" s="2">
        <f>(Table2[[#This Row],[Close Price]]-Table2[[#This Row],[200D EMA]])/Table2[[#This Row],[200D EMA]]</f>
        <v>0.11326309848084354</v>
      </c>
      <c r="V553">
        <v>0.590440531479553</v>
      </c>
      <c r="W553">
        <v>5433.95</v>
      </c>
      <c r="X553">
        <v>5554.5</v>
      </c>
      <c r="Y553">
        <v>5384.3</v>
      </c>
      <c r="Z553">
        <v>5554.5</v>
      </c>
      <c r="AA553">
        <v>5384.3</v>
      </c>
      <c r="AB553">
        <v>5554.5</v>
      </c>
      <c r="AC553" s="2">
        <f>(Table2[[#This Row],[Close Price]]/Table2[[#This Row],[Day Low]])-1</f>
        <v>2.0767581593500228E-2</v>
      </c>
      <c r="AD553" s="2">
        <f>(Table2[[#This Row],[Day High]]/Table2[[#This Row],[Close Price]])-1</f>
        <v>1.3881877839474477E-3</v>
      </c>
      <c r="AE553" s="2">
        <f>(Table2[[#This Row],[Close Price]]/Table2[[#This Row],[Current Week Low]])-1</f>
        <v>3.0180339134149303E-2</v>
      </c>
      <c r="AF553" s="2">
        <f>(Table2[[#This Row],[Current Week High]]/Table2[[#This Row],[Close Price]])-1</f>
        <v>1.3881877839474477E-3</v>
      </c>
      <c r="AG553" s="2">
        <f>(Table2[[#This Row],[Close Price]]/Table2[[#This Row],[Current Month Low]])-1</f>
        <v>3.0180339134149303E-2</v>
      </c>
      <c r="AH553" s="2">
        <f>(Table2[[#This Row],[Current Month High]]/Table2[[#This Row],[Close Price]])-1</f>
        <v>1.3881877839474477E-3</v>
      </c>
      <c r="AI553">
        <v>3.2126631571356401</v>
      </c>
      <c r="AJ553">
        <v>27.580099822894802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0.08</v>
      </c>
      <c r="AM553" t="s">
        <v>10473</v>
      </c>
      <c r="AN553">
        <v>3.47</v>
      </c>
      <c r="AO553" t="s">
        <v>10473</v>
      </c>
      <c r="AP553">
        <v>1.7952196397068999E-2</v>
      </c>
      <c r="AQ553">
        <f>(Table2[[#This Row],[Sharpe Ratio]]-AVERAGE(Table2[Sharpe Ratio]))/_xlfn.STDEV.P(Table2[Sharpe Ratio])</f>
        <v>-0.42070174149803996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-3.5414520631677027</v>
      </c>
      <c r="AS553">
        <f>_xlfn.RANK.AVG(Table2[[#This Row],[1Y Return vs Nifty Z-Score]],Table2[1Y Return vs Nifty Z-Score])</f>
        <v>610</v>
      </c>
      <c r="AT553">
        <f>_xlfn.RANK.AVG(Table2[[#This Row],[6M Return vs Nifty Z-Score]],Table2[6M Return vs Nifty Z-Score])</f>
        <v>497</v>
      </c>
      <c r="AU553">
        <f>_xlfn.RANK.AVG(Table2[[#This Row],[Sharpe Ratio Z-Score]],Table2[Sharpe Ratio Z-Score])</f>
        <v>446</v>
      </c>
      <c r="AV553">
        <f>(Table2[[#This Row],[Rank 1Y]]+Table2[[#This Row],[Rank 6M]]+Table2[[#This Row],[Rank Sharpe]])/3</f>
        <v>517.66666666666663</v>
      </c>
    </row>
    <row r="554" spans="1:48" x14ac:dyDescent="0.3">
      <c r="A554" t="s">
        <v>1156</v>
      </c>
      <c r="B554" t="s">
        <v>1157</v>
      </c>
      <c r="C554" t="s">
        <v>10438</v>
      </c>
      <c r="D554" t="s">
        <v>80</v>
      </c>
      <c r="E554">
        <v>10244.35594596</v>
      </c>
      <c r="F554">
        <v>870.6</v>
      </c>
      <c r="G554">
        <v>-0.47739379335115101</v>
      </c>
      <c r="H554">
        <f>(Table2[[#This Row],[1Y Return vs Nifty]]-AVERAGE(Table2[1Y Return vs Nifty]))/_xlfn.STDEV.P(Table2[1Y Return vs Nifty])</f>
        <v>-0.54802241132233309</v>
      </c>
      <c r="I554">
        <v>5.8546963482407204</v>
      </c>
      <c r="J554">
        <f>(Table2[[#This Row],[1M Return vs Nifty]]-AVERAGE(Table2[1M Return vs Nifty]))/_xlfn.STDEV.P(Table2[1M Return vs Nifty])</f>
        <v>-0.29552205896408124</v>
      </c>
      <c r="K554">
        <v>-12.7723746098139</v>
      </c>
      <c r="L554">
        <f>(Table2[[#This Row],[6M Return vs Nifty]]-AVERAGE(Table2[6M Return vs Nifty]))/_xlfn.STDEV.P(Table2[6M Return vs Nifty])</f>
        <v>-0.69671654278659734</v>
      </c>
      <c r="M554">
        <v>-4.4892286068712401</v>
      </c>
      <c r="N554">
        <f>(Table2[[#This Row],[1W Return vs Nifty]]-AVERAGE(Table2[1W Return vs Nifty]))/_xlfn.STDEV.P(Table2[1W Return vs Nifty])</f>
        <v>-1.198893309946476</v>
      </c>
      <c r="O554">
        <v>853.74</v>
      </c>
      <c r="P554">
        <v>833.79852137222701</v>
      </c>
      <c r="Q554">
        <v>811.78086421504895</v>
      </c>
      <c r="R554">
        <v>55.4641026530837</v>
      </c>
      <c r="S554" s="2">
        <f>(Table2[[#This Row],[Close Price]]-Table2[[#This Row],[20D EMA]])/Table2[[#This Row],[20D EMA]]</f>
        <v>1.9748401152575742E-2</v>
      </c>
      <c r="T554" s="2">
        <f>(Table2[[#This Row],[Close Price]]-Table2[[#This Row],[50D EMA]])/Table2[[#This Row],[50D EMA]]</f>
        <v>4.4137135872113133E-2</v>
      </c>
      <c r="U554" s="2">
        <f>(Table2[[#This Row],[Close Price]]-Table2[[#This Row],[200D EMA]])/Table2[[#This Row],[200D EMA]]</f>
        <v>7.2456913408307802E-2</v>
      </c>
      <c r="V554">
        <v>1.85021007754984</v>
      </c>
      <c r="W554">
        <v>867.8</v>
      </c>
      <c r="X554">
        <v>880</v>
      </c>
      <c r="Y554">
        <v>863.15</v>
      </c>
      <c r="Z554">
        <v>910</v>
      </c>
      <c r="AA554">
        <v>863.15</v>
      </c>
      <c r="AB554">
        <v>910</v>
      </c>
      <c r="AC554" s="2">
        <f>(Table2[[#This Row],[Close Price]]/Table2[[#This Row],[Day Low]])-1</f>
        <v>3.2265498962895656E-3</v>
      </c>
      <c r="AD554" s="2">
        <f>(Table2[[#This Row],[Day High]]/Table2[[#This Row],[Close Price]])-1</f>
        <v>1.079715138984616E-2</v>
      </c>
      <c r="AE554" s="2">
        <f>(Table2[[#This Row],[Close Price]]/Table2[[#This Row],[Current Week Low]])-1</f>
        <v>8.6311765046631628E-3</v>
      </c>
      <c r="AF554" s="2">
        <f>(Table2[[#This Row],[Current Week High]]/Table2[[#This Row],[Close Price]])-1</f>
        <v>4.5256145187227093E-2</v>
      </c>
      <c r="AG554" s="2">
        <f>(Table2[[#This Row],[Close Price]]/Table2[[#This Row],[Current Month Low]])-1</f>
        <v>8.6311765046631628E-3</v>
      </c>
      <c r="AH554" s="2">
        <f>(Table2[[#This Row],[Current Month High]]/Table2[[#This Row],[Close Price]])-1</f>
        <v>4.5256145187227093E-2</v>
      </c>
      <c r="AI554">
        <v>14.851826326671199</v>
      </c>
      <c r="AJ554">
        <v>43.379446640316097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-0.04</v>
      </c>
      <c r="AM554" t="s">
        <v>10474</v>
      </c>
      <c r="AN554">
        <v>4.7300000000000004</v>
      </c>
      <c r="AO554" t="s">
        <v>10473</v>
      </c>
      <c r="AP554">
        <v>9.5963679920200006E-3</v>
      </c>
      <c r="AQ554">
        <f>(Table2[[#This Row],[Sharpe Ratio]]-AVERAGE(Table2[Sharpe Ratio]))/_xlfn.STDEV.P(Table2[Sharpe Ratio])</f>
        <v>-0.51519994915836276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-3.2543542721778507</v>
      </c>
      <c r="AS554">
        <f>_xlfn.RANK.AVG(Table2[[#This Row],[1Y Return vs Nifty Z-Score]],Table2[1Y Return vs Nifty Z-Score])</f>
        <v>522</v>
      </c>
      <c r="AT554">
        <f>_xlfn.RANK.AVG(Table2[[#This Row],[6M Return vs Nifty Z-Score]],Table2[6M Return vs Nifty Z-Score])</f>
        <v>558</v>
      </c>
      <c r="AU554">
        <f>_xlfn.RANK.AVG(Table2[[#This Row],[Sharpe Ratio Z-Score]],Table2[Sharpe Ratio Z-Score])</f>
        <v>474</v>
      </c>
      <c r="AV554">
        <f>(Table2[[#This Row],[Rank 1Y]]+Table2[[#This Row],[Rank 6M]]+Table2[[#This Row],[Rank Sharpe]])/3</f>
        <v>518</v>
      </c>
    </row>
    <row r="555" spans="1:48" x14ac:dyDescent="0.3">
      <c r="A555" t="s">
        <v>205</v>
      </c>
      <c r="B555" t="s">
        <v>206</v>
      </c>
      <c r="C555" t="s">
        <v>10434</v>
      </c>
      <c r="D555" t="s">
        <v>207</v>
      </c>
      <c r="E555">
        <v>122903.98848260001</v>
      </c>
      <c r="F555">
        <v>4629.7</v>
      </c>
      <c r="G555">
        <v>-2.0063345379638702</v>
      </c>
      <c r="H555">
        <f>(Table2[[#This Row],[1Y Return vs Nifty]]-AVERAGE(Table2[1Y Return vs Nifty]))/_xlfn.STDEV.P(Table2[1Y Return vs Nifty])</f>
        <v>-0.56505287854407338</v>
      </c>
      <c r="I555">
        <v>-3.0385223340116698</v>
      </c>
      <c r="J555">
        <f>(Table2[[#This Row],[1M Return vs Nifty]]-AVERAGE(Table2[1M Return vs Nifty]))/_xlfn.STDEV.P(Table2[1M Return vs Nifty])</f>
        <v>-0.9359408291621617</v>
      </c>
      <c r="K555">
        <v>3.31425525015137</v>
      </c>
      <c r="L555">
        <f>(Table2[[#This Row],[6M Return vs Nifty]]-AVERAGE(Table2[6M Return vs Nifty]))/_xlfn.STDEV.P(Table2[6M Return vs Nifty])</f>
        <v>-0.23673429945313226</v>
      </c>
      <c r="M555">
        <v>-0.96490732229762799</v>
      </c>
      <c r="N555">
        <f>(Table2[[#This Row],[1W Return vs Nifty]]-AVERAGE(Table2[1W Return vs Nifty]))/_xlfn.STDEV.P(Table2[1W Return vs Nifty])</f>
        <v>-0.5069433765927347</v>
      </c>
      <c r="O555">
        <v>4509.55</v>
      </c>
      <c r="P555">
        <v>4299.5211536267898</v>
      </c>
      <c r="Q555">
        <v>3891.7730155736799</v>
      </c>
      <c r="R555">
        <v>67.646544075632093</v>
      </c>
      <c r="S555" s="2">
        <f>(Table2[[#This Row],[Close Price]]-Table2[[#This Row],[20D EMA]])/Table2[[#This Row],[20D EMA]]</f>
        <v>2.6643456664190358E-2</v>
      </c>
      <c r="T555" s="2">
        <f>(Table2[[#This Row],[Close Price]]-Table2[[#This Row],[50D EMA]])/Table2[[#This Row],[50D EMA]]</f>
        <v>7.6794330013865181E-2</v>
      </c>
      <c r="U555" s="2">
        <f>(Table2[[#This Row],[Close Price]]-Table2[[#This Row],[200D EMA]])/Table2[[#This Row],[200D EMA]]</f>
        <v>0.18961203067942628</v>
      </c>
      <c r="V555">
        <v>0.79249264958354404</v>
      </c>
      <c r="W555">
        <v>4550</v>
      </c>
      <c r="X555">
        <v>4670</v>
      </c>
      <c r="Y555">
        <v>4505</v>
      </c>
      <c r="Z555">
        <v>4670</v>
      </c>
      <c r="AA555">
        <v>4505</v>
      </c>
      <c r="AB555">
        <v>4670</v>
      </c>
      <c r="AC555" s="2">
        <f>(Table2[[#This Row],[Close Price]]/Table2[[#This Row],[Day Low]])-1</f>
        <v>1.7516483516483383E-2</v>
      </c>
      <c r="AD555" s="2">
        <f>(Table2[[#This Row],[Day High]]/Table2[[#This Row],[Close Price]])-1</f>
        <v>8.7046676890512042E-3</v>
      </c>
      <c r="AE555" s="2">
        <f>(Table2[[#This Row],[Close Price]]/Table2[[#This Row],[Current Week Low]])-1</f>
        <v>2.7680355160932146E-2</v>
      </c>
      <c r="AF555" s="2">
        <f>(Table2[[#This Row],[Current Week High]]/Table2[[#This Row],[Close Price]])-1</f>
        <v>8.7046676890512042E-3</v>
      </c>
      <c r="AG555" s="2">
        <f>(Table2[[#This Row],[Close Price]]/Table2[[#This Row],[Current Month Low]])-1</f>
        <v>2.7680355160932146E-2</v>
      </c>
      <c r="AH555" s="2">
        <f>(Table2[[#This Row],[Current Month High]]/Table2[[#This Row],[Close Price]])-1</f>
        <v>8.7046676890512042E-3</v>
      </c>
      <c r="AI555">
        <v>0.87046676890511998</v>
      </c>
      <c r="AJ555">
        <v>40.4940369617333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0.12</v>
      </c>
      <c r="AM555" t="s">
        <v>10473</v>
      </c>
      <c r="AN555">
        <v>3.35</v>
      </c>
      <c r="AO555" t="s">
        <v>10473</v>
      </c>
      <c r="AP555">
        <v>-4.9501022625785998E-2</v>
      </c>
      <c r="AQ555">
        <f>(Table2[[#This Row],[Sharpe Ratio]]-AVERAGE(Table2[Sharpe Ratio]))/_xlfn.STDEV.P(Table2[Sharpe Ratio])</f>
        <v>-1.1835475049088082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-3.4282188886609104</v>
      </c>
      <c r="AS555">
        <f>_xlfn.RANK.AVG(Table2[[#This Row],[1Y Return vs Nifty Z-Score]],Table2[1Y Return vs Nifty Z-Score])</f>
        <v>532</v>
      </c>
      <c r="AT555">
        <f>_xlfn.RANK.AVG(Table2[[#This Row],[6M Return vs Nifty Z-Score]],Table2[6M Return vs Nifty Z-Score])</f>
        <v>389</v>
      </c>
      <c r="AU555">
        <f>_xlfn.RANK.AVG(Table2[[#This Row],[Sharpe Ratio Z-Score]],Table2[Sharpe Ratio Z-Score])</f>
        <v>634</v>
      </c>
      <c r="AV555">
        <f>(Table2[[#This Row],[Rank 1Y]]+Table2[[#This Row],[Rank 6M]]+Table2[[#This Row],[Rank Sharpe]])/3</f>
        <v>518.33333333333337</v>
      </c>
    </row>
    <row r="556" spans="1:48" x14ac:dyDescent="0.3">
      <c r="A556" t="s">
        <v>243</v>
      </c>
      <c r="B556" t="s">
        <v>244</v>
      </c>
      <c r="C556" t="s">
        <v>10434</v>
      </c>
      <c r="D556" t="s">
        <v>59</v>
      </c>
      <c r="E556">
        <v>108584.02132</v>
      </c>
      <c r="F556">
        <v>6520</v>
      </c>
      <c r="G556">
        <v>0.297263370727613</v>
      </c>
      <c r="H556">
        <f>(Table2[[#This Row],[1Y Return vs Nifty]]-AVERAGE(Table2[1Y Return vs Nifty]))/_xlfn.STDEV.P(Table2[1Y Return vs Nifty])</f>
        <v>-0.53939370972783718</v>
      </c>
      <c r="I556">
        <v>3.6434030161911299</v>
      </c>
      <c r="J556">
        <f>(Table2[[#This Row],[1M Return vs Nifty]]-AVERAGE(Table2[1M Return vs Nifty]))/_xlfn.STDEV.P(Table2[1M Return vs Nifty])</f>
        <v>-0.45476179059066757</v>
      </c>
      <c r="K556">
        <v>-0.27595535685898298</v>
      </c>
      <c r="L556">
        <f>(Table2[[#This Row],[6M Return vs Nifty]]-AVERAGE(Table2[6M Return vs Nifty]))/_xlfn.STDEV.P(Table2[6M Return vs Nifty])</f>
        <v>-0.33939303800981024</v>
      </c>
      <c r="M556">
        <v>1.7131680234883699</v>
      </c>
      <c r="N556">
        <f>(Table2[[#This Row],[1W Return vs Nifty]]-AVERAGE(Table2[1W Return vs Nifty]))/_xlfn.STDEV.P(Table2[1W Return vs Nifty])</f>
        <v>1.8858304753440976E-2</v>
      </c>
      <c r="O556">
        <v>6208.77</v>
      </c>
      <c r="P556">
        <v>6104.6525579326799</v>
      </c>
      <c r="Q556">
        <v>5862.7119267144399</v>
      </c>
      <c r="R556">
        <v>83.492291972711598</v>
      </c>
      <c r="S556" s="2">
        <f>(Table2[[#This Row],[Close Price]]-Table2[[#This Row],[20D EMA]])/Table2[[#This Row],[20D EMA]]</f>
        <v>5.0127480966439333E-2</v>
      </c>
      <c r="T556" s="2">
        <f>(Table2[[#This Row],[Close Price]]-Table2[[#This Row],[50D EMA]])/Table2[[#This Row],[50D EMA]]</f>
        <v>6.8037851151348097E-2</v>
      </c>
      <c r="U556" s="2">
        <f>(Table2[[#This Row],[Close Price]]-Table2[[#This Row],[200D EMA]])/Table2[[#This Row],[200D EMA]]</f>
        <v>0.1121133157320106</v>
      </c>
      <c r="V556">
        <v>1.2425918394116899</v>
      </c>
      <c r="W556">
        <v>6456.05</v>
      </c>
      <c r="X556">
        <v>6547.15</v>
      </c>
      <c r="Y556">
        <v>6284.25</v>
      </c>
      <c r="Z556">
        <v>6547.15</v>
      </c>
      <c r="AA556">
        <v>6284.25</v>
      </c>
      <c r="AB556">
        <v>6547.15</v>
      </c>
      <c r="AC556" s="2">
        <f>(Table2[[#This Row],[Close Price]]/Table2[[#This Row],[Day Low]])-1</f>
        <v>9.9054375353351265E-3</v>
      </c>
      <c r="AD556" s="2">
        <f>(Table2[[#This Row],[Day High]]/Table2[[#This Row],[Close Price]])-1</f>
        <v>4.1641104294478648E-3</v>
      </c>
      <c r="AE556" s="2">
        <f>(Table2[[#This Row],[Close Price]]/Table2[[#This Row],[Current Week Low]])-1</f>
        <v>3.7514420973067564E-2</v>
      </c>
      <c r="AF556" s="2">
        <f>(Table2[[#This Row],[Current Week High]]/Table2[[#This Row],[Close Price]])-1</f>
        <v>4.1641104294478648E-3</v>
      </c>
      <c r="AG556" s="2">
        <f>(Table2[[#This Row],[Close Price]]/Table2[[#This Row],[Current Month Low]])-1</f>
        <v>3.7514420973067564E-2</v>
      </c>
      <c r="AH556" s="2">
        <f>(Table2[[#This Row],[Current Month High]]/Table2[[#This Row],[Close Price]])-1</f>
        <v>4.1641104294478648E-3</v>
      </c>
      <c r="AI556">
        <v>0.41641104294478598</v>
      </c>
      <c r="AJ556">
        <v>28.441270622999198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-0.02</v>
      </c>
      <c r="AM556" t="s">
        <v>10474</v>
      </c>
      <c r="AN556">
        <v>9.4700000000000006</v>
      </c>
      <c r="AO556" t="s">
        <v>10473</v>
      </c>
      <c r="AP556">
        <v>-3.9900042559656998E-2</v>
      </c>
      <c r="AQ556">
        <f>(Table2[[#This Row],[Sharpe Ratio]]-AVERAGE(Table2[Sharpe Ratio]))/_xlfn.STDEV.P(Table2[Sharpe Ratio])</f>
        <v>-1.0749675575892275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-2.3896577911641015</v>
      </c>
      <c r="AS556">
        <f>_xlfn.RANK.AVG(Table2[[#This Row],[1Y Return vs Nifty Z-Score]],Table2[1Y Return vs Nifty Z-Score])</f>
        <v>519</v>
      </c>
      <c r="AT556">
        <f>_xlfn.RANK.AVG(Table2[[#This Row],[6M Return vs Nifty Z-Score]],Table2[6M Return vs Nifty Z-Score])</f>
        <v>424</v>
      </c>
      <c r="AU556">
        <f>_xlfn.RANK.AVG(Table2[[#This Row],[Sharpe Ratio Z-Score]],Table2[Sharpe Ratio Z-Score])</f>
        <v>617</v>
      </c>
      <c r="AV556">
        <f>(Table2[[#This Row],[Rank 1Y]]+Table2[[#This Row],[Rank 6M]]+Table2[[#This Row],[Rank Sharpe]])/3</f>
        <v>520</v>
      </c>
    </row>
    <row r="557" spans="1:48" x14ac:dyDescent="0.3">
      <c r="A557" t="s">
        <v>811</v>
      </c>
      <c r="B557" t="s">
        <v>812</v>
      </c>
      <c r="C557" t="s">
        <v>10439</v>
      </c>
      <c r="D557" t="s">
        <v>387</v>
      </c>
      <c r="E557">
        <v>19520.852662129899</v>
      </c>
      <c r="F557">
        <v>8226.9500000000007</v>
      </c>
      <c r="G557">
        <v>-11.854526414429399</v>
      </c>
      <c r="H557">
        <f>(Table2[[#This Row],[1Y Return vs Nifty]]-AVERAGE(Table2[1Y Return vs Nifty]))/_xlfn.STDEV.P(Table2[1Y Return vs Nifty])</f>
        <v>-0.67474928733984862</v>
      </c>
      <c r="I557">
        <v>10.4456580847237</v>
      </c>
      <c r="J557">
        <f>(Table2[[#This Row],[1M Return vs Nifty]]-AVERAGE(Table2[1M Return vs Nifty]))/_xlfn.STDEV.P(Table2[1M Return vs Nifty])</f>
        <v>3.5082435803635785E-2</v>
      </c>
      <c r="K557">
        <v>-1.07609886859718</v>
      </c>
      <c r="L557">
        <f>(Table2[[#This Row],[6M Return vs Nifty]]-AVERAGE(Table2[6M Return vs Nifty]))/_xlfn.STDEV.P(Table2[6M Return vs Nifty])</f>
        <v>-0.36227239874117273</v>
      </c>
      <c r="M557">
        <v>3.2509047211561701</v>
      </c>
      <c r="N557">
        <f>(Table2[[#This Row],[1W Return vs Nifty]]-AVERAGE(Table2[1W Return vs Nifty]))/_xlfn.STDEV.P(Table2[1W Return vs Nifty])</f>
        <v>0.3207708489145697</v>
      </c>
      <c r="O557">
        <v>7868.9</v>
      </c>
      <c r="P557">
        <v>7430.3673631360798</v>
      </c>
      <c r="Q557">
        <v>6882.1610911022399</v>
      </c>
      <c r="R557">
        <v>75.432347537356904</v>
      </c>
      <c r="S557" s="2">
        <f>(Table2[[#This Row],[Close Price]]-Table2[[#This Row],[20D EMA]])/Table2[[#This Row],[20D EMA]]</f>
        <v>4.5501912592611563E-2</v>
      </c>
      <c r="T557" s="2">
        <f>(Table2[[#This Row],[Close Price]]-Table2[[#This Row],[50D EMA]])/Table2[[#This Row],[50D EMA]]</f>
        <v>0.10720635978457373</v>
      </c>
      <c r="U557" s="2">
        <f>(Table2[[#This Row],[Close Price]]-Table2[[#This Row],[200D EMA]])/Table2[[#This Row],[200D EMA]]</f>
        <v>0.19540212603224327</v>
      </c>
      <c r="V557">
        <v>0.33215656581068398</v>
      </c>
      <c r="W557">
        <v>8167.65</v>
      </c>
      <c r="X557">
        <v>8258.5499999999993</v>
      </c>
      <c r="Y557">
        <v>7963.25</v>
      </c>
      <c r="Z557">
        <v>8317</v>
      </c>
      <c r="AA557">
        <v>7963.25</v>
      </c>
      <c r="AB557">
        <v>8317</v>
      </c>
      <c r="AC557" s="2">
        <f>(Table2[[#This Row],[Close Price]]/Table2[[#This Row],[Day Low]])-1</f>
        <v>7.2603502843535672E-3</v>
      </c>
      <c r="AD557" s="2">
        <f>(Table2[[#This Row],[Day High]]/Table2[[#This Row],[Close Price]])-1</f>
        <v>3.8410346483201963E-3</v>
      </c>
      <c r="AE557" s="2">
        <f>(Table2[[#This Row],[Close Price]]/Table2[[#This Row],[Current Week Low]])-1</f>
        <v>3.311462028694323E-2</v>
      </c>
      <c r="AF557" s="2">
        <f>(Table2[[#This Row],[Current Week High]]/Table2[[#This Row],[Close Price]])-1</f>
        <v>1.0945733230419474E-2</v>
      </c>
      <c r="AG557" s="2">
        <f>(Table2[[#This Row],[Close Price]]/Table2[[#This Row],[Current Month Low]])-1</f>
        <v>3.311462028694323E-2</v>
      </c>
      <c r="AH557" s="2">
        <f>(Table2[[#This Row],[Current Month High]]/Table2[[#This Row],[Close Price]])-1</f>
        <v>1.0945733230419474E-2</v>
      </c>
      <c r="AI557">
        <v>1.0945733230419401</v>
      </c>
      <c r="AJ557">
        <v>49.946232639521703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0.22</v>
      </c>
      <c r="AM557" t="s">
        <v>10473</v>
      </c>
      <c r="AN557">
        <v>4.42</v>
      </c>
      <c r="AO557" t="s">
        <v>10473</v>
      </c>
      <c r="AP557">
        <v>-2.0095015360700001E-4</v>
      </c>
      <c r="AQ557">
        <f>(Table2[[#This Row],[Sharpe Ratio]]-AVERAGE(Table2[Sharpe Ratio]))/_xlfn.STDEV.P(Table2[Sharpe Ratio])</f>
        <v>-0.62600033420220569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-1.3071687355650217</v>
      </c>
      <c r="AS557">
        <f>_xlfn.RANK.AVG(Table2[[#This Row],[1Y Return vs Nifty Z-Score]],Table2[1Y Return vs Nifty Z-Score])</f>
        <v>582</v>
      </c>
      <c r="AT557">
        <f>_xlfn.RANK.AVG(Table2[[#This Row],[6M Return vs Nifty Z-Score]],Table2[6M Return vs Nifty Z-Score])</f>
        <v>437</v>
      </c>
      <c r="AU557">
        <f>_xlfn.RANK.AVG(Table2[[#This Row],[Sharpe Ratio Z-Score]],Table2[Sharpe Ratio Z-Score])</f>
        <v>544</v>
      </c>
      <c r="AV557">
        <f>(Table2[[#This Row],[Rank 1Y]]+Table2[[#This Row],[Rank 6M]]+Table2[[#This Row],[Rank Sharpe]])/3</f>
        <v>521</v>
      </c>
    </row>
    <row r="558" spans="1:48" x14ac:dyDescent="0.3">
      <c r="A558" t="s">
        <v>1519</v>
      </c>
      <c r="B558" t="s">
        <v>1520</v>
      </c>
      <c r="C558" t="s">
        <v>10440</v>
      </c>
      <c r="D558" t="s">
        <v>1521</v>
      </c>
      <c r="E558">
        <v>6356.0662489449996</v>
      </c>
      <c r="F558">
        <v>468.55</v>
      </c>
      <c r="G558">
        <v>-3.16055297807406</v>
      </c>
      <c r="H558">
        <f>(Table2[[#This Row],[1Y Return vs Nifty]]-AVERAGE(Table2[1Y Return vs Nifty]))/_xlfn.STDEV.P(Table2[1Y Return vs Nifty])</f>
        <v>-0.57790941296523146</v>
      </c>
      <c r="I558">
        <v>4.5391191415120096</v>
      </c>
      <c r="J558">
        <f>(Table2[[#This Row],[1M Return vs Nifty]]-AVERAGE(Table2[1M Return vs Nifty]))/_xlfn.STDEV.P(Table2[1M Return vs Nifty])</f>
        <v>-0.39025945010854829</v>
      </c>
      <c r="K558">
        <v>-7.6837425939473301</v>
      </c>
      <c r="L558">
        <f>(Table2[[#This Row],[6M Return vs Nifty]]-AVERAGE(Table2[6M Return vs Nifty]))/_xlfn.STDEV.P(Table2[6M Return vs Nifty])</f>
        <v>-0.55121183542821905</v>
      </c>
      <c r="M558">
        <v>5.3125681713295796</v>
      </c>
      <c r="N558">
        <f>(Table2[[#This Row],[1W Return vs Nifty]]-AVERAGE(Table2[1W Return vs Nifty]))/_xlfn.STDEV.P(Table2[1W Return vs Nifty])</f>
        <v>0.7255488960210007</v>
      </c>
      <c r="O558">
        <v>456.53</v>
      </c>
      <c r="P558">
        <v>459.58775690939501</v>
      </c>
      <c r="Q558">
        <v>442.11952780000303</v>
      </c>
      <c r="R558">
        <v>60.388604124858503</v>
      </c>
      <c r="S558" s="2">
        <f>(Table2[[#This Row],[Close Price]]-Table2[[#This Row],[20D EMA]])/Table2[[#This Row],[20D EMA]]</f>
        <v>2.632904737914275E-2</v>
      </c>
      <c r="T558" s="2">
        <f>(Table2[[#This Row],[Close Price]]-Table2[[#This Row],[50D EMA]])/Table2[[#This Row],[50D EMA]]</f>
        <v>1.9500613225368953E-2</v>
      </c>
      <c r="U558" s="2">
        <f>(Table2[[#This Row],[Close Price]]-Table2[[#This Row],[200D EMA]])/Table2[[#This Row],[200D EMA]]</f>
        <v>5.9781282069841214E-2</v>
      </c>
      <c r="V558">
        <v>0.91677428434321495</v>
      </c>
      <c r="W558">
        <v>466.1</v>
      </c>
      <c r="X558">
        <v>481.35</v>
      </c>
      <c r="Y558">
        <v>443.05</v>
      </c>
      <c r="Z558">
        <v>481.35</v>
      </c>
      <c r="AA558">
        <v>443.05</v>
      </c>
      <c r="AB558">
        <v>481.35</v>
      </c>
      <c r="AC558" s="2">
        <f>(Table2[[#This Row],[Close Price]]/Table2[[#This Row],[Day Low]])-1</f>
        <v>5.2563827504827909E-3</v>
      </c>
      <c r="AD558" s="2">
        <f>(Table2[[#This Row],[Day High]]/Table2[[#This Row],[Close Price]])-1</f>
        <v>2.7318322484259916E-2</v>
      </c>
      <c r="AE558" s="2">
        <f>(Table2[[#This Row],[Close Price]]/Table2[[#This Row],[Current Week Low]])-1</f>
        <v>5.7555580634239822E-2</v>
      </c>
      <c r="AF558" s="2">
        <f>(Table2[[#This Row],[Current Week High]]/Table2[[#This Row],[Close Price]])-1</f>
        <v>2.7318322484259916E-2</v>
      </c>
      <c r="AG558" s="2">
        <f>(Table2[[#This Row],[Close Price]]/Table2[[#This Row],[Current Month Low]])-1</f>
        <v>5.7555580634239822E-2</v>
      </c>
      <c r="AH558" s="2">
        <f>(Table2[[#This Row],[Current Month High]]/Table2[[#This Row],[Close Price]])-1</f>
        <v>2.7318322484259916E-2</v>
      </c>
      <c r="AI558">
        <v>23.124533134137199</v>
      </c>
      <c r="AJ558">
        <v>36.882851300029202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-0.17</v>
      </c>
      <c r="AM558" t="s">
        <v>10474</v>
      </c>
      <c r="AN558">
        <v>5.14</v>
      </c>
      <c r="AO558" t="s">
        <v>10473</v>
      </c>
      <c r="AQ558">
        <f>(Table2[[#This Row],[Sharpe Ratio]]-AVERAGE(Table2[Sharpe Ratio]))/_xlfn.STDEV.P(Table2[Sharpe Ratio])</f>
        <v>-0.62372773734831932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8">
        <f>_xlfn.RANK.AVG(Table2[[#This Row],[1Y Return vs Nifty Z-Score]],Table2[1Y Return vs Nifty Z-Score])</f>
        <v>537</v>
      </c>
      <c r="AT558">
        <f>_xlfn.RANK.AVG(Table2[[#This Row],[6M Return vs Nifty Z-Score]],Table2[6M Return vs Nifty Z-Score])</f>
        <v>505</v>
      </c>
      <c r="AU558">
        <f>_xlfn.RANK.AVG(Table2[[#This Row],[Sharpe Ratio Z-Score]],Table2[Sharpe Ratio Z-Score])</f>
        <v>524.5</v>
      </c>
      <c r="AV558">
        <f>(Table2[[#This Row],[Rank 1Y]]+Table2[[#This Row],[Rank 6M]]+Table2[[#This Row],[Rank Sharpe]])/3</f>
        <v>522.16666666666663</v>
      </c>
    </row>
    <row r="559" spans="1:48" x14ac:dyDescent="0.3">
      <c r="A559" t="s">
        <v>2123</v>
      </c>
      <c r="B559" t="s">
        <v>2124</v>
      </c>
      <c r="C559" t="s">
        <v>10445</v>
      </c>
      <c r="D559" t="s">
        <v>1798</v>
      </c>
      <c r="E559">
        <v>2623.1660588279901</v>
      </c>
      <c r="F559">
        <v>55.02</v>
      </c>
      <c r="G559">
        <v>30.163966030129099</v>
      </c>
      <c r="H559">
        <f>(Table2[[#This Row],[1Y Return vs Nifty]]-AVERAGE(Table2[1Y Return vs Nifty]))/_xlfn.STDEV.P(Table2[1Y Return vs Nifty])</f>
        <v>-0.20671639541423631</v>
      </c>
      <c r="I559">
        <v>8.0608118255470202</v>
      </c>
      <c r="J559">
        <f>(Table2[[#This Row],[1M Return vs Nifty]]-AVERAGE(Table2[1M Return vs Nifty]))/_xlfn.STDEV.P(Table2[1M Return vs Nifty])</f>
        <v>-0.13665519519169261</v>
      </c>
      <c r="K559">
        <v>-18.590448658430201</v>
      </c>
      <c r="L559">
        <f>(Table2[[#This Row],[6M Return vs Nifty]]-AVERAGE(Table2[6M Return vs Nifty]))/_xlfn.STDEV.P(Table2[6M Return vs Nifty])</f>
        <v>-0.86307896773571713</v>
      </c>
      <c r="M559">
        <v>0.512647649522746</v>
      </c>
      <c r="N559">
        <f>(Table2[[#This Row],[1W Return vs Nifty]]-AVERAGE(Table2[1W Return vs Nifty]))/_xlfn.STDEV.P(Table2[1W Return vs Nifty])</f>
        <v>-0.2168466510890919</v>
      </c>
      <c r="O559">
        <v>53.97</v>
      </c>
      <c r="P559">
        <v>52.890353443194201</v>
      </c>
      <c r="Q559">
        <v>51.2250190516109</v>
      </c>
      <c r="R559">
        <v>55.079889381079703</v>
      </c>
      <c r="S559" s="2">
        <f>(Table2[[#This Row],[Close Price]]-Table2[[#This Row],[20D EMA]])/Table2[[#This Row],[20D EMA]]</f>
        <v>1.9455252918288018E-2</v>
      </c>
      <c r="T559" s="2">
        <f>(Table2[[#This Row],[Close Price]]-Table2[[#This Row],[50D EMA]])/Table2[[#This Row],[50D EMA]]</f>
        <v>4.0265311501332765E-2</v>
      </c>
      <c r="U559" s="2">
        <f>(Table2[[#This Row],[Close Price]]-Table2[[#This Row],[200D EMA]])/Table2[[#This Row],[200D EMA]]</f>
        <v>7.4084519999212381E-2</v>
      </c>
      <c r="V559">
        <v>1.1725080544495601</v>
      </c>
      <c r="W559">
        <v>54.31</v>
      </c>
      <c r="X559">
        <v>55.8</v>
      </c>
      <c r="Y559">
        <v>53.14</v>
      </c>
      <c r="Z559">
        <v>57.45</v>
      </c>
      <c r="AA559">
        <v>53.14</v>
      </c>
      <c r="AB559">
        <v>57.45</v>
      </c>
      <c r="AC559" s="2">
        <f>(Table2[[#This Row],[Close Price]]/Table2[[#This Row],[Day Low]])-1</f>
        <v>1.3073098876818179E-2</v>
      </c>
      <c r="AD559" s="2">
        <f>(Table2[[#This Row],[Day High]]/Table2[[#This Row],[Close Price]])-1</f>
        <v>1.4176663031624681E-2</v>
      </c>
      <c r="AE559" s="2">
        <f>(Table2[[#This Row],[Close Price]]/Table2[[#This Row],[Current Week Low]])-1</f>
        <v>3.5378246142265812E-2</v>
      </c>
      <c r="AF559" s="2">
        <f>(Table2[[#This Row],[Current Week High]]/Table2[[#This Row],[Close Price]])-1</f>
        <v>4.4165757906216019E-2</v>
      </c>
      <c r="AG559" s="2">
        <f>(Table2[[#This Row],[Close Price]]/Table2[[#This Row],[Current Month Low]])-1</f>
        <v>3.5378246142265812E-2</v>
      </c>
      <c r="AH559" s="2">
        <f>(Table2[[#This Row],[Current Month High]]/Table2[[#This Row],[Close Price]])-1</f>
        <v>4.4165757906216019E-2</v>
      </c>
      <c r="AI559">
        <v>26.1359505634314</v>
      </c>
      <c r="AJ559">
        <v>66.980273141122893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</v>
      </c>
      <c r="AM559" t="s">
        <v>10475</v>
      </c>
      <c r="AN559">
        <v>-2.34</v>
      </c>
      <c r="AO559" t="s">
        <v>10474</v>
      </c>
      <c r="AP559">
        <v>-3.6630388186291003E-2</v>
      </c>
      <c r="AQ559">
        <f>(Table2[[#This Row],[Sharpe Ratio]]-AVERAGE(Table2[Sharpe Ratio]))/_xlfn.STDEV.P(Table2[Sharpe Ratio])</f>
        <v>-1.0379901972397587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-2.4612874066704964</v>
      </c>
      <c r="AS559">
        <f>_xlfn.RANK.AVG(Table2[[#This Row],[1Y Return vs Nifty Z-Score]],Table2[1Y Return vs Nifty Z-Score])</f>
        <v>345</v>
      </c>
      <c r="AT559">
        <f>_xlfn.RANK.AVG(Table2[[#This Row],[6M Return vs Nifty Z-Score]],Table2[6M Return vs Nifty Z-Score])</f>
        <v>612</v>
      </c>
      <c r="AU559">
        <f>_xlfn.RANK.AVG(Table2[[#This Row],[Sharpe Ratio Z-Score]],Table2[Sharpe Ratio Z-Score])</f>
        <v>610</v>
      </c>
      <c r="AV559">
        <f>(Table2[[#This Row],[Rank 1Y]]+Table2[[#This Row],[Rank 6M]]+Table2[[#This Row],[Rank Sharpe]])/3</f>
        <v>522.33333333333337</v>
      </c>
    </row>
    <row r="560" spans="1:48" x14ac:dyDescent="0.3">
      <c r="A560" t="s">
        <v>1871</v>
      </c>
      <c r="B560" t="s">
        <v>1872</v>
      </c>
      <c r="C560" t="s">
        <v>10437</v>
      </c>
      <c r="D560" t="s">
        <v>130</v>
      </c>
      <c r="E560">
        <v>3676.9343227499999</v>
      </c>
      <c r="F560">
        <v>1263.05</v>
      </c>
      <c r="G560">
        <v>-5.54707018455544</v>
      </c>
      <c r="H560">
        <f>(Table2[[#This Row],[1Y Return vs Nifty]]-AVERAGE(Table2[1Y Return vs Nifty]))/_xlfn.STDEV.P(Table2[1Y Return vs Nifty])</f>
        <v>-0.60449219794385733</v>
      </c>
      <c r="I560">
        <v>7.7661258913262001</v>
      </c>
      <c r="J560">
        <f>(Table2[[#This Row],[1M Return vs Nifty]]-AVERAGE(Table2[1M Return vs Nifty]))/_xlfn.STDEV.P(Table2[1M Return vs Nifty])</f>
        <v>-0.15787612884139482</v>
      </c>
      <c r="K560">
        <v>-4.0361789709591998</v>
      </c>
      <c r="L560">
        <f>(Table2[[#This Row],[6M Return vs Nifty]]-AVERAGE(Table2[6M Return vs Nifty]))/_xlfn.STDEV.P(Table2[6M Return vs Nifty])</f>
        <v>-0.44691314063576959</v>
      </c>
      <c r="M560">
        <v>4.8011222076000699</v>
      </c>
      <c r="N560">
        <f>(Table2[[#This Row],[1W Return vs Nifty]]-AVERAGE(Table2[1W Return vs Nifty]))/_xlfn.STDEV.P(Table2[1W Return vs Nifty])</f>
        <v>0.62513381693450654</v>
      </c>
      <c r="O560">
        <v>1224.68</v>
      </c>
      <c r="P560">
        <v>1204.3181209557899</v>
      </c>
      <c r="Q560">
        <v>1131.4352332644</v>
      </c>
      <c r="R560">
        <v>66.935161499331599</v>
      </c>
      <c r="S560" s="2">
        <f>(Table2[[#This Row],[Close Price]]-Table2[[#This Row],[20D EMA]])/Table2[[#This Row],[20D EMA]]</f>
        <v>3.1330633308292687E-2</v>
      </c>
      <c r="T560" s="2">
        <f>(Table2[[#This Row],[Close Price]]-Table2[[#This Row],[50D EMA]])/Table2[[#This Row],[50D EMA]]</f>
        <v>4.8767745018731677E-2</v>
      </c>
      <c r="U560" s="2">
        <f>(Table2[[#This Row],[Close Price]]-Table2[[#This Row],[200D EMA]])/Table2[[#This Row],[200D EMA]]</f>
        <v>0.11632549779793136</v>
      </c>
      <c r="V560">
        <v>0.58007075018138599</v>
      </c>
      <c r="W560">
        <v>1236</v>
      </c>
      <c r="X560">
        <v>1270</v>
      </c>
      <c r="Y560">
        <v>1177.0999999999999</v>
      </c>
      <c r="Z560">
        <v>1288.8</v>
      </c>
      <c r="AA560">
        <v>1177.0999999999999</v>
      </c>
      <c r="AB560">
        <v>1288.8</v>
      </c>
      <c r="AC560" s="2">
        <f>(Table2[[#This Row],[Close Price]]/Table2[[#This Row],[Day Low]])-1</f>
        <v>2.1885113268608425E-2</v>
      </c>
      <c r="AD560" s="2">
        <f>(Table2[[#This Row],[Day High]]/Table2[[#This Row],[Close Price]])-1</f>
        <v>5.5025533430981266E-3</v>
      </c>
      <c r="AE560" s="2">
        <f>(Table2[[#This Row],[Close Price]]/Table2[[#This Row],[Current Week Low]])-1</f>
        <v>7.3018435137201632E-2</v>
      </c>
      <c r="AF560" s="2">
        <f>(Table2[[#This Row],[Current Week High]]/Table2[[#This Row],[Close Price]])-1</f>
        <v>2.0387158069751887E-2</v>
      </c>
      <c r="AG560" s="2">
        <f>(Table2[[#This Row],[Close Price]]/Table2[[#This Row],[Current Month Low]])-1</f>
        <v>7.3018435137201632E-2</v>
      </c>
      <c r="AH560" s="2">
        <f>(Table2[[#This Row],[Current Month High]]/Table2[[#This Row],[Close Price]])-1</f>
        <v>2.0387158069751887E-2</v>
      </c>
      <c r="AI560">
        <v>7.5966905506511901</v>
      </c>
      <c r="AJ560">
        <v>32.2565445026177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-0.02</v>
      </c>
      <c r="AM560" t="s">
        <v>10474</v>
      </c>
      <c r="AN560">
        <v>3.5</v>
      </c>
      <c r="AO560" t="s">
        <v>10473</v>
      </c>
      <c r="AP560">
        <v>-5.4239078214240004E-3</v>
      </c>
      <c r="AQ560">
        <f>(Table2[[#This Row],[Sharpe Ratio]]-AVERAGE(Table2[Sharpe Ratio]))/_xlfn.STDEV.P(Table2[Sharpe Ratio])</f>
        <v>-0.68506810275477814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-1.2692157532412933</v>
      </c>
      <c r="AS560">
        <f>_xlfn.RANK.AVG(Table2[[#This Row],[1Y Return vs Nifty Z-Score]],Table2[1Y Return vs Nifty Z-Score])</f>
        <v>546</v>
      </c>
      <c r="AT560">
        <f>_xlfn.RANK.AVG(Table2[[#This Row],[6M Return vs Nifty Z-Score]],Table2[6M Return vs Nifty Z-Score])</f>
        <v>470</v>
      </c>
      <c r="AU560">
        <f>_xlfn.RANK.AVG(Table2[[#This Row],[Sharpe Ratio Z-Score]],Table2[Sharpe Ratio Z-Score])</f>
        <v>553</v>
      </c>
      <c r="AV560">
        <f>(Table2[[#This Row],[Rank 1Y]]+Table2[[#This Row],[Rank 6M]]+Table2[[#This Row],[Rank Sharpe]])/3</f>
        <v>523</v>
      </c>
    </row>
    <row r="561" spans="1:48" x14ac:dyDescent="0.3">
      <c r="A561" t="s">
        <v>453</v>
      </c>
      <c r="B561" t="s">
        <v>454</v>
      </c>
      <c r="C561" t="s">
        <v>10428</v>
      </c>
      <c r="D561" t="s">
        <v>21</v>
      </c>
      <c r="E561">
        <v>49704.602047289998</v>
      </c>
      <c r="F561">
        <v>2628.9</v>
      </c>
      <c r="G561">
        <v>14.1749409347007</v>
      </c>
      <c r="H561">
        <f>(Table2[[#This Row],[1Y Return vs Nifty]]-AVERAGE(Table2[1Y Return vs Nifty]))/_xlfn.STDEV.P(Table2[1Y Return vs Nifty])</f>
        <v>-0.3848139238859809</v>
      </c>
      <c r="I561">
        <v>4.3612951456345703</v>
      </c>
      <c r="J561">
        <f>(Table2[[#This Row],[1M Return vs Nifty]]-AVERAGE(Table2[1M Return vs Nifty]))/_xlfn.STDEV.P(Table2[1M Return vs Nifty])</f>
        <v>-0.40306491782731751</v>
      </c>
      <c r="K561">
        <v>-12.330968193798</v>
      </c>
      <c r="L561">
        <f>(Table2[[#This Row],[6M Return vs Nifty]]-AVERAGE(Table2[6M Return vs Nifty]))/_xlfn.STDEV.P(Table2[6M Return vs Nifty])</f>
        <v>-0.68409493619601625</v>
      </c>
      <c r="M561">
        <v>3.5711107312591301</v>
      </c>
      <c r="N561">
        <f>(Table2[[#This Row],[1W Return vs Nifty]]-AVERAGE(Table2[1W Return vs Nifty]))/_xlfn.STDEV.P(Table2[1W Return vs Nifty])</f>
        <v>0.38363870614428214</v>
      </c>
      <c r="O561">
        <v>2467.89</v>
      </c>
      <c r="P561">
        <v>2422.88861914566</v>
      </c>
      <c r="Q561">
        <v>2396.3105072759899</v>
      </c>
      <c r="R561">
        <v>86.393993227944406</v>
      </c>
      <c r="S561" s="2">
        <f>(Table2[[#This Row],[Close Price]]-Table2[[#This Row],[20D EMA]])/Table2[[#This Row],[20D EMA]]</f>
        <v>6.524196783487117E-2</v>
      </c>
      <c r="T561" s="2">
        <f>(Table2[[#This Row],[Close Price]]-Table2[[#This Row],[50D EMA]])/Table2[[#This Row],[50D EMA]]</f>
        <v>8.5027177570788315E-2</v>
      </c>
      <c r="U561" s="2">
        <f>(Table2[[#This Row],[Close Price]]-Table2[[#This Row],[200D EMA]])/Table2[[#This Row],[200D EMA]]</f>
        <v>9.7061500176121432E-2</v>
      </c>
      <c r="V561">
        <v>0.84656217006860102</v>
      </c>
      <c r="W561">
        <v>2584.1</v>
      </c>
      <c r="X561">
        <v>2635.9</v>
      </c>
      <c r="Y561">
        <v>2457.8000000000002</v>
      </c>
      <c r="Z561">
        <v>2635.9</v>
      </c>
      <c r="AA561">
        <v>2457.8000000000002</v>
      </c>
      <c r="AB561">
        <v>2635.9</v>
      </c>
      <c r="AC561" s="2">
        <f>(Table2[[#This Row],[Close Price]]/Table2[[#This Row],[Day Low]])-1</f>
        <v>1.7336790371889732E-2</v>
      </c>
      <c r="AD561" s="2">
        <f>(Table2[[#This Row],[Day High]]/Table2[[#This Row],[Close Price]])-1</f>
        <v>2.6627106394310207E-3</v>
      </c>
      <c r="AE561" s="2">
        <f>(Table2[[#This Row],[Close Price]]/Table2[[#This Row],[Current Week Low]])-1</f>
        <v>6.9615102937586437E-2</v>
      </c>
      <c r="AF561" s="2">
        <f>(Table2[[#This Row],[Current Week High]]/Table2[[#This Row],[Close Price]])-1</f>
        <v>2.6627106394310207E-3</v>
      </c>
      <c r="AG561" s="2">
        <f>(Table2[[#This Row],[Close Price]]/Table2[[#This Row],[Current Month Low]])-1</f>
        <v>6.9615102937586437E-2</v>
      </c>
      <c r="AH561" s="2">
        <f>(Table2[[#This Row],[Current Month High]]/Table2[[#This Row],[Close Price]])-1</f>
        <v>2.6627106394310207E-3</v>
      </c>
      <c r="AI561">
        <v>7.9386815778462196</v>
      </c>
      <c r="AJ561">
        <v>42.1027027027027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0.01</v>
      </c>
      <c r="AM561" t="s">
        <v>10473</v>
      </c>
      <c r="AN561">
        <v>9.02</v>
      </c>
      <c r="AO561" t="s">
        <v>10473</v>
      </c>
      <c r="AP561">
        <v>-2.2734804994678001E-2</v>
      </c>
      <c r="AQ561">
        <f>(Table2[[#This Row],[Sharpe Ratio]]-AVERAGE(Table2[Sharpe Ratio]))/_xlfn.STDEV.P(Table2[Sharpe Ratio])</f>
        <v>-0.88084148111618532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-1.9691765528812182</v>
      </c>
      <c r="AS561">
        <f>_xlfn.RANK.AVG(Table2[[#This Row],[1Y Return vs Nifty Z-Score]],Table2[1Y Return vs Nifty Z-Score])</f>
        <v>433</v>
      </c>
      <c r="AT561">
        <f>_xlfn.RANK.AVG(Table2[[#This Row],[6M Return vs Nifty Z-Score]],Table2[6M Return vs Nifty Z-Score])</f>
        <v>553</v>
      </c>
      <c r="AU561">
        <f>_xlfn.RANK.AVG(Table2[[#This Row],[Sharpe Ratio Z-Score]],Table2[Sharpe Ratio Z-Score])</f>
        <v>587</v>
      </c>
      <c r="AV561">
        <f>(Table2[[#This Row],[Rank 1Y]]+Table2[[#This Row],[Rank 6M]]+Table2[[#This Row],[Rank Sharpe]])/3</f>
        <v>524.33333333333337</v>
      </c>
    </row>
    <row r="562" spans="1:48" x14ac:dyDescent="0.3">
      <c r="A562" t="s">
        <v>1158</v>
      </c>
      <c r="B562" t="s">
        <v>1159</v>
      </c>
      <c r="C562" t="s">
        <v>10431</v>
      </c>
      <c r="D562" t="s">
        <v>997</v>
      </c>
      <c r="E562">
        <v>10235.907318357</v>
      </c>
      <c r="F562">
        <v>48.09</v>
      </c>
      <c r="G562">
        <v>-14.3503042587122</v>
      </c>
      <c r="H562">
        <f>(Table2[[#This Row],[1Y Return vs Nifty]]-AVERAGE(Table2[1Y Return vs Nifty]))/_xlfn.STDEV.P(Table2[1Y Return vs Nifty])</f>
        <v>-0.70254909771155127</v>
      </c>
      <c r="I562">
        <v>14.4246087586698</v>
      </c>
      <c r="J562">
        <f>(Table2[[#This Row],[1M Return vs Nifty]]-AVERAGE(Table2[1M Return vs Nifty]))/_xlfn.STDEV.P(Table2[1M Return vs Nifty])</f>
        <v>0.32161476884663726</v>
      </c>
      <c r="K562">
        <v>-10.225234547885</v>
      </c>
      <c r="L562">
        <f>(Table2[[#This Row],[6M Return vs Nifty]]-AVERAGE(Table2[6M Return vs Nifty]))/_xlfn.STDEV.P(Table2[6M Return vs Nifty])</f>
        <v>-0.62388343790572676</v>
      </c>
      <c r="M562">
        <v>-2.7883542812217801</v>
      </c>
      <c r="N562">
        <f>(Table2[[#This Row],[1W Return vs Nifty]]-AVERAGE(Table2[1W Return vs Nifty]))/_xlfn.STDEV.P(Table2[1W Return vs Nifty])</f>
        <v>-0.86495103248506622</v>
      </c>
      <c r="O562">
        <v>47.92</v>
      </c>
      <c r="P562">
        <v>45.928020870055697</v>
      </c>
      <c r="Q562">
        <v>46.079230691398998</v>
      </c>
      <c r="R562">
        <v>45.531684480406597</v>
      </c>
      <c r="S562" s="2">
        <f>(Table2[[#This Row],[Close Price]]-Table2[[#This Row],[20D EMA]])/Table2[[#This Row],[20D EMA]]</f>
        <v>3.5475792988314209E-3</v>
      </c>
      <c r="T562" s="2">
        <f>(Table2[[#This Row],[Close Price]]-Table2[[#This Row],[50D EMA]])/Table2[[#This Row],[50D EMA]]</f>
        <v>4.7073204744902925E-2</v>
      </c>
      <c r="U562" s="2">
        <f>(Table2[[#This Row],[Close Price]]-Table2[[#This Row],[200D EMA]])/Table2[[#This Row],[200D EMA]]</f>
        <v>4.3637215257943306E-2</v>
      </c>
      <c r="V562">
        <v>1.32970235589849</v>
      </c>
      <c r="W562">
        <v>48</v>
      </c>
      <c r="X562">
        <v>48.81</v>
      </c>
      <c r="Y562">
        <v>47.95</v>
      </c>
      <c r="Z562">
        <v>50.58</v>
      </c>
      <c r="AA562">
        <v>47.95</v>
      </c>
      <c r="AB562">
        <v>50.58</v>
      </c>
      <c r="AC562" s="2">
        <f>(Table2[[#This Row],[Close Price]]/Table2[[#This Row],[Day Low]])-1</f>
        <v>1.8750000000000711E-3</v>
      </c>
      <c r="AD562" s="2">
        <f>(Table2[[#This Row],[Day High]]/Table2[[#This Row],[Close Price]])-1</f>
        <v>1.4971927635683002E-2</v>
      </c>
      <c r="AE562" s="2">
        <f>(Table2[[#This Row],[Close Price]]/Table2[[#This Row],[Current Week Low]])-1</f>
        <v>2.9197080291971655E-3</v>
      </c>
      <c r="AF562" s="2">
        <f>(Table2[[#This Row],[Current Week High]]/Table2[[#This Row],[Close Price]])-1</f>
        <v>5.1777916406737345E-2</v>
      </c>
      <c r="AG562" s="2">
        <f>(Table2[[#This Row],[Close Price]]/Table2[[#This Row],[Current Month Low]])-1</f>
        <v>2.9197080291971655E-3</v>
      </c>
      <c r="AH562" s="2">
        <f>(Table2[[#This Row],[Current Month High]]/Table2[[#This Row],[Close Price]])-1</f>
        <v>5.1777916406737345E-2</v>
      </c>
      <c r="AI562">
        <v>19.047619047619001</v>
      </c>
      <c r="AJ562">
        <v>31.573187414500701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0.04</v>
      </c>
      <c r="AM562" t="s">
        <v>10473</v>
      </c>
      <c r="AN562">
        <v>-5.89</v>
      </c>
      <c r="AO562" t="s">
        <v>10474</v>
      </c>
      <c r="AP562">
        <v>1.7725013549281E-2</v>
      </c>
      <c r="AQ562">
        <f>(Table2[[#This Row],[Sharpe Ratio]]-AVERAGE(Table2[Sharpe Ratio]))/_xlfn.STDEV.P(Table2[Sharpe Ratio])</f>
        <v>-0.4232710106221117</v>
      </c>
      <c r="AR5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2">
        <f>_xlfn.RANK.AVG(Table2[[#This Row],[1Y Return vs Nifty Z-Score]],Table2[1Y Return vs Nifty Z-Score])</f>
        <v>595</v>
      </c>
      <c r="AT562">
        <f>_xlfn.RANK.AVG(Table2[[#This Row],[6M Return vs Nifty Z-Score]],Table2[6M Return vs Nifty Z-Score])</f>
        <v>532</v>
      </c>
      <c r="AU562">
        <f>_xlfn.RANK.AVG(Table2[[#This Row],[Sharpe Ratio Z-Score]],Table2[Sharpe Ratio Z-Score])</f>
        <v>448</v>
      </c>
      <c r="AV562">
        <f>(Table2[[#This Row],[Rank 1Y]]+Table2[[#This Row],[Rank 6M]]+Table2[[#This Row],[Rank Sharpe]])/3</f>
        <v>525</v>
      </c>
    </row>
    <row r="563" spans="1:48" x14ac:dyDescent="0.3">
      <c r="A563" t="s">
        <v>879</v>
      </c>
      <c r="B563" t="s">
        <v>880</v>
      </c>
      <c r="C563" t="s">
        <v>10429</v>
      </c>
      <c r="D563" t="s">
        <v>487</v>
      </c>
      <c r="E563">
        <v>16967.610904005</v>
      </c>
      <c r="F563">
        <v>340.05</v>
      </c>
      <c r="G563">
        <v>13.3827782921558</v>
      </c>
      <c r="H563">
        <f>(Table2[[#This Row],[1Y Return vs Nifty]]-AVERAGE(Table2[1Y Return vs Nifty]))/_xlfn.STDEV.P(Table2[1Y Return vs Nifty])</f>
        <v>-0.39363761438260986</v>
      </c>
      <c r="I563">
        <v>6.7815279032409901</v>
      </c>
      <c r="J563">
        <f>(Table2[[#This Row],[1M Return vs Nifty]]-AVERAGE(Table2[1M Return vs Nifty]))/_xlfn.STDEV.P(Table2[1M Return vs Nifty])</f>
        <v>-0.22877903308768213</v>
      </c>
      <c r="K563">
        <v>-9.4083524976344393</v>
      </c>
      <c r="L563">
        <f>(Table2[[#This Row],[6M Return vs Nifty]]-AVERAGE(Table2[6M Return vs Nifty]))/_xlfn.STDEV.P(Table2[6M Return vs Nifty])</f>
        <v>-0.60052545420845627</v>
      </c>
      <c r="M563">
        <v>3.6654688019043502</v>
      </c>
      <c r="N563">
        <f>(Table2[[#This Row],[1W Return vs Nifty]]-AVERAGE(Table2[1W Return vs Nifty]))/_xlfn.STDEV.P(Table2[1W Return vs Nifty])</f>
        <v>0.40216455989664424</v>
      </c>
      <c r="O563">
        <v>334.24</v>
      </c>
      <c r="P563">
        <v>328.386528126538</v>
      </c>
      <c r="Q563">
        <v>318.40034550494698</v>
      </c>
      <c r="R563">
        <v>54.4622981851752</v>
      </c>
      <c r="S563" s="2">
        <f>(Table2[[#This Row],[Close Price]]-Table2[[#This Row],[20D EMA]])/Table2[[#This Row],[20D EMA]]</f>
        <v>1.7382719004308288E-2</v>
      </c>
      <c r="T563" s="2">
        <f>(Table2[[#This Row],[Close Price]]-Table2[[#This Row],[50D EMA]])/Table2[[#This Row],[50D EMA]]</f>
        <v>3.5517510234060821E-2</v>
      </c>
      <c r="U563" s="2">
        <f>(Table2[[#This Row],[Close Price]]-Table2[[#This Row],[200D EMA]])/Table2[[#This Row],[200D EMA]]</f>
        <v>6.799507224377889E-2</v>
      </c>
      <c r="V563">
        <v>0.31307406692550899</v>
      </c>
      <c r="W563">
        <v>337.85</v>
      </c>
      <c r="X563">
        <v>345.15</v>
      </c>
      <c r="Y563">
        <v>334.4</v>
      </c>
      <c r="Z563">
        <v>350</v>
      </c>
      <c r="AA563">
        <v>334.4</v>
      </c>
      <c r="AB563">
        <v>350</v>
      </c>
      <c r="AC563" s="2">
        <f>(Table2[[#This Row],[Close Price]]/Table2[[#This Row],[Day Low]])-1</f>
        <v>6.5117655764392879E-3</v>
      </c>
      <c r="AD563" s="2">
        <f>(Table2[[#This Row],[Day High]]/Table2[[#This Row],[Close Price]])-1</f>
        <v>1.4997794441993673E-2</v>
      </c>
      <c r="AE563" s="2">
        <f>(Table2[[#This Row],[Close Price]]/Table2[[#This Row],[Current Week Low]])-1</f>
        <v>1.6895933014354103E-2</v>
      </c>
      <c r="AF563" s="2">
        <f>(Table2[[#This Row],[Current Week High]]/Table2[[#This Row],[Close Price]])-1</f>
        <v>2.9260402881928993E-2</v>
      </c>
      <c r="AG563" s="2">
        <f>(Table2[[#This Row],[Close Price]]/Table2[[#This Row],[Current Month Low]])-1</f>
        <v>1.6895933014354103E-2</v>
      </c>
      <c r="AH563" s="2">
        <f>(Table2[[#This Row],[Current Month High]]/Table2[[#This Row],[Close Price]])-1</f>
        <v>2.9260402881928993E-2</v>
      </c>
      <c r="AI563">
        <v>15.277165122775999</v>
      </c>
      <c r="AJ563">
        <v>38.597921336865703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-0.03</v>
      </c>
      <c r="AM563" t="s">
        <v>10474</v>
      </c>
      <c r="AN563">
        <v>-2.19</v>
      </c>
      <c r="AO563" t="s">
        <v>10474</v>
      </c>
      <c r="AP563">
        <v>-3.8804825887749E-2</v>
      </c>
      <c r="AQ563">
        <f>(Table2[[#This Row],[Sharpe Ratio]]-AVERAGE(Table2[Sharpe Ratio]))/_xlfn.STDEV.P(Table2[Sharpe Ratio])</f>
        <v>-1.0625814711980237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-1.8833590129801281</v>
      </c>
      <c r="AS563">
        <f>_xlfn.RANK.AVG(Table2[[#This Row],[1Y Return vs Nifty Z-Score]],Table2[1Y Return vs Nifty Z-Score])</f>
        <v>437</v>
      </c>
      <c r="AT563">
        <f>_xlfn.RANK.AVG(Table2[[#This Row],[6M Return vs Nifty Z-Score]],Table2[6M Return vs Nifty Z-Score])</f>
        <v>525</v>
      </c>
      <c r="AU563">
        <f>_xlfn.RANK.AVG(Table2[[#This Row],[Sharpe Ratio Z-Score]],Table2[Sharpe Ratio Z-Score])</f>
        <v>615</v>
      </c>
      <c r="AV563">
        <f>(Table2[[#This Row],[Rank 1Y]]+Table2[[#This Row],[Rank 6M]]+Table2[[#This Row],[Rank Sharpe]])/3</f>
        <v>525.66666666666663</v>
      </c>
    </row>
    <row r="564" spans="1:48" x14ac:dyDescent="0.3">
      <c r="A564" t="s">
        <v>695</v>
      </c>
      <c r="B564" t="s">
        <v>696</v>
      </c>
      <c r="C564" t="s">
        <v>10443</v>
      </c>
      <c r="D564" t="s">
        <v>242</v>
      </c>
      <c r="E564">
        <v>24435.6795058799</v>
      </c>
      <c r="F564">
        <v>489.55</v>
      </c>
      <c r="G564">
        <v>-16.449273214792299</v>
      </c>
      <c r="H564">
        <f>(Table2[[#This Row],[1Y Return vs Nifty]]-AVERAGE(Table2[1Y Return vs Nifty]))/_xlfn.STDEV.P(Table2[1Y Return vs Nifty])</f>
        <v>-0.72592895865902496</v>
      </c>
      <c r="I564">
        <v>0.57992668528484703</v>
      </c>
      <c r="J564">
        <f>(Table2[[#This Row],[1M Return vs Nifty]]-AVERAGE(Table2[1M Return vs Nifty]))/_xlfn.STDEV.P(Table2[1M Return vs Nifty])</f>
        <v>-0.67536895369632466</v>
      </c>
      <c r="K564">
        <v>5.2825650581417003</v>
      </c>
      <c r="L564">
        <f>(Table2[[#This Row],[6M Return vs Nifty]]-AVERAGE(Table2[6M Return vs Nifty]))/_xlfn.STDEV.P(Table2[6M Return vs Nifty])</f>
        <v>-0.18045230820101252</v>
      </c>
      <c r="M564">
        <v>1.4228548189827099</v>
      </c>
      <c r="N564">
        <f>(Table2[[#This Row],[1W Return vs Nifty]]-AVERAGE(Table2[1W Return vs Nifty]))/_xlfn.STDEV.P(Table2[1W Return vs Nifty])</f>
        <v>-3.8140528862747373E-2</v>
      </c>
      <c r="O564">
        <v>482.76</v>
      </c>
      <c r="P564">
        <v>456.26585030553798</v>
      </c>
      <c r="Q564">
        <v>419.90336972209298</v>
      </c>
      <c r="R564">
        <v>51.980390752108399</v>
      </c>
      <c r="S564" s="2">
        <f>(Table2[[#This Row],[Close Price]]-Table2[[#This Row],[20D EMA]])/Table2[[#This Row],[20D EMA]]</f>
        <v>1.4064959814400573E-2</v>
      </c>
      <c r="T564" s="2">
        <f>(Table2[[#This Row],[Close Price]]-Table2[[#This Row],[50D EMA]])/Table2[[#This Row],[50D EMA]]</f>
        <v>7.2949026696110031E-2</v>
      </c>
      <c r="U564" s="2">
        <f>(Table2[[#This Row],[Close Price]]-Table2[[#This Row],[200D EMA]])/Table2[[#This Row],[200D EMA]]</f>
        <v>0.16586347074090321</v>
      </c>
      <c r="V564">
        <v>0.99804978939784506</v>
      </c>
      <c r="W564">
        <v>487.3</v>
      </c>
      <c r="X564">
        <v>500</v>
      </c>
      <c r="Y564">
        <v>477</v>
      </c>
      <c r="Z564">
        <v>517.70000000000005</v>
      </c>
      <c r="AA564">
        <v>477</v>
      </c>
      <c r="AB564">
        <v>517.70000000000005</v>
      </c>
      <c r="AC564" s="2">
        <f>(Table2[[#This Row],[Close Price]]/Table2[[#This Row],[Day Low]])-1</f>
        <v>4.6172788836444933E-3</v>
      </c>
      <c r="AD564" s="2">
        <f>(Table2[[#This Row],[Day High]]/Table2[[#This Row],[Close Price]])-1</f>
        <v>2.1346134204881961E-2</v>
      </c>
      <c r="AE564" s="2">
        <f>(Table2[[#This Row],[Close Price]]/Table2[[#This Row],[Current Week Low]])-1</f>
        <v>2.6310272536687718E-2</v>
      </c>
      <c r="AF564" s="2">
        <f>(Table2[[#This Row],[Current Week High]]/Table2[[#This Row],[Close Price]])-1</f>
        <v>5.7501787355734857E-2</v>
      </c>
      <c r="AG564" s="2">
        <f>(Table2[[#This Row],[Close Price]]/Table2[[#This Row],[Current Month Low]])-1</f>
        <v>2.6310272536687718E-2</v>
      </c>
      <c r="AH564" s="2">
        <f>(Table2[[#This Row],[Current Month High]]/Table2[[#This Row],[Close Price]])-1</f>
        <v>5.7501787355734857E-2</v>
      </c>
      <c r="AI564">
        <v>5.7501787355734804</v>
      </c>
      <c r="AJ564">
        <v>45.656054745611399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0.15</v>
      </c>
      <c r="AM564" t="s">
        <v>10473</v>
      </c>
      <c r="AN564">
        <v>3.34</v>
      </c>
      <c r="AO564" t="s">
        <v>10473</v>
      </c>
      <c r="AP564">
        <v>-3.4849542898041999E-2</v>
      </c>
      <c r="AQ564">
        <f>(Table2[[#This Row],[Sharpe Ratio]]-AVERAGE(Table2[Sharpe Ratio]))/_xlfn.STDEV.P(Table2[Sharpe Ratio])</f>
        <v>-1.0178501608840369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-2.6377409103031462</v>
      </c>
      <c r="AS564">
        <f>_xlfn.RANK.AVG(Table2[[#This Row],[1Y Return vs Nifty Z-Score]],Table2[1Y Return vs Nifty Z-Score])</f>
        <v>608</v>
      </c>
      <c r="AT564">
        <f>_xlfn.RANK.AVG(Table2[[#This Row],[6M Return vs Nifty Z-Score]],Table2[6M Return vs Nifty Z-Score])</f>
        <v>364</v>
      </c>
      <c r="AU564">
        <f>_xlfn.RANK.AVG(Table2[[#This Row],[Sharpe Ratio Z-Score]],Table2[Sharpe Ratio Z-Score])</f>
        <v>606</v>
      </c>
      <c r="AV564">
        <f>(Table2[[#This Row],[Rank 1Y]]+Table2[[#This Row],[Rank 6M]]+Table2[[#This Row],[Rank Sharpe]])/3</f>
        <v>526</v>
      </c>
    </row>
    <row r="565" spans="1:48" x14ac:dyDescent="0.3">
      <c r="A565" t="s">
        <v>1950</v>
      </c>
      <c r="B565" t="s">
        <v>1951</v>
      </c>
      <c r="C565" t="s">
        <v>10434</v>
      </c>
      <c r="D565" t="s">
        <v>59</v>
      </c>
      <c r="E565">
        <v>3279.9863029049998</v>
      </c>
      <c r="F565">
        <v>131.69</v>
      </c>
      <c r="G565">
        <v>21.459664262348898</v>
      </c>
      <c r="H565">
        <f>(Table2[[#This Row],[1Y Return vs Nifty]]-AVERAGE(Table2[1Y Return vs Nifty]))/_xlfn.STDEV.P(Table2[1Y Return vs Nifty])</f>
        <v>-0.30367131434529299</v>
      </c>
      <c r="I565">
        <v>24.1039128371545</v>
      </c>
      <c r="J565">
        <f>(Table2[[#This Row],[1M Return vs Nifty]]-AVERAGE(Table2[1M Return vs Nifty]))/_xlfn.STDEV.P(Table2[1M Return vs Nifty])</f>
        <v>1.0186411476859418</v>
      </c>
      <c r="K565">
        <v>-8.1465454486911906</v>
      </c>
      <c r="L565">
        <f>(Table2[[#This Row],[6M Return vs Nifty]]-AVERAGE(Table2[6M Return vs Nifty]))/_xlfn.STDEV.P(Table2[6M Return vs Nifty])</f>
        <v>-0.56444525331620121</v>
      </c>
      <c r="M565">
        <v>12.124019941127401</v>
      </c>
      <c r="N565">
        <f>(Table2[[#This Row],[1W Return vs Nifty]]-AVERAGE(Table2[1W Return vs Nifty]))/_xlfn.STDEV.P(Table2[1W Return vs Nifty])</f>
        <v>2.0628797514069754</v>
      </c>
      <c r="O565">
        <v>122.13</v>
      </c>
      <c r="P565">
        <v>119.947270998032</v>
      </c>
      <c r="Q565">
        <v>116.231978108091</v>
      </c>
      <c r="R565">
        <v>72.355735121583905</v>
      </c>
      <c r="S565" s="2">
        <f>(Table2[[#This Row],[Close Price]]-Table2[[#This Row],[20D EMA]])/Table2[[#This Row],[20D EMA]]</f>
        <v>7.8277245558011979E-2</v>
      </c>
      <c r="T565" s="2">
        <f>(Table2[[#This Row],[Close Price]]-Table2[[#This Row],[50D EMA]])/Table2[[#This Row],[50D EMA]]</f>
        <v>9.7899092695161588E-2</v>
      </c>
      <c r="U565" s="2">
        <f>(Table2[[#This Row],[Close Price]]-Table2[[#This Row],[200D EMA]])/Table2[[#This Row],[200D EMA]]</f>
        <v>0.13299284881423656</v>
      </c>
      <c r="V565">
        <v>1.45414158963976</v>
      </c>
      <c r="W565">
        <v>131.35</v>
      </c>
      <c r="X565">
        <v>134.9</v>
      </c>
      <c r="Y565">
        <v>116.8</v>
      </c>
      <c r="Z565">
        <v>136.15</v>
      </c>
      <c r="AA565">
        <v>116.8</v>
      </c>
      <c r="AB565">
        <v>136.15</v>
      </c>
      <c r="AC565" s="2">
        <f>(Table2[[#This Row],[Close Price]]/Table2[[#This Row],[Day Low]])-1</f>
        <v>2.5885039969546497E-3</v>
      </c>
      <c r="AD565" s="2">
        <f>(Table2[[#This Row],[Day High]]/Table2[[#This Row],[Close Price]])-1</f>
        <v>2.4375427139494255E-2</v>
      </c>
      <c r="AE565" s="2">
        <f>(Table2[[#This Row],[Close Price]]/Table2[[#This Row],[Current Week Low]])-1</f>
        <v>0.12748287671232883</v>
      </c>
      <c r="AF565" s="2">
        <f>(Table2[[#This Row],[Current Week High]]/Table2[[#This Row],[Close Price]])-1</f>
        <v>3.3867415900979525E-2</v>
      </c>
      <c r="AG565" s="2">
        <f>(Table2[[#This Row],[Close Price]]/Table2[[#This Row],[Current Month Low]])-1</f>
        <v>0.12748287671232883</v>
      </c>
      <c r="AH565" s="2">
        <f>(Table2[[#This Row],[Current Month High]]/Table2[[#This Row],[Close Price]])-1</f>
        <v>3.3867415900979525E-2</v>
      </c>
      <c r="AI565">
        <v>18.080340192877198</v>
      </c>
      <c r="AJ565">
        <v>52.418981481481403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-0.02</v>
      </c>
      <c r="AM565" t="s">
        <v>10474</v>
      </c>
      <c r="AN565">
        <v>8.39</v>
      </c>
      <c r="AO565" t="s">
        <v>10473</v>
      </c>
      <c r="AP565">
        <v>-8.1719671304295E-2</v>
      </c>
      <c r="AQ565">
        <f>(Table2[[#This Row],[Sharpe Ratio]]-AVERAGE(Table2[Sharpe Ratio]))/_xlfn.STDEV.P(Table2[Sharpe Ratio])</f>
        <v>-1.5479164705899402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0.66548786084148293</v>
      </c>
      <c r="AS565">
        <f>_xlfn.RANK.AVG(Table2[[#This Row],[1Y Return vs Nifty Z-Score]],Table2[1Y Return vs Nifty Z-Score])</f>
        <v>383</v>
      </c>
      <c r="AT565">
        <f>_xlfn.RANK.AVG(Table2[[#This Row],[6M Return vs Nifty Z-Score]],Table2[6M Return vs Nifty Z-Score])</f>
        <v>511</v>
      </c>
      <c r="AU565">
        <f>_xlfn.RANK.AVG(Table2[[#This Row],[Sharpe Ratio Z-Score]],Table2[Sharpe Ratio Z-Score])</f>
        <v>685</v>
      </c>
      <c r="AV565">
        <f>(Table2[[#This Row],[Rank 1Y]]+Table2[[#This Row],[Rank 6M]]+Table2[[#This Row],[Rank Sharpe]])/3</f>
        <v>526.33333333333337</v>
      </c>
    </row>
    <row r="566" spans="1:48" x14ac:dyDescent="0.3">
      <c r="A566" t="s">
        <v>274</v>
      </c>
      <c r="B566" t="s">
        <v>275</v>
      </c>
      <c r="C566" t="s">
        <v>10427</v>
      </c>
      <c r="D566" t="s">
        <v>179</v>
      </c>
      <c r="E566">
        <v>97998.577445714996</v>
      </c>
      <c r="F566">
        <v>891.05</v>
      </c>
      <c r="G566">
        <v>12.121231686929599</v>
      </c>
      <c r="H566">
        <f>(Table2[[#This Row],[1Y Return vs Nifty]]-AVERAGE(Table2[1Y Return vs Nifty]))/_xlfn.STDEV.P(Table2[1Y Return vs Nifty])</f>
        <v>-0.40768964889389137</v>
      </c>
      <c r="I566">
        <v>-12.4156489170926</v>
      </c>
      <c r="J566">
        <f>(Table2[[#This Row],[1M Return vs Nifty]]-AVERAGE(Table2[1M Return vs Nifty]))/_xlfn.STDEV.P(Table2[1M Return vs Nifty])</f>
        <v>-1.6112067917897055</v>
      </c>
      <c r="K566">
        <v>-30.2965339431952</v>
      </c>
      <c r="L566">
        <f>(Table2[[#This Row],[6M Return vs Nifty]]-AVERAGE(Table2[6M Return vs Nifty]))/_xlfn.STDEV.P(Table2[6M Return vs Nifty])</f>
        <v>-1.1978036065700874</v>
      </c>
      <c r="M566">
        <v>-1.5365215717604801</v>
      </c>
      <c r="N566">
        <f>(Table2[[#This Row],[1W Return vs Nifty]]-AVERAGE(Table2[1W Return vs Nifty]))/_xlfn.STDEV.P(Table2[1W Return vs Nifty])</f>
        <v>-0.61917163556309196</v>
      </c>
      <c r="O566">
        <v>915.77</v>
      </c>
      <c r="P566">
        <v>931.06036469789899</v>
      </c>
      <c r="Q566">
        <v>964.37549422860695</v>
      </c>
      <c r="R566">
        <v>36.429762587513999</v>
      </c>
      <c r="S566" s="2">
        <f>(Table2[[#This Row],[Close Price]]-Table2[[#This Row],[20D EMA]])/Table2[[#This Row],[20D EMA]]</f>
        <v>-2.6993677451761934E-2</v>
      </c>
      <c r="T566" s="2">
        <f>(Table2[[#This Row],[Close Price]]-Table2[[#This Row],[50D EMA]])/Table2[[#This Row],[50D EMA]]</f>
        <v>-4.2972900807437112E-2</v>
      </c>
      <c r="U566" s="2">
        <f>(Table2[[#This Row],[Close Price]]-Table2[[#This Row],[200D EMA]])/Table2[[#This Row],[200D EMA]]</f>
        <v>-7.6034174102753649E-2</v>
      </c>
      <c r="V566">
        <v>0.65825048618955795</v>
      </c>
      <c r="W566">
        <v>890</v>
      </c>
      <c r="X566">
        <v>904.1</v>
      </c>
      <c r="Y566">
        <v>883</v>
      </c>
      <c r="Z566">
        <v>938</v>
      </c>
      <c r="AA566">
        <v>883</v>
      </c>
      <c r="AB566">
        <v>938</v>
      </c>
      <c r="AC566" s="2">
        <f>(Table2[[#This Row],[Close Price]]/Table2[[#This Row],[Day Low]])-1</f>
        <v>1.1797752808988538E-3</v>
      </c>
      <c r="AD566" s="2">
        <f>(Table2[[#This Row],[Day High]]/Table2[[#This Row],[Close Price]])-1</f>
        <v>1.4645642780988899E-2</v>
      </c>
      <c r="AE566" s="2">
        <f>(Table2[[#This Row],[Close Price]]/Table2[[#This Row],[Current Week Low]])-1</f>
        <v>9.1166477916193589E-3</v>
      </c>
      <c r="AF566" s="2">
        <f>(Table2[[#This Row],[Current Week High]]/Table2[[#This Row],[Close Price]])-1</f>
        <v>5.2690645867235375E-2</v>
      </c>
      <c r="AG566" s="2">
        <f>(Table2[[#This Row],[Close Price]]/Table2[[#This Row],[Current Month Low]])-1</f>
        <v>9.1166477916193589E-3</v>
      </c>
      <c r="AH566" s="2">
        <f>(Table2[[#This Row],[Current Month High]]/Table2[[#This Row],[Close Price]])-1</f>
        <v>5.2690645867235375E-2</v>
      </c>
      <c r="AI566">
        <v>41.338869872622197</v>
      </c>
      <c r="AJ566">
        <v>70.699233716475007</v>
      </c>
      <c r="AK566" t="str">
        <f>IF(AND(Table2[[#This Row],[20D EMA]]&gt;Table2[[#This Row],[50D EMA]],Table2[[#This Row],[50D EMA]]&gt;Table2[[#This Row],[200D EMA]]),"Uptrend","Downtrend/NoTrend")</f>
        <v>Downtrend/NoTrend</v>
      </c>
      <c r="AL566">
        <v>-0.1</v>
      </c>
      <c r="AM566" t="s">
        <v>10474</v>
      </c>
      <c r="AN566">
        <v>-3.92</v>
      </c>
      <c r="AO566" t="s">
        <v>10474</v>
      </c>
      <c r="AP566">
        <v>1.7544798993003999E-2</v>
      </c>
      <c r="AQ566">
        <f>(Table2[[#This Row],[Sharpe Ratio]]-AVERAGE(Table2[Sharpe Ratio]))/_xlfn.STDEV.P(Table2[Sharpe Ratio])</f>
        <v>-0.42530910328473587</v>
      </c>
      <c r="AR5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6">
        <f>_xlfn.RANK.AVG(Table2[[#This Row],[1Y Return vs Nifty Z-Score]],Table2[1Y Return vs Nifty Z-Score])</f>
        <v>441</v>
      </c>
      <c r="AT566">
        <f>_xlfn.RANK.AVG(Table2[[#This Row],[6M Return vs Nifty Z-Score]],Table2[6M Return vs Nifty Z-Score])</f>
        <v>689</v>
      </c>
      <c r="AU566">
        <f>_xlfn.RANK.AVG(Table2[[#This Row],[Sharpe Ratio Z-Score]],Table2[Sharpe Ratio Z-Score])</f>
        <v>450</v>
      </c>
      <c r="AV566">
        <f>(Table2[[#This Row],[Rank 1Y]]+Table2[[#This Row],[Rank 6M]]+Table2[[#This Row],[Rank Sharpe]])/3</f>
        <v>526.66666666666663</v>
      </c>
    </row>
    <row r="567" spans="1:48" x14ac:dyDescent="0.3">
      <c r="A567" t="s">
        <v>278</v>
      </c>
      <c r="B567" t="s">
        <v>279</v>
      </c>
      <c r="C567" t="s">
        <v>10429</v>
      </c>
      <c r="D567" t="s">
        <v>37</v>
      </c>
      <c r="E567">
        <v>92714.425978300002</v>
      </c>
      <c r="F567">
        <v>643</v>
      </c>
      <c r="G567">
        <v>-13.369138330755099</v>
      </c>
      <c r="H567">
        <f>(Table2[[#This Row],[1Y Return vs Nifty]]-AVERAGE(Table2[1Y Return vs Nifty]))/_xlfn.STDEV.P(Table2[1Y Return vs Nifty])</f>
        <v>-0.69162014952697382</v>
      </c>
      <c r="I567">
        <v>8.9971098498963702</v>
      </c>
      <c r="J567">
        <f>(Table2[[#This Row],[1M Return vs Nifty]]-AVERAGE(Table2[1M Return vs Nifty]))/_xlfn.STDEV.P(Table2[1M Return vs Nifty])</f>
        <v>-6.9230469598322159E-2</v>
      </c>
      <c r="K567">
        <v>6.8509617963334897</v>
      </c>
      <c r="L567">
        <f>(Table2[[#This Row],[6M Return vs Nifty]]-AVERAGE(Table2[6M Return vs Nifty]))/_xlfn.STDEV.P(Table2[6M Return vs Nifty])</f>
        <v>-0.13560545983373701</v>
      </c>
      <c r="M567">
        <v>3.7834007114005499</v>
      </c>
      <c r="N567">
        <f>(Table2[[#This Row],[1W Return vs Nifty]]-AVERAGE(Table2[1W Return vs Nifty]))/_xlfn.STDEV.P(Table2[1W Return vs Nifty])</f>
        <v>0.42531879877757744</v>
      </c>
      <c r="O567">
        <v>607.66999999999996</v>
      </c>
      <c r="P567">
        <v>592.66785551406804</v>
      </c>
      <c r="Q567">
        <v>561.15234846123099</v>
      </c>
      <c r="R567">
        <v>83.541685611033898</v>
      </c>
      <c r="S567" s="2">
        <f>(Table2[[#This Row],[Close Price]]-Table2[[#This Row],[20D EMA]])/Table2[[#This Row],[20D EMA]]</f>
        <v>5.8140108940708021E-2</v>
      </c>
      <c r="T567" s="2">
        <f>(Table2[[#This Row],[Close Price]]-Table2[[#This Row],[50D EMA]])/Table2[[#This Row],[50D EMA]]</f>
        <v>8.4924707857278486E-2</v>
      </c>
      <c r="U567" s="2">
        <f>(Table2[[#This Row],[Close Price]]-Table2[[#This Row],[200D EMA]])/Table2[[#This Row],[200D EMA]]</f>
        <v>0.1458563824302051</v>
      </c>
      <c r="V567">
        <v>1.0080983380609101</v>
      </c>
      <c r="W567">
        <v>631.29999999999995</v>
      </c>
      <c r="X567">
        <v>644.85</v>
      </c>
      <c r="Y567">
        <v>601.20000000000005</v>
      </c>
      <c r="Z567">
        <v>644.85</v>
      </c>
      <c r="AA567">
        <v>601.20000000000005</v>
      </c>
      <c r="AB567">
        <v>644.85</v>
      </c>
      <c r="AC567" s="2">
        <f>(Table2[[#This Row],[Close Price]]/Table2[[#This Row],[Day Low]])-1</f>
        <v>1.8533185490258175E-2</v>
      </c>
      <c r="AD567" s="2">
        <f>(Table2[[#This Row],[Day High]]/Table2[[#This Row],[Close Price]])-1</f>
        <v>2.8771384136858646E-3</v>
      </c>
      <c r="AE567" s="2">
        <f>(Table2[[#This Row],[Close Price]]/Table2[[#This Row],[Current Week Low]])-1</f>
        <v>6.9527611443779058E-2</v>
      </c>
      <c r="AF567" s="2">
        <f>(Table2[[#This Row],[Current Week High]]/Table2[[#This Row],[Close Price]])-1</f>
        <v>2.8771384136858646E-3</v>
      </c>
      <c r="AG567" s="2">
        <f>(Table2[[#This Row],[Close Price]]/Table2[[#This Row],[Current Month Low]])-1</f>
        <v>6.9527611443779058E-2</v>
      </c>
      <c r="AH567" s="2">
        <f>(Table2[[#This Row],[Current Month High]]/Table2[[#This Row],[Close Price]])-1</f>
        <v>2.8771384136858646E-3</v>
      </c>
      <c r="AI567">
        <v>0.28771384136858602</v>
      </c>
      <c r="AJ567">
        <v>38.742043370374297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-0.06</v>
      </c>
      <c r="AM567" t="s">
        <v>10474</v>
      </c>
      <c r="AN567">
        <v>6.84</v>
      </c>
      <c r="AO567" t="s">
        <v>10473</v>
      </c>
      <c r="AP567">
        <v>-5.5232351539631998E-2</v>
      </c>
      <c r="AQ567">
        <f>(Table2[[#This Row],[Sharpe Ratio]]-AVERAGE(Table2[Sharpe Ratio]))/_xlfn.STDEV.P(Table2[Sharpe Ratio])</f>
        <v>-1.2483645743382104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-1.7195018545196656</v>
      </c>
      <c r="AS567">
        <f>_xlfn.RANK.AVG(Table2[[#This Row],[1Y Return vs Nifty Z-Score]],Table2[1Y Return vs Nifty Z-Score])</f>
        <v>591</v>
      </c>
      <c r="AT567">
        <f>_xlfn.RANK.AVG(Table2[[#This Row],[6M Return vs Nifty Z-Score]],Table2[6M Return vs Nifty Z-Score])</f>
        <v>348</v>
      </c>
      <c r="AU567">
        <f>_xlfn.RANK.AVG(Table2[[#This Row],[Sharpe Ratio Z-Score]],Table2[Sharpe Ratio Z-Score])</f>
        <v>642</v>
      </c>
      <c r="AV567">
        <f>(Table2[[#This Row],[Rank 1Y]]+Table2[[#This Row],[Rank 6M]]+Table2[[#This Row],[Rank Sharpe]])/3</f>
        <v>527</v>
      </c>
    </row>
    <row r="568" spans="1:48" x14ac:dyDescent="0.3">
      <c r="A568" t="s">
        <v>670</v>
      </c>
      <c r="B568" t="s">
        <v>671</v>
      </c>
      <c r="C568" t="s">
        <v>10434</v>
      </c>
      <c r="D568" t="s">
        <v>59</v>
      </c>
      <c r="E568">
        <v>25724.4546820049</v>
      </c>
      <c r="F568">
        <v>477.15</v>
      </c>
      <c r="G568">
        <v>9.3576790217520394</v>
      </c>
      <c r="H568">
        <f>(Table2[[#This Row],[1Y Return vs Nifty]]-AVERAGE(Table2[1Y Return vs Nifty]))/_xlfn.STDEV.P(Table2[1Y Return vs Nifty])</f>
        <v>-0.43847213228685011</v>
      </c>
      <c r="I568">
        <v>2.9245649293059901</v>
      </c>
      <c r="J568">
        <f>(Table2[[#This Row],[1M Return vs Nifty]]-AVERAGE(Table2[1M Return vs Nifty]))/_xlfn.STDEV.P(Table2[1M Return vs Nifty])</f>
        <v>-0.50652678367390602</v>
      </c>
      <c r="K568">
        <v>-0.33673570502157901</v>
      </c>
      <c r="L568">
        <f>(Table2[[#This Row],[6M Return vs Nifty]]-AVERAGE(Table2[6M Return vs Nifty]))/_xlfn.STDEV.P(Table2[6M Return vs Nifty])</f>
        <v>-0.34113099562689941</v>
      </c>
      <c r="M568">
        <v>5.7298828191396902</v>
      </c>
      <c r="N568">
        <f>(Table2[[#This Row],[1W Return vs Nifty]]-AVERAGE(Table2[1W Return vs Nifty]))/_xlfn.STDEV.P(Table2[1W Return vs Nifty])</f>
        <v>0.80748264139310622</v>
      </c>
      <c r="O568">
        <v>438.27</v>
      </c>
      <c r="P568">
        <v>433.97243336310601</v>
      </c>
      <c r="Q568">
        <v>413.39835035373801</v>
      </c>
      <c r="R568">
        <v>86.196964033277894</v>
      </c>
      <c r="S568" s="2">
        <f>(Table2[[#This Row],[Close Price]]-Table2[[#This Row],[20D EMA]])/Table2[[#This Row],[20D EMA]]</f>
        <v>8.871243753850365E-2</v>
      </c>
      <c r="T568" s="2">
        <f>(Table2[[#This Row],[Close Price]]-Table2[[#This Row],[50D EMA]])/Table2[[#This Row],[50D EMA]]</f>
        <v>9.9493800337237495E-2</v>
      </c>
      <c r="U568" s="2">
        <f>(Table2[[#This Row],[Close Price]]-Table2[[#This Row],[200D EMA]])/Table2[[#This Row],[200D EMA]]</f>
        <v>0.15421360436419437</v>
      </c>
      <c r="V568">
        <v>1.2492675579077701</v>
      </c>
      <c r="W568">
        <v>453.75</v>
      </c>
      <c r="X568">
        <v>481.45</v>
      </c>
      <c r="Y568">
        <v>425.1</v>
      </c>
      <c r="Z568">
        <v>481.45</v>
      </c>
      <c r="AA568">
        <v>425.1</v>
      </c>
      <c r="AB568">
        <v>481.45</v>
      </c>
      <c r="AC568" s="2">
        <f>(Table2[[#This Row],[Close Price]]/Table2[[#This Row],[Day Low]])-1</f>
        <v>5.1570247933884206E-2</v>
      </c>
      <c r="AD568" s="2">
        <f>(Table2[[#This Row],[Day High]]/Table2[[#This Row],[Close Price]])-1</f>
        <v>9.0118411401027831E-3</v>
      </c>
      <c r="AE568" s="2">
        <f>(Table2[[#This Row],[Close Price]]/Table2[[#This Row],[Current Week Low]])-1</f>
        <v>0.12244177840508108</v>
      </c>
      <c r="AF568" s="2">
        <f>(Table2[[#This Row],[Current Week High]]/Table2[[#This Row],[Close Price]])-1</f>
        <v>9.0118411401027831E-3</v>
      </c>
      <c r="AG568" s="2">
        <f>(Table2[[#This Row],[Close Price]]/Table2[[#This Row],[Current Month Low]])-1</f>
        <v>0.12244177840508108</v>
      </c>
      <c r="AH568" s="2">
        <f>(Table2[[#This Row],[Current Month High]]/Table2[[#This Row],[Close Price]])-1</f>
        <v>9.0118411401027831E-3</v>
      </c>
      <c r="AI568">
        <v>0.90118411401027798</v>
      </c>
      <c r="AJ568">
        <v>45.406064299862798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-0.02</v>
      </c>
      <c r="AM568" t="s">
        <v>10474</v>
      </c>
      <c r="AN568">
        <v>10.87</v>
      </c>
      <c r="AO568" t="s">
        <v>10473</v>
      </c>
      <c r="AP568">
        <v>-9.8232660460591995E-2</v>
      </c>
      <c r="AQ568">
        <f>(Table2[[#This Row],[Sharpe Ratio]]-AVERAGE(Table2[Sharpe Ratio]))/_xlfn.STDEV.P(Table2[Sharpe Ratio])</f>
        <v>-1.7346661024327286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-2.2133133726272778</v>
      </c>
      <c r="AS568">
        <f>_xlfn.RANK.AVG(Table2[[#This Row],[1Y Return vs Nifty Z-Score]],Table2[1Y Return vs Nifty Z-Score])</f>
        <v>456</v>
      </c>
      <c r="AT568">
        <f>_xlfn.RANK.AVG(Table2[[#This Row],[6M Return vs Nifty Z-Score]],Table2[6M Return vs Nifty Z-Score])</f>
        <v>425</v>
      </c>
      <c r="AU568">
        <f>_xlfn.RANK.AVG(Table2[[#This Row],[Sharpe Ratio Z-Score]],Table2[Sharpe Ratio Z-Score])</f>
        <v>700</v>
      </c>
      <c r="AV568">
        <f>(Table2[[#This Row],[Rank 1Y]]+Table2[[#This Row],[Rank 6M]]+Table2[[#This Row],[Rank Sharpe]])/3</f>
        <v>527</v>
      </c>
    </row>
    <row r="569" spans="1:48" x14ac:dyDescent="0.3">
      <c r="A569" t="s">
        <v>1258</v>
      </c>
      <c r="B569" t="s">
        <v>1259</v>
      </c>
      <c r="C569" t="s">
        <v>10443</v>
      </c>
      <c r="D569" t="s">
        <v>384</v>
      </c>
      <c r="E569">
        <v>8696.8171178699995</v>
      </c>
      <c r="F569">
        <v>550.04999999999995</v>
      </c>
      <c r="G569">
        <v>-1.8276555387559299</v>
      </c>
      <c r="H569">
        <f>(Table2[[#This Row],[1Y Return vs Nifty]]-AVERAGE(Table2[1Y Return vs Nifty]))/_xlfn.STDEV.P(Table2[1Y Return vs Nifty])</f>
        <v>-0.56306262035392018</v>
      </c>
      <c r="I569">
        <v>12.308762707537801</v>
      </c>
      <c r="J569">
        <f>(Table2[[#This Row],[1M Return vs Nifty]]-AVERAGE(Table2[1M Return vs Nifty]))/_xlfn.STDEV.P(Table2[1M Return vs Nifty])</f>
        <v>0.16924839010250958</v>
      </c>
      <c r="K569">
        <v>-5.9488332067965199</v>
      </c>
      <c r="L569">
        <f>(Table2[[#This Row],[6M Return vs Nifty]]-AVERAGE(Table2[6M Return vs Nifty]))/_xlfn.STDEV.P(Table2[6M Return vs Nifty])</f>
        <v>-0.5016037124820969</v>
      </c>
      <c r="M569">
        <v>2.9132257727756499</v>
      </c>
      <c r="N569">
        <f>(Table2[[#This Row],[1W Return vs Nifty]]-AVERAGE(Table2[1W Return vs Nifty]))/_xlfn.STDEV.P(Table2[1W Return vs Nifty])</f>
        <v>0.2544724308760079</v>
      </c>
      <c r="O569">
        <v>544.14</v>
      </c>
      <c r="P569">
        <v>519.19823073928399</v>
      </c>
      <c r="Q569">
        <v>484.65830808716697</v>
      </c>
      <c r="R569">
        <v>50.320365557769598</v>
      </c>
      <c r="S569" s="2">
        <f>(Table2[[#This Row],[Close Price]]-Table2[[#This Row],[20D EMA]])/Table2[[#This Row],[20D EMA]]</f>
        <v>1.0861175432792972E-2</v>
      </c>
      <c r="T569" s="2">
        <f>(Table2[[#This Row],[Close Price]]-Table2[[#This Row],[50D EMA]])/Table2[[#This Row],[50D EMA]]</f>
        <v>5.9421946058610939E-2</v>
      </c>
      <c r="U569" s="2">
        <f>(Table2[[#This Row],[Close Price]]-Table2[[#This Row],[200D EMA]])/Table2[[#This Row],[200D EMA]]</f>
        <v>0.1349232868222536</v>
      </c>
      <c r="V569">
        <v>0.74588619389435096</v>
      </c>
      <c r="W569">
        <v>548</v>
      </c>
      <c r="X569">
        <v>568.9</v>
      </c>
      <c r="Y569">
        <v>536</v>
      </c>
      <c r="Z569">
        <v>570</v>
      </c>
      <c r="AA569">
        <v>536</v>
      </c>
      <c r="AB569">
        <v>570</v>
      </c>
      <c r="AC569" s="2">
        <f>(Table2[[#This Row],[Close Price]]/Table2[[#This Row],[Day Low]])-1</f>
        <v>3.740875912408681E-3</v>
      </c>
      <c r="AD569" s="2">
        <f>(Table2[[#This Row],[Day High]]/Table2[[#This Row],[Close Price]])-1</f>
        <v>3.4269611853467996E-2</v>
      </c>
      <c r="AE569" s="2">
        <f>(Table2[[#This Row],[Close Price]]/Table2[[#This Row],[Current Week Low]])-1</f>
        <v>2.6212686567164134E-2</v>
      </c>
      <c r="AF569" s="2">
        <f>(Table2[[#This Row],[Current Week High]]/Table2[[#This Row],[Close Price]])-1</f>
        <v>3.62694300518136E-2</v>
      </c>
      <c r="AG569" s="2">
        <f>(Table2[[#This Row],[Close Price]]/Table2[[#This Row],[Current Month Low]])-1</f>
        <v>2.6212686567164134E-2</v>
      </c>
      <c r="AH569" s="2">
        <f>(Table2[[#This Row],[Current Month High]]/Table2[[#This Row],[Close Price]])-1</f>
        <v>3.62694300518136E-2</v>
      </c>
      <c r="AI569">
        <v>15.2440687210253</v>
      </c>
      <c r="AJ569">
        <v>36.556603773584897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0.05</v>
      </c>
      <c r="AM569" t="s">
        <v>10473</v>
      </c>
      <c r="AN569">
        <v>-5.34</v>
      </c>
      <c r="AO569" t="s">
        <v>10474</v>
      </c>
      <c r="AP569">
        <v>-7.9759235973509996E-3</v>
      </c>
      <c r="AQ569">
        <f>(Table2[[#This Row],[Sharpe Ratio]]-AVERAGE(Table2[Sharpe Ratio]))/_xlfn.STDEV.P(Table2[Sharpe Ratio])</f>
        <v>-0.71392950404926248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-1.3548750159067624</v>
      </c>
      <c r="AS569">
        <f>_xlfn.RANK.AVG(Table2[[#This Row],[1Y Return vs Nifty Z-Score]],Table2[1Y Return vs Nifty Z-Score])</f>
        <v>530</v>
      </c>
      <c r="AT569">
        <f>_xlfn.RANK.AVG(Table2[[#This Row],[6M Return vs Nifty Z-Score]],Table2[6M Return vs Nifty Z-Score])</f>
        <v>489</v>
      </c>
      <c r="AU569">
        <f>_xlfn.RANK.AVG(Table2[[#This Row],[Sharpe Ratio Z-Score]],Table2[Sharpe Ratio Z-Score])</f>
        <v>562</v>
      </c>
      <c r="AV569">
        <f>(Table2[[#This Row],[Rank 1Y]]+Table2[[#This Row],[Rank 6M]]+Table2[[#This Row],[Rank Sharpe]])/3</f>
        <v>527</v>
      </c>
    </row>
    <row r="570" spans="1:48" x14ac:dyDescent="0.3">
      <c r="A570" t="s">
        <v>1292</v>
      </c>
      <c r="B570" t="s">
        <v>1293</v>
      </c>
      <c r="C570" t="s">
        <v>10443</v>
      </c>
      <c r="D570" t="s">
        <v>539</v>
      </c>
      <c r="E570">
        <v>8473.9523023300007</v>
      </c>
      <c r="F570">
        <v>536.35</v>
      </c>
      <c r="G570">
        <v>3.84042311623802</v>
      </c>
      <c r="H570">
        <f>(Table2[[#This Row],[1Y Return vs Nifty]]-AVERAGE(Table2[1Y Return vs Nifty]))/_xlfn.STDEV.P(Table2[1Y Return vs Nifty])</f>
        <v>-0.49992738893030442</v>
      </c>
      <c r="I570">
        <v>3.7806074374494201</v>
      </c>
      <c r="J570">
        <f>(Table2[[#This Row],[1M Return vs Nifty]]-AVERAGE(Table2[1M Return vs Nifty]))/_xlfn.STDEV.P(Table2[1M Return vs Nifty])</f>
        <v>-0.44488142107908374</v>
      </c>
      <c r="K570">
        <v>-4.6471276178965901</v>
      </c>
      <c r="L570">
        <f>(Table2[[#This Row],[6M Return vs Nifty]]-AVERAGE(Table2[6M Return vs Nifty]))/_xlfn.STDEV.P(Table2[6M Return vs Nifty])</f>
        <v>-0.46438264988824463</v>
      </c>
      <c r="M570">
        <v>1.4563493814510999</v>
      </c>
      <c r="N570">
        <f>(Table2[[#This Row],[1W Return vs Nifty]]-AVERAGE(Table2[1W Return vs Nifty]))/_xlfn.STDEV.P(Table2[1W Return vs Nifty])</f>
        <v>-3.1564351949149333E-2</v>
      </c>
      <c r="O570">
        <v>526.01</v>
      </c>
      <c r="P570">
        <v>518.07182814803105</v>
      </c>
      <c r="Q570">
        <v>489.27720027637997</v>
      </c>
      <c r="R570">
        <v>56.250889768892101</v>
      </c>
      <c r="S570" s="2">
        <f>(Table2[[#This Row],[Close Price]]-Table2[[#This Row],[20D EMA]])/Table2[[#This Row],[20D EMA]]</f>
        <v>1.9657420961578739E-2</v>
      </c>
      <c r="T570" s="2">
        <f>(Table2[[#This Row],[Close Price]]-Table2[[#This Row],[50D EMA]])/Table2[[#This Row],[50D EMA]]</f>
        <v>3.5281153807008921E-2</v>
      </c>
      <c r="U570" s="2">
        <f>(Table2[[#This Row],[Close Price]]-Table2[[#This Row],[200D EMA]])/Table2[[#This Row],[200D EMA]]</f>
        <v>9.6208856037088689E-2</v>
      </c>
      <c r="V570">
        <v>0.33628204663306299</v>
      </c>
      <c r="W570">
        <v>530.79999999999995</v>
      </c>
      <c r="X570">
        <v>545</v>
      </c>
      <c r="Y570">
        <v>516.85</v>
      </c>
      <c r="Z570">
        <v>545</v>
      </c>
      <c r="AA570">
        <v>516.85</v>
      </c>
      <c r="AB570">
        <v>545</v>
      </c>
      <c r="AC570" s="2">
        <f>(Table2[[#This Row],[Close Price]]/Table2[[#This Row],[Day Low]])-1</f>
        <v>1.0455915599095755E-2</v>
      </c>
      <c r="AD570" s="2">
        <f>(Table2[[#This Row],[Day High]]/Table2[[#This Row],[Close Price]])-1</f>
        <v>1.6127528665982993E-2</v>
      </c>
      <c r="AE570" s="2">
        <f>(Table2[[#This Row],[Close Price]]/Table2[[#This Row],[Current Week Low]])-1</f>
        <v>3.7728547934603895E-2</v>
      </c>
      <c r="AF570" s="2">
        <f>(Table2[[#This Row],[Current Week High]]/Table2[[#This Row],[Close Price]])-1</f>
        <v>1.6127528665982993E-2</v>
      </c>
      <c r="AG570" s="2">
        <f>(Table2[[#This Row],[Close Price]]/Table2[[#This Row],[Current Month Low]])-1</f>
        <v>3.7728547934603895E-2</v>
      </c>
      <c r="AH570" s="2">
        <f>(Table2[[#This Row],[Current Month High]]/Table2[[#This Row],[Close Price]])-1</f>
        <v>1.6127528665982993E-2</v>
      </c>
      <c r="AI570">
        <v>8.4552997110095998</v>
      </c>
      <c r="AJ570">
        <v>34.423558897243097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-0.09</v>
      </c>
      <c r="AM570" t="s">
        <v>10474</v>
      </c>
      <c r="AN570">
        <v>-3.5</v>
      </c>
      <c r="AO570" t="s">
        <v>10474</v>
      </c>
      <c r="AP570">
        <v>-4.0484062360780997E-2</v>
      </c>
      <c r="AQ570">
        <f>(Table2[[#This Row],[Sharpe Ratio]]-AVERAGE(Table2[Sharpe Ratio]))/_xlfn.STDEV.P(Table2[Sharpe Ratio])</f>
        <v>-1.0815723873881504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-2.5223281992349325</v>
      </c>
      <c r="AS570">
        <f>_xlfn.RANK.AVG(Table2[[#This Row],[1Y Return vs Nifty Z-Score]],Table2[1Y Return vs Nifty Z-Score])</f>
        <v>490</v>
      </c>
      <c r="AT570">
        <f>_xlfn.RANK.AVG(Table2[[#This Row],[6M Return vs Nifty Z-Score]],Table2[6M Return vs Nifty Z-Score])</f>
        <v>473</v>
      </c>
      <c r="AU570">
        <f>_xlfn.RANK.AVG(Table2[[#This Row],[Sharpe Ratio Z-Score]],Table2[Sharpe Ratio Z-Score])</f>
        <v>618</v>
      </c>
      <c r="AV570">
        <f>(Table2[[#This Row],[Rank 1Y]]+Table2[[#This Row],[Rank 6M]]+Table2[[#This Row],[Rank Sharpe]])/3</f>
        <v>527</v>
      </c>
    </row>
    <row r="571" spans="1:48" x14ac:dyDescent="0.3">
      <c r="A571" t="s">
        <v>1048</v>
      </c>
      <c r="B571" t="s">
        <v>1049</v>
      </c>
      <c r="C571" t="s">
        <v>10441</v>
      </c>
      <c r="D571" t="s">
        <v>336</v>
      </c>
      <c r="E571">
        <v>12348.429971699999</v>
      </c>
      <c r="F571">
        <v>890.85</v>
      </c>
      <c r="G571">
        <v>-9.9315124556008598</v>
      </c>
      <c r="H571">
        <f>(Table2[[#This Row],[1Y Return vs Nifty]]-AVERAGE(Table2[1Y Return vs Nifty]))/_xlfn.STDEV.P(Table2[1Y Return vs Nifty])</f>
        <v>-0.65332934264403641</v>
      </c>
      <c r="I571">
        <v>19.743058495198301</v>
      </c>
      <c r="J571">
        <f>(Table2[[#This Row],[1M Return vs Nifty]]-AVERAGE(Table2[1M Return vs Nifty]))/_xlfn.STDEV.P(Table2[1M Return vs Nifty])</f>
        <v>0.70460715454216583</v>
      </c>
      <c r="K571">
        <v>6.4925982090538801</v>
      </c>
      <c r="L571">
        <f>(Table2[[#This Row],[6M Return vs Nifty]]-AVERAGE(Table2[6M Return vs Nifty]))/_xlfn.STDEV.P(Table2[6M Return vs Nifty])</f>
        <v>-0.14585253384742722</v>
      </c>
      <c r="M571">
        <v>8.3639526044711303</v>
      </c>
      <c r="N571">
        <f>(Table2[[#This Row],[1W Return vs Nifty]]-AVERAGE(Table2[1W Return vs Nifty]))/_xlfn.STDEV.P(Table2[1W Return vs Nifty])</f>
        <v>1.3246444621349134</v>
      </c>
      <c r="O571">
        <v>793.1</v>
      </c>
      <c r="P571">
        <v>752.56206267464597</v>
      </c>
      <c r="Q571">
        <v>747.5337161054</v>
      </c>
      <c r="R571">
        <v>92.765289688785302</v>
      </c>
      <c r="S571" s="2">
        <f>(Table2[[#This Row],[Close Price]]-Table2[[#This Row],[20D EMA]])/Table2[[#This Row],[20D EMA]]</f>
        <v>0.12325053587189509</v>
      </c>
      <c r="T571" s="2">
        <f>(Table2[[#This Row],[Close Price]]-Table2[[#This Row],[50D EMA]])/Table2[[#This Row],[50D EMA]]</f>
        <v>0.1837561899331881</v>
      </c>
      <c r="U571" s="2">
        <f>(Table2[[#This Row],[Close Price]]-Table2[[#This Row],[200D EMA]])/Table2[[#This Row],[200D EMA]]</f>
        <v>0.19171882258537867</v>
      </c>
      <c r="V571">
        <v>1.5022815153650599</v>
      </c>
      <c r="W571">
        <v>861.05</v>
      </c>
      <c r="X571">
        <v>900.95</v>
      </c>
      <c r="Y571">
        <v>783.3</v>
      </c>
      <c r="Z571">
        <v>900.95</v>
      </c>
      <c r="AA571">
        <v>783.3</v>
      </c>
      <c r="AB571">
        <v>900.95</v>
      </c>
      <c r="AC571" s="2">
        <f>(Table2[[#This Row],[Close Price]]/Table2[[#This Row],[Day Low]])-1</f>
        <v>3.4608907728935767E-2</v>
      </c>
      <c r="AD571" s="2">
        <f>(Table2[[#This Row],[Day High]]/Table2[[#This Row],[Close Price]])-1</f>
        <v>1.1337486670034203E-2</v>
      </c>
      <c r="AE571" s="2">
        <f>(Table2[[#This Row],[Close Price]]/Table2[[#This Row],[Current Week Low]])-1</f>
        <v>0.13730371505170447</v>
      </c>
      <c r="AF571" s="2">
        <f>(Table2[[#This Row],[Current Week High]]/Table2[[#This Row],[Close Price]])-1</f>
        <v>1.1337486670034203E-2</v>
      </c>
      <c r="AG571" s="2">
        <f>(Table2[[#This Row],[Close Price]]/Table2[[#This Row],[Current Month Low]])-1</f>
        <v>0.13730371505170447</v>
      </c>
      <c r="AH571" s="2">
        <f>(Table2[[#This Row],[Current Month High]]/Table2[[#This Row],[Close Price]])-1</f>
        <v>1.1337486670034203E-2</v>
      </c>
      <c r="AI571">
        <v>1.13374866700342</v>
      </c>
      <c r="AJ571">
        <v>37.657420999768199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0.16</v>
      </c>
      <c r="AM571" t="s">
        <v>10473</v>
      </c>
      <c r="AN571">
        <v>17.55</v>
      </c>
      <c r="AO571" t="s">
        <v>10473</v>
      </c>
      <c r="AP571">
        <v>-6.9508152715149998E-2</v>
      </c>
      <c r="AQ571">
        <f>(Table2[[#This Row],[Sharpe Ratio]]-AVERAGE(Table2[Sharpe Ratio]))/_xlfn.STDEV.P(Table2[Sharpe Ratio])</f>
        <v>-1.409813273211254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-0.17974353302563828</v>
      </c>
      <c r="AS571">
        <f>_xlfn.RANK.AVG(Table2[[#This Row],[1Y Return vs Nifty Z-Score]],Table2[1Y Return vs Nifty Z-Score])</f>
        <v>570</v>
      </c>
      <c r="AT571">
        <f>_xlfn.RANK.AVG(Table2[[#This Row],[6M Return vs Nifty Z-Score]],Table2[6M Return vs Nifty Z-Score])</f>
        <v>350</v>
      </c>
      <c r="AU571">
        <f>_xlfn.RANK.AVG(Table2[[#This Row],[Sharpe Ratio Z-Score]],Table2[Sharpe Ratio Z-Score])</f>
        <v>662</v>
      </c>
      <c r="AV571">
        <f>(Table2[[#This Row],[Rank 1Y]]+Table2[[#This Row],[Rank 6M]]+Table2[[#This Row],[Rank Sharpe]])/3</f>
        <v>527.33333333333337</v>
      </c>
    </row>
    <row r="572" spans="1:48" x14ac:dyDescent="0.3">
      <c r="A572" t="s">
        <v>96</v>
      </c>
      <c r="B572" t="s">
        <v>97</v>
      </c>
      <c r="C572" t="s">
        <v>10441</v>
      </c>
      <c r="D572" t="s">
        <v>98</v>
      </c>
      <c r="E572">
        <v>290011.47111859999</v>
      </c>
      <c r="F572">
        <v>3269.35</v>
      </c>
      <c r="G572">
        <v>-19.768010316930301</v>
      </c>
      <c r="H572">
        <f>(Table2[[#This Row],[1Y Return vs Nifty]]-AVERAGE(Table2[1Y Return vs Nifty]))/_xlfn.STDEV.P(Table2[1Y Return vs Nifty])</f>
        <v>-0.76289549489313568</v>
      </c>
      <c r="I572">
        <v>-5.1603054373982404</v>
      </c>
      <c r="J572">
        <f>(Table2[[#This Row],[1M Return vs Nifty]]-AVERAGE(Table2[1M Return vs Nifty]))/_xlfn.STDEV.P(Table2[1M Return vs Nifty])</f>
        <v>-1.0887347471178306</v>
      </c>
      <c r="K572">
        <v>-23.9408986840957</v>
      </c>
      <c r="L572">
        <f>(Table2[[#This Row],[6M Return vs Nifty]]-AVERAGE(Table2[6M Return vs Nifty]))/_xlfn.STDEV.P(Table2[6M Return vs Nifty])</f>
        <v>-1.0160701179687546</v>
      </c>
      <c r="M572">
        <v>-2.5928947446977499</v>
      </c>
      <c r="N572">
        <f>(Table2[[#This Row],[1W Return vs Nifty]]-AVERAGE(Table2[1W Return vs Nifty]))/_xlfn.STDEV.P(Table2[1W Return vs Nifty])</f>
        <v>-0.82657535604967591</v>
      </c>
      <c r="O572">
        <v>3385.66</v>
      </c>
      <c r="P572">
        <v>3423.7332708705299</v>
      </c>
      <c r="Q572">
        <v>3402.4159274236299</v>
      </c>
      <c r="R572">
        <v>27.4754732311218</v>
      </c>
      <c r="S572" s="2">
        <f>(Table2[[#This Row],[Close Price]]-Table2[[#This Row],[20D EMA]])/Table2[[#This Row],[20D EMA]]</f>
        <v>-3.4353715376027112E-2</v>
      </c>
      <c r="T572" s="2">
        <f>(Table2[[#This Row],[Close Price]]-Table2[[#This Row],[50D EMA]])/Table2[[#This Row],[50D EMA]]</f>
        <v>-4.5092084767244717E-2</v>
      </c>
      <c r="U572" s="2">
        <f>(Table2[[#This Row],[Close Price]]-Table2[[#This Row],[200D EMA]])/Table2[[#This Row],[200D EMA]]</f>
        <v>-3.9109247741027919E-2</v>
      </c>
      <c r="V572">
        <v>0.90412363745560298</v>
      </c>
      <c r="W572">
        <v>3257</v>
      </c>
      <c r="X572">
        <v>3332</v>
      </c>
      <c r="Y572">
        <v>3257</v>
      </c>
      <c r="Z572">
        <v>3450</v>
      </c>
      <c r="AA572">
        <v>3257</v>
      </c>
      <c r="AB572">
        <v>3450</v>
      </c>
      <c r="AC572" s="2">
        <f>(Table2[[#This Row],[Close Price]]/Table2[[#This Row],[Day Low]])-1</f>
        <v>3.7918329751305269E-3</v>
      </c>
      <c r="AD572" s="2">
        <f>(Table2[[#This Row],[Day High]]/Table2[[#This Row],[Close Price]])-1</f>
        <v>1.9162830532063024E-2</v>
      </c>
      <c r="AE572" s="2">
        <f>(Table2[[#This Row],[Close Price]]/Table2[[#This Row],[Current Week Low]])-1</f>
        <v>3.7918329751305269E-3</v>
      </c>
      <c r="AF572" s="2">
        <f>(Table2[[#This Row],[Current Week High]]/Table2[[#This Row],[Close Price]])-1</f>
        <v>5.5255631853426523E-2</v>
      </c>
      <c r="AG572" s="2">
        <f>(Table2[[#This Row],[Close Price]]/Table2[[#This Row],[Current Month Low]])-1</f>
        <v>3.7918329751305269E-3</v>
      </c>
      <c r="AH572" s="2">
        <f>(Table2[[#This Row],[Current Month High]]/Table2[[#This Row],[Close Price]])-1</f>
        <v>5.5255631853426523E-2</v>
      </c>
      <c r="AI572">
        <v>18.890605166164502</v>
      </c>
      <c r="AJ572">
        <v>13.4226092386684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-0.19</v>
      </c>
      <c r="AM572" t="s">
        <v>10474</v>
      </c>
      <c r="AN572">
        <v>-5.57</v>
      </c>
      <c r="AO572" t="s">
        <v>10474</v>
      </c>
      <c r="AP572">
        <v>6.5950833963804995E-2</v>
      </c>
      <c r="AQ572">
        <f>(Table2[[#This Row],[Sharpe Ratio]]-AVERAGE(Table2[Sharpe Ratio]))/_xlfn.STDEV.P(Table2[Sharpe Ratio])</f>
        <v>0.12212716789570069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626</v>
      </c>
      <c r="AT572">
        <f>_xlfn.RANK.AVG(Table2[[#This Row],[6M Return vs Nifty Z-Score]],Table2[6M Return vs Nifty Z-Score])</f>
        <v>662</v>
      </c>
      <c r="AU572">
        <f>_xlfn.RANK.AVG(Table2[[#This Row],[Sharpe Ratio Z-Score]],Table2[Sharpe Ratio Z-Score])</f>
        <v>299</v>
      </c>
      <c r="AV572">
        <f>(Table2[[#This Row],[Rank 1Y]]+Table2[[#This Row],[Rank 6M]]+Table2[[#This Row],[Rank Sharpe]])/3</f>
        <v>529</v>
      </c>
    </row>
    <row r="573" spans="1:48" x14ac:dyDescent="0.3">
      <c r="A573" t="s">
        <v>1405</v>
      </c>
      <c r="B573" t="s">
        <v>1406</v>
      </c>
      <c r="C573" t="s">
        <v>10440</v>
      </c>
      <c r="D573" t="s">
        <v>791</v>
      </c>
      <c r="E573">
        <v>7405.3577426219999</v>
      </c>
      <c r="F573">
        <v>41.79</v>
      </c>
      <c r="G573">
        <v>-24.921591597176999</v>
      </c>
      <c r="H573">
        <f>(Table2[[#This Row],[1Y Return vs Nifty]]-AVERAGE(Table2[1Y Return vs Nifty]))/_xlfn.STDEV.P(Table2[1Y Return vs Nifty])</f>
        <v>-0.82029987591775588</v>
      </c>
      <c r="I573">
        <v>-4.3583375797630302</v>
      </c>
      <c r="J573">
        <f>(Table2[[#This Row],[1M Return vs Nifty]]-AVERAGE(Table2[1M Return vs Nifty]))/_xlfn.STDEV.P(Table2[1M Return vs Nifty])</f>
        <v>-1.0309834101187665</v>
      </c>
      <c r="K573">
        <v>-11.0609833401555</v>
      </c>
      <c r="L573">
        <f>(Table2[[#This Row],[6M Return vs Nifty]]-AVERAGE(Table2[6M Return vs Nifty]))/_xlfn.STDEV.P(Table2[6M Return vs Nifty])</f>
        <v>-0.64778089857202492</v>
      </c>
      <c r="M573">
        <v>2.6456590493926398E-2</v>
      </c>
      <c r="N573">
        <f>(Table2[[#This Row],[1W Return vs Nifty]]-AVERAGE(Table2[1W Return vs Nifty]))/_xlfn.STDEV.P(Table2[1W Return vs Nifty])</f>
        <v>-0.31230329187968264</v>
      </c>
      <c r="O573">
        <v>42.14</v>
      </c>
      <c r="P573">
        <v>43.024765825830499</v>
      </c>
      <c r="Q573">
        <v>43.907561667439097</v>
      </c>
      <c r="R573">
        <v>44.985861512744798</v>
      </c>
      <c r="S573" s="2">
        <f>(Table2[[#This Row],[Close Price]]-Table2[[#This Row],[20D EMA]])/Table2[[#This Row],[20D EMA]]</f>
        <v>-8.305647840531595E-3</v>
      </c>
      <c r="T573" s="2">
        <f>(Table2[[#This Row],[Close Price]]-Table2[[#This Row],[50D EMA]])/Table2[[#This Row],[50D EMA]]</f>
        <v>-2.8698955174537917E-2</v>
      </c>
      <c r="U573" s="2">
        <f>(Table2[[#This Row],[Close Price]]-Table2[[#This Row],[200D EMA]])/Table2[[#This Row],[200D EMA]]</f>
        <v>-4.8227721764140599E-2</v>
      </c>
      <c r="V573">
        <v>0.55143960379943902</v>
      </c>
      <c r="W573">
        <v>41.75</v>
      </c>
      <c r="X573">
        <v>42.13</v>
      </c>
      <c r="Y573">
        <v>41.15</v>
      </c>
      <c r="Z573">
        <v>42.65</v>
      </c>
      <c r="AA573">
        <v>41.15</v>
      </c>
      <c r="AB573">
        <v>42.65</v>
      </c>
      <c r="AC573" s="2">
        <f>(Table2[[#This Row],[Close Price]]/Table2[[#This Row],[Day Low]])-1</f>
        <v>9.5808383233531025E-4</v>
      </c>
      <c r="AD573" s="2">
        <f>(Table2[[#This Row],[Day High]]/Table2[[#This Row],[Close Price]])-1</f>
        <v>8.1359176836564018E-3</v>
      </c>
      <c r="AE573" s="2">
        <f>(Table2[[#This Row],[Close Price]]/Table2[[#This Row],[Current Week Low]])-1</f>
        <v>1.5552855407047428E-2</v>
      </c>
      <c r="AF573" s="2">
        <f>(Table2[[#This Row],[Current Week High]]/Table2[[#This Row],[Close Price]])-1</f>
        <v>2.0579085905719108E-2</v>
      </c>
      <c r="AG573" s="2">
        <f>(Table2[[#This Row],[Close Price]]/Table2[[#This Row],[Current Month Low]])-1</f>
        <v>1.5552855407047428E-2</v>
      </c>
      <c r="AH573" s="2">
        <f>(Table2[[#This Row],[Current Month High]]/Table2[[#This Row],[Close Price]])-1</f>
        <v>2.0579085905719108E-2</v>
      </c>
      <c r="AI573">
        <v>29.2175161521895</v>
      </c>
      <c r="AJ573">
        <v>12.945945945945899</v>
      </c>
      <c r="AK573" t="str">
        <f>IF(AND(Table2[[#This Row],[20D EMA]]&gt;Table2[[#This Row],[50D EMA]],Table2[[#This Row],[50D EMA]]&gt;Table2[[#This Row],[200D EMA]]),"Uptrend","Downtrend/NoTrend")</f>
        <v>Downtrend/NoTrend</v>
      </c>
      <c r="AL573">
        <v>-0.15</v>
      </c>
      <c r="AM573" t="s">
        <v>10474</v>
      </c>
      <c r="AN573">
        <v>-2.56</v>
      </c>
      <c r="AO573" t="s">
        <v>10474</v>
      </c>
      <c r="AP573">
        <v>3.5805287110071998E-2</v>
      </c>
      <c r="AQ573">
        <f>(Table2[[#This Row],[Sharpe Ratio]]-AVERAGE(Table2[Sharpe Ratio]))/_xlfn.STDEV.P(Table2[Sharpe Ratio])</f>
        <v>-0.21879655726082919</v>
      </c>
      <c r="AR5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3">
        <f>_xlfn.RANK.AVG(Table2[[#This Row],[1Y Return vs Nifty Z-Score]],Table2[1Y Return vs Nifty Z-Score])</f>
        <v>646</v>
      </c>
      <c r="AT573">
        <f>_xlfn.RANK.AVG(Table2[[#This Row],[6M Return vs Nifty Z-Score]],Table2[6M Return vs Nifty Z-Score])</f>
        <v>543</v>
      </c>
      <c r="AU573">
        <f>_xlfn.RANK.AVG(Table2[[#This Row],[Sharpe Ratio Z-Score]],Table2[Sharpe Ratio Z-Score])</f>
        <v>401</v>
      </c>
      <c r="AV573">
        <f>(Table2[[#This Row],[Rank 1Y]]+Table2[[#This Row],[Rank 6M]]+Table2[[#This Row],[Rank Sharpe]])/3</f>
        <v>530</v>
      </c>
    </row>
    <row r="574" spans="1:48" x14ac:dyDescent="0.3">
      <c r="A574" t="s">
        <v>699</v>
      </c>
      <c r="B574" t="s">
        <v>700</v>
      </c>
      <c r="C574" t="s">
        <v>10434</v>
      </c>
      <c r="D574" t="s">
        <v>292</v>
      </c>
      <c r="E574">
        <v>24007.693964499998</v>
      </c>
      <c r="F574">
        <v>2885</v>
      </c>
      <c r="G574">
        <v>1.1831767204232</v>
      </c>
      <c r="H574">
        <f>(Table2[[#This Row],[1Y Return vs Nifty]]-AVERAGE(Table2[1Y Return vs Nifty]))/_xlfn.STDEV.P(Table2[1Y Return vs Nifty])</f>
        <v>-0.52952575486009357</v>
      </c>
      <c r="I574">
        <v>2.5529974041030901</v>
      </c>
      <c r="J574">
        <f>(Table2[[#This Row],[1M Return vs Nifty]]-AVERAGE(Table2[1M Return vs Nifty]))/_xlfn.STDEV.P(Table2[1M Return vs Nifty])</f>
        <v>-0.53328411710267509</v>
      </c>
      <c r="K574">
        <v>-0.93895319415679801</v>
      </c>
      <c r="L574">
        <f>(Table2[[#This Row],[6M Return vs Nifty]]-AVERAGE(Table2[6M Return vs Nifty]))/_xlfn.STDEV.P(Table2[6M Return vs Nifty])</f>
        <v>-0.35835084552948571</v>
      </c>
      <c r="M574">
        <v>4.2294753573977202</v>
      </c>
      <c r="N574">
        <f>(Table2[[#This Row],[1W Return vs Nifty]]-AVERAGE(Table2[1W Return vs Nifty]))/_xlfn.STDEV.P(Table2[1W Return vs Nifty])</f>
        <v>0.51289915727655544</v>
      </c>
      <c r="O574">
        <v>2761.07</v>
      </c>
      <c r="P574">
        <v>2638.7843353060798</v>
      </c>
      <c r="Q574">
        <v>2465.9323216893199</v>
      </c>
      <c r="R574">
        <v>70.173428526614899</v>
      </c>
      <c r="S574" s="2">
        <f>(Table2[[#This Row],[Close Price]]-Table2[[#This Row],[20D EMA]])/Table2[[#This Row],[20D EMA]]</f>
        <v>4.4884772932232732E-2</v>
      </c>
      <c r="T574" s="2">
        <f>(Table2[[#This Row],[Close Price]]-Table2[[#This Row],[50D EMA]])/Table2[[#This Row],[50D EMA]]</f>
        <v>9.3306475030806552E-2</v>
      </c>
      <c r="U574" s="2">
        <f>(Table2[[#This Row],[Close Price]]-Table2[[#This Row],[200D EMA]])/Table2[[#This Row],[200D EMA]]</f>
        <v>0.16994289527929629</v>
      </c>
      <c r="V574">
        <v>0.834813916183341</v>
      </c>
      <c r="W574">
        <v>2870</v>
      </c>
      <c r="X574">
        <v>2934</v>
      </c>
      <c r="Y574">
        <v>2775</v>
      </c>
      <c r="Z574">
        <v>2934</v>
      </c>
      <c r="AA574">
        <v>2775</v>
      </c>
      <c r="AB574">
        <v>2934</v>
      </c>
      <c r="AC574" s="2">
        <f>(Table2[[#This Row],[Close Price]]/Table2[[#This Row],[Day Low]])-1</f>
        <v>5.2264808362370019E-3</v>
      </c>
      <c r="AD574" s="2">
        <f>(Table2[[#This Row],[Day High]]/Table2[[#This Row],[Close Price]])-1</f>
        <v>1.6984402079722738E-2</v>
      </c>
      <c r="AE574" s="2">
        <f>(Table2[[#This Row],[Close Price]]/Table2[[#This Row],[Current Week Low]])-1</f>
        <v>3.9639639639639679E-2</v>
      </c>
      <c r="AF574" s="2">
        <f>(Table2[[#This Row],[Current Week High]]/Table2[[#This Row],[Close Price]])-1</f>
        <v>1.6984402079722738E-2</v>
      </c>
      <c r="AG574" s="2">
        <f>(Table2[[#This Row],[Close Price]]/Table2[[#This Row],[Current Month Low]])-1</f>
        <v>3.9639639639639679E-2</v>
      </c>
      <c r="AH574" s="2">
        <f>(Table2[[#This Row],[Current Month High]]/Table2[[#This Row],[Close Price]])-1</f>
        <v>1.6984402079722738E-2</v>
      </c>
      <c r="AI574">
        <v>1.69844020797227</v>
      </c>
      <c r="AJ574">
        <v>48.4282553892061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0.13</v>
      </c>
      <c r="AM574" t="s">
        <v>10473</v>
      </c>
      <c r="AN574">
        <v>7.68</v>
      </c>
      <c r="AO574" t="s">
        <v>10473</v>
      </c>
      <c r="AP574">
        <v>-6.0523531017291E-2</v>
      </c>
      <c r="AQ574">
        <f>(Table2[[#This Row],[Sharpe Ratio]]-AVERAGE(Table2[Sharpe Ratio]))/_xlfn.STDEV.P(Table2[Sharpe Ratio])</f>
        <v>-1.3082038808449992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-2.2164654410606981</v>
      </c>
      <c r="AS574">
        <f>_xlfn.RANK.AVG(Table2[[#This Row],[1Y Return vs Nifty Z-Score]],Table2[1Y Return vs Nifty Z-Score])</f>
        <v>509</v>
      </c>
      <c r="AT574">
        <f>_xlfn.RANK.AVG(Table2[[#This Row],[6M Return vs Nifty Z-Score]],Table2[6M Return vs Nifty Z-Score])</f>
        <v>434</v>
      </c>
      <c r="AU574">
        <f>_xlfn.RANK.AVG(Table2[[#This Row],[Sharpe Ratio Z-Score]],Table2[Sharpe Ratio Z-Score])</f>
        <v>650</v>
      </c>
      <c r="AV574">
        <f>(Table2[[#This Row],[Rank 1Y]]+Table2[[#This Row],[Rank 6M]]+Table2[[#This Row],[Rank Sharpe]])/3</f>
        <v>531</v>
      </c>
    </row>
    <row r="575" spans="1:48" x14ac:dyDescent="0.3">
      <c r="A575" t="s">
        <v>1968</v>
      </c>
      <c r="B575" t="s">
        <v>1969</v>
      </c>
      <c r="C575" t="s">
        <v>10442</v>
      </c>
      <c r="D575" t="s">
        <v>140</v>
      </c>
      <c r="E575">
        <v>3243.4881540749998</v>
      </c>
      <c r="F575">
        <v>426.75</v>
      </c>
      <c r="G575">
        <v>-6.1686102874493098</v>
      </c>
      <c r="H575">
        <f>(Table2[[#This Row],[1Y Return vs Nifty]]-AVERAGE(Table2[1Y Return vs Nifty]))/_xlfn.STDEV.P(Table2[1Y Return vs Nifty])</f>
        <v>-0.61141536902594673</v>
      </c>
      <c r="I575">
        <v>-7.8379896211479299</v>
      </c>
      <c r="J575">
        <f>(Table2[[#This Row],[1M Return vs Nifty]]-AVERAGE(Table2[1M Return vs Nifty]))/_xlfn.STDEV.P(Table2[1M Return vs Nifty])</f>
        <v>-1.2815602328284226</v>
      </c>
      <c r="K575">
        <v>-35.332153540179497</v>
      </c>
      <c r="L575">
        <f>(Table2[[#This Row],[6M Return vs Nifty]]-AVERAGE(Table2[6M Return vs Nifty]))/_xlfn.STDEV.P(Table2[6M Return vs Nifty])</f>
        <v>-1.3417924730361053</v>
      </c>
      <c r="M575">
        <v>-4.1422822368067003</v>
      </c>
      <c r="N575">
        <f>(Table2[[#This Row],[1W Return vs Nifty]]-AVERAGE(Table2[1W Return vs Nifty]))/_xlfn.STDEV.P(Table2[1W Return vs Nifty])</f>
        <v>-1.1307753665869149</v>
      </c>
      <c r="O575">
        <v>442.23</v>
      </c>
      <c r="P575">
        <v>463.38164877328802</v>
      </c>
      <c r="Q575">
        <v>466.65772143298602</v>
      </c>
      <c r="R575">
        <v>30.314108740336199</v>
      </c>
      <c r="S575" s="2">
        <f>(Table2[[#This Row],[Close Price]]-Table2[[#This Row],[20D EMA]])/Table2[[#This Row],[20D EMA]]</f>
        <v>-3.5004409470185238E-2</v>
      </c>
      <c r="T575" s="2">
        <f>(Table2[[#This Row],[Close Price]]-Table2[[#This Row],[50D EMA]])/Table2[[#This Row],[50D EMA]]</f>
        <v>-7.9052868990956204E-2</v>
      </c>
      <c r="U575" s="2">
        <f>(Table2[[#This Row],[Close Price]]-Table2[[#This Row],[200D EMA]])/Table2[[#This Row],[200D EMA]]</f>
        <v>-8.55181851710064E-2</v>
      </c>
      <c r="V575">
        <v>0.51959944425063398</v>
      </c>
      <c r="W575">
        <v>420.8</v>
      </c>
      <c r="X575">
        <v>430.15</v>
      </c>
      <c r="Y575">
        <v>420.8</v>
      </c>
      <c r="Z575">
        <v>438.25</v>
      </c>
      <c r="AA575">
        <v>420.8</v>
      </c>
      <c r="AB575">
        <v>438.25</v>
      </c>
      <c r="AC575" s="2">
        <f>(Table2[[#This Row],[Close Price]]/Table2[[#This Row],[Day Low]])-1</f>
        <v>1.4139733840304203E-2</v>
      </c>
      <c r="AD575" s="2">
        <f>(Table2[[#This Row],[Day High]]/Table2[[#This Row],[Close Price]])-1</f>
        <v>7.96719390743994E-3</v>
      </c>
      <c r="AE575" s="2">
        <f>(Table2[[#This Row],[Close Price]]/Table2[[#This Row],[Current Week Low]])-1</f>
        <v>1.4139733840304203E-2</v>
      </c>
      <c r="AF575" s="2">
        <f>(Table2[[#This Row],[Current Week High]]/Table2[[#This Row],[Close Price]])-1</f>
        <v>2.694786174575281E-2</v>
      </c>
      <c r="AG575" s="2">
        <f>(Table2[[#This Row],[Close Price]]/Table2[[#This Row],[Current Month Low]])-1</f>
        <v>1.4139733840304203E-2</v>
      </c>
      <c r="AH575" s="2">
        <f>(Table2[[#This Row],[Current Month High]]/Table2[[#This Row],[Close Price]])-1</f>
        <v>2.694786174575281E-2</v>
      </c>
      <c r="AI575">
        <v>37.082601054481501</v>
      </c>
      <c r="AJ575">
        <v>20.789697141239699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-0.35</v>
      </c>
      <c r="AM575" t="s">
        <v>10474</v>
      </c>
      <c r="AN575">
        <v>-2.2400000000000002</v>
      </c>
      <c r="AO575" t="s">
        <v>10474</v>
      </c>
      <c r="AP575">
        <v>5.6641282890858999E-2</v>
      </c>
      <c r="AQ575">
        <f>(Table2[[#This Row],[Sharpe Ratio]]-AVERAGE(Table2[Sharpe Ratio]))/_xlfn.STDEV.P(Table2[Sharpe Ratio])</f>
        <v>1.6843065844963021E-2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>
        <f>_xlfn.RANK.AVG(Table2[[#This Row],[1Y Return vs Nifty Z-Score]],Table2[1Y Return vs Nifty Z-Score])</f>
        <v>550</v>
      </c>
      <c r="AT575">
        <f>_xlfn.RANK.AVG(Table2[[#This Row],[6M Return vs Nifty Z-Score]],Table2[6M Return vs Nifty Z-Score])</f>
        <v>710</v>
      </c>
      <c r="AU575">
        <f>_xlfn.RANK.AVG(Table2[[#This Row],[Sharpe Ratio Z-Score]],Table2[Sharpe Ratio Z-Score])</f>
        <v>333</v>
      </c>
      <c r="AV575">
        <f>(Table2[[#This Row],[Rank 1Y]]+Table2[[#This Row],[Rank 6M]]+Table2[[#This Row],[Rank Sharpe]])/3</f>
        <v>531</v>
      </c>
    </row>
    <row r="576" spans="1:48" x14ac:dyDescent="0.3">
      <c r="A576" t="s">
        <v>531</v>
      </c>
      <c r="B576" t="s">
        <v>532</v>
      </c>
      <c r="C576" t="s">
        <v>10427</v>
      </c>
      <c r="D576" t="s">
        <v>179</v>
      </c>
      <c r="E576">
        <v>36561.041784000001</v>
      </c>
      <c r="F576">
        <v>522.29999999999995</v>
      </c>
      <c r="G576">
        <v>-17.694804928752401</v>
      </c>
      <c r="H576">
        <f>(Table2[[#This Row],[1Y Return vs Nifty]]-AVERAGE(Table2[1Y Return vs Nifty]))/_xlfn.STDEV.P(Table2[1Y Return vs Nifty])</f>
        <v>-0.73980260752538984</v>
      </c>
      <c r="I576">
        <v>10.5415604036627</v>
      </c>
      <c r="J576">
        <f>(Table2[[#This Row],[1M Return vs Nifty]]-AVERAGE(Table2[1M Return vs Nifty]))/_xlfn.STDEV.P(Table2[1M Return vs Nifty])</f>
        <v>4.1988556899772302E-2</v>
      </c>
      <c r="K576">
        <v>9.2224721817063209</v>
      </c>
      <c r="L576">
        <f>(Table2[[#This Row],[6M Return vs Nifty]]-AVERAGE(Table2[6M Return vs Nifty]))/_xlfn.STDEV.P(Table2[6M Return vs Nifty])</f>
        <v>-6.7794322470080395E-2</v>
      </c>
      <c r="M576">
        <v>5.3614233874225503</v>
      </c>
      <c r="N576">
        <f>(Table2[[#This Row],[1W Return vs Nifty]]-AVERAGE(Table2[1W Return vs Nifty]))/_xlfn.STDEV.P(Table2[1W Return vs Nifty])</f>
        <v>0.73514091694925265</v>
      </c>
      <c r="O576">
        <v>491.97</v>
      </c>
      <c r="P576">
        <v>472.178745284635</v>
      </c>
      <c r="Q576">
        <v>447.999364002866</v>
      </c>
      <c r="R576">
        <v>76.606958784324206</v>
      </c>
      <c r="S576" s="2">
        <f>(Table2[[#This Row],[Close Price]]-Table2[[#This Row],[20D EMA]])/Table2[[#This Row],[20D EMA]]</f>
        <v>6.165010061589106E-2</v>
      </c>
      <c r="T576" s="2">
        <f>(Table2[[#This Row],[Close Price]]-Table2[[#This Row],[50D EMA]])/Table2[[#This Row],[50D EMA]]</f>
        <v>0.10614890063539659</v>
      </c>
      <c r="U576" s="2">
        <f>(Table2[[#This Row],[Close Price]]-Table2[[#This Row],[200D EMA]])/Table2[[#This Row],[200D EMA]]</f>
        <v>0.16584986936869542</v>
      </c>
      <c r="V576">
        <v>0.79151614773865098</v>
      </c>
      <c r="W576">
        <v>515.1</v>
      </c>
      <c r="X576">
        <v>526</v>
      </c>
      <c r="Y576">
        <v>502.85</v>
      </c>
      <c r="Z576">
        <v>537.5</v>
      </c>
      <c r="AA576">
        <v>502.85</v>
      </c>
      <c r="AB576">
        <v>537.5</v>
      </c>
      <c r="AC576" s="2">
        <f>(Table2[[#This Row],[Close Price]]/Table2[[#This Row],[Day Low]])-1</f>
        <v>1.3977868375072644E-2</v>
      </c>
      <c r="AD576" s="2">
        <f>(Table2[[#This Row],[Day High]]/Table2[[#This Row],[Close Price]])-1</f>
        <v>7.0840513115069115E-3</v>
      </c>
      <c r="AE576" s="2">
        <f>(Table2[[#This Row],[Close Price]]/Table2[[#This Row],[Current Week Low]])-1</f>
        <v>3.8679526697822375E-2</v>
      </c>
      <c r="AF576" s="2">
        <f>(Table2[[#This Row],[Current Week High]]/Table2[[#This Row],[Close Price]])-1</f>
        <v>2.9102048631055144E-2</v>
      </c>
      <c r="AG576" s="2">
        <f>(Table2[[#This Row],[Close Price]]/Table2[[#This Row],[Current Month Low]])-1</f>
        <v>3.8679526697822375E-2</v>
      </c>
      <c r="AH576" s="2">
        <f>(Table2[[#This Row],[Current Month High]]/Table2[[#This Row],[Close Price]])-1</f>
        <v>2.9102048631055144E-2</v>
      </c>
      <c r="AI576">
        <v>2.91020486310551</v>
      </c>
      <c r="AJ576">
        <v>39.0204950758583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0.05</v>
      </c>
      <c r="AM576" t="s">
        <v>10473</v>
      </c>
      <c r="AN576">
        <v>11.03</v>
      </c>
      <c r="AO576" t="s">
        <v>10473</v>
      </c>
      <c r="AP576">
        <v>-6.4556266432673995E-2</v>
      </c>
      <c r="AQ576">
        <f>(Table2[[#This Row],[Sharpe Ratio]]-AVERAGE(Table2[Sharpe Ratio]))/_xlfn.STDEV.P(Table2[Sharpe Ratio])</f>
        <v>-1.3538111205163799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-1.3842785766628249</v>
      </c>
      <c r="AS576">
        <f>_xlfn.RANK.AVG(Table2[[#This Row],[1Y Return vs Nifty Z-Score]],Table2[1Y Return vs Nifty Z-Score])</f>
        <v>615</v>
      </c>
      <c r="AT576">
        <f>_xlfn.RANK.AVG(Table2[[#This Row],[6M Return vs Nifty Z-Score]],Table2[6M Return vs Nifty Z-Score])</f>
        <v>326</v>
      </c>
      <c r="AU576">
        <f>_xlfn.RANK.AVG(Table2[[#This Row],[Sharpe Ratio Z-Score]],Table2[Sharpe Ratio Z-Score])</f>
        <v>658</v>
      </c>
      <c r="AV576">
        <f>(Table2[[#This Row],[Rank 1Y]]+Table2[[#This Row],[Rank 6M]]+Table2[[#This Row],[Rank Sharpe]])/3</f>
        <v>533</v>
      </c>
    </row>
    <row r="577" spans="1:48" x14ac:dyDescent="0.3">
      <c r="A577" t="s">
        <v>1575</v>
      </c>
      <c r="B577" t="s">
        <v>1576</v>
      </c>
      <c r="C577" t="s">
        <v>10429</v>
      </c>
      <c r="D577" t="s">
        <v>401</v>
      </c>
      <c r="E577">
        <v>5838.7639900349996</v>
      </c>
      <c r="F577">
        <v>64.95</v>
      </c>
      <c r="G577">
        <v>7.4160929674838298</v>
      </c>
      <c r="H577">
        <f>(Table2[[#This Row],[1Y Return vs Nifty]]-AVERAGE(Table2[1Y Return vs Nifty]))/_xlfn.STDEV.P(Table2[1Y Return vs Nifty])</f>
        <v>-0.46009894664961226</v>
      </c>
      <c r="I577">
        <v>-13.4908211845863</v>
      </c>
      <c r="J577">
        <f>(Table2[[#This Row],[1M Return vs Nifty]]-AVERAGE(Table2[1M Return vs Nifty]))/_xlfn.STDEV.P(Table2[1M Return vs Nifty])</f>
        <v>-1.688632134165859</v>
      </c>
      <c r="K577">
        <v>-29.631420695986101</v>
      </c>
      <c r="L577">
        <f>(Table2[[#This Row],[6M Return vs Nifty]]-AVERAGE(Table2[6M Return vs Nifty]))/_xlfn.STDEV.P(Table2[6M Return vs Nifty])</f>
        <v>-1.1787853108682984</v>
      </c>
      <c r="M577">
        <v>-2.9432313697759098</v>
      </c>
      <c r="N577">
        <f>(Table2[[#This Row],[1W Return vs Nifty]]-AVERAGE(Table2[1W Return vs Nifty]))/_xlfn.STDEV.P(Table2[1W Return vs Nifty])</f>
        <v>-0.89535892735325973</v>
      </c>
      <c r="O577">
        <v>68</v>
      </c>
      <c r="P577">
        <v>70.944410406774693</v>
      </c>
      <c r="Q577">
        <v>67.894898173480698</v>
      </c>
      <c r="R577">
        <v>26.4642650821514</v>
      </c>
      <c r="S577" s="2">
        <f>(Table2[[#This Row],[Close Price]]-Table2[[#This Row],[20D EMA]])/Table2[[#This Row],[20D EMA]]</f>
        <v>-4.4852941176470547E-2</v>
      </c>
      <c r="T577" s="2">
        <f>(Table2[[#This Row],[Close Price]]-Table2[[#This Row],[50D EMA]])/Table2[[#This Row],[50D EMA]]</f>
        <v>-8.4494470704661276E-2</v>
      </c>
      <c r="U577" s="2">
        <f>(Table2[[#This Row],[Close Price]]-Table2[[#This Row],[200D EMA]])/Table2[[#This Row],[200D EMA]]</f>
        <v>-4.3374366155702594E-2</v>
      </c>
      <c r="V577">
        <v>0.47377708908164001</v>
      </c>
      <c r="W577">
        <v>64.8</v>
      </c>
      <c r="X577">
        <v>65.680000000000007</v>
      </c>
      <c r="Y577">
        <v>64.8</v>
      </c>
      <c r="Z577">
        <v>67.58</v>
      </c>
      <c r="AA577">
        <v>64.8</v>
      </c>
      <c r="AB577">
        <v>67.58</v>
      </c>
      <c r="AC577" s="2">
        <f>(Table2[[#This Row],[Close Price]]/Table2[[#This Row],[Day Low]])-1</f>
        <v>2.3148148148148806E-3</v>
      </c>
      <c r="AD577" s="2">
        <f>(Table2[[#This Row],[Day High]]/Table2[[#This Row],[Close Price]])-1</f>
        <v>1.1239414934565151E-2</v>
      </c>
      <c r="AE577" s="2">
        <f>(Table2[[#This Row],[Close Price]]/Table2[[#This Row],[Current Week Low]])-1</f>
        <v>2.3148148148148806E-3</v>
      </c>
      <c r="AF577" s="2">
        <f>(Table2[[#This Row],[Current Week High]]/Table2[[#This Row],[Close Price]])-1</f>
        <v>4.0492686682062962E-2</v>
      </c>
      <c r="AG577" s="2">
        <f>(Table2[[#This Row],[Close Price]]/Table2[[#This Row],[Current Month Low]])-1</f>
        <v>2.3148148148148806E-3</v>
      </c>
      <c r="AH577" s="2">
        <f>(Table2[[#This Row],[Current Month High]]/Table2[[#This Row],[Close Price]])-1</f>
        <v>4.0492686682062962E-2</v>
      </c>
      <c r="AI577">
        <v>35.180908391069998</v>
      </c>
      <c r="AJ577">
        <v>48.6270022883295</v>
      </c>
      <c r="AK577" t="str">
        <f>IF(AND(Table2[[#This Row],[20D EMA]]&gt;Table2[[#This Row],[50D EMA]],Table2[[#This Row],[50D EMA]]&gt;Table2[[#This Row],[200D EMA]]),"Uptrend","Downtrend/NoTrend")</f>
        <v>Downtrend/NoTrend</v>
      </c>
      <c r="AL577">
        <v>-0.22</v>
      </c>
      <c r="AM577" t="s">
        <v>10474</v>
      </c>
      <c r="AN577">
        <v>-6.01</v>
      </c>
      <c r="AO577" t="s">
        <v>10474</v>
      </c>
      <c r="AP577">
        <v>1.8772876717380999E-2</v>
      </c>
      <c r="AQ577">
        <f>(Table2[[#This Row],[Sharpe Ratio]]-AVERAGE(Table2[Sharpe Ratio]))/_xlfn.STDEV.P(Table2[Sharpe Ratio])</f>
        <v>-0.41142045715707354</v>
      </c>
      <c r="AR5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7">
        <f>_xlfn.RANK.AVG(Table2[[#This Row],[1Y Return vs Nifty Z-Score]],Table2[1Y Return vs Nifty Z-Score])</f>
        <v>470</v>
      </c>
      <c r="AT577">
        <f>_xlfn.RANK.AVG(Table2[[#This Row],[6M Return vs Nifty Z-Score]],Table2[6M Return vs Nifty Z-Score])</f>
        <v>687</v>
      </c>
      <c r="AU577">
        <f>_xlfn.RANK.AVG(Table2[[#This Row],[Sharpe Ratio Z-Score]],Table2[Sharpe Ratio Z-Score])</f>
        <v>442</v>
      </c>
      <c r="AV577">
        <f>(Table2[[#This Row],[Rank 1Y]]+Table2[[#This Row],[Rank 6M]]+Table2[[#This Row],[Rank Sharpe]])/3</f>
        <v>533</v>
      </c>
    </row>
    <row r="578" spans="1:48" x14ac:dyDescent="0.3">
      <c r="A578" t="s">
        <v>514</v>
      </c>
      <c r="B578" t="s">
        <v>515</v>
      </c>
      <c r="C578" t="s">
        <v>10428</v>
      </c>
      <c r="D578" t="s">
        <v>21</v>
      </c>
      <c r="E578">
        <v>39150.248092670001</v>
      </c>
      <c r="F578">
        <v>5870.15</v>
      </c>
      <c r="G578">
        <v>-1.5137069056691099</v>
      </c>
      <c r="H578">
        <f>(Table2[[#This Row],[1Y Return vs Nifty]]-AVERAGE(Table2[1Y Return vs Nifty]))/_xlfn.STDEV.P(Table2[1Y Return vs Nifty])</f>
        <v>-0.55956562943132593</v>
      </c>
      <c r="I578">
        <v>10.710978967441701</v>
      </c>
      <c r="J578">
        <f>(Table2[[#This Row],[1M Return vs Nifty]]-AVERAGE(Table2[1M Return vs Nifty]))/_xlfn.STDEV.P(Table2[1M Return vs Nifty])</f>
        <v>5.4188732352625675E-2</v>
      </c>
      <c r="K578">
        <v>-15.3964969011069</v>
      </c>
      <c r="L578">
        <f>(Table2[[#This Row],[6M Return vs Nifty]]-AVERAGE(Table2[6M Return vs Nifty]))/_xlfn.STDEV.P(Table2[6M Return vs Nifty])</f>
        <v>-0.77175088303298345</v>
      </c>
      <c r="M578">
        <v>7.4577375329555</v>
      </c>
      <c r="N578">
        <f>(Table2[[#This Row],[1W Return vs Nifty]]-AVERAGE(Table2[1W Return vs Nifty]))/_xlfn.STDEV.P(Table2[1W Return vs Nifty])</f>
        <v>1.1467221310795424</v>
      </c>
      <c r="O578">
        <v>5454.04</v>
      </c>
      <c r="P578">
        <v>5329.96738857131</v>
      </c>
      <c r="Q578">
        <v>5401.5973816223104</v>
      </c>
      <c r="R578">
        <v>82.3486331413729</v>
      </c>
      <c r="S578" s="2">
        <f>(Table2[[#This Row],[Close Price]]-Table2[[#This Row],[20D EMA]])/Table2[[#This Row],[20D EMA]]</f>
        <v>7.6293903235033059E-2</v>
      </c>
      <c r="T578" s="2">
        <f>(Table2[[#This Row],[Close Price]]-Table2[[#This Row],[50D EMA]])/Table2[[#This Row],[50D EMA]]</f>
        <v>0.10134820197717659</v>
      </c>
      <c r="U578" s="2">
        <f>(Table2[[#This Row],[Close Price]]-Table2[[#This Row],[200D EMA]])/Table2[[#This Row],[200D EMA]]</f>
        <v>8.6743343732324715E-2</v>
      </c>
      <c r="V578">
        <v>0.88110834760713996</v>
      </c>
      <c r="W578">
        <v>5840.05</v>
      </c>
      <c r="X578">
        <v>5934</v>
      </c>
      <c r="Y578">
        <v>5425.75</v>
      </c>
      <c r="Z578">
        <v>5934</v>
      </c>
      <c r="AA578">
        <v>5425.75</v>
      </c>
      <c r="AB578">
        <v>5934</v>
      </c>
      <c r="AC578" s="2">
        <f>(Table2[[#This Row],[Close Price]]/Table2[[#This Row],[Day Low]])-1</f>
        <v>5.1540654617681092E-3</v>
      </c>
      <c r="AD578" s="2">
        <f>(Table2[[#This Row],[Day High]]/Table2[[#This Row],[Close Price]])-1</f>
        <v>1.0877064470243614E-2</v>
      </c>
      <c r="AE578" s="2">
        <f>(Table2[[#This Row],[Close Price]]/Table2[[#This Row],[Current Week Low]])-1</f>
        <v>8.1905727318803745E-2</v>
      </c>
      <c r="AF578" s="2">
        <f>(Table2[[#This Row],[Current Week High]]/Table2[[#This Row],[Close Price]])-1</f>
        <v>1.0877064470243614E-2</v>
      </c>
      <c r="AG578" s="2">
        <f>(Table2[[#This Row],[Close Price]]/Table2[[#This Row],[Current Month Low]])-1</f>
        <v>8.1905727318803745E-2</v>
      </c>
      <c r="AH578" s="2">
        <f>(Table2[[#This Row],[Current Month High]]/Table2[[#This Row],[Close Price]])-1</f>
        <v>1.0877064470243614E-2</v>
      </c>
      <c r="AI578">
        <v>16.6486375986985</v>
      </c>
      <c r="AJ578">
        <v>36.921103271327702</v>
      </c>
      <c r="AK578" t="str">
        <f>IF(AND(Table2[[#This Row],[20D EMA]]&gt;Table2[[#This Row],[50D EMA]],Table2[[#This Row],[50D EMA]]&gt;Table2[[#This Row],[200D EMA]]),"Uptrend","Downtrend/NoTrend")</f>
        <v>Downtrend/NoTrend</v>
      </c>
      <c r="AL578">
        <v>0</v>
      </c>
      <c r="AM578" t="s">
        <v>10475</v>
      </c>
      <c r="AN578">
        <v>8.8000000000000007</v>
      </c>
      <c r="AO578" t="s">
        <v>10473</v>
      </c>
      <c r="AP578">
        <v>4.3361483742529999E-3</v>
      </c>
      <c r="AQ578">
        <f>(Table2[[#This Row],[Sharpe Ratio]]-AVERAGE(Table2[Sharpe Ratio]))/_xlfn.STDEV.P(Table2[Sharpe Ratio])</f>
        <v>-0.57468912266488048</v>
      </c>
      <c r="AR5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8">
        <f>_xlfn.RANK.AVG(Table2[[#This Row],[1Y Return vs Nifty Z-Score]],Table2[1Y Return vs Nifty Z-Score])</f>
        <v>529</v>
      </c>
      <c r="AT578">
        <f>_xlfn.RANK.AVG(Table2[[#This Row],[6M Return vs Nifty Z-Score]],Table2[6M Return vs Nifty Z-Score])</f>
        <v>586</v>
      </c>
      <c r="AU578">
        <f>_xlfn.RANK.AVG(Table2[[#This Row],[Sharpe Ratio Z-Score]],Table2[Sharpe Ratio Z-Score])</f>
        <v>494</v>
      </c>
      <c r="AV578">
        <f>(Table2[[#This Row],[Rank 1Y]]+Table2[[#This Row],[Rank 6M]]+Table2[[#This Row],[Rank Sharpe]])/3</f>
        <v>536.33333333333337</v>
      </c>
    </row>
    <row r="579" spans="1:48" x14ac:dyDescent="0.3">
      <c r="A579" t="s">
        <v>231</v>
      </c>
      <c r="B579" t="s">
        <v>232</v>
      </c>
      <c r="C579" t="s">
        <v>10436</v>
      </c>
      <c r="D579" t="s">
        <v>233</v>
      </c>
      <c r="E579">
        <v>112960.366543995</v>
      </c>
      <c r="F579">
        <v>1012.65</v>
      </c>
      <c r="G579">
        <v>6.4449368323765803</v>
      </c>
      <c r="H579">
        <f>(Table2[[#This Row],[1Y Return vs Nifty]]-AVERAGE(Table2[1Y Return vs Nifty]))/_xlfn.STDEV.P(Table2[1Y Return vs Nifty])</f>
        <v>-0.4709163983948238</v>
      </c>
      <c r="I579">
        <v>-0.64563217682997398</v>
      </c>
      <c r="J579">
        <f>(Table2[[#This Row],[1M Return vs Nifty]]-AVERAGE(Table2[1M Return vs Nifty]))/_xlfn.STDEV.P(Table2[1M Return vs Nifty])</f>
        <v>-0.76362394070651107</v>
      </c>
      <c r="K579">
        <v>-25.005589645250399</v>
      </c>
      <c r="L579">
        <f>(Table2[[#This Row],[6M Return vs Nifty]]-AVERAGE(Table2[6M Return vs Nifty]))/_xlfn.STDEV.P(Table2[6M Return vs Nifty])</f>
        <v>-1.0465139673661732</v>
      </c>
      <c r="M579">
        <v>-0.39989591032223998</v>
      </c>
      <c r="N579">
        <f>(Table2[[#This Row],[1W Return vs Nifty]]-AVERAGE(Table2[1W Return vs Nifty]))/_xlfn.STDEV.P(Table2[1W Return vs Nifty])</f>
        <v>-0.3960114900556726</v>
      </c>
      <c r="O579">
        <v>1021.72</v>
      </c>
      <c r="P579">
        <v>1033.6004068100799</v>
      </c>
      <c r="Q579">
        <v>1054.52056742998</v>
      </c>
      <c r="R579">
        <v>46.405662155661197</v>
      </c>
      <c r="S579" s="2">
        <f>(Table2[[#This Row],[Close Price]]-Table2[[#This Row],[20D EMA]])/Table2[[#This Row],[20D EMA]]</f>
        <v>-8.8771874877657773E-3</v>
      </c>
      <c r="T579" s="2">
        <f>(Table2[[#This Row],[Close Price]]-Table2[[#This Row],[50D EMA]])/Table2[[#This Row],[50D EMA]]</f>
        <v>-2.026934845617711E-2</v>
      </c>
      <c r="U579" s="2">
        <f>(Table2[[#This Row],[Close Price]]-Table2[[#This Row],[200D EMA]])/Table2[[#This Row],[200D EMA]]</f>
        <v>-3.9705785475597409E-2</v>
      </c>
      <c r="V579">
        <v>0.756170766341828</v>
      </c>
      <c r="W579">
        <v>1010</v>
      </c>
      <c r="X579">
        <v>1025.8</v>
      </c>
      <c r="Y579">
        <v>996.05</v>
      </c>
      <c r="Z579">
        <v>1063.3499999999999</v>
      </c>
      <c r="AA579">
        <v>996.05</v>
      </c>
      <c r="AB579">
        <v>1063.3499999999999</v>
      </c>
      <c r="AC579" s="2">
        <f>(Table2[[#This Row],[Close Price]]/Table2[[#This Row],[Day Low]])-1</f>
        <v>2.6237623762375151E-3</v>
      </c>
      <c r="AD579" s="2">
        <f>(Table2[[#This Row],[Day High]]/Table2[[#This Row],[Close Price]])-1</f>
        <v>1.2985730509060378E-2</v>
      </c>
      <c r="AE579" s="2">
        <f>(Table2[[#This Row],[Close Price]]/Table2[[#This Row],[Current Week Low]])-1</f>
        <v>1.6665830028613104E-2</v>
      </c>
      <c r="AF579" s="2">
        <f>(Table2[[#This Row],[Current Week High]]/Table2[[#This Row],[Close Price]])-1</f>
        <v>5.0066656791586395E-2</v>
      </c>
      <c r="AG579" s="2">
        <f>(Table2[[#This Row],[Close Price]]/Table2[[#This Row],[Current Month Low]])-1</f>
        <v>1.6665830028613104E-2</v>
      </c>
      <c r="AH579" s="2">
        <f>(Table2[[#This Row],[Current Month High]]/Table2[[#This Row],[Close Price]])-1</f>
        <v>5.0066656791586395E-2</v>
      </c>
      <c r="AI579">
        <v>23.438502937836301</v>
      </c>
      <c r="AJ579">
        <v>47.616618075801703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-0.1</v>
      </c>
      <c r="AM579" t="s">
        <v>10474</v>
      </c>
      <c r="AN579">
        <v>0.49</v>
      </c>
      <c r="AO579" t="s">
        <v>10473</v>
      </c>
      <c r="AP579">
        <v>1.0768058732822E-2</v>
      </c>
      <c r="AQ579">
        <f>(Table2[[#This Row],[Sharpe Ratio]]-AVERAGE(Table2[Sharpe Ratio]))/_xlfn.STDEV.P(Table2[Sharpe Ratio])</f>
        <v>-0.50194899789767378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9">
        <f>_xlfn.RANK.AVG(Table2[[#This Row],[1Y Return vs Nifty Z-Score]],Table2[1Y Return vs Nifty Z-Score])</f>
        <v>476</v>
      </c>
      <c r="AT579">
        <f>_xlfn.RANK.AVG(Table2[[#This Row],[6M Return vs Nifty Z-Score]],Table2[6M Return vs Nifty Z-Score])</f>
        <v>668</v>
      </c>
      <c r="AU579">
        <f>_xlfn.RANK.AVG(Table2[[#This Row],[Sharpe Ratio Z-Score]],Table2[Sharpe Ratio Z-Score])</f>
        <v>466</v>
      </c>
      <c r="AV579">
        <f>(Table2[[#This Row],[Rank 1Y]]+Table2[[#This Row],[Rank 6M]]+Table2[[#This Row],[Rank Sharpe]])/3</f>
        <v>536.66666666666663</v>
      </c>
    </row>
    <row r="580" spans="1:48" x14ac:dyDescent="0.3">
      <c r="A580" t="s">
        <v>649</v>
      </c>
      <c r="B580" t="s">
        <v>650</v>
      </c>
      <c r="C580" t="s">
        <v>10443</v>
      </c>
      <c r="D580" t="s">
        <v>166</v>
      </c>
      <c r="E580">
        <v>28067.77292865</v>
      </c>
      <c r="F580">
        <v>1101.75</v>
      </c>
      <c r="G580">
        <v>-15.764247416639799</v>
      </c>
      <c r="H580">
        <f>(Table2[[#This Row],[1Y Return vs Nifty]]-AVERAGE(Table2[1Y Return vs Nifty]))/_xlfn.STDEV.P(Table2[1Y Return vs Nifty])</f>
        <v>-0.71829863718149933</v>
      </c>
      <c r="I580">
        <v>1.87571297437844</v>
      </c>
      <c r="J580">
        <f>(Table2[[#This Row],[1M Return vs Nifty]]-AVERAGE(Table2[1M Return vs Nifty]))/_xlfn.STDEV.P(Table2[1M Return vs Nifty])</f>
        <v>-0.58205674679457353</v>
      </c>
      <c r="K580">
        <v>-12.2700531512263</v>
      </c>
      <c r="L580">
        <f>(Table2[[#This Row],[6M Return vs Nifty]]-AVERAGE(Table2[6M Return vs Nifty]))/_xlfn.STDEV.P(Table2[6M Return vs Nifty])</f>
        <v>-0.68235312711737151</v>
      </c>
      <c r="M580">
        <v>-0.48510750978439399</v>
      </c>
      <c r="N580">
        <f>(Table2[[#This Row],[1W Return vs Nifty]]-AVERAGE(Table2[1W Return vs Nifty]))/_xlfn.STDEV.P(Table2[1W Return vs Nifty])</f>
        <v>-0.41274156538305201</v>
      </c>
      <c r="O580">
        <v>1099.25</v>
      </c>
      <c r="P580">
        <v>1091.05627003888</v>
      </c>
      <c r="Q580">
        <v>1057.2530812797499</v>
      </c>
      <c r="R580">
        <v>50.259791829160697</v>
      </c>
      <c r="S580" s="2">
        <f>(Table2[[#This Row],[Close Price]]-Table2[[#This Row],[20D EMA]])/Table2[[#This Row],[20D EMA]]</f>
        <v>2.2742779167614284E-3</v>
      </c>
      <c r="T580" s="2">
        <f>(Table2[[#This Row],[Close Price]]-Table2[[#This Row],[50D EMA]])/Table2[[#This Row],[50D EMA]]</f>
        <v>9.8012634680509168E-3</v>
      </c>
      <c r="U580" s="2">
        <f>(Table2[[#This Row],[Close Price]]-Table2[[#This Row],[200D EMA]])/Table2[[#This Row],[200D EMA]]</f>
        <v>4.2087291593786456E-2</v>
      </c>
      <c r="V580">
        <v>0.71584421036297397</v>
      </c>
      <c r="W580">
        <v>1089</v>
      </c>
      <c r="X580">
        <v>1110</v>
      </c>
      <c r="Y580">
        <v>1089</v>
      </c>
      <c r="Z580">
        <v>1120</v>
      </c>
      <c r="AA580">
        <v>1089</v>
      </c>
      <c r="AB580">
        <v>1120</v>
      </c>
      <c r="AC580" s="2">
        <f>(Table2[[#This Row],[Close Price]]/Table2[[#This Row],[Day Low]])-1</f>
        <v>1.1707988980716344E-2</v>
      </c>
      <c r="AD580" s="2">
        <f>(Table2[[#This Row],[Day High]]/Table2[[#This Row],[Close Price]])-1</f>
        <v>7.4880871341047595E-3</v>
      </c>
      <c r="AE580" s="2">
        <f>(Table2[[#This Row],[Close Price]]/Table2[[#This Row],[Current Week Low]])-1</f>
        <v>1.1707988980716344E-2</v>
      </c>
      <c r="AF580" s="2">
        <f>(Table2[[#This Row],[Current Week High]]/Table2[[#This Row],[Close Price]])-1</f>
        <v>1.6564556387565155E-2</v>
      </c>
      <c r="AG580" s="2">
        <f>(Table2[[#This Row],[Close Price]]/Table2[[#This Row],[Current Month Low]])-1</f>
        <v>1.1707988980716344E-2</v>
      </c>
      <c r="AH580" s="2">
        <f>(Table2[[#This Row],[Current Month High]]/Table2[[#This Row],[Close Price]])-1</f>
        <v>1.6564556387565155E-2</v>
      </c>
      <c r="AI580">
        <v>22.441570229180801</v>
      </c>
      <c r="AJ580">
        <v>18.0868167202572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-0.09</v>
      </c>
      <c r="AM580" t="s">
        <v>10474</v>
      </c>
      <c r="AN580">
        <v>-0.46</v>
      </c>
      <c r="AO580" t="s">
        <v>10474</v>
      </c>
      <c r="AP580">
        <v>1.6205682896207E-2</v>
      </c>
      <c r="AQ580">
        <f>(Table2[[#This Row],[Sharpe Ratio]]-AVERAGE(Table2[Sharpe Ratio]))/_xlfn.STDEV.P(Table2[Sharpe Ratio])</f>
        <v>-0.44045351086016421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-2.8359035873366603</v>
      </c>
      <c r="AS580">
        <f>_xlfn.RANK.AVG(Table2[[#This Row],[1Y Return vs Nifty Z-Score]],Table2[1Y Return vs Nifty Z-Score])</f>
        <v>605</v>
      </c>
      <c r="AT580">
        <f>_xlfn.RANK.AVG(Table2[[#This Row],[6M Return vs Nifty Z-Score]],Table2[6M Return vs Nifty Z-Score])</f>
        <v>552</v>
      </c>
      <c r="AU580">
        <f>_xlfn.RANK.AVG(Table2[[#This Row],[Sharpe Ratio Z-Score]],Table2[Sharpe Ratio Z-Score])</f>
        <v>453</v>
      </c>
      <c r="AV580">
        <f>(Table2[[#This Row],[Rank 1Y]]+Table2[[#This Row],[Rank 6M]]+Table2[[#This Row],[Rank Sharpe]])/3</f>
        <v>536.66666666666663</v>
      </c>
    </row>
    <row r="581" spans="1:48" x14ac:dyDescent="0.3">
      <c r="A581" t="s">
        <v>1012</v>
      </c>
      <c r="B581" t="s">
        <v>1013</v>
      </c>
      <c r="C581" t="s">
        <v>10440</v>
      </c>
      <c r="D581" t="s">
        <v>526</v>
      </c>
      <c r="E581">
        <v>13265.8057092</v>
      </c>
      <c r="F581">
        <v>853.6</v>
      </c>
      <c r="G581">
        <v>-29.8425425211875</v>
      </c>
      <c r="H581">
        <f>(Table2[[#This Row],[1Y Return vs Nifty]]-AVERAGE(Table2[1Y Return vs Nifty]))/_xlfn.STDEV.P(Table2[1Y Return vs Nifty])</f>
        <v>-0.87511304883269503</v>
      </c>
      <c r="I581">
        <v>-2.95427587411459</v>
      </c>
      <c r="J581">
        <f>(Table2[[#This Row],[1M Return vs Nifty]]-AVERAGE(Table2[1M Return vs Nifty]))/_xlfn.STDEV.P(Table2[1M Return vs Nifty])</f>
        <v>-0.92987407018900148</v>
      </c>
      <c r="K581">
        <v>-8.2975087416511393</v>
      </c>
      <c r="L581">
        <f>(Table2[[#This Row],[6M Return vs Nifty]]-AVERAGE(Table2[6M Return vs Nifty]))/_xlfn.STDEV.P(Table2[6M Return vs Nifty])</f>
        <v>-0.56876190849887187</v>
      </c>
      <c r="M581">
        <v>-4.3415715592789903</v>
      </c>
      <c r="N581">
        <f>(Table2[[#This Row],[1W Return vs Nifty]]-AVERAGE(Table2[1W Return vs Nifty]))/_xlfn.STDEV.P(Table2[1W Return vs Nifty])</f>
        <v>-1.1699029665609613</v>
      </c>
      <c r="O581">
        <v>833.24</v>
      </c>
      <c r="P581">
        <v>829.81647964827505</v>
      </c>
      <c r="Q581">
        <v>824.67690484787499</v>
      </c>
      <c r="R581">
        <v>61.024392950299998</v>
      </c>
      <c r="S581" s="2">
        <f>(Table2[[#This Row],[Close Price]]-Table2[[#This Row],[20D EMA]])/Table2[[#This Row],[20D EMA]]</f>
        <v>2.4434736690509353E-2</v>
      </c>
      <c r="T581" s="2">
        <f>(Table2[[#This Row],[Close Price]]-Table2[[#This Row],[50D EMA]])/Table2[[#This Row],[50D EMA]]</f>
        <v>2.8661181038252971E-2</v>
      </c>
      <c r="U581" s="2">
        <f>(Table2[[#This Row],[Close Price]]-Table2[[#This Row],[200D EMA]])/Table2[[#This Row],[200D EMA]]</f>
        <v>3.5072032431246951E-2</v>
      </c>
      <c r="V581">
        <v>1.3373290780365299</v>
      </c>
      <c r="W581">
        <v>824.65</v>
      </c>
      <c r="X581">
        <v>858</v>
      </c>
      <c r="Y581">
        <v>816</v>
      </c>
      <c r="Z581">
        <v>858</v>
      </c>
      <c r="AA581">
        <v>816</v>
      </c>
      <c r="AB581">
        <v>858</v>
      </c>
      <c r="AC581" s="2">
        <f>(Table2[[#This Row],[Close Price]]/Table2[[#This Row],[Day Low]])-1</f>
        <v>3.5105802461650404E-2</v>
      </c>
      <c r="AD581" s="2">
        <f>(Table2[[#This Row],[Day High]]/Table2[[#This Row],[Close Price]])-1</f>
        <v>5.1546391752577136E-3</v>
      </c>
      <c r="AE581" s="2">
        <f>(Table2[[#This Row],[Close Price]]/Table2[[#This Row],[Current Week Low]])-1</f>
        <v>4.6078431372549078E-2</v>
      </c>
      <c r="AF581" s="2">
        <f>(Table2[[#This Row],[Current Week High]]/Table2[[#This Row],[Close Price]])-1</f>
        <v>5.1546391752577136E-3</v>
      </c>
      <c r="AG581" s="2">
        <f>(Table2[[#This Row],[Close Price]]/Table2[[#This Row],[Current Month Low]])-1</f>
        <v>4.6078431372549078E-2</v>
      </c>
      <c r="AH581" s="2">
        <f>(Table2[[#This Row],[Current Month High]]/Table2[[#This Row],[Close Price]])-1</f>
        <v>5.1546391752577136E-3</v>
      </c>
      <c r="AI581">
        <v>20.073805060918399</v>
      </c>
      <c r="AJ581">
        <v>20.403413498836201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-0.08</v>
      </c>
      <c r="AM581" t="s">
        <v>10474</v>
      </c>
      <c r="AN581">
        <v>4.5</v>
      </c>
      <c r="AO581" t="s">
        <v>10473</v>
      </c>
      <c r="AP581">
        <v>2.1072923691000001E-2</v>
      </c>
      <c r="AQ581">
        <f>(Table2[[#This Row],[Sharpe Ratio]]-AVERAGE(Table2[Sharpe Ratio]))/_xlfn.STDEV.P(Table2[Sharpe Ratio])</f>
        <v>-0.3854086357067657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-3.9290606297882951</v>
      </c>
      <c r="AS581">
        <f>_xlfn.RANK.AVG(Table2[[#This Row],[1Y Return vs Nifty Z-Score]],Table2[1Y Return vs Nifty Z-Score])</f>
        <v>661</v>
      </c>
      <c r="AT581">
        <f>_xlfn.RANK.AVG(Table2[[#This Row],[6M Return vs Nifty Z-Score]],Table2[6M Return vs Nifty Z-Score])</f>
        <v>514</v>
      </c>
      <c r="AU581">
        <f>_xlfn.RANK.AVG(Table2[[#This Row],[Sharpe Ratio Z-Score]],Table2[Sharpe Ratio Z-Score])</f>
        <v>436</v>
      </c>
      <c r="AV581">
        <f>(Table2[[#This Row],[Rank 1Y]]+Table2[[#This Row],[Rank 6M]]+Table2[[#This Row],[Rank Sharpe]])/3</f>
        <v>537</v>
      </c>
    </row>
    <row r="582" spans="1:48" x14ac:dyDescent="0.3">
      <c r="A582" t="s">
        <v>725</v>
      </c>
      <c r="B582" t="s">
        <v>726</v>
      </c>
      <c r="C582" t="s">
        <v>10429</v>
      </c>
      <c r="D582" t="s">
        <v>546</v>
      </c>
      <c r="E582">
        <v>22189.429693009999</v>
      </c>
      <c r="F582">
        <v>523.1</v>
      </c>
      <c r="G582">
        <v>-19.841176971453901</v>
      </c>
      <c r="H582">
        <f>(Table2[[#This Row],[1Y Return vs Nifty]]-AVERAGE(Table2[1Y Return vs Nifty]))/_xlfn.STDEV.P(Table2[1Y Return vs Nifty])</f>
        <v>-0.76371047893746768</v>
      </c>
      <c r="I582">
        <v>24.993876186086801</v>
      </c>
      <c r="J582">
        <f>(Table2[[#This Row],[1M Return vs Nifty]]-AVERAGE(Table2[1M Return vs Nifty]))/_xlfn.STDEV.P(Table2[1M Return vs Nifty])</f>
        <v>1.0827292190365316</v>
      </c>
      <c r="K582">
        <v>-28.291728182942801</v>
      </c>
      <c r="L582">
        <f>(Table2[[#This Row],[6M Return vs Nifty]]-AVERAGE(Table2[6M Return vs Nifty]))/_xlfn.STDEV.P(Table2[6M Return vs Nifty])</f>
        <v>-1.1404780474519673</v>
      </c>
      <c r="M582">
        <v>6.0666580945721904</v>
      </c>
      <c r="N582">
        <f>(Table2[[#This Row],[1W Return vs Nifty]]-AVERAGE(Table2[1W Return vs Nifty]))/_xlfn.STDEV.P(Table2[1W Return vs Nifty])</f>
        <v>0.87360363621009818</v>
      </c>
      <c r="O582">
        <v>485.51</v>
      </c>
      <c r="P582">
        <v>456.31556693411</v>
      </c>
      <c r="Q582">
        <v>483.780146712141</v>
      </c>
      <c r="R582">
        <v>70.087766443291898</v>
      </c>
      <c r="S582" s="2">
        <f>(Table2[[#This Row],[Close Price]]-Table2[[#This Row],[20D EMA]])/Table2[[#This Row],[20D EMA]]</f>
        <v>7.7423739984758363E-2</v>
      </c>
      <c r="T582" s="2">
        <f>(Table2[[#This Row],[Close Price]]-Table2[[#This Row],[50D EMA]])/Table2[[#This Row],[50D EMA]]</f>
        <v>0.14635580704511317</v>
      </c>
      <c r="U582" s="2">
        <f>(Table2[[#This Row],[Close Price]]-Table2[[#This Row],[200D EMA]])/Table2[[#This Row],[200D EMA]]</f>
        <v>8.1276285426518602E-2</v>
      </c>
      <c r="V582">
        <v>1.3252557388231401</v>
      </c>
      <c r="W582">
        <v>514.79999999999995</v>
      </c>
      <c r="X582">
        <v>528.35</v>
      </c>
      <c r="Y582">
        <v>502</v>
      </c>
      <c r="Z582">
        <v>535.6</v>
      </c>
      <c r="AA582">
        <v>502</v>
      </c>
      <c r="AB582">
        <v>535.6</v>
      </c>
      <c r="AC582" s="2">
        <f>(Table2[[#This Row],[Close Price]]/Table2[[#This Row],[Day Low]])-1</f>
        <v>1.6122766122766308E-2</v>
      </c>
      <c r="AD582" s="2">
        <f>(Table2[[#This Row],[Day High]]/Table2[[#This Row],[Close Price]])-1</f>
        <v>1.0036321926973901E-2</v>
      </c>
      <c r="AE582" s="2">
        <f>(Table2[[#This Row],[Close Price]]/Table2[[#This Row],[Current Week Low]])-1</f>
        <v>4.2031872509960211E-2</v>
      </c>
      <c r="AF582" s="2">
        <f>(Table2[[#This Row],[Current Week High]]/Table2[[#This Row],[Close Price]])-1</f>
        <v>2.3896004588032982E-2</v>
      </c>
      <c r="AG582" s="2">
        <f>(Table2[[#This Row],[Close Price]]/Table2[[#This Row],[Current Month Low]])-1</f>
        <v>4.2031872509960211E-2</v>
      </c>
      <c r="AH582" s="2">
        <f>(Table2[[#This Row],[Current Month High]]/Table2[[#This Row],[Close Price]])-1</f>
        <v>2.3896004588032982E-2</v>
      </c>
      <c r="AI582">
        <v>30.954419957058001</v>
      </c>
      <c r="AJ582">
        <v>71.914026554489297</v>
      </c>
      <c r="AK582" t="str">
        <f>IF(AND(Table2[[#This Row],[20D EMA]]&gt;Table2[[#This Row],[50D EMA]],Table2[[#This Row],[50D EMA]]&gt;Table2[[#This Row],[200D EMA]]),"Uptrend","Downtrend/NoTrend")</f>
        <v>Downtrend/NoTrend</v>
      </c>
      <c r="AL582">
        <v>0.14000000000000001</v>
      </c>
      <c r="AM582" t="s">
        <v>10473</v>
      </c>
      <c r="AN582">
        <v>10.55</v>
      </c>
      <c r="AO582" t="s">
        <v>10473</v>
      </c>
      <c r="AP582">
        <v>6.4286558390723003E-2</v>
      </c>
      <c r="AQ582">
        <f>(Table2[[#This Row],[Sharpe Ratio]]-AVERAGE(Table2[Sharpe Ratio]))/_xlfn.STDEV.P(Table2[Sharpe Ratio])</f>
        <v>0.10330544836229405</v>
      </c>
      <c r="AR5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2">
        <f>_xlfn.RANK.AVG(Table2[[#This Row],[1Y Return vs Nifty Z-Score]],Table2[1Y Return vs Nifty Z-Score])</f>
        <v>628</v>
      </c>
      <c r="AT582">
        <f>_xlfn.RANK.AVG(Table2[[#This Row],[6M Return vs Nifty Z-Score]],Table2[6M Return vs Nifty Z-Score])</f>
        <v>683</v>
      </c>
      <c r="AU582">
        <f>_xlfn.RANK.AVG(Table2[[#This Row],[Sharpe Ratio Z-Score]],Table2[Sharpe Ratio Z-Score])</f>
        <v>306</v>
      </c>
      <c r="AV582">
        <f>(Table2[[#This Row],[Rank 1Y]]+Table2[[#This Row],[Rank 6M]]+Table2[[#This Row],[Rank Sharpe]])/3</f>
        <v>539</v>
      </c>
    </row>
    <row r="583" spans="1:48" x14ac:dyDescent="0.3">
      <c r="A583" t="s">
        <v>1796</v>
      </c>
      <c r="B583" t="s">
        <v>1797</v>
      </c>
      <c r="C583" t="s">
        <v>10445</v>
      </c>
      <c r="D583" t="s">
        <v>1798</v>
      </c>
      <c r="E583">
        <v>4037.6083644999999</v>
      </c>
      <c r="F583">
        <v>22.81</v>
      </c>
      <c r="G583">
        <v>21.5494613401269</v>
      </c>
      <c r="H583">
        <f>(Table2[[#This Row],[1Y Return vs Nifty]]-AVERAGE(Table2[1Y Return vs Nifty]))/_xlfn.STDEV.P(Table2[1Y Return vs Nifty])</f>
        <v>-0.30267108840776413</v>
      </c>
      <c r="I583">
        <v>9.3692449944452996</v>
      </c>
      <c r="J583">
        <f>(Table2[[#This Row],[1M Return vs Nifty]]-AVERAGE(Table2[1M Return vs Nifty]))/_xlfn.STDEV.P(Table2[1M Return vs Nifty])</f>
        <v>-4.2432260745647217E-2</v>
      </c>
      <c r="K583">
        <v>-13.895485443942301</v>
      </c>
      <c r="L583">
        <f>(Table2[[#This Row],[6M Return vs Nifty]]-AVERAGE(Table2[6M Return vs Nifty]))/_xlfn.STDEV.P(Table2[6M Return vs Nifty])</f>
        <v>-0.72883085420493798</v>
      </c>
      <c r="M583">
        <v>5.21366341692719</v>
      </c>
      <c r="N583">
        <f>(Table2[[#This Row],[1W Return vs Nifty]]-AVERAGE(Table2[1W Return vs Nifty]))/_xlfn.STDEV.P(Table2[1W Return vs Nifty])</f>
        <v>0.70613036612798008</v>
      </c>
      <c r="O583">
        <v>22.31</v>
      </c>
      <c r="P583">
        <v>21.867635353260098</v>
      </c>
      <c r="Q583">
        <v>20.911595661993399</v>
      </c>
      <c r="R583">
        <v>55.811388133612603</v>
      </c>
      <c r="S583" s="2">
        <f>(Table2[[#This Row],[Close Price]]-Table2[[#This Row],[20D EMA]])/Table2[[#This Row],[20D EMA]]</f>
        <v>2.241147467503362E-2</v>
      </c>
      <c r="T583" s="2">
        <f>(Table2[[#This Row],[Close Price]]-Table2[[#This Row],[50D EMA]])/Table2[[#This Row],[50D EMA]]</f>
        <v>4.3094035158191414E-2</v>
      </c>
      <c r="U583" s="2">
        <f>(Table2[[#This Row],[Close Price]]-Table2[[#This Row],[200D EMA]])/Table2[[#This Row],[200D EMA]]</f>
        <v>9.0782375897642736E-2</v>
      </c>
      <c r="V583">
        <v>1.2506859853399399</v>
      </c>
      <c r="W583">
        <v>22.75</v>
      </c>
      <c r="X583">
        <v>23.16</v>
      </c>
      <c r="Y583">
        <v>21.7</v>
      </c>
      <c r="Z583">
        <v>24.55</v>
      </c>
      <c r="AA583">
        <v>21.7</v>
      </c>
      <c r="AB583">
        <v>24.55</v>
      </c>
      <c r="AC583" s="2">
        <f>(Table2[[#This Row],[Close Price]]/Table2[[#This Row],[Day Low]])-1</f>
        <v>2.6373626373625836E-3</v>
      </c>
      <c r="AD583" s="2">
        <f>(Table2[[#This Row],[Day High]]/Table2[[#This Row],[Close Price]])-1</f>
        <v>1.5344147303814282E-2</v>
      </c>
      <c r="AE583" s="2">
        <f>(Table2[[#This Row],[Close Price]]/Table2[[#This Row],[Current Week Low]])-1</f>
        <v>5.1152073732718906E-2</v>
      </c>
      <c r="AF583" s="2">
        <f>(Table2[[#This Row],[Current Week High]]/Table2[[#This Row],[Close Price]])-1</f>
        <v>7.6282332310390277E-2</v>
      </c>
      <c r="AG583" s="2">
        <f>(Table2[[#This Row],[Close Price]]/Table2[[#This Row],[Current Month Low]])-1</f>
        <v>5.1152073732718906E-2</v>
      </c>
      <c r="AH583" s="2">
        <f>(Table2[[#This Row],[Current Month High]]/Table2[[#This Row],[Close Price]])-1</f>
        <v>7.6282332310390277E-2</v>
      </c>
      <c r="AI583">
        <v>22.533976326172699</v>
      </c>
      <c r="AJ583">
        <v>54.644067796610102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-0.03</v>
      </c>
      <c r="AM583" t="s">
        <v>10474</v>
      </c>
      <c r="AN583">
        <v>0.48</v>
      </c>
      <c r="AO583" t="s">
        <v>10473</v>
      </c>
      <c r="AP583">
        <v>-7.1561246923109001E-2</v>
      </c>
      <c r="AQ583">
        <f>(Table2[[#This Row],[Sharpe Ratio]]-AVERAGE(Table2[Sharpe Ratio]))/_xlfn.STDEV.P(Table2[Sharpe Ratio])</f>
        <v>-1.433032242463026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-1.8008360796933955</v>
      </c>
      <c r="AS583">
        <f>_xlfn.RANK.AVG(Table2[[#This Row],[1Y Return vs Nifty Z-Score]],Table2[1Y Return vs Nifty Z-Score])</f>
        <v>382</v>
      </c>
      <c r="AT583">
        <f>_xlfn.RANK.AVG(Table2[[#This Row],[6M Return vs Nifty Z-Score]],Table2[6M Return vs Nifty Z-Score])</f>
        <v>569</v>
      </c>
      <c r="AU583">
        <f>_xlfn.RANK.AVG(Table2[[#This Row],[Sharpe Ratio Z-Score]],Table2[Sharpe Ratio Z-Score])</f>
        <v>667</v>
      </c>
      <c r="AV583">
        <f>(Table2[[#This Row],[Rank 1Y]]+Table2[[#This Row],[Rank 6M]]+Table2[[#This Row],[Rank Sharpe]])/3</f>
        <v>539.33333333333337</v>
      </c>
    </row>
    <row r="584" spans="1:48" x14ac:dyDescent="0.3">
      <c r="A584" t="s">
        <v>618</v>
      </c>
      <c r="B584" t="s">
        <v>619</v>
      </c>
      <c r="C584" t="s">
        <v>10434</v>
      </c>
      <c r="D584" t="s">
        <v>59</v>
      </c>
      <c r="E584">
        <v>30310.198238925001</v>
      </c>
      <c r="F584">
        <v>1839.75</v>
      </c>
      <c r="G584">
        <v>47.476459677277496</v>
      </c>
      <c r="H584">
        <f>(Table2[[#This Row],[1Y Return vs Nifty]]-AVERAGE(Table2[1Y Return vs Nifty]))/_xlfn.STDEV.P(Table2[1Y Return vs Nifty])</f>
        <v>-1.3877100220341505E-2</v>
      </c>
      <c r="I584">
        <v>-7.2779579318273804</v>
      </c>
      <c r="J584">
        <f>(Table2[[#This Row],[1M Return vs Nifty]]-AVERAGE(Table2[1M Return vs Nifty]))/_xlfn.STDEV.P(Table2[1M Return vs Nifty])</f>
        <v>-1.2412312115189204</v>
      </c>
      <c r="K584">
        <v>-19.541647832635999</v>
      </c>
      <c r="L584">
        <f>(Table2[[#This Row],[6M Return vs Nifty]]-AVERAGE(Table2[6M Return vs Nifty]))/_xlfn.STDEV.P(Table2[6M Return vs Nifty])</f>
        <v>-0.89027762487005035</v>
      </c>
      <c r="M584">
        <v>-1.7944495747443201</v>
      </c>
      <c r="N584">
        <f>(Table2[[#This Row],[1W Return vs Nifty]]-AVERAGE(Table2[1W Return vs Nifty]))/_xlfn.STDEV.P(Table2[1W Return vs Nifty])</f>
        <v>-0.66981209937549491</v>
      </c>
      <c r="O584">
        <v>1823.38</v>
      </c>
      <c r="P584">
        <v>1815.9467427106899</v>
      </c>
      <c r="Q584">
        <v>1764.38621338189</v>
      </c>
      <c r="R584">
        <v>59.983744212861801</v>
      </c>
      <c r="S584" s="2">
        <f>(Table2[[#This Row],[Close Price]]-Table2[[#This Row],[20D EMA]])/Table2[[#This Row],[20D EMA]]</f>
        <v>8.9778323772334283E-3</v>
      </c>
      <c r="T584" s="2">
        <f>(Table2[[#This Row],[Close Price]]-Table2[[#This Row],[50D EMA]])/Table2[[#This Row],[50D EMA]]</f>
        <v>1.3107904945372242E-2</v>
      </c>
      <c r="U584" s="2">
        <f>(Table2[[#This Row],[Close Price]]-Table2[[#This Row],[200D EMA]])/Table2[[#This Row],[200D EMA]]</f>
        <v>4.2713883188679164E-2</v>
      </c>
      <c r="V584">
        <v>0.50599677383526998</v>
      </c>
      <c r="W584">
        <v>1803</v>
      </c>
      <c r="X584">
        <v>1868.75</v>
      </c>
      <c r="Y584">
        <v>1803</v>
      </c>
      <c r="Z584">
        <v>1868.75</v>
      </c>
      <c r="AA584">
        <v>1803</v>
      </c>
      <c r="AB584">
        <v>1868.75</v>
      </c>
      <c r="AC584" s="2">
        <f>(Table2[[#This Row],[Close Price]]/Table2[[#This Row],[Day Low]])-1</f>
        <v>2.0382695507487503E-2</v>
      </c>
      <c r="AD584" s="2">
        <f>(Table2[[#This Row],[Day High]]/Table2[[#This Row],[Close Price]])-1</f>
        <v>1.5763011278706385E-2</v>
      </c>
      <c r="AE584" s="2">
        <f>(Table2[[#This Row],[Close Price]]/Table2[[#This Row],[Current Week Low]])-1</f>
        <v>2.0382695507487503E-2</v>
      </c>
      <c r="AF584" s="2">
        <f>(Table2[[#This Row],[Current Week High]]/Table2[[#This Row],[Close Price]])-1</f>
        <v>1.5763011278706385E-2</v>
      </c>
      <c r="AG584" s="2">
        <f>(Table2[[#This Row],[Close Price]]/Table2[[#This Row],[Current Month Low]])-1</f>
        <v>2.0382695507487503E-2</v>
      </c>
      <c r="AH584" s="2">
        <f>(Table2[[#This Row],[Current Month High]]/Table2[[#This Row],[Close Price]])-1</f>
        <v>1.5763011278706385E-2</v>
      </c>
      <c r="AI584">
        <v>19.2553336051093</v>
      </c>
      <c r="AJ584">
        <v>76.559500959692897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-0.04</v>
      </c>
      <c r="AM584" t="s">
        <v>10474</v>
      </c>
      <c r="AN584">
        <v>0.64</v>
      </c>
      <c r="AO584" t="s">
        <v>10473</v>
      </c>
      <c r="AP584">
        <v>-0.115966516292206</v>
      </c>
      <c r="AQ584">
        <f>(Table2[[#This Row],[Sharpe Ratio]]-AVERAGE(Table2[Sharpe Ratio]))/_xlfn.STDEV.P(Table2[Sharpe Ratio])</f>
        <v>-1.9352228287988986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-4.7504208647837052</v>
      </c>
      <c r="AS584">
        <f>_xlfn.RANK.AVG(Table2[[#This Row],[1Y Return vs Nifty Z-Score]],Table2[1Y Return vs Nifty Z-Score])</f>
        <v>282</v>
      </c>
      <c r="AT584">
        <f>_xlfn.RANK.AVG(Table2[[#This Row],[6M Return vs Nifty Z-Score]],Table2[6M Return vs Nifty Z-Score])</f>
        <v>627</v>
      </c>
      <c r="AU584">
        <f>_xlfn.RANK.AVG(Table2[[#This Row],[Sharpe Ratio Z-Score]],Table2[Sharpe Ratio Z-Score])</f>
        <v>714</v>
      </c>
      <c r="AV584">
        <f>(Table2[[#This Row],[Rank 1Y]]+Table2[[#This Row],[Rank 6M]]+Table2[[#This Row],[Rank Sharpe]])/3</f>
        <v>541</v>
      </c>
    </row>
    <row r="585" spans="1:48" x14ac:dyDescent="0.3">
      <c r="A585" t="s">
        <v>19</v>
      </c>
      <c r="B585" t="s">
        <v>20</v>
      </c>
      <c r="C585" t="s">
        <v>10428</v>
      </c>
      <c r="D585" t="s">
        <v>21</v>
      </c>
      <c r="E585">
        <v>1451504.35047124</v>
      </c>
      <c r="F585">
        <v>4011.8</v>
      </c>
      <c r="G585">
        <v>-4.5688128857286099</v>
      </c>
      <c r="H585">
        <f>(Table2[[#This Row],[1Y Return vs Nifty]]-AVERAGE(Table2[1Y Return vs Nifty]))/_xlfn.STDEV.P(Table2[1Y Return vs Nifty])</f>
        <v>-0.59359564821110866</v>
      </c>
      <c r="I585">
        <v>-0.214028709536003</v>
      </c>
      <c r="J585">
        <f>(Table2[[#This Row],[1M Return vs Nifty]]-AVERAGE(Table2[1M Return vs Nifty]))/_xlfn.STDEV.P(Table2[1M Return vs Nifty])</f>
        <v>-0.73254329694709919</v>
      </c>
      <c r="K585">
        <v>-4.6753684614609803</v>
      </c>
      <c r="L585">
        <f>(Table2[[#This Row],[6M Return vs Nifty]]-AVERAGE(Table2[6M Return vs Nifty]))/_xlfn.STDEV.P(Table2[6M Return vs Nifty])</f>
        <v>-0.46519017058645545</v>
      </c>
      <c r="M585">
        <v>1.1773548975449799</v>
      </c>
      <c r="N585">
        <f>(Table2[[#This Row],[1W Return vs Nifty]]-AVERAGE(Table2[1W Return vs Nifty]))/_xlfn.STDEV.P(Table2[1W Return vs Nifty])</f>
        <v>-8.6340917124948069E-2</v>
      </c>
      <c r="O585">
        <v>3904.72</v>
      </c>
      <c r="P585">
        <v>3883.5821218095002</v>
      </c>
      <c r="Q585">
        <v>3783.1713620120099</v>
      </c>
      <c r="R585">
        <v>67.720533912320704</v>
      </c>
      <c r="S585" s="2">
        <f>(Table2[[#This Row],[Close Price]]-Table2[[#This Row],[20D EMA]])/Table2[[#This Row],[20D EMA]]</f>
        <v>2.7423221127251221E-2</v>
      </c>
      <c r="T585" s="2">
        <f>(Table2[[#This Row],[Close Price]]-Table2[[#This Row],[50D EMA]])/Table2[[#This Row],[50D EMA]]</f>
        <v>3.3015364209875046E-2</v>
      </c>
      <c r="U585" s="2">
        <f>(Table2[[#This Row],[Close Price]]-Table2[[#This Row],[200D EMA]])/Table2[[#This Row],[200D EMA]]</f>
        <v>6.0433064249671826E-2</v>
      </c>
      <c r="V585">
        <v>1.0508608879636201</v>
      </c>
      <c r="W585">
        <v>3988</v>
      </c>
      <c r="X585">
        <v>4026.75</v>
      </c>
      <c r="Y585">
        <v>3884</v>
      </c>
      <c r="Z585">
        <v>4047.35</v>
      </c>
      <c r="AA585">
        <v>3884</v>
      </c>
      <c r="AB585">
        <v>4047.35</v>
      </c>
      <c r="AC585" s="2">
        <f>(Table2[[#This Row],[Close Price]]/Table2[[#This Row],[Day Low]])-1</f>
        <v>5.9679037111335376E-3</v>
      </c>
      <c r="AD585" s="2">
        <f>(Table2[[#This Row],[Day High]]/Table2[[#This Row],[Close Price]])-1</f>
        <v>3.7265068049254779E-3</v>
      </c>
      <c r="AE585" s="2">
        <f>(Table2[[#This Row],[Close Price]]/Table2[[#This Row],[Current Week Low]])-1</f>
        <v>3.2904222451081377E-2</v>
      </c>
      <c r="AF585" s="2">
        <f>(Table2[[#This Row],[Current Week High]]/Table2[[#This Row],[Close Price]])-1</f>
        <v>8.8613589909765089E-3</v>
      </c>
      <c r="AG585" s="2">
        <f>(Table2[[#This Row],[Close Price]]/Table2[[#This Row],[Current Month Low]])-1</f>
        <v>3.2904222451081377E-2</v>
      </c>
      <c r="AH585" s="2">
        <f>(Table2[[#This Row],[Current Month High]]/Table2[[#This Row],[Close Price]])-1</f>
        <v>8.8613589909765089E-3</v>
      </c>
      <c r="AI585">
        <v>6.0558851388404102</v>
      </c>
      <c r="AJ585">
        <v>23.436201963016501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-0.08</v>
      </c>
      <c r="AM585" t="s">
        <v>10474</v>
      </c>
      <c r="AN585">
        <v>5.53</v>
      </c>
      <c r="AO585" t="s">
        <v>10473</v>
      </c>
      <c r="AP585">
        <v>-3.5052949495005002E-2</v>
      </c>
      <c r="AQ585">
        <f>(Table2[[#This Row],[Sharpe Ratio]]-AVERAGE(Table2[Sharpe Ratio]))/_xlfn.STDEV.P(Table2[Sharpe Ratio])</f>
        <v>-1.0201505382861953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-2.8978205711558065</v>
      </c>
      <c r="AS585">
        <f>_xlfn.RANK.AVG(Table2[[#This Row],[1Y Return vs Nifty Z-Score]],Table2[1Y Return vs Nifty Z-Score])</f>
        <v>543</v>
      </c>
      <c r="AT585">
        <f>_xlfn.RANK.AVG(Table2[[#This Row],[6M Return vs Nifty Z-Score]],Table2[6M Return vs Nifty Z-Score])</f>
        <v>474</v>
      </c>
      <c r="AU585">
        <f>_xlfn.RANK.AVG(Table2[[#This Row],[Sharpe Ratio Z-Score]],Table2[Sharpe Ratio Z-Score])</f>
        <v>607</v>
      </c>
      <c r="AV585">
        <f>(Table2[[#This Row],[Rank 1Y]]+Table2[[#This Row],[Rank 6M]]+Table2[[#This Row],[Rank Sharpe]])/3</f>
        <v>541.33333333333337</v>
      </c>
    </row>
    <row r="586" spans="1:48" x14ac:dyDescent="0.3">
      <c r="A586" t="s">
        <v>316</v>
      </c>
      <c r="B586" t="s">
        <v>317</v>
      </c>
      <c r="C586" t="s">
        <v>10431</v>
      </c>
      <c r="D586" t="s">
        <v>188</v>
      </c>
      <c r="E586">
        <v>79665.343987704997</v>
      </c>
      <c r="F586">
        <v>615.35</v>
      </c>
      <c r="G586">
        <v>-11.1582394454352</v>
      </c>
      <c r="H586">
        <f>(Table2[[#This Row],[1Y Return vs Nifty]]-AVERAGE(Table2[1Y Return vs Nifty]))/_xlfn.STDEV.P(Table2[1Y Return vs Nifty])</f>
        <v>-0.66699353065394495</v>
      </c>
      <c r="I586">
        <v>-10.335811321349199</v>
      </c>
      <c r="J586">
        <f>(Table2[[#This Row],[1M Return vs Nifty]]-AVERAGE(Table2[1M Return vs Nifty]))/_xlfn.STDEV.P(Table2[1M Return vs Nifty])</f>
        <v>-1.4614334551758383</v>
      </c>
      <c r="K586">
        <v>0.69845287580239701</v>
      </c>
      <c r="L586">
        <f>(Table2[[#This Row],[6M Return vs Nifty]]-AVERAGE(Table2[6M Return vs Nifty]))/_xlfn.STDEV.P(Table2[6M Return vs Nifty])</f>
        <v>-0.3115307394001034</v>
      </c>
      <c r="M586">
        <v>-2.37297986980496</v>
      </c>
      <c r="N586">
        <f>(Table2[[#This Row],[1W Return vs Nifty]]-AVERAGE(Table2[1W Return vs Nifty]))/_xlfn.STDEV.P(Table2[1W Return vs Nifty])</f>
        <v>-0.78339822469912923</v>
      </c>
      <c r="O586">
        <v>613.77</v>
      </c>
      <c r="P586">
        <v>595.96935029419706</v>
      </c>
      <c r="Q586">
        <v>554.95553397557501</v>
      </c>
      <c r="R586">
        <v>51.2626785030617</v>
      </c>
      <c r="S586" s="2">
        <f>(Table2[[#This Row],[Close Price]]-Table2[[#This Row],[20D EMA]])/Table2[[#This Row],[20D EMA]]</f>
        <v>2.5742541994558891E-3</v>
      </c>
      <c r="T586" s="2">
        <f>(Table2[[#This Row],[Close Price]]-Table2[[#This Row],[50D EMA]])/Table2[[#This Row],[50D EMA]]</f>
        <v>3.2519540973433972E-2</v>
      </c>
      <c r="U586" s="2">
        <f>(Table2[[#This Row],[Close Price]]-Table2[[#This Row],[200D EMA]])/Table2[[#This Row],[200D EMA]]</f>
        <v>0.10882757685426221</v>
      </c>
      <c r="V586">
        <v>0.72870940100307802</v>
      </c>
      <c r="W586">
        <v>606.5</v>
      </c>
      <c r="X586">
        <v>618.70000000000005</v>
      </c>
      <c r="Y586">
        <v>601</v>
      </c>
      <c r="Z586">
        <v>622.9</v>
      </c>
      <c r="AA586">
        <v>601</v>
      </c>
      <c r="AB586">
        <v>622.9</v>
      </c>
      <c r="AC586" s="2">
        <f>(Table2[[#This Row],[Close Price]]/Table2[[#This Row],[Day Low]])-1</f>
        <v>1.4591920857378371E-2</v>
      </c>
      <c r="AD586" s="2">
        <f>(Table2[[#This Row],[Day High]]/Table2[[#This Row],[Close Price]])-1</f>
        <v>5.4440562281627969E-3</v>
      </c>
      <c r="AE586" s="2">
        <f>(Table2[[#This Row],[Close Price]]/Table2[[#This Row],[Current Week Low]])-1</f>
        <v>2.3876871880199602E-2</v>
      </c>
      <c r="AF586" s="2">
        <f>(Table2[[#This Row],[Current Week High]]/Table2[[#This Row],[Close Price]])-1</f>
        <v>1.2269440156008615E-2</v>
      </c>
      <c r="AG586" s="2">
        <f>(Table2[[#This Row],[Close Price]]/Table2[[#This Row],[Current Month Low]])-1</f>
        <v>2.3876871880199602E-2</v>
      </c>
      <c r="AH586" s="2">
        <f>(Table2[[#This Row],[Current Month High]]/Table2[[#This Row],[Close Price]])-1</f>
        <v>1.2269440156008615E-2</v>
      </c>
      <c r="AI586">
        <v>8.4260989680669596</v>
      </c>
      <c r="AJ586">
        <v>26.537117005963299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0.12</v>
      </c>
      <c r="AM586" t="s">
        <v>10473</v>
      </c>
      <c r="AN586">
        <v>-1.1399999999999999</v>
      </c>
      <c r="AO586" t="s">
        <v>10474</v>
      </c>
      <c r="AP586">
        <v>-4.8330881839637997E-2</v>
      </c>
      <c r="AQ586">
        <f>(Table2[[#This Row],[Sharpe Ratio]]-AVERAGE(Table2[Sharpe Ratio]))/_xlfn.STDEV.P(Table2[Sharpe Ratio])</f>
        <v>-1.1703140824830423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-4.3936700324120581</v>
      </c>
      <c r="AS586">
        <f>_xlfn.RANK.AVG(Table2[[#This Row],[1Y Return vs Nifty Z-Score]],Table2[1Y Return vs Nifty Z-Score])</f>
        <v>579</v>
      </c>
      <c r="AT586">
        <f>_xlfn.RANK.AVG(Table2[[#This Row],[6M Return vs Nifty Z-Score]],Table2[6M Return vs Nifty Z-Score])</f>
        <v>414</v>
      </c>
      <c r="AU586">
        <f>_xlfn.RANK.AVG(Table2[[#This Row],[Sharpe Ratio Z-Score]],Table2[Sharpe Ratio Z-Score])</f>
        <v>631</v>
      </c>
      <c r="AV586">
        <f>(Table2[[#This Row],[Rank 1Y]]+Table2[[#This Row],[Rank 6M]]+Table2[[#This Row],[Rank Sharpe]])/3</f>
        <v>541.33333333333337</v>
      </c>
    </row>
    <row r="587" spans="1:48" x14ac:dyDescent="0.3">
      <c r="A587" t="s">
        <v>356</v>
      </c>
      <c r="B587" t="s">
        <v>357</v>
      </c>
      <c r="C587" t="s">
        <v>10443</v>
      </c>
      <c r="D587" t="s">
        <v>166</v>
      </c>
      <c r="E587">
        <v>71164.189861874998</v>
      </c>
      <c r="F587">
        <v>2400.75</v>
      </c>
      <c r="G587">
        <v>-17.6963801586808</v>
      </c>
      <c r="H587">
        <f>(Table2[[#This Row],[1Y Return vs Nifty]]-AVERAGE(Table2[1Y Return vs Nifty]))/_xlfn.STDEV.P(Table2[1Y Return vs Nifty])</f>
        <v>-0.73982015359560671</v>
      </c>
      <c r="I587">
        <v>0.61019425502414504</v>
      </c>
      <c r="J587">
        <f>(Table2[[#This Row],[1M Return vs Nifty]]-AVERAGE(Table2[1M Return vs Nifty]))/_xlfn.STDEV.P(Table2[1M Return vs Nifty])</f>
        <v>-0.673189324421267</v>
      </c>
      <c r="K587">
        <v>-15.2219916048694</v>
      </c>
      <c r="L587">
        <f>(Table2[[#This Row],[6M Return vs Nifty]]-AVERAGE(Table2[6M Return vs Nifty]))/_xlfn.STDEV.P(Table2[6M Return vs Nifty])</f>
        <v>-0.76676106612691641</v>
      </c>
      <c r="M587">
        <v>-3.71184627185586</v>
      </c>
      <c r="N587">
        <f>(Table2[[#This Row],[1W Return vs Nifty]]-AVERAGE(Table2[1W Return vs Nifty]))/_xlfn.STDEV.P(Table2[1W Return vs Nifty])</f>
        <v>-1.0462654387989831</v>
      </c>
      <c r="O587">
        <v>2396.0300000000002</v>
      </c>
      <c r="P587">
        <v>2393.46119634356</v>
      </c>
      <c r="Q587">
        <v>2388.3569801579902</v>
      </c>
      <c r="R587">
        <v>49.2475598464789</v>
      </c>
      <c r="S587" s="2">
        <f>(Table2[[#This Row],[Close Price]]-Table2[[#This Row],[20D EMA]])/Table2[[#This Row],[20D EMA]]</f>
        <v>1.9699252513531965E-3</v>
      </c>
      <c r="T587" s="2">
        <f>(Table2[[#This Row],[Close Price]]-Table2[[#This Row],[50D EMA]])/Table2[[#This Row],[50D EMA]]</f>
        <v>3.0452984437662691E-3</v>
      </c>
      <c r="U587" s="2">
        <f>(Table2[[#This Row],[Close Price]]-Table2[[#This Row],[200D EMA]])/Table2[[#This Row],[200D EMA]]</f>
        <v>5.1889311124629434E-3</v>
      </c>
      <c r="V587">
        <v>0.96313710516435302</v>
      </c>
      <c r="W587">
        <v>2372.8000000000002</v>
      </c>
      <c r="X587">
        <v>2411.5</v>
      </c>
      <c r="Y587">
        <v>2369.9499999999998</v>
      </c>
      <c r="Z587">
        <v>2471</v>
      </c>
      <c r="AA587">
        <v>2369.9499999999998</v>
      </c>
      <c r="AB587">
        <v>2471</v>
      </c>
      <c r="AC587" s="2">
        <f>(Table2[[#This Row],[Close Price]]/Table2[[#This Row],[Day Low]])-1</f>
        <v>1.1779332434254774E-2</v>
      </c>
      <c r="AD587" s="2">
        <f>(Table2[[#This Row],[Day High]]/Table2[[#This Row],[Close Price]])-1</f>
        <v>4.477767364365226E-3</v>
      </c>
      <c r="AE587" s="2">
        <f>(Table2[[#This Row],[Close Price]]/Table2[[#This Row],[Current Week Low]])-1</f>
        <v>1.2996054769087939E-2</v>
      </c>
      <c r="AF587" s="2">
        <f>(Table2[[#This Row],[Current Week High]]/Table2[[#This Row],[Close Price]])-1</f>
        <v>2.9261689055503526E-2</v>
      </c>
      <c r="AG587" s="2">
        <f>(Table2[[#This Row],[Close Price]]/Table2[[#This Row],[Current Month Low]])-1</f>
        <v>1.2996054769087939E-2</v>
      </c>
      <c r="AH587" s="2">
        <f>(Table2[[#This Row],[Current Month High]]/Table2[[#This Row],[Close Price]])-1</f>
        <v>2.9261689055503526E-2</v>
      </c>
      <c r="AI587">
        <v>12.212850150994401</v>
      </c>
      <c r="AJ587">
        <v>17.683823529411701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-0.13</v>
      </c>
      <c r="AM587" t="s">
        <v>10474</v>
      </c>
      <c r="AN587">
        <v>-0.66</v>
      </c>
      <c r="AO587" t="s">
        <v>10474</v>
      </c>
      <c r="AP587">
        <v>2.2763667403267001E-2</v>
      </c>
      <c r="AQ587">
        <f>(Table2[[#This Row],[Sharpe Ratio]]-AVERAGE(Table2[Sharpe Ratio]))/_xlfn.STDEV.P(Table2[Sharpe Ratio])</f>
        <v>-0.36628758119520471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-3.5923235641379776</v>
      </c>
      <c r="AS587">
        <f>_xlfn.RANK.AVG(Table2[[#This Row],[1Y Return vs Nifty Z-Score]],Table2[1Y Return vs Nifty Z-Score])</f>
        <v>616</v>
      </c>
      <c r="AT587">
        <f>_xlfn.RANK.AVG(Table2[[#This Row],[6M Return vs Nifty Z-Score]],Table2[6M Return vs Nifty Z-Score])</f>
        <v>582</v>
      </c>
      <c r="AU587">
        <f>_xlfn.RANK.AVG(Table2[[#This Row],[Sharpe Ratio Z-Score]],Table2[Sharpe Ratio Z-Score])</f>
        <v>433</v>
      </c>
      <c r="AV587">
        <f>(Table2[[#This Row],[Rank 1Y]]+Table2[[#This Row],[Rank 6M]]+Table2[[#This Row],[Rank Sharpe]])/3</f>
        <v>543.66666666666663</v>
      </c>
    </row>
    <row r="588" spans="1:48" x14ac:dyDescent="0.3">
      <c r="A588" t="s">
        <v>1211</v>
      </c>
      <c r="B588" t="s">
        <v>1212</v>
      </c>
      <c r="C588" t="s">
        <v>10429</v>
      </c>
      <c r="D588" t="s">
        <v>546</v>
      </c>
      <c r="E588">
        <v>9389.1823134080005</v>
      </c>
      <c r="F588">
        <v>98.24</v>
      </c>
      <c r="G588">
        <v>7.7413130791911096</v>
      </c>
      <c r="H588">
        <f>(Table2[[#This Row],[1Y Return vs Nifty]]-AVERAGE(Table2[1Y Return vs Nifty]))/_xlfn.STDEV.P(Table2[1Y Return vs Nifty])</f>
        <v>-0.45647640570301429</v>
      </c>
      <c r="I588">
        <v>13.237400231021599</v>
      </c>
      <c r="J588">
        <f>(Table2[[#This Row],[1M Return vs Nifty]]-AVERAGE(Table2[1M Return vs Nifty]))/_xlfn.STDEV.P(Table2[1M Return vs Nifty])</f>
        <v>0.23612146744357651</v>
      </c>
      <c r="K588">
        <v>-14.879927797733901</v>
      </c>
      <c r="L588">
        <f>(Table2[[#This Row],[6M Return vs Nifty]]-AVERAGE(Table2[6M Return vs Nifty]))/_xlfn.STDEV.P(Table2[6M Return vs Nifty])</f>
        <v>-0.75698006919101057</v>
      </c>
      <c r="M588">
        <v>5.7711350725213801</v>
      </c>
      <c r="N588">
        <f>(Table2[[#This Row],[1W Return vs Nifty]]-AVERAGE(Table2[1W Return vs Nifty]))/_xlfn.STDEV.P(Table2[1W Return vs Nifty])</f>
        <v>0.8155819296455975</v>
      </c>
      <c r="O588">
        <v>86.7</v>
      </c>
      <c r="P588">
        <v>84.388861901371499</v>
      </c>
      <c r="Q588">
        <v>85.069142474538793</v>
      </c>
      <c r="R588">
        <v>86.688884077688698</v>
      </c>
      <c r="S588" s="2">
        <f>(Table2[[#This Row],[Close Price]]-Table2[[#This Row],[20D EMA]])/Table2[[#This Row],[20D EMA]]</f>
        <v>0.13310265282583611</v>
      </c>
      <c r="T588" s="2">
        <f>(Table2[[#This Row],[Close Price]]-Table2[[#This Row],[50D EMA]])/Table2[[#This Row],[50D EMA]]</f>
        <v>0.16413467117043068</v>
      </c>
      <c r="U588" s="2">
        <f>(Table2[[#This Row],[Close Price]]-Table2[[#This Row],[200D EMA]])/Table2[[#This Row],[200D EMA]]</f>
        <v>0.15482532375829744</v>
      </c>
      <c r="V588">
        <v>1.1433077087408301</v>
      </c>
      <c r="W588">
        <v>91.49</v>
      </c>
      <c r="X588">
        <v>99.75</v>
      </c>
      <c r="Y588">
        <v>87.11</v>
      </c>
      <c r="Z588">
        <v>99.75</v>
      </c>
      <c r="AA588">
        <v>87.11</v>
      </c>
      <c r="AB588">
        <v>99.75</v>
      </c>
      <c r="AC588" s="2">
        <f>(Table2[[#This Row],[Close Price]]/Table2[[#This Row],[Day Low]])-1</f>
        <v>7.3778555033336968E-2</v>
      </c>
      <c r="AD588" s="2">
        <f>(Table2[[#This Row],[Day High]]/Table2[[#This Row],[Close Price]])-1</f>
        <v>1.5370521172638485E-2</v>
      </c>
      <c r="AE588" s="2">
        <f>(Table2[[#This Row],[Close Price]]/Table2[[#This Row],[Current Week Low]])-1</f>
        <v>0.12776948685569955</v>
      </c>
      <c r="AF588" s="2">
        <f>(Table2[[#This Row],[Current Week High]]/Table2[[#This Row],[Close Price]])-1</f>
        <v>1.5370521172638485E-2</v>
      </c>
      <c r="AG588" s="2">
        <f>(Table2[[#This Row],[Close Price]]/Table2[[#This Row],[Current Month Low]])-1</f>
        <v>0.12776948685569955</v>
      </c>
      <c r="AH588" s="2">
        <f>(Table2[[#This Row],[Current Month High]]/Table2[[#This Row],[Close Price]])-1</f>
        <v>1.5370521172638485E-2</v>
      </c>
      <c r="AI588">
        <v>16.907573289902199</v>
      </c>
      <c r="AJ588">
        <v>42.376811594202898</v>
      </c>
      <c r="AK588" t="str">
        <f>IF(AND(Table2[[#This Row],[20D EMA]]&gt;Table2[[#This Row],[50D EMA]],Table2[[#This Row],[50D EMA]]&gt;Table2[[#This Row],[200D EMA]]),"Uptrend","Downtrend/NoTrend")</f>
        <v>Downtrend/NoTrend</v>
      </c>
      <c r="AL588">
        <v>7.0000000000000007E-2</v>
      </c>
      <c r="AM588" t="s">
        <v>10473</v>
      </c>
      <c r="AN588">
        <v>19.12</v>
      </c>
      <c r="AO588" t="s">
        <v>10473</v>
      </c>
      <c r="AP588">
        <v>-2.5809840588196999E-2</v>
      </c>
      <c r="AQ588">
        <f>(Table2[[#This Row],[Sharpe Ratio]]-AVERAGE(Table2[Sharpe Ratio]))/_xlfn.STDEV.P(Table2[Sharpe Ratio])</f>
        <v>-0.91561784774234256</v>
      </c>
      <c r="AR5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8">
        <f>_xlfn.RANK.AVG(Table2[[#This Row],[1Y Return vs Nifty Z-Score]],Table2[1Y Return vs Nifty Z-Score])</f>
        <v>468</v>
      </c>
      <c r="AT588">
        <f>_xlfn.RANK.AVG(Table2[[#This Row],[6M Return vs Nifty Z-Score]],Table2[6M Return vs Nifty Z-Score])</f>
        <v>579</v>
      </c>
      <c r="AU588">
        <f>_xlfn.RANK.AVG(Table2[[#This Row],[Sharpe Ratio Z-Score]],Table2[Sharpe Ratio Z-Score])</f>
        <v>592</v>
      </c>
      <c r="AV588">
        <f>(Table2[[#This Row],[Rank 1Y]]+Table2[[#This Row],[Rank 6M]]+Table2[[#This Row],[Rank Sharpe]])/3</f>
        <v>546.33333333333337</v>
      </c>
    </row>
    <row r="589" spans="1:48" x14ac:dyDescent="0.3">
      <c r="A589" t="s">
        <v>680</v>
      </c>
      <c r="B589" t="s">
        <v>681</v>
      </c>
      <c r="C589" t="s">
        <v>10429</v>
      </c>
      <c r="D589" t="s">
        <v>546</v>
      </c>
      <c r="E589">
        <v>25272.111329219999</v>
      </c>
      <c r="F589">
        <v>780.6</v>
      </c>
      <c r="G589">
        <v>3.0285038123166101</v>
      </c>
      <c r="H589">
        <f>(Table2[[#This Row],[1Y Return vs Nifty]]-AVERAGE(Table2[1Y Return vs Nifty]))/_xlfn.STDEV.P(Table2[1Y Return vs Nifty])</f>
        <v>-0.508971143661057</v>
      </c>
      <c r="I589">
        <v>5.6039064371079004</v>
      </c>
      <c r="J589">
        <f>(Table2[[#This Row],[1M Return vs Nifty]]-AVERAGE(Table2[1M Return vs Nifty]))/_xlfn.STDEV.P(Table2[1M Return vs Nifty])</f>
        <v>-0.31358195068655581</v>
      </c>
      <c r="K589">
        <v>-8.9467049786432007</v>
      </c>
      <c r="L589">
        <f>(Table2[[#This Row],[6M Return vs Nifty]]-AVERAGE(Table2[6M Return vs Nifty]))/_xlfn.STDEV.P(Table2[6M Return vs Nifty])</f>
        <v>-0.5873250720735137</v>
      </c>
      <c r="M589">
        <v>-0.45459540928354403</v>
      </c>
      <c r="N589">
        <f>(Table2[[#This Row],[1W Return vs Nifty]]-AVERAGE(Table2[1W Return vs Nifty]))/_xlfn.STDEV.P(Table2[1W Return vs Nifty])</f>
        <v>-0.40675095209803197</v>
      </c>
      <c r="O589">
        <v>751.86</v>
      </c>
      <c r="P589">
        <v>741.79528842652701</v>
      </c>
      <c r="Q589">
        <v>711.48134741327397</v>
      </c>
      <c r="R589">
        <v>73.323472604207694</v>
      </c>
      <c r="S589" s="2">
        <f>(Table2[[#This Row],[Close Price]]-Table2[[#This Row],[20D EMA]])/Table2[[#This Row],[20D EMA]]</f>
        <v>3.8225201500279318E-2</v>
      </c>
      <c r="T589" s="2">
        <f>(Table2[[#This Row],[Close Price]]-Table2[[#This Row],[50D EMA]])/Table2[[#This Row],[50D EMA]]</f>
        <v>5.2311887361517699E-2</v>
      </c>
      <c r="U589" s="2">
        <f>(Table2[[#This Row],[Close Price]]-Table2[[#This Row],[200D EMA]])/Table2[[#This Row],[200D EMA]]</f>
        <v>9.7147525845927077E-2</v>
      </c>
      <c r="V589">
        <v>0.86085258119540298</v>
      </c>
      <c r="W589">
        <v>774.4</v>
      </c>
      <c r="X589">
        <v>786</v>
      </c>
      <c r="Y589">
        <v>749.1</v>
      </c>
      <c r="Z589">
        <v>786</v>
      </c>
      <c r="AA589">
        <v>749.1</v>
      </c>
      <c r="AB589">
        <v>786</v>
      </c>
      <c r="AC589" s="2">
        <f>(Table2[[#This Row],[Close Price]]/Table2[[#This Row],[Day Low]])-1</f>
        <v>8.0061983471075848E-3</v>
      </c>
      <c r="AD589" s="2">
        <f>(Table2[[#This Row],[Day High]]/Table2[[#This Row],[Close Price]])-1</f>
        <v>6.9177555726362971E-3</v>
      </c>
      <c r="AE589" s="2">
        <f>(Table2[[#This Row],[Close Price]]/Table2[[#This Row],[Current Week Low]])-1</f>
        <v>4.205046055266326E-2</v>
      </c>
      <c r="AF589" s="2">
        <f>(Table2[[#This Row],[Current Week High]]/Table2[[#This Row],[Close Price]])-1</f>
        <v>6.9177555726362971E-3</v>
      </c>
      <c r="AG589" s="2">
        <f>(Table2[[#This Row],[Close Price]]/Table2[[#This Row],[Current Month Low]])-1</f>
        <v>4.205046055266326E-2</v>
      </c>
      <c r="AH589" s="2">
        <f>(Table2[[#This Row],[Current Month High]]/Table2[[#This Row],[Close Price]])-1</f>
        <v>6.9177555726362971E-3</v>
      </c>
      <c r="AI589">
        <v>10.997950294645101</v>
      </c>
      <c r="AJ589">
        <v>30.208507089240999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-0.02</v>
      </c>
      <c r="AM589" t="s">
        <v>10474</v>
      </c>
      <c r="AN589">
        <v>5.92</v>
      </c>
      <c r="AO589" t="s">
        <v>10473</v>
      </c>
      <c r="AP589">
        <v>-4.3331005214237002E-2</v>
      </c>
      <c r="AQ589">
        <f>(Table2[[#This Row],[Sharpe Ratio]]-AVERAGE(Table2[Sharpe Ratio]))/_xlfn.STDEV.P(Table2[Sharpe Ratio])</f>
        <v>-1.1137691946850063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-2.9303983132041651</v>
      </c>
      <c r="AS589">
        <f>_xlfn.RANK.AVG(Table2[[#This Row],[1Y Return vs Nifty Z-Score]],Table2[1Y Return vs Nifty Z-Score])</f>
        <v>499</v>
      </c>
      <c r="AT589">
        <f>_xlfn.RANK.AVG(Table2[[#This Row],[6M Return vs Nifty Z-Score]],Table2[6M Return vs Nifty Z-Score])</f>
        <v>517</v>
      </c>
      <c r="AU589">
        <f>_xlfn.RANK.AVG(Table2[[#This Row],[Sharpe Ratio Z-Score]],Table2[Sharpe Ratio Z-Score])</f>
        <v>624</v>
      </c>
      <c r="AV589">
        <f>(Table2[[#This Row],[Rank 1Y]]+Table2[[#This Row],[Rank 6M]]+Table2[[#This Row],[Rank Sharpe]])/3</f>
        <v>546.66666666666663</v>
      </c>
    </row>
    <row r="590" spans="1:48" x14ac:dyDescent="0.3">
      <c r="A590" t="s">
        <v>1280</v>
      </c>
      <c r="B590" t="s">
        <v>1281</v>
      </c>
      <c r="C590" t="s">
        <v>10431</v>
      </c>
      <c r="D590" t="s">
        <v>997</v>
      </c>
      <c r="E590">
        <v>8606.6227916999997</v>
      </c>
      <c r="F590">
        <v>426.6</v>
      </c>
      <c r="G590">
        <v>-13.9083753230938</v>
      </c>
      <c r="H590">
        <f>(Table2[[#This Row],[1Y Return vs Nifty]]-AVERAGE(Table2[1Y Return vs Nifty]))/_xlfn.STDEV.P(Table2[1Y Return vs Nifty])</f>
        <v>-0.69762656799357059</v>
      </c>
      <c r="I590">
        <v>9.3311592186546104</v>
      </c>
      <c r="J590">
        <f>(Table2[[#This Row],[1M Return vs Nifty]]-AVERAGE(Table2[1M Return vs Nifty]))/_xlfn.STDEV.P(Table2[1M Return vs Nifty])</f>
        <v>-4.5174894944285351E-2</v>
      </c>
      <c r="K590">
        <v>-6.2781052624657701</v>
      </c>
      <c r="L590">
        <f>(Table2[[#This Row],[6M Return vs Nifty]]-AVERAGE(Table2[6M Return vs Nifty]))/_xlfn.STDEV.P(Table2[6M Return vs Nifty])</f>
        <v>-0.51101894116282254</v>
      </c>
      <c r="M590">
        <v>-1.5665390541663899</v>
      </c>
      <c r="N590">
        <f>(Table2[[#This Row],[1W Return vs Nifty]]-AVERAGE(Table2[1W Return vs Nifty]))/_xlfn.STDEV.P(Table2[1W Return vs Nifty])</f>
        <v>-0.62506513767969296</v>
      </c>
      <c r="O590">
        <v>424.1</v>
      </c>
      <c r="P590">
        <v>407.77031902664697</v>
      </c>
      <c r="Q590">
        <v>396.79797280984798</v>
      </c>
      <c r="R590">
        <v>47.036546529659702</v>
      </c>
      <c r="S590" s="2">
        <f>(Table2[[#This Row],[Close Price]]-Table2[[#This Row],[20D EMA]])/Table2[[#This Row],[20D EMA]]</f>
        <v>5.8948361235557651E-3</v>
      </c>
      <c r="T590" s="2">
        <f>(Table2[[#This Row],[Close Price]]-Table2[[#This Row],[50D EMA]])/Table2[[#This Row],[50D EMA]]</f>
        <v>4.6177173999078065E-2</v>
      </c>
      <c r="U590" s="2">
        <f>(Table2[[#This Row],[Close Price]]-Table2[[#This Row],[200D EMA]])/Table2[[#This Row],[200D EMA]]</f>
        <v>7.5106299004288668E-2</v>
      </c>
      <c r="V590">
        <v>0.96552756598492895</v>
      </c>
      <c r="W590">
        <v>423.45</v>
      </c>
      <c r="X590">
        <v>433.05</v>
      </c>
      <c r="Y590">
        <v>423.45</v>
      </c>
      <c r="Z590">
        <v>443.9</v>
      </c>
      <c r="AA590">
        <v>423.45</v>
      </c>
      <c r="AB590">
        <v>443.9</v>
      </c>
      <c r="AC590" s="2">
        <f>(Table2[[#This Row],[Close Price]]/Table2[[#This Row],[Day Low]])-1</f>
        <v>7.4388947927737092E-3</v>
      </c>
      <c r="AD590" s="2">
        <f>(Table2[[#This Row],[Day High]]/Table2[[#This Row],[Close Price]])-1</f>
        <v>1.5119549929676568E-2</v>
      </c>
      <c r="AE590" s="2">
        <f>(Table2[[#This Row],[Close Price]]/Table2[[#This Row],[Current Week Low]])-1</f>
        <v>7.4388947927737092E-3</v>
      </c>
      <c r="AF590" s="2">
        <f>(Table2[[#This Row],[Current Week High]]/Table2[[#This Row],[Close Price]])-1</f>
        <v>4.0553211439287251E-2</v>
      </c>
      <c r="AG590" s="2">
        <f>(Table2[[#This Row],[Close Price]]/Table2[[#This Row],[Current Month Low]])-1</f>
        <v>7.4388947927737092E-3</v>
      </c>
      <c r="AH590" s="2">
        <f>(Table2[[#This Row],[Current Month High]]/Table2[[#This Row],[Close Price]])-1</f>
        <v>4.0553211439287251E-2</v>
      </c>
      <c r="AI590">
        <v>13.9006094702297</v>
      </c>
      <c r="AJ590">
        <v>24.192139737991202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0.06</v>
      </c>
      <c r="AM590" t="s">
        <v>10473</v>
      </c>
      <c r="AN590">
        <v>-3.23</v>
      </c>
      <c r="AO590" t="s">
        <v>10474</v>
      </c>
      <c r="AP590">
        <v>-5.4475326737319996E-3</v>
      </c>
      <c r="AQ590">
        <f>(Table2[[#This Row],[Sharpe Ratio]]-AVERAGE(Table2[Sharpe Ratio]))/_xlfn.STDEV.P(Table2[Sharpe Ratio])</f>
        <v>-0.68533528227201157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-2.5642208240523834</v>
      </c>
      <c r="AS590">
        <f>_xlfn.RANK.AVG(Table2[[#This Row],[1Y Return vs Nifty Z-Score]],Table2[1Y Return vs Nifty Z-Score])</f>
        <v>593</v>
      </c>
      <c r="AT590">
        <f>_xlfn.RANK.AVG(Table2[[#This Row],[6M Return vs Nifty Z-Score]],Table2[6M Return vs Nifty Z-Score])</f>
        <v>493</v>
      </c>
      <c r="AU590">
        <f>_xlfn.RANK.AVG(Table2[[#This Row],[Sharpe Ratio Z-Score]],Table2[Sharpe Ratio Z-Score])</f>
        <v>554</v>
      </c>
      <c r="AV590">
        <f>(Table2[[#This Row],[Rank 1Y]]+Table2[[#This Row],[Rank 6M]]+Table2[[#This Row],[Rank Sharpe]])/3</f>
        <v>546.66666666666663</v>
      </c>
    </row>
    <row r="591" spans="1:48" x14ac:dyDescent="0.3">
      <c r="A591" t="s">
        <v>33</v>
      </c>
      <c r="B591" t="s">
        <v>34</v>
      </c>
      <c r="C591" t="s">
        <v>10428</v>
      </c>
      <c r="D591" t="s">
        <v>21</v>
      </c>
      <c r="E591">
        <v>682172.63800245</v>
      </c>
      <c r="F591">
        <v>1647.45</v>
      </c>
      <c r="G591">
        <v>-3.5471883511313602</v>
      </c>
      <c r="H591">
        <f>(Table2[[#This Row],[1Y Return vs Nifty]]-AVERAGE(Table2[1Y Return vs Nifty]))/_xlfn.STDEV.P(Table2[1Y Return vs Nifty])</f>
        <v>-0.58221604229067703</v>
      </c>
      <c r="I591">
        <v>9.4311003989847997</v>
      </c>
      <c r="J591">
        <f>(Table2[[#This Row],[1M Return vs Nifty]]-AVERAGE(Table2[1M Return vs Nifty]))/_xlfn.STDEV.P(Table2[1M Return vs Nifty])</f>
        <v>-3.7977927222471272E-2</v>
      </c>
      <c r="K591">
        <v>-4.50570391810676</v>
      </c>
      <c r="L591">
        <f>(Table2[[#This Row],[6M Return vs Nifty]]-AVERAGE(Table2[6M Return vs Nifty]))/_xlfn.STDEV.P(Table2[6M Return vs Nifty])</f>
        <v>-0.46033877051412292</v>
      </c>
      <c r="M591">
        <v>3.70474544712956</v>
      </c>
      <c r="N591">
        <f>(Table2[[#This Row],[1W Return vs Nifty]]-AVERAGE(Table2[1W Return vs Nifty]))/_xlfn.STDEV.P(Table2[1W Return vs Nifty])</f>
        <v>0.40987596582461727</v>
      </c>
      <c r="O591">
        <v>1557.17</v>
      </c>
      <c r="P591">
        <v>1516.8258111053301</v>
      </c>
      <c r="Q591">
        <v>1503.95896707625</v>
      </c>
      <c r="R591">
        <v>85.914232805648695</v>
      </c>
      <c r="S591" s="2">
        <f>(Table2[[#This Row],[Close Price]]-Table2[[#This Row],[20D EMA]])/Table2[[#This Row],[20D EMA]]</f>
        <v>5.7976971043623989E-2</v>
      </c>
      <c r="T591" s="2">
        <f>(Table2[[#This Row],[Close Price]]-Table2[[#This Row],[50D EMA]])/Table2[[#This Row],[50D EMA]]</f>
        <v>8.6116802561186936E-2</v>
      </c>
      <c r="U591" s="2">
        <f>(Table2[[#This Row],[Close Price]]-Table2[[#This Row],[200D EMA]])/Table2[[#This Row],[200D EMA]]</f>
        <v>9.5408874886195677E-2</v>
      </c>
      <c r="V591">
        <v>0.98363612947049195</v>
      </c>
      <c r="W591">
        <v>1633.35</v>
      </c>
      <c r="X591">
        <v>1665.85</v>
      </c>
      <c r="Y591">
        <v>1559.5</v>
      </c>
      <c r="Z591">
        <v>1665.85</v>
      </c>
      <c r="AA591">
        <v>1559.5</v>
      </c>
      <c r="AB591">
        <v>1665.85</v>
      </c>
      <c r="AC591" s="2">
        <f>(Table2[[#This Row],[Close Price]]/Table2[[#This Row],[Day Low]])-1</f>
        <v>8.6325649738268062E-3</v>
      </c>
      <c r="AD591" s="2">
        <f>(Table2[[#This Row],[Day High]]/Table2[[#This Row],[Close Price]])-1</f>
        <v>1.1168775987131507E-2</v>
      </c>
      <c r="AE591" s="2">
        <f>(Table2[[#This Row],[Close Price]]/Table2[[#This Row],[Current Week Low]])-1</f>
        <v>5.6396280859249748E-2</v>
      </c>
      <c r="AF591" s="2">
        <f>(Table2[[#This Row],[Current Week High]]/Table2[[#This Row],[Close Price]])-1</f>
        <v>1.1168775987131507E-2</v>
      </c>
      <c r="AG591" s="2">
        <f>(Table2[[#This Row],[Close Price]]/Table2[[#This Row],[Current Month Low]])-1</f>
        <v>5.6396280859249748E-2</v>
      </c>
      <c r="AH591" s="2">
        <f>(Table2[[#This Row],[Current Month High]]/Table2[[#This Row],[Close Price]])-1</f>
        <v>1.1168775987131507E-2</v>
      </c>
      <c r="AI591">
        <v>5.19287383532125</v>
      </c>
      <c r="AJ591">
        <v>26.241379310344801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0.04</v>
      </c>
      <c r="AM591" t="s">
        <v>10473</v>
      </c>
      <c r="AN591">
        <v>9.01</v>
      </c>
      <c r="AO591" t="s">
        <v>10473</v>
      </c>
      <c r="AP591">
        <v>-6.8715364084140002E-2</v>
      </c>
      <c r="AQ591">
        <f>(Table2[[#This Row],[Sharpe Ratio]]-AVERAGE(Table2[Sharpe Ratio]))/_xlfn.STDEV.P(Table2[Sharpe Ratio])</f>
        <v>-1.4008474231420187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-2.0715041973446726</v>
      </c>
      <c r="AS591">
        <f>_xlfn.RANK.AVG(Table2[[#This Row],[1Y Return vs Nifty Z-Score]],Table2[1Y Return vs Nifty Z-Score])</f>
        <v>538</v>
      </c>
      <c r="AT591">
        <f>_xlfn.RANK.AVG(Table2[[#This Row],[6M Return vs Nifty Z-Score]],Table2[6M Return vs Nifty Z-Score])</f>
        <v>471</v>
      </c>
      <c r="AU591">
        <f>_xlfn.RANK.AVG(Table2[[#This Row],[Sharpe Ratio Z-Score]],Table2[Sharpe Ratio Z-Score])</f>
        <v>660</v>
      </c>
      <c r="AV591">
        <f>(Table2[[#This Row],[Rank 1Y]]+Table2[[#This Row],[Rank 6M]]+Table2[[#This Row],[Rank Sharpe]])/3</f>
        <v>556.33333333333337</v>
      </c>
    </row>
    <row r="592" spans="1:48" x14ac:dyDescent="0.3">
      <c r="A592" t="s">
        <v>1581</v>
      </c>
      <c r="B592" t="s">
        <v>1582</v>
      </c>
      <c r="C592" t="s">
        <v>10441</v>
      </c>
      <c r="D592" t="s">
        <v>336</v>
      </c>
      <c r="E592">
        <v>5773.6812269399998</v>
      </c>
      <c r="F592">
        <v>270.60000000000002</v>
      </c>
      <c r="G592">
        <v>-14.516326042679299</v>
      </c>
      <c r="H592">
        <f>(Table2[[#This Row],[1Y Return vs Nifty]]-AVERAGE(Table2[1Y Return vs Nifty]))/_xlfn.STDEV.P(Table2[1Y Return vs Nifty])</f>
        <v>-0.70439837052340426</v>
      </c>
      <c r="I592">
        <v>15.773529286053501</v>
      </c>
      <c r="J592">
        <f>(Table2[[#This Row],[1M Return vs Nifty]]-AVERAGE(Table2[1M Return vs Nifty]))/_xlfn.STDEV.P(Table2[1M Return vs Nifty])</f>
        <v>0.41875328034709008</v>
      </c>
      <c r="K592">
        <v>3.0969451392457499</v>
      </c>
      <c r="L592">
        <f>(Table2[[#This Row],[6M Return vs Nifty]]-AVERAGE(Table2[6M Return vs Nifty]))/_xlfn.STDEV.P(Table2[6M Return vs Nifty])</f>
        <v>-0.24294808028749951</v>
      </c>
      <c r="M592">
        <v>-1.9845371240912</v>
      </c>
      <c r="N592">
        <f>(Table2[[#This Row],[1W Return vs Nifty]]-AVERAGE(Table2[1W Return vs Nifty]))/_xlfn.STDEV.P(Table2[1W Return vs Nifty])</f>
        <v>-0.70713306318139912</v>
      </c>
      <c r="O592">
        <v>260.12</v>
      </c>
      <c r="P592">
        <v>242.40727996163599</v>
      </c>
      <c r="Q592">
        <v>228.43358680425001</v>
      </c>
      <c r="R592">
        <v>56.583580275479001</v>
      </c>
      <c r="S592" s="2">
        <f>(Table2[[#This Row],[Close Price]]-Table2[[#This Row],[20D EMA]])/Table2[[#This Row],[20D EMA]]</f>
        <v>4.0289097339689446E-2</v>
      </c>
      <c r="T592" s="2">
        <f>(Table2[[#This Row],[Close Price]]-Table2[[#This Row],[50D EMA]])/Table2[[#This Row],[50D EMA]]</f>
        <v>0.11630310790511689</v>
      </c>
      <c r="U592" s="2">
        <f>(Table2[[#This Row],[Close Price]]-Table2[[#This Row],[200D EMA]])/Table2[[#This Row],[200D EMA]]</f>
        <v>0.18458937578160683</v>
      </c>
      <c r="V592">
        <v>1.2404891666068201</v>
      </c>
      <c r="W592">
        <v>269.5</v>
      </c>
      <c r="X592">
        <v>277.89999999999998</v>
      </c>
      <c r="Y592">
        <v>267.35000000000002</v>
      </c>
      <c r="Z592">
        <v>287.05</v>
      </c>
      <c r="AA592">
        <v>267.35000000000002</v>
      </c>
      <c r="AB592">
        <v>287.05</v>
      </c>
      <c r="AC592" s="2">
        <f>(Table2[[#This Row],[Close Price]]/Table2[[#This Row],[Day Low]])-1</f>
        <v>4.0816326530612734E-3</v>
      </c>
      <c r="AD592" s="2">
        <f>(Table2[[#This Row],[Day High]]/Table2[[#This Row],[Close Price]])-1</f>
        <v>2.6977087952697598E-2</v>
      </c>
      <c r="AE592" s="2">
        <f>(Table2[[#This Row],[Close Price]]/Table2[[#This Row],[Current Week Low]])-1</f>
        <v>1.2156349354778273E-2</v>
      </c>
      <c r="AF592" s="2">
        <f>(Table2[[#This Row],[Current Week High]]/Table2[[#This Row],[Close Price]])-1</f>
        <v>6.0790835181079084E-2</v>
      </c>
      <c r="AG592" s="2">
        <f>(Table2[[#This Row],[Close Price]]/Table2[[#This Row],[Current Month Low]])-1</f>
        <v>1.2156349354778273E-2</v>
      </c>
      <c r="AH592" s="2">
        <f>(Table2[[#This Row],[Current Month High]]/Table2[[#This Row],[Close Price]])-1</f>
        <v>6.0790835181079084E-2</v>
      </c>
      <c r="AI592">
        <v>6.0790835181079004</v>
      </c>
      <c r="AJ592">
        <v>43.174603174603099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0.17</v>
      </c>
      <c r="AM592" t="s">
        <v>10473</v>
      </c>
      <c r="AN592">
        <v>9.11</v>
      </c>
      <c r="AO592" t="s">
        <v>10473</v>
      </c>
      <c r="AP592">
        <v>-7.9298085546095007E-2</v>
      </c>
      <c r="AQ592">
        <f>(Table2[[#This Row],[Sharpe Ratio]]-AVERAGE(Table2[Sharpe Ratio]))/_xlfn.STDEV.P(Table2[Sharpe Ratio])</f>
        <v>-1.5205301358361787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-2.7562563694813913</v>
      </c>
      <c r="AS592">
        <f>_xlfn.RANK.AVG(Table2[[#This Row],[1Y Return vs Nifty Z-Score]],Table2[1Y Return vs Nifty Z-Score])</f>
        <v>596</v>
      </c>
      <c r="AT592">
        <f>_xlfn.RANK.AVG(Table2[[#This Row],[6M Return vs Nifty Z-Score]],Table2[6M Return vs Nifty Z-Score])</f>
        <v>391</v>
      </c>
      <c r="AU592">
        <f>_xlfn.RANK.AVG(Table2[[#This Row],[Sharpe Ratio Z-Score]],Table2[Sharpe Ratio Z-Score])</f>
        <v>682</v>
      </c>
      <c r="AV592">
        <f>(Table2[[#This Row],[Rank 1Y]]+Table2[[#This Row],[Rank 6M]]+Table2[[#This Row],[Rank Sharpe]])/3</f>
        <v>556.33333333333337</v>
      </c>
    </row>
    <row r="593" spans="1:48" x14ac:dyDescent="0.3">
      <c r="A593" t="s">
        <v>1530</v>
      </c>
      <c r="B593" t="s">
        <v>1531</v>
      </c>
      <c r="C593" t="s">
        <v>10439</v>
      </c>
      <c r="D593" t="s">
        <v>387</v>
      </c>
      <c r="E593">
        <v>6335.0133908159996</v>
      </c>
      <c r="F593">
        <v>64.459999999999994</v>
      </c>
      <c r="G593">
        <v>-33.255087312230998</v>
      </c>
      <c r="H593">
        <f>(Table2[[#This Row],[1Y Return vs Nifty]]-AVERAGE(Table2[1Y Return vs Nifty]))/_xlfn.STDEV.P(Table2[1Y Return vs Nifty])</f>
        <v>-0.91312448414264058</v>
      </c>
      <c r="I593">
        <v>-6.7616082792651104</v>
      </c>
      <c r="J593">
        <f>(Table2[[#This Row],[1M Return vs Nifty]]-AVERAGE(Table2[1M Return vs Nifty]))/_xlfn.STDEV.P(Table2[1M Return vs Nifty])</f>
        <v>-1.2040478225456961</v>
      </c>
      <c r="K593">
        <v>-41.011822898349998</v>
      </c>
      <c r="L593">
        <f>(Table2[[#This Row],[6M Return vs Nifty]]-AVERAGE(Table2[6M Return vs Nifty]))/_xlfn.STDEV.P(Table2[6M Return vs Nifty])</f>
        <v>-1.5041973443799437</v>
      </c>
      <c r="M593">
        <v>5.8534857316148896</v>
      </c>
      <c r="N593">
        <f>(Table2[[#This Row],[1W Return vs Nifty]]-AVERAGE(Table2[1W Return vs Nifty]))/_xlfn.STDEV.P(Table2[1W Return vs Nifty])</f>
        <v>0.83175030036730502</v>
      </c>
      <c r="O593">
        <v>63.25</v>
      </c>
      <c r="P593">
        <v>66.306096562237101</v>
      </c>
      <c r="Q593">
        <v>70.836390474933197</v>
      </c>
      <c r="R593">
        <v>68.365796190859896</v>
      </c>
      <c r="S593" s="2">
        <f>(Table2[[#This Row],[Close Price]]-Table2[[#This Row],[20D EMA]])/Table2[[#This Row],[20D EMA]]</f>
        <v>1.9130434782608598E-2</v>
      </c>
      <c r="T593" s="2">
        <f>(Table2[[#This Row],[Close Price]]-Table2[[#This Row],[50D EMA]])/Table2[[#This Row],[50D EMA]]</f>
        <v>-2.7842033507496557E-2</v>
      </c>
      <c r="U593" s="2">
        <f>(Table2[[#This Row],[Close Price]]-Table2[[#This Row],[200D EMA]])/Table2[[#This Row],[200D EMA]]</f>
        <v>-9.0015745186644E-2</v>
      </c>
      <c r="V593">
        <v>2.0245677155920099</v>
      </c>
      <c r="W593">
        <v>63.32</v>
      </c>
      <c r="X593">
        <v>64.989999999999995</v>
      </c>
      <c r="Y593">
        <v>60.55</v>
      </c>
      <c r="Z593">
        <v>66</v>
      </c>
      <c r="AA593">
        <v>60.55</v>
      </c>
      <c r="AB593">
        <v>66</v>
      </c>
      <c r="AC593" s="2">
        <f>(Table2[[#This Row],[Close Price]]/Table2[[#This Row],[Day Low]])-1</f>
        <v>1.8003790271636122E-2</v>
      </c>
      <c r="AD593" s="2">
        <f>(Table2[[#This Row],[Day High]]/Table2[[#This Row],[Close Price]])-1</f>
        <v>8.2221532733477432E-3</v>
      </c>
      <c r="AE593" s="2">
        <f>(Table2[[#This Row],[Close Price]]/Table2[[#This Row],[Current Week Low]])-1</f>
        <v>6.4574731626754645E-2</v>
      </c>
      <c r="AF593" s="2">
        <f>(Table2[[#This Row],[Current Week High]]/Table2[[#This Row],[Close Price]])-1</f>
        <v>2.3890784982935287E-2</v>
      </c>
      <c r="AG593" s="2">
        <f>(Table2[[#This Row],[Close Price]]/Table2[[#This Row],[Current Month Low]])-1</f>
        <v>6.4574731626754645E-2</v>
      </c>
      <c r="AH593" s="2">
        <f>(Table2[[#This Row],[Current Month High]]/Table2[[#This Row],[Close Price]])-1</f>
        <v>2.3890784982935287E-2</v>
      </c>
      <c r="AI593">
        <v>52.032268073223698</v>
      </c>
      <c r="AJ593">
        <v>8.7015177065767197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-0.19</v>
      </c>
      <c r="AM593" t="s">
        <v>10474</v>
      </c>
      <c r="AN593">
        <v>2.76</v>
      </c>
      <c r="AO593" t="s">
        <v>10473</v>
      </c>
      <c r="AP593">
        <v>7.0845242048882998E-2</v>
      </c>
      <c r="AQ593">
        <f>(Table2[[#This Row],[Sharpe Ratio]]-AVERAGE(Table2[Sharpe Ratio]))/_xlfn.STDEV.P(Table2[Sharpe Ratio])</f>
        <v>0.17747928490645584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3">
        <f>_xlfn.RANK.AVG(Table2[[#This Row],[1Y Return vs Nifty Z-Score]],Table2[1Y Return vs Nifty Z-Score])</f>
        <v>673</v>
      </c>
      <c r="AT593">
        <f>_xlfn.RANK.AVG(Table2[[#This Row],[6M Return vs Nifty Z-Score]],Table2[6M Return vs Nifty Z-Score])</f>
        <v>716</v>
      </c>
      <c r="AU593">
        <f>_xlfn.RANK.AVG(Table2[[#This Row],[Sharpe Ratio Z-Score]],Table2[Sharpe Ratio Z-Score])</f>
        <v>281</v>
      </c>
      <c r="AV593">
        <f>(Table2[[#This Row],[Rank 1Y]]+Table2[[#This Row],[Rank 6M]]+Table2[[#This Row],[Rank Sharpe]])/3</f>
        <v>556.66666666666663</v>
      </c>
    </row>
    <row r="594" spans="1:48" x14ac:dyDescent="0.3">
      <c r="A594" t="s">
        <v>959</v>
      </c>
      <c r="B594" t="s">
        <v>960</v>
      </c>
      <c r="C594" t="s">
        <v>10430</v>
      </c>
      <c r="D594" t="s">
        <v>29</v>
      </c>
      <c r="E594">
        <v>14912.188701556001</v>
      </c>
      <c r="F594">
        <v>76.28</v>
      </c>
      <c r="G594">
        <v>-24.4278385403987</v>
      </c>
      <c r="H594">
        <f>(Table2[[#This Row],[1Y Return vs Nifty]]-AVERAGE(Table2[1Y Return vs Nifty]))/_xlfn.STDEV.P(Table2[1Y Return vs Nifty])</f>
        <v>-0.8148000909988663</v>
      </c>
      <c r="I594">
        <v>-0.31565431309551101</v>
      </c>
      <c r="J594">
        <f>(Table2[[#This Row],[1M Return vs Nifty]]-AVERAGE(Table2[1M Return vs Nifty]))/_xlfn.STDEV.P(Table2[1M Return vs Nifty])</f>
        <v>-0.73986156341254661</v>
      </c>
      <c r="K594">
        <v>-28.727903155357101</v>
      </c>
      <c r="L594">
        <f>(Table2[[#This Row],[6M Return vs Nifty]]-AVERAGE(Table2[6M Return vs Nifty]))/_xlfn.STDEV.P(Table2[6M Return vs Nifty])</f>
        <v>-1.1529500657705063</v>
      </c>
      <c r="M594">
        <v>-3.8538220102855698</v>
      </c>
      <c r="N594">
        <f>(Table2[[#This Row],[1W Return vs Nifty]]-AVERAGE(Table2[1W Return vs Nifty]))/_xlfn.STDEV.P(Table2[1W Return vs Nifty])</f>
        <v>-1.0741403386199202</v>
      </c>
      <c r="O594">
        <v>77.290000000000006</v>
      </c>
      <c r="P594">
        <v>77.915587040173193</v>
      </c>
      <c r="Q594">
        <v>82.609369111031398</v>
      </c>
      <c r="R594">
        <v>41.620369357347499</v>
      </c>
      <c r="S594" s="2">
        <f>(Table2[[#This Row],[Close Price]]-Table2[[#This Row],[20D EMA]])/Table2[[#This Row],[20D EMA]]</f>
        <v>-1.3067667227325722E-2</v>
      </c>
      <c r="T594" s="2">
        <f>(Table2[[#This Row],[Close Price]]-Table2[[#This Row],[50D EMA]])/Table2[[#This Row],[50D EMA]]</f>
        <v>-2.0991782290363609E-2</v>
      </c>
      <c r="U594" s="2">
        <f>(Table2[[#This Row],[Close Price]]-Table2[[#This Row],[200D EMA]])/Table2[[#This Row],[200D EMA]]</f>
        <v>-7.6618054091714308E-2</v>
      </c>
      <c r="V594">
        <v>1.02690580397485</v>
      </c>
      <c r="W594">
        <v>76.099999999999994</v>
      </c>
      <c r="X594">
        <v>77.099999999999994</v>
      </c>
      <c r="Y594">
        <v>76.099999999999994</v>
      </c>
      <c r="Z594">
        <v>79</v>
      </c>
      <c r="AA594">
        <v>76.099999999999994</v>
      </c>
      <c r="AB594">
        <v>79</v>
      </c>
      <c r="AC594" s="2">
        <f>(Table2[[#This Row],[Close Price]]/Table2[[#This Row],[Day Low]])-1</f>
        <v>2.3653088042050463E-3</v>
      </c>
      <c r="AD594" s="2">
        <f>(Table2[[#This Row],[Day High]]/Table2[[#This Row],[Close Price]])-1</f>
        <v>1.0749868904037729E-2</v>
      </c>
      <c r="AE594" s="2">
        <f>(Table2[[#This Row],[Close Price]]/Table2[[#This Row],[Current Week Low]])-1</f>
        <v>2.3653088042050463E-3</v>
      </c>
      <c r="AF594" s="2">
        <f>(Table2[[#This Row],[Current Week High]]/Table2[[#This Row],[Close Price]])-1</f>
        <v>3.5658101730466685E-2</v>
      </c>
      <c r="AG594" s="2">
        <f>(Table2[[#This Row],[Close Price]]/Table2[[#This Row],[Current Month Low]])-1</f>
        <v>2.3653088042050463E-3</v>
      </c>
      <c r="AH594" s="2">
        <f>(Table2[[#This Row],[Current Month High]]/Table2[[#This Row],[Close Price]])-1</f>
        <v>3.5658101730466685E-2</v>
      </c>
      <c r="AI594">
        <v>43.025694808599802</v>
      </c>
      <c r="AJ594">
        <v>17.2636433512682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-0.1</v>
      </c>
      <c r="AM594" t="s">
        <v>10474</v>
      </c>
      <c r="AN594">
        <v>-1.65</v>
      </c>
      <c r="AO594" t="s">
        <v>10474</v>
      </c>
      <c r="AP594">
        <v>5.2454112517116999E-2</v>
      </c>
      <c r="AQ594">
        <f>(Table2[[#This Row],[Sharpe Ratio]]-AVERAGE(Table2[Sharpe Ratio]))/_xlfn.STDEV.P(Table2[Sharpe Ratio])</f>
        <v>-3.0510718400765816E-2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>
        <f>_xlfn.RANK.AVG(Table2[[#This Row],[1Y Return vs Nifty Z-Score]],Table2[1Y Return vs Nifty Z-Score])</f>
        <v>640</v>
      </c>
      <c r="AT594">
        <f>_xlfn.RANK.AVG(Table2[[#This Row],[6M Return vs Nifty Z-Score]],Table2[6M Return vs Nifty Z-Score])</f>
        <v>685</v>
      </c>
      <c r="AU594">
        <f>_xlfn.RANK.AVG(Table2[[#This Row],[Sharpe Ratio Z-Score]],Table2[Sharpe Ratio Z-Score])</f>
        <v>346</v>
      </c>
      <c r="AV594">
        <f>(Table2[[#This Row],[Rank 1Y]]+Table2[[#This Row],[Rank 6M]]+Table2[[#This Row],[Rank Sharpe]])/3</f>
        <v>557</v>
      </c>
    </row>
    <row r="595" spans="1:48" x14ac:dyDescent="0.3">
      <c r="A595" t="s">
        <v>1164</v>
      </c>
      <c r="B595" t="s">
        <v>1165</v>
      </c>
      <c r="C595" t="s">
        <v>10429</v>
      </c>
      <c r="D595" t="s">
        <v>487</v>
      </c>
      <c r="E595">
        <v>10140.053459108</v>
      </c>
      <c r="F595">
        <v>170.72</v>
      </c>
      <c r="G595">
        <v>21.647104846917799</v>
      </c>
      <c r="H595">
        <f>(Table2[[#This Row],[1Y Return vs Nifty]]-AVERAGE(Table2[1Y Return vs Nifty]))/_xlfn.STDEV.P(Table2[1Y Return vs Nifty])</f>
        <v>-0.30158346316939078</v>
      </c>
      <c r="I595">
        <v>7.3981747756409399</v>
      </c>
      <c r="J595">
        <f>(Table2[[#This Row],[1M Return vs Nifty]]-AVERAGE(Table2[1M Return vs Nifty]))/_xlfn.STDEV.P(Table2[1M Return vs Nifty])</f>
        <v>-0.18437303726336163</v>
      </c>
      <c r="K595">
        <v>-23.150302139291799</v>
      </c>
      <c r="L595">
        <f>(Table2[[#This Row],[6M Return vs Nifty]]-AVERAGE(Table2[6M Return vs Nifty]))/_xlfn.STDEV.P(Table2[6M Return vs Nifty])</f>
        <v>-0.99346374389188064</v>
      </c>
      <c r="M595">
        <v>1.25923807442976</v>
      </c>
      <c r="N595">
        <f>(Table2[[#This Row],[1W Return vs Nifty]]-AVERAGE(Table2[1W Return vs Nifty]))/_xlfn.STDEV.P(Table2[1W Return vs Nifty])</f>
        <v>-7.026432982962405E-2</v>
      </c>
      <c r="O595">
        <v>169.08</v>
      </c>
      <c r="P595">
        <v>168.29505598226399</v>
      </c>
      <c r="Q595">
        <v>164.95990715935099</v>
      </c>
      <c r="R595">
        <v>53.748135684096802</v>
      </c>
      <c r="S595" s="2">
        <f>(Table2[[#This Row],[Close Price]]-Table2[[#This Row],[20D EMA]])/Table2[[#This Row],[20D EMA]]</f>
        <v>9.6995505086348837E-3</v>
      </c>
      <c r="T595" s="2">
        <f>(Table2[[#This Row],[Close Price]]-Table2[[#This Row],[50D EMA]])/Table2[[#This Row],[50D EMA]]</f>
        <v>1.4408884465337866E-2</v>
      </c>
      <c r="U595" s="2">
        <f>(Table2[[#This Row],[Close Price]]-Table2[[#This Row],[200D EMA]])/Table2[[#This Row],[200D EMA]]</f>
        <v>3.49181382303081E-2</v>
      </c>
      <c r="V595">
        <v>1.1141494389264299</v>
      </c>
      <c r="W595">
        <v>169.51</v>
      </c>
      <c r="X595">
        <v>176.5</v>
      </c>
      <c r="Y595">
        <v>166.13</v>
      </c>
      <c r="Z595">
        <v>176.5</v>
      </c>
      <c r="AA595">
        <v>166.13</v>
      </c>
      <c r="AB595">
        <v>176.5</v>
      </c>
      <c r="AC595" s="2">
        <f>(Table2[[#This Row],[Close Price]]/Table2[[#This Row],[Day Low]])-1</f>
        <v>7.1382219338091968E-3</v>
      </c>
      <c r="AD595" s="2">
        <f>(Table2[[#This Row],[Day High]]/Table2[[#This Row],[Close Price]])-1</f>
        <v>3.3856607310215558E-2</v>
      </c>
      <c r="AE595" s="2">
        <f>(Table2[[#This Row],[Close Price]]/Table2[[#This Row],[Current Week Low]])-1</f>
        <v>2.7628965268163608E-2</v>
      </c>
      <c r="AF595" s="2">
        <f>(Table2[[#This Row],[Current Week High]]/Table2[[#This Row],[Close Price]])-1</f>
        <v>3.3856607310215558E-2</v>
      </c>
      <c r="AG595" s="2">
        <f>(Table2[[#This Row],[Close Price]]/Table2[[#This Row],[Current Month Low]])-1</f>
        <v>2.7628965268163608E-2</v>
      </c>
      <c r="AH595" s="2">
        <f>(Table2[[#This Row],[Current Month High]]/Table2[[#This Row],[Close Price]])-1</f>
        <v>3.3856607310215558E-2</v>
      </c>
      <c r="AI595">
        <v>22.5968710620627</v>
      </c>
      <c r="AJ595">
        <v>60.807738712613499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-0.09</v>
      </c>
      <c r="AM595" t="s">
        <v>10474</v>
      </c>
      <c r="AN595">
        <v>-1.73</v>
      </c>
      <c r="AO595" t="s">
        <v>10474</v>
      </c>
      <c r="AP595">
        <v>-5.0519858154589002E-2</v>
      </c>
      <c r="AQ595">
        <f>(Table2[[#This Row],[Sharpe Ratio]]-AVERAGE(Table2[Sharpe Ratio]))/_xlfn.STDEV.P(Table2[Sharpe Ratio])</f>
        <v>-1.1950697773521204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-2.7447543515063773</v>
      </c>
      <c r="AS595">
        <f>_xlfn.RANK.AVG(Table2[[#This Row],[1Y Return vs Nifty Z-Score]],Table2[1Y Return vs Nifty Z-Score])</f>
        <v>381</v>
      </c>
      <c r="AT595">
        <f>_xlfn.RANK.AVG(Table2[[#This Row],[6M Return vs Nifty Z-Score]],Table2[6M Return vs Nifty Z-Score])</f>
        <v>657</v>
      </c>
      <c r="AU595">
        <f>_xlfn.RANK.AVG(Table2[[#This Row],[Sharpe Ratio Z-Score]],Table2[Sharpe Ratio Z-Score])</f>
        <v>635</v>
      </c>
      <c r="AV595">
        <f>(Table2[[#This Row],[Rank 1Y]]+Table2[[#This Row],[Rank 6M]]+Table2[[#This Row],[Rank Sharpe]])/3</f>
        <v>557.66666666666663</v>
      </c>
    </row>
    <row r="596" spans="1:48" x14ac:dyDescent="0.3">
      <c r="A596" t="s">
        <v>1642</v>
      </c>
      <c r="B596" t="s">
        <v>1643</v>
      </c>
      <c r="C596" t="s">
        <v>10434</v>
      </c>
      <c r="D596" t="s">
        <v>59</v>
      </c>
      <c r="E596">
        <v>5097.3360750000002</v>
      </c>
      <c r="F596">
        <v>554.45000000000005</v>
      </c>
      <c r="G596">
        <v>-6.7983872592620997</v>
      </c>
      <c r="H596">
        <f>(Table2[[#This Row],[1Y Return vs Nifty]]-AVERAGE(Table2[1Y Return vs Nifty]))/_xlfn.STDEV.P(Table2[1Y Return vs Nifty])</f>
        <v>-0.6184302884158942</v>
      </c>
      <c r="I596">
        <v>4.6211358942323804</v>
      </c>
      <c r="J596">
        <f>(Table2[[#This Row],[1M Return vs Nifty]]-AVERAGE(Table2[1M Return vs Nifty]))/_xlfn.STDEV.P(Table2[1M Return vs Nifty])</f>
        <v>-0.38435325688543093</v>
      </c>
      <c r="K596">
        <v>-3.22333800743638</v>
      </c>
      <c r="L596">
        <f>(Table2[[#This Row],[6M Return vs Nifty]]-AVERAGE(Table2[6M Return vs Nifty]))/_xlfn.STDEV.P(Table2[6M Return vs Nifty])</f>
        <v>-0.42367070806105944</v>
      </c>
      <c r="M596">
        <v>4.1580090184577898</v>
      </c>
      <c r="N596">
        <f>(Table2[[#This Row],[1W Return vs Nifty]]-AVERAGE(Table2[1W Return vs Nifty]))/_xlfn.STDEV.P(Table2[1W Return vs Nifty])</f>
        <v>0.49886776669846761</v>
      </c>
      <c r="O596">
        <v>520.16999999999996</v>
      </c>
      <c r="P596">
        <v>506.61579621944901</v>
      </c>
      <c r="Q596">
        <v>498.173560011804</v>
      </c>
      <c r="R596">
        <v>73.536019040478195</v>
      </c>
      <c r="S596" s="2">
        <f>(Table2[[#This Row],[Close Price]]-Table2[[#This Row],[20D EMA]])/Table2[[#This Row],[20D EMA]]</f>
        <v>6.5901532191399131E-2</v>
      </c>
      <c r="T596" s="2">
        <f>(Table2[[#This Row],[Close Price]]-Table2[[#This Row],[50D EMA]])/Table2[[#This Row],[50D EMA]]</f>
        <v>9.4419092609245955E-2</v>
      </c>
      <c r="U596" s="2">
        <f>(Table2[[#This Row],[Close Price]]-Table2[[#This Row],[200D EMA]])/Table2[[#This Row],[200D EMA]]</f>
        <v>0.11296552949711462</v>
      </c>
      <c r="V596">
        <v>1.3217683532454001</v>
      </c>
      <c r="W596">
        <v>532.5</v>
      </c>
      <c r="X596">
        <v>557</v>
      </c>
      <c r="Y596">
        <v>505</v>
      </c>
      <c r="Z596">
        <v>557</v>
      </c>
      <c r="AA596">
        <v>505</v>
      </c>
      <c r="AB596">
        <v>557</v>
      </c>
      <c r="AC596" s="2">
        <f>(Table2[[#This Row],[Close Price]]/Table2[[#This Row],[Day Low]])-1</f>
        <v>4.1220657276995309E-2</v>
      </c>
      <c r="AD596" s="2">
        <f>(Table2[[#This Row],[Day High]]/Table2[[#This Row],[Close Price]])-1</f>
        <v>4.5991523131030387E-3</v>
      </c>
      <c r="AE596" s="2">
        <f>(Table2[[#This Row],[Close Price]]/Table2[[#This Row],[Current Week Low]])-1</f>
        <v>9.7920792079208008E-2</v>
      </c>
      <c r="AF596" s="2">
        <f>(Table2[[#This Row],[Current Week High]]/Table2[[#This Row],[Close Price]])-1</f>
        <v>4.5991523131030387E-3</v>
      </c>
      <c r="AG596" s="2">
        <f>(Table2[[#This Row],[Close Price]]/Table2[[#This Row],[Current Month Low]])-1</f>
        <v>9.7920792079208008E-2</v>
      </c>
      <c r="AH596" s="2">
        <f>(Table2[[#This Row],[Current Month High]]/Table2[[#This Row],[Close Price]])-1</f>
        <v>4.5991523131030387E-3</v>
      </c>
      <c r="AI596">
        <v>16.4667688700513</v>
      </c>
      <c r="AJ596">
        <v>28.627769400301599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0.02</v>
      </c>
      <c r="AM596" t="s">
        <v>10473</v>
      </c>
      <c r="AN596">
        <v>6.18</v>
      </c>
      <c r="AO596" t="s">
        <v>10473</v>
      </c>
      <c r="AP596">
        <v>-7.2032611746785005E-2</v>
      </c>
      <c r="AQ596">
        <f>(Table2[[#This Row],[Sharpe Ratio]]-AVERAGE(Table2[Sharpe Ratio]))/_xlfn.STDEV.P(Table2[Sharpe Ratio])</f>
        <v>-1.438363028213077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-2.3659495148769945</v>
      </c>
      <c r="AS596">
        <f>_xlfn.RANK.AVG(Table2[[#This Row],[1Y Return vs Nifty Z-Score]],Table2[1Y Return vs Nifty Z-Score])</f>
        <v>555</v>
      </c>
      <c r="AT596">
        <f>_xlfn.RANK.AVG(Table2[[#This Row],[6M Return vs Nifty Z-Score]],Table2[6M Return vs Nifty Z-Score])</f>
        <v>458</v>
      </c>
      <c r="AU596">
        <f>_xlfn.RANK.AVG(Table2[[#This Row],[Sharpe Ratio Z-Score]],Table2[Sharpe Ratio Z-Score])</f>
        <v>669</v>
      </c>
      <c r="AV596">
        <f>(Table2[[#This Row],[Rank 1Y]]+Table2[[#This Row],[Rank 6M]]+Table2[[#This Row],[Rank Sharpe]])/3</f>
        <v>560.66666666666663</v>
      </c>
    </row>
    <row r="597" spans="1:48" x14ac:dyDescent="0.3">
      <c r="A597" t="s">
        <v>978</v>
      </c>
      <c r="B597" t="s">
        <v>979</v>
      </c>
      <c r="C597" t="s">
        <v>10429</v>
      </c>
      <c r="D597" t="s">
        <v>487</v>
      </c>
      <c r="E597">
        <v>14079.349218025</v>
      </c>
      <c r="F597">
        <v>1779.05</v>
      </c>
      <c r="G597">
        <v>-9.7918609410374309</v>
      </c>
      <c r="H597">
        <f>(Table2[[#This Row],[1Y Return vs Nifty]]-AVERAGE(Table2[1Y Return vs Nifty]))/_xlfn.STDEV.P(Table2[1Y Return vs Nifty])</f>
        <v>-0.65177380129973062</v>
      </c>
      <c r="I597">
        <v>8.9774068229906501</v>
      </c>
      <c r="J597">
        <f>(Table2[[#This Row],[1M Return vs Nifty]]-AVERAGE(Table2[1M Return vs Nifty]))/_xlfn.STDEV.P(Table2[1M Return vs Nifty])</f>
        <v>-7.0649324650804146E-2</v>
      </c>
      <c r="K597">
        <v>1.5980859789890201</v>
      </c>
      <c r="L597">
        <f>(Table2[[#This Row],[6M Return vs Nifty]]-AVERAGE(Table2[6M Return vs Nifty]))/_xlfn.STDEV.P(Table2[6M Return vs Nifty])</f>
        <v>-0.28580656618401606</v>
      </c>
      <c r="M597">
        <v>-5.0132292339165501</v>
      </c>
      <c r="N597">
        <f>(Table2[[#This Row],[1W Return vs Nifty]]-AVERAGE(Table2[1W Return vs Nifty]))/_xlfn.STDEV.P(Table2[1W Return vs Nifty])</f>
        <v>-1.3017733170980339</v>
      </c>
      <c r="O597">
        <v>1812.11</v>
      </c>
      <c r="P597">
        <v>1718.40662608346</v>
      </c>
      <c r="Q597">
        <v>1604.3320395632099</v>
      </c>
      <c r="R597">
        <v>34.538150771154001</v>
      </c>
      <c r="S597" s="2">
        <f>(Table2[[#This Row],[Close Price]]-Table2[[#This Row],[20D EMA]])/Table2[[#This Row],[20D EMA]]</f>
        <v>-1.8243925589506126E-2</v>
      </c>
      <c r="T597" s="2">
        <f>(Table2[[#This Row],[Close Price]]-Table2[[#This Row],[50D EMA]])/Table2[[#This Row],[50D EMA]]</f>
        <v>3.5290467923041309E-2</v>
      </c>
      <c r="U597" s="2">
        <f>(Table2[[#This Row],[Close Price]]-Table2[[#This Row],[200D EMA]])/Table2[[#This Row],[200D EMA]]</f>
        <v>0.10890386536465241</v>
      </c>
      <c r="V597">
        <v>0.76511828653982505</v>
      </c>
      <c r="W597">
        <v>1764.3</v>
      </c>
      <c r="X597">
        <v>1844.85</v>
      </c>
      <c r="Y597">
        <v>1764.3</v>
      </c>
      <c r="Z597">
        <v>1917.75</v>
      </c>
      <c r="AA597">
        <v>1764.3</v>
      </c>
      <c r="AB597">
        <v>1917.75</v>
      </c>
      <c r="AC597" s="2">
        <f>(Table2[[#This Row],[Close Price]]/Table2[[#This Row],[Day Low]])-1</f>
        <v>8.3602561922575536E-3</v>
      </c>
      <c r="AD597" s="2">
        <f>(Table2[[#This Row],[Day High]]/Table2[[#This Row],[Close Price]])-1</f>
        <v>3.6986031870942293E-2</v>
      </c>
      <c r="AE597" s="2">
        <f>(Table2[[#This Row],[Close Price]]/Table2[[#This Row],[Current Week Low]])-1</f>
        <v>8.3602561922575536E-3</v>
      </c>
      <c r="AF597" s="2">
        <f>(Table2[[#This Row],[Current Week High]]/Table2[[#This Row],[Close Price]])-1</f>
        <v>7.7962957758354268E-2</v>
      </c>
      <c r="AG597" s="2">
        <f>(Table2[[#This Row],[Close Price]]/Table2[[#This Row],[Current Month Low]])-1</f>
        <v>8.3602561922575536E-3</v>
      </c>
      <c r="AH597" s="2">
        <f>(Table2[[#This Row],[Current Month High]]/Table2[[#This Row],[Close Price]])-1</f>
        <v>7.7962957758354268E-2</v>
      </c>
      <c r="AI597">
        <v>11.2363339984823</v>
      </c>
      <c r="AJ597">
        <v>36.117061973986203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0.03</v>
      </c>
      <c r="AM597" t="s">
        <v>10473</v>
      </c>
      <c r="AN597">
        <v>-8.1</v>
      </c>
      <c r="AO597" t="s">
        <v>10474</v>
      </c>
      <c r="AP597">
        <v>-0.111046143514795</v>
      </c>
      <c r="AQ597">
        <f>(Table2[[#This Row],[Sharpe Ratio]]-AVERAGE(Table2[Sharpe Ratio]))/_xlfn.STDEV.P(Table2[Sharpe Ratio])</f>
        <v>-1.8795770704196304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-4.1895800796522149</v>
      </c>
      <c r="AS597">
        <f>_xlfn.RANK.AVG(Table2[[#This Row],[1Y Return vs Nifty Z-Score]],Table2[1Y Return vs Nifty Z-Score])</f>
        <v>568</v>
      </c>
      <c r="AT597">
        <f>_xlfn.RANK.AVG(Table2[[#This Row],[6M Return vs Nifty Z-Score]],Table2[6M Return vs Nifty Z-Score])</f>
        <v>403</v>
      </c>
      <c r="AU597">
        <f>_xlfn.RANK.AVG(Table2[[#This Row],[Sharpe Ratio Z-Score]],Table2[Sharpe Ratio Z-Score])</f>
        <v>712</v>
      </c>
      <c r="AV597">
        <f>(Table2[[#This Row],[Rank 1Y]]+Table2[[#This Row],[Rank 6M]]+Table2[[#This Row],[Rank Sharpe]])/3</f>
        <v>561</v>
      </c>
    </row>
    <row r="598" spans="1:48" x14ac:dyDescent="0.3">
      <c r="A598" t="s">
        <v>1413</v>
      </c>
      <c r="B598" t="s">
        <v>1414</v>
      </c>
      <c r="C598" t="s">
        <v>10435</v>
      </c>
      <c r="D598" t="s">
        <v>1415</v>
      </c>
      <c r="E598">
        <v>7283.8720623959998</v>
      </c>
      <c r="F598">
        <v>228.78</v>
      </c>
      <c r="G598">
        <v>-18.972767726688001</v>
      </c>
      <c r="H598">
        <f>(Table2[[#This Row],[1Y Return vs Nifty]]-AVERAGE(Table2[1Y Return vs Nifty]))/_xlfn.STDEV.P(Table2[1Y Return vs Nifty])</f>
        <v>-0.75403749767239714</v>
      </c>
      <c r="I598">
        <v>19.020934301307001</v>
      </c>
      <c r="J598">
        <f>(Table2[[#This Row],[1M Return vs Nifty]]-AVERAGE(Table2[1M Return vs Nifty]))/_xlfn.STDEV.P(Table2[1M Return vs Nifty])</f>
        <v>0.65260552220796364</v>
      </c>
      <c r="K598">
        <v>1.90288759965459</v>
      </c>
      <c r="L598">
        <f>(Table2[[#This Row],[6M Return vs Nifty]]-AVERAGE(Table2[6M Return vs Nifty]))/_xlfn.STDEV.P(Table2[6M Return vs Nifty])</f>
        <v>-0.27709104686978431</v>
      </c>
      <c r="M598">
        <v>9.6594708859492293</v>
      </c>
      <c r="N598">
        <f>(Table2[[#This Row],[1W Return vs Nifty]]-AVERAGE(Table2[1W Return vs Nifty]))/_xlfn.STDEV.P(Table2[1W Return vs Nifty])</f>
        <v>1.5790008945212357</v>
      </c>
      <c r="O598">
        <v>203.47</v>
      </c>
      <c r="P598">
        <v>195.11383541115401</v>
      </c>
      <c r="Q598">
        <v>191.69275976638301</v>
      </c>
      <c r="R598">
        <v>80.690302795214507</v>
      </c>
      <c r="S598" s="2">
        <f>(Table2[[#This Row],[Close Price]]-Table2[[#This Row],[20D EMA]])/Table2[[#This Row],[20D EMA]]</f>
        <v>0.12439180223128718</v>
      </c>
      <c r="T598" s="2">
        <f>(Table2[[#This Row],[Close Price]]-Table2[[#This Row],[50D EMA]])/Table2[[#This Row],[50D EMA]]</f>
        <v>0.17254627032420788</v>
      </c>
      <c r="U598" s="2">
        <f>(Table2[[#This Row],[Close Price]]-Table2[[#This Row],[200D EMA]])/Table2[[#This Row],[200D EMA]]</f>
        <v>0.19347230578147767</v>
      </c>
      <c r="V598">
        <v>2.9260333647665102</v>
      </c>
      <c r="W598">
        <v>221.01</v>
      </c>
      <c r="X598">
        <v>235.8</v>
      </c>
      <c r="Y598">
        <v>198.05</v>
      </c>
      <c r="Z598">
        <v>235.8</v>
      </c>
      <c r="AA598">
        <v>198.05</v>
      </c>
      <c r="AB598">
        <v>235.8</v>
      </c>
      <c r="AC598" s="2">
        <f>(Table2[[#This Row],[Close Price]]/Table2[[#This Row],[Day Low]])-1</f>
        <v>3.5156780236188512E-2</v>
      </c>
      <c r="AD598" s="2">
        <f>(Table2[[#This Row],[Day High]]/Table2[[#This Row],[Close Price]])-1</f>
        <v>3.0684500393391101E-2</v>
      </c>
      <c r="AE598" s="2">
        <f>(Table2[[#This Row],[Close Price]]/Table2[[#This Row],[Current Week Low]])-1</f>
        <v>0.15516283766725558</v>
      </c>
      <c r="AF598" s="2">
        <f>(Table2[[#This Row],[Current Week High]]/Table2[[#This Row],[Close Price]])-1</f>
        <v>3.0684500393391101E-2</v>
      </c>
      <c r="AG598" s="2">
        <f>(Table2[[#This Row],[Close Price]]/Table2[[#This Row],[Current Month Low]])-1</f>
        <v>0.15516283766725558</v>
      </c>
      <c r="AH598" s="2">
        <f>(Table2[[#This Row],[Current Month High]]/Table2[[#This Row],[Close Price]])-1</f>
        <v>3.0684500393391101E-2</v>
      </c>
      <c r="AI598">
        <v>3.2214354401608398</v>
      </c>
      <c r="AJ598">
        <v>34.893867924528301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0.15</v>
      </c>
      <c r="AM598" t="s">
        <v>10473</v>
      </c>
      <c r="AN598">
        <v>18.64</v>
      </c>
      <c r="AO598" t="s">
        <v>10473</v>
      </c>
      <c r="AP598">
        <v>-6.9976393879301005E-2</v>
      </c>
      <c r="AQ598">
        <f>(Table2[[#This Row],[Sharpe Ratio]]-AVERAGE(Table2[Sharpe Ratio]))/_xlfn.STDEV.P(Table2[Sharpe Ratio])</f>
        <v>-1.4151087326941603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-0.21463086050714231</v>
      </c>
      <c r="AS598">
        <f>_xlfn.RANK.AVG(Table2[[#This Row],[1Y Return vs Nifty Z-Score]],Table2[1Y Return vs Nifty Z-Score])</f>
        <v>621</v>
      </c>
      <c r="AT598">
        <f>_xlfn.RANK.AVG(Table2[[#This Row],[6M Return vs Nifty Z-Score]],Table2[6M Return vs Nifty Z-Score])</f>
        <v>398</v>
      </c>
      <c r="AU598">
        <f>_xlfn.RANK.AVG(Table2[[#This Row],[Sharpe Ratio Z-Score]],Table2[Sharpe Ratio Z-Score])</f>
        <v>664</v>
      </c>
      <c r="AV598">
        <f>(Table2[[#This Row],[Rank 1Y]]+Table2[[#This Row],[Rank 6M]]+Table2[[#This Row],[Rank Sharpe]])/3</f>
        <v>561</v>
      </c>
    </row>
    <row r="599" spans="1:48" x14ac:dyDescent="0.3">
      <c r="A599" t="s">
        <v>417</v>
      </c>
      <c r="B599" t="s">
        <v>418</v>
      </c>
      <c r="C599" t="s">
        <v>10443</v>
      </c>
      <c r="D599" t="s">
        <v>166</v>
      </c>
      <c r="E599">
        <v>57468.686197900002</v>
      </c>
      <c r="F599">
        <v>3788.5</v>
      </c>
      <c r="G599">
        <v>-27.014359999180101</v>
      </c>
      <c r="H599">
        <f>(Table2[[#This Row],[1Y Return vs Nifty]]-AVERAGE(Table2[1Y Return vs Nifty]))/_xlfn.STDEV.P(Table2[1Y Return vs Nifty])</f>
        <v>-0.84361067053068572</v>
      </c>
      <c r="I599">
        <v>1.2066833838451601</v>
      </c>
      <c r="J599">
        <f>(Table2[[#This Row],[1M Return vs Nifty]]-AVERAGE(Table2[1M Return vs Nifty]))/_xlfn.STDEV.P(Table2[1M Return vs Nifty])</f>
        <v>-0.63023492872216924</v>
      </c>
      <c r="K599">
        <v>-2.5246132503846601</v>
      </c>
      <c r="L599">
        <f>(Table2[[#This Row],[6M Return vs Nifty]]-AVERAGE(Table2[6M Return vs Nifty]))/_xlfn.STDEV.P(Table2[6M Return vs Nifty])</f>
        <v>-0.40369132244585665</v>
      </c>
      <c r="M599">
        <v>-2.5293110564519501</v>
      </c>
      <c r="N599">
        <f>(Table2[[#This Row],[1W Return vs Nifty]]-AVERAGE(Table2[1W Return vs Nifty]))/_xlfn.STDEV.P(Table2[1W Return vs Nifty])</f>
        <v>-0.81409161087109483</v>
      </c>
      <c r="O599">
        <v>3742.57</v>
      </c>
      <c r="P599">
        <v>3698.7528283473598</v>
      </c>
      <c r="Q599">
        <v>3610.0782994728602</v>
      </c>
      <c r="R599">
        <v>57.706458936195297</v>
      </c>
      <c r="S599" s="2">
        <f>(Table2[[#This Row],[Close Price]]-Table2[[#This Row],[20D EMA]])/Table2[[#This Row],[20D EMA]]</f>
        <v>1.2272315547872141E-2</v>
      </c>
      <c r="T599" s="2">
        <f>(Table2[[#This Row],[Close Price]]-Table2[[#This Row],[50D EMA]])/Table2[[#This Row],[50D EMA]]</f>
        <v>2.4264171145694031E-2</v>
      </c>
      <c r="U599" s="2">
        <f>(Table2[[#This Row],[Close Price]]-Table2[[#This Row],[200D EMA]])/Table2[[#This Row],[200D EMA]]</f>
        <v>4.9423221804688493E-2</v>
      </c>
      <c r="V599">
        <v>0.99712044495021201</v>
      </c>
      <c r="W599">
        <v>3775</v>
      </c>
      <c r="X599">
        <v>3806.95</v>
      </c>
      <c r="Y599">
        <v>3728</v>
      </c>
      <c r="Z599">
        <v>3845.85</v>
      </c>
      <c r="AA599">
        <v>3728</v>
      </c>
      <c r="AB599">
        <v>3845.85</v>
      </c>
      <c r="AC599" s="2">
        <f>(Table2[[#This Row],[Close Price]]/Table2[[#This Row],[Day Low]])-1</f>
        <v>3.5761589403973115E-3</v>
      </c>
      <c r="AD599" s="2">
        <f>(Table2[[#This Row],[Day High]]/Table2[[#This Row],[Close Price]])-1</f>
        <v>4.8700013197835457E-3</v>
      </c>
      <c r="AE599" s="2">
        <f>(Table2[[#This Row],[Close Price]]/Table2[[#This Row],[Current Week Low]])-1</f>
        <v>1.6228540772532218E-2</v>
      </c>
      <c r="AF599" s="2">
        <f>(Table2[[#This Row],[Current Week High]]/Table2[[#This Row],[Close Price]])-1</f>
        <v>1.5137917381549348E-2</v>
      </c>
      <c r="AG599" s="2">
        <f>(Table2[[#This Row],[Close Price]]/Table2[[#This Row],[Current Month Low]])-1</f>
        <v>1.6228540772532218E-2</v>
      </c>
      <c r="AH599" s="2">
        <f>(Table2[[#This Row],[Current Month High]]/Table2[[#This Row],[Close Price]])-1</f>
        <v>1.5137917381549348E-2</v>
      </c>
      <c r="AI599">
        <v>6.6385112841494003</v>
      </c>
      <c r="AJ599">
        <v>17.655279503105501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-7.0000000000000007E-2</v>
      </c>
      <c r="AM599" t="s">
        <v>10474</v>
      </c>
      <c r="AN599">
        <v>3.78</v>
      </c>
      <c r="AO599" t="s">
        <v>10473</v>
      </c>
      <c r="AP599">
        <v>-1.951232057058E-2</v>
      </c>
      <c r="AQ599">
        <f>(Table2[[#This Row],[Sharpe Ratio]]-AVERAGE(Table2[Sharpe Ratio]))/_xlfn.STDEV.P(Table2[Sharpe Ratio])</f>
        <v>-0.84439757782748648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-3.5360261103972928</v>
      </c>
      <c r="AS599">
        <f>_xlfn.RANK.AVG(Table2[[#This Row],[1Y Return vs Nifty Z-Score]],Table2[1Y Return vs Nifty Z-Score])</f>
        <v>653</v>
      </c>
      <c r="AT599">
        <f>_xlfn.RANK.AVG(Table2[[#This Row],[6M Return vs Nifty Z-Score]],Table2[6M Return vs Nifty Z-Score])</f>
        <v>451</v>
      </c>
      <c r="AU599">
        <f>_xlfn.RANK.AVG(Table2[[#This Row],[Sharpe Ratio Z-Score]],Table2[Sharpe Ratio Z-Score])</f>
        <v>580</v>
      </c>
      <c r="AV599">
        <f>(Table2[[#This Row],[Rank 1Y]]+Table2[[#This Row],[Rank 6M]]+Table2[[#This Row],[Rank Sharpe]])/3</f>
        <v>561.33333333333337</v>
      </c>
    </row>
    <row r="600" spans="1:48" x14ac:dyDescent="0.3">
      <c r="A600" t="s">
        <v>415</v>
      </c>
      <c r="B600" t="s">
        <v>416</v>
      </c>
      <c r="C600" t="s">
        <v>10429</v>
      </c>
      <c r="D600" t="s">
        <v>24</v>
      </c>
      <c r="E600">
        <v>57491.624963241004</v>
      </c>
      <c r="F600">
        <v>81.19</v>
      </c>
      <c r="G600">
        <v>-24.3207837569283</v>
      </c>
      <c r="H600">
        <f>(Table2[[#This Row],[1Y Return vs Nifty]]-AVERAGE(Table2[1Y Return vs Nifty]))/_xlfn.STDEV.P(Table2[1Y Return vs Nifty])</f>
        <v>-0.8136076360347041</v>
      </c>
      <c r="I600">
        <v>3.2372566250763102</v>
      </c>
      <c r="J600">
        <f>(Table2[[#This Row],[1M Return vs Nifty]]-AVERAGE(Table2[1M Return vs Nifty]))/_xlfn.STDEV.P(Table2[1M Return vs Nifty])</f>
        <v>-0.48400921850304007</v>
      </c>
      <c r="K600">
        <v>-18.358260307208301</v>
      </c>
      <c r="L600">
        <f>(Table2[[#This Row],[6M Return vs Nifty]]-AVERAGE(Table2[6M Return vs Nifty]))/_xlfn.STDEV.P(Table2[6M Return vs Nifty])</f>
        <v>-0.8564397574349476</v>
      </c>
      <c r="M600">
        <v>-2.80363154318316</v>
      </c>
      <c r="N600">
        <f>(Table2[[#This Row],[1W Return vs Nifty]]-AVERAGE(Table2[1W Return vs Nifty]))/_xlfn.STDEV.P(Table2[1W Return vs Nifty])</f>
        <v>-0.86795050374277349</v>
      </c>
      <c r="O600">
        <v>80.63</v>
      </c>
      <c r="P600">
        <v>79.996838269441398</v>
      </c>
      <c r="Q600">
        <v>80.333440333343901</v>
      </c>
      <c r="R600">
        <v>52.158530411174503</v>
      </c>
      <c r="S600" s="2">
        <f>(Table2[[#This Row],[Close Price]]-Table2[[#This Row],[20D EMA]])/Table2[[#This Row],[20D EMA]]</f>
        <v>6.9453057174749143E-3</v>
      </c>
      <c r="T600" s="2">
        <f>(Table2[[#This Row],[Close Price]]-Table2[[#This Row],[50D EMA]])/Table2[[#This Row],[50D EMA]]</f>
        <v>1.4915111101514436E-2</v>
      </c>
      <c r="U600" s="2">
        <f>(Table2[[#This Row],[Close Price]]-Table2[[#This Row],[200D EMA]])/Table2[[#This Row],[200D EMA]]</f>
        <v>1.0662554262605945E-2</v>
      </c>
      <c r="V600">
        <v>0.82908749807327897</v>
      </c>
      <c r="W600">
        <v>80.61</v>
      </c>
      <c r="X600">
        <v>82.07</v>
      </c>
      <c r="Y600">
        <v>77.849999999999994</v>
      </c>
      <c r="Z600">
        <v>82.2</v>
      </c>
      <c r="AA600">
        <v>77.849999999999994</v>
      </c>
      <c r="AB600">
        <v>82.2</v>
      </c>
      <c r="AC600" s="2">
        <f>(Table2[[#This Row],[Close Price]]/Table2[[#This Row],[Day Low]])-1</f>
        <v>7.1951370797667114E-3</v>
      </c>
      <c r="AD600" s="2">
        <f>(Table2[[#This Row],[Day High]]/Table2[[#This Row],[Close Price]])-1</f>
        <v>1.0838773247936917E-2</v>
      </c>
      <c r="AE600" s="2">
        <f>(Table2[[#This Row],[Close Price]]/Table2[[#This Row],[Current Week Low]])-1</f>
        <v>4.2903018625562117E-2</v>
      </c>
      <c r="AF600" s="2">
        <f>(Table2[[#This Row],[Current Week High]]/Table2[[#This Row],[Close Price]])-1</f>
        <v>1.2439955659564017E-2</v>
      </c>
      <c r="AG600" s="2">
        <f>(Table2[[#This Row],[Close Price]]/Table2[[#This Row],[Current Month Low]])-1</f>
        <v>4.2903018625562117E-2</v>
      </c>
      <c r="AH600" s="2">
        <f>(Table2[[#This Row],[Current Month High]]/Table2[[#This Row],[Close Price]])-1</f>
        <v>1.2439955659564017E-2</v>
      </c>
      <c r="AI600">
        <v>24.030052962187401</v>
      </c>
      <c r="AJ600">
        <v>14.6751412429378</v>
      </c>
      <c r="AK600" t="str">
        <f>IF(AND(Table2[[#This Row],[20D EMA]]&gt;Table2[[#This Row],[50D EMA]],Table2[[#This Row],[50D EMA]]&gt;Table2[[#This Row],[200D EMA]]),"Uptrend","Downtrend/NoTrend")</f>
        <v>Downtrend/NoTrend</v>
      </c>
      <c r="AL600">
        <v>-0.11</v>
      </c>
      <c r="AM600" t="s">
        <v>10474</v>
      </c>
      <c r="AN600">
        <v>-1.19</v>
      </c>
      <c r="AO600" t="s">
        <v>10474</v>
      </c>
      <c r="AP600">
        <v>1.8151691600385E-2</v>
      </c>
      <c r="AQ600">
        <f>(Table2[[#This Row],[Sharpe Ratio]]-AVERAGE(Table2[Sharpe Ratio]))/_xlfn.STDEV.P(Table2[Sharpe Ratio])</f>
        <v>-0.41844559905035617</v>
      </c>
      <c r="AR6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0">
        <f>_xlfn.RANK.AVG(Table2[[#This Row],[1Y Return vs Nifty Z-Score]],Table2[1Y Return vs Nifty Z-Score])</f>
        <v>638</v>
      </c>
      <c r="AT600">
        <f>_xlfn.RANK.AVG(Table2[[#This Row],[6M Return vs Nifty Z-Score]],Table2[6M Return vs Nifty Z-Score])</f>
        <v>608</v>
      </c>
      <c r="AU600">
        <f>_xlfn.RANK.AVG(Table2[[#This Row],[Sharpe Ratio Z-Score]],Table2[Sharpe Ratio Z-Score])</f>
        <v>445</v>
      </c>
      <c r="AV600">
        <f>(Table2[[#This Row],[Rank 1Y]]+Table2[[#This Row],[Rank 6M]]+Table2[[#This Row],[Rank Sharpe]])/3</f>
        <v>563.66666666666663</v>
      </c>
    </row>
    <row r="601" spans="1:48" x14ac:dyDescent="0.3">
      <c r="A601" t="s">
        <v>1507</v>
      </c>
      <c r="B601" t="s">
        <v>1508</v>
      </c>
      <c r="C601" t="s">
        <v>10431</v>
      </c>
      <c r="D601" t="s">
        <v>948</v>
      </c>
      <c r="E601">
        <v>6449.3681502600002</v>
      </c>
      <c r="F601">
        <v>140.61000000000001</v>
      </c>
      <c r="G601">
        <v>-9.0833489194981691</v>
      </c>
      <c r="H601">
        <f>(Table2[[#This Row],[1Y Return vs Nifty]]-AVERAGE(Table2[1Y Return vs Nifty]))/_xlfn.STDEV.P(Table2[1Y Return vs Nifty])</f>
        <v>-0.6438818729816782</v>
      </c>
      <c r="I601">
        <v>-5.02967272803415</v>
      </c>
      <c r="J601">
        <f>(Table2[[#This Row],[1M Return vs Nifty]]-AVERAGE(Table2[1M Return vs Nifty]))/_xlfn.STDEV.P(Table2[1M Return vs Nifty])</f>
        <v>-1.0793276199496269</v>
      </c>
      <c r="K601">
        <v>-34.681043670177502</v>
      </c>
      <c r="L601">
        <f>(Table2[[#This Row],[6M Return vs Nifty]]-AVERAGE(Table2[6M Return vs Nifty]))/_xlfn.STDEV.P(Table2[6M Return vs Nifty])</f>
        <v>-1.3231745909024808</v>
      </c>
      <c r="M601">
        <v>1.4582225020588799</v>
      </c>
      <c r="N601">
        <f>(Table2[[#This Row],[1W Return vs Nifty]]-AVERAGE(Table2[1W Return vs Nifty]))/_xlfn.STDEV.P(Table2[1W Return vs Nifty])</f>
        <v>-3.1196591584794892E-2</v>
      </c>
      <c r="O601">
        <v>141.11000000000001</v>
      </c>
      <c r="P601">
        <v>148.75947282158</v>
      </c>
      <c r="Q601">
        <v>159.56591709980799</v>
      </c>
      <c r="R601">
        <v>54.417528689972599</v>
      </c>
      <c r="S601" s="2">
        <f>(Table2[[#This Row],[Close Price]]-Table2[[#This Row],[20D EMA]])/Table2[[#This Row],[20D EMA]]</f>
        <v>-3.5433349868896603E-3</v>
      </c>
      <c r="T601" s="2">
        <f>(Table2[[#This Row],[Close Price]]-Table2[[#This Row],[50D EMA]])/Table2[[#This Row],[50D EMA]]</f>
        <v>-5.4782883180517536E-2</v>
      </c>
      <c r="U601" s="2">
        <f>(Table2[[#This Row],[Close Price]]-Table2[[#This Row],[200D EMA]])/Table2[[#This Row],[200D EMA]]</f>
        <v>-0.1187967796904342</v>
      </c>
      <c r="V601">
        <v>1.6343990230396701</v>
      </c>
      <c r="W601">
        <v>139.63999999999999</v>
      </c>
      <c r="X601">
        <v>141.5</v>
      </c>
      <c r="Y601">
        <v>134.80000000000001</v>
      </c>
      <c r="Z601">
        <v>141.5</v>
      </c>
      <c r="AA601">
        <v>134.80000000000001</v>
      </c>
      <c r="AB601">
        <v>141.5</v>
      </c>
      <c r="AC601" s="2">
        <f>(Table2[[#This Row],[Close Price]]/Table2[[#This Row],[Day Low]])-1</f>
        <v>6.9464336866229548E-3</v>
      </c>
      <c r="AD601" s="2">
        <f>(Table2[[#This Row],[Day High]]/Table2[[#This Row],[Close Price]])-1</f>
        <v>6.329564042386604E-3</v>
      </c>
      <c r="AE601" s="2">
        <f>(Table2[[#This Row],[Close Price]]/Table2[[#This Row],[Current Week Low]])-1</f>
        <v>4.3100890207715237E-2</v>
      </c>
      <c r="AF601" s="2">
        <f>(Table2[[#This Row],[Current Week High]]/Table2[[#This Row],[Close Price]])-1</f>
        <v>6.329564042386604E-3</v>
      </c>
      <c r="AG601" s="2">
        <f>(Table2[[#This Row],[Close Price]]/Table2[[#This Row],[Current Month Low]])-1</f>
        <v>4.3100890207715237E-2</v>
      </c>
      <c r="AH601" s="2">
        <f>(Table2[[#This Row],[Current Month High]]/Table2[[#This Row],[Close Price]])-1</f>
        <v>6.329564042386604E-3</v>
      </c>
      <c r="AI601">
        <v>49.775976104117703</v>
      </c>
      <c r="AJ601">
        <v>19.312685617310098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-0.21</v>
      </c>
      <c r="AM601" t="s">
        <v>10474</v>
      </c>
      <c r="AN601">
        <v>-0.06</v>
      </c>
      <c r="AO601" t="s">
        <v>10474</v>
      </c>
      <c r="AP601">
        <v>2.7489013668591002E-2</v>
      </c>
      <c r="AQ601">
        <f>(Table2[[#This Row],[Sharpe Ratio]]-AVERAGE(Table2[Sharpe Ratio]))/_xlfn.STDEV.P(Table2[Sharpe Ratio])</f>
        <v>-0.31284742768778001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>
        <f>_xlfn.RANK.AVG(Table2[[#This Row],[1Y Return vs Nifty Z-Score]],Table2[1Y Return vs Nifty Z-Score])</f>
        <v>567</v>
      </c>
      <c r="AT601">
        <f>_xlfn.RANK.AVG(Table2[[#This Row],[6M Return vs Nifty Z-Score]],Table2[6M Return vs Nifty Z-Score])</f>
        <v>705</v>
      </c>
      <c r="AU601">
        <f>_xlfn.RANK.AVG(Table2[[#This Row],[Sharpe Ratio Z-Score]],Table2[Sharpe Ratio Z-Score])</f>
        <v>419</v>
      </c>
      <c r="AV601">
        <f>(Table2[[#This Row],[Rank 1Y]]+Table2[[#This Row],[Rank 6M]]+Table2[[#This Row],[Rank Sharpe]])/3</f>
        <v>563.66666666666663</v>
      </c>
    </row>
    <row r="602" spans="1:48" x14ac:dyDescent="0.3">
      <c r="A602" t="s">
        <v>1019</v>
      </c>
      <c r="B602" t="s">
        <v>1020</v>
      </c>
      <c r="C602" t="s">
        <v>10435</v>
      </c>
      <c r="D602" t="s">
        <v>80</v>
      </c>
      <c r="E602">
        <v>12951.769438719901</v>
      </c>
      <c r="F602">
        <v>627.20000000000005</v>
      </c>
      <c r="G602">
        <v>-24.573770899261302</v>
      </c>
      <c r="H602">
        <f>(Table2[[#This Row],[1Y Return vs Nifty]]-AVERAGE(Table2[1Y Return vs Nifty]))/_xlfn.STDEV.P(Table2[1Y Return vs Nifty])</f>
        <v>-0.81642559300929907</v>
      </c>
      <c r="I602">
        <v>-13.7162168299415</v>
      </c>
      <c r="J602">
        <f>(Table2[[#This Row],[1M Return vs Nifty]]-AVERAGE(Table2[1M Return vs Nifty]))/_xlfn.STDEV.P(Table2[1M Return vs Nifty])</f>
        <v>-1.7048633331460938</v>
      </c>
      <c r="K602">
        <v>-34.123829361734003</v>
      </c>
      <c r="L602">
        <f>(Table2[[#This Row],[6M Return vs Nifty]]-AVERAGE(Table2[6M Return vs Nifty]))/_xlfn.STDEV.P(Table2[6M Return vs Nifty])</f>
        <v>-1.3072415651633096</v>
      </c>
      <c r="M602">
        <v>-1.81534843448214</v>
      </c>
      <c r="N602">
        <f>(Table2[[#This Row],[1W Return vs Nifty]]-AVERAGE(Table2[1W Return vs Nifty]))/_xlfn.STDEV.P(Table2[1W Return vs Nifty])</f>
        <v>-0.67391529072358547</v>
      </c>
      <c r="O602">
        <v>649.47</v>
      </c>
      <c r="P602">
        <v>650.85677433847195</v>
      </c>
      <c r="Q602">
        <v>663.36420054522102</v>
      </c>
      <c r="R602">
        <v>31.084582712299799</v>
      </c>
      <c r="S602" s="2">
        <f>(Table2[[#This Row],[Close Price]]-Table2[[#This Row],[20D EMA]])/Table2[[#This Row],[20D EMA]]</f>
        <v>-3.4289497590342867E-2</v>
      </c>
      <c r="T602" s="2">
        <f>(Table2[[#This Row],[Close Price]]-Table2[[#This Row],[50D EMA]])/Table2[[#This Row],[50D EMA]]</f>
        <v>-3.6347127772491189E-2</v>
      </c>
      <c r="U602" s="2">
        <f>(Table2[[#This Row],[Close Price]]-Table2[[#This Row],[200D EMA]])/Table2[[#This Row],[200D EMA]]</f>
        <v>-5.451635845814036E-2</v>
      </c>
      <c r="V602">
        <v>0.64716462979870104</v>
      </c>
      <c r="W602">
        <v>626</v>
      </c>
      <c r="X602">
        <v>637.45000000000005</v>
      </c>
      <c r="Y602">
        <v>626</v>
      </c>
      <c r="Z602">
        <v>657.25</v>
      </c>
      <c r="AA602">
        <v>626</v>
      </c>
      <c r="AB602">
        <v>657.25</v>
      </c>
      <c r="AC602" s="2">
        <f>(Table2[[#This Row],[Close Price]]/Table2[[#This Row],[Day Low]])-1</f>
        <v>1.9169329073482899E-3</v>
      </c>
      <c r="AD602" s="2">
        <f>(Table2[[#This Row],[Day High]]/Table2[[#This Row],[Close Price]])-1</f>
        <v>1.6342474489795977E-2</v>
      </c>
      <c r="AE602" s="2">
        <f>(Table2[[#This Row],[Close Price]]/Table2[[#This Row],[Current Week Low]])-1</f>
        <v>1.9169329073482899E-3</v>
      </c>
      <c r="AF602" s="2">
        <f>(Table2[[#This Row],[Current Week High]]/Table2[[#This Row],[Close Price]])-1</f>
        <v>4.7911352040816313E-2</v>
      </c>
      <c r="AG602" s="2">
        <f>(Table2[[#This Row],[Close Price]]/Table2[[#This Row],[Current Month Low]])-1</f>
        <v>1.9169329073482899E-3</v>
      </c>
      <c r="AH602" s="2">
        <f>(Table2[[#This Row],[Current Month High]]/Table2[[#This Row],[Close Price]])-1</f>
        <v>4.7911352040816313E-2</v>
      </c>
      <c r="AI602">
        <v>31.377551020408099</v>
      </c>
      <c r="AJ602">
        <v>24.3827466534457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-0.12</v>
      </c>
      <c r="AM602" t="s">
        <v>10474</v>
      </c>
      <c r="AN602">
        <v>-5.0599999999999996</v>
      </c>
      <c r="AO602" t="s">
        <v>10474</v>
      </c>
      <c r="AP602">
        <v>5.1531370789095997E-2</v>
      </c>
      <c r="AQ602">
        <f>(Table2[[#This Row],[Sharpe Ratio]]-AVERAGE(Table2[Sharpe Ratio]))/_xlfn.STDEV.P(Table2[Sharpe Ratio])</f>
        <v>-4.0946241391961374E-2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645</v>
      </c>
      <c r="AT602">
        <f>_xlfn.RANK.AVG(Table2[[#This Row],[6M Return vs Nifty Z-Score]],Table2[6M Return vs Nifty Z-Score])</f>
        <v>702</v>
      </c>
      <c r="AU602">
        <f>_xlfn.RANK.AVG(Table2[[#This Row],[Sharpe Ratio Z-Score]],Table2[Sharpe Ratio Z-Score])</f>
        <v>351</v>
      </c>
      <c r="AV602">
        <f>(Table2[[#This Row],[Rank 1Y]]+Table2[[#This Row],[Rank 6M]]+Table2[[#This Row],[Rank Sharpe]])/3</f>
        <v>566</v>
      </c>
    </row>
    <row r="603" spans="1:48" x14ac:dyDescent="0.3">
      <c r="A603" t="s">
        <v>553</v>
      </c>
      <c r="B603" t="s">
        <v>554</v>
      </c>
      <c r="C603" t="s">
        <v>10429</v>
      </c>
      <c r="D603" t="s">
        <v>37</v>
      </c>
      <c r="E603">
        <v>34376.882339309901</v>
      </c>
      <c r="F603">
        <v>996.1</v>
      </c>
      <c r="G603">
        <v>-2.3848887779390799</v>
      </c>
      <c r="H603">
        <f>(Table2[[#This Row],[1Y Return vs Nifty]]-AVERAGE(Table2[1Y Return vs Nifty]))/_xlfn.STDEV.P(Table2[1Y Return vs Nifty])</f>
        <v>-0.56926949426202356</v>
      </c>
      <c r="I603">
        <v>3.81586543795654</v>
      </c>
      <c r="J603">
        <f>(Table2[[#This Row],[1M Return vs Nifty]]-AVERAGE(Table2[1M Return vs Nifty]))/_xlfn.STDEV.P(Table2[1M Return vs Nifty])</f>
        <v>-0.44234242073160845</v>
      </c>
      <c r="K603">
        <v>-6.9457956405391403</v>
      </c>
      <c r="L603">
        <f>(Table2[[#This Row],[6M Return vs Nifty]]-AVERAGE(Table2[6M Return vs Nifty]))/_xlfn.STDEV.P(Table2[6M Return vs Nifty])</f>
        <v>-0.53011092752863687</v>
      </c>
      <c r="M603">
        <v>1.85765420169877</v>
      </c>
      <c r="N603">
        <f>(Table2[[#This Row],[1W Return vs Nifty]]-AVERAGE(Table2[1W Return vs Nifty]))/_xlfn.STDEV.P(Table2[1W Return vs Nifty])</f>
        <v>4.7226093416987532E-2</v>
      </c>
      <c r="O603">
        <v>981.55</v>
      </c>
      <c r="P603">
        <v>978.64476631278001</v>
      </c>
      <c r="Q603">
        <v>943.14525897059195</v>
      </c>
      <c r="R603">
        <v>59.449890049844001</v>
      </c>
      <c r="S603" s="2">
        <f>(Table2[[#This Row],[Close Price]]-Table2[[#This Row],[20D EMA]])/Table2[[#This Row],[20D EMA]]</f>
        <v>1.4823493454230624E-2</v>
      </c>
      <c r="T603" s="2">
        <f>(Table2[[#This Row],[Close Price]]-Table2[[#This Row],[50D EMA]])/Table2[[#This Row],[50D EMA]]</f>
        <v>1.7836128376781439E-2</v>
      </c>
      <c r="U603" s="2">
        <f>(Table2[[#This Row],[Close Price]]-Table2[[#This Row],[200D EMA]])/Table2[[#This Row],[200D EMA]]</f>
        <v>5.6146962014320255E-2</v>
      </c>
      <c r="V603">
        <v>0.78649820120092395</v>
      </c>
      <c r="W603">
        <v>991.1</v>
      </c>
      <c r="X603">
        <v>1008.5</v>
      </c>
      <c r="Y603">
        <v>967.7</v>
      </c>
      <c r="Z603">
        <v>1023.75</v>
      </c>
      <c r="AA603">
        <v>967.7</v>
      </c>
      <c r="AB603">
        <v>1023.75</v>
      </c>
      <c r="AC603" s="2">
        <f>(Table2[[#This Row],[Close Price]]/Table2[[#This Row],[Day Low]])-1</f>
        <v>5.044899606497788E-3</v>
      </c>
      <c r="AD603" s="2">
        <f>(Table2[[#This Row],[Day High]]/Table2[[#This Row],[Close Price]])-1</f>
        <v>1.2448549342435555E-2</v>
      </c>
      <c r="AE603" s="2">
        <f>(Table2[[#This Row],[Close Price]]/Table2[[#This Row],[Current Week Low]])-1</f>
        <v>2.934793841066452E-2</v>
      </c>
      <c r="AF603" s="2">
        <f>(Table2[[#This Row],[Current Week High]]/Table2[[#This Row],[Close Price]])-1</f>
        <v>2.7758257203092107E-2</v>
      </c>
      <c r="AG603" s="2">
        <f>(Table2[[#This Row],[Close Price]]/Table2[[#This Row],[Current Month Low]])-1</f>
        <v>2.934793841066452E-2</v>
      </c>
      <c r="AH603" s="2">
        <f>(Table2[[#This Row],[Current Month High]]/Table2[[#This Row],[Close Price]])-1</f>
        <v>2.7758257203092107E-2</v>
      </c>
      <c r="AI603">
        <v>9.6275474349964707</v>
      </c>
      <c r="AJ603">
        <v>30.550458715596299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-0.11</v>
      </c>
      <c r="AM603" t="s">
        <v>10474</v>
      </c>
      <c r="AN603">
        <v>0.82</v>
      </c>
      <c r="AO603" t="s">
        <v>10473</v>
      </c>
      <c r="AP603">
        <v>-7.2118366812167004E-2</v>
      </c>
      <c r="AQ603">
        <f>(Table2[[#This Row],[Sharpe Ratio]]-AVERAGE(Table2[Sharpe Ratio]))/_xlfn.STDEV.P(Table2[Sharpe Ratio])</f>
        <v>-1.4393328542534845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-2.9338296033587654</v>
      </c>
      <c r="AS603">
        <f>_xlfn.RANK.AVG(Table2[[#This Row],[1Y Return vs Nifty Z-Score]],Table2[1Y Return vs Nifty Z-Score])</f>
        <v>533</v>
      </c>
      <c r="AT603">
        <f>_xlfn.RANK.AVG(Table2[[#This Row],[6M Return vs Nifty Z-Score]],Table2[6M Return vs Nifty Z-Score])</f>
        <v>499</v>
      </c>
      <c r="AU603">
        <f>_xlfn.RANK.AVG(Table2[[#This Row],[Sharpe Ratio Z-Score]],Table2[Sharpe Ratio Z-Score])</f>
        <v>670</v>
      </c>
      <c r="AV603">
        <f>(Table2[[#This Row],[Rank 1Y]]+Table2[[#This Row],[Rank 6M]]+Table2[[#This Row],[Rank Sharpe]])/3</f>
        <v>567.33333333333337</v>
      </c>
    </row>
    <row r="604" spans="1:48" x14ac:dyDescent="0.3">
      <c r="A604" t="s">
        <v>1391</v>
      </c>
      <c r="B604" t="s">
        <v>1392</v>
      </c>
      <c r="C604" t="s">
        <v>10429</v>
      </c>
      <c r="D604" t="s">
        <v>24</v>
      </c>
      <c r="E604">
        <v>7640.4576555000003</v>
      </c>
      <c r="F604">
        <v>482.5</v>
      </c>
      <c r="G604">
        <v>-13.2648344061116</v>
      </c>
      <c r="H604">
        <f>(Table2[[#This Row],[1Y Return vs Nifty]]-AVERAGE(Table2[1Y Return vs Nifty]))/_xlfn.STDEV.P(Table2[1Y Return vs Nifty])</f>
        <v>-0.69045833565289205</v>
      </c>
      <c r="I604">
        <v>-2.6163306660265699</v>
      </c>
      <c r="J604">
        <f>(Table2[[#This Row],[1M Return vs Nifty]]-AVERAGE(Table2[1M Return vs Nifty]))/_xlfn.STDEV.P(Table2[1M Return vs Nifty])</f>
        <v>-0.90553794821890177</v>
      </c>
      <c r="K604">
        <v>-15.5223084664346</v>
      </c>
      <c r="L604">
        <f>(Table2[[#This Row],[6M Return vs Nifty]]-AVERAGE(Table2[6M Return vs Nifty]))/_xlfn.STDEV.P(Table2[6M Return vs Nifty])</f>
        <v>-0.77534834791907203</v>
      </c>
      <c r="M604">
        <v>-0.62509853916103497</v>
      </c>
      <c r="N604">
        <f>(Table2[[#This Row],[1W Return vs Nifty]]-AVERAGE(Table2[1W Return vs Nifty]))/_xlfn.STDEV.P(Table2[1W Return vs Nifty])</f>
        <v>-0.44022679604896381</v>
      </c>
      <c r="O604">
        <v>476.35</v>
      </c>
      <c r="P604">
        <v>475.91535975198201</v>
      </c>
      <c r="Q604">
        <v>486.34621405926401</v>
      </c>
      <c r="R604">
        <v>63.732368004897502</v>
      </c>
      <c r="S604" s="2">
        <f>(Table2[[#This Row],[Close Price]]-Table2[[#This Row],[20D EMA]])/Table2[[#This Row],[20D EMA]]</f>
        <v>1.2910674923900444E-2</v>
      </c>
      <c r="T604" s="2">
        <f>(Table2[[#This Row],[Close Price]]-Table2[[#This Row],[50D EMA]])/Table2[[#This Row],[50D EMA]]</f>
        <v>1.3835738042683687E-2</v>
      </c>
      <c r="U604" s="2">
        <f>(Table2[[#This Row],[Close Price]]-Table2[[#This Row],[200D EMA]])/Table2[[#This Row],[200D EMA]]</f>
        <v>-7.9083869640143457E-3</v>
      </c>
      <c r="V604">
        <v>1.0582638081084099</v>
      </c>
      <c r="W604">
        <v>475.45</v>
      </c>
      <c r="X604">
        <v>484.25</v>
      </c>
      <c r="Y604">
        <v>469</v>
      </c>
      <c r="Z604">
        <v>488.7</v>
      </c>
      <c r="AA604">
        <v>469</v>
      </c>
      <c r="AB604">
        <v>488.7</v>
      </c>
      <c r="AC604" s="2">
        <f>(Table2[[#This Row],[Close Price]]/Table2[[#This Row],[Day Low]])-1</f>
        <v>1.4828057629614033E-2</v>
      </c>
      <c r="AD604" s="2">
        <f>(Table2[[#This Row],[Day High]]/Table2[[#This Row],[Close Price]])-1</f>
        <v>3.6269430051814044E-3</v>
      </c>
      <c r="AE604" s="2">
        <f>(Table2[[#This Row],[Close Price]]/Table2[[#This Row],[Current Week Low]])-1</f>
        <v>2.8784648187633266E-2</v>
      </c>
      <c r="AF604" s="2">
        <f>(Table2[[#This Row],[Current Week High]]/Table2[[#This Row],[Close Price]])-1</f>
        <v>1.2849740932642462E-2</v>
      </c>
      <c r="AG604" s="2">
        <f>(Table2[[#This Row],[Close Price]]/Table2[[#This Row],[Current Month Low]])-1</f>
        <v>2.8784648187633266E-2</v>
      </c>
      <c r="AH604" s="2">
        <f>(Table2[[#This Row],[Current Month High]]/Table2[[#This Row],[Close Price]])-1</f>
        <v>1.2849740932642462E-2</v>
      </c>
      <c r="AI604">
        <v>26.7046632124352</v>
      </c>
      <c r="AJ604">
        <v>15.971638024275901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-0.1</v>
      </c>
      <c r="AM604" t="s">
        <v>10474</v>
      </c>
      <c r="AN604">
        <v>1.85</v>
      </c>
      <c r="AO604" t="s">
        <v>10473</v>
      </c>
      <c r="AQ604">
        <f>(Table2[[#This Row],[Sharpe Ratio]]-AVERAGE(Table2[Sharpe Ratio]))/_xlfn.STDEV.P(Table2[Sharpe Ratio])</f>
        <v>-0.62372773734831932</v>
      </c>
      <c r="AR6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>
        <f>_xlfn.RANK.AVG(Table2[[#This Row],[1Y Return vs Nifty Z-Score]],Table2[1Y Return vs Nifty Z-Score])</f>
        <v>590</v>
      </c>
      <c r="AT604">
        <f>_xlfn.RANK.AVG(Table2[[#This Row],[6M Return vs Nifty Z-Score]],Table2[6M Return vs Nifty Z-Score])</f>
        <v>588</v>
      </c>
      <c r="AU604">
        <f>_xlfn.RANK.AVG(Table2[[#This Row],[Sharpe Ratio Z-Score]],Table2[Sharpe Ratio Z-Score])</f>
        <v>524.5</v>
      </c>
      <c r="AV604">
        <f>(Table2[[#This Row],[Rank 1Y]]+Table2[[#This Row],[Rank 6M]]+Table2[[#This Row],[Rank Sharpe]])/3</f>
        <v>567.5</v>
      </c>
    </row>
    <row r="605" spans="1:48" x14ac:dyDescent="0.3">
      <c r="A605" t="s">
        <v>741</v>
      </c>
      <c r="B605" t="s">
        <v>742</v>
      </c>
      <c r="C605" t="s">
        <v>10429</v>
      </c>
      <c r="D605" t="s">
        <v>49</v>
      </c>
      <c r="E605">
        <v>21199.382079564999</v>
      </c>
      <c r="F605">
        <v>1329.85</v>
      </c>
      <c r="G605">
        <v>-18.9655089361035</v>
      </c>
      <c r="H605">
        <f>(Table2[[#This Row],[1Y Return vs Nifty]]-AVERAGE(Table2[1Y Return vs Nifty]))/_xlfn.STDEV.P(Table2[1Y Return vs Nifty])</f>
        <v>-0.7539566439208345</v>
      </c>
      <c r="I605">
        <v>-3.0068705355103198</v>
      </c>
      <c r="J605">
        <f>(Table2[[#This Row],[1M Return vs Nifty]]-AVERAGE(Table2[1M Return vs Nifty]))/_xlfn.STDEV.P(Table2[1M Return vs Nifty])</f>
        <v>-0.93366151875779202</v>
      </c>
      <c r="K605">
        <v>-35.093059170842302</v>
      </c>
      <c r="L605">
        <f>(Table2[[#This Row],[6M Return vs Nifty]]-AVERAGE(Table2[6M Return vs Nifty]))/_xlfn.STDEV.P(Table2[6M Return vs Nifty])</f>
        <v>-1.334955791560029</v>
      </c>
      <c r="M605">
        <v>-2.4497393689656701</v>
      </c>
      <c r="N605">
        <f>(Table2[[#This Row],[1W Return vs Nifty]]-AVERAGE(Table2[1W Return vs Nifty]))/_xlfn.STDEV.P(Table2[1W Return vs Nifty])</f>
        <v>-0.79846885136446921</v>
      </c>
      <c r="O605">
        <v>1381.7</v>
      </c>
      <c r="P605">
        <v>1409.2371746674501</v>
      </c>
      <c r="Q605">
        <v>1432.6816714930701</v>
      </c>
      <c r="R605">
        <v>34.821861927350497</v>
      </c>
      <c r="S605" s="2">
        <f>(Table2[[#This Row],[Close Price]]-Table2[[#This Row],[20D EMA]])/Table2[[#This Row],[20D EMA]]</f>
        <v>-3.752623579648269E-2</v>
      </c>
      <c r="T605" s="2">
        <f>(Table2[[#This Row],[Close Price]]-Table2[[#This Row],[50D EMA]])/Table2[[#This Row],[50D EMA]]</f>
        <v>-5.6333437759462902E-2</v>
      </c>
      <c r="U605" s="2">
        <f>(Table2[[#This Row],[Close Price]]-Table2[[#This Row],[200D EMA]])/Table2[[#This Row],[200D EMA]]</f>
        <v>-7.177565926833146E-2</v>
      </c>
      <c r="V605">
        <v>1.3108378386325199</v>
      </c>
      <c r="W605">
        <v>1317</v>
      </c>
      <c r="X605">
        <v>1346</v>
      </c>
      <c r="Y605">
        <v>1317</v>
      </c>
      <c r="Z605">
        <v>1407.95</v>
      </c>
      <c r="AA605">
        <v>1317</v>
      </c>
      <c r="AB605">
        <v>1407.95</v>
      </c>
      <c r="AC605" s="2">
        <f>(Table2[[#This Row],[Close Price]]/Table2[[#This Row],[Day Low]])-1</f>
        <v>9.7570235383446224E-3</v>
      </c>
      <c r="AD605" s="2">
        <f>(Table2[[#This Row],[Day High]]/Table2[[#This Row],[Close Price]])-1</f>
        <v>1.2144226792495383E-2</v>
      </c>
      <c r="AE605" s="2">
        <f>(Table2[[#This Row],[Close Price]]/Table2[[#This Row],[Current Week Low]])-1</f>
        <v>9.7570235383446224E-3</v>
      </c>
      <c r="AF605" s="2">
        <f>(Table2[[#This Row],[Current Week High]]/Table2[[#This Row],[Close Price]])-1</f>
        <v>5.8728428018197665E-2</v>
      </c>
      <c r="AG605" s="2">
        <f>(Table2[[#This Row],[Close Price]]/Table2[[#This Row],[Current Month Low]])-1</f>
        <v>9.7570235383446224E-3</v>
      </c>
      <c r="AH605" s="2">
        <f>(Table2[[#This Row],[Current Month High]]/Table2[[#This Row],[Close Price]])-1</f>
        <v>5.8728428018197665E-2</v>
      </c>
      <c r="AI605">
        <v>35.052825506635997</v>
      </c>
      <c r="AJ605">
        <v>11.742710696580099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-0.18</v>
      </c>
      <c r="AM605" t="s">
        <v>10474</v>
      </c>
      <c r="AN605">
        <v>-9.83</v>
      </c>
      <c r="AO605" t="s">
        <v>10474</v>
      </c>
      <c r="AP605">
        <v>4.4009994367378E-2</v>
      </c>
      <c r="AQ605">
        <f>(Table2[[#This Row],[Sharpe Ratio]]-AVERAGE(Table2[Sharpe Ratio]))/_xlfn.STDEV.P(Table2[Sharpe Ratio])</f>
        <v>-0.12600741744022595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5">
        <f>_xlfn.RANK.AVG(Table2[[#This Row],[1Y Return vs Nifty Z-Score]],Table2[1Y Return vs Nifty Z-Score])</f>
        <v>620</v>
      </c>
      <c r="AT605">
        <f>_xlfn.RANK.AVG(Table2[[#This Row],[6M Return vs Nifty Z-Score]],Table2[6M Return vs Nifty Z-Score])</f>
        <v>708</v>
      </c>
      <c r="AU605">
        <f>_xlfn.RANK.AVG(Table2[[#This Row],[Sharpe Ratio Z-Score]],Table2[Sharpe Ratio Z-Score])</f>
        <v>375</v>
      </c>
      <c r="AV605">
        <f>(Table2[[#This Row],[Rank 1Y]]+Table2[[#This Row],[Rank 6M]]+Table2[[#This Row],[Rank Sharpe]])/3</f>
        <v>567.66666666666663</v>
      </c>
    </row>
    <row r="606" spans="1:48" x14ac:dyDescent="0.3">
      <c r="A606" t="s">
        <v>1625</v>
      </c>
      <c r="B606" t="s">
        <v>1626</v>
      </c>
      <c r="C606" t="s">
        <v>10438</v>
      </c>
      <c r="D606" t="s">
        <v>80</v>
      </c>
      <c r="E606">
        <v>5282.1251208439999</v>
      </c>
      <c r="F606">
        <v>233.09</v>
      </c>
      <c r="G606">
        <v>7.9986382796706899</v>
      </c>
      <c r="H606">
        <f>(Table2[[#This Row],[1Y Return vs Nifty]]-AVERAGE(Table2[1Y Return vs Nifty]))/_xlfn.STDEV.P(Table2[1Y Return vs Nifty])</f>
        <v>-0.4536101282442333</v>
      </c>
      <c r="I606">
        <v>7.6319066371419702</v>
      </c>
      <c r="J606">
        <f>(Table2[[#This Row],[1M Return vs Nifty]]-AVERAGE(Table2[1M Return vs Nifty]))/_xlfn.STDEV.P(Table2[1M Return vs Nifty])</f>
        <v>-0.1675415303987754</v>
      </c>
      <c r="K606">
        <v>-10.681560467371099</v>
      </c>
      <c r="L606">
        <f>(Table2[[#This Row],[6M Return vs Nifty]]-AVERAGE(Table2[6M Return vs Nifty]))/_xlfn.STDEV.P(Table2[6M Return vs Nifty])</f>
        <v>-0.63693165384428108</v>
      </c>
      <c r="M606">
        <v>2.0711472791576</v>
      </c>
      <c r="N606">
        <f>(Table2[[#This Row],[1W Return vs Nifty]]-AVERAGE(Table2[1W Return vs Nifty]))/_xlfn.STDEV.P(Table2[1W Return vs Nifty])</f>
        <v>8.9142396952008499E-2</v>
      </c>
      <c r="O606">
        <v>220.26</v>
      </c>
      <c r="P606">
        <v>212.49442120460401</v>
      </c>
      <c r="Q606">
        <v>204.435304205553</v>
      </c>
      <c r="R606">
        <v>76.915952275797196</v>
      </c>
      <c r="S606" s="2">
        <f>(Table2[[#This Row],[Close Price]]-Table2[[#This Row],[20D EMA]])/Table2[[#This Row],[20D EMA]]</f>
        <v>5.8249341687097125E-2</v>
      </c>
      <c r="T606" s="2">
        <f>(Table2[[#This Row],[Close Price]]-Table2[[#This Row],[50D EMA]])/Table2[[#This Row],[50D EMA]]</f>
        <v>9.6922915334163889E-2</v>
      </c>
      <c r="U606" s="2">
        <f>(Table2[[#This Row],[Close Price]]-Table2[[#This Row],[200D EMA]])/Table2[[#This Row],[200D EMA]]</f>
        <v>0.14016510458308928</v>
      </c>
      <c r="V606">
        <v>1.9458322827200401</v>
      </c>
      <c r="W606">
        <v>228.48</v>
      </c>
      <c r="X606">
        <v>233.7</v>
      </c>
      <c r="Y606">
        <v>219.25</v>
      </c>
      <c r="Z606">
        <v>233.7</v>
      </c>
      <c r="AA606">
        <v>219.25</v>
      </c>
      <c r="AB606">
        <v>233.7</v>
      </c>
      <c r="AC606" s="2">
        <f>(Table2[[#This Row],[Close Price]]/Table2[[#This Row],[Day Low]])-1</f>
        <v>2.01768207282913E-2</v>
      </c>
      <c r="AD606" s="2">
        <f>(Table2[[#This Row],[Day High]]/Table2[[#This Row],[Close Price]])-1</f>
        <v>2.6170148869535392E-3</v>
      </c>
      <c r="AE606" s="2">
        <f>(Table2[[#This Row],[Close Price]]/Table2[[#This Row],[Current Week Low]])-1</f>
        <v>6.3124287343215624E-2</v>
      </c>
      <c r="AF606" s="2">
        <f>(Table2[[#This Row],[Current Week High]]/Table2[[#This Row],[Close Price]])-1</f>
        <v>2.6170148869535392E-3</v>
      </c>
      <c r="AG606" s="2">
        <f>(Table2[[#This Row],[Close Price]]/Table2[[#This Row],[Current Month Low]])-1</f>
        <v>6.3124287343215624E-2</v>
      </c>
      <c r="AH606" s="2">
        <f>(Table2[[#This Row],[Current Month High]]/Table2[[#This Row],[Close Price]])-1</f>
        <v>2.6170148869535392E-3</v>
      </c>
      <c r="AI606">
        <v>5.9676519799219001</v>
      </c>
      <c r="AJ606">
        <v>34.734104046242699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0.06</v>
      </c>
      <c r="AM606" t="s">
        <v>10473</v>
      </c>
      <c r="AN606">
        <v>8.44</v>
      </c>
      <c r="AO606" t="s">
        <v>10473</v>
      </c>
      <c r="AP606">
        <v>-9.5795974371538001E-2</v>
      </c>
      <c r="AQ606">
        <f>(Table2[[#This Row],[Sharpe Ratio]]-AVERAGE(Table2[Sharpe Ratio]))/_xlfn.STDEV.P(Table2[Sharpe Ratio])</f>
        <v>-1.7071089941623732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-2.8760499096976546</v>
      </c>
      <c r="AS606">
        <f>_xlfn.RANK.AVG(Table2[[#This Row],[1Y Return vs Nifty Z-Score]],Table2[1Y Return vs Nifty Z-Score])</f>
        <v>467</v>
      </c>
      <c r="AT606">
        <f>_xlfn.RANK.AVG(Table2[[#This Row],[6M Return vs Nifty Z-Score]],Table2[6M Return vs Nifty Z-Score])</f>
        <v>539</v>
      </c>
      <c r="AU606">
        <f>_xlfn.RANK.AVG(Table2[[#This Row],[Sharpe Ratio Z-Score]],Table2[Sharpe Ratio Z-Score])</f>
        <v>697</v>
      </c>
      <c r="AV606">
        <f>(Table2[[#This Row],[Rank 1Y]]+Table2[[#This Row],[Rank 6M]]+Table2[[#This Row],[Rank Sharpe]])/3</f>
        <v>567.66666666666663</v>
      </c>
    </row>
    <row r="607" spans="1:48" x14ac:dyDescent="0.3">
      <c r="A607" t="s">
        <v>1544</v>
      </c>
      <c r="B607" t="s">
        <v>1545</v>
      </c>
      <c r="C607" t="s">
        <v>10435</v>
      </c>
      <c r="D607" t="s">
        <v>230</v>
      </c>
      <c r="E607">
        <v>6154.9941590999997</v>
      </c>
      <c r="F607">
        <v>2001</v>
      </c>
      <c r="G607">
        <v>-19.891281232492499</v>
      </c>
      <c r="H607">
        <f>(Table2[[#This Row],[1Y Return vs Nifty]]-AVERAGE(Table2[1Y Return vs Nifty]))/_xlfn.STDEV.P(Table2[1Y Return vs Nifty])</f>
        <v>-0.764268577070632</v>
      </c>
      <c r="I607">
        <v>5.3665193250529599</v>
      </c>
      <c r="J607">
        <f>(Table2[[#This Row],[1M Return vs Nifty]]-AVERAGE(Table2[1M Return vs Nifty]))/_xlfn.STDEV.P(Table2[1M Return vs Nifty])</f>
        <v>-0.3306766795799867</v>
      </c>
      <c r="K607">
        <v>-20.679019810487699</v>
      </c>
      <c r="L607">
        <f>(Table2[[#This Row],[6M Return vs Nifty]]-AVERAGE(Table2[6M Return vs Nifty]))/_xlfn.STDEV.P(Table2[6M Return vs Nifty])</f>
        <v>-0.92279972045073244</v>
      </c>
      <c r="M607">
        <v>1.8318124809948799</v>
      </c>
      <c r="N607">
        <f>(Table2[[#This Row],[1W Return vs Nifty]]-AVERAGE(Table2[1W Return vs Nifty]))/_xlfn.STDEV.P(Table2[1W Return vs Nifty])</f>
        <v>4.2152442215812748E-2</v>
      </c>
      <c r="O607">
        <v>1880.68</v>
      </c>
      <c r="P607">
        <v>1875.0701833599201</v>
      </c>
      <c r="Q607">
        <v>1971.1754908682899</v>
      </c>
      <c r="R607">
        <v>76.929259740223998</v>
      </c>
      <c r="S607" s="2">
        <f>(Table2[[#This Row],[Close Price]]-Table2[[#This Row],[20D EMA]])/Table2[[#This Row],[20D EMA]]</f>
        <v>6.3976859433821767E-2</v>
      </c>
      <c r="T607" s="2">
        <f>(Table2[[#This Row],[Close Price]]-Table2[[#This Row],[50D EMA]])/Table2[[#This Row],[50D EMA]]</f>
        <v>6.7160054998276125E-2</v>
      </c>
      <c r="U607" s="2">
        <f>(Table2[[#This Row],[Close Price]]-Table2[[#This Row],[200D EMA]])/Table2[[#This Row],[200D EMA]]</f>
        <v>1.5130316539484063E-2</v>
      </c>
      <c r="V607">
        <v>1.18081571152388</v>
      </c>
      <c r="W607">
        <v>1907</v>
      </c>
      <c r="X607">
        <v>2075.65</v>
      </c>
      <c r="Y607">
        <v>1840</v>
      </c>
      <c r="Z607">
        <v>2075.65</v>
      </c>
      <c r="AA607">
        <v>1840</v>
      </c>
      <c r="AB607">
        <v>2075.65</v>
      </c>
      <c r="AC607" s="2">
        <f>(Table2[[#This Row],[Close Price]]/Table2[[#This Row],[Day Low]])-1</f>
        <v>4.929208180388045E-2</v>
      </c>
      <c r="AD607" s="2">
        <f>(Table2[[#This Row],[Day High]]/Table2[[#This Row],[Close Price]])-1</f>
        <v>3.7306346826586845E-2</v>
      </c>
      <c r="AE607" s="2">
        <f>(Table2[[#This Row],[Close Price]]/Table2[[#This Row],[Current Week Low]])-1</f>
        <v>8.7499999999999911E-2</v>
      </c>
      <c r="AF607" s="2">
        <f>(Table2[[#This Row],[Current Week High]]/Table2[[#This Row],[Close Price]])-1</f>
        <v>3.7306346826586845E-2</v>
      </c>
      <c r="AG607" s="2">
        <f>(Table2[[#This Row],[Close Price]]/Table2[[#This Row],[Current Month Low]])-1</f>
        <v>8.7499999999999911E-2</v>
      </c>
      <c r="AH607" s="2">
        <f>(Table2[[#This Row],[Current Month High]]/Table2[[#This Row],[Close Price]])-1</f>
        <v>3.7306346826586845E-2</v>
      </c>
      <c r="AI607">
        <v>45.944527736131903</v>
      </c>
      <c r="AJ607">
        <v>25.0625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-0.01</v>
      </c>
      <c r="AM607" t="s">
        <v>10474</v>
      </c>
      <c r="AN607">
        <v>6.97</v>
      </c>
      <c r="AO607" t="s">
        <v>10473</v>
      </c>
      <c r="AP607">
        <v>1.9864511612142002E-2</v>
      </c>
      <c r="AQ607">
        <f>(Table2[[#This Row],[Sharpe Ratio]]-AVERAGE(Table2[Sharpe Ratio]))/_xlfn.STDEV.P(Table2[Sharpe Ratio])</f>
        <v>-0.39907487800276176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629</v>
      </c>
      <c r="AT607">
        <f>_xlfn.RANK.AVG(Table2[[#This Row],[6M Return vs Nifty Z-Score]],Table2[6M Return vs Nifty Z-Score])</f>
        <v>638</v>
      </c>
      <c r="AU607">
        <f>_xlfn.RANK.AVG(Table2[[#This Row],[Sharpe Ratio Z-Score]],Table2[Sharpe Ratio Z-Score])</f>
        <v>439</v>
      </c>
      <c r="AV607">
        <f>(Table2[[#This Row],[Rank 1Y]]+Table2[[#This Row],[Rank 6M]]+Table2[[#This Row],[Rank Sharpe]])/3</f>
        <v>568.66666666666663</v>
      </c>
    </row>
    <row r="608" spans="1:48" x14ac:dyDescent="0.3">
      <c r="A608" t="s">
        <v>1877</v>
      </c>
      <c r="B608" t="s">
        <v>1878</v>
      </c>
      <c r="C608" t="s">
        <v>10435</v>
      </c>
      <c r="D608" t="s">
        <v>230</v>
      </c>
      <c r="E608">
        <v>3640.4291551739998</v>
      </c>
      <c r="F608">
        <v>156.59</v>
      </c>
      <c r="G608">
        <v>-8.9712589066508794</v>
      </c>
      <c r="H608">
        <f>(Table2[[#This Row],[1Y Return vs Nifty]]-AVERAGE(Table2[1Y Return vs Nifty]))/_xlfn.STDEV.P(Table2[1Y Return vs Nifty])</f>
        <v>-0.64263333192709093</v>
      </c>
      <c r="I608">
        <v>28.226981235359101</v>
      </c>
      <c r="J608">
        <f>(Table2[[#This Row],[1M Return vs Nifty]]-AVERAGE(Table2[1M Return vs Nifty]))/_xlfn.STDEV.P(Table2[1M Return vs Nifty])</f>
        <v>1.3155516912544041</v>
      </c>
      <c r="K608">
        <v>-12.041314272678401</v>
      </c>
      <c r="L608">
        <f>(Table2[[#This Row],[6M Return vs Nifty]]-AVERAGE(Table2[6M Return vs Nifty]))/_xlfn.STDEV.P(Table2[6M Return vs Nifty])</f>
        <v>-0.67581255128464879</v>
      </c>
      <c r="M608">
        <v>19.400266751802299</v>
      </c>
      <c r="N608">
        <f>(Table2[[#This Row],[1W Return vs Nifty]]-AVERAGE(Table2[1W Return vs Nifty]))/_xlfn.STDEV.P(Table2[1W Return vs Nifty])</f>
        <v>3.4914664463118359</v>
      </c>
      <c r="O608">
        <v>138.71</v>
      </c>
      <c r="P608">
        <v>135.52797853836799</v>
      </c>
      <c r="Q608">
        <v>138.93207657650899</v>
      </c>
      <c r="R608">
        <v>78.205991517620504</v>
      </c>
      <c r="S608" s="2">
        <f>(Table2[[#This Row],[Close Price]]-Table2[[#This Row],[20D EMA]])/Table2[[#This Row],[20D EMA]]</f>
        <v>0.12890202580924226</v>
      </c>
      <c r="T608" s="2">
        <f>(Table2[[#This Row],[Close Price]]-Table2[[#This Row],[50D EMA]])/Table2[[#This Row],[50D EMA]]</f>
        <v>0.15540718373268847</v>
      </c>
      <c r="U608" s="2">
        <f>(Table2[[#This Row],[Close Price]]-Table2[[#This Row],[200D EMA]])/Table2[[#This Row],[200D EMA]]</f>
        <v>0.12709752750126721</v>
      </c>
      <c r="V608">
        <v>2.2640702363421399</v>
      </c>
      <c r="W608">
        <v>155.66</v>
      </c>
      <c r="X608">
        <v>162</v>
      </c>
      <c r="Y608">
        <v>131.41</v>
      </c>
      <c r="Z608">
        <v>162.9</v>
      </c>
      <c r="AA608">
        <v>131.41</v>
      </c>
      <c r="AB608">
        <v>162.9</v>
      </c>
      <c r="AC608" s="2">
        <f>(Table2[[#This Row],[Close Price]]/Table2[[#This Row],[Day Low]])-1</f>
        <v>5.9745599383271841E-3</v>
      </c>
      <c r="AD608" s="2">
        <f>(Table2[[#This Row],[Day High]]/Table2[[#This Row],[Close Price]])-1</f>
        <v>3.4548821763841886E-2</v>
      </c>
      <c r="AE608" s="2">
        <f>(Table2[[#This Row],[Close Price]]/Table2[[#This Row],[Current Week Low]])-1</f>
        <v>0.19161403241762431</v>
      </c>
      <c r="AF608" s="2">
        <f>(Table2[[#This Row],[Current Week High]]/Table2[[#This Row],[Close Price]])-1</f>
        <v>4.0296315218085521E-2</v>
      </c>
      <c r="AG608" s="2">
        <f>(Table2[[#This Row],[Close Price]]/Table2[[#This Row],[Current Month Low]])-1</f>
        <v>0.19161403241762431</v>
      </c>
      <c r="AH608" s="2">
        <f>(Table2[[#This Row],[Current Month High]]/Table2[[#This Row],[Close Price]])-1</f>
        <v>4.0296315218085521E-2</v>
      </c>
      <c r="AI608">
        <v>12.203844434510501</v>
      </c>
      <c r="AJ608">
        <v>39.750111557340396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0.01</v>
      </c>
      <c r="AM608" t="s">
        <v>10473</v>
      </c>
      <c r="AN608">
        <v>20.58</v>
      </c>
      <c r="AO608" t="s">
        <v>10473</v>
      </c>
      <c r="AP608">
        <v>-2.8205475123577E-2</v>
      </c>
      <c r="AQ608">
        <f>(Table2[[#This Row],[Sharpe Ratio]]-AVERAGE(Table2[Sharpe Ratio]))/_xlfn.STDEV.P(Table2[Sharpe Ratio])</f>
        <v>-0.94271069345777014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564</v>
      </c>
      <c r="AT608">
        <f>_xlfn.RANK.AVG(Table2[[#This Row],[6M Return vs Nifty Z-Score]],Table2[6M Return vs Nifty Z-Score])</f>
        <v>550</v>
      </c>
      <c r="AU608">
        <f>_xlfn.RANK.AVG(Table2[[#This Row],[Sharpe Ratio Z-Score]],Table2[Sharpe Ratio Z-Score])</f>
        <v>595</v>
      </c>
      <c r="AV608">
        <f>(Table2[[#This Row],[Rank 1Y]]+Table2[[#This Row],[Rank 6M]]+Table2[[#This Row],[Rank Sharpe]])/3</f>
        <v>569.66666666666663</v>
      </c>
    </row>
    <row r="609" spans="1:48" x14ac:dyDescent="0.3">
      <c r="A609" t="s">
        <v>2125</v>
      </c>
      <c r="B609" t="s">
        <v>2126</v>
      </c>
      <c r="C609" t="s">
        <v>10431</v>
      </c>
      <c r="D609" t="s">
        <v>457</v>
      </c>
      <c r="E609">
        <v>2618.1951051999999</v>
      </c>
      <c r="F609">
        <v>360.2</v>
      </c>
      <c r="G609">
        <v>-17.508278615149301</v>
      </c>
      <c r="H609">
        <f>(Table2[[#This Row],[1Y Return vs Nifty]]-AVERAGE(Table2[1Y Return vs Nifty]))/_xlfn.STDEV.P(Table2[1Y Return vs Nifty])</f>
        <v>-0.73772494017235313</v>
      </c>
      <c r="I609">
        <v>7.9853627567280503</v>
      </c>
      <c r="J609">
        <f>(Table2[[#This Row],[1M Return vs Nifty]]-AVERAGE(Table2[1M Return vs Nifty]))/_xlfn.STDEV.P(Table2[1M Return vs Nifty])</f>
        <v>-0.1420884361353863</v>
      </c>
      <c r="K609">
        <v>-7.7633943253734197</v>
      </c>
      <c r="L609">
        <f>(Table2[[#This Row],[6M Return vs Nifty]]-AVERAGE(Table2[6M Return vs Nifty]))/_xlfn.STDEV.P(Table2[6M Return vs Nifty])</f>
        <v>-0.55348940272638569</v>
      </c>
      <c r="M609">
        <v>1.48642048169079</v>
      </c>
      <c r="N609">
        <f>(Table2[[#This Row],[1W Return vs Nifty]]-AVERAGE(Table2[1W Return vs Nifty]))/_xlfn.STDEV.P(Table2[1W Return vs Nifty])</f>
        <v>-2.5660322739949518E-2</v>
      </c>
      <c r="O609">
        <v>346.73</v>
      </c>
      <c r="P609">
        <v>341.976193800869</v>
      </c>
      <c r="Q609">
        <v>344.42294833527001</v>
      </c>
      <c r="R609">
        <v>73.307691025971394</v>
      </c>
      <c r="S609" s="2">
        <f>(Table2[[#This Row],[Close Price]]-Table2[[#This Row],[20D EMA]])/Table2[[#This Row],[20D EMA]]</f>
        <v>3.8848671877253105E-2</v>
      </c>
      <c r="T609" s="2">
        <f>(Table2[[#This Row],[Close Price]]-Table2[[#This Row],[50D EMA]])/Table2[[#This Row],[50D EMA]]</f>
        <v>5.3289692468308537E-2</v>
      </c>
      <c r="U609" s="2">
        <f>(Table2[[#This Row],[Close Price]]-Table2[[#This Row],[200D EMA]])/Table2[[#This Row],[200D EMA]]</f>
        <v>4.5807202281342184E-2</v>
      </c>
      <c r="V609">
        <v>1.1391778218353401</v>
      </c>
      <c r="W609">
        <v>354.35</v>
      </c>
      <c r="X609">
        <v>361.45</v>
      </c>
      <c r="Y609">
        <v>345.05</v>
      </c>
      <c r="Z609">
        <v>363.25</v>
      </c>
      <c r="AA609">
        <v>345.05</v>
      </c>
      <c r="AB609">
        <v>363.25</v>
      </c>
      <c r="AC609" s="2">
        <f>(Table2[[#This Row],[Close Price]]/Table2[[#This Row],[Day Low]])-1</f>
        <v>1.6509101171158447E-2</v>
      </c>
      <c r="AD609" s="2">
        <f>(Table2[[#This Row],[Day High]]/Table2[[#This Row],[Close Price]])-1</f>
        <v>3.4702942809550219E-3</v>
      </c>
      <c r="AE609" s="2">
        <f>(Table2[[#This Row],[Close Price]]/Table2[[#This Row],[Current Week Low]])-1</f>
        <v>4.3906680191276637E-2</v>
      </c>
      <c r="AF609" s="2">
        <f>(Table2[[#This Row],[Current Week High]]/Table2[[#This Row],[Close Price]])-1</f>
        <v>8.4675180455302534E-3</v>
      </c>
      <c r="AG609" s="2">
        <f>(Table2[[#This Row],[Close Price]]/Table2[[#This Row],[Current Month Low]])-1</f>
        <v>4.3906680191276637E-2</v>
      </c>
      <c r="AH609" s="2">
        <f>(Table2[[#This Row],[Current Month High]]/Table2[[#This Row],[Close Price]])-1</f>
        <v>8.4675180455302534E-3</v>
      </c>
      <c r="AI609">
        <v>22.681843420322</v>
      </c>
      <c r="AJ609">
        <v>22.0810032197932</v>
      </c>
      <c r="AK609" t="str">
        <f>IF(AND(Table2[[#This Row],[20D EMA]]&gt;Table2[[#This Row],[50D EMA]],Table2[[#This Row],[50D EMA]]&gt;Table2[[#This Row],[200D EMA]]),"Uptrend","Downtrend/NoTrend")</f>
        <v>Downtrend/NoTrend</v>
      </c>
      <c r="AL609">
        <v>-0.12</v>
      </c>
      <c r="AM609" t="s">
        <v>10474</v>
      </c>
      <c r="AN609">
        <v>6.69</v>
      </c>
      <c r="AO609" t="s">
        <v>10473</v>
      </c>
      <c r="AP609">
        <v>-2.2760628781479001E-2</v>
      </c>
      <c r="AQ609">
        <f>(Table2[[#This Row],[Sharpe Ratio]]-AVERAGE(Table2[Sharpe Ratio]))/_xlfn.STDEV.P(Table2[Sharpe Ratio])</f>
        <v>-0.88113352894787889</v>
      </c>
      <c r="AR6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9">
        <f>_xlfn.RANK.AVG(Table2[[#This Row],[1Y Return vs Nifty Z-Score]],Table2[1Y Return vs Nifty Z-Score])</f>
        <v>614</v>
      </c>
      <c r="AT609">
        <f>_xlfn.RANK.AVG(Table2[[#This Row],[6M Return vs Nifty Z-Score]],Table2[6M Return vs Nifty Z-Score])</f>
        <v>506</v>
      </c>
      <c r="AU609">
        <f>_xlfn.RANK.AVG(Table2[[#This Row],[Sharpe Ratio Z-Score]],Table2[Sharpe Ratio Z-Score])</f>
        <v>589</v>
      </c>
      <c r="AV609">
        <f>(Table2[[#This Row],[Rank 1Y]]+Table2[[#This Row],[Rank 6M]]+Table2[[#This Row],[Rank Sharpe]])/3</f>
        <v>569.66666666666663</v>
      </c>
    </row>
    <row r="610" spans="1:48" x14ac:dyDescent="0.3">
      <c r="A610" t="s">
        <v>1513</v>
      </c>
      <c r="B610" t="s">
        <v>1514</v>
      </c>
      <c r="C610" t="s">
        <v>10429</v>
      </c>
      <c r="D610" t="s">
        <v>24</v>
      </c>
      <c r="E610">
        <v>6379.12655808</v>
      </c>
      <c r="F610">
        <v>377.6</v>
      </c>
      <c r="G610">
        <v>4.3675441713764904</v>
      </c>
      <c r="H610">
        <f>(Table2[[#This Row],[1Y Return vs Nifty]]-AVERAGE(Table2[1Y Return vs Nifty]))/_xlfn.STDEV.P(Table2[1Y Return vs Nifty])</f>
        <v>-0.49405592668884352</v>
      </c>
      <c r="I610">
        <v>5.0193890989431296</v>
      </c>
      <c r="J610">
        <f>(Table2[[#This Row],[1M Return vs Nifty]]-AVERAGE(Table2[1M Return vs Nifty]))/_xlfn.STDEV.P(Table2[1M Return vs Nifty])</f>
        <v>-0.35567423338437992</v>
      </c>
      <c r="K610">
        <v>-19.3404356385462</v>
      </c>
      <c r="L610">
        <f>(Table2[[#This Row],[6M Return vs Nifty]]-AVERAGE(Table2[6M Return vs Nifty]))/_xlfn.STDEV.P(Table2[6M Return vs Nifty])</f>
        <v>-0.88452414901903864</v>
      </c>
      <c r="M610">
        <v>-4.1665263243714799E-2</v>
      </c>
      <c r="N610">
        <f>(Table2[[#This Row],[1W Return vs Nifty]]-AVERAGE(Table2[1W Return vs Nifty]))/_xlfn.STDEV.P(Table2[1W Return vs Nifty])</f>
        <v>-0.32567804075970624</v>
      </c>
      <c r="O610">
        <v>362.16</v>
      </c>
      <c r="P610">
        <v>358.10900655082798</v>
      </c>
      <c r="Q610">
        <v>352.328057065601</v>
      </c>
      <c r="R610">
        <v>66.540886448559306</v>
      </c>
      <c r="S610" s="2">
        <f>(Table2[[#This Row],[Close Price]]-Table2[[#This Row],[20D EMA]])/Table2[[#This Row],[20D EMA]]</f>
        <v>4.2633090346808032E-2</v>
      </c>
      <c r="T610" s="2">
        <f>(Table2[[#This Row],[Close Price]]-Table2[[#This Row],[50D EMA]])/Table2[[#This Row],[50D EMA]]</f>
        <v>5.4427543269302263E-2</v>
      </c>
      <c r="U610" s="2">
        <f>(Table2[[#This Row],[Close Price]]-Table2[[#This Row],[200D EMA]])/Table2[[#This Row],[200D EMA]]</f>
        <v>7.1728442931507902E-2</v>
      </c>
      <c r="V610">
        <v>1.93669924899652</v>
      </c>
      <c r="W610">
        <v>369.15</v>
      </c>
      <c r="X610">
        <v>380</v>
      </c>
      <c r="Y610">
        <v>368.55</v>
      </c>
      <c r="Z610">
        <v>403.2</v>
      </c>
      <c r="AA610">
        <v>368.55</v>
      </c>
      <c r="AB610">
        <v>403.2</v>
      </c>
      <c r="AC610" s="2">
        <f>(Table2[[#This Row],[Close Price]]/Table2[[#This Row],[Day Low]])-1</f>
        <v>2.2890423946905214E-2</v>
      </c>
      <c r="AD610" s="2">
        <f>(Table2[[#This Row],[Day High]]/Table2[[#This Row],[Close Price]])-1</f>
        <v>6.3559322033897026E-3</v>
      </c>
      <c r="AE610" s="2">
        <f>(Table2[[#This Row],[Close Price]]/Table2[[#This Row],[Current Week Low]])-1</f>
        <v>2.45556912223579E-2</v>
      </c>
      <c r="AF610" s="2">
        <f>(Table2[[#This Row],[Current Week High]]/Table2[[#This Row],[Close Price]])-1</f>
        <v>6.7796610169491345E-2</v>
      </c>
      <c r="AG610" s="2">
        <f>(Table2[[#This Row],[Close Price]]/Table2[[#This Row],[Current Month Low]])-1</f>
        <v>2.45556912223579E-2</v>
      </c>
      <c r="AH610" s="2">
        <f>(Table2[[#This Row],[Current Month High]]/Table2[[#This Row],[Close Price]])-1</f>
        <v>6.7796610169491345E-2</v>
      </c>
      <c r="AI610">
        <v>11.8246822033898</v>
      </c>
      <c r="AJ610">
        <v>33.663716814159201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-0.17</v>
      </c>
      <c r="AM610" t="s">
        <v>10474</v>
      </c>
      <c r="AN610">
        <v>7.24</v>
      </c>
      <c r="AO610" t="s">
        <v>10473</v>
      </c>
      <c r="AP610">
        <v>-3.5070796080263998E-2</v>
      </c>
      <c r="AQ610">
        <f>(Table2[[#This Row],[Sharpe Ratio]]-AVERAGE(Table2[Sharpe Ratio]))/_xlfn.STDEV.P(Table2[Sharpe Ratio])</f>
        <v>-1.0203523698985837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-3.0802847197505518</v>
      </c>
      <c r="AS610">
        <f>_xlfn.RANK.AVG(Table2[[#This Row],[1Y Return vs Nifty Z-Score]],Table2[1Y Return vs Nifty Z-Score])</f>
        <v>487</v>
      </c>
      <c r="AT610">
        <f>_xlfn.RANK.AVG(Table2[[#This Row],[6M Return vs Nifty Z-Score]],Table2[6M Return vs Nifty Z-Score])</f>
        <v>623</v>
      </c>
      <c r="AU610">
        <f>_xlfn.RANK.AVG(Table2[[#This Row],[Sharpe Ratio Z-Score]],Table2[Sharpe Ratio Z-Score])</f>
        <v>608</v>
      </c>
      <c r="AV610">
        <f>(Table2[[#This Row],[Rank 1Y]]+Table2[[#This Row],[Rank 6M]]+Table2[[#This Row],[Rank Sharpe]])/3</f>
        <v>572.66666666666663</v>
      </c>
    </row>
    <row r="611" spans="1:48" x14ac:dyDescent="0.3">
      <c r="A611" t="s">
        <v>1123</v>
      </c>
      <c r="B611" t="s">
        <v>1124</v>
      </c>
      <c r="C611" t="s">
        <v>10443</v>
      </c>
      <c r="D611" t="s">
        <v>539</v>
      </c>
      <c r="E611">
        <v>10762.467243360001</v>
      </c>
      <c r="F611">
        <v>3035.55</v>
      </c>
      <c r="G611">
        <v>-10.028412300457401</v>
      </c>
      <c r="H611">
        <f>(Table2[[#This Row],[1Y Return vs Nifty]]-AVERAGE(Table2[1Y Return vs Nifty]))/_xlfn.STDEV.P(Table2[1Y Return vs Nifty])</f>
        <v>-0.65440868442849454</v>
      </c>
      <c r="I611">
        <v>20.561572844942699</v>
      </c>
      <c r="J611">
        <f>(Table2[[#This Row],[1M Return vs Nifty]]-AVERAGE(Table2[1M Return vs Nifty]))/_xlfn.STDEV.P(Table2[1M Return vs Nifty])</f>
        <v>0.76355003810117283</v>
      </c>
      <c r="K611">
        <v>-3.94555824620956</v>
      </c>
      <c r="L611">
        <f>(Table2[[#This Row],[6M Return vs Nifty]]-AVERAGE(Table2[6M Return vs Nifty]))/_xlfn.STDEV.P(Table2[6M Return vs Nifty])</f>
        <v>-0.4443219251589603</v>
      </c>
      <c r="M611">
        <v>12.8562292609435</v>
      </c>
      <c r="N611">
        <f>(Table2[[#This Row],[1W Return vs Nifty]]-AVERAGE(Table2[1W Return vs Nifty]))/_xlfn.STDEV.P(Table2[1W Return vs Nifty])</f>
        <v>2.2066385489562848</v>
      </c>
      <c r="O611">
        <v>2755.98</v>
      </c>
      <c r="P611">
        <v>2650.15954940149</v>
      </c>
      <c r="Q611">
        <v>2617.4880451371</v>
      </c>
      <c r="R611">
        <v>76.515648452073506</v>
      </c>
      <c r="S611" s="2">
        <f>(Table2[[#This Row],[Close Price]]-Table2[[#This Row],[20D EMA]])/Table2[[#This Row],[20D EMA]]</f>
        <v>0.10144122961705099</v>
      </c>
      <c r="T611" s="2">
        <f>(Table2[[#This Row],[Close Price]]-Table2[[#This Row],[50D EMA]])/Table2[[#This Row],[50D EMA]]</f>
        <v>0.14542160327122433</v>
      </c>
      <c r="U611" s="2">
        <f>(Table2[[#This Row],[Close Price]]-Table2[[#This Row],[200D EMA]])/Table2[[#This Row],[200D EMA]]</f>
        <v>0.15971876381234923</v>
      </c>
      <c r="V611">
        <v>1.6762635981505201</v>
      </c>
      <c r="W611">
        <v>3005</v>
      </c>
      <c r="X611">
        <v>3145</v>
      </c>
      <c r="Y611">
        <v>2732</v>
      </c>
      <c r="Z611">
        <v>3208.05</v>
      </c>
      <c r="AA611">
        <v>2732</v>
      </c>
      <c r="AB611">
        <v>3208.05</v>
      </c>
      <c r="AC611" s="2">
        <f>(Table2[[#This Row],[Close Price]]/Table2[[#This Row],[Day Low]])-1</f>
        <v>1.0166389351081495E-2</v>
      </c>
      <c r="AD611" s="2">
        <f>(Table2[[#This Row],[Day High]]/Table2[[#This Row],[Close Price]])-1</f>
        <v>3.605606891667068E-2</v>
      </c>
      <c r="AE611" s="2">
        <f>(Table2[[#This Row],[Close Price]]/Table2[[#This Row],[Current Week Low]])-1</f>
        <v>0.11110907759882882</v>
      </c>
      <c r="AF611" s="2">
        <f>(Table2[[#This Row],[Current Week High]]/Table2[[#This Row],[Close Price]])-1</f>
        <v>5.6826604733903219E-2</v>
      </c>
      <c r="AG611" s="2">
        <f>(Table2[[#This Row],[Close Price]]/Table2[[#This Row],[Current Month Low]])-1</f>
        <v>0.11110907759882882</v>
      </c>
      <c r="AH611" s="2">
        <f>(Table2[[#This Row],[Current Month High]]/Table2[[#This Row],[Close Price]])-1</f>
        <v>5.6826604733903219E-2</v>
      </c>
      <c r="AI611">
        <v>5.6826604733903201</v>
      </c>
      <c r="AJ611">
        <v>35.093457943925202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0.08</v>
      </c>
      <c r="AM611" t="s">
        <v>10473</v>
      </c>
      <c r="AN611">
        <v>14.35</v>
      </c>
      <c r="AO611" t="s">
        <v>10473</v>
      </c>
      <c r="AP611">
        <v>-7.6022933527082004E-2</v>
      </c>
      <c r="AQ611">
        <f>(Table2[[#This Row],[Sharpe Ratio]]-AVERAGE(Table2[Sharpe Ratio]))/_xlfn.STDEV.P(Table2[Sharpe Ratio])</f>
        <v>-1.4834906012013116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0.38796737626869127</v>
      </c>
      <c r="AS611">
        <f>_xlfn.RANK.AVG(Table2[[#This Row],[1Y Return vs Nifty Z-Score]],Table2[1Y Return vs Nifty Z-Score])</f>
        <v>572</v>
      </c>
      <c r="AT611">
        <f>_xlfn.RANK.AVG(Table2[[#This Row],[6M Return vs Nifty Z-Score]],Table2[6M Return vs Nifty Z-Score])</f>
        <v>469</v>
      </c>
      <c r="AU611">
        <f>_xlfn.RANK.AVG(Table2[[#This Row],[Sharpe Ratio Z-Score]],Table2[Sharpe Ratio Z-Score])</f>
        <v>678</v>
      </c>
      <c r="AV611">
        <f>(Table2[[#This Row],[Rank 1Y]]+Table2[[#This Row],[Rank 6M]]+Table2[[#This Row],[Rank Sharpe]])/3</f>
        <v>573</v>
      </c>
    </row>
    <row r="612" spans="1:48" x14ac:dyDescent="0.3">
      <c r="A612" t="s">
        <v>1615</v>
      </c>
      <c r="B612" t="s">
        <v>1616</v>
      </c>
      <c r="C612" t="s">
        <v>10429</v>
      </c>
      <c r="D612" t="s">
        <v>401</v>
      </c>
      <c r="E612">
        <v>5369.2054254300001</v>
      </c>
      <c r="F612">
        <v>295.89999999999998</v>
      </c>
      <c r="G612">
        <v>-10.044318212253</v>
      </c>
      <c r="H612">
        <f>(Table2[[#This Row],[1Y Return vs Nifty]]-AVERAGE(Table2[1Y Return vs Nifty]))/_xlfn.STDEV.P(Table2[1Y Return vs Nifty])</f>
        <v>-0.65458585617986642</v>
      </c>
      <c r="I612">
        <v>-4.4927209686879701</v>
      </c>
      <c r="J612">
        <f>(Table2[[#This Row],[1M Return vs Nifty]]-AVERAGE(Table2[1M Return vs Nifty]))/_xlfn.STDEV.P(Table2[1M Return vs Nifty])</f>
        <v>-1.0406606313527509</v>
      </c>
      <c r="K612">
        <v>-13.3477556019464</v>
      </c>
      <c r="L612">
        <f>(Table2[[#This Row],[6M Return vs Nifty]]-AVERAGE(Table2[6M Return vs Nifty]))/_xlfn.STDEV.P(Table2[6M Return vs Nifty])</f>
        <v>-0.71316902797687409</v>
      </c>
      <c r="M612">
        <v>-3.1122437118336101</v>
      </c>
      <c r="N612">
        <f>(Table2[[#This Row],[1W Return vs Nifty]]-AVERAGE(Table2[1W Return vs Nifty]))/_xlfn.STDEV.P(Table2[1W Return vs Nifty])</f>
        <v>-0.92854207649879361</v>
      </c>
      <c r="O612">
        <v>299.3</v>
      </c>
      <c r="P612">
        <v>298.32108082949799</v>
      </c>
      <c r="Q612">
        <v>295.05082877241898</v>
      </c>
      <c r="R612">
        <v>44.933757735631197</v>
      </c>
      <c r="S612" s="2">
        <f>(Table2[[#This Row],[Close Price]]-Table2[[#This Row],[20D EMA]])/Table2[[#This Row],[20D EMA]]</f>
        <v>-1.1359839625793632E-2</v>
      </c>
      <c r="T612" s="2">
        <f>(Table2[[#This Row],[Close Price]]-Table2[[#This Row],[50D EMA]])/Table2[[#This Row],[50D EMA]]</f>
        <v>-8.1156880457997228E-3</v>
      </c>
      <c r="U612" s="2">
        <f>(Table2[[#This Row],[Close Price]]-Table2[[#This Row],[200D EMA]])/Table2[[#This Row],[200D EMA]]</f>
        <v>2.8780506433892638E-3</v>
      </c>
      <c r="V612">
        <v>1.52786409683459</v>
      </c>
      <c r="W612">
        <v>290.10000000000002</v>
      </c>
      <c r="X612">
        <v>300.85000000000002</v>
      </c>
      <c r="Y612">
        <v>288.8</v>
      </c>
      <c r="Z612">
        <v>303.10000000000002</v>
      </c>
      <c r="AA612">
        <v>288.8</v>
      </c>
      <c r="AB612">
        <v>303.10000000000002</v>
      </c>
      <c r="AC612" s="2">
        <f>(Table2[[#This Row],[Close Price]]/Table2[[#This Row],[Day Low]])-1</f>
        <v>1.999310582557734E-2</v>
      </c>
      <c r="AD612" s="2">
        <f>(Table2[[#This Row],[Day High]]/Table2[[#This Row],[Close Price]])-1</f>
        <v>1.6728624535316206E-2</v>
      </c>
      <c r="AE612" s="2">
        <f>(Table2[[#This Row],[Close Price]]/Table2[[#This Row],[Current Week Low]])-1</f>
        <v>2.4584487534625943E-2</v>
      </c>
      <c r="AF612" s="2">
        <f>(Table2[[#This Row],[Current Week High]]/Table2[[#This Row],[Close Price]])-1</f>
        <v>2.4332544778641552E-2</v>
      </c>
      <c r="AG612" s="2">
        <f>(Table2[[#This Row],[Close Price]]/Table2[[#This Row],[Current Month Low]])-1</f>
        <v>2.4584487534625943E-2</v>
      </c>
      <c r="AH612" s="2">
        <f>(Table2[[#This Row],[Current Month High]]/Table2[[#This Row],[Close Price]])-1</f>
        <v>2.4332544778641552E-2</v>
      </c>
      <c r="AI612">
        <v>31.108482595471401</v>
      </c>
      <c r="AJ612">
        <v>19.959459459459399</v>
      </c>
      <c r="AK612" t="str">
        <f>IF(AND(Table2[[#This Row],[20D EMA]]&gt;Table2[[#This Row],[50D EMA]],Table2[[#This Row],[50D EMA]]&gt;Table2[[#This Row],[200D EMA]]),"Uptrend","Downtrend/NoTrend")</f>
        <v>Uptrend</v>
      </c>
      <c r="AL612">
        <v>-0.08</v>
      </c>
      <c r="AM612" t="s">
        <v>10474</v>
      </c>
      <c r="AN612">
        <v>-5.45</v>
      </c>
      <c r="AO612" t="s">
        <v>10474</v>
      </c>
      <c r="AP612">
        <v>-2.2736937610717E-2</v>
      </c>
      <c r="AQ612">
        <f>(Table2[[#This Row],[Sharpe Ratio]]-AVERAGE(Table2[Sharpe Ratio]))/_xlfn.STDEV.P(Table2[Sharpe Ratio])</f>
        <v>-0.88086559941823084</v>
      </c>
      <c r="AR6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-4.2178231914265156</v>
      </c>
      <c r="AS612">
        <f>_xlfn.RANK.AVG(Table2[[#This Row],[1Y Return vs Nifty Z-Score]],Table2[1Y Return vs Nifty Z-Score])</f>
        <v>574</v>
      </c>
      <c r="AT612">
        <f>_xlfn.RANK.AVG(Table2[[#This Row],[6M Return vs Nifty Z-Score]],Table2[6M Return vs Nifty Z-Score])</f>
        <v>563</v>
      </c>
      <c r="AU612">
        <f>_xlfn.RANK.AVG(Table2[[#This Row],[Sharpe Ratio Z-Score]],Table2[Sharpe Ratio Z-Score])</f>
        <v>588</v>
      </c>
      <c r="AV612">
        <f>(Table2[[#This Row],[Rank 1Y]]+Table2[[#This Row],[Rank 6M]]+Table2[[#This Row],[Rank Sharpe]])/3</f>
        <v>575</v>
      </c>
    </row>
    <row r="613" spans="1:48" x14ac:dyDescent="0.3">
      <c r="A613" t="s">
        <v>117</v>
      </c>
      <c r="B613" t="s">
        <v>118</v>
      </c>
      <c r="C613" t="s">
        <v>10431</v>
      </c>
      <c r="D613" t="s">
        <v>119</v>
      </c>
      <c r="E613">
        <v>248188.51534139999</v>
      </c>
      <c r="F613">
        <v>2574.15</v>
      </c>
      <c r="G613">
        <v>-12.9580771489128</v>
      </c>
      <c r="H613">
        <f>(Table2[[#This Row],[1Y Return vs Nifty]]-AVERAGE(Table2[1Y Return vs Nifty]))/_xlfn.STDEV.P(Table2[1Y Return vs Nifty])</f>
        <v>-0.68704144756735785</v>
      </c>
      <c r="I613">
        <v>-3.9538763738347198</v>
      </c>
      <c r="J613">
        <f>(Table2[[#This Row],[1M Return vs Nifty]]-AVERAGE(Table2[1M Return vs Nifty]))/_xlfn.STDEV.P(Table2[1M Return vs Nifty])</f>
        <v>-1.0018573358201148</v>
      </c>
      <c r="K613">
        <v>-15.46273329776</v>
      </c>
      <c r="L613">
        <f>(Table2[[#This Row],[6M Return vs Nifty]]-AVERAGE(Table2[6M Return vs Nifty]))/_xlfn.STDEV.P(Table2[6M Return vs Nifty])</f>
        <v>-0.77364485129035232</v>
      </c>
      <c r="M613">
        <v>-0.87664761522305101</v>
      </c>
      <c r="N613">
        <f>(Table2[[#This Row],[1W Return vs Nifty]]-AVERAGE(Table2[1W Return vs Nifty]))/_xlfn.STDEV.P(Table2[1W Return vs Nifty])</f>
        <v>-0.48961484905598857</v>
      </c>
      <c r="O613">
        <v>2532.48</v>
      </c>
      <c r="P613">
        <v>2516.3570056817198</v>
      </c>
      <c r="Q613">
        <v>2451.2734067261899</v>
      </c>
      <c r="R613">
        <v>63.904208848105</v>
      </c>
      <c r="S613" s="2">
        <f>(Table2[[#This Row],[Close Price]]-Table2[[#This Row],[20D EMA]])/Table2[[#This Row],[20D EMA]]</f>
        <v>1.6454226686884031E-2</v>
      </c>
      <c r="T613" s="2">
        <f>(Table2[[#This Row],[Close Price]]-Table2[[#This Row],[50D EMA]])/Table2[[#This Row],[50D EMA]]</f>
        <v>2.2966929647815732E-2</v>
      </c>
      <c r="U613" s="2">
        <f>(Table2[[#This Row],[Close Price]]-Table2[[#This Row],[200D EMA]])/Table2[[#This Row],[200D EMA]]</f>
        <v>5.0127657297077514E-2</v>
      </c>
      <c r="V613">
        <v>0.75417922967085904</v>
      </c>
      <c r="W613">
        <v>2532.5</v>
      </c>
      <c r="X613">
        <v>2579.6</v>
      </c>
      <c r="Y613">
        <v>2532.5</v>
      </c>
      <c r="Z613">
        <v>2591.1</v>
      </c>
      <c r="AA613">
        <v>2532.5</v>
      </c>
      <c r="AB613">
        <v>2591.1</v>
      </c>
      <c r="AC613" s="2">
        <f>(Table2[[#This Row],[Close Price]]/Table2[[#This Row],[Day Low]])-1</f>
        <v>1.6446199407699869E-2</v>
      </c>
      <c r="AD613" s="2">
        <f>(Table2[[#This Row],[Day High]]/Table2[[#This Row],[Close Price]])-1</f>
        <v>2.1172037371559593E-3</v>
      </c>
      <c r="AE613" s="2">
        <f>(Table2[[#This Row],[Close Price]]/Table2[[#This Row],[Current Week Low]])-1</f>
        <v>1.6446199407699869E-2</v>
      </c>
      <c r="AF613" s="2">
        <f>(Table2[[#This Row],[Current Week High]]/Table2[[#This Row],[Close Price]])-1</f>
        <v>6.5846978614299001E-3</v>
      </c>
      <c r="AG613" s="2">
        <f>(Table2[[#This Row],[Close Price]]/Table2[[#This Row],[Current Month Low]])-1</f>
        <v>1.6446199407699869E-2</v>
      </c>
      <c r="AH613" s="2">
        <f>(Table2[[#This Row],[Current Month High]]/Table2[[#This Row],[Close Price]])-1</f>
        <v>6.5846978614299001E-3</v>
      </c>
      <c r="AI613">
        <v>7.5811432900180602</v>
      </c>
      <c r="AJ613">
        <v>20.006993006993</v>
      </c>
      <c r="AK613" t="str">
        <f>IF(AND(Table2[[#This Row],[20D EMA]]&gt;Table2[[#This Row],[50D EMA]],Table2[[#This Row],[50D EMA]]&gt;Table2[[#This Row],[200D EMA]]),"Uptrend","Downtrend/NoTrend")</f>
        <v>Uptrend</v>
      </c>
      <c r="AL613">
        <v>-0.06</v>
      </c>
      <c r="AM613" t="s">
        <v>10474</v>
      </c>
      <c r="AN613">
        <v>1.9</v>
      </c>
      <c r="AO613" t="s">
        <v>10473</v>
      </c>
      <c r="AP613">
        <v>-6.7971145546860002E-3</v>
      </c>
      <c r="AQ613">
        <f>(Table2[[#This Row],[Sharpe Ratio]]-AVERAGE(Table2[Sharpe Ratio]))/_xlfn.STDEV.P(Table2[Sharpe Ratio])</f>
        <v>-0.70059805008614462</v>
      </c>
      <c r="AR6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-3.6527565338199586</v>
      </c>
      <c r="AS613">
        <f>_xlfn.RANK.AVG(Table2[[#This Row],[1Y Return vs Nifty Z-Score]],Table2[1Y Return vs Nifty Z-Score])</f>
        <v>587</v>
      </c>
      <c r="AT613">
        <f>_xlfn.RANK.AVG(Table2[[#This Row],[6M Return vs Nifty Z-Score]],Table2[6M Return vs Nifty Z-Score])</f>
        <v>587</v>
      </c>
      <c r="AU613">
        <f>_xlfn.RANK.AVG(Table2[[#This Row],[Sharpe Ratio Z-Score]],Table2[Sharpe Ratio Z-Score])</f>
        <v>559</v>
      </c>
      <c r="AV613">
        <f>(Table2[[#This Row],[Rank 1Y]]+Table2[[#This Row],[Rank 6M]]+Table2[[#This Row],[Rank Sharpe]])/3</f>
        <v>577.66666666666663</v>
      </c>
    </row>
    <row r="614" spans="1:48" x14ac:dyDescent="0.3">
      <c r="A614" t="s">
        <v>1308</v>
      </c>
      <c r="B614" t="s">
        <v>1309</v>
      </c>
      <c r="C614" t="s">
        <v>10438</v>
      </c>
      <c r="D614" t="s">
        <v>80</v>
      </c>
      <c r="E614">
        <v>8384.9139096399995</v>
      </c>
      <c r="F614">
        <v>166.58</v>
      </c>
      <c r="G614">
        <v>-1.6433131991895701E-2</v>
      </c>
      <c r="H614">
        <f>(Table2[[#This Row],[1Y Return vs Nifty]]-AVERAGE(Table2[1Y Return vs Nifty]))/_xlfn.STDEV.P(Table2[1Y Return vs Nifty])</f>
        <v>-0.54288789223684764</v>
      </c>
      <c r="I614">
        <v>4.2998892294373503</v>
      </c>
      <c r="J614">
        <f>(Table2[[#This Row],[1M Return vs Nifty]]-AVERAGE(Table2[1M Return vs Nifty]))/_xlfn.STDEV.P(Table2[1M Return vs Nifty])</f>
        <v>-0.40748688278050027</v>
      </c>
      <c r="K614">
        <v>-21.371891542202501</v>
      </c>
      <c r="L614">
        <f>(Table2[[#This Row],[6M Return vs Nifty]]-AVERAGE(Table2[6M Return vs Nifty]))/_xlfn.STDEV.P(Table2[6M Return vs Nifty])</f>
        <v>-0.94261174424135175</v>
      </c>
      <c r="M614">
        <v>-6.1361729587950604</v>
      </c>
      <c r="N614">
        <f>(Table2[[#This Row],[1W Return vs Nifty]]-AVERAGE(Table2[1W Return vs Nifty]))/_xlfn.STDEV.P(Table2[1W Return vs Nifty])</f>
        <v>-1.5222472106079143</v>
      </c>
      <c r="O614">
        <v>166.61</v>
      </c>
      <c r="P614">
        <v>163.84579724117501</v>
      </c>
      <c r="Q614">
        <v>159.226516727508</v>
      </c>
      <c r="R614">
        <v>45.567790952128703</v>
      </c>
      <c r="S614" s="2">
        <f>(Table2[[#This Row],[Close Price]]-Table2[[#This Row],[20D EMA]])/Table2[[#This Row],[20D EMA]]</f>
        <v>-1.8006122081508393E-4</v>
      </c>
      <c r="T614" s="2">
        <f>(Table2[[#This Row],[Close Price]]-Table2[[#This Row],[50D EMA]])/Table2[[#This Row],[50D EMA]]</f>
        <v>1.6687658791762355E-2</v>
      </c>
      <c r="U614" s="2">
        <f>(Table2[[#This Row],[Close Price]]-Table2[[#This Row],[200D EMA]])/Table2[[#This Row],[200D EMA]]</f>
        <v>4.6182529289869372E-2</v>
      </c>
      <c r="V614">
        <v>1.91520620736314</v>
      </c>
      <c r="W614">
        <v>163.5</v>
      </c>
      <c r="X614">
        <v>168.79</v>
      </c>
      <c r="Y614">
        <v>163.5</v>
      </c>
      <c r="Z614">
        <v>180.83</v>
      </c>
      <c r="AA614">
        <v>163.5</v>
      </c>
      <c r="AB614">
        <v>180.83</v>
      </c>
      <c r="AC614" s="2">
        <f>(Table2[[#This Row],[Close Price]]/Table2[[#This Row],[Day Low]])-1</f>
        <v>1.8837920489296778E-2</v>
      </c>
      <c r="AD614" s="2">
        <f>(Table2[[#This Row],[Day High]]/Table2[[#This Row],[Close Price]])-1</f>
        <v>1.3266898787369419E-2</v>
      </c>
      <c r="AE614" s="2">
        <f>(Table2[[#This Row],[Close Price]]/Table2[[#This Row],[Current Week Low]])-1</f>
        <v>1.8837920489296778E-2</v>
      </c>
      <c r="AF614" s="2">
        <f>(Table2[[#This Row],[Current Week High]]/Table2[[#This Row],[Close Price]])-1</f>
        <v>8.5544483131228199E-2</v>
      </c>
      <c r="AG614" s="2">
        <f>(Table2[[#This Row],[Close Price]]/Table2[[#This Row],[Current Month Low]])-1</f>
        <v>1.8837920489296778E-2</v>
      </c>
      <c r="AH614" s="2">
        <f>(Table2[[#This Row],[Current Month High]]/Table2[[#This Row],[Close Price]])-1</f>
        <v>8.5544483131228199E-2</v>
      </c>
      <c r="AI614">
        <v>19.462120302557299</v>
      </c>
      <c r="AJ614">
        <v>38.874531054606003</v>
      </c>
      <c r="AK614" t="str">
        <f>IF(AND(Table2[[#This Row],[20D EMA]]&gt;Table2[[#This Row],[50D EMA]],Table2[[#This Row],[50D EMA]]&gt;Table2[[#This Row],[200D EMA]]),"Uptrend","Downtrend/NoTrend")</f>
        <v>Uptrend</v>
      </c>
      <c r="AL614">
        <v>-0.12</v>
      </c>
      <c r="AM614" t="s">
        <v>10474</v>
      </c>
      <c r="AN614">
        <v>-1.35</v>
      </c>
      <c r="AO614" t="s">
        <v>10474</v>
      </c>
      <c r="AP614">
        <v>-1.3167221953629999E-2</v>
      </c>
      <c r="AQ614">
        <f>(Table2[[#This Row],[Sharpe Ratio]]-AVERAGE(Table2[Sharpe Ratio]))/_xlfn.STDEV.P(Table2[Sharpe Ratio])</f>
        <v>-0.77263922932340989</v>
      </c>
      <c r="AR6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-4.1878729591900239</v>
      </c>
      <c r="AS614">
        <f>_xlfn.RANK.AVG(Table2[[#This Row],[1Y Return vs Nifty Z-Score]],Table2[1Y Return vs Nifty Z-Score])</f>
        <v>520</v>
      </c>
      <c r="AT614">
        <f>_xlfn.RANK.AVG(Table2[[#This Row],[6M Return vs Nifty Z-Score]],Table2[6M Return vs Nifty Z-Score])</f>
        <v>643</v>
      </c>
      <c r="AU614">
        <f>_xlfn.RANK.AVG(Table2[[#This Row],[Sharpe Ratio Z-Score]],Table2[Sharpe Ratio Z-Score])</f>
        <v>574</v>
      </c>
      <c r="AV614">
        <f>(Table2[[#This Row],[Rank 1Y]]+Table2[[#This Row],[Rank 6M]]+Table2[[#This Row],[Rank Sharpe]])/3</f>
        <v>579</v>
      </c>
    </row>
    <row r="615" spans="1:48" x14ac:dyDescent="0.3">
      <c r="A615" t="s">
        <v>1268</v>
      </c>
      <c r="B615" t="s">
        <v>1269</v>
      </c>
      <c r="C615" t="s">
        <v>10429</v>
      </c>
      <c r="D615" t="s">
        <v>24</v>
      </c>
      <c r="E615">
        <v>8665.6379790560004</v>
      </c>
      <c r="F615">
        <v>44.84</v>
      </c>
      <c r="G615">
        <v>-14.6526574552546</v>
      </c>
      <c r="H615">
        <f>(Table2[[#This Row],[1Y Return vs Nifty]]-AVERAGE(Table2[1Y Return vs Nifty]))/_xlfn.STDEV.P(Table2[1Y Return vs Nifty])</f>
        <v>-0.70591693012837131</v>
      </c>
      <c r="I615">
        <v>-10.7682590785426</v>
      </c>
      <c r="J615">
        <f>(Table2[[#This Row],[1M Return vs Nifty]]-AVERAGE(Table2[1M Return vs Nifty]))/_xlfn.STDEV.P(Table2[1M Return vs Nifty])</f>
        <v>-1.4925748979685813</v>
      </c>
      <c r="K615">
        <v>-35.024471553130603</v>
      </c>
      <c r="L615">
        <f>(Table2[[#This Row],[6M Return vs Nifty]]-AVERAGE(Table2[6M Return vs Nifty]))/_xlfn.STDEV.P(Table2[6M Return vs Nifty])</f>
        <v>-1.3329945923197553</v>
      </c>
      <c r="M615">
        <v>3.1244458622356801E-2</v>
      </c>
      <c r="N615">
        <f>(Table2[[#This Row],[1W Return vs Nifty]]-AVERAGE(Table2[1W Return vs Nifty]))/_xlfn.STDEV.P(Table2[1W Return vs Nifty])</f>
        <v>-0.31136326264713932</v>
      </c>
      <c r="O615">
        <v>46.57</v>
      </c>
      <c r="P615">
        <v>49.020579264664697</v>
      </c>
      <c r="Q615">
        <v>49.925691265527597</v>
      </c>
      <c r="R615">
        <v>38.626761643793401</v>
      </c>
      <c r="S615" s="2">
        <f>(Table2[[#This Row],[Close Price]]-Table2[[#This Row],[20D EMA]])/Table2[[#This Row],[20D EMA]]</f>
        <v>-3.7148378784625229E-2</v>
      </c>
      <c r="T615" s="2">
        <f>(Table2[[#This Row],[Close Price]]-Table2[[#This Row],[50D EMA]])/Table2[[#This Row],[50D EMA]]</f>
        <v>-8.5282126963321367E-2</v>
      </c>
      <c r="U615" s="2">
        <f>(Table2[[#This Row],[Close Price]]-Table2[[#This Row],[200D EMA]])/Table2[[#This Row],[200D EMA]]</f>
        <v>-0.10186521481454443</v>
      </c>
      <c r="V615">
        <v>2.4142106345176302</v>
      </c>
      <c r="W615">
        <v>44.11</v>
      </c>
      <c r="X615">
        <v>45</v>
      </c>
      <c r="Y615">
        <v>43.78</v>
      </c>
      <c r="Z615">
        <v>45.8</v>
      </c>
      <c r="AA615">
        <v>43.78</v>
      </c>
      <c r="AB615">
        <v>45.8</v>
      </c>
      <c r="AC615" s="2">
        <f>(Table2[[#This Row],[Close Price]]/Table2[[#This Row],[Day Low]])-1</f>
        <v>1.6549535252777137E-2</v>
      </c>
      <c r="AD615" s="2">
        <f>(Table2[[#This Row],[Day High]]/Table2[[#This Row],[Close Price]])-1</f>
        <v>3.568242640499486E-3</v>
      </c>
      <c r="AE615" s="2">
        <f>(Table2[[#This Row],[Close Price]]/Table2[[#This Row],[Current Week Low]])-1</f>
        <v>2.421196893558708E-2</v>
      </c>
      <c r="AF615" s="2">
        <f>(Table2[[#This Row],[Current Week High]]/Table2[[#This Row],[Close Price]])-1</f>
        <v>2.1409455842997138E-2</v>
      </c>
      <c r="AG615" s="2">
        <f>(Table2[[#This Row],[Close Price]]/Table2[[#This Row],[Current Month Low]])-1</f>
        <v>2.421196893558708E-2</v>
      </c>
      <c r="AH615" s="2">
        <f>(Table2[[#This Row],[Current Month High]]/Table2[[#This Row],[Close Price]])-1</f>
        <v>2.1409455842997138E-2</v>
      </c>
      <c r="AI615">
        <v>40.499553969669897</v>
      </c>
      <c r="AJ615">
        <v>12.1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-0.23</v>
      </c>
      <c r="AM615" t="s">
        <v>10474</v>
      </c>
      <c r="AN615">
        <v>-10.41</v>
      </c>
      <c r="AO615" t="s">
        <v>10474</v>
      </c>
      <c r="AP615">
        <v>2.2713721906829E-2</v>
      </c>
      <c r="AQ615">
        <f>(Table2[[#This Row],[Sharpe Ratio]]-AVERAGE(Table2[Sharpe Ratio]))/_xlfn.STDEV.P(Table2[Sharpe Ratio])</f>
        <v>-0.36685242763116599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>
        <f>_xlfn.RANK.AVG(Table2[[#This Row],[1Y Return vs Nifty Z-Score]],Table2[1Y Return vs Nifty Z-Score])</f>
        <v>597</v>
      </c>
      <c r="AT615">
        <f>_xlfn.RANK.AVG(Table2[[#This Row],[6M Return vs Nifty Z-Score]],Table2[6M Return vs Nifty Z-Score])</f>
        <v>707</v>
      </c>
      <c r="AU615">
        <f>_xlfn.RANK.AVG(Table2[[#This Row],[Sharpe Ratio Z-Score]],Table2[Sharpe Ratio Z-Score])</f>
        <v>434</v>
      </c>
      <c r="AV615">
        <f>(Table2[[#This Row],[Rank 1Y]]+Table2[[#This Row],[Rank 6M]]+Table2[[#This Row],[Rank Sharpe]])/3</f>
        <v>579.33333333333337</v>
      </c>
    </row>
    <row r="616" spans="1:48" x14ac:dyDescent="0.3">
      <c r="A616" t="s">
        <v>1743</v>
      </c>
      <c r="B616" t="s">
        <v>1744</v>
      </c>
      <c r="C616" t="s">
        <v>10429</v>
      </c>
      <c r="D616" t="s">
        <v>24</v>
      </c>
      <c r="E616">
        <v>4287.89356795</v>
      </c>
      <c r="F616">
        <v>136.9</v>
      </c>
      <c r="G616">
        <v>-12.838376694474</v>
      </c>
      <c r="H616">
        <f>(Table2[[#This Row],[1Y Return vs Nifty]]-AVERAGE(Table2[1Y Return vs Nifty]))/_xlfn.STDEV.P(Table2[1Y Return vs Nifty])</f>
        <v>-0.68570813581349799</v>
      </c>
      <c r="I616">
        <v>4.71651300085915</v>
      </c>
      <c r="J616">
        <f>(Table2[[#This Row],[1M Return vs Nifty]]-AVERAGE(Table2[1M Return vs Nifty]))/_xlfn.STDEV.P(Table2[1M Return vs Nifty])</f>
        <v>-0.37748495739642107</v>
      </c>
      <c r="K616">
        <v>-25.275106085561401</v>
      </c>
      <c r="L616">
        <f>(Table2[[#This Row],[6M Return vs Nifty]]-AVERAGE(Table2[6M Return vs Nifty]))/_xlfn.STDEV.P(Table2[6M Return vs Nifty])</f>
        <v>-1.0542205397128173</v>
      </c>
      <c r="M616">
        <v>-0.60275649092837602</v>
      </c>
      <c r="N616">
        <f>(Table2[[#This Row],[1W Return vs Nifty]]-AVERAGE(Table2[1W Return vs Nifty]))/_xlfn.STDEV.P(Table2[1W Return vs Nifty])</f>
        <v>-0.43584025534019166</v>
      </c>
      <c r="O616">
        <v>137.51</v>
      </c>
      <c r="P616">
        <v>134.38203533235</v>
      </c>
      <c r="Q616">
        <v>128.67184657479899</v>
      </c>
      <c r="R616">
        <v>43.317292322259398</v>
      </c>
      <c r="S616" s="2">
        <f>(Table2[[#This Row],[Close Price]]-Table2[[#This Row],[20D EMA]])/Table2[[#This Row],[20D EMA]]</f>
        <v>-4.4360410151987875E-3</v>
      </c>
      <c r="T616" s="2">
        <f>(Table2[[#This Row],[Close Price]]-Table2[[#This Row],[50D EMA]])/Table2[[#This Row],[50D EMA]]</f>
        <v>1.8737360700205527E-2</v>
      </c>
      <c r="U616" s="2">
        <f>(Table2[[#This Row],[Close Price]]-Table2[[#This Row],[200D EMA]])/Table2[[#This Row],[200D EMA]]</f>
        <v>6.3946804559285295E-2</v>
      </c>
      <c r="V616">
        <v>0.88981469412876302</v>
      </c>
      <c r="W616">
        <v>136.6</v>
      </c>
      <c r="X616">
        <v>138.88999999999999</v>
      </c>
      <c r="Y616">
        <v>136.6</v>
      </c>
      <c r="Z616">
        <v>142.88</v>
      </c>
      <c r="AA616">
        <v>136.6</v>
      </c>
      <c r="AB616">
        <v>142.88</v>
      </c>
      <c r="AC616" s="2">
        <f>(Table2[[#This Row],[Close Price]]/Table2[[#This Row],[Day Low]])-1</f>
        <v>2.1961932650074178E-3</v>
      </c>
      <c r="AD616" s="2">
        <f>(Table2[[#This Row],[Day High]]/Table2[[#This Row],[Close Price]])-1</f>
        <v>1.4536157779400982E-2</v>
      </c>
      <c r="AE616" s="2">
        <f>(Table2[[#This Row],[Close Price]]/Table2[[#This Row],[Current Week Low]])-1</f>
        <v>2.1961932650074178E-3</v>
      </c>
      <c r="AF616" s="2">
        <f>(Table2[[#This Row],[Current Week High]]/Table2[[#This Row],[Close Price]])-1</f>
        <v>4.3681519357194887E-2</v>
      </c>
      <c r="AG616" s="2">
        <f>(Table2[[#This Row],[Close Price]]/Table2[[#This Row],[Current Month Low]])-1</f>
        <v>2.1961932650074178E-3</v>
      </c>
      <c r="AH616" s="2">
        <f>(Table2[[#This Row],[Current Month High]]/Table2[[#This Row],[Close Price]])-1</f>
        <v>4.3681519357194887E-2</v>
      </c>
      <c r="AI616">
        <v>19.393718042366601</v>
      </c>
      <c r="AJ616">
        <v>24.567788898999002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0.01</v>
      </c>
      <c r="AM616" t="s">
        <v>10473</v>
      </c>
      <c r="AN616">
        <v>-0.45</v>
      </c>
      <c r="AO616" t="s">
        <v>10474</v>
      </c>
      <c r="AP616">
        <v>6.7899769935170001E-3</v>
      </c>
      <c r="AQ616">
        <f>(Table2[[#This Row],[Sharpe Ratio]]-AVERAGE(Table2[Sharpe Ratio]))/_xlfn.STDEV.P(Table2[Sharpe Ratio])</f>
        <v>-0.54693814512135674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-3.1001920333842845</v>
      </c>
      <c r="AS616">
        <f>_xlfn.RANK.AVG(Table2[[#This Row],[1Y Return vs Nifty Z-Score]],Table2[1Y Return vs Nifty Z-Score])</f>
        <v>586</v>
      </c>
      <c r="AT616">
        <f>_xlfn.RANK.AVG(Table2[[#This Row],[6M Return vs Nifty Z-Score]],Table2[6M Return vs Nifty Z-Score])</f>
        <v>671</v>
      </c>
      <c r="AU616">
        <f>_xlfn.RANK.AVG(Table2[[#This Row],[Sharpe Ratio Z-Score]],Table2[Sharpe Ratio Z-Score])</f>
        <v>481</v>
      </c>
      <c r="AV616">
        <f>(Table2[[#This Row],[Rank 1Y]]+Table2[[#This Row],[Rank 6M]]+Table2[[#This Row],[Rank Sharpe]])/3</f>
        <v>579.33333333333337</v>
      </c>
    </row>
    <row r="617" spans="1:48" x14ac:dyDescent="0.3">
      <c r="A617" t="s">
        <v>2101</v>
      </c>
      <c r="B617" t="s">
        <v>2102</v>
      </c>
      <c r="C617" t="s">
        <v>10432</v>
      </c>
      <c r="D617" t="s">
        <v>46</v>
      </c>
      <c r="E617">
        <v>2699.0113402349998</v>
      </c>
      <c r="F617">
        <v>680.85</v>
      </c>
      <c r="G617">
        <v>-31.305159108688699</v>
      </c>
      <c r="H617">
        <f>(Table2[[#This Row],[1Y Return vs Nifty]]-AVERAGE(Table2[1Y Return vs Nifty]))/_xlfn.STDEV.P(Table2[1Y Return vs Nifty])</f>
        <v>-0.89140474878194453</v>
      </c>
      <c r="I617">
        <v>3.28439454250623</v>
      </c>
      <c r="J617">
        <f>(Table2[[#This Row],[1M Return vs Nifty]]-AVERAGE(Table2[1M Return vs Nifty]))/_xlfn.STDEV.P(Table2[1M Return vs Nifty])</f>
        <v>-0.48061472116874959</v>
      </c>
      <c r="K617">
        <v>-19.489933991536802</v>
      </c>
      <c r="L617">
        <f>(Table2[[#This Row],[6M Return vs Nifty]]-AVERAGE(Table2[6M Return vs Nifty]))/_xlfn.STDEV.P(Table2[6M Return vs Nifty])</f>
        <v>-0.88879891560358071</v>
      </c>
      <c r="M617">
        <v>-1.82863457694318</v>
      </c>
      <c r="N617">
        <f>(Table2[[#This Row],[1W Return vs Nifty]]-AVERAGE(Table2[1W Return vs Nifty]))/_xlfn.STDEV.P(Table2[1W Return vs Nifty])</f>
        <v>-0.67652383422689355</v>
      </c>
      <c r="O617">
        <v>671.9</v>
      </c>
      <c r="P617">
        <v>669.78366378395594</v>
      </c>
      <c r="Q617">
        <v>699.53825500102005</v>
      </c>
      <c r="R617">
        <v>57.1455075417893</v>
      </c>
      <c r="S617" s="2">
        <f>(Table2[[#This Row],[Close Price]]-Table2[[#This Row],[20D EMA]])/Table2[[#This Row],[20D EMA]]</f>
        <v>1.3320434588480496E-2</v>
      </c>
      <c r="T617" s="2">
        <f>(Table2[[#This Row],[Close Price]]-Table2[[#This Row],[50D EMA]])/Table2[[#This Row],[50D EMA]]</f>
        <v>1.6522254594154469E-2</v>
      </c>
      <c r="U617" s="2">
        <f>(Table2[[#This Row],[Close Price]]-Table2[[#This Row],[200D EMA]])/Table2[[#This Row],[200D EMA]]</f>
        <v>-2.6715129397737902E-2</v>
      </c>
      <c r="V617">
        <v>0.96114912284593401</v>
      </c>
      <c r="W617">
        <v>672.75</v>
      </c>
      <c r="X617">
        <v>686</v>
      </c>
      <c r="Y617">
        <v>659.95</v>
      </c>
      <c r="Z617">
        <v>697.85</v>
      </c>
      <c r="AA617">
        <v>659.95</v>
      </c>
      <c r="AB617">
        <v>697.85</v>
      </c>
      <c r="AC617" s="2">
        <f>(Table2[[#This Row],[Close Price]]/Table2[[#This Row],[Day Low]])-1</f>
        <v>1.2040133779264162E-2</v>
      </c>
      <c r="AD617" s="2">
        <f>(Table2[[#This Row],[Day High]]/Table2[[#This Row],[Close Price]])-1</f>
        <v>7.5640743188660764E-3</v>
      </c>
      <c r="AE617" s="2">
        <f>(Table2[[#This Row],[Close Price]]/Table2[[#This Row],[Current Week Low]])-1</f>
        <v>3.1669065838320964E-2</v>
      </c>
      <c r="AF617" s="2">
        <f>(Table2[[#This Row],[Current Week High]]/Table2[[#This Row],[Close Price]])-1</f>
        <v>2.4968789013732895E-2</v>
      </c>
      <c r="AG617" s="2">
        <f>(Table2[[#This Row],[Close Price]]/Table2[[#This Row],[Current Month Low]])-1</f>
        <v>3.1669065838320964E-2</v>
      </c>
      <c r="AH617" s="2">
        <f>(Table2[[#This Row],[Current Month High]]/Table2[[#This Row],[Close Price]])-1</f>
        <v>2.4968789013732895E-2</v>
      </c>
      <c r="AI617">
        <v>24.256444150693898</v>
      </c>
      <c r="AJ617">
        <v>13.493915652608701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-0.13</v>
      </c>
      <c r="AM617" t="s">
        <v>10474</v>
      </c>
      <c r="AN617">
        <v>3.87</v>
      </c>
      <c r="AO617" t="s">
        <v>10473</v>
      </c>
      <c r="AP617">
        <v>1.7553100713540999E-2</v>
      </c>
      <c r="AQ617">
        <f>(Table2[[#This Row],[Sharpe Ratio]]-AVERAGE(Table2[Sharpe Ratio]))/_xlfn.STDEV.P(Table2[Sharpe Ratio])</f>
        <v>-0.42521521699684017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7">
        <f>_xlfn.RANK.AVG(Table2[[#This Row],[1Y Return vs Nifty Z-Score]],Table2[1Y Return vs Nifty Z-Score])</f>
        <v>666</v>
      </c>
      <c r="AT617">
        <f>_xlfn.RANK.AVG(Table2[[#This Row],[6M Return vs Nifty Z-Score]],Table2[6M Return vs Nifty Z-Score])</f>
        <v>626</v>
      </c>
      <c r="AU617">
        <f>_xlfn.RANK.AVG(Table2[[#This Row],[Sharpe Ratio Z-Score]],Table2[Sharpe Ratio Z-Score])</f>
        <v>449</v>
      </c>
      <c r="AV617">
        <f>(Table2[[#This Row],[Rank 1Y]]+Table2[[#This Row],[Rank 6M]]+Table2[[#This Row],[Rank Sharpe]])/3</f>
        <v>580.33333333333337</v>
      </c>
    </row>
    <row r="618" spans="1:48" x14ac:dyDescent="0.3">
      <c r="A618" t="s">
        <v>1708</v>
      </c>
      <c r="B618" t="s">
        <v>1709</v>
      </c>
      <c r="C618" t="s">
        <v>617</v>
      </c>
      <c r="D618" t="s">
        <v>482</v>
      </c>
      <c r="E618">
        <v>4548.1913928449903</v>
      </c>
      <c r="F618">
        <v>1512.45</v>
      </c>
      <c r="G618">
        <v>-24.5133442562196</v>
      </c>
      <c r="H618">
        <f>(Table2[[#This Row],[1Y Return vs Nifty]]-AVERAGE(Table2[1Y Return vs Nifty]))/_xlfn.STDEV.P(Table2[1Y Return vs Nifty])</f>
        <v>-0.81575251658873316</v>
      </c>
      <c r="I618">
        <v>5.8767153144982798</v>
      </c>
      <c r="J618">
        <f>(Table2[[#This Row],[1M Return vs Nifty]]-AVERAGE(Table2[1M Return vs Nifty]))/_xlfn.STDEV.P(Table2[1M Return vs Nifty])</f>
        <v>-0.29393642840718959</v>
      </c>
      <c r="K618">
        <v>4.4736915634400001</v>
      </c>
      <c r="L618">
        <f>(Table2[[#This Row],[6M Return vs Nifty]]-AVERAGE(Table2[6M Return vs Nifty]))/_xlfn.STDEV.P(Table2[6M Return vs Nifty])</f>
        <v>-0.20358129468884303</v>
      </c>
      <c r="M618">
        <v>3.9318105225825302</v>
      </c>
      <c r="N618">
        <f>(Table2[[#This Row],[1W Return vs Nifty]]-AVERAGE(Table2[1W Return vs Nifty]))/_xlfn.STDEV.P(Table2[1W Return vs Nifty])</f>
        <v>0.45445693649672037</v>
      </c>
      <c r="O618">
        <v>1472.32</v>
      </c>
      <c r="P618">
        <v>1434.0727745803199</v>
      </c>
      <c r="Q618">
        <v>1379.66390639565</v>
      </c>
      <c r="R618">
        <v>62.2444059263049</v>
      </c>
      <c r="S618" s="2">
        <f>(Table2[[#This Row],[Close Price]]-Table2[[#This Row],[20D EMA]])/Table2[[#This Row],[20D EMA]]</f>
        <v>2.7256302977613639E-2</v>
      </c>
      <c r="T618" s="2">
        <f>(Table2[[#This Row],[Close Price]]-Table2[[#This Row],[50D EMA]])/Table2[[#This Row],[50D EMA]]</f>
        <v>5.4653589977410433E-2</v>
      </c>
      <c r="U618" s="2">
        <f>(Table2[[#This Row],[Close Price]]-Table2[[#This Row],[200D EMA]])/Table2[[#This Row],[200D EMA]]</f>
        <v>9.6245247113299959E-2</v>
      </c>
      <c r="V618">
        <v>0.62666314256850897</v>
      </c>
      <c r="W618">
        <v>1502.1</v>
      </c>
      <c r="X618">
        <v>1530</v>
      </c>
      <c r="Y618">
        <v>1405.05</v>
      </c>
      <c r="Z618">
        <v>1553.95</v>
      </c>
      <c r="AA618">
        <v>1405.05</v>
      </c>
      <c r="AB618">
        <v>1553.95</v>
      </c>
      <c r="AC618" s="2">
        <f>(Table2[[#This Row],[Close Price]]/Table2[[#This Row],[Day Low]])-1</f>
        <v>6.8903535050930387E-3</v>
      </c>
      <c r="AD618" s="2">
        <f>(Table2[[#This Row],[Day High]]/Table2[[#This Row],[Close Price]])-1</f>
        <v>1.1603689378161253E-2</v>
      </c>
      <c r="AE618" s="2">
        <f>(Table2[[#This Row],[Close Price]]/Table2[[#This Row],[Current Week Low]])-1</f>
        <v>7.6438560905305986E-2</v>
      </c>
      <c r="AF618" s="2">
        <f>(Table2[[#This Row],[Current Week High]]/Table2[[#This Row],[Close Price]])-1</f>
        <v>2.7438923600780152E-2</v>
      </c>
      <c r="AG618" s="2">
        <f>(Table2[[#This Row],[Close Price]]/Table2[[#This Row],[Current Month Low]])-1</f>
        <v>7.6438560905305986E-2</v>
      </c>
      <c r="AH618" s="2">
        <f>(Table2[[#This Row],[Current Month High]]/Table2[[#This Row],[Close Price]])-1</f>
        <v>2.7438923600780152E-2</v>
      </c>
      <c r="AI618">
        <v>13.6930146451122</v>
      </c>
      <c r="AJ618">
        <v>41.119664100769697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0.19</v>
      </c>
      <c r="AM618" t="s">
        <v>10473</v>
      </c>
      <c r="AN618">
        <v>4.54</v>
      </c>
      <c r="AO618" t="s">
        <v>10473</v>
      </c>
      <c r="AP618">
        <v>-0.14844455102576201</v>
      </c>
      <c r="AQ618">
        <f>(Table2[[#This Row],[Sharpe Ratio]]-AVERAGE(Table2[Sharpe Ratio]))/_xlfn.STDEV.P(Table2[Sharpe Ratio])</f>
        <v>-2.3025252579388082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-3.1613385611268541</v>
      </c>
      <c r="AS618">
        <f>_xlfn.RANK.AVG(Table2[[#This Row],[1Y Return vs Nifty Z-Score]],Table2[1Y Return vs Nifty Z-Score])</f>
        <v>642</v>
      </c>
      <c r="AT618">
        <f>_xlfn.RANK.AVG(Table2[[#This Row],[6M Return vs Nifty Z-Score]],Table2[6M Return vs Nifty Z-Score])</f>
        <v>377</v>
      </c>
      <c r="AU618">
        <f>_xlfn.RANK.AVG(Table2[[#This Row],[Sharpe Ratio Z-Score]],Table2[Sharpe Ratio Z-Score])</f>
        <v>723</v>
      </c>
      <c r="AV618">
        <f>(Table2[[#This Row],[Rank 1Y]]+Table2[[#This Row],[Rank 6M]]+Table2[[#This Row],[Rank Sharpe]])/3</f>
        <v>580.66666666666663</v>
      </c>
    </row>
    <row r="619" spans="1:48" x14ac:dyDescent="0.3">
      <c r="A619" t="s">
        <v>524</v>
      </c>
      <c r="B619" t="s">
        <v>525</v>
      </c>
      <c r="C619" t="s">
        <v>10440</v>
      </c>
      <c r="D619" t="s">
        <v>526</v>
      </c>
      <c r="E619">
        <v>37513.696961219997</v>
      </c>
      <c r="F619">
        <v>570.54999999999995</v>
      </c>
      <c r="G619">
        <v>-9.8639458056013805</v>
      </c>
      <c r="H619">
        <f>(Table2[[#This Row],[1Y Return vs Nifty]]-AVERAGE(Table2[1Y Return vs Nifty]))/_xlfn.STDEV.P(Table2[1Y Return vs Nifty])</f>
        <v>-0.65257673557135987</v>
      </c>
      <c r="I619">
        <v>5.41245459166187</v>
      </c>
      <c r="J619">
        <f>(Table2[[#This Row],[1M Return vs Nifty]]-AVERAGE(Table2[1M Return vs Nifty]))/_xlfn.STDEV.P(Table2[1M Return vs Nifty])</f>
        <v>-0.32736878757806093</v>
      </c>
      <c r="K619">
        <v>-9.3029853253928003</v>
      </c>
      <c r="L619">
        <f>(Table2[[#This Row],[6M Return vs Nifty]]-AVERAGE(Table2[6M Return vs Nifty]))/_xlfn.STDEV.P(Table2[6M Return vs Nifty])</f>
        <v>-0.5975125777586765</v>
      </c>
      <c r="M619">
        <v>0.90511833249623797</v>
      </c>
      <c r="N619">
        <f>(Table2[[#This Row],[1W Return vs Nifty]]-AVERAGE(Table2[1W Return vs Nifty]))/_xlfn.STDEV.P(Table2[1W Return vs Nifty])</f>
        <v>-0.13979066186486863</v>
      </c>
      <c r="O619">
        <v>549.94000000000005</v>
      </c>
      <c r="P619">
        <v>519.98505290234596</v>
      </c>
      <c r="Q619">
        <v>502.41973996557198</v>
      </c>
      <c r="R619">
        <v>64.6865285645017</v>
      </c>
      <c r="S619" s="2">
        <f>(Table2[[#This Row],[Close Price]]-Table2[[#This Row],[20D EMA]])/Table2[[#This Row],[20D EMA]]</f>
        <v>3.7476815652616464E-2</v>
      </c>
      <c r="T619" s="2">
        <f>(Table2[[#This Row],[Close Price]]-Table2[[#This Row],[50D EMA]])/Table2[[#This Row],[50D EMA]]</f>
        <v>9.7243078075842648E-2</v>
      </c>
      <c r="U619" s="2">
        <f>(Table2[[#This Row],[Close Price]]-Table2[[#This Row],[200D EMA]])/Table2[[#This Row],[200D EMA]]</f>
        <v>0.13560426594523647</v>
      </c>
      <c r="V619">
        <v>0.82921211714512</v>
      </c>
      <c r="W619">
        <v>561.20000000000005</v>
      </c>
      <c r="X619">
        <v>572.6</v>
      </c>
      <c r="Y619">
        <v>559.85</v>
      </c>
      <c r="Z619">
        <v>580</v>
      </c>
      <c r="AA619">
        <v>559.85</v>
      </c>
      <c r="AB619">
        <v>580</v>
      </c>
      <c r="AC619" s="2">
        <f>(Table2[[#This Row],[Close Price]]/Table2[[#This Row],[Day Low]])-1</f>
        <v>1.6660727013542154E-2</v>
      </c>
      <c r="AD619" s="2">
        <f>(Table2[[#This Row],[Day High]]/Table2[[#This Row],[Close Price]])-1</f>
        <v>3.5930242748225538E-3</v>
      </c>
      <c r="AE619" s="2">
        <f>(Table2[[#This Row],[Close Price]]/Table2[[#This Row],[Current Week Low]])-1</f>
        <v>1.911226221309259E-2</v>
      </c>
      <c r="AF619" s="2">
        <f>(Table2[[#This Row],[Current Week High]]/Table2[[#This Row],[Close Price]])-1</f>
        <v>1.6562965559547838E-2</v>
      </c>
      <c r="AG619" s="2">
        <f>(Table2[[#This Row],[Close Price]]/Table2[[#This Row],[Current Month Low]])-1</f>
        <v>1.911226221309259E-2</v>
      </c>
      <c r="AH619" s="2">
        <f>(Table2[[#This Row],[Current Month High]]/Table2[[#This Row],[Close Price]])-1</f>
        <v>1.6562965559547838E-2</v>
      </c>
      <c r="AI619">
        <v>2.8744194198580399</v>
      </c>
      <c r="AJ619">
        <v>35.506471915449403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0.19</v>
      </c>
      <c r="AM619" t="s">
        <v>10473</v>
      </c>
      <c r="AN619">
        <v>4.8</v>
      </c>
      <c r="AO619" t="s">
        <v>10473</v>
      </c>
      <c r="AP619">
        <v>-6.2388464658844997E-2</v>
      </c>
      <c r="AQ619">
        <f>(Table2[[#This Row],[Sharpe Ratio]]-AVERAGE(Table2[Sharpe Ratio]))/_xlfn.STDEV.P(Table2[Sharpe Ratio])</f>
        <v>-1.3292948939665472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-3.0465436567395132</v>
      </c>
      <c r="AS619">
        <f>_xlfn.RANK.AVG(Table2[[#This Row],[1Y Return vs Nifty Z-Score]],Table2[1Y Return vs Nifty Z-Score])</f>
        <v>569</v>
      </c>
      <c r="AT619">
        <f>_xlfn.RANK.AVG(Table2[[#This Row],[6M Return vs Nifty Z-Score]],Table2[6M Return vs Nifty Z-Score])</f>
        <v>523</v>
      </c>
      <c r="AU619">
        <f>_xlfn.RANK.AVG(Table2[[#This Row],[Sharpe Ratio Z-Score]],Table2[Sharpe Ratio Z-Score])</f>
        <v>653</v>
      </c>
      <c r="AV619">
        <f>(Table2[[#This Row],[Rank 1Y]]+Table2[[#This Row],[Rank 6M]]+Table2[[#This Row],[Rank Sharpe]])/3</f>
        <v>581.66666666666663</v>
      </c>
    </row>
    <row r="620" spans="1:48" x14ac:dyDescent="0.3">
      <c r="A620" t="s">
        <v>2097</v>
      </c>
      <c r="B620" t="s">
        <v>2098</v>
      </c>
      <c r="C620" t="s">
        <v>10427</v>
      </c>
      <c r="D620" t="s">
        <v>448</v>
      </c>
      <c r="E620">
        <v>2714.0770802669999</v>
      </c>
      <c r="F620">
        <v>81.69</v>
      </c>
      <c r="G620">
        <v>-21.050772741308698</v>
      </c>
      <c r="H620">
        <f>(Table2[[#This Row],[1Y Return vs Nifty]]-AVERAGE(Table2[1Y Return vs Nifty]))/_xlfn.STDEV.P(Table2[1Y Return vs Nifty])</f>
        <v>-0.77718384681169861</v>
      </c>
      <c r="I620">
        <v>6.4412068490158401</v>
      </c>
      <c r="J620">
        <f>(Table2[[#This Row],[1M Return vs Nifty]]-AVERAGE(Table2[1M Return vs Nifty]))/_xlfn.STDEV.P(Table2[1M Return vs Nifty])</f>
        <v>-0.25328624457167825</v>
      </c>
      <c r="K620">
        <v>-19.331429795883999</v>
      </c>
      <c r="L620">
        <f>(Table2[[#This Row],[6M Return vs Nifty]]-AVERAGE(Table2[6M Return vs Nifty]))/_xlfn.STDEV.P(Table2[6M Return vs Nifty])</f>
        <v>-0.88426663531064065</v>
      </c>
      <c r="M620">
        <v>1.3281710598259401E-2</v>
      </c>
      <c r="N620">
        <f>(Table2[[#This Row],[1W Return vs Nifty]]-AVERAGE(Table2[1W Return vs Nifty]))/_xlfn.STDEV.P(Table2[1W Return vs Nifty])</f>
        <v>-0.31488999057416711</v>
      </c>
      <c r="O620">
        <v>82.13</v>
      </c>
      <c r="P620">
        <v>84.126671280121101</v>
      </c>
      <c r="Q620">
        <v>86.274250129002297</v>
      </c>
      <c r="R620">
        <v>47.662258445688003</v>
      </c>
      <c r="S620" s="2">
        <f>(Table2[[#This Row],[Close Price]]-Table2[[#This Row],[20D EMA]])/Table2[[#This Row],[20D EMA]]</f>
        <v>-5.3573602824789693E-3</v>
      </c>
      <c r="T620" s="2">
        <f>(Table2[[#This Row],[Close Price]]-Table2[[#This Row],[50D EMA]])/Table2[[#This Row],[50D EMA]]</f>
        <v>-2.8964313493488745E-2</v>
      </c>
      <c r="U620" s="2">
        <f>(Table2[[#This Row],[Close Price]]-Table2[[#This Row],[200D EMA]])/Table2[[#This Row],[200D EMA]]</f>
        <v>-5.3135786426977472E-2</v>
      </c>
      <c r="V620">
        <v>0.803061810281963</v>
      </c>
      <c r="W620">
        <v>81.510000000000005</v>
      </c>
      <c r="X620">
        <v>83.95</v>
      </c>
      <c r="Y620">
        <v>80.239999999999995</v>
      </c>
      <c r="Z620">
        <v>84.69</v>
      </c>
      <c r="AA620">
        <v>80.239999999999995</v>
      </c>
      <c r="AB620">
        <v>84.69</v>
      </c>
      <c r="AC620" s="2">
        <f>(Table2[[#This Row],[Close Price]]/Table2[[#This Row],[Day Low]])-1</f>
        <v>2.2083179977916423E-3</v>
      </c>
      <c r="AD620" s="2">
        <f>(Table2[[#This Row],[Day High]]/Table2[[#This Row],[Close Price]])-1</f>
        <v>2.7665564940629217E-2</v>
      </c>
      <c r="AE620" s="2">
        <f>(Table2[[#This Row],[Close Price]]/Table2[[#This Row],[Current Week Low]])-1</f>
        <v>1.8070787637088692E-2</v>
      </c>
      <c r="AF620" s="2">
        <f>(Table2[[#This Row],[Current Week High]]/Table2[[#This Row],[Close Price]])-1</f>
        <v>3.6724201248622856E-2</v>
      </c>
      <c r="AG620" s="2">
        <f>(Table2[[#This Row],[Close Price]]/Table2[[#This Row],[Current Month Low]])-1</f>
        <v>1.8070787637088692E-2</v>
      </c>
      <c r="AH620" s="2">
        <f>(Table2[[#This Row],[Current Month High]]/Table2[[#This Row],[Close Price]])-1</f>
        <v>3.6724201248622856E-2</v>
      </c>
      <c r="AI620">
        <v>46.896804994491298</v>
      </c>
      <c r="AJ620">
        <v>30.599520383693001</v>
      </c>
      <c r="AK620" t="str">
        <f>IF(AND(Table2[[#This Row],[20D EMA]]&gt;Table2[[#This Row],[50D EMA]],Table2[[#This Row],[50D EMA]]&gt;Table2[[#This Row],[200D EMA]]),"Uptrend","Downtrend/NoTrend")</f>
        <v>Downtrend/NoTrend</v>
      </c>
      <c r="AL620">
        <v>-0.14000000000000001</v>
      </c>
      <c r="AM620" t="s">
        <v>10474</v>
      </c>
      <c r="AN620">
        <v>0.13</v>
      </c>
      <c r="AO620" t="s">
        <v>10473</v>
      </c>
      <c r="AP620">
        <v>4.8499387498159999E-3</v>
      </c>
      <c r="AQ620">
        <f>(Table2[[#This Row],[Sharpe Ratio]]-AVERAGE(Table2[Sharpe Ratio]))/_xlfn.STDEV.P(Table2[Sharpe Ratio])</f>
        <v>-0.56887853546152323</v>
      </c>
      <c r="AR6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0">
        <f>_xlfn.RANK.AVG(Table2[[#This Row],[1Y Return vs Nifty Z-Score]],Table2[1Y Return vs Nifty Z-Score])</f>
        <v>631</v>
      </c>
      <c r="AT620">
        <f>_xlfn.RANK.AVG(Table2[[#This Row],[6M Return vs Nifty Z-Score]],Table2[6M Return vs Nifty Z-Score])</f>
        <v>622</v>
      </c>
      <c r="AU620">
        <f>_xlfn.RANK.AVG(Table2[[#This Row],[Sharpe Ratio Z-Score]],Table2[Sharpe Ratio Z-Score])</f>
        <v>493</v>
      </c>
      <c r="AV620">
        <f>(Table2[[#This Row],[Rank 1Y]]+Table2[[#This Row],[Rank 6M]]+Table2[[#This Row],[Rank Sharpe]])/3</f>
        <v>582</v>
      </c>
    </row>
    <row r="621" spans="1:48" x14ac:dyDescent="0.3">
      <c r="A621" t="s">
        <v>480</v>
      </c>
      <c r="B621" t="s">
        <v>481</v>
      </c>
      <c r="C621" t="s">
        <v>617</v>
      </c>
      <c r="D621" t="s">
        <v>482</v>
      </c>
      <c r="E621">
        <v>43957.807819590002</v>
      </c>
      <c r="F621">
        <v>39410.35</v>
      </c>
      <c r="G621">
        <v>-18.4655842127409</v>
      </c>
      <c r="H621">
        <f>(Table2[[#This Row],[1Y Return vs Nifty]]-AVERAGE(Table2[1Y Return vs Nifty]))/_xlfn.STDEV.P(Table2[1Y Return vs Nifty])</f>
        <v>-0.74838811443755437</v>
      </c>
      <c r="I621">
        <v>-2.4755281698703202</v>
      </c>
      <c r="J621">
        <f>(Table2[[#This Row],[1M Return vs Nifty]]-AVERAGE(Table2[1M Return vs Nifty]))/_xlfn.STDEV.P(Table2[1M Return vs Nifty])</f>
        <v>-0.89539847401377992</v>
      </c>
      <c r="K621">
        <v>-10.7128008414955</v>
      </c>
      <c r="L621">
        <f>(Table2[[#This Row],[6M Return vs Nifty]]-AVERAGE(Table2[6M Return vs Nifty]))/_xlfn.STDEV.P(Table2[6M Return vs Nifty])</f>
        <v>-0.63782494333359052</v>
      </c>
      <c r="M621">
        <v>-4.9895722410465302</v>
      </c>
      <c r="N621">
        <f>(Table2[[#This Row],[1W Return vs Nifty]]-AVERAGE(Table2[1W Return vs Nifty]))/_xlfn.STDEV.P(Table2[1W Return vs Nifty])</f>
        <v>-1.2971286058705385</v>
      </c>
      <c r="O621">
        <v>38809.379999999997</v>
      </c>
      <c r="P621">
        <v>37699.814918716896</v>
      </c>
      <c r="Q621">
        <v>37345.863264744003</v>
      </c>
      <c r="R621">
        <v>56.373623189976797</v>
      </c>
      <c r="S621" s="2">
        <f>(Table2[[#This Row],[Close Price]]-Table2[[#This Row],[20D EMA]])/Table2[[#This Row],[20D EMA]]</f>
        <v>1.5485173945061766E-2</v>
      </c>
      <c r="T621" s="2">
        <f>(Table2[[#This Row],[Close Price]]-Table2[[#This Row],[50D EMA]])/Table2[[#This Row],[50D EMA]]</f>
        <v>4.5372506071213348E-2</v>
      </c>
      <c r="U621" s="2">
        <f>(Table2[[#This Row],[Close Price]]-Table2[[#This Row],[200D EMA]])/Table2[[#This Row],[200D EMA]]</f>
        <v>5.5280198522146745E-2</v>
      </c>
      <c r="V621">
        <v>0.67260072689085104</v>
      </c>
      <c r="W621">
        <v>38697.75</v>
      </c>
      <c r="X621">
        <v>39550</v>
      </c>
      <c r="Y621">
        <v>38300</v>
      </c>
      <c r="Z621">
        <v>39605.949999999997</v>
      </c>
      <c r="AA621">
        <v>38300</v>
      </c>
      <c r="AB621">
        <v>39605.949999999997</v>
      </c>
      <c r="AC621" s="2">
        <f>(Table2[[#This Row],[Close Price]]/Table2[[#This Row],[Day Low]])-1</f>
        <v>1.841450730339611E-2</v>
      </c>
      <c r="AD621" s="2">
        <f>(Table2[[#This Row],[Day High]]/Table2[[#This Row],[Close Price]])-1</f>
        <v>3.5434854042148967E-3</v>
      </c>
      <c r="AE621" s="2">
        <f>(Table2[[#This Row],[Close Price]]/Table2[[#This Row],[Current Week Low]])-1</f>
        <v>2.8990861618798824E-2</v>
      </c>
      <c r="AF621" s="2">
        <f>(Table2[[#This Row],[Current Week High]]/Table2[[#This Row],[Close Price]])-1</f>
        <v>4.9631632299635964E-3</v>
      </c>
      <c r="AG621" s="2">
        <f>(Table2[[#This Row],[Close Price]]/Table2[[#This Row],[Current Month Low]])-1</f>
        <v>2.8990861618798824E-2</v>
      </c>
      <c r="AH621" s="2">
        <f>(Table2[[#This Row],[Current Month High]]/Table2[[#This Row],[Close Price]])-1</f>
        <v>4.9631632299635964E-3</v>
      </c>
      <c r="AI621">
        <v>8.8165925955998805</v>
      </c>
      <c r="AJ621">
        <v>19.172332669590698</v>
      </c>
      <c r="AK621" t="str">
        <f>IF(AND(Table2[[#This Row],[20D EMA]]&gt;Table2[[#This Row],[50D EMA]],Table2[[#This Row],[50D EMA]]&gt;Table2[[#This Row],[200D EMA]]),"Uptrend","Downtrend/NoTrend")</f>
        <v>Uptrend</v>
      </c>
      <c r="AL621">
        <v>0</v>
      </c>
      <c r="AM621" t="s">
        <v>10475</v>
      </c>
      <c r="AN621">
        <v>1.19</v>
      </c>
      <c r="AO621" t="s">
        <v>10473</v>
      </c>
      <c r="AP621">
        <v>-2.7446454692588999E-2</v>
      </c>
      <c r="AQ621">
        <f>(Table2[[#This Row],[Sharpe Ratio]]-AVERAGE(Table2[Sharpe Ratio]))/_xlfn.STDEV.P(Table2[Sharpe Ratio])</f>
        <v>-0.93412673662799717</v>
      </c>
      <c r="AR6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-4.5128668742834606</v>
      </c>
      <c r="AS621">
        <f>_xlfn.RANK.AVG(Table2[[#This Row],[1Y Return vs Nifty Z-Score]],Table2[1Y Return vs Nifty Z-Score])</f>
        <v>618</v>
      </c>
      <c r="AT621">
        <f>_xlfn.RANK.AVG(Table2[[#This Row],[6M Return vs Nifty Z-Score]],Table2[6M Return vs Nifty Z-Score])</f>
        <v>540</v>
      </c>
      <c r="AU621">
        <f>_xlfn.RANK.AVG(Table2[[#This Row],[Sharpe Ratio Z-Score]],Table2[Sharpe Ratio Z-Score])</f>
        <v>594</v>
      </c>
      <c r="AV621">
        <f>(Table2[[#This Row],[Rank 1Y]]+Table2[[#This Row],[Rank 6M]]+Table2[[#This Row],[Rank Sharpe]])/3</f>
        <v>584</v>
      </c>
    </row>
    <row r="622" spans="1:48" x14ac:dyDescent="0.3">
      <c r="A622" t="s">
        <v>1755</v>
      </c>
      <c r="B622" t="s">
        <v>1756</v>
      </c>
      <c r="C622" t="s">
        <v>10431</v>
      </c>
      <c r="D622" t="s">
        <v>286</v>
      </c>
      <c r="E622">
        <v>4202.2575279100001</v>
      </c>
      <c r="F622">
        <v>497.9</v>
      </c>
      <c r="G622">
        <v>-11.402133163564001</v>
      </c>
      <c r="H622">
        <f>(Table2[[#This Row],[1Y Return vs Nifty]]-AVERAGE(Table2[1Y Return vs Nifty]))/_xlfn.STDEV.P(Table2[1Y Return vs Nifty])</f>
        <v>-0.66971019837754142</v>
      </c>
      <c r="I622">
        <v>-6.0750555725949296</v>
      </c>
      <c r="J622">
        <f>(Table2[[#This Row],[1M Return vs Nifty]]-AVERAGE(Table2[1M Return vs Nifty]))/_xlfn.STDEV.P(Table2[1M Return vs Nifty])</f>
        <v>-1.1546077653750202</v>
      </c>
      <c r="K622">
        <v>-22.194210016860499</v>
      </c>
      <c r="L622">
        <f>(Table2[[#This Row],[6M Return vs Nifty]]-AVERAGE(Table2[6M Return vs Nifty]))/_xlfn.STDEV.P(Table2[6M Return vs Nifty])</f>
        <v>-0.96612517744646897</v>
      </c>
      <c r="M622">
        <v>-0.471848996278323</v>
      </c>
      <c r="N622">
        <f>(Table2[[#This Row],[1W Return vs Nifty]]-AVERAGE(Table2[1W Return vs Nifty]))/_xlfn.STDEV.P(Table2[1W Return vs Nifty])</f>
        <v>-0.41013844642875796</v>
      </c>
      <c r="O622">
        <v>503.09</v>
      </c>
      <c r="P622">
        <v>512.79707627788696</v>
      </c>
      <c r="Q622">
        <v>511.70725889878202</v>
      </c>
      <c r="R622">
        <v>42.435727644296598</v>
      </c>
      <c r="S622" s="2">
        <f>(Table2[[#This Row],[Close Price]]-Table2[[#This Row],[20D EMA]])/Table2[[#This Row],[20D EMA]]</f>
        <v>-1.0316245602178533E-2</v>
      </c>
      <c r="T622" s="2">
        <f>(Table2[[#This Row],[Close Price]]-Table2[[#This Row],[50D EMA]])/Table2[[#This Row],[50D EMA]]</f>
        <v>-2.9050626392054916E-2</v>
      </c>
      <c r="U622" s="2">
        <f>(Table2[[#This Row],[Close Price]]-Table2[[#This Row],[200D EMA]])/Table2[[#This Row],[200D EMA]]</f>
        <v>-2.6982730181502421E-2</v>
      </c>
      <c r="V622">
        <v>0.65968433637231005</v>
      </c>
      <c r="W622">
        <v>496.95</v>
      </c>
      <c r="X622">
        <v>502</v>
      </c>
      <c r="Y622">
        <v>496.25</v>
      </c>
      <c r="Z622">
        <v>512</v>
      </c>
      <c r="AA622">
        <v>496.25</v>
      </c>
      <c r="AB622">
        <v>512</v>
      </c>
      <c r="AC622" s="2">
        <f>(Table2[[#This Row],[Close Price]]/Table2[[#This Row],[Day Low]])-1</f>
        <v>1.9116611329106359E-3</v>
      </c>
      <c r="AD622" s="2">
        <f>(Table2[[#This Row],[Day High]]/Table2[[#This Row],[Close Price]])-1</f>
        <v>8.2345852580840706E-3</v>
      </c>
      <c r="AE622" s="2">
        <f>(Table2[[#This Row],[Close Price]]/Table2[[#This Row],[Current Week Low]])-1</f>
        <v>3.3249370277077528E-3</v>
      </c>
      <c r="AF622" s="2">
        <f>(Table2[[#This Row],[Current Week High]]/Table2[[#This Row],[Close Price]])-1</f>
        <v>2.8318939546093658E-2</v>
      </c>
      <c r="AG622" s="2">
        <f>(Table2[[#This Row],[Close Price]]/Table2[[#This Row],[Current Month Low]])-1</f>
        <v>3.3249370277077528E-3</v>
      </c>
      <c r="AH622" s="2">
        <f>(Table2[[#This Row],[Current Month High]]/Table2[[#This Row],[Close Price]])-1</f>
        <v>2.8318939546093658E-2</v>
      </c>
      <c r="AI622">
        <v>40.389636473187302</v>
      </c>
      <c r="AJ622">
        <v>14.3152336126736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-0.2</v>
      </c>
      <c r="AM622" t="s">
        <v>10474</v>
      </c>
      <c r="AN622">
        <v>-1.91</v>
      </c>
      <c r="AO622" t="s">
        <v>10474</v>
      </c>
      <c r="AQ622">
        <f>(Table2[[#This Row],[Sharpe Ratio]]-AVERAGE(Table2[Sharpe Ratio]))/_xlfn.STDEV.P(Table2[Sharpe Ratio])</f>
        <v>-0.62372773734831932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581</v>
      </c>
      <c r="AT622">
        <f>_xlfn.RANK.AVG(Table2[[#This Row],[6M Return vs Nifty Z-Score]],Table2[6M Return vs Nifty Z-Score])</f>
        <v>647</v>
      </c>
      <c r="AU622">
        <f>_xlfn.RANK.AVG(Table2[[#This Row],[Sharpe Ratio Z-Score]],Table2[Sharpe Ratio Z-Score])</f>
        <v>524.5</v>
      </c>
      <c r="AV622">
        <f>(Table2[[#This Row],[Rank 1Y]]+Table2[[#This Row],[Rank 6M]]+Table2[[#This Row],[Rank Sharpe]])/3</f>
        <v>584.16666666666663</v>
      </c>
    </row>
    <row r="623" spans="1:48" x14ac:dyDescent="0.3">
      <c r="A623" t="s">
        <v>934</v>
      </c>
      <c r="B623" t="s">
        <v>935</v>
      </c>
      <c r="C623" t="s">
        <v>10444</v>
      </c>
      <c r="D623" t="s">
        <v>166</v>
      </c>
      <c r="E623">
        <v>15704.629867079901</v>
      </c>
      <c r="F623">
        <v>1016.4</v>
      </c>
      <c r="G623">
        <v>-10.707669528546599</v>
      </c>
      <c r="H623">
        <f>(Table2[[#This Row],[1Y Return vs Nifty]]-AVERAGE(Table2[1Y Return vs Nifty]))/_xlfn.STDEV.P(Table2[1Y Return vs Nifty])</f>
        <v>-0.6619747513273353</v>
      </c>
      <c r="I623">
        <v>2.6419259550254002</v>
      </c>
      <c r="J623">
        <f>(Table2[[#This Row],[1M Return vs Nifty]]-AVERAGE(Table2[1M Return vs Nifty]))/_xlfn.STDEV.P(Table2[1M Return vs Nifty])</f>
        <v>-0.52688019122926577</v>
      </c>
      <c r="K623">
        <v>-17.691051668708099</v>
      </c>
      <c r="L623">
        <f>(Table2[[#This Row],[6M Return vs Nifty]]-AVERAGE(Table2[6M Return vs Nifty]))/_xlfn.STDEV.P(Table2[6M Return vs Nifty])</f>
        <v>-0.83736154596490076</v>
      </c>
      <c r="M623">
        <v>0.75244346124517403</v>
      </c>
      <c r="N623">
        <f>(Table2[[#This Row],[1W Return vs Nifty]]-AVERAGE(Table2[1W Return vs Nifty]))/_xlfn.STDEV.P(Table2[1W Return vs Nifty])</f>
        <v>-0.16976618295296542</v>
      </c>
      <c r="O623">
        <v>1004.26</v>
      </c>
      <c r="P623">
        <v>989.01237740015597</v>
      </c>
      <c r="Q623">
        <v>966.49248021914002</v>
      </c>
      <c r="R623">
        <v>56.064325528599603</v>
      </c>
      <c r="S623" s="2">
        <f>(Table2[[#This Row],[Close Price]]-Table2[[#This Row],[20D EMA]])/Table2[[#This Row],[20D EMA]]</f>
        <v>1.2088502977316617E-2</v>
      </c>
      <c r="T623" s="2">
        <f>(Table2[[#This Row],[Close Price]]-Table2[[#This Row],[50D EMA]])/Table2[[#This Row],[50D EMA]]</f>
        <v>2.7691890643308837E-2</v>
      </c>
      <c r="U623" s="2">
        <f>(Table2[[#This Row],[Close Price]]-Table2[[#This Row],[200D EMA]])/Table2[[#This Row],[200D EMA]]</f>
        <v>5.1637773497776263E-2</v>
      </c>
      <c r="V623">
        <v>0.44478114296920501</v>
      </c>
      <c r="W623">
        <v>1003</v>
      </c>
      <c r="X623">
        <v>1039.9000000000001</v>
      </c>
      <c r="Y623">
        <v>986.35</v>
      </c>
      <c r="Z623">
        <v>1039.9000000000001</v>
      </c>
      <c r="AA623">
        <v>986.35</v>
      </c>
      <c r="AB623">
        <v>1039.9000000000001</v>
      </c>
      <c r="AC623" s="2">
        <f>(Table2[[#This Row],[Close Price]]/Table2[[#This Row],[Day Low]])-1</f>
        <v>1.335992023928223E-2</v>
      </c>
      <c r="AD623" s="2">
        <f>(Table2[[#This Row],[Day High]]/Table2[[#This Row],[Close Price]])-1</f>
        <v>2.3120818575364188E-2</v>
      </c>
      <c r="AE623" s="2">
        <f>(Table2[[#This Row],[Close Price]]/Table2[[#This Row],[Current Week Low]])-1</f>
        <v>3.0465858975008864E-2</v>
      </c>
      <c r="AF623" s="2">
        <f>(Table2[[#This Row],[Current Week High]]/Table2[[#This Row],[Close Price]])-1</f>
        <v>2.3120818575364188E-2</v>
      </c>
      <c r="AG623" s="2">
        <f>(Table2[[#This Row],[Close Price]]/Table2[[#This Row],[Current Month Low]])-1</f>
        <v>3.0465858975008864E-2</v>
      </c>
      <c r="AH623" s="2">
        <f>(Table2[[#This Row],[Current Month High]]/Table2[[#This Row],[Close Price]])-1</f>
        <v>2.3120818575364188E-2</v>
      </c>
      <c r="AI623">
        <v>15.604092876820101</v>
      </c>
      <c r="AJ623">
        <v>23.0061720924603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0</v>
      </c>
      <c r="AM623">
        <v>0</v>
      </c>
      <c r="AN623">
        <v>-2.0699999999999998</v>
      </c>
      <c r="AO623" t="s">
        <v>10474</v>
      </c>
      <c r="AP623">
        <v>-1.4404863853407999E-2</v>
      </c>
      <c r="AQ623">
        <f>(Table2[[#This Row],[Sharpe Ratio]]-AVERAGE(Table2[Sharpe Ratio]))/_xlfn.STDEV.P(Table2[Sharpe Ratio])</f>
        <v>-0.78663603916498925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-2.9826187106394562</v>
      </c>
      <c r="AS623">
        <f>_xlfn.RANK.AVG(Table2[[#This Row],[1Y Return vs Nifty Z-Score]],Table2[1Y Return vs Nifty Z-Score])</f>
        <v>577</v>
      </c>
      <c r="AT623">
        <f>_xlfn.RANK.AVG(Table2[[#This Row],[6M Return vs Nifty Z-Score]],Table2[6M Return vs Nifty Z-Score])</f>
        <v>601</v>
      </c>
      <c r="AU623">
        <f>_xlfn.RANK.AVG(Table2[[#This Row],[Sharpe Ratio Z-Score]],Table2[Sharpe Ratio Z-Score])</f>
        <v>575</v>
      </c>
      <c r="AV623">
        <f>(Table2[[#This Row],[Rank 1Y]]+Table2[[#This Row],[Rank 6M]]+Table2[[#This Row],[Rank Sharpe]])/3</f>
        <v>584.33333333333337</v>
      </c>
    </row>
    <row r="624" spans="1:48" x14ac:dyDescent="0.3">
      <c r="A624" t="s">
        <v>443</v>
      </c>
      <c r="B624" t="s">
        <v>444</v>
      </c>
      <c r="C624" t="s">
        <v>10440</v>
      </c>
      <c r="D624" t="s">
        <v>445</v>
      </c>
      <c r="E624">
        <v>50623.070074839998</v>
      </c>
      <c r="F624">
        <v>177.2</v>
      </c>
      <c r="G624">
        <v>-1.9285813480826399</v>
      </c>
      <c r="H624">
        <f>(Table2[[#This Row],[1Y Return vs Nifty]]-AVERAGE(Table2[1Y Return vs Nifty]))/_xlfn.STDEV.P(Table2[1Y Return vs Nifty])</f>
        <v>-0.56418680629351436</v>
      </c>
      <c r="I624">
        <v>1.1127254261386399</v>
      </c>
      <c r="J624">
        <f>(Table2[[#This Row],[1M Return vs Nifty]]-AVERAGE(Table2[1M Return vs Nifty]))/_xlfn.STDEV.P(Table2[1M Return vs Nifty])</f>
        <v>-0.63700103241023154</v>
      </c>
      <c r="K624">
        <v>-9.8115475044402096</v>
      </c>
      <c r="L624">
        <f>(Table2[[#This Row],[6M Return vs Nifty]]-AVERAGE(Table2[6M Return vs Nifty]))/_xlfn.STDEV.P(Table2[6M Return vs Nifty])</f>
        <v>-0.61205444103452411</v>
      </c>
      <c r="M624">
        <v>-4.8042749513651399</v>
      </c>
      <c r="N624">
        <f>(Table2[[#This Row],[1W Return vs Nifty]]-AVERAGE(Table2[1W Return vs Nifty]))/_xlfn.STDEV.P(Table2[1W Return vs Nifty])</f>
        <v>-1.2607481408411763</v>
      </c>
      <c r="O624">
        <v>173.53</v>
      </c>
      <c r="P624">
        <v>171.20437921634101</v>
      </c>
      <c r="Q624">
        <v>164.86686880645101</v>
      </c>
      <c r="R624">
        <v>60.490732784522798</v>
      </c>
      <c r="S624" s="2">
        <f>(Table2[[#This Row],[Close Price]]-Table2[[#This Row],[20D EMA]])/Table2[[#This Row],[20D EMA]]</f>
        <v>2.1149080850573317E-2</v>
      </c>
      <c r="T624" s="2">
        <f>(Table2[[#This Row],[Close Price]]-Table2[[#This Row],[50D EMA]])/Table2[[#This Row],[50D EMA]]</f>
        <v>3.5020253635467243E-2</v>
      </c>
      <c r="U624" s="2">
        <f>(Table2[[#This Row],[Close Price]]-Table2[[#This Row],[200D EMA]])/Table2[[#This Row],[200D EMA]]</f>
        <v>7.4806607797153729E-2</v>
      </c>
      <c r="V624">
        <v>0.97949236387967697</v>
      </c>
      <c r="W624">
        <v>170.9</v>
      </c>
      <c r="X624">
        <v>178</v>
      </c>
      <c r="Y624">
        <v>170.5</v>
      </c>
      <c r="Z624">
        <v>178</v>
      </c>
      <c r="AA624">
        <v>170.5</v>
      </c>
      <c r="AB624">
        <v>178</v>
      </c>
      <c r="AC624" s="2">
        <f>(Table2[[#This Row],[Close Price]]/Table2[[#This Row],[Day Low]])-1</f>
        <v>3.6863662960795684E-2</v>
      </c>
      <c r="AD624" s="2">
        <f>(Table2[[#This Row],[Day High]]/Table2[[#This Row],[Close Price]])-1</f>
        <v>4.5146726862304032E-3</v>
      </c>
      <c r="AE624" s="2">
        <f>(Table2[[#This Row],[Close Price]]/Table2[[#This Row],[Current Week Low]])-1</f>
        <v>3.9296187683284467E-2</v>
      </c>
      <c r="AF624" s="2">
        <f>(Table2[[#This Row],[Current Week High]]/Table2[[#This Row],[Close Price]])-1</f>
        <v>4.5146726862304032E-3</v>
      </c>
      <c r="AG624" s="2">
        <f>(Table2[[#This Row],[Close Price]]/Table2[[#This Row],[Current Month Low]])-1</f>
        <v>3.9296187683284467E-2</v>
      </c>
      <c r="AH624" s="2">
        <f>(Table2[[#This Row],[Current Month High]]/Table2[[#This Row],[Close Price]])-1</f>
        <v>4.5146726862304032E-3</v>
      </c>
      <c r="AI624">
        <v>10.3273137697516</v>
      </c>
      <c r="AJ624">
        <v>36.202920830130601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-0.09</v>
      </c>
      <c r="AM624" t="s">
        <v>10474</v>
      </c>
      <c r="AN624">
        <v>1.83</v>
      </c>
      <c r="AO624" t="s">
        <v>10473</v>
      </c>
      <c r="AP624">
        <v>-9.4729457667010006E-2</v>
      </c>
      <c r="AQ624">
        <f>(Table2[[#This Row],[Sharpe Ratio]]-AVERAGE(Table2[Sharpe Ratio]))/_xlfn.STDEV.P(Table2[Sharpe Ratio])</f>
        <v>-1.6950474830671012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-4.7690379036465478</v>
      </c>
      <c r="AS624">
        <f>_xlfn.RANK.AVG(Table2[[#This Row],[1Y Return vs Nifty Z-Score]],Table2[1Y Return vs Nifty Z-Score])</f>
        <v>531</v>
      </c>
      <c r="AT624">
        <f>_xlfn.RANK.AVG(Table2[[#This Row],[6M Return vs Nifty Z-Score]],Table2[6M Return vs Nifty Z-Score])</f>
        <v>529</v>
      </c>
      <c r="AU624">
        <f>_xlfn.RANK.AVG(Table2[[#This Row],[Sharpe Ratio Z-Score]],Table2[Sharpe Ratio Z-Score])</f>
        <v>696</v>
      </c>
      <c r="AV624">
        <f>(Table2[[#This Row],[Rank 1Y]]+Table2[[#This Row],[Rank 6M]]+Table2[[#This Row],[Rank Sharpe]])/3</f>
        <v>585.33333333333337</v>
      </c>
    </row>
    <row r="625" spans="1:48" x14ac:dyDescent="0.3">
      <c r="A625" t="s">
        <v>1930</v>
      </c>
      <c r="B625" t="s">
        <v>1931</v>
      </c>
      <c r="C625" t="s">
        <v>10441</v>
      </c>
      <c r="D625" t="s">
        <v>1099</v>
      </c>
      <c r="E625">
        <v>3387.4475877250002</v>
      </c>
      <c r="F625">
        <v>468.55</v>
      </c>
      <c r="G625">
        <v>-37.6344662207106</v>
      </c>
      <c r="H625">
        <f>(Table2[[#This Row],[1Y Return vs Nifty]]-AVERAGE(Table2[1Y Return vs Nifty]))/_xlfn.STDEV.P(Table2[1Y Return vs Nifty])</f>
        <v>-0.96190522938423184</v>
      </c>
      <c r="I625">
        <v>28.336538489604798</v>
      </c>
      <c r="J625">
        <f>(Table2[[#This Row],[1M Return vs Nifty]]-AVERAGE(Table2[1M Return vs Nifty]))/_xlfn.STDEV.P(Table2[1M Return vs Nifty])</f>
        <v>1.3234411320223822</v>
      </c>
      <c r="K625">
        <v>-18.246133886443101</v>
      </c>
      <c r="L625">
        <f>(Table2[[#This Row],[6M Return vs Nifty]]-AVERAGE(Table2[6M Return vs Nifty]))/_xlfn.STDEV.P(Table2[6M Return vs Nifty])</f>
        <v>-0.8532336065500512</v>
      </c>
      <c r="M625">
        <v>8.2859024005983297</v>
      </c>
      <c r="N625">
        <f>(Table2[[#This Row],[1W Return vs Nifty]]-AVERAGE(Table2[1W Return vs Nifty]))/_xlfn.STDEV.P(Table2[1W Return vs Nifty])</f>
        <v>1.3093204241124932</v>
      </c>
      <c r="O625">
        <v>427.28</v>
      </c>
      <c r="P625">
        <v>405.93089105064797</v>
      </c>
      <c r="Q625">
        <v>430.07918061619898</v>
      </c>
      <c r="R625">
        <v>75.402542924113305</v>
      </c>
      <c r="S625" s="2">
        <f>(Table2[[#This Row],[Close Price]]-Table2[[#This Row],[20D EMA]])/Table2[[#This Row],[20D EMA]]</f>
        <v>9.6587717655869779E-2</v>
      </c>
      <c r="T625" s="2">
        <f>(Table2[[#This Row],[Close Price]]-Table2[[#This Row],[50D EMA]])/Table2[[#This Row],[50D EMA]]</f>
        <v>0.15426051658024484</v>
      </c>
      <c r="U625" s="2">
        <f>(Table2[[#This Row],[Close Price]]-Table2[[#This Row],[200D EMA]])/Table2[[#This Row],[200D EMA]]</f>
        <v>8.9450550311879054E-2</v>
      </c>
      <c r="V625">
        <v>1.65561069816308</v>
      </c>
      <c r="W625">
        <v>464.15</v>
      </c>
      <c r="X625">
        <v>477</v>
      </c>
      <c r="Y625">
        <v>437.05</v>
      </c>
      <c r="Z625">
        <v>477</v>
      </c>
      <c r="AA625">
        <v>437.05</v>
      </c>
      <c r="AB625">
        <v>477</v>
      </c>
      <c r="AC625" s="2">
        <f>(Table2[[#This Row],[Close Price]]/Table2[[#This Row],[Day Low]])-1</f>
        <v>9.4796940644188421E-3</v>
      </c>
      <c r="AD625" s="2">
        <f>(Table2[[#This Row],[Day High]]/Table2[[#This Row],[Close Price]])-1</f>
        <v>1.8034361327499804E-2</v>
      </c>
      <c r="AE625" s="2">
        <f>(Table2[[#This Row],[Close Price]]/Table2[[#This Row],[Current Week Low]])-1</f>
        <v>7.2074133394348427E-2</v>
      </c>
      <c r="AF625" s="2">
        <f>(Table2[[#This Row],[Current Week High]]/Table2[[#This Row],[Close Price]])-1</f>
        <v>1.8034361327499804E-2</v>
      </c>
      <c r="AG625" s="2">
        <f>(Table2[[#This Row],[Close Price]]/Table2[[#This Row],[Current Month Low]])-1</f>
        <v>7.2074133394348427E-2</v>
      </c>
      <c r="AH625" s="2">
        <f>(Table2[[#This Row],[Current Month High]]/Table2[[#This Row],[Close Price]])-1</f>
        <v>1.8034361327499804E-2</v>
      </c>
      <c r="AI625">
        <v>41.735140326539302</v>
      </c>
      <c r="AJ625">
        <v>48.746031746031697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0.08</v>
      </c>
      <c r="AM625" t="s">
        <v>10473</v>
      </c>
      <c r="AN625">
        <v>16.190000000000001</v>
      </c>
      <c r="AO625" t="s">
        <v>10473</v>
      </c>
      <c r="AP625">
        <v>1.2238790096747E-2</v>
      </c>
      <c r="AQ625">
        <f>(Table2[[#This Row],[Sharpe Ratio]]-AVERAGE(Table2[Sharpe Ratio]))/_xlfn.STDEV.P(Table2[Sharpe Ratio])</f>
        <v>-0.48531611949189479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690</v>
      </c>
      <c r="AT625">
        <f>_xlfn.RANK.AVG(Table2[[#This Row],[6M Return vs Nifty Z-Score]],Table2[6M Return vs Nifty Z-Score])</f>
        <v>607</v>
      </c>
      <c r="AU625">
        <f>_xlfn.RANK.AVG(Table2[[#This Row],[Sharpe Ratio Z-Score]],Table2[Sharpe Ratio Z-Score])</f>
        <v>463</v>
      </c>
      <c r="AV625">
        <f>(Table2[[#This Row],[Rank 1Y]]+Table2[[#This Row],[Rank 6M]]+Table2[[#This Row],[Rank Sharpe]])/3</f>
        <v>586.66666666666663</v>
      </c>
    </row>
    <row r="626" spans="1:48" x14ac:dyDescent="0.3">
      <c r="A626" t="s">
        <v>1644</v>
      </c>
      <c r="B626" t="s">
        <v>1645</v>
      </c>
      <c r="C626" t="s">
        <v>10439</v>
      </c>
      <c r="D626" t="s">
        <v>387</v>
      </c>
      <c r="E626">
        <v>5049.5562163499999</v>
      </c>
      <c r="F626">
        <v>577.29999999999995</v>
      </c>
      <c r="G626">
        <v>-40.823496048277804</v>
      </c>
      <c r="H626">
        <f>(Table2[[#This Row],[1Y Return vs Nifty]]-AVERAGE(Table2[1Y Return vs Nifty]))/_xlfn.STDEV.P(Table2[1Y Return vs Nifty])</f>
        <v>-0.99742699053743589</v>
      </c>
      <c r="I626">
        <v>1.6040318196679499</v>
      </c>
      <c r="J626">
        <f>(Table2[[#This Row],[1M Return vs Nifty]]-AVERAGE(Table2[1M Return vs Nifty]))/_xlfn.STDEV.P(Table2[1M Return vs Nifty])</f>
        <v>-0.60162105946945532</v>
      </c>
      <c r="K626">
        <v>-33.029004117728398</v>
      </c>
      <c r="L626">
        <f>(Table2[[#This Row],[6M Return vs Nifty]]-AVERAGE(Table2[6M Return vs Nifty]))/_xlfn.STDEV.P(Table2[6M Return vs Nifty])</f>
        <v>-1.2759360539294673</v>
      </c>
      <c r="M626">
        <v>3.4106423340860101</v>
      </c>
      <c r="N626">
        <f>(Table2[[#This Row],[1W Return vs Nifty]]-AVERAGE(Table2[1W Return vs Nifty]))/_xlfn.STDEV.P(Table2[1W Return vs Nifty])</f>
        <v>0.35213303802731993</v>
      </c>
      <c r="O626">
        <v>574.11</v>
      </c>
      <c r="P626">
        <v>572.49574091673503</v>
      </c>
      <c r="Q626">
        <v>612.79666630385395</v>
      </c>
      <c r="R626">
        <v>51.679957183165698</v>
      </c>
      <c r="S626" s="2">
        <f>(Table2[[#This Row],[Close Price]]-Table2[[#This Row],[20D EMA]])/Table2[[#This Row],[20D EMA]]</f>
        <v>5.5564264687950754E-3</v>
      </c>
      <c r="T626" s="2">
        <f>(Table2[[#This Row],[Close Price]]-Table2[[#This Row],[50D EMA]])/Table2[[#This Row],[50D EMA]]</f>
        <v>8.3917813529440135E-3</v>
      </c>
      <c r="U626" s="2">
        <f>(Table2[[#This Row],[Close Price]]-Table2[[#This Row],[200D EMA]])/Table2[[#This Row],[200D EMA]]</f>
        <v>-5.7925684416587624E-2</v>
      </c>
      <c r="V626">
        <v>1.71021161796581</v>
      </c>
      <c r="W626">
        <v>573.79999999999995</v>
      </c>
      <c r="X626">
        <v>595</v>
      </c>
      <c r="Y626">
        <v>563.54999999999995</v>
      </c>
      <c r="Z626">
        <v>603</v>
      </c>
      <c r="AA626">
        <v>563.54999999999995</v>
      </c>
      <c r="AB626">
        <v>603</v>
      </c>
      <c r="AC626" s="2">
        <f>(Table2[[#This Row],[Close Price]]/Table2[[#This Row],[Day Low]])-1</f>
        <v>6.099686301847429E-3</v>
      </c>
      <c r="AD626" s="2">
        <f>(Table2[[#This Row],[Day High]]/Table2[[#This Row],[Close Price]])-1</f>
        <v>3.0659968820370809E-2</v>
      </c>
      <c r="AE626" s="2">
        <f>(Table2[[#This Row],[Close Price]]/Table2[[#This Row],[Current Week Low]])-1</f>
        <v>2.4398899831425735E-2</v>
      </c>
      <c r="AF626" s="2">
        <f>(Table2[[#This Row],[Current Week High]]/Table2[[#This Row],[Close Price]])-1</f>
        <v>4.4517581846527099E-2</v>
      </c>
      <c r="AG626" s="2">
        <f>(Table2[[#This Row],[Close Price]]/Table2[[#This Row],[Current Month Low]])-1</f>
        <v>2.4398899831425735E-2</v>
      </c>
      <c r="AH626" s="2">
        <f>(Table2[[#This Row],[Current Month High]]/Table2[[#This Row],[Close Price]])-1</f>
        <v>4.4517581846527099E-2</v>
      </c>
      <c r="AI626">
        <v>38.402910098735497</v>
      </c>
      <c r="AJ626">
        <v>12.9193154034229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-0.08</v>
      </c>
      <c r="AM626" t="s">
        <v>10474</v>
      </c>
      <c r="AN626">
        <v>1.98</v>
      </c>
      <c r="AO626" t="s">
        <v>10473</v>
      </c>
      <c r="AP626">
        <v>4.726686580706E-2</v>
      </c>
      <c r="AQ626">
        <f>(Table2[[#This Row],[Sharpe Ratio]]-AVERAGE(Table2[Sharpe Ratio]))/_xlfn.STDEV.P(Table2[Sharpe Ratio])</f>
        <v>-8.917462256807715E-2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701</v>
      </c>
      <c r="AT626">
        <f>_xlfn.RANK.AVG(Table2[[#This Row],[6M Return vs Nifty Z-Score]],Table2[6M Return vs Nifty Z-Score])</f>
        <v>700</v>
      </c>
      <c r="AU626">
        <f>_xlfn.RANK.AVG(Table2[[#This Row],[Sharpe Ratio Z-Score]],Table2[Sharpe Ratio Z-Score])</f>
        <v>365</v>
      </c>
      <c r="AV626">
        <f>(Table2[[#This Row],[Rank 1Y]]+Table2[[#This Row],[Rank 6M]]+Table2[[#This Row],[Rank Sharpe]])/3</f>
        <v>588.66666666666663</v>
      </c>
    </row>
    <row r="627" spans="1:48" x14ac:dyDescent="0.3">
      <c r="A627" t="s">
        <v>483</v>
      </c>
      <c r="B627" t="s">
        <v>484</v>
      </c>
      <c r="C627" t="s">
        <v>10428</v>
      </c>
      <c r="D627" t="s">
        <v>297</v>
      </c>
      <c r="E627">
        <v>43932.603215800002</v>
      </c>
      <c r="F627">
        <v>7054.45</v>
      </c>
      <c r="G627">
        <v>-31.974268765912299</v>
      </c>
      <c r="H627">
        <f>(Table2[[#This Row],[1Y Return vs Nifty]]-AVERAGE(Table2[1Y Return vs Nifty]))/_xlfn.STDEV.P(Table2[1Y Return vs Nifty])</f>
        <v>-0.89885778456848364</v>
      </c>
      <c r="I627">
        <v>-3.8657411675665898</v>
      </c>
      <c r="J627">
        <f>(Table2[[#This Row],[1M Return vs Nifty]]-AVERAGE(Table2[1M Return vs Nifty]))/_xlfn.STDEV.P(Table2[1M Return vs Nifty])</f>
        <v>-0.9955105403092801</v>
      </c>
      <c r="K627">
        <v>-30.4095310600845</v>
      </c>
      <c r="L627">
        <f>(Table2[[#This Row],[6M Return vs Nifty]]-AVERAGE(Table2[6M Return vs Nifty]))/_xlfn.STDEV.P(Table2[6M Return vs Nifty])</f>
        <v>-1.2010346542021526</v>
      </c>
      <c r="M627">
        <v>-0.83716262837946898</v>
      </c>
      <c r="N627">
        <f>(Table2[[#This Row],[1W Return vs Nifty]]-AVERAGE(Table2[1W Return vs Nifty]))/_xlfn.STDEV.P(Table2[1W Return vs Nifty])</f>
        <v>-0.48186253823958264</v>
      </c>
      <c r="O627">
        <v>7107.98</v>
      </c>
      <c r="P627">
        <v>7206.4032035436803</v>
      </c>
      <c r="Q627">
        <v>7492.0688796091899</v>
      </c>
      <c r="R627">
        <v>43.800599225235899</v>
      </c>
      <c r="S627" s="2">
        <f>(Table2[[#This Row],[Close Price]]-Table2[[#This Row],[20D EMA]])/Table2[[#This Row],[20D EMA]]</f>
        <v>-7.5309722312105198E-3</v>
      </c>
      <c r="T627" s="2">
        <f>(Table2[[#This Row],[Close Price]]-Table2[[#This Row],[50D EMA]])/Table2[[#This Row],[50D EMA]]</f>
        <v>-2.1085859235430923E-2</v>
      </c>
      <c r="U627" s="2">
        <f>(Table2[[#This Row],[Close Price]]-Table2[[#This Row],[200D EMA]])/Table2[[#This Row],[200D EMA]]</f>
        <v>-5.8410952520769895E-2</v>
      </c>
      <c r="V627">
        <v>0.89107770024295097</v>
      </c>
      <c r="W627">
        <v>7025</v>
      </c>
      <c r="X627">
        <v>7106.4</v>
      </c>
      <c r="Y627">
        <v>6980</v>
      </c>
      <c r="Z627">
        <v>7127.75</v>
      </c>
      <c r="AA627">
        <v>6980</v>
      </c>
      <c r="AB627">
        <v>7127.75</v>
      </c>
      <c r="AC627" s="2">
        <f>(Table2[[#This Row],[Close Price]]/Table2[[#This Row],[Day Low]])-1</f>
        <v>4.1921708185053141E-3</v>
      </c>
      <c r="AD627" s="2">
        <f>(Table2[[#This Row],[Day High]]/Table2[[#This Row],[Close Price]])-1</f>
        <v>7.3641460354811894E-3</v>
      </c>
      <c r="AE627" s="2">
        <f>(Table2[[#This Row],[Close Price]]/Table2[[#This Row],[Current Week Low]])-1</f>
        <v>1.0666189111747881E-2</v>
      </c>
      <c r="AF627" s="2">
        <f>(Table2[[#This Row],[Current Week High]]/Table2[[#This Row],[Close Price]])-1</f>
        <v>1.0390604512045654E-2</v>
      </c>
      <c r="AG627" s="2">
        <f>(Table2[[#This Row],[Close Price]]/Table2[[#This Row],[Current Month Low]])-1</f>
        <v>1.0666189111747881E-2</v>
      </c>
      <c r="AH627" s="2">
        <f>(Table2[[#This Row],[Current Month High]]/Table2[[#This Row],[Close Price]])-1</f>
        <v>1.0390604512045654E-2</v>
      </c>
      <c r="AI627">
        <v>30.414135758280199</v>
      </c>
      <c r="AJ627">
        <v>10.0332231095582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-0.17</v>
      </c>
      <c r="AM627" t="s">
        <v>10474</v>
      </c>
      <c r="AN627">
        <v>-2.63</v>
      </c>
      <c r="AO627" t="s">
        <v>10474</v>
      </c>
      <c r="AP627">
        <v>2.9883691573470001E-2</v>
      </c>
      <c r="AQ627">
        <f>(Table2[[#This Row],[Sharpe Ratio]]-AVERAGE(Table2[Sharpe Ratio]))/_xlfn.STDEV.P(Table2[Sharpe Ratio])</f>
        <v>-0.28576540075217355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>
        <f>_xlfn.RANK.AVG(Table2[[#This Row],[1Y Return vs Nifty Z-Score]],Table2[1Y Return vs Nifty Z-Score])</f>
        <v>667</v>
      </c>
      <c r="AT627">
        <f>_xlfn.RANK.AVG(Table2[[#This Row],[6M Return vs Nifty Z-Score]],Table2[6M Return vs Nifty Z-Score])</f>
        <v>690</v>
      </c>
      <c r="AU627">
        <f>_xlfn.RANK.AVG(Table2[[#This Row],[Sharpe Ratio Z-Score]],Table2[Sharpe Ratio Z-Score])</f>
        <v>411</v>
      </c>
      <c r="AV627">
        <f>(Table2[[#This Row],[Rank 1Y]]+Table2[[#This Row],[Rank 6M]]+Table2[[#This Row],[Rank Sharpe]])/3</f>
        <v>589.33333333333337</v>
      </c>
    </row>
    <row r="628" spans="1:48" x14ac:dyDescent="0.3">
      <c r="A628" t="s">
        <v>1106</v>
      </c>
      <c r="B628" t="s">
        <v>1107</v>
      </c>
      <c r="C628" t="s">
        <v>10430</v>
      </c>
      <c r="D628" t="s">
        <v>21</v>
      </c>
      <c r="E628">
        <v>11083.43166864</v>
      </c>
      <c r="F628">
        <v>1765.2</v>
      </c>
      <c r="G628">
        <v>-15.6787504850906</v>
      </c>
      <c r="H628">
        <f>(Table2[[#This Row],[1Y Return vs Nifty]]-AVERAGE(Table2[1Y Return vs Nifty]))/_xlfn.STDEV.P(Table2[1Y Return vs Nifty])</f>
        <v>-0.71734630943731525</v>
      </c>
      <c r="I628">
        <v>16.941020512884599</v>
      </c>
      <c r="J628">
        <f>(Table2[[#This Row],[1M Return vs Nifty]]-AVERAGE(Table2[1M Return vs Nifty]))/_xlfn.STDEV.P(Table2[1M Return vs Nifty])</f>
        <v>0.50282669880427056</v>
      </c>
      <c r="K628">
        <v>-6.29608376706648</v>
      </c>
      <c r="L628">
        <f>(Table2[[#This Row],[6M Return vs Nifty]]-AVERAGE(Table2[6M Return vs Nifty]))/_xlfn.STDEV.P(Table2[6M Return vs Nifty])</f>
        <v>-0.51153301980763533</v>
      </c>
      <c r="M628">
        <v>-4.2979801686499597</v>
      </c>
      <c r="N628">
        <f>(Table2[[#This Row],[1W Return vs Nifty]]-AVERAGE(Table2[1W Return vs Nifty]))/_xlfn.STDEV.P(Table2[1W Return vs Nifty])</f>
        <v>-1.161344422261217</v>
      </c>
      <c r="O628">
        <v>1678.6</v>
      </c>
      <c r="P628">
        <v>1595.69338907625</v>
      </c>
      <c r="Q628">
        <v>1553.7567014625699</v>
      </c>
      <c r="R628">
        <v>58.704845572211703</v>
      </c>
      <c r="S628" s="2">
        <f>(Table2[[#This Row],[Close Price]]-Table2[[#This Row],[20D EMA]])/Table2[[#This Row],[20D EMA]]</f>
        <v>5.1590611223638831E-2</v>
      </c>
      <c r="T628" s="2">
        <f>(Table2[[#This Row],[Close Price]]-Table2[[#This Row],[50D EMA]])/Table2[[#This Row],[50D EMA]]</f>
        <v>0.10622755730151752</v>
      </c>
      <c r="U628" s="2">
        <f>(Table2[[#This Row],[Close Price]]-Table2[[#This Row],[200D EMA]])/Table2[[#This Row],[200D EMA]]</f>
        <v>0.13608520454868897</v>
      </c>
      <c r="V628">
        <v>4.2956859562620302</v>
      </c>
      <c r="W628">
        <v>1754.65</v>
      </c>
      <c r="X628">
        <v>1780</v>
      </c>
      <c r="Y628">
        <v>1754.65</v>
      </c>
      <c r="Z628">
        <v>1910.7</v>
      </c>
      <c r="AA628">
        <v>1754.65</v>
      </c>
      <c r="AB628">
        <v>1910.7</v>
      </c>
      <c r="AC628" s="2">
        <f>(Table2[[#This Row],[Close Price]]/Table2[[#This Row],[Day Low]])-1</f>
        <v>6.0125951044367465E-3</v>
      </c>
      <c r="AD628" s="2">
        <f>(Table2[[#This Row],[Day High]]/Table2[[#This Row],[Close Price]])-1</f>
        <v>8.3843190573305026E-3</v>
      </c>
      <c r="AE628" s="2">
        <f>(Table2[[#This Row],[Close Price]]/Table2[[#This Row],[Current Week Low]])-1</f>
        <v>6.0125951044367465E-3</v>
      </c>
      <c r="AF628" s="2">
        <f>(Table2[[#This Row],[Current Week High]]/Table2[[#This Row],[Close Price]])-1</f>
        <v>8.2426920462270514E-2</v>
      </c>
      <c r="AG628" s="2">
        <f>(Table2[[#This Row],[Close Price]]/Table2[[#This Row],[Current Month Low]])-1</f>
        <v>6.0125951044367465E-3</v>
      </c>
      <c r="AH628" s="2">
        <f>(Table2[[#This Row],[Current Month High]]/Table2[[#This Row],[Close Price]])-1</f>
        <v>8.2426920462270514E-2</v>
      </c>
      <c r="AI628">
        <v>9.3360525719465102</v>
      </c>
      <c r="AJ628">
        <v>27.354713033440301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0</v>
      </c>
      <c r="AM628" t="s">
        <v>10475</v>
      </c>
      <c r="AN628">
        <v>14.06</v>
      </c>
      <c r="AO628" t="s">
        <v>10473</v>
      </c>
      <c r="AP628">
        <v>-7.2588280199934005E-2</v>
      </c>
      <c r="AQ628">
        <f>(Table2[[#This Row],[Sharpe Ratio]]-AVERAGE(Table2[Sharpe Ratio]))/_xlfn.STDEV.P(Table2[Sharpe Ratio])</f>
        <v>-1.4446472253423808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-3.3320442780442772</v>
      </c>
      <c r="AS628">
        <f>_xlfn.RANK.AVG(Table2[[#This Row],[1Y Return vs Nifty Z-Score]],Table2[1Y Return vs Nifty Z-Score])</f>
        <v>603</v>
      </c>
      <c r="AT628">
        <f>_xlfn.RANK.AVG(Table2[[#This Row],[6M Return vs Nifty Z-Score]],Table2[6M Return vs Nifty Z-Score])</f>
        <v>494</v>
      </c>
      <c r="AU628">
        <f>_xlfn.RANK.AVG(Table2[[#This Row],[Sharpe Ratio Z-Score]],Table2[Sharpe Ratio Z-Score])</f>
        <v>671</v>
      </c>
      <c r="AV628">
        <f>(Table2[[#This Row],[Rank 1Y]]+Table2[[#This Row],[Rank 6M]]+Table2[[#This Row],[Rank Sharpe]])/3</f>
        <v>589.33333333333337</v>
      </c>
    </row>
    <row r="629" spans="1:48" x14ac:dyDescent="0.3">
      <c r="A629" t="s">
        <v>1601</v>
      </c>
      <c r="B629" t="s">
        <v>1602</v>
      </c>
      <c r="C629" t="s">
        <v>10443</v>
      </c>
      <c r="D629" t="s">
        <v>242</v>
      </c>
      <c r="E629">
        <v>5603.1826664609998</v>
      </c>
      <c r="F629">
        <v>166.59</v>
      </c>
      <c r="G629">
        <v>-24.541397082268901</v>
      </c>
      <c r="H629">
        <f>(Table2[[#This Row],[1Y Return vs Nifty]]-AVERAGE(Table2[1Y Return vs Nifty]))/_xlfn.STDEV.P(Table2[1Y Return vs Nifty])</f>
        <v>-0.81606498961045948</v>
      </c>
      <c r="I629">
        <v>2.80895707588967</v>
      </c>
      <c r="J629">
        <f>(Table2[[#This Row],[1M Return vs Nifty]]-AVERAGE(Table2[1M Return vs Nifty]))/_xlfn.STDEV.P(Table2[1M Return vs Nifty])</f>
        <v>-0.51485194039785698</v>
      </c>
      <c r="K629">
        <v>-3.0850652841459598</v>
      </c>
      <c r="L629">
        <f>(Table2[[#This Row],[6M Return vs Nifty]]-AVERAGE(Table2[6M Return vs Nifty]))/_xlfn.STDEV.P(Table2[6M Return vs Nifty])</f>
        <v>-0.4197169279340458</v>
      </c>
      <c r="M629">
        <v>3.46637117412291</v>
      </c>
      <c r="N629">
        <f>(Table2[[#This Row],[1W Return vs Nifty]]-AVERAGE(Table2[1W Return vs Nifty]))/_xlfn.STDEV.P(Table2[1W Return vs Nifty])</f>
        <v>0.36307459642558598</v>
      </c>
      <c r="O629">
        <v>165.05</v>
      </c>
      <c r="P629">
        <v>166.22307695943101</v>
      </c>
      <c r="Q629">
        <v>165.947673359693</v>
      </c>
      <c r="R629">
        <v>55.399998665780302</v>
      </c>
      <c r="S629" s="2">
        <f>(Table2[[#This Row],[Close Price]]-Table2[[#This Row],[20D EMA]])/Table2[[#This Row],[20D EMA]]</f>
        <v>9.3305059073007686E-3</v>
      </c>
      <c r="T629" s="2">
        <f>(Table2[[#This Row],[Close Price]]-Table2[[#This Row],[50D EMA]])/Table2[[#This Row],[50D EMA]]</f>
        <v>2.2074133584865847E-3</v>
      </c>
      <c r="U629" s="2">
        <f>(Table2[[#This Row],[Close Price]]-Table2[[#This Row],[200D EMA]])/Table2[[#This Row],[200D EMA]]</f>
        <v>3.8706577037374667E-3</v>
      </c>
      <c r="V629">
        <v>0.886037821960589</v>
      </c>
      <c r="W629">
        <v>166</v>
      </c>
      <c r="X629">
        <v>168.79</v>
      </c>
      <c r="Y629">
        <v>160</v>
      </c>
      <c r="Z629">
        <v>170.59</v>
      </c>
      <c r="AA629">
        <v>160</v>
      </c>
      <c r="AB629">
        <v>170.59</v>
      </c>
      <c r="AC629" s="2">
        <f>(Table2[[#This Row],[Close Price]]/Table2[[#This Row],[Day Low]])-1</f>
        <v>3.5542168674698171E-3</v>
      </c>
      <c r="AD629" s="2">
        <f>(Table2[[#This Row],[Day High]]/Table2[[#This Row],[Close Price]])-1</f>
        <v>1.3206074794405387E-2</v>
      </c>
      <c r="AE629" s="2">
        <f>(Table2[[#This Row],[Close Price]]/Table2[[#This Row],[Current Week Low]])-1</f>
        <v>4.1187499999999932E-2</v>
      </c>
      <c r="AF629" s="2">
        <f>(Table2[[#This Row],[Current Week High]]/Table2[[#This Row],[Close Price]])-1</f>
        <v>2.4011045080737148E-2</v>
      </c>
      <c r="AG629" s="2">
        <f>(Table2[[#This Row],[Close Price]]/Table2[[#This Row],[Current Month Low]])-1</f>
        <v>4.1187499999999932E-2</v>
      </c>
      <c r="AH629" s="2">
        <f>(Table2[[#This Row],[Current Month High]]/Table2[[#This Row],[Close Price]])-1</f>
        <v>2.4011045080737148E-2</v>
      </c>
      <c r="AI629">
        <v>31.820637493246799</v>
      </c>
      <c r="AJ629">
        <v>28.096885813148699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-0.09</v>
      </c>
      <c r="AM629" t="s">
        <v>10474</v>
      </c>
      <c r="AN629">
        <v>0.18</v>
      </c>
      <c r="AO629" t="s">
        <v>10473</v>
      </c>
      <c r="AP629">
        <v>-7.1575491937465999E-2</v>
      </c>
      <c r="AQ629">
        <f>(Table2[[#This Row],[Sharpe Ratio]]-AVERAGE(Table2[Sharpe Ratio]))/_xlfn.STDEV.P(Table2[Sharpe Ratio])</f>
        <v>-1.4331933429858681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>
        <f>_xlfn.RANK.AVG(Table2[[#This Row],[1Y Return vs Nifty Z-Score]],Table2[1Y Return vs Nifty Z-Score])</f>
        <v>644</v>
      </c>
      <c r="AT629">
        <f>_xlfn.RANK.AVG(Table2[[#This Row],[6M Return vs Nifty Z-Score]],Table2[6M Return vs Nifty Z-Score])</f>
        <v>456</v>
      </c>
      <c r="AU629">
        <f>_xlfn.RANK.AVG(Table2[[#This Row],[Sharpe Ratio Z-Score]],Table2[Sharpe Ratio Z-Score])</f>
        <v>668</v>
      </c>
      <c r="AV629">
        <f>(Table2[[#This Row],[Rank 1Y]]+Table2[[#This Row],[Rank 6M]]+Table2[[#This Row],[Rank Sharpe]])/3</f>
        <v>589.33333333333337</v>
      </c>
    </row>
    <row r="630" spans="1:48" x14ac:dyDescent="0.3">
      <c r="A630" t="s">
        <v>2099</v>
      </c>
      <c r="B630" t="s">
        <v>2100</v>
      </c>
      <c r="C630" t="s">
        <v>10434</v>
      </c>
      <c r="D630" t="s">
        <v>207</v>
      </c>
      <c r="E630">
        <v>2702.3134254199999</v>
      </c>
      <c r="F630">
        <v>172.36</v>
      </c>
      <c r="G630">
        <v>-4.10420569470452</v>
      </c>
      <c r="H630">
        <f>(Table2[[#This Row],[1Y Return vs Nifty]]-AVERAGE(Table2[1Y Return vs Nifty]))/_xlfn.STDEV.P(Table2[1Y Return vs Nifty])</f>
        <v>-0.58842051139459006</v>
      </c>
      <c r="I630">
        <v>15.609921957066399</v>
      </c>
      <c r="J630">
        <f>(Table2[[#This Row],[1M Return vs Nifty]]-AVERAGE(Table2[1M Return vs Nifty]))/_xlfn.STDEV.P(Table2[1M Return vs Nifty])</f>
        <v>0.40697158373432052</v>
      </c>
      <c r="K630">
        <v>-19.7332050451488</v>
      </c>
      <c r="L630">
        <f>(Table2[[#This Row],[6M Return vs Nifty]]-AVERAGE(Table2[6M Return vs Nifty]))/_xlfn.STDEV.P(Table2[6M Return vs Nifty])</f>
        <v>-0.89575502548816444</v>
      </c>
      <c r="M630">
        <v>-1.46629967800384</v>
      </c>
      <c r="N630">
        <f>(Table2[[#This Row],[1W Return vs Nifty]]-AVERAGE(Table2[1W Return vs Nifty]))/_xlfn.STDEV.P(Table2[1W Return vs Nifty])</f>
        <v>-0.60538457394712486</v>
      </c>
      <c r="O630">
        <v>173.39</v>
      </c>
      <c r="P630">
        <v>184.33374338922701</v>
      </c>
      <c r="Q630">
        <v>186.13955991217199</v>
      </c>
      <c r="R630">
        <v>49.702153702450403</v>
      </c>
      <c r="S630" s="2">
        <f>(Table2[[#This Row],[Close Price]]-Table2[[#This Row],[20D EMA]])/Table2[[#This Row],[20D EMA]]</f>
        <v>-5.9403656496912899E-3</v>
      </c>
      <c r="T630" s="2">
        <f>(Table2[[#This Row],[Close Price]]-Table2[[#This Row],[50D EMA]])/Table2[[#This Row],[50D EMA]]</f>
        <v>-6.4956872079269978E-2</v>
      </c>
      <c r="U630" s="2">
        <f>(Table2[[#This Row],[Close Price]]-Table2[[#This Row],[200D EMA]])/Table2[[#This Row],[200D EMA]]</f>
        <v>-7.4028110513819398E-2</v>
      </c>
      <c r="V630">
        <v>0.85555830003384203</v>
      </c>
      <c r="W630">
        <v>170.5</v>
      </c>
      <c r="X630">
        <v>174.5</v>
      </c>
      <c r="Y630">
        <v>168.61</v>
      </c>
      <c r="Z630">
        <v>181.01</v>
      </c>
      <c r="AA630">
        <v>168.61</v>
      </c>
      <c r="AB630">
        <v>181.01</v>
      </c>
      <c r="AC630" s="2">
        <f>(Table2[[#This Row],[Close Price]]/Table2[[#This Row],[Day Low]])-1</f>
        <v>1.0909090909090979E-2</v>
      </c>
      <c r="AD630" s="2">
        <f>(Table2[[#This Row],[Day High]]/Table2[[#This Row],[Close Price]])-1</f>
        <v>1.2415873752610773E-2</v>
      </c>
      <c r="AE630" s="2">
        <f>(Table2[[#This Row],[Close Price]]/Table2[[#This Row],[Current Week Low]])-1</f>
        <v>2.224067374414318E-2</v>
      </c>
      <c r="AF630" s="2">
        <f>(Table2[[#This Row],[Current Week High]]/Table2[[#This Row],[Close Price]])-1</f>
        <v>5.0185657925272631E-2</v>
      </c>
      <c r="AG630" s="2">
        <f>(Table2[[#This Row],[Close Price]]/Table2[[#This Row],[Current Month Low]])-1</f>
        <v>2.224067374414318E-2</v>
      </c>
      <c r="AH630" s="2">
        <f>(Table2[[#This Row],[Current Month High]]/Table2[[#This Row],[Close Price]])-1</f>
        <v>5.0185657925272631E-2</v>
      </c>
      <c r="AI630">
        <v>64.191227663030801</v>
      </c>
      <c r="AJ630">
        <v>29.593984962406001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-0.31</v>
      </c>
      <c r="AM630" t="s">
        <v>10474</v>
      </c>
      <c r="AN630">
        <v>0.22</v>
      </c>
      <c r="AO630" t="s">
        <v>10473</v>
      </c>
      <c r="AP630">
        <v>-2.9326189545201001E-2</v>
      </c>
      <c r="AQ630">
        <f>(Table2[[#This Row],[Sharpe Ratio]]-AVERAGE(Table2[Sharpe Ratio]))/_xlfn.STDEV.P(Table2[Sharpe Ratio])</f>
        <v>-0.95538514044360712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539</v>
      </c>
      <c r="AT630">
        <f>_xlfn.RANK.AVG(Table2[[#This Row],[6M Return vs Nifty Z-Score]],Table2[6M Return vs Nifty Z-Score])</f>
        <v>630</v>
      </c>
      <c r="AU630">
        <f>_xlfn.RANK.AVG(Table2[[#This Row],[Sharpe Ratio Z-Score]],Table2[Sharpe Ratio Z-Score])</f>
        <v>599</v>
      </c>
      <c r="AV630">
        <f>(Table2[[#This Row],[Rank 1Y]]+Table2[[#This Row],[Rank 6M]]+Table2[[#This Row],[Rank Sharpe]])/3</f>
        <v>589.33333333333337</v>
      </c>
    </row>
    <row r="631" spans="1:48" x14ac:dyDescent="0.3">
      <c r="A631" t="s">
        <v>1296</v>
      </c>
      <c r="B631" t="s">
        <v>1297</v>
      </c>
      <c r="C631" t="s">
        <v>10439</v>
      </c>
      <c r="D631" t="s">
        <v>387</v>
      </c>
      <c r="E631">
        <v>8462.4816556000005</v>
      </c>
      <c r="F631">
        <v>192.22</v>
      </c>
      <c r="G631">
        <v>-30.234361481250001</v>
      </c>
      <c r="H631">
        <f>(Table2[[#This Row],[1Y Return vs Nifty]]-AVERAGE(Table2[1Y Return vs Nifty]))/_xlfn.STDEV.P(Table2[1Y Return vs Nifty])</f>
        <v>-0.87947741676501201</v>
      </c>
      <c r="I631">
        <v>9.1713349445007406</v>
      </c>
      <c r="J631">
        <f>(Table2[[#This Row],[1M Return vs Nifty]]-AVERAGE(Table2[1M Return vs Nifty]))/_xlfn.STDEV.P(Table2[1M Return vs Nifty])</f>
        <v>-5.6684166082043852E-2</v>
      </c>
      <c r="K631">
        <v>-15.288546916857699</v>
      </c>
      <c r="L631">
        <f>(Table2[[#This Row],[6M Return vs Nifty]]-AVERAGE(Table2[6M Return vs Nifty]))/_xlfn.STDEV.P(Table2[6M Return vs Nifty])</f>
        <v>-0.76866415347216122</v>
      </c>
      <c r="M631">
        <v>1.37750121171394</v>
      </c>
      <c r="N631">
        <f>(Table2[[#This Row],[1W Return vs Nifty]]-AVERAGE(Table2[1W Return vs Nifty]))/_xlfn.STDEV.P(Table2[1W Return vs Nifty])</f>
        <v>-4.7045059123465044E-2</v>
      </c>
      <c r="O631">
        <v>181.27</v>
      </c>
      <c r="P631">
        <v>177.15383601927999</v>
      </c>
      <c r="Q631">
        <v>191.297112268359</v>
      </c>
      <c r="R631">
        <v>78.758770468329203</v>
      </c>
      <c r="S631" s="2">
        <f>(Table2[[#This Row],[Close Price]]-Table2[[#This Row],[20D EMA]])/Table2[[#This Row],[20D EMA]]</f>
        <v>6.0407127489380416E-2</v>
      </c>
      <c r="T631" s="2">
        <f>(Table2[[#This Row],[Close Price]]-Table2[[#This Row],[50D EMA]])/Table2[[#This Row],[50D EMA]]</f>
        <v>8.5045654778146185E-2</v>
      </c>
      <c r="U631" s="2">
        <f>(Table2[[#This Row],[Close Price]]-Table2[[#This Row],[200D EMA]])/Table2[[#This Row],[200D EMA]]</f>
        <v>4.8243683383277381E-3</v>
      </c>
      <c r="V631">
        <v>1.5665850561808701</v>
      </c>
      <c r="W631">
        <v>188.7</v>
      </c>
      <c r="X631">
        <v>197.1</v>
      </c>
      <c r="Y631">
        <v>180.9</v>
      </c>
      <c r="Z631">
        <v>197.1</v>
      </c>
      <c r="AA631">
        <v>180.9</v>
      </c>
      <c r="AB631">
        <v>197.1</v>
      </c>
      <c r="AC631" s="2">
        <f>(Table2[[#This Row],[Close Price]]/Table2[[#This Row],[Day Low]])-1</f>
        <v>1.8653948065712855E-2</v>
      </c>
      <c r="AD631" s="2">
        <f>(Table2[[#This Row],[Day High]]/Table2[[#This Row],[Close Price]])-1</f>
        <v>2.5387576734991146E-2</v>
      </c>
      <c r="AE631" s="2">
        <f>(Table2[[#This Row],[Close Price]]/Table2[[#This Row],[Current Week Low]])-1</f>
        <v>6.2576008844665632E-2</v>
      </c>
      <c r="AF631" s="2">
        <f>(Table2[[#This Row],[Current Week High]]/Table2[[#This Row],[Close Price]])-1</f>
        <v>2.5387576734991146E-2</v>
      </c>
      <c r="AG631" s="2">
        <f>(Table2[[#This Row],[Close Price]]/Table2[[#This Row],[Current Month Low]])-1</f>
        <v>6.2576008844665632E-2</v>
      </c>
      <c r="AH631" s="2">
        <f>(Table2[[#This Row],[Current Month High]]/Table2[[#This Row],[Close Price]])-1</f>
        <v>2.5387576734991146E-2</v>
      </c>
      <c r="AI631">
        <v>34.221204869420397</v>
      </c>
      <c r="AJ631">
        <v>32.565517241379297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0.06</v>
      </c>
      <c r="AM631" t="s">
        <v>10473</v>
      </c>
      <c r="AN631">
        <v>10.29</v>
      </c>
      <c r="AO631" t="s">
        <v>10473</v>
      </c>
      <c r="AQ631">
        <f>(Table2[[#This Row],[Sharpe Ratio]]-AVERAGE(Table2[Sharpe Ratio]))/_xlfn.STDEV.P(Table2[Sharpe Ratio])</f>
        <v>-0.62372773734831932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>
        <f>_xlfn.RANK.AVG(Table2[[#This Row],[1Y Return vs Nifty Z-Score]],Table2[1Y Return vs Nifty Z-Score])</f>
        <v>663</v>
      </c>
      <c r="AT631">
        <f>_xlfn.RANK.AVG(Table2[[#This Row],[6M Return vs Nifty Z-Score]],Table2[6M Return vs Nifty Z-Score])</f>
        <v>583</v>
      </c>
      <c r="AU631">
        <f>_xlfn.RANK.AVG(Table2[[#This Row],[Sharpe Ratio Z-Score]],Table2[Sharpe Ratio Z-Score])</f>
        <v>524.5</v>
      </c>
      <c r="AV631">
        <f>(Table2[[#This Row],[Rank 1Y]]+Table2[[#This Row],[Rank 6M]]+Table2[[#This Row],[Rank Sharpe]])/3</f>
        <v>590.16666666666663</v>
      </c>
    </row>
    <row r="632" spans="1:48" x14ac:dyDescent="0.3">
      <c r="A632" t="s">
        <v>1899</v>
      </c>
      <c r="B632" t="s">
        <v>1900</v>
      </c>
      <c r="C632" t="s">
        <v>10435</v>
      </c>
      <c r="D632" t="s">
        <v>127</v>
      </c>
      <c r="E632">
        <v>3545.6487532849901</v>
      </c>
      <c r="F632">
        <v>539.15</v>
      </c>
      <c r="G632">
        <v>-35.6097485088779</v>
      </c>
      <c r="H632">
        <f>(Table2[[#This Row],[1Y Return vs Nifty]]-AVERAGE(Table2[1Y Return vs Nifty]))/_xlfn.STDEV.P(Table2[1Y Return vs Nifty])</f>
        <v>-0.93935243343962671</v>
      </c>
      <c r="I632">
        <v>5.1243463046388804</v>
      </c>
      <c r="J632">
        <f>(Table2[[#This Row],[1M Return vs Nifty]]-AVERAGE(Table2[1M Return vs Nifty]))/_xlfn.STDEV.P(Table2[1M Return vs Nifty])</f>
        <v>-0.34811605147109359</v>
      </c>
      <c r="K632">
        <v>-13.1126968451052</v>
      </c>
      <c r="L632">
        <f>(Table2[[#This Row],[6M Return vs Nifty]]-AVERAGE(Table2[6M Return vs Nifty]))/_xlfn.STDEV.P(Table2[6M Return vs Nifty])</f>
        <v>-0.70644774109278441</v>
      </c>
      <c r="M632">
        <v>-3.2529243045883098</v>
      </c>
      <c r="N632">
        <f>(Table2[[#This Row],[1W Return vs Nifty]]-AVERAGE(Table2[1W Return vs Nifty]))/_xlfn.STDEV.P(Table2[1W Return vs Nifty])</f>
        <v>-0.95616269304327994</v>
      </c>
      <c r="O632">
        <v>530.29999999999995</v>
      </c>
      <c r="P632">
        <v>517.43468011281095</v>
      </c>
      <c r="Q632">
        <v>511.80017708853302</v>
      </c>
      <c r="R632">
        <v>55.089589631489403</v>
      </c>
      <c r="S632" s="2">
        <f>(Table2[[#This Row],[Close Price]]-Table2[[#This Row],[20D EMA]])/Table2[[#This Row],[20D EMA]]</f>
        <v>1.6688666792381714E-2</v>
      </c>
      <c r="T632" s="2">
        <f>(Table2[[#This Row],[Close Price]]-Table2[[#This Row],[50D EMA]])/Table2[[#This Row],[50D EMA]]</f>
        <v>4.1967267989178186E-2</v>
      </c>
      <c r="U632" s="2">
        <f>(Table2[[#This Row],[Close Price]]-Table2[[#This Row],[200D EMA]])/Table2[[#This Row],[200D EMA]]</f>
        <v>5.3438478796649355E-2</v>
      </c>
      <c r="V632">
        <v>1.4303730333308</v>
      </c>
      <c r="W632">
        <v>533</v>
      </c>
      <c r="X632">
        <v>544.5</v>
      </c>
      <c r="Y632">
        <v>533</v>
      </c>
      <c r="Z632">
        <v>560</v>
      </c>
      <c r="AA632">
        <v>533</v>
      </c>
      <c r="AB632">
        <v>560</v>
      </c>
      <c r="AC632" s="2">
        <f>(Table2[[#This Row],[Close Price]]/Table2[[#This Row],[Day Low]])-1</f>
        <v>1.1538461538461497E-2</v>
      </c>
      <c r="AD632" s="2">
        <f>(Table2[[#This Row],[Day High]]/Table2[[#This Row],[Close Price]])-1</f>
        <v>9.9230269869239329E-3</v>
      </c>
      <c r="AE632" s="2">
        <f>(Table2[[#This Row],[Close Price]]/Table2[[#This Row],[Current Week Low]])-1</f>
        <v>1.1538461538461497E-2</v>
      </c>
      <c r="AF632" s="2">
        <f>(Table2[[#This Row],[Current Week High]]/Table2[[#This Row],[Close Price]])-1</f>
        <v>3.8671983678011834E-2</v>
      </c>
      <c r="AG632" s="2">
        <f>(Table2[[#This Row],[Close Price]]/Table2[[#This Row],[Current Month Low]])-1</f>
        <v>1.1538461538461497E-2</v>
      </c>
      <c r="AH632" s="2">
        <f>(Table2[[#This Row],[Current Month High]]/Table2[[#This Row],[Close Price]])-1</f>
        <v>3.8671983678011834E-2</v>
      </c>
      <c r="AI632">
        <v>35.7878141519057</v>
      </c>
      <c r="AJ632">
        <v>20.011129660545301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-0.06</v>
      </c>
      <c r="AM632" t="s">
        <v>10474</v>
      </c>
      <c r="AN632">
        <v>4.09</v>
      </c>
      <c r="AO632" t="s">
        <v>10473</v>
      </c>
      <c r="AQ632">
        <f>(Table2[[#This Row],[Sharpe Ratio]]-AVERAGE(Table2[Sharpe Ratio]))/_xlfn.STDEV.P(Table2[Sharpe Ratio])</f>
        <v>-0.62372773734831932</v>
      </c>
      <c r="AR6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-3.5738066563951039</v>
      </c>
      <c r="AS632">
        <f>_xlfn.RANK.AVG(Table2[[#This Row],[1Y Return vs Nifty Z-Score]],Table2[1Y Return vs Nifty Z-Score])</f>
        <v>684</v>
      </c>
      <c r="AT632">
        <f>_xlfn.RANK.AVG(Table2[[#This Row],[6M Return vs Nifty Z-Score]],Table2[6M Return vs Nifty Z-Score])</f>
        <v>562</v>
      </c>
      <c r="AU632">
        <f>_xlfn.RANK.AVG(Table2[[#This Row],[Sharpe Ratio Z-Score]],Table2[Sharpe Ratio Z-Score])</f>
        <v>524.5</v>
      </c>
      <c r="AV632">
        <f>(Table2[[#This Row],[Rank 1Y]]+Table2[[#This Row],[Rank 6M]]+Table2[[#This Row],[Rank Sharpe]])/3</f>
        <v>590.16666666666663</v>
      </c>
    </row>
    <row r="633" spans="1:48" x14ac:dyDescent="0.3">
      <c r="A633" t="s">
        <v>1372</v>
      </c>
      <c r="B633" t="s">
        <v>1373</v>
      </c>
      <c r="C633" t="s">
        <v>10431</v>
      </c>
      <c r="D633" t="s">
        <v>247</v>
      </c>
      <c r="E633">
        <v>7832.6839295999998</v>
      </c>
      <c r="F633">
        <v>588.79999999999995</v>
      </c>
      <c r="G633">
        <v>-40.099808827281201</v>
      </c>
      <c r="H633">
        <f>(Table2[[#This Row],[1Y Return vs Nifty]]-AVERAGE(Table2[1Y Return vs Nifty]))/_xlfn.STDEV.P(Table2[1Y Return vs Nifty])</f>
        <v>-0.98936602967979537</v>
      </c>
      <c r="I633">
        <v>-5.2332267140436004</v>
      </c>
      <c r="J633">
        <f>(Table2[[#This Row],[1M Return vs Nifty]]-AVERAGE(Table2[1M Return vs Nifty]))/_xlfn.STDEV.P(Table2[1M Return vs Nifty])</f>
        <v>-1.093985956604413</v>
      </c>
      <c r="K633">
        <v>-18.838455363637401</v>
      </c>
      <c r="L633">
        <f>(Table2[[#This Row],[6M Return vs Nifty]]-AVERAGE(Table2[6M Return vs Nifty]))/_xlfn.STDEV.P(Table2[6M Return vs Nifty])</f>
        <v>-0.87017048918029627</v>
      </c>
      <c r="M633">
        <v>-0.86585468655862896</v>
      </c>
      <c r="N633">
        <f>(Table2[[#This Row],[1W Return vs Nifty]]-AVERAGE(Table2[1W Return vs Nifty]))/_xlfn.STDEV.P(Table2[1W Return vs Nifty])</f>
        <v>-0.48749581232039713</v>
      </c>
      <c r="O633">
        <v>592.07000000000005</v>
      </c>
      <c r="P633">
        <v>590.63708798249002</v>
      </c>
      <c r="Q633">
        <v>602.76331772128799</v>
      </c>
      <c r="R633">
        <v>43.063750223510198</v>
      </c>
      <c r="S633" s="2">
        <f>(Table2[[#This Row],[Close Price]]-Table2[[#This Row],[20D EMA]])/Table2[[#This Row],[20D EMA]]</f>
        <v>-5.5229955917376243E-3</v>
      </c>
      <c r="T633" s="2">
        <f>(Table2[[#This Row],[Close Price]]-Table2[[#This Row],[50D EMA]])/Table2[[#This Row],[50D EMA]]</f>
        <v>-3.1103498575838222E-3</v>
      </c>
      <c r="U633" s="2">
        <f>(Table2[[#This Row],[Close Price]]-Table2[[#This Row],[200D EMA]])/Table2[[#This Row],[200D EMA]]</f>
        <v>-2.3165506776483269E-2</v>
      </c>
      <c r="V633">
        <v>0.78464945365362504</v>
      </c>
      <c r="W633">
        <v>585</v>
      </c>
      <c r="X633">
        <v>593.79999999999995</v>
      </c>
      <c r="Y633">
        <v>585</v>
      </c>
      <c r="Z633">
        <v>603.25</v>
      </c>
      <c r="AA633">
        <v>585</v>
      </c>
      <c r="AB633">
        <v>603.25</v>
      </c>
      <c r="AC633" s="2">
        <f>(Table2[[#This Row],[Close Price]]/Table2[[#This Row],[Day Low]])-1</f>
        <v>6.4957264957263838E-3</v>
      </c>
      <c r="AD633" s="2">
        <f>(Table2[[#This Row],[Day High]]/Table2[[#This Row],[Close Price]])-1</f>
        <v>8.4918478260869179E-3</v>
      </c>
      <c r="AE633" s="2">
        <f>(Table2[[#This Row],[Close Price]]/Table2[[#This Row],[Current Week Low]])-1</f>
        <v>6.4957264957263838E-3</v>
      </c>
      <c r="AF633" s="2">
        <f>(Table2[[#This Row],[Current Week High]]/Table2[[#This Row],[Close Price]])-1</f>
        <v>2.4541440217391353E-2</v>
      </c>
      <c r="AG633" s="2">
        <f>(Table2[[#This Row],[Close Price]]/Table2[[#This Row],[Current Month Low]])-1</f>
        <v>6.4957264957263838E-3</v>
      </c>
      <c r="AH633" s="2">
        <f>(Table2[[#This Row],[Current Month High]]/Table2[[#This Row],[Close Price]])-1</f>
        <v>2.4541440217391353E-2</v>
      </c>
      <c r="AI633">
        <v>27.292798913043399</v>
      </c>
      <c r="AJ633">
        <v>6.7440174039158496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-0.05</v>
      </c>
      <c r="AM633" t="s">
        <v>10474</v>
      </c>
      <c r="AN633">
        <v>-2.37</v>
      </c>
      <c r="AO633" t="s">
        <v>10474</v>
      </c>
      <c r="AP633">
        <v>1.5743166311924E-2</v>
      </c>
      <c r="AQ633">
        <f>(Table2[[#This Row],[Sharpe Ratio]]-AVERAGE(Table2[Sharpe Ratio]))/_xlfn.STDEV.P(Table2[Sharpe Ratio])</f>
        <v>-0.44568422960033233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700</v>
      </c>
      <c r="AT633">
        <f>_xlfn.RANK.AVG(Table2[[#This Row],[6M Return vs Nifty Z-Score]],Table2[6M Return vs Nifty Z-Score])</f>
        <v>617</v>
      </c>
      <c r="AU633">
        <f>_xlfn.RANK.AVG(Table2[[#This Row],[Sharpe Ratio Z-Score]],Table2[Sharpe Ratio Z-Score])</f>
        <v>455</v>
      </c>
      <c r="AV633">
        <f>(Table2[[#This Row],[Rank 1Y]]+Table2[[#This Row],[Rank 6M]]+Table2[[#This Row],[Rank Sharpe]])/3</f>
        <v>590.66666666666663</v>
      </c>
    </row>
    <row r="634" spans="1:48" x14ac:dyDescent="0.3">
      <c r="A634" t="s">
        <v>272</v>
      </c>
      <c r="B634" t="s">
        <v>273</v>
      </c>
      <c r="C634" t="s">
        <v>10438</v>
      </c>
      <c r="D634" t="s">
        <v>80</v>
      </c>
      <c r="E634">
        <v>99325.608746760001</v>
      </c>
      <c r="F634">
        <v>27528.7</v>
      </c>
      <c r="G634">
        <v>-12.9663706261528</v>
      </c>
      <c r="H634">
        <f>(Table2[[#This Row],[1Y Return vs Nifty]]-AVERAGE(Table2[1Y Return vs Nifty]))/_xlfn.STDEV.P(Table2[1Y Return vs Nifty])</f>
        <v>-0.68713382642035636</v>
      </c>
      <c r="I634">
        <v>1.86234668697985</v>
      </c>
      <c r="J634">
        <f>(Table2[[#This Row],[1M Return vs Nifty]]-AVERAGE(Table2[1M Return vs Nifty]))/_xlfn.STDEV.P(Table2[1M Return vs Nifty])</f>
        <v>-0.58301928034331019</v>
      </c>
      <c r="K634">
        <v>-10.132774419855499</v>
      </c>
      <c r="L634">
        <f>(Table2[[#This Row],[6M Return vs Nifty]]-AVERAGE(Table2[6M Return vs Nifty]))/_xlfn.STDEV.P(Table2[6M Return vs Nifty])</f>
        <v>-0.62123962640013886</v>
      </c>
      <c r="M634">
        <v>-2.8528820399830201</v>
      </c>
      <c r="N634">
        <f>(Table2[[#This Row],[1W Return vs Nifty]]-AVERAGE(Table2[1W Return vs Nifty]))/_xlfn.STDEV.P(Table2[1W Return vs Nifty])</f>
        <v>-0.87762013236813996</v>
      </c>
      <c r="O634">
        <v>27264.65</v>
      </c>
      <c r="P634">
        <v>26603.601485716201</v>
      </c>
      <c r="Q634">
        <v>26083.944181992902</v>
      </c>
      <c r="R634">
        <v>52.339327589998099</v>
      </c>
      <c r="S634" s="2">
        <f>(Table2[[#This Row],[Close Price]]-Table2[[#This Row],[20D EMA]])/Table2[[#This Row],[20D EMA]]</f>
        <v>9.684701619129505E-3</v>
      </c>
      <c r="T634" s="2">
        <f>(Table2[[#This Row],[Close Price]]-Table2[[#This Row],[50D EMA]])/Table2[[#This Row],[50D EMA]]</f>
        <v>3.4773431513793224E-2</v>
      </c>
      <c r="U634" s="2">
        <f>(Table2[[#This Row],[Close Price]]-Table2[[#This Row],[200D EMA]])/Table2[[#This Row],[200D EMA]]</f>
        <v>5.5388702257862098E-2</v>
      </c>
      <c r="V634">
        <v>0.96839382542219998</v>
      </c>
      <c r="W634">
        <v>27297.599999999999</v>
      </c>
      <c r="X634">
        <v>27573.9</v>
      </c>
      <c r="Y634">
        <v>27170</v>
      </c>
      <c r="Z634">
        <v>28614.95</v>
      </c>
      <c r="AA634">
        <v>27170</v>
      </c>
      <c r="AB634">
        <v>28614.95</v>
      </c>
      <c r="AC634" s="2">
        <f>(Table2[[#This Row],[Close Price]]/Table2[[#This Row],[Day Low]])-1</f>
        <v>8.4659457241662572E-3</v>
      </c>
      <c r="AD634" s="2">
        <f>(Table2[[#This Row],[Day High]]/Table2[[#This Row],[Close Price]])-1</f>
        <v>1.6419227933031078E-3</v>
      </c>
      <c r="AE634" s="2">
        <f>(Table2[[#This Row],[Close Price]]/Table2[[#This Row],[Current Week Low]])-1</f>
        <v>1.3202061096798001E-2</v>
      </c>
      <c r="AF634" s="2">
        <f>(Table2[[#This Row],[Current Week High]]/Table2[[#This Row],[Close Price]])-1</f>
        <v>3.9458819341269269E-2</v>
      </c>
      <c r="AG634" s="2">
        <f>(Table2[[#This Row],[Close Price]]/Table2[[#This Row],[Current Month Low]])-1</f>
        <v>1.3202061096798001E-2</v>
      </c>
      <c r="AH634" s="2">
        <f>(Table2[[#This Row],[Current Month High]]/Table2[[#This Row],[Close Price]])-1</f>
        <v>3.9458819341269269E-2</v>
      </c>
      <c r="AI634">
        <v>11.657106946568399</v>
      </c>
      <c r="AJ634">
        <v>19.554851037957</v>
      </c>
      <c r="AK634" t="str">
        <f>IF(AND(Table2[[#This Row],[20D EMA]]&gt;Table2[[#This Row],[50D EMA]],Table2[[#This Row],[50D EMA]]&gt;Table2[[#This Row],[200D EMA]]),"Uptrend","Downtrend/NoTrend")</f>
        <v>Uptrend</v>
      </c>
      <c r="AL634">
        <v>0</v>
      </c>
      <c r="AM634" t="s">
        <v>10475</v>
      </c>
      <c r="AN634">
        <v>0.31</v>
      </c>
      <c r="AO634" t="s">
        <v>10473</v>
      </c>
      <c r="AP634">
        <v>-6.3751545960855999E-2</v>
      </c>
      <c r="AQ634">
        <f>(Table2[[#This Row],[Sharpe Ratio]]-AVERAGE(Table2[Sharpe Ratio]))/_xlfn.STDEV.P(Table2[Sharpe Ratio])</f>
        <v>-1.3447103301975623</v>
      </c>
      <c r="AR6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-4.1137231957295075</v>
      </c>
      <c r="AS634">
        <f>_xlfn.RANK.AVG(Table2[[#This Row],[1Y Return vs Nifty Z-Score]],Table2[1Y Return vs Nifty Z-Score])</f>
        <v>588</v>
      </c>
      <c r="AT634">
        <f>_xlfn.RANK.AVG(Table2[[#This Row],[6M Return vs Nifty Z-Score]],Table2[6M Return vs Nifty Z-Score])</f>
        <v>531</v>
      </c>
      <c r="AU634">
        <f>_xlfn.RANK.AVG(Table2[[#This Row],[Sharpe Ratio Z-Score]],Table2[Sharpe Ratio Z-Score])</f>
        <v>657</v>
      </c>
      <c r="AV634">
        <f>(Table2[[#This Row],[Rank 1Y]]+Table2[[#This Row],[Rank 6M]]+Table2[[#This Row],[Rank Sharpe]])/3</f>
        <v>592</v>
      </c>
    </row>
    <row r="635" spans="1:48" x14ac:dyDescent="0.3">
      <c r="A635" t="s">
        <v>1936</v>
      </c>
      <c r="B635" t="s">
        <v>1937</v>
      </c>
      <c r="C635" t="s">
        <v>10438</v>
      </c>
      <c r="D635" t="s">
        <v>80</v>
      </c>
      <c r="E635">
        <v>3332.3889362599998</v>
      </c>
      <c r="F635">
        <v>254.95</v>
      </c>
      <c r="G635">
        <v>-4.3936884206973401</v>
      </c>
      <c r="H635">
        <f>(Table2[[#This Row],[1Y Return vs Nifty]]-AVERAGE(Table2[1Y Return vs Nifty]))/_xlfn.STDEV.P(Table2[1Y Return vs Nifty])</f>
        <v>-0.59164498303853819</v>
      </c>
      <c r="I635">
        <v>17.4881511778676</v>
      </c>
      <c r="J635">
        <f>(Table2[[#This Row],[1M Return vs Nifty]]-AVERAGE(Table2[1M Return vs Nifty]))/_xlfn.STDEV.P(Table2[1M Return vs Nifty])</f>
        <v>0.54222669110462041</v>
      </c>
      <c r="K635">
        <v>-23.478706770107198</v>
      </c>
      <c r="L635">
        <f>(Table2[[#This Row],[6M Return vs Nifty]]-AVERAGE(Table2[6M Return vs Nifty]))/_xlfn.STDEV.P(Table2[6M Return vs Nifty])</f>
        <v>-1.0028541693643724</v>
      </c>
      <c r="M635">
        <v>-0.514909817277862</v>
      </c>
      <c r="N635">
        <f>(Table2[[#This Row],[1W Return vs Nifty]]-AVERAGE(Table2[1W Return vs Nifty]))/_xlfn.STDEV.P(Table2[1W Return vs Nifty])</f>
        <v>-0.41859282099194234</v>
      </c>
      <c r="O635">
        <v>247.19</v>
      </c>
      <c r="P635">
        <v>237.59947233557199</v>
      </c>
      <c r="Q635">
        <v>235.81068003309301</v>
      </c>
      <c r="R635">
        <v>59.541047140251997</v>
      </c>
      <c r="S635" s="2">
        <f>(Table2[[#This Row],[Close Price]]-Table2[[#This Row],[20D EMA]])/Table2[[#This Row],[20D EMA]]</f>
        <v>3.1392855698046E-2</v>
      </c>
      <c r="T635" s="2">
        <f>(Table2[[#This Row],[Close Price]]-Table2[[#This Row],[50D EMA]])/Table2[[#This Row],[50D EMA]]</f>
        <v>7.3024268504784814E-2</v>
      </c>
      <c r="U635" s="2">
        <f>(Table2[[#This Row],[Close Price]]-Table2[[#This Row],[200D EMA]])/Table2[[#This Row],[200D EMA]]</f>
        <v>8.1163923382185338E-2</v>
      </c>
      <c r="V635">
        <v>1.4365942697041101</v>
      </c>
      <c r="W635">
        <v>250.05</v>
      </c>
      <c r="X635">
        <v>258.3</v>
      </c>
      <c r="Y635">
        <v>246.85</v>
      </c>
      <c r="Z635">
        <v>267</v>
      </c>
      <c r="AA635">
        <v>246.85</v>
      </c>
      <c r="AB635">
        <v>267</v>
      </c>
      <c r="AC635" s="2">
        <f>(Table2[[#This Row],[Close Price]]/Table2[[#This Row],[Day Low]])-1</f>
        <v>1.9596080783843117E-2</v>
      </c>
      <c r="AD635" s="2">
        <f>(Table2[[#This Row],[Day High]]/Table2[[#This Row],[Close Price]])-1</f>
        <v>1.3139831339478381E-2</v>
      </c>
      <c r="AE635" s="2">
        <f>(Table2[[#This Row],[Close Price]]/Table2[[#This Row],[Current Week Low]])-1</f>
        <v>3.2813449463236832E-2</v>
      </c>
      <c r="AF635" s="2">
        <f>(Table2[[#This Row],[Current Week High]]/Table2[[#This Row],[Close Price]])-1</f>
        <v>4.7264169444989346E-2</v>
      </c>
      <c r="AG635" s="2">
        <f>(Table2[[#This Row],[Close Price]]/Table2[[#This Row],[Current Month Low]])-1</f>
        <v>3.2813449463236832E-2</v>
      </c>
      <c r="AH635" s="2">
        <f>(Table2[[#This Row],[Current Month High]]/Table2[[#This Row],[Close Price]])-1</f>
        <v>4.7264169444989346E-2</v>
      </c>
      <c r="AI635">
        <v>19.631300254951899</v>
      </c>
      <c r="AJ635">
        <v>33.937483582873597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0.09</v>
      </c>
      <c r="AM635" t="s">
        <v>10473</v>
      </c>
      <c r="AN635">
        <v>1.1000000000000001</v>
      </c>
      <c r="AO635" t="s">
        <v>10473</v>
      </c>
      <c r="AP635">
        <v>-1.9665322772315998E-2</v>
      </c>
      <c r="AQ635">
        <f>(Table2[[#This Row],[Sharpe Ratio]]-AVERAGE(Table2[Sharpe Ratio]))/_xlfn.STDEV.P(Table2[Sharpe Ratio])</f>
        <v>-0.84612791898951878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-2.3169932012797512</v>
      </c>
      <c r="AS635">
        <f>_xlfn.RANK.AVG(Table2[[#This Row],[1Y Return vs Nifty Z-Score]],Table2[1Y Return vs Nifty Z-Score])</f>
        <v>541</v>
      </c>
      <c r="AT635">
        <f>_xlfn.RANK.AVG(Table2[[#This Row],[6M Return vs Nifty Z-Score]],Table2[6M Return vs Nifty Z-Score])</f>
        <v>659</v>
      </c>
      <c r="AU635">
        <f>_xlfn.RANK.AVG(Table2[[#This Row],[Sharpe Ratio Z-Score]],Table2[Sharpe Ratio Z-Score])</f>
        <v>581</v>
      </c>
      <c r="AV635">
        <f>(Table2[[#This Row],[Rank 1Y]]+Table2[[#This Row],[Rank 6M]]+Table2[[#This Row],[Rank Sharpe]])/3</f>
        <v>593.66666666666663</v>
      </c>
    </row>
    <row r="636" spans="1:48" x14ac:dyDescent="0.3">
      <c r="A636" t="s">
        <v>639</v>
      </c>
      <c r="B636" t="s">
        <v>640</v>
      </c>
      <c r="C636" t="s">
        <v>10434</v>
      </c>
      <c r="D636" t="s">
        <v>207</v>
      </c>
      <c r="E636">
        <v>29372.661922379899</v>
      </c>
      <c r="F636">
        <v>731.95</v>
      </c>
      <c r="G636">
        <v>-28.300979513678801</v>
      </c>
      <c r="H636">
        <f>(Table2[[#This Row],[1Y Return vs Nifty]]-AVERAGE(Table2[1Y Return vs Nifty]))/_xlfn.STDEV.P(Table2[1Y Return vs Nifty])</f>
        <v>-0.8579419855575946</v>
      </c>
      <c r="I636">
        <v>1.8991110350137901</v>
      </c>
      <c r="J636">
        <f>(Table2[[#This Row],[1M Return vs Nifty]]-AVERAGE(Table2[1M Return vs Nifty]))/_xlfn.STDEV.P(Table2[1M Return vs Nifty])</f>
        <v>-0.58037180484582607</v>
      </c>
      <c r="K636">
        <v>-10.849059865740101</v>
      </c>
      <c r="L636">
        <f>(Table2[[#This Row],[6M Return vs Nifty]]-AVERAGE(Table2[6M Return vs Nifty]))/_xlfn.STDEV.P(Table2[6M Return vs Nifty])</f>
        <v>-0.64172114360624322</v>
      </c>
      <c r="M636">
        <v>0.69908456232026295</v>
      </c>
      <c r="N636">
        <f>(Table2[[#This Row],[1W Return vs Nifty]]-AVERAGE(Table2[1W Return vs Nifty]))/_xlfn.STDEV.P(Table2[1W Return vs Nifty])</f>
        <v>-0.18024243740698812</v>
      </c>
      <c r="O636">
        <v>709.6</v>
      </c>
      <c r="P636">
        <v>701.70297059371205</v>
      </c>
      <c r="Q636">
        <v>707.29354912425003</v>
      </c>
      <c r="R636">
        <v>78.681566334894001</v>
      </c>
      <c r="S636" s="2">
        <f>(Table2[[#This Row],[Close Price]]-Table2[[#This Row],[20D EMA]])/Table2[[#This Row],[20D EMA]]</f>
        <v>3.1496617812852346E-2</v>
      </c>
      <c r="T636" s="2">
        <f>(Table2[[#This Row],[Close Price]]-Table2[[#This Row],[50D EMA]])/Table2[[#This Row],[50D EMA]]</f>
        <v>4.3105175086683656E-2</v>
      </c>
      <c r="U636" s="2">
        <f>(Table2[[#This Row],[Close Price]]-Table2[[#This Row],[200D EMA]])/Table2[[#This Row],[200D EMA]]</f>
        <v>3.4860279591520237E-2</v>
      </c>
      <c r="V636">
        <v>0.92685008071757502</v>
      </c>
      <c r="W636">
        <v>722.95</v>
      </c>
      <c r="X636">
        <v>733.7</v>
      </c>
      <c r="Y636">
        <v>706</v>
      </c>
      <c r="Z636">
        <v>733.7</v>
      </c>
      <c r="AA636">
        <v>706</v>
      </c>
      <c r="AB636">
        <v>733.7</v>
      </c>
      <c r="AC636" s="2">
        <f>(Table2[[#This Row],[Close Price]]/Table2[[#This Row],[Day Low]])-1</f>
        <v>1.2448993706342115E-2</v>
      </c>
      <c r="AD636" s="2">
        <f>(Table2[[#This Row],[Day High]]/Table2[[#This Row],[Close Price]])-1</f>
        <v>2.3908736935582819E-3</v>
      </c>
      <c r="AE636" s="2">
        <f>(Table2[[#This Row],[Close Price]]/Table2[[#This Row],[Current Week Low]])-1</f>
        <v>3.6756373937677056E-2</v>
      </c>
      <c r="AF636" s="2">
        <f>(Table2[[#This Row],[Current Week High]]/Table2[[#This Row],[Close Price]])-1</f>
        <v>2.3908736935582819E-3</v>
      </c>
      <c r="AG636" s="2">
        <f>(Table2[[#This Row],[Close Price]]/Table2[[#This Row],[Current Month Low]])-1</f>
        <v>3.6756373937677056E-2</v>
      </c>
      <c r="AH636" s="2">
        <f>(Table2[[#This Row],[Current Month High]]/Table2[[#This Row],[Close Price]])-1</f>
        <v>2.3908736935582819E-3</v>
      </c>
      <c r="AI636">
        <v>17.528519707630199</v>
      </c>
      <c r="AJ636">
        <v>20.455854521517299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-0.06</v>
      </c>
      <c r="AM636" t="s">
        <v>10474</v>
      </c>
      <c r="AN636">
        <v>2.95</v>
      </c>
      <c r="AO636" t="s">
        <v>10473</v>
      </c>
      <c r="AP636">
        <v>-2.1586632249625998E-2</v>
      </c>
      <c r="AQ636">
        <f>(Table2[[#This Row],[Sharpe Ratio]]-AVERAGE(Table2[Sharpe Ratio]))/_xlfn.STDEV.P(Table2[Sharpe Ratio])</f>
        <v>-0.8678565009044944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657</v>
      </c>
      <c r="AT636">
        <f>_xlfn.RANK.AVG(Table2[[#This Row],[6M Return vs Nifty Z-Score]],Table2[6M Return vs Nifty Z-Score])</f>
        <v>542</v>
      </c>
      <c r="AU636">
        <f>_xlfn.RANK.AVG(Table2[[#This Row],[Sharpe Ratio Z-Score]],Table2[Sharpe Ratio Z-Score])</f>
        <v>584</v>
      </c>
      <c r="AV636">
        <f>(Table2[[#This Row],[Rank 1Y]]+Table2[[#This Row],[Rank 6M]]+Table2[[#This Row],[Rank Sharpe]])/3</f>
        <v>594.33333333333337</v>
      </c>
    </row>
    <row r="637" spans="1:48" x14ac:dyDescent="0.3">
      <c r="A637" t="s">
        <v>1958</v>
      </c>
      <c r="B637" t="s">
        <v>1959</v>
      </c>
      <c r="C637" t="s">
        <v>10431</v>
      </c>
      <c r="D637" t="s">
        <v>997</v>
      </c>
      <c r="E637">
        <v>3261.8539108999998</v>
      </c>
      <c r="F637">
        <v>403</v>
      </c>
      <c r="G637">
        <v>-14.6969097375157</v>
      </c>
      <c r="H637">
        <f>(Table2[[#This Row],[1Y Return vs Nifty]]-AVERAGE(Table2[1Y Return vs Nifty]))/_xlfn.STDEV.P(Table2[1Y Return vs Nifty])</f>
        <v>-0.70640984461520828</v>
      </c>
      <c r="I637">
        <v>6.6326625804435198</v>
      </c>
      <c r="J637">
        <f>(Table2[[#This Row],[1M Return vs Nifty]]-AVERAGE(Table2[1M Return vs Nifty]))/_xlfn.STDEV.P(Table2[1M Return vs Nifty])</f>
        <v>-0.2394991278427287</v>
      </c>
      <c r="K637">
        <v>-13.070890072072499</v>
      </c>
      <c r="L637">
        <f>(Table2[[#This Row],[6M Return vs Nifty]]-AVERAGE(Table2[6M Return vs Nifty]))/_xlfn.STDEV.P(Table2[6M Return vs Nifty])</f>
        <v>-0.70525231523830056</v>
      </c>
      <c r="M637">
        <v>-1.2015954585569799</v>
      </c>
      <c r="N637">
        <f>(Table2[[#This Row],[1W Return vs Nifty]]-AVERAGE(Table2[1W Return vs Nifty]))/_xlfn.STDEV.P(Table2[1W Return vs Nifty])</f>
        <v>-0.55341369722642642</v>
      </c>
      <c r="O637">
        <v>409.66</v>
      </c>
      <c r="P637">
        <v>399.314254171453</v>
      </c>
      <c r="Q637">
        <v>394.667725918673</v>
      </c>
      <c r="R637">
        <v>38.8712344619994</v>
      </c>
      <c r="S637" s="2">
        <f>(Table2[[#This Row],[Close Price]]-Table2[[#This Row],[20D EMA]])/Table2[[#This Row],[20D EMA]]</f>
        <v>-1.6257384172240454E-2</v>
      </c>
      <c r="T637" s="2">
        <f>(Table2[[#This Row],[Close Price]]-Table2[[#This Row],[50D EMA]])/Table2[[#This Row],[50D EMA]]</f>
        <v>9.2301884794837689E-3</v>
      </c>
      <c r="U637" s="2">
        <f>(Table2[[#This Row],[Close Price]]-Table2[[#This Row],[200D EMA]])/Table2[[#This Row],[200D EMA]]</f>
        <v>2.1112124286149472E-2</v>
      </c>
      <c r="V637">
        <v>0.94684402901841802</v>
      </c>
      <c r="W637">
        <v>396.2</v>
      </c>
      <c r="X637">
        <v>415.7</v>
      </c>
      <c r="Y637">
        <v>396.2</v>
      </c>
      <c r="Z637">
        <v>423.4</v>
      </c>
      <c r="AA637">
        <v>396.2</v>
      </c>
      <c r="AB637">
        <v>423.4</v>
      </c>
      <c r="AC637" s="2">
        <f>(Table2[[#This Row],[Close Price]]/Table2[[#This Row],[Day Low]])-1</f>
        <v>1.716304896516907E-2</v>
      </c>
      <c r="AD637" s="2">
        <f>(Table2[[#This Row],[Day High]]/Table2[[#This Row],[Close Price]])-1</f>
        <v>3.1513647642679832E-2</v>
      </c>
      <c r="AE637" s="2">
        <f>(Table2[[#This Row],[Close Price]]/Table2[[#This Row],[Current Week Low]])-1</f>
        <v>1.716304896516907E-2</v>
      </c>
      <c r="AF637" s="2">
        <f>(Table2[[#This Row],[Current Week High]]/Table2[[#This Row],[Close Price]])-1</f>
        <v>5.0620347394540799E-2</v>
      </c>
      <c r="AG637" s="2">
        <f>(Table2[[#This Row],[Close Price]]/Table2[[#This Row],[Current Month Low]])-1</f>
        <v>1.716304896516907E-2</v>
      </c>
      <c r="AH637" s="2">
        <f>(Table2[[#This Row],[Current Month High]]/Table2[[#This Row],[Close Price]])-1</f>
        <v>5.0620347394540799E-2</v>
      </c>
      <c r="AI637">
        <v>21.5880893300248</v>
      </c>
      <c r="AJ637">
        <v>19.213134151752602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0.03</v>
      </c>
      <c r="AM637" t="s">
        <v>10473</v>
      </c>
      <c r="AN637">
        <v>-6.79</v>
      </c>
      <c r="AO637" t="s">
        <v>10474</v>
      </c>
      <c r="AP637">
        <v>-4.5765876968873999E-2</v>
      </c>
      <c r="AQ637">
        <f>(Table2[[#This Row],[Sharpe Ratio]]-AVERAGE(Table2[Sharpe Ratio]))/_xlfn.STDEV.P(Table2[Sharpe Ratio])</f>
        <v>-1.141305784181855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-3.3458807691045189</v>
      </c>
      <c r="AS637">
        <f>_xlfn.RANK.AVG(Table2[[#This Row],[1Y Return vs Nifty Z-Score]],Table2[1Y Return vs Nifty Z-Score])</f>
        <v>598</v>
      </c>
      <c r="AT637">
        <f>_xlfn.RANK.AVG(Table2[[#This Row],[6M Return vs Nifty Z-Score]],Table2[6M Return vs Nifty Z-Score])</f>
        <v>561</v>
      </c>
      <c r="AU637">
        <f>_xlfn.RANK.AVG(Table2[[#This Row],[Sharpe Ratio Z-Score]],Table2[Sharpe Ratio Z-Score])</f>
        <v>627</v>
      </c>
      <c r="AV637">
        <f>(Table2[[#This Row],[Rank 1Y]]+Table2[[#This Row],[Rank 6M]]+Table2[[#This Row],[Rank Sharpe]])/3</f>
        <v>595.33333333333337</v>
      </c>
    </row>
    <row r="638" spans="1:48" x14ac:dyDescent="0.3">
      <c r="A638" t="s">
        <v>433</v>
      </c>
      <c r="B638" t="s">
        <v>434</v>
      </c>
      <c r="C638" t="s">
        <v>10431</v>
      </c>
      <c r="D638" t="s">
        <v>188</v>
      </c>
      <c r="E638">
        <v>53931.240612479902</v>
      </c>
      <c r="F638">
        <v>16614.3</v>
      </c>
      <c r="G638">
        <v>-12.0059223617796</v>
      </c>
      <c r="H638">
        <f>(Table2[[#This Row],[1Y Return vs Nifty]]-AVERAGE(Table2[1Y Return vs Nifty]))/_xlfn.STDEV.P(Table2[1Y Return vs Nifty])</f>
        <v>-0.67643564681972823</v>
      </c>
      <c r="I638">
        <v>-5.0668709255419699</v>
      </c>
      <c r="J638">
        <f>(Table2[[#This Row],[1M Return vs Nifty]]-AVERAGE(Table2[1M Return vs Nifty]))/_xlfn.STDEV.P(Table2[1M Return vs Nifty])</f>
        <v>-1.0820063378303739</v>
      </c>
      <c r="K638">
        <v>-15.6021675134826</v>
      </c>
      <c r="L638">
        <f>(Table2[[#This Row],[6M Return vs Nifty]]-AVERAGE(Table2[6M Return vs Nifty]))/_xlfn.STDEV.P(Table2[6M Return vs Nifty])</f>
        <v>-0.77763184321494072</v>
      </c>
      <c r="M638">
        <v>-2.3585151837602001</v>
      </c>
      <c r="N638">
        <f>(Table2[[#This Row],[1W Return vs Nifty]]-AVERAGE(Table2[1W Return vs Nifty]))/_xlfn.STDEV.P(Table2[1W Return vs Nifty])</f>
        <v>-0.78055829106752073</v>
      </c>
      <c r="O638">
        <v>16477.16</v>
      </c>
      <c r="P638">
        <v>16330.9340783401</v>
      </c>
      <c r="Q638">
        <v>16271.1365991068</v>
      </c>
      <c r="R638">
        <v>54.915213384271802</v>
      </c>
      <c r="S638" s="2">
        <f>(Table2[[#This Row],[Close Price]]-Table2[[#This Row],[20D EMA]])/Table2[[#This Row],[20D EMA]]</f>
        <v>8.3230362513928013E-3</v>
      </c>
      <c r="T638" s="2">
        <f>(Table2[[#This Row],[Close Price]]-Table2[[#This Row],[50D EMA]])/Table2[[#This Row],[50D EMA]]</f>
        <v>1.735148279336516E-2</v>
      </c>
      <c r="U638" s="2">
        <f>(Table2[[#This Row],[Close Price]]-Table2[[#This Row],[200D EMA]])/Table2[[#This Row],[200D EMA]]</f>
        <v>2.109031528332431E-2</v>
      </c>
      <c r="V638">
        <v>0.74808113677781296</v>
      </c>
      <c r="W638">
        <v>16503</v>
      </c>
      <c r="X638">
        <v>16871.599999999999</v>
      </c>
      <c r="Y638">
        <v>16420.05</v>
      </c>
      <c r="Z638">
        <v>16879.5</v>
      </c>
      <c r="AA638">
        <v>16420.05</v>
      </c>
      <c r="AB638">
        <v>16879.5</v>
      </c>
      <c r="AC638" s="2">
        <f>(Table2[[#This Row],[Close Price]]/Table2[[#This Row],[Day Low]])-1</f>
        <v>6.7442283221232913E-3</v>
      </c>
      <c r="AD638" s="2">
        <f>(Table2[[#This Row],[Day High]]/Table2[[#This Row],[Close Price]])-1</f>
        <v>1.5486659082838194E-2</v>
      </c>
      <c r="AE638" s="2">
        <f>(Table2[[#This Row],[Close Price]]/Table2[[#This Row],[Current Week Low]])-1</f>
        <v>1.1830049238583218E-2</v>
      </c>
      <c r="AF638" s="2">
        <f>(Table2[[#This Row],[Current Week High]]/Table2[[#This Row],[Close Price]])-1</f>
        <v>1.5962153084993158E-2</v>
      </c>
      <c r="AG638" s="2">
        <f>(Table2[[#This Row],[Close Price]]/Table2[[#This Row],[Current Month Low]])-1</f>
        <v>1.1830049238583218E-2</v>
      </c>
      <c r="AH638" s="2">
        <f>(Table2[[#This Row],[Current Month High]]/Table2[[#This Row],[Close Price]])-1</f>
        <v>1.5962153084993158E-2</v>
      </c>
      <c r="AI638">
        <v>15.864044828852199</v>
      </c>
      <c r="AJ638">
        <v>15.057479224376699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-0.03</v>
      </c>
      <c r="AM638" t="s">
        <v>10474</v>
      </c>
      <c r="AN638">
        <v>0.94</v>
      </c>
      <c r="AO638" t="s">
        <v>10473</v>
      </c>
      <c r="AP638">
        <v>-4.1854714101427E-2</v>
      </c>
      <c r="AQ638">
        <f>(Table2[[#This Row],[Sharpe Ratio]]-AVERAGE(Table2[Sharpe Ratio]))/_xlfn.STDEV.P(Table2[Sharpe Ratio])</f>
        <v>-1.097073439652374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-4.4137055585849376</v>
      </c>
      <c r="AS638">
        <f>_xlfn.RANK.AVG(Table2[[#This Row],[1Y Return vs Nifty Z-Score]],Table2[1Y Return vs Nifty Z-Score])</f>
        <v>583</v>
      </c>
      <c r="AT638">
        <f>_xlfn.RANK.AVG(Table2[[#This Row],[6M Return vs Nifty Z-Score]],Table2[6M Return vs Nifty Z-Score])</f>
        <v>589</v>
      </c>
      <c r="AU638">
        <f>_xlfn.RANK.AVG(Table2[[#This Row],[Sharpe Ratio Z-Score]],Table2[Sharpe Ratio Z-Score])</f>
        <v>620</v>
      </c>
      <c r="AV638">
        <f>(Table2[[#This Row],[Rank 1Y]]+Table2[[#This Row],[Rank 6M]]+Table2[[#This Row],[Rank Sharpe]])/3</f>
        <v>597.33333333333337</v>
      </c>
    </row>
    <row r="639" spans="1:48" x14ac:dyDescent="0.3">
      <c r="A639" t="s">
        <v>1895</v>
      </c>
      <c r="B639" t="s">
        <v>1896</v>
      </c>
      <c r="C639" t="s">
        <v>10435</v>
      </c>
      <c r="D639" t="s">
        <v>62</v>
      </c>
      <c r="E639">
        <v>3566.9468499999998</v>
      </c>
      <c r="F639">
        <v>831.65</v>
      </c>
      <c r="G639">
        <v>-61.1929860578919</v>
      </c>
      <c r="H639">
        <f>(Table2[[#This Row],[1Y Return vs Nifty]]-AVERAGE(Table2[1Y Return vs Nifty]))/_xlfn.STDEV.P(Table2[1Y Return vs Nifty])</f>
        <v>-1.2243173609815612</v>
      </c>
      <c r="I639">
        <v>17.7426795708007</v>
      </c>
      <c r="J639">
        <f>(Table2[[#This Row],[1M Return vs Nifty]]-AVERAGE(Table2[1M Return vs Nifty]))/_xlfn.STDEV.P(Table2[1M Return vs Nifty])</f>
        <v>0.56055579850732118</v>
      </c>
      <c r="K639">
        <v>-11.8765976856435</v>
      </c>
      <c r="L639">
        <f>(Table2[[#This Row],[6M Return vs Nifty]]-AVERAGE(Table2[6M Return vs Nifty]))/_xlfn.STDEV.P(Table2[6M Return vs Nifty])</f>
        <v>-0.67110263342875864</v>
      </c>
      <c r="M639">
        <v>1.8515204307970701</v>
      </c>
      <c r="N639">
        <f>(Table2[[#This Row],[1W Return vs Nifty]]-AVERAGE(Table2[1W Return vs Nifty]))/_xlfn.STDEV.P(Table2[1W Return vs Nifty])</f>
        <v>4.6021815479781278E-2</v>
      </c>
      <c r="O639">
        <v>775.09</v>
      </c>
      <c r="P639">
        <v>741.80528097537797</v>
      </c>
      <c r="Q639">
        <v>804.427534340889</v>
      </c>
      <c r="R639">
        <v>71.890849607604494</v>
      </c>
      <c r="S639" s="2">
        <f>(Table2[[#This Row],[Close Price]]-Table2[[#This Row],[20D EMA]])/Table2[[#This Row],[20D EMA]]</f>
        <v>7.2972170973693309E-2</v>
      </c>
      <c r="T639" s="2">
        <f>(Table2[[#This Row],[Close Price]]-Table2[[#This Row],[50D EMA]])/Table2[[#This Row],[50D EMA]]</f>
        <v>0.12111631088213315</v>
      </c>
      <c r="U639" s="2">
        <f>(Table2[[#This Row],[Close Price]]-Table2[[#This Row],[200D EMA]])/Table2[[#This Row],[200D EMA]]</f>
        <v>3.3840792982572157E-2</v>
      </c>
      <c r="V639">
        <v>1.62745147555692</v>
      </c>
      <c r="W639">
        <v>807</v>
      </c>
      <c r="X639">
        <v>852</v>
      </c>
      <c r="Y639">
        <v>775</v>
      </c>
      <c r="Z639">
        <v>852</v>
      </c>
      <c r="AA639">
        <v>775</v>
      </c>
      <c r="AB639">
        <v>852</v>
      </c>
      <c r="AC639" s="2">
        <f>(Table2[[#This Row],[Close Price]]/Table2[[#This Row],[Day Low]])-1</f>
        <v>3.0545229244113958E-2</v>
      </c>
      <c r="AD639" s="2">
        <f>(Table2[[#This Row],[Day High]]/Table2[[#This Row],[Close Price]])-1</f>
        <v>2.4469428245055047E-2</v>
      </c>
      <c r="AE639" s="2">
        <f>(Table2[[#This Row],[Close Price]]/Table2[[#This Row],[Current Week Low]])-1</f>
        <v>7.3096774193548431E-2</v>
      </c>
      <c r="AF639" s="2">
        <f>(Table2[[#This Row],[Current Week High]]/Table2[[#This Row],[Close Price]])-1</f>
        <v>2.4469428245055047E-2</v>
      </c>
      <c r="AG639" s="2">
        <f>(Table2[[#This Row],[Close Price]]/Table2[[#This Row],[Current Month Low]])-1</f>
        <v>7.3096774193548431E-2</v>
      </c>
      <c r="AH639" s="2">
        <f>(Table2[[#This Row],[Current Month High]]/Table2[[#This Row],[Close Price]])-1</f>
        <v>2.4469428245055047E-2</v>
      </c>
      <c r="AI639">
        <v>61.600432874406302</v>
      </c>
      <c r="AJ639">
        <v>34.397220426632202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0.09</v>
      </c>
      <c r="AM639" t="s">
        <v>10473</v>
      </c>
      <c r="AN639">
        <v>3.46</v>
      </c>
      <c r="AO639" t="s">
        <v>10473</v>
      </c>
      <c r="AQ639">
        <f>(Table2[[#This Row],[Sharpe Ratio]]-AVERAGE(Table2[Sharpe Ratio]))/_xlfn.STDEV.P(Table2[Sharpe Ratio])</f>
        <v>-0.62372773734831932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721</v>
      </c>
      <c r="AT639">
        <f>_xlfn.RANK.AVG(Table2[[#This Row],[6M Return vs Nifty Z-Score]],Table2[6M Return vs Nifty Z-Score])</f>
        <v>547</v>
      </c>
      <c r="AU639">
        <f>_xlfn.RANK.AVG(Table2[[#This Row],[Sharpe Ratio Z-Score]],Table2[Sharpe Ratio Z-Score])</f>
        <v>524.5</v>
      </c>
      <c r="AV639">
        <f>(Table2[[#This Row],[Rank 1Y]]+Table2[[#This Row],[Rank 6M]]+Table2[[#This Row],[Rank Sharpe]])/3</f>
        <v>597.5</v>
      </c>
    </row>
    <row r="640" spans="1:48" x14ac:dyDescent="0.3">
      <c r="A640" t="s">
        <v>1382</v>
      </c>
      <c r="B640" t="s">
        <v>1383</v>
      </c>
      <c r="C640" t="s">
        <v>10445</v>
      </c>
      <c r="D640" t="s">
        <v>614</v>
      </c>
      <c r="E640">
        <v>7694.04839808</v>
      </c>
      <c r="F640">
        <v>44.88</v>
      </c>
      <c r="G640">
        <v>-7.8701471661936404</v>
      </c>
      <c r="H640">
        <f>(Table2[[#This Row],[1Y Return vs Nifty]]-AVERAGE(Table2[1Y Return vs Nifty]))/_xlfn.STDEV.P(Table2[1Y Return vs Nifty])</f>
        <v>-0.63036833900999767</v>
      </c>
      <c r="I640">
        <v>3.8973442815062702</v>
      </c>
      <c r="J640">
        <f>(Table2[[#This Row],[1M Return vs Nifty]]-AVERAGE(Table2[1M Return vs Nifty]))/_xlfn.STDEV.P(Table2[1M Return vs Nifty])</f>
        <v>-0.43647496344222309</v>
      </c>
      <c r="K640">
        <v>-29.3510786240053</v>
      </c>
      <c r="L640">
        <f>(Table2[[#This Row],[6M Return vs Nifty]]-AVERAGE(Table2[6M Return vs Nifty]))/_xlfn.STDEV.P(Table2[6M Return vs Nifty])</f>
        <v>-1.1707691896363799</v>
      </c>
      <c r="M640">
        <v>7.1725915819189501</v>
      </c>
      <c r="N640">
        <f>(Table2[[#This Row],[1W Return vs Nifty]]-AVERAGE(Table2[1W Return vs Nifty]))/_xlfn.STDEV.P(Table2[1W Return vs Nifty])</f>
        <v>1.090737813565851</v>
      </c>
      <c r="O640">
        <v>43.39</v>
      </c>
      <c r="P640">
        <v>44.269781338567498</v>
      </c>
      <c r="Q640">
        <v>46.818820609486899</v>
      </c>
      <c r="R640">
        <v>64.224704114980099</v>
      </c>
      <c r="S640" s="2">
        <f>(Table2[[#This Row],[Close Price]]-Table2[[#This Row],[20D EMA]])/Table2[[#This Row],[20D EMA]]</f>
        <v>3.4339709610509382E-2</v>
      </c>
      <c r="T640" s="2">
        <f>(Table2[[#This Row],[Close Price]]-Table2[[#This Row],[50D EMA]])/Table2[[#This Row],[50D EMA]]</f>
        <v>1.3784090252573419E-2</v>
      </c>
      <c r="U640" s="2">
        <f>(Table2[[#This Row],[Close Price]]-Table2[[#This Row],[200D EMA]])/Table2[[#This Row],[200D EMA]]</f>
        <v>-4.1411137321430799E-2</v>
      </c>
      <c r="V640">
        <v>2.01071220795329</v>
      </c>
      <c r="W640">
        <v>44.24</v>
      </c>
      <c r="X640">
        <v>45.3</v>
      </c>
      <c r="Y640">
        <v>41.24</v>
      </c>
      <c r="Z640">
        <v>47.15</v>
      </c>
      <c r="AA640">
        <v>41.24</v>
      </c>
      <c r="AB640">
        <v>47.15</v>
      </c>
      <c r="AC640" s="2">
        <f>(Table2[[#This Row],[Close Price]]/Table2[[#This Row],[Day Low]])-1</f>
        <v>1.4466546112115841E-2</v>
      </c>
      <c r="AD640" s="2">
        <f>(Table2[[#This Row],[Day High]]/Table2[[#This Row],[Close Price]])-1</f>
        <v>9.3582887700534023E-3</v>
      </c>
      <c r="AE640" s="2">
        <f>(Table2[[#This Row],[Close Price]]/Table2[[#This Row],[Current Week Low]])-1</f>
        <v>8.8263821532492681E-2</v>
      </c>
      <c r="AF640" s="2">
        <f>(Table2[[#This Row],[Current Week High]]/Table2[[#This Row],[Close Price]])-1</f>
        <v>5.0579322638146129E-2</v>
      </c>
      <c r="AG640" s="2">
        <f>(Table2[[#This Row],[Close Price]]/Table2[[#This Row],[Current Month Low]])-1</f>
        <v>8.8263821532492681E-2</v>
      </c>
      <c r="AH640" s="2">
        <f>(Table2[[#This Row],[Current Month High]]/Table2[[#This Row],[Close Price]])-1</f>
        <v>5.0579322638146129E-2</v>
      </c>
      <c r="AI640">
        <v>53.074866310160402</v>
      </c>
      <c r="AJ640">
        <v>18.260869565217298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-0.11</v>
      </c>
      <c r="AM640" t="s">
        <v>10474</v>
      </c>
      <c r="AN640">
        <v>4.76</v>
      </c>
      <c r="AO640" t="s">
        <v>10473</v>
      </c>
      <c r="AP640">
        <v>-4.375799805823E-3</v>
      </c>
      <c r="AQ640">
        <f>(Table2[[#This Row],[Sharpe Ratio]]-AVERAGE(Table2[Sharpe Ratio]))/_xlfn.STDEV.P(Table2[Sharpe Ratio])</f>
        <v>-0.67321478024651982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>
        <f>_xlfn.RANK.AVG(Table2[[#This Row],[1Y Return vs Nifty Z-Score]],Table2[1Y Return vs Nifty Z-Score])</f>
        <v>560</v>
      </c>
      <c r="AT640">
        <f>_xlfn.RANK.AVG(Table2[[#This Row],[6M Return vs Nifty Z-Score]],Table2[6M Return vs Nifty Z-Score])</f>
        <v>686</v>
      </c>
      <c r="AU640">
        <f>_xlfn.RANK.AVG(Table2[[#This Row],[Sharpe Ratio Z-Score]],Table2[Sharpe Ratio Z-Score])</f>
        <v>547</v>
      </c>
      <c r="AV640">
        <f>(Table2[[#This Row],[Rank 1Y]]+Table2[[#This Row],[Rank 6M]]+Table2[[#This Row],[Rank Sharpe]])/3</f>
        <v>597.66666666666663</v>
      </c>
    </row>
    <row r="641" spans="1:48" x14ac:dyDescent="0.3">
      <c r="A641" t="s">
        <v>798</v>
      </c>
      <c r="B641" t="s">
        <v>799</v>
      </c>
      <c r="C641" t="s">
        <v>10440</v>
      </c>
      <c r="D641" t="s">
        <v>526</v>
      </c>
      <c r="E641">
        <v>19935.567031962</v>
      </c>
      <c r="F641">
        <v>165.29</v>
      </c>
      <c r="G641">
        <v>-38.1898213983226</v>
      </c>
      <c r="H641">
        <f>(Table2[[#This Row],[1Y Return vs Nifty]]-AVERAGE(Table2[1Y Return vs Nifty]))/_xlfn.STDEV.P(Table2[1Y Return vs Nifty])</f>
        <v>-0.96809118406041561</v>
      </c>
      <c r="I641">
        <v>4.8015614702400304</v>
      </c>
      <c r="J641">
        <f>(Table2[[#This Row],[1M Return vs Nifty]]-AVERAGE(Table2[1M Return vs Nifty]))/_xlfn.STDEV.P(Table2[1M Return vs Nifty])</f>
        <v>-0.37136044408867702</v>
      </c>
      <c r="K641">
        <v>-23.304327056008901</v>
      </c>
      <c r="L641">
        <f>(Table2[[#This Row],[6M Return vs Nifty]]-AVERAGE(Table2[6M Return vs Nifty]))/_xlfn.STDEV.P(Table2[6M Return vs Nifty])</f>
        <v>-0.99786794336296469</v>
      </c>
      <c r="M641">
        <v>1.43508130660455</v>
      </c>
      <c r="N641">
        <f>(Table2[[#This Row],[1W Return vs Nifty]]-AVERAGE(Table2[1W Return vs Nifty]))/_xlfn.STDEV.P(Table2[1W Return vs Nifty])</f>
        <v>-3.5740033388026164E-2</v>
      </c>
      <c r="O641">
        <v>167.09</v>
      </c>
      <c r="P641">
        <v>164.64771819116299</v>
      </c>
      <c r="Q641">
        <v>170.025562497469</v>
      </c>
      <c r="R641">
        <v>40.669540469764598</v>
      </c>
      <c r="S641" s="2">
        <f>(Table2[[#This Row],[Close Price]]-Table2[[#This Row],[20D EMA]])/Table2[[#This Row],[20D EMA]]</f>
        <v>-1.0772637500748168E-2</v>
      </c>
      <c r="T641" s="2">
        <f>(Table2[[#This Row],[Close Price]]-Table2[[#This Row],[50D EMA]])/Table2[[#This Row],[50D EMA]]</f>
        <v>3.9009457033062642E-3</v>
      </c>
      <c r="U641" s="2">
        <f>(Table2[[#This Row],[Close Price]]-Table2[[#This Row],[200D EMA]])/Table2[[#This Row],[200D EMA]]</f>
        <v>-2.7852061936507331E-2</v>
      </c>
      <c r="V641">
        <v>0.69205318772018098</v>
      </c>
      <c r="W641">
        <v>164.85</v>
      </c>
      <c r="X641">
        <v>167.1</v>
      </c>
      <c r="Y641">
        <v>164.85</v>
      </c>
      <c r="Z641">
        <v>170.49</v>
      </c>
      <c r="AA641">
        <v>164.85</v>
      </c>
      <c r="AB641">
        <v>170.49</v>
      </c>
      <c r="AC641" s="2">
        <f>(Table2[[#This Row],[Close Price]]/Table2[[#This Row],[Day Low]])-1</f>
        <v>2.6690931149528918E-3</v>
      </c>
      <c r="AD641" s="2">
        <f>(Table2[[#This Row],[Day High]]/Table2[[#This Row],[Close Price]])-1</f>
        <v>1.095045072297185E-2</v>
      </c>
      <c r="AE641" s="2">
        <f>(Table2[[#This Row],[Close Price]]/Table2[[#This Row],[Current Week Low]])-1</f>
        <v>2.6690931149528918E-3</v>
      </c>
      <c r="AF641" s="2">
        <f>(Table2[[#This Row],[Current Week High]]/Table2[[#This Row],[Close Price]])-1</f>
        <v>3.1459858430637144E-2</v>
      </c>
      <c r="AG641" s="2">
        <f>(Table2[[#This Row],[Close Price]]/Table2[[#This Row],[Current Month Low]])-1</f>
        <v>2.6690931149528918E-3</v>
      </c>
      <c r="AH641" s="2">
        <f>(Table2[[#This Row],[Current Month High]]/Table2[[#This Row],[Close Price]])-1</f>
        <v>3.1459858430637144E-2</v>
      </c>
      <c r="AI641">
        <v>37.636880634037098</v>
      </c>
      <c r="AJ641">
        <v>16.1968365553602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-0.04</v>
      </c>
      <c r="AM641" t="s">
        <v>10474</v>
      </c>
      <c r="AN641">
        <v>-3.68</v>
      </c>
      <c r="AO641" t="s">
        <v>10474</v>
      </c>
      <c r="AP641">
        <v>1.8504510629580001E-2</v>
      </c>
      <c r="AQ641">
        <f>(Table2[[#This Row],[Sharpe Ratio]]-AVERAGE(Table2[Sharpe Ratio]))/_xlfn.STDEV.P(Table2[Sharpe Ratio])</f>
        <v>-0.41445547811067324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693</v>
      </c>
      <c r="AT641">
        <f>_xlfn.RANK.AVG(Table2[[#This Row],[6M Return vs Nifty Z-Score]],Table2[6M Return vs Nifty Z-Score])</f>
        <v>658</v>
      </c>
      <c r="AU641">
        <f>_xlfn.RANK.AVG(Table2[[#This Row],[Sharpe Ratio Z-Score]],Table2[Sharpe Ratio Z-Score])</f>
        <v>444</v>
      </c>
      <c r="AV641">
        <f>(Table2[[#This Row],[Rank 1Y]]+Table2[[#This Row],[Rank 6M]]+Table2[[#This Row],[Rank Sharpe]])/3</f>
        <v>598.33333333333337</v>
      </c>
    </row>
    <row r="642" spans="1:48" x14ac:dyDescent="0.3">
      <c r="A642" t="s">
        <v>234</v>
      </c>
      <c r="B642" t="s">
        <v>235</v>
      </c>
      <c r="C642" t="s">
        <v>10429</v>
      </c>
      <c r="D642" t="s">
        <v>24</v>
      </c>
      <c r="E642">
        <v>111688.633842125</v>
      </c>
      <c r="F642">
        <v>1434.25</v>
      </c>
      <c r="G642">
        <v>-22.856533213421901</v>
      </c>
      <c r="H642">
        <f>(Table2[[#This Row],[1Y Return vs Nifty]]-AVERAGE(Table2[1Y Return vs Nifty]))/_xlfn.STDEV.P(Table2[1Y Return vs Nifty])</f>
        <v>-0.79729773588097552</v>
      </c>
      <c r="I642">
        <v>-3.8724802625778199</v>
      </c>
      <c r="J642">
        <f>(Table2[[#This Row],[1M Return vs Nifty]]-AVERAGE(Table2[1M Return vs Nifty]))/_xlfn.STDEV.P(Table2[1M Return vs Nifty])</f>
        <v>-0.99599583625145161</v>
      </c>
      <c r="K642">
        <v>-24.719054195185599</v>
      </c>
      <c r="L642">
        <f>(Table2[[#This Row],[6M Return vs Nifty]]-AVERAGE(Table2[6M Return vs Nifty]))/_xlfn.STDEV.P(Table2[6M Return vs Nifty])</f>
        <v>-1.0383207522389091</v>
      </c>
      <c r="M642">
        <v>-4.4849632362933303</v>
      </c>
      <c r="N642">
        <f>(Table2[[#This Row],[1W Return vs Nifty]]-AVERAGE(Table2[1W Return vs Nifty]))/_xlfn.STDEV.P(Table2[1W Return vs Nifty])</f>
        <v>-1.1980558656135678</v>
      </c>
      <c r="O642">
        <v>1471.28</v>
      </c>
      <c r="P642">
        <v>1476.09324908898</v>
      </c>
      <c r="Q642">
        <v>1460.9930670408901</v>
      </c>
      <c r="R642">
        <v>34.314835753256297</v>
      </c>
      <c r="S642" s="2">
        <f>(Table2[[#This Row],[Close Price]]-Table2[[#This Row],[20D EMA]])/Table2[[#This Row],[20D EMA]]</f>
        <v>-2.5168560709042449E-2</v>
      </c>
      <c r="T642" s="2">
        <f>(Table2[[#This Row],[Close Price]]-Table2[[#This Row],[50D EMA]])/Table2[[#This Row],[50D EMA]]</f>
        <v>-2.8347293854778435E-2</v>
      </c>
      <c r="U642" s="2">
        <f>(Table2[[#This Row],[Close Price]]-Table2[[#This Row],[200D EMA]])/Table2[[#This Row],[200D EMA]]</f>
        <v>-1.830471864938809E-2</v>
      </c>
      <c r="V642">
        <v>1.1911590126148399</v>
      </c>
      <c r="W642">
        <v>1426</v>
      </c>
      <c r="X642">
        <v>1449.7</v>
      </c>
      <c r="Y642">
        <v>1420.65</v>
      </c>
      <c r="Z642">
        <v>1469</v>
      </c>
      <c r="AA642">
        <v>1420.65</v>
      </c>
      <c r="AB642">
        <v>1469</v>
      </c>
      <c r="AC642" s="2">
        <f>(Table2[[#This Row],[Close Price]]/Table2[[#This Row],[Day Low]])-1</f>
        <v>5.7854137447406195E-3</v>
      </c>
      <c r="AD642" s="2">
        <f>(Table2[[#This Row],[Day High]]/Table2[[#This Row],[Close Price]])-1</f>
        <v>1.0772180582185875E-2</v>
      </c>
      <c r="AE642" s="2">
        <f>(Table2[[#This Row],[Close Price]]/Table2[[#This Row],[Current Week Low]])-1</f>
        <v>9.5730827438142985E-3</v>
      </c>
      <c r="AF642" s="2">
        <f>(Table2[[#This Row],[Current Week High]]/Table2[[#This Row],[Close Price]])-1</f>
        <v>2.4228690953459919E-2</v>
      </c>
      <c r="AG642" s="2">
        <f>(Table2[[#This Row],[Close Price]]/Table2[[#This Row],[Current Month Low]])-1</f>
        <v>9.5730827438142985E-3</v>
      </c>
      <c r="AH642" s="2">
        <f>(Table2[[#This Row],[Current Month High]]/Table2[[#This Row],[Close Price]])-1</f>
        <v>2.4228690953459919E-2</v>
      </c>
      <c r="AI642">
        <v>18.1453721457207</v>
      </c>
      <c r="AJ642">
        <v>6.6237966026093602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-0.13</v>
      </c>
      <c r="AM642" t="s">
        <v>10474</v>
      </c>
      <c r="AN642">
        <v>-6.15</v>
      </c>
      <c r="AO642" t="s">
        <v>10474</v>
      </c>
      <c r="AP642">
        <v>1.500849380678E-3</v>
      </c>
      <c r="AQ642">
        <f>(Table2[[#This Row],[Sharpe Ratio]]-AVERAGE(Table2[Sharpe Ratio]))/_xlfn.STDEV.P(Table2[Sharpe Ratio])</f>
        <v>-0.60675424656235766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634</v>
      </c>
      <c r="AT642">
        <f>_xlfn.RANK.AVG(Table2[[#This Row],[6M Return vs Nifty Z-Score]],Table2[6M Return vs Nifty Z-Score])</f>
        <v>666</v>
      </c>
      <c r="AU642">
        <f>_xlfn.RANK.AVG(Table2[[#This Row],[Sharpe Ratio Z-Score]],Table2[Sharpe Ratio Z-Score])</f>
        <v>504</v>
      </c>
      <c r="AV642">
        <f>(Table2[[#This Row],[Rank 1Y]]+Table2[[#This Row],[Rank 6M]]+Table2[[#This Row],[Rank Sharpe]])/3</f>
        <v>601.33333333333337</v>
      </c>
    </row>
    <row r="643" spans="1:48" x14ac:dyDescent="0.3">
      <c r="A643" t="s">
        <v>1146</v>
      </c>
      <c r="B643" t="s">
        <v>1147</v>
      </c>
      <c r="C643" t="s">
        <v>10429</v>
      </c>
      <c r="D643" t="s">
        <v>24</v>
      </c>
      <c r="E643">
        <v>10463.218671569901</v>
      </c>
      <c r="F643">
        <v>92.1</v>
      </c>
      <c r="G643">
        <v>-24.426323113351401</v>
      </c>
      <c r="H643">
        <f>(Table2[[#This Row],[1Y Return vs Nifty]]-AVERAGE(Table2[1Y Return vs Nifty]))/_xlfn.STDEV.P(Table2[1Y Return vs Nifty])</f>
        <v>-0.81478321105715035</v>
      </c>
      <c r="I643">
        <v>-4.3634769619608598</v>
      </c>
      <c r="J643">
        <f>(Table2[[#This Row],[1M Return vs Nifty]]-AVERAGE(Table2[1M Return vs Nifty]))/_xlfn.STDEV.P(Table2[1M Return vs Nifty])</f>
        <v>-1.0313535074866949</v>
      </c>
      <c r="K643">
        <v>-31.6014409594471</v>
      </c>
      <c r="L643">
        <f>(Table2[[#This Row],[6M Return vs Nifty]]-AVERAGE(Table2[6M Return vs Nifty]))/_xlfn.STDEV.P(Table2[6M Return vs Nifty])</f>
        <v>-1.2351162110063296</v>
      </c>
      <c r="M643">
        <v>-6.8941668045372397</v>
      </c>
      <c r="N643">
        <f>(Table2[[#This Row],[1W Return vs Nifty]]-AVERAGE(Table2[1W Return vs Nifty]))/_xlfn.STDEV.P(Table2[1W Return vs Nifty])</f>
        <v>-1.6710684299841445</v>
      </c>
      <c r="O643">
        <v>97.56</v>
      </c>
      <c r="P643">
        <v>97.568512032316306</v>
      </c>
      <c r="Q643">
        <v>95.5223576887158</v>
      </c>
      <c r="R643">
        <v>25.549366464658899</v>
      </c>
      <c r="S643" s="2">
        <f>(Table2[[#This Row],[Close Price]]-Table2[[#This Row],[20D EMA]])/Table2[[#This Row],[20D EMA]]</f>
        <v>-5.5965559655596638E-2</v>
      </c>
      <c r="T643" s="2">
        <f>(Table2[[#This Row],[Close Price]]-Table2[[#This Row],[50D EMA]])/Table2[[#This Row],[50D EMA]]</f>
        <v>-5.6047918723051246E-2</v>
      </c>
      <c r="U643" s="2">
        <f>(Table2[[#This Row],[Close Price]]-Table2[[#This Row],[200D EMA]])/Table2[[#This Row],[200D EMA]]</f>
        <v>-3.5827818445064344E-2</v>
      </c>
      <c r="V643">
        <v>1.16327616672718</v>
      </c>
      <c r="W643">
        <v>92</v>
      </c>
      <c r="X643">
        <v>94.65</v>
      </c>
      <c r="Y643">
        <v>92</v>
      </c>
      <c r="Z643">
        <v>98.89</v>
      </c>
      <c r="AA643">
        <v>92</v>
      </c>
      <c r="AB643">
        <v>98.89</v>
      </c>
      <c r="AC643" s="2">
        <f>(Table2[[#This Row],[Close Price]]/Table2[[#This Row],[Day Low]])-1</f>
        <v>1.0869565217390686E-3</v>
      </c>
      <c r="AD643" s="2">
        <f>(Table2[[#This Row],[Day High]]/Table2[[#This Row],[Close Price]])-1</f>
        <v>2.7687296416938345E-2</v>
      </c>
      <c r="AE643" s="2">
        <f>(Table2[[#This Row],[Close Price]]/Table2[[#This Row],[Current Week Low]])-1</f>
        <v>1.0869565217390686E-3</v>
      </c>
      <c r="AF643" s="2">
        <f>(Table2[[#This Row],[Current Week High]]/Table2[[#This Row],[Close Price]])-1</f>
        <v>7.3724212812160683E-2</v>
      </c>
      <c r="AG643" s="2">
        <f>(Table2[[#This Row],[Close Price]]/Table2[[#This Row],[Current Month Low]])-1</f>
        <v>1.0869565217390686E-3</v>
      </c>
      <c r="AH643" s="2">
        <f>(Table2[[#This Row],[Current Month High]]/Table2[[#This Row],[Close Price]])-1</f>
        <v>7.3724212812160683E-2</v>
      </c>
      <c r="AI643">
        <v>26.4929424538545</v>
      </c>
      <c r="AJ643">
        <v>12.180267965895201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-0.16</v>
      </c>
      <c r="AM643" t="s">
        <v>10474</v>
      </c>
      <c r="AN643">
        <v>-12.35</v>
      </c>
      <c r="AO643" t="s">
        <v>10474</v>
      </c>
      <c r="AP643">
        <v>9.7486423156239992E-3</v>
      </c>
      <c r="AQ643">
        <f>(Table2[[#This Row],[Sharpe Ratio]]-AVERAGE(Table2[Sharpe Ratio]))/_xlfn.STDEV.P(Table2[Sharpe Ratio])</f>
        <v>-0.51347783975690942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>
        <f>_xlfn.RANK.AVG(Table2[[#This Row],[1Y Return vs Nifty Z-Score]],Table2[1Y Return vs Nifty Z-Score])</f>
        <v>639</v>
      </c>
      <c r="AT643">
        <f>_xlfn.RANK.AVG(Table2[[#This Row],[6M Return vs Nifty Z-Score]],Table2[6M Return vs Nifty Z-Score])</f>
        <v>695</v>
      </c>
      <c r="AU643">
        <f>_xlfn.RANK.AVG(Table2[[#This Row],[Sharpe Ratio Z-Score]],Table2[Sharpe Ratio Z-Score])</f>
        <v>472</v>
      </c>
      <c r="AV643">
        <f>(Table2[[#This Row],[Rank 1Y]]+Table2[[#This Row],[Rank 6M]]+Table2[[#This Row],[Rank Sharpe]])/3</f>
        <v>602</v>
      </c>
    </row>
    <row r="644" spans="1:48" x14ac:dyDescent="0.3">
      <c r="A644" t="s">
        <v>1242</v>
      </c>
      <c r="B644" t="s">
        <v>1243</v>
      </c>
      <c r="C644" t="s">
        <v>10435</v>
      </c>
      <c r="D644" t="s">
        <v>127</v>
      </c>
      <c r="E644">
        <v>8914.7710662000009</v>
      </c>
      <c r="F644">
        <v>502</v>
      </c>
      <c r="G644">
        <v>-12.178696959573999</v>
      </c>
      <c r="H644">
        <f>(Table2[[#This Row],[1Y Return vs Nifty]]-AVERAGE(Table2[1Y Return vs Nifty]))/_xlfn.STDEV.P(Table2[1Y Return vs Nifty])</f>
        <v>-0.67836013744165358</v>
      </c>
      <c r="I644">
        <v>5.3207853478568996</v>
      </c>
      <c r="J644">
        <f>(Table2[[#This Row],[1M Return vs Nifty]]-AVERAGE(Table2[1M Return vs Nifty]))/_xlfn.STDEV.P(Table2[1M Return vs Nifty])</f>
        <v>-0.33397007632177805</v>
      </c>
      <c r="K644">
        <v>-32.4719603611507</v>
      </c>
      <c r="L644">
        <f>(Table2[[#This Row],[6M Return vs Nifty]]-AVERAGE(Table2[6M Return vs Nifty]))/_xlfn.STDEV.P(Table2[6M Return vs Nifty])</f>
        <v>-1.2600079049625299</v>
      </c>
      <c r="M644">
        <v>-1.38354311001136</v>
      </c>
      <c r="N644">
        <f>(Table2[[#This Row],[1W Return vs Nifty]]-AVERAGE(Table2[1W Return vs Nifty]))/_xlfn.STDEV.P(Table2[1W Return vs Nifty])</f>
        <v>-0.58913650883523228</v>
      </c>
      <c r="O644">
        <v>487.14</v>
      </c>
      <c r="P644">
        <v>479.63871204327802</v>
      </c>
      <c r="Q644">
        <v>494.079361087216</v>
      </c>
      <c r="R644">
        <v>60.310192761175202</v>
      </c>
      <c r="S644" s="2">
        <f>(Table2[[#This Row],[Close Price]]-Table2[[#This Row],[20D EMA]])/Table2[[#This Row],[20D EMA]]</f>
        <v>3.0504577739458912E-2</v>
      </c>
      <c r="T644" s="2">
        <f>(Table2[[#This Row],[Close Price]]-Table2[[#This Row],[50D EMA]])/Table2[[#This Row],[50D EMA]]</f>
        <v>4.662110750289962E-2</v>
      </c>
      <c r="U644" s="2">
        <f>(Table2[[#This Row],[Close Price]]-Table2[[#This Row],[200D EMA]])/Table2[[#This Row],[200D EMA]]</f>
        <v>1.603110661282172E-2</v>
      </c>
      <c r="V644">
        <v>1.51466991066321</v>
      </c>
      <c r="W644">
        <v>499</v>
      </c>
      <c r="X644">
        <v>512.9</v>
      </c>
      <c r="Y644">
        <v>484</v>
      </c>
      <c r="Z644">
        <v>512.9</v>
      </c>
      <c r="AA644">
        <v>484</v>
      </c>
      <c r="AB644">
        <v>512.9</v>
      </c>
      <c r="AC644" s="2">
        <f>(Table2[[#This Row],[Close Price]]/Table2[[#This Row],[Day Low]])-1</f>
        <v>6.0120240480960874E-3</v>
      </c>
      <c r="AD644" s="2">
        <f>(Table2[[#This Row],[Day High]]/Table2[[#This Row],[Close Price]])-1</f>
        <v>2.1713147410358458E-2</v>
      </c>
      <c r="AE644" s="2">
        <f>(Table2[[#This Row],[Close Price]]/Table2[[#This Row],[Current Week Low]])-1</f>
        <v>3.7190082644628086E-2</v>
      </c>
      <c r="AF644" s="2">
        <f>(Table2[[#This Row],[Current Week High]]/Table2[[#This Row],[Close Price]])-1</f>
        <v>2.1713147410358458E-2</v>
      </c>
      <c r="AG644" s="2">
        <f>(Table2[[#This Row],[Close Price]]/Table2[[#This Row],[Current Month Low]])-1</f>
        <v>3.7190082644628086E-2</v>
      </c>
      <c r="AH644" s="2">
        <f>(Table2[[#This Row],[Current Month High]]/Table2[[#This Row],[Close Price]])-1</f>
        <v>2.1713147410358458E-2</v>
      </c>
      <c r="AI644">
        <v>40.478087649402397</v>
      </c>
      <c r="AJ644">
        <v>30.018130018130002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-0.04</v>
      </c>
      <c r="AM644" t="s">
        <v>10474</v>
      </c>
      <c r="AN644">
        <v>5.53</v>
      </c>
      <c r="AO644" t="s">
        <v>10473</v>
      </c>
      <c r="AQ644">
        <f>(Table2[[#This Row],[Sharpe Ratio]]-AVERAGE(Table2[Sharpe Ratio]))/_xlfn.STDEV.P(Table2[Sharpe Ratio])</f>
        <v>-0.62372773734831932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584</v>
      </c>
      <c r="AT644">
        <f>_xlfn.RANK.AVG(Table2[[#This Row],[6M Return vs Nifty Z-Score]],Table2[6M Return vs Nifty Z-Score])</f>
        <v>698</v>
      </c>
      <c r="AU644">
        <f>_xlfn.RANK.AVG(Table2[[#This Row],[Sharpe Ratio Z-Score]],Table2[Sharpe Ratio Z-Score])</f>
        <v>524.5</v>
      </c>
      <c r="AV644">
        <f>(Table2[[#This Row],[Rank 1Y]]+Table2[[#This Row],[Rank 6M]]+Table2[[#This Row],[Rank Sharpe]])/3</f>
        <v>602.16666666666663</v>
      </c>
    </row>
    <row r="645" spans="1:48" x14ac:dyDescent="0.3">
      <c r="A645" t="s">
        <v>1646</v>
      </c>
      <c r="B645" t="s">
        <v>1647</v>
      </c>
      <c r="C645" t="s">
        <v>10439</v>
      </c>
      <c r="D645" t="s">
        <v>1219</v>
      </c>
      <c r="E645">
        <v>5040.33755225</v>
      </c>
      <c r="F645">
        <v>3006.85</v>
      </c>
      <c r="G645">
        <v>-0.562313957920483</v>
      </c>
      <c r="H645">
        <f>(Table2[[#This Row],[1Y Return vs Nifty]]-AVERAGE(Table2[1Y Return vs Nifty]))/_xlfn.STDEV.P(Table2[1Y Return vs Nifty])</f>
        <v>-0.54896831461142959</v>
      </c>
      <c r="I645">
        <v>-2.06458145906619</v>
      </c>
      <c r="J645">
        <f>(Table2[[#This Row],[1M Return vs Nifty]]-AVERAGE(Table2[1M Return vs Nifty]))/_xlfn.STDEV.P(Table2[1M Return vs Nifty])</f>
        <v>-0.86580536531452645</v>
      </c>
      <c r="K645">
        <v>-19.918058416374201</v>
      </c>
      <c r="L645">
        <f>(Table2[[#This Row],[6M Return vs Nifty]]-AVERAGE(Table2[6M Return vs Nifty]))/_xlfn.STDEV.P(Table2[6M Return vs Nifty])</f>
        <v>-0.9010407359896303</v>
      </c>
      <c r="M645">
        <v>-1.6015717444865201</v>
      </c>
      <c r="N645">
        <f>(Table2[[#This Row],[1W Return vs Nifty]]-AVERAGE(Table2[1W Return vs Nifty]))/_xlfn.STDEV.P(Table2[1W Return vs Nifty])</f>
        <v>-0.63194330393494369</v>
      </c>
      <c r="O645">
        <v>2944.78</v>
      </c>
      <c r="P645">
        <v>2997.7676276093198</v>
      </c>
      <c r="Q645">
        <v>2909.2740232986898</v>
      </c>
      <c r="R645">
        <v>62.1734647329871</v>
      </c>
      <c r="S645" s="2">
        <f>(Table2[[#This Row],[Close Price]]-Table2[[#This Row],[20D EMA]])/Table2[[#This Row],[20D EMA]]</f>
        <v>2.1077975264705583E-2</v>
      </c>
      <c r="T645" s="2">
        <f>(Table2[[#This Row],[Close Price]]-Table2[[#This Row],[50D EMA]])/Table2[[#This Row],[50D EMA]]</f>
        <v>3.0297119453261937E-3</v>
      </c>
      <c r="U645" s="2">
        <f>(Table2[[#This Row],[Close Price]]-Table2[[#This Row],[200D EMA]])/Table2[[#This Row],[200D EMA]]</f>
        <v>3.3539630821944111E-2</v>
      </c>
      <c r="V645">
        <v>0.68623879306186997</v>
      </c>
      <c r="W645">
        <v>2902.35</v>
      </c>
      <c r="X645">
        <v>3036</v>
      </c>
      <c r="Y645">
        <v>2863.55</v>
      </c>
      <c r="Z645">
        <v>3037.7</v>
      </c>
      <c r="AA645">
        <v>2863.55</v>
      </c>
      <c r="AB645">
        <v>3037.7</v>
      </c>
      <c r="AC645" s="2">
        <f>(Table2[[#This Row],[Close Price]]/Table2[[#This Row],[Day Low]])-1</f>
        <v>3.6005306045101326E-2</v>
      </c>
      <c r="AD645" s="2">
        <f>(Table2[[#This Row],[Day High]]/Table2[[#This Row],[Close Price]])-1</f>
        <v>9.6945308212914583E-3</v>
      </c>
      <c r="AE645" s="2">
        <f>(Table2[[#This Row],[Close Price]]/Table2[[#This Row],[Current Week Low]])-1</f>
        <v>5.004277906794008E-2</v>
      </c>
      <c r="AF645" s="2">
        <f>(Table2[[#This Row],[Current Week High]]/Table2[[#This Row],[Close Price]])-1</f>
        <v>1.0259906546718378E-2</v>
      </c>
      <c r="AG645" s="2">
        <f>(Table2[[#This Row],[Close Price]]/Table2[[#This Row],[Current Month Low]])-1</f>
        <v>5.004277906794008E-2</v>
      </c>
      <c r="AH645" s="2">
        <f>(Table2[[#This Row],[Current Month High]]/Table2[[#This Row],[Close Price]])-1</f>
        <v>1.0259906546718378E-2</v>
      </c>
      <c r="AI645">
        <v>23.0523637693932</v>
      </c>
      <c r="AJ645">
        <v>37.922572359066102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0</v>
      </c>
      <c r="AM645">
        <v>0</v>
      </c>
      <c r="AN645">
        <v>6.56</v>
      </c>
      <c r="AO645" t="s">
        <v>10473</v>
      </c>
      <c r="AP645">
        <v>-6.2793181699017001E-2</v>
      </c>
      <c r="AQ645">
        <f>(Table2[[#This Row],[Sharpe Ratio]]-AVERAGE(Table2[Sharpe Ratio]))/_xlfn.STDEV.P(Table2[Sharpe Ratio])</f>
        <v>-1.3338719428301566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524</v>
      </c>
      <c r="AT645">
        <f>_xlfn.RANK.AVG(Table2[[#This Row],[6M Return vs Nifty Z-Score]],Table2[6M Return vs Nifty Z-Score])</f>
        <v>631</v>
      </c>
      <c r="AU645">
        <f>_xlfn.RANK.AVG(Table2[[#This Row],[Sharpe Ratio Z-Score]],Table2[Sharpe Ratio Z-Score])</f>
        <v>655</v>
      </c>
      <c r="AV645">
        <f>(Table2[[#This Row],[Rank 1Y]]+Table2[[#This Row],[Rank 6M]]+Table2[[#This Row],[Rank Sharpe]])/3</f>
        <v>603.33333333333337</v>
      </c>
    </row>
    <row r="646" spans="1:48" x14ac:dyDescent="0.3">
      <c r="A646" t="s">
        <v>253</v>
      </c>
      <c r="B646" t="s">
        <v>254</v>
      </c>
      <c r="C646" t="s">
        <v>10431</v>
      </c>
      <c r="D646" t="s">
        <v>188</v>
      </c>
      <c r="E646">
        <v>107481.82370074499</v>
      </c>
      <c r="F646">
        <v>606.45000000000005</v>
      </c>
      <c r="G646">
        <v>-22.990695852939599</v>
      </c>
      <c r="H646">
        <f>(Table2[[#This Row],[1Y Return vs Nifty]]-AVERAGE(Table2[1Y Return vs Nifty]))/_xlfn.STDEV.P(Table2[1Y Return vs Nifty])</f>
        <v>-0.79879213809554084</v>
      </c>
      <c r="I646">
        <v>-5.34147171492266</v>
      </c>
      <c r="J646">
        <f>(Table2[[#This Row],[1M Return vs Nifty]]-AVERAGE(Table2[1M Return vs Nifty]))/_xlfn.STDEV.P(Table2[1M Return vs Nifty])</f>
        <v>-1.101780899337734</v>
      </c>
      <c r="K646">
        <v>-5.4306548878278003</v>
      </c>
      <c r="L646">
        <f>(Table2[[#This Row],[6M Return vs Nifty]]-AVERAGE(Table2[6M Return vs Nifty]))/_xlfn.STDEV.P(Table2[6M Return vs Nifty])</f>
        <v>-0.48678688461442882</v>
      </c>
      <c r="M646">
        <v>-0.55199003917330303</v>
      </c>
      <c r="N646">
        <f>(Table2[[#This Row],[1W Return vs Nifty]]-AVERAGE(Table2[1W Return vs Nifty]))/_xlfn.STDEV.P(Table2[1W Return vs Nifty])</f>
        <v>-0.42587299070336987</v>
      </c>
      <c r="O646">
        <v>598.16999999999996</v>
      </c>
      <c r="P646">
        <v>577.37862492100999</v>
      </c>
      <c r="Q646">
        <v>552.43845350170204</v>
      </c>
      <c r="R646">
        <v>55.897705015273502</v>
      </c>
      <c r="S646" s="2">
        <f>(Table2[[#This Row],[Close Price]]-Table2[[#This Row],[20D EMA]])/Table2[[#This Row],[20D EMA]]</f>
        <v>1.3842218767240228E-2</v>
      </c>
      <c r="T646" s="2">
        <f>(Table2[[#This Row],[Close Price]]-Table2[[#This Row],[50D EMA]])/Table2[[#This Row],[50D EMA]]</f>
        <v>5.0350625783847219E-2</v>
      </c>
      <c r="U646" s="2">
        <f>(Table2[[#This Row],[Close Price]]-Table2[[#This Row],[200D EMA]])/Table2[[#This Row],[200D EMA]]</f>
        <v>9.7769346351505554E-2</v>
      </c>
      <c r="V646">
        <v>0.57451994304727805</v>
      </c>
      <c r="W646">
        <v>603.25</v>
      </c>
      <c r="X646">
        <v>607.95000000000005</v>
      </c>
      <c r="Y646">
        <v>600.70000000000005</v>
      </c>
      <c r="Z646">
        <v>616.79999999999995</v>
      </c>
      <c r="AA646">
        <v>600.70000000000005</v>
      </c>
      <c r="AB646">
        <v>616.79999999999995</v>
      </c>
      <c r="AC646" s="2">
        <f>(Table2[[#This Row],[Close Price]]/Table2[[#This Row],[Day Low]])-1</f>
        <v>5.3046000828844697E-3</v>
      </c>
      <c r="AD646" s="2">
        <f>(Table2[[#This Row],[Day High]]/Table2[[#This Row],[Close Price]])-1</f>
        <v>2.4734108335393579E-3</v>
      </c>
      <c r="AE646" s="2">
        <f>(Table2[[#This Row],[Close Price]]/Table2[[#This Row],[Current Week Low]])-1</f>
        <v>9.5721658065590631E-3</v>
      </c>
      <c r="AF646" s="2">
        <f>(Table2[[#This Row],[Current Week High]]/Table2[[#This Row],[Close Price]])-1</f>
        <v>1.7066534751422058E-2</v>
      </c>
      <c r="AG646" s="2">
        <f>(Table2[[#This Row],[Close Price]]/Table2[[#This Row],[Current Month Low]])-1</f>
        <v>9.5721658065590631E-3</v>
      </c>
      <c r="AH646" s="2">
        <f>(Table2[[#This Row],[Current Month High]]/Table2[[#This Row],[Close Price]])-1</f>
        <v>1.7066534751422058E-2</v>
      </c>
      <c r="AI646">
        <v>4.4438947975925203</v>
      </c>
      <c r="AJ646">
        <v>23.967702371218301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0.11</v>
      </c>
      <c r="AM646" t="s">
        <v>10473</v>
      </c>
      <c r="AN646">
        <v>1.32</v>
      </c>
      <c r="AO646" t="s">
        <v>10473</v>
      </c>
      <c r="AP646">
        <v>-9.3601589953327999E-2</v>
      </c>
      <c r="AQ646">
        <f>(Table2[[#This Row],[Sharpe Ratio]]-AVERAGE(Table2[Sharpe Ratio]))/_xlfn.STDEV.P(Table2[Sharpe Ratio])</f>
        <v>-1.6822921376657409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-4.4955250504168154</v>
      </c>
      <c r="AS646">
        <f>_xlfn.RANK.AVG(Table2[[#This Row],[1Y Return vs Nifty Z-Score]],Table2[1Y Return vs Nifty Z-Score])</f>
        <v>635</v>
      </c>
      <c r="AT646">
        <f>_xlfn.RANK.AVG(Table2[[#This Row],[6M Return vs Nifty Z-Score]],Table2[6M Return vs Nifty Z-Score])</f>
        <v>483</v>
      </c>
      <c r="AU646">
        <f>_xlfn.RANK.AVG(Table2[[#This Row],[Sharpe Ratio Z-Score]],Table2[Sharpe Ratio Z-Score])</f>
        <v>694</v>
      </c>
      <c r="AV646">
        <f>(Table2[[#This Row],[Rank 1Y]]+Table2[[#This Row],[Rank 6M]]+Table2[[#This Row],[Rank Sharpe]])/3</f>
        <v>604</v>
      </c>
    </row>
    <row r="647" spans="1:48" x14ac:dyDescent="0.3">
      <c r="A647" t="s">
        <v>1056</v>
      </c>
      <c r="B647" t="s">
        <v>1057</v>
      </c>
      <c r="C647" t="s">
        <v>10443</v>
      </c>
      <c r="D647" t="s">
        <v>539</v>
      </c>
      <c r="E647">
        <v>12158.836542289901</v>
      </c>
      <c r="F647">
        <v>917.3</v>
      </c>
      <c r="G647">
        <v>-38.870211679501303</v>
      </c>
      <c r="H647">
        <f>(Table2[[#This Row],[1Y Return vs Nifty]]-AVERAGE(Table2[1Y Return vs Nifty]))/_xlfn.STDEV.P(Table2[1Y Return vs Nifty])</f>
        <v>-0.97566987173842601</v>
      </c>
      <c r="I647">
        <v>7.4862919056864801</v>
      </c>
      <c r="J647">
        <f>(Table2[[#This Row],[1M Return vs Nifty]]-AVERAGE(Table2[1M Return vs Nifty]))/_xlfn.STDEV.P(Table2[1M Return vs Nifty])</f>
        <v>-0.17802754345809105</v>
      </c>
      <c r="K647">
        <v>-10.548607636175401</v>
      </c>
      <c r="L647">
        <f>(Table2[[#This Row],[6M Return vs Nifty]]-AVERAGE(Table2[6M Return vs Nifty]))/_xlfn.STDEV.P(Table2[6M Return vs Nifty])</f>
        <v>-0.63312999109184009</v>
      </c>
      <c r="M647">
        <v>0.13631670811473801</v>
      </c>
      <c r="N647">
        <f>(Table2[[#This Row],[1W Return vs Nifty]]-AVERAGE(Table2[1W Return vs Nifty]))/_xlfn.STDEV.P(Table2[1W Return vs Nifty])</f>
        <v>-0.29073383355626203</v>
      </c>
      <c r="O647">
        <v>886.11</v>
      </c>
      <c r="P647">
        <v>858.72798634781805</v>
      </c>
      <c r="Q647">
        <v>868.96266919811103</v>
      </c>
      <c r="R647">
        <v>62.7395930623928</v>
      </c>
      <c r="S647" s="2">
        <f>(Table2[[#This Row],[Close Price]]-Table2[[#This Row],[20D EMA]])/Table2[[#This Row],[20D EMA]]</f>
        <v>3.5198790217918705E-2</v>
      </c>
      <c r="T647" s="2">
        <f>(Table2[[#This Row],[Close Price]]-Table2[[#This Row],[50D EMA]])/Table2[[#This Row],[50D EMA]]</f>
        <v>6.8207877911711581E-2</v>
      </c>
      <c r="U647" s="2">
        <f>(Table2[[#This Row],[Close Price]]-Table2[[#This Row],[200D EMA]])/Table2[[#This Row],[200D EMA]]</f>
        <v>5.5626475699462649E-2</v>
      </c>
      <c r="V647">
        <v>2.0821461396527101</v>
      </c>
      <c r="W647">
        <v>912.1</v>
      </c>
      <c r="X647">
        <v>929.15</v>
      </c>
      <c r="Y647">
        <v>906.6</v>
      </c>
      <c r="Z647">
        <v>938.4</v>
      </c>
      <c r="AA647">
        <v>906.6</v>
      </c>
      <c r="AB647">
        <v>938.4</v>
      </c>
      <c r="AC647" s="2">
        <f>(Table2[[#This Row],[Close Price]]/Table2[[#This Row],[Day Low]])-1</f>
        <v>5.7011292621422793E-3</v>
      </c>
      <c r="AD647" s="2">
        <f>(Table2[[#This Row],[Day High]]/Table2[[#This Row],[Close Price]])-1</f>
        <v>1.2918347323667367E-2</v>
      </c>
      <c r="AE647" s="2">
        <f>(Table2[[#This Row],[Close Price]]/Table2[[#This Row],[Current Week Low]])-1</f>
        <v>1.1802338407235657E-2</v>
      </c>
      <c r="AF647" s="2">
        <f>(Table2[[#This Row],[Current Week High]]/Table2[[#This Row],[Close Price]])-1</f>
        <v>2.3002289327373804E-2</v>
      </c>
      <c r="AG647" s="2">
        <f>(Table2[[#This Row],[Close Price]]/Table2[[#This Row],[Current Month Low]])-1</f>
        <v>1.1802338407235657E-2</v>
      </c>
      <c r="AH647" s="2">
        <f>(Table2[[#This Row],[Current Month High]]/Table2[[#This Row],[Close Price]])-1</f>
        <v>2.3002289327373804E-2</v>
      </c>
      <c r="AI647">
        <v>21.0073040444783</v>
      </c>
      <c r="AJ647">
        <v>20.451710327621299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0</v>
      </c>
      <c r="AM647" t="s">
        <v>10475</v>
      </c>
      <c r="AN647">
        <v>4.4000000000000004</v>
      </c>
      <c r="AO647" t="s">
        <v>10473</v>
      </c>
      <c r="AP647">
        <v>-2.0438403730429999E-2</v>
      </c>
      <c r="AQ647">
        <f>(Table2[[#This Row],[Sharpe Ratio]]-AVERAGE(Table2[Sharpe Ratio]))/_xlfn.STDEV.P(Table2[Sharpe Ratio])</f>
        <v>-0.85487088992869642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695</v>
      </c>
      <c r="AT647">
        <f>_xlfn.RANK.AVG(Table2[[#This Row],[6M Return vs Nifty Z-Score]],Table2[6M Return vs Nifty Z-Score])</f>
        <v>535</v>
      </c>
      <c r="AU647">
        <f>_xlfn.RANK.AVG(Table2[[#This Row],[Sharpe Ratio Z-Score]],Table2[Sharpe Ratio Z-Score])</f>
        <v>582</v>
      </c>
      <c r="AV647">
        <f>(Table2[[#This Row],[Rank 1Y]]+Table2[[#This Row],[Rank 6M]]+Table2[[#This Row],[Rank Sharpe]])/3</f>
        <v>604</v>
      </c>
    </row>
    <row r="648" spans="1:48" x14ac:dyDescent="0.3">
      <c r="A648" t="s">
        <v>1599</v>
      </c>
      <c r="B648" t="s">
        <v>1600</v>
      </c>
      <c r="C648" t="s">
        <v>10429</v>
      </c>
      <c r="D648" t="s">
        <v>401</v>
      </c>
      <c r="E648">
        <v>5627.2312404000004</v>
      </c>
      <c r="F648">
        <v>51.15</v>
      </c>
      <c r="G648">
        <v>-18.603764466324701</v>
      </c>
      <c r="H648">
        <f>(Table2[[#This Row],[1Y Return vs Nifty]]-AVERAGE(Table2[1Y Return vs Nifty]))/_xlfn.STDEV.P(Table2[1Y Return vs Nifty])</f>
        <v>-0.74992726779430974</v>
      </c>
      <c r="I648">
        <v>-2.02135422483917</v>
      </c>
      <c r="J648">
        <f>(Table2[[#This Row],[1M Return vs Nifty]]-AVERAGE(Table2[1M Return vs Nifty]))/_xlfn.STDEV.P(Table2[1M Return vs Nifty])</f>
        <v>-0.86269248423380152</v>
      </c>
      <c r="K648">
        <v>-25.160907062504901</v>
      </c>
      <c r="L648">
        <f>(Table2[[#This Row],[6M Return vs Nifty]]-AVERAGE(Table2[6M Return vs Nifty]))/_xlfn.STDEV.P(Table2[6M Return vs Nifty])</f>
        <v>-1.0509551246899509</v>
      </c>
      <c r="M648">
        <v>2.1631096701906398</v>
      </c>
      <c r="N648">
        <f>(Table2[[#This Row],[1W Return vs Nifty]]-AVERAGE(Table2[1W Return vs Nifty]))/_xlfn.STDEV.P(Table2[1W Return vs Nifty])</f>
        <v>0.10719789337479313</v>
      </c>
      <c r="O648">
        <v>51.96</v>
      </c>
      <c r="P648">
        <v>52.519081716181802</v>
      </c>
      <c r="Q648">
        <v>52.576392556402602</v>
      </c>
      <c r="R648">
        <v>44.7139723124372</v>
      </c>
      <c r="S648" s="2">
        <f>(Table2[[#This Row],[Close Price]]-Table2[[#This Row],[20D EMA]])/Table2[[#This Row],[20D EMA]]</f>
        <v>-1.5588914549653624E-2</v>
      </c>
      <c r="T648" s="2">
        <f>(Table2[[#This Row],[Close Price]]-Table2[[#This Row],[50D EMA]])/Table2[[#This Row],[50D EMA]]</f>
        <v>-2.6068272167827557E-2</v>
      </c>
      <c r="U648" s="2">
        <f>(Table2[[#This Row],[Close Price]]-Table2[[#This Row],[200D EMA]])/Table2[[#This Row],[200D EMA]]</f>
        <v>-2.7129905401410085E-2</v>
      </c>
      <c r="V648">
        <v>0.92001357054091804</v>
      </c>
      <c r="W648">
        <v>51.05</v>
      </c>
      <c r="X648">
        <v>52.97</v>
      </c>
      <c r="Y648">
        <v>49.81</v>
      </c>
      <c r="Z648">
        <v>53.05</v>
      </c>
      <c r="AA648">
        <v>49.81</v>
      </c>
      <c r="AB648">
        <v>53.05</v>
      </c>
      <c r="AC648" s="2">
        <f>(Table2[[#This Row],[Close Price]]/Table2[[#This Row],[Day Low]])-1</f>
        <v>1.9588638589618235E-3</v>
      </c>
      <c r="AD648" s="2">
        <f>(Table2[[#This Row],[Day High]]/Table2[[#This Row],[Close Price]])-1</f>
        <v>3.5581622678396929E-2</v>
      </c>
      <c r="AE648" s="2">
        <f>(Table2[[#This Row],[Close Price]]/Table2[[#This Row],[Current Week Low]])-1</f>
        <v>2.6902228468179024E-2</v>
      </c>
      <c r="AF648" s="2">
        <f>(Table2[[#This Row],[Current Week High]]/Table2[[#This Row],[Close Price]])-1</f>
        <v>3.7145650048875822E-2</v>
      </c>
      <c r="AG648" s="2">
        <f>(Table2[[#This Row],[Close Price]]/Table2[[#This Row],[Current Month Low]])-1</f>
        <v>2.6902228468179024E-2</v>
      </c>
      <c r="AH648" s="2">
        <f>(Table2[[#This Row],[Current Month High]]/Table2[[#This Row],[Close Price]])-1</f>
        <v>3.7145650048875822E-2</v>
      </c>
      <c r="AI648">
        <v>33.528836754643201</v>
      </c>
      <c r="AJ648">
        <v>37.499999999999901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-0.08</v>
      </c>
      <c r="AM648" t="s">
        <v>10474</v>
      </c>
      <c r="AN648">
        <v>-4.03</v>
      </c>
      <c r="AO648" t="s">
        <v>10474</v>
      </c>
      <c r="AQ648">
        <f>(Table2[[#This Row],[Sharpe Ratio]]-AVERAGE(Table2[Sharpe Ratio]))/_xlfn.STDEV.P(Table2[Sharpe Ratio])</f>
        <v>-0.62372773734831932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619</v>
      </c>
      <c r="AT648">
        <f>_xlfn.RANK.AVG(Table2[[#This Row],[6M Return vs Nifty Z-Score]],Table2[6M Return vs Nifty Z-Score])</f>
        <v>669</v>
      </c>
      <c r="AU648">
        <f>_xlfn.RANK.AVG(Table2[[#This Row],[Sharpe Ratio Z-Score]],Table2[Sharpe Ratio Z-Score])</f>
        <v>524.5</v>
      </c>
      <c r="AV648">
        <f>(Table2[[#This Row],[Rank 1Y]]+Table2[[#This Row],[Rank 6M]]+Table2[[#This Row],[Rank Sharpe]])/3</f>
        <v>604.16666666666663</v>
      </c>
    </row>
    <row r="649" spans="1:48" x14ac:dyDescent="0.3">
      <c r="A649" t="s">
        <v>2301</v>
      </c>
      <c r="B649" t="s">
        <v>2302</v>
      </c>
      <c r="C649" t="s">
        <v>10434</v>
      </c>
      <c r="D649" t="s">
        <v>292</v>
      </c>
      <c r="E649">
        <v>2187.95434088</v>
      </c>
      <c r="F649">
        <v>677.6</v>
      </c>
      <c r="G649">
        <v>-9.0167051370039903</v>
      </c>
      <c r="H649">
        <f>(Table2[[#This Row],[1Y Return vs Nifty]]-AVERAGE(Table2[1Y Return vs Nifty]))/_xlfn.STDEV.P(Table2[1Y Return vs Nifty])</f>
        <v>-0.64313954548645047</v>
      </c>
      <c r="I649">
        <v>16.349553530749802</v>
      </c>
      <c r="J649">
        <f>(Table2[[#This Row],[1M Return vs Nifty]]-AVERAGE(Table2[1M Return vs Nifty]))/_xlfn.STDEV.P(Table2[1M Return vs Nifty])</f>
        <v>0.46023395810539891</v>
      </c>
      <c r="K649">
        <v>-16.967949212058301</v>
      </c>
      <c r="L649">
        <f>(Table2[[#This Row],[6M Return vs Nifty]]-AVERAGE(Table2[6M Return vs Nifty]))/_xlfn.STDEV.P(Table2[6M Return vs Nifty])</f>
        <v>-0.81668510266601624</v>
      </c>
      <c r="M649">
        <v>9.9655305291065197</v>
      </c>
      <c r="N649">
        <f>(Table2[[#This Row],[1W Return vs Nifty]]-AVERAGE(Table2[1W Return vs Nifty]))/_xlfn.STDEV.P(Table2[1W Return vs Nifty])</f>
        <v>1.6390913155086566</v>
      </c>
      <c r="O649">
        <v>632.99</v>
      </c>
      <c r="P649">
        <v>616.94656987589099</v>
      </c>
      <c r="Q649">
        <v>619.55805502290002</v>
      </c>
      <c r="R649">
        <v>69.556444503084904</v>
      </c>
      <c r="S649" s="2">
        <f>(Table2[[#This Row],[Close Price]]-Table2[[#This Row],[20D EMA]])/Table2[[#This Row],[20D EMA]]</f>
        <v>7.0475046999162724E-2</v>
      </c>
      <c r="T649" s="2">
        <f>(Table2[[#This Row],[Close Price]]-Table2[[#This Row],[50D EMA]])/Table2[[#This Row],[50D EMA]]</f>
        <v>9.8312290051811912E-2</v>
      </c>
      <c r="U649" s="2">
        <f>(Table2[[#This Row],[Close Price]]-Table2[[#This Row],[200D EMA]])/Table2[[#This Row],[200D EMA]]</f>
        <v>9.3682818755305611E-2</v>
      </c>
      <c r="V649">
        <v>2.1533191480027201</v>
      </c>
      <c r="W649">
        <v>672.65</v>
      </c>
      <c r="X649">
        <v>705.95</v>
      </c>
      <c r="Y649">
        <v>604.79999999999995</v>
      </c>
      <c r="Z649">
        <v>705.95</v>
      </c>
      <c r="AA649">
        <v>604.79999999999995</v>
      </c>
      <c r="AB649">
        <v>705.95</v>
      </c>
      <c r="AC649" s="2">
        <f>(Table2[[#This Row],[Close Price]]/Table2[[#This Row],[Day Low]])-1</f>
        <v>7.3589533932951756E-3</v>
      </c>
      <c r="AD649" s="2">
        <f>(Table2[[#This Row],[Day High]]/Table2[[#This Row],[Close Price]])-1</f>
        <v>4.1838842975206569E-2</v>
      </c>
      <c r="AE649" s="2">
        <f>(Table2[[#This Row],[Close Price]]/Table2[[#This Row],[Current Week Low]])-1</f>
        <v>0.12037037037037046</v>
      </c>
      <c r="AF649" s="2">
        <f>(Table2[[#This Row],[Current Week High]]/Table2[[#This Row],[Close Price]])-1</f>
        <v>4.1838842975206569E-2</v>
      </c>
      <c r="AG649" s="2">
        <f>(Table2[[#This Row],[Close Price]]/Table2[[#This Row],[Current Month Low]])-1</f>
        <v>0.12037037037037046</v>
      </c>
      <c r="AH649" s="2">
        <f>(Table2[[#This Row],[Current Month High]]/Table2[[#This Row],[Close Price]])-1</f>
        <v>4.1838842975206569E-2</v>
      </c>
      <c r="AI649">
        <v>13.3264462809917</v>
      </c>
      <c r="AJ649">
        <v>51.047703967900098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0.06</v>
      </c>
      <c r="AM649" t="s">
        <v>10473</v>
      </c>
      <c r="AN649">
        <v>5.42</v>
      </c>
      <c r="AO649" t="s">
        <v>10473</v>
      </c>
      <c r="AP649">
        <v>-5.8502010749812997E-2</v>
      </c>
      <c r="AQ649">
        <f>(Table2[[#This Row],[Sharpe Ratio]]-AVERAGE(Table2[Sharpe Ratio]))/_xlfn.STDEV.P(Table2[Sharpe Ratio])</f>
        <v>-1.2853419893884612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566</v>
      </c>
      <c r="AT649">
        <f>_xlfn.RANK.AVG(Table2[[#This Row],[6M Return vs Nifty Z-Score]],Table2[6M Return vs Nifty Z-Score])</f>
        <v>600</v>
      </c>
      <c r="AU649">
        <f>_xlfn.RANK.AVG(Table2[[#This Row],[Sharpe Ratio Z-Score]],Table2[Sharpe Ratio Z-Score])</f>
        <v>647</v>
      </c>
      <c r="AV649">
        <f>(Table2[[#This Row],[Rank 1Y]]+Table2[[#This Row],[Rank 6M]]+Table2[[#This Row],[Rank Sharpe]])/3</f>
        <v>604.33333333333337</v>
      </c>
    </row>
    <row r="650" spans="1:48" x14ac:dyDescent="0.3">
      <c r="A650" t="s">
        <v>162</v>
      </c>
      <c r="B650" t="s">
        <v>163</v>
      </c>
      <c r="C650" t="s">
        <v>10428</v>
      </c>
      <c r="D650" t="s">
        <v>21</v>
      </c>
      <c r="E650">
        <v>160570.89377073001</v>
      </c>
      <c r="F650">
        <v>5421.7</v>
      </c>
      <c r="G650">
        <v>-22.088851549745399</v>
      </c>
      <c r="H650">
        <f>(Table2[[#This Row],[1Y Return vs Nifty]]-AVERAGE(Table2[1Y Return vs Nifty]))/_xlfn.STDEV.P(Table2[1Y Return vs Nifty])</f>
        <v>-0.78874673254350791</v>
      </c>
      <c r="I650">
        <v>9.7263888198375597</v>
      </c>
      <c r="J650">
        <f>(Table2[[#This Row],[1M Return vs Nifty]]-AVERAGE(Table2[1M Return vs Nifty]))/_xlfn.STDEV.P(Table2[1M Return vs Nifty])</f>
        <v>-1.6713607284668707E-2</v>
      </c>
      <c r="K650">
        <v>-20.8460007328488</v>
      </c>
      <c r="L650">
        <f>(Table2[[#This Row],[6M Return vs Nifty]]-AVERAGE(Table2[6M Return vs Nifty]))/_xlfn.STDEV.P(Table2[6M Return vs Nifty])</f>
        <v>-0.92757438487268851</v>
      </c>
      <c r="M650">
        <v>0.26019512885480101</v>
      </c>
      <c r="N650">
        <f>(Table2[[#This Row],[1W Return vs Nifty]]-AVERAGE(Table2[1W Return vs Nifty]))/_xlfn.STDEV.P(Table2[1W Return vs Nifty])</f>
        <v>-0.26641208248599213</v>
      </c>
      <c r="O650">
        <v>5210.54</v>
      </c>
      <c r="P650">
        <v>5050.6699797862502</v>
      </c>
      <c r="Q650">
        <v>5131.1140851127302</v>
      </c>
      <c r="R650">
        <v>74.169073764851305</v>
      </c>
      <c r="S650" s="2">
        <f>(Table2[[#This Row],[Close Price]]-Table2[[#This Row],[20D EMA]])/Table2[[#This Row],[20D EMA]]</f>
        <v>4.0525550134918813E-2</v>
      </c>
      <c r="T650" s="2">
        <f>(Table2[[#This Row],[Close Price]]-Table2[[#This Row],[50D EMA]])/Table2[[#This Row],[50D EMA]]</f>
        <v>7.3461545042278129E-2</v>
      </c>
      <c r="U650" s="2">
        <f>(Table2[[#This Row],[Close Price]]-Table2[[#This Row],[200D EMA]])/Table2[[#This Row],[200D EMA]]</f>
        <v>5.66321290205508E-2</v>
      </c>
      <c r="V650">
        <v>1.20511695212692</v>
      </c>
      <c r="W650">
        <v>5398.75</v>
      </c>
      <c r="X650">
        <v>5493.2</v>
      </c>
      <c r="Y650">
        <v>5352.15</v>
      </c>
      <c r="Z650">
        <v>5550</v>
      </c>
      <c r="AA650">
        <v>5352.15</v>
      </c>
      <c r="AB650">
        <v>5550</v>
      </c>
      <c r="AC650" s="2">
        <f>(Table2[[#This Row],[Close Price]]/Table2[[#This Row],[Day Low]])-1</f>
        <v>4.2509840240796404E-3</v>
      </c>
      <c r="AD650" s="2">
        <f>(Table2[[#This Row],[Day High]]/Table2[[#This Row],[Close Price]])-1</f>
        <v>1.3187745541066498E-2</v>
      </c>
      <c r="AE650" s="2">
        <f>(Table2[[#This Row],[Close Price]]/Table2[[#This Row],[Current Week Low]])-1</f>
        <v>1.2994777799575807E-2</v>
      </c>
      <c r="AF650" s="2">
        <f>(Table2[[#This Row],[Current Week High]]/Table2[[#This Row],[Close Price]])-1</f>
        <v>2.3664164376487218E-2</v>
      </c>
      <c r="AG650" s="2">
        <f>(Table2[[#This Row],[Close Price]]/Table2[[#This Row],[Current Month Low]])-1</f>
        <v>1.2994777799575807E-2</v>
      </c>
      <c r="AH650" s="2">
        <f>(Table2[[#This Row],[Current Month High]]/Table2[[#This Row],[Close Price]])-1</f>
        <v>2.3664164376487218E-2</v>
      </c>
      <c r="AI650">
        <v>18.818820665105001</v>
      </c>
      <c r="AJ650">
        <v>20.120525971795999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0.03</v>
      </c>
      <c r="AM650" t="s">
        <v>10473</v>
      </c>
      <c r="AN650">
        <v>8.01</v>
      </c>
      <c r="AO650" t="s">
        <v>10473</v>
      </c>
      <c r="AP650">
        <v>-1.852712277016E-3</v>
      </c>
      <c r="AQ650">
        <f>(Table2[[#This Row],[Sharpe Ratio]]-AVERAGE(Table2[Sharpe Ratio]))/_xlfn.STDEV.P(Table2[Sharpe Ratio])</f>
        <v>-0.64468053592212649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632</v>
      </c>
      <c r="AT650">
        <f>_xlfn.RANK.AVG(Table2[[#This Row],[6M Return vs Nifty Z-Score]],Table2[6M Return vs Nifty Z-Score])</f>
        <v>639</v>
      </c>
      <c r="AU650">
        <f>_xlfn.RANK.AVG(Table2[[#This Row],[Sharpe Ratio Z-Score]],Table2[Sharpe Ratio Z-Score])</f>
        <v>545</v>
      </c>
      <c r="AV650">
        <f>(Table2[[#This Row],[Rank 1Y]]+Table2[[#This Row],[Rank 6M]]+Table2[[#This Row],[Rank Sharpe]])/3</f>
        <v>605.33333333333337</v>
      </c>
    </row>
    <row r="651" spans="1:48" x14ac:dyDescent="0.3">
      <c r="A651" t="s">
        <v>2229</v>
      </c>
      <c r="B651" t="s">
        <v>2230</v>
      </c>
      <c r="C651" t="s">
        <v>10431</v>
      </c>
      <c r="D651" t="s">
        <v>286</v>
      </c>
      <c r="E651">
        <v>2364.686053115</v>
      </c>
      <c r="F651">
        <v>819.05</v>
      </c>
      <c r="G651">
        <v>-61.160241312382297</v>
      </c>
      <c r="H651">
        <f>(Table2[[#This Row],[1Y Return vs Nifty]]-AVERAGE(Table2[1Y Return vs Nifty]))/_xlfn.STDEV.P(Table2[1Y Return vs Nifty])</f>
        <v>-1.2239526259079159</v>
      </c>
      <c r="I651">
        <v>10.2612856051559</v>
      </c>
      <c r="J651">
        <f>(Table2[[#This Row],[1M Return vs Nifty]]-AVERAGE(Table2[1M Return vs Nifty]))/_xlfn.STDEV.P(Table2[1M Return vs Nifty])</f>
        <v>2.1805398451701881E-2</v>
      </c>
      <c r="K651">
        <v>-18.997845687384199</v>
      </c>
      <c r="L651">
        <f>(Table2[[#This Row],[6M Return vs Nifty]]-AVERAGE(Table2[6M Return vs Nifty]))/_xlfn.STDEV.P(Table2[6M Return vs Nifty])</f>
        <v>-0.87472810748325502</v>
      </c>
      <c r="M651">
        <v>5.6737735610520801</v>
      </c>
      <c r="N651">
        <f>(Table2[[#This Row],[1W Return vs Nifty]]-AVERAGE(Table2[1W Return vs Nifty]))/_xlfn.STDEV.P(Table2[1W Return vs Nifty])</f>
        <v>0.79646639336708469</v>
      </c>
      <c r="O651">
        <v>791.17</v>
      </c>
      <c r="P651">
        <v>778.92306918067595</v>
      </c>
      <c r="Q651">
        <v>816.84808174954003</v>
      </c>
      <c r="R651">
        <v>60.607600773129803</v>
      </c>
      <c r="S651" s="2">
        <f>(Table2[[#This Row],[Close Price]]-Table2[[#This Row],[20D EMA]])/Table2[[#This Row],[20D EMA]]</f>
        <v>3.5238949909627511E-2</v>
      </c>
      <c r="T651" s="2">
        <f>(Table2[[#This Row],[Close Price]]-Table2[[#This Row],[50D EMA]])/Table2[[#This Row],[50D EMA]]</f>
        <v>5.1515910116171328E-2</v>
      </c>
      <c r="U651" s="2">
        <f>(Table2[[#This Row],[Close Price]]-Table2[[#This Row],[200D EMA]])/Table2[[#This Row],[200D EMA]]</f>
        <v>2.6956276199410511E-3</v>
      </c>
      <c r="V651">
        <v>1.7021596192673301</v>
      </c>
      <c r="W651">
        <v>815.75</v>
      </c>
      <c r="X651">
        <v>832.1</v>
      </c>
      <c r="Y651">
        <v>769.05</v>
      </c>
      <c r="Z651">
        <v>863.95</v>
      </c>
      <c r="AA651">
        <v>769.05</v>
      </c>
      <c r="AB651">
        <v>863.95</v>
      </c>
      <c r="AC651" s="2">
        <f>(Table2[[#This Row],[Close Price]]/Table2[[#This Row],[Day Low]])-1</f>
        <v>4.0453570334046951E-3</v>
      </c>
      <c r="AD651" s="2">
        <f>(Table2[[#This Row],[Day High]]/Table2[[#This Row],[Close Price]])-1</f>
        <v>1.5933093217752381E-2</v>
      </c>
      <c r="AE651" s="2">
        <f>(Table2[[#This Row],[Close Price]]/Table2[[#This Row],[Current Week Low]])-1</f>
        <v>6.5015278590468739E-2</v>
      </c>
      <c r="AF651" s="2">
        <f>(Table2[[#This Row],[Current Week High]]/Table2[[#This Row],[Close Price]])-1</f>
        <v>5.4819608082534721E-2</v>
      </c>
      <c r="AG651" s="2">
        <f>(Table2[[#This Row],[Close Price]]/Table2[[#This Row],[Current Month Low]])-1</f>
        <v>6.5015278590468739E-2</v>
      </c>
      <c r="AH651" s="2">
        <f>(Table2[[#This Row],[Current Month High]]/Table2[[#This Row],[Close Price]])-1</f>
        <v>5.4819608082534721E-2</v>
      </c>
      <c r="AI651">
        <v>62.102435748733299</v>
      </c>
      <c r="AJ651">
        <v>23.854528958112802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-0.04</v>
      </c>
      <c r="AM651" t="s">
        <v>10474</v>
      </c>
      <c r="AN651">
        <v>5.47</v>
      </c>
      <c r="AO651" t="s">
        <v>10473</v>
      </c>
      <c r="AP651">
        <v>5.9913160742149996E-3</v>
      </c>
      <c r="AQ651">
        <f>(Table2[[#This Row],[Sharpe Ratio]]-AVERAGE(Table2[Sharpe Ratio]))/_xlfn.STDEV.P(Table2[Sharpe Ratio])</f>
        <v>-0.5559704064058012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720</v>
      </c>
      <c r="AT651">
        <f>_xlfn.RANK.AVG(Table2[[#This Row],[6M Return vs Nifty Z-Score]],Table2[6M Return vs Nifty Z-Score])</f>
        <v>619</v>
      </c>
      <c r="AU651">
        <f>_xlfn.RANK.AVG(Table2[[#This Row],[Sharpe Ratio Z-Score]],Table2[Sharpe Ratio Z-Score])</f>
        <v>482</v>
      </c>
      <c r="AV651">
        <f>(Table2[[#This Row],[Rank 1Y]]+Table2[[#This Row],[Rank 6M]]+Table2[[#This Row],[Rank Sharpe]])/3</f>
        <v>607</v>
      </c>
    </row>
    <row r="652" spans="1:48" x14ac:dyDescent="0.3">
      <c r="A652" t="s">
        <v>555</v>
      </c>
      <c r="B652" t="s">
        <v>556</v>
      </c>
      <c r="C652" t="s">
        <v>10429</v>
      </c>
      <c r="D652" t="s">
        <v>37</v>
      </c>
      <c r="E652">
        <v>34262.489123740001</v>
      </c>
      <c r="F652">
        <v>585.4</v>
      </c>
      <c r="G652">
        <v>-27.314220230399702</v>
      </c>
      <c r="H652">
        <f>(Table2[[#This Row],[1Y Return vs Nifty]]-AVERAGE(Table2[1Y Return vs Nifty]))/_xlfn.STDEV.P(Table2[1Y Return vs Nifty])</f>
        <v>-0.8469507344650683</v>
      </c>
      <c r="I652">
        <v>8.5360610843383</v>
      </c>
      <c r="J652">
        <f>(Table2[[#This Row],[1M Return vs Nifty]]-AVERAGE(Table2[1M Return vs Nifty]))/_xlfn.STDEV.P(Table2[1M Return vs Nifty])</f>
        <v>-0.10243152919098482</v>
      </c>
      <c r="K652">
        <v>-5.4407114245979198</v>
      </c>
      <c r="L652">
        <f>(Table2[[#This Row],[6M Return vs Nifty]]-AVERAGE(Table2[6M Return vs Nifty]))/_xlfn.STDEV.P(Table2[6M Return vs Nifty])</f>
        <v>-0.48707444194520305</v>
      </c>
      <c r="M652">
        <v>7.2673735766702796</v>
      </c>
      <c r="N652">
        <f>(Table2[[#This Row],[1W Return vs Nifty]]-AVERAGE(Table2[1W Return vs Nifty]))/_xlfn.STDEV.P(Table2[1W Return vs Nifty])</f>
        <v>1.1093468987359199</v>
      </c>
      <c r="O652">
        <v>547.94000000000005</v>
      </c>
      <c r="P652">
        <v>541.91695323296904</v>
      </c>
      <c r="Q652">
        <v>557.95118647814104</v>
      </c>
      <c r="R652">
        <v>80.683670918289906</v>
      </c>
      <c r="S652" s="2">
        <f>(Table2[[#This Row],[Close Price]]-Table2[[#This Row],[20D EMA]])/Table2[[#This Row],[20D EMA]]</f>
        <v>6.8365149468919806E-2</v>
      </c>
      <c r="T652" s="2">
        <f>(Table2[[#This Row],[Close Price]]-Table2[[#This Row],[50D EMA]])/Table2[[#This Row],[50D EMA]]</f>
        <v>8.0239318049785513E-2</v>
      </c>
      <c r="U652" s="2">
        <f>(Table2[[#This Row],[Close Price]]-Table2[[#This Row],[200D EMA]])/Table2[[#This Row],[200D EMA]]</f>
        <v>4.9195725696219675E-2</v>
      </c>
      <c r="V652">
        <v>1.6983962742235901</v>
      </c>
      <c r="W652">
        <v>576.20000000000005</v>
      </c>
      <c r="X652">
        <v>590</v>
      </c>
      <c r="Y652">
        <v>555.54999999999995</v>
      </c>
      <c r="Z652">
        <v>592.45000000000005</v>
      </c>
      <c r="AA652">
        <v>555.54999999999995</v>
      </c>
      <c r="AB652">
        <v>592.45000000000005</v>
      </c>
      <c r="AC652" s="2">
        <f>(Table2[[#This Row],[Close Price]]/Table2[[#This Row],[Day Low]])-1</f>
        <v>1.5966678236723153E-2</v>
      </c>
      <c r="AD652" s="2">
        <f>(Table2[[#This Row],[Day High]]/Table2[[#This Row],[Close Price]])-1</f>
        <v>7.8578749572941753E-3</v>
      </c>
      <c r="AE652" s="2">
        <f>(Table2[[#This Row],[Close Price]]/Table2[[#This Row],[Current Week Low]])-1</f>
        <v>5.3730537305373138E-2</v>
      </c>
      <c r="AF652" s="2">
        <f>(Table2[[#This Row],[Current Week High]]/Table2[[#This Row],[Close Price]])-1</f>
        <v>1.2043047488896619E-2</v>
      </c>
      <c r="AG652" s="2">
        <f>(Table2[[#This Row],[Close Price]]/Table2[[#This Row],[Current Month Low]])-1</f>
        <v>5.3730537305373138E-2</v>
      </c>
      <c r="AH652" s="2">
        <f>(Table2[[#This Row],[Current Month High]]/Table2[[#This Row],[Close Price]])-1</f>
        <v>1.2043047488896619E-2</v>
      </c>
      <c r="AI652">
        <v>15.3057738298599</v>
      </c>
      <c r="AJ652">
        <v>28.715919085312201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-7.0000000000000007E-2</v>
      </c>
      <c r="AM652" t="s">
        <v>10474</v>
      </c>
      <c r="AN652">
        <v>10.54</v>
      </c>
      <c r="AO652" t="s">
        <v>10473</v>
      </c>
      <c r="AP652">
        <v>-9.2361020117987996E-2</v>
      </c>
      <c r="AQ652">
        <f>(Table2[[#This Row],[Sharpe Ratio]]-AVERAGE(Table2[Sharpe Ratio]))/_xlfn.STDEV.P(Table2[Sharpe Ratio])</f>
        <v>-1.6682622150495399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654</v>
      </c>
      <c r="AT652">
        <f>_xlfn.RANK.AVG(Table2[[#This Row],[6M Return vs Nifty Z-Score]],Table2[6M Return vs Nifty Z-Score])</f>
        <v>484</v>
      </c>
      <c r="AU652">
        <f>_xlfn.RANK.AVG(Table2[[#This Row],[Sharpe Ratio Z-Score]],Table2[Sharpe Ratio Z-Score])</f>
        <v>692</v>
      </c>
      <c r="AV652">
        <f>(Table2[[#This Row],[Rank 1Y]]+Table2[[#This Row],[Rank 6M]]+Table2[[#This Row],[Rank Sharpe]])/3</f>
        <v>610</v>
      </c>
    </row>
    <row r="653" spans="1:48" x14ac:dyDescent="0.3">
      <c r="A653" t="s">
        <v>1240</v>
      </c>
      <c r="B653" t="s">
        <v>1241</v>
      </c>
      <c r="C653" t="s">
        <v>10429</v>
      </c>
      <c r="D653" t="s">
        <v>122</v>
      </c>
      <c r="E653">
        <v>8949.8322069780006</v>
      </c>
      <c r="F653">
        <v>83.46</v>
      </c>
      <c r="G653">
        <v>-34.746389195174999</v>
      </c>
      <c r="H653">
        <f>(Table2[[#This Row],[1Y Return vs Nifty]]-AVERAGE(Table2[1Y Return vs Nifty]))/_xlfn.STDEV.P(Table2[1Y Return vs Nifty])</f>
        <v>-0.92973570202318057</v>
      </c>
      <c r="I653">
        <v>-4.7850680309349496</v>
      </c>
      <c r="J653">
        <f>(Table2[[#This Row],[1M Return vs Nifty]]-AVERAGE(Table2[1M Return vs Nifty]))/_xlfn.STDEV.P(Table2[1M Return vs Nifty])</f>
        <v>-1.0617131380732776</v>
      </c>
      <c r="K653">
        <v>-19.423977383899</v>
      </c>
      <c r="L653">
        <f>(Table2[[#This Row],[6M Return vs Nifty]]-AVERAGE(Table2[6M Return vs Nifty]))/_xlfn.STDEV.P(Table2[6M Return vs Nifty])</f>
        <v>-0.88691294765330142</v>
      </c>
      <c r="M653">
        <v>-1.65797437610322</v>
      </c>
      <c r="N653">
        <f>(Table2[[#This Row],[1W Return vs Nifty]]-AVERAGE(Table2[1W Return vs Nifty]))/_xlfn.STDEV.P(Table2[1W Return vs Nifty])</f>
        <v>-0.64301715164541795</v>
      </c>
      <c r="O653">
        <v>83.9</v>
      </c>
      <c r="P653">
        <v>84.069176307127094</v>
      </c>
      <c r="Q653">
        <v>85.709027861889595</v>
      </c>
      <c r="R653">
        <v>46.229970335492702</v>
      </c>
      <c r="S653" s="2">
        <f>(Table2[[#This Row],[Close Price]]-Table2[[#This Row],[20D EMA]])/Table2[[#This Row],[20D EMA]]</f>
        <v>-5.244338498212299E-3</v>
      </c>
      <c r="T653" s="2">
        <f>(Table2[[#This Row],[Close Price]]-Table2[[#This Row],[50D EMA]])/Table2[[#This Row],[50D EMA]]</f>
        <v>-7.246131506054217E-3</v>
      </c>
      <c r="U653" s="2">
        <f>(Table2[[#This Row],[Close Price]]-Table2[[#This Row],[200D EMA]])/Table2[[#This Row],[200D EMA]]</f>
        <v>-2.6240268009032321E-2</v>
      </c>
      <c r="V653">
        <v>0.42919257733316302</v>
      </c>
      <c r="W653">
        <v>82.23</v>
      </c>
      <c r="X653">
        <v>83.78</v>
      </c>
      <c r="Y653">
        <v>82.21</v>
      </c>
      <c r="Z653">
        <v>84.35</v>
      </c>
      <c r="AA653">
        <v>82.21</v>
      </c>
      <c r="AB653">
        <v>84.35</v>
      </c>
      <c r="AC653" s="2">
        <f>(Table2[[#This Row],[Close Price]]/Table2[[#This Row],[Day Low]])-1</f>
        <v>1.4958044509303159E-2</v>
      </c>
      <c r="AD653" s="2">
        <f>(Table2[[#This Row],[Day High]]/Table2[[#This Row],[Close Price]])-1</f>
        <v>3.8341720584711414E-3</v>
      </c>
      <c r="AE653" s="2">
        <f>(Table2[[#This Row],[Close Price]]/Table2[[#This Row],[Current Week Low]])-1</f>
        <v>1.5204962899890484E-2</v>
      </c>
      <c r="AF653" s="2">
        <f>(Table2[[#This Row],[Current Week High]]/Table2[[#This Row],[Close Price]])-1</f>
        <v>1.0663791037622827E-2</v>
      </c>
      <c r="AG653" s="2">
        <f>(Table2[[#This Row],[Close Price]]/Table2[[#This Row],[Current Month Low]])-1</f>
        <v>1.5204962899890484E-2</v>
      </c>
      <c r="AH653" s="2">
        <f>(Table2[[#This Row],[Current Month High]]/Table2[[#This Row],[Close Price]])-1</f>
        <v>1.0663791037622827E-2</v>
      </c>
      <c r="AI653">
        <v>17.421519290678098</v>
      </c>
      <c r="AJ653">
        <v>15.2762430939226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-0.15</v>
      </c>
      <c r="AM653" t="s">
        <v>10474</v>
      </c>
      <c r="AN653">
        <v>-3.27</v>
      </c>
      <c r="AO653" t="s">
        <v>10474</v>
      </c>
      <c r="AQ653">
        <f>(Table2[[#This Row],[Sharpe Ratio]]-AVERAGE(Table2[Sharpe Ratio]))/_xlfn.STDEV.P(Table2[Sharpe Ratio])</f>
        <v>-0.62372773734831932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682</v>
      </c>
      <c r="AT653">
        <f>_xlfn.RANK.AVG(Table2[[#This Row],[6M Return vs Nifty Z-Score]],Table2[6M Return vs Nifty Z-Score])</f>
        <v>624</v>
      </c>
      <c r="AU653">
        <f>_xlfn.RANK.AVG(Table2[[#This Row],[Sharpe Ratio Z-Score]],Table2[Sharpe Ratio Z-Score])</f>
        <v>524.5</v>
      </c>
      <c r="AV653">
        <f>(Table2[[#This Row],[Rank 1Y]]+Table2[[#This Row],[Rank 6M]]+Table2[[#This Row],[Rank Sharpe]])/3</f>
        <v>610.16666666666663</v>
      </c>
    </row>
    <row r="654" spans="1:48" x14ac:dyDescent="0.3">
      <c r="A654" t="s">
        <v>2219</v>
      </c>
      <c r="B654" t="s">
        <v>2220</v>
      </c>
      <c r="C654" t="s">
        <v>10441</v>
      </c>
      <c r="D654" t="s">
        <v>216</v>
      </c>
      <c r="E654">
        <v>2377.9271697700001</v>
      </c>
      <c r="F654">
        <v>307.7</v>
      </c>
      <c r="G654">
        <v>-52.031536955615501</v>
      </c>
      <c r="H654">
        <f>(Table2[[#This Row],[1Y Return vs Nifty]]-AVERAGE(Table2[1Y Return vs Nifty]))/_xlfn.STDEV.P(Table2[1Y Return vs Nifty])</f>
        <v>-1.1222703986059983</v>
      </c>
      <c r="I654">
        <v>11.284871851248599</v>
      </c>
      <c r="J654">
        <f>(Table2[[#This Row],[1M Return vs Nifty]]-AVERAGE(Table2[1M Return vs Nifty]))/_xlfn.STDEV.P(Table2[1M Return vs Nifty])</f>
        <v>9.5515926477122218E-2</v>
      </c>
      <c r="K654">
        <v>-15.951818319107399</v>
      </c>
      <c r="L654">
        <f>(Table2[[#This Row],[6M Return vs Nifty]]-AVERAGE(Table2[6M Return vs Nifty]))/_xlfn.STDEV.P(Table2[6M Return vs Nifty])</f>
        <v>-0.78762978332761235</v>
      </c>
      <c r="M654">
        <v>-0.20732744661621499</v>
      </c>
      <c r="N654">
        <f>(Table2[[#This Row],[1W Return vs Nifty]]-AVERAGE(Table2[1W Return vs Nifty]))/_xlfn.STDEV.P(Table2[1W Return vs Nifty])</f>
        <v>-0.35820343430018342</v>
      </c>
      <c r="O654">
        <v>297.39</v>
      </c>
      <c r="P654">
        <v>292.74403073193201</v>
      </c>
      <c r="Q654">
        <v>322.608267664604</v>
      </c>
      <c r="R654">
        <v>60.809002670071401</v>
      </c>
      <c r="S654" s="2">
        <f>(Table2[[#This Row],[Close Price]]-Table2[[#This Row],[20D EMA]])/Table2[[#This Row],[20D EMA]]</f>
        <v>3.4668280708833529E-2</v>
      </c>
      <c r="T654" s="2">
        <f>(Table2[[#This Row],[Close Price]]-Table2[[#This Row],[50D EMA]])/Table2[[#This Row],[50D EMA]]</f>
        <v>5.1088895751945397E-2</v>
      </c>
      <c r="U654" s="2">
        <f>(Table2[[#This Row],[Close Price]]-Table2[[#This Row],[200D EMA]])/Table2[[#This Row],[200D EMA]]</f>
        <v>-4.6211672665820276E-2</v>
      </c>
      <c r="V654">
        <v>1.71565137523195</v>
      </c>
      <c r="W654">
        <v>301.25</v>
      </c>
      <c r="X654">
        <v>314.89999999999998</v>
      </c>
      <c r="Y654">
        <v>291.05</v>
      </c>
      <c r="Z654">
        <v>314.89999999999998</v>
      </c>
      <c r="AA654">
        <v>291.05</v>
      </c>
      <c r="AB654">
        <v>314.89999999999998</v>
      </c>
      <c r="AC654" s="2">
        <f>(Table2[[#This Row],[Close Price]]/Table2[[#This Row],[Day Low]])-1</f>
        <v>2.1410788381742707E-2</v>
      </c>
      <c r="AD654" s="2">
        <f>(Table2[[#This Row],[Day High]]/Table2[[#This Row],[Close Price]])-1</f>
        <v>2.3399415014624614E-2</v>
      </c>
      <c r="AE654" s="2">
        <f>(Table2[[#This Row],[Close Price]]/Table2[[#This Row],[Current Week Low]])-1</f>
        <v>5.7206665521388089E-2</v>
      </c>
      <c r="AF654" s="2">
        <f>(Table2[[#This Row],[Current Week High]]/Table2[[#This Row],[Close Price]])-1</f>
        <v>2.3399415014624614E-2</v>
      </c>
      <c r="AG654" s="2">
        <f>(Table2[[#This Row],[Close Price]]/Table2[[#This Row],[Current Month Low]])-1</f>
        <v>5.7206665521388089E-2</v>
      </c>
      <c r="AH654" s="2">
        <f>(Table2[[#This Row],[Current Month High]]/Table2[[#This Row],[Close Price]])-1</f>
        <v>2.3399415014624614E-2</v>
      </c>
      <c r="AI654">
        <v>42.248943776405604</v>
      </c>
      <c r="AJ654">
        <v>25.3615807700142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-0.05</v>
      </c>
      <c r="AM654" t="s">
        <v>10474</v>
      </c>
      <c r="AN654">
        <v>6.03</v>
      </c>
      <c r="AO654" t="s">
        <v>10473</v>
      </c>
      <c r="AQ654">
        <f>(Table2[[#This Row],[Sharpe Ratio]]-AVERAGE(Table2[Sharpe Ratio]))/_xlfn.STDEV.P(Table2[Sharpe Ratio])</f>
        <v>-0.62372773734831932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717</v>
      </c>
      <c r="AT654">
        <f>_xlfn.RANK.AVG(Table2[[#This Row],[6M Return vs Nifty Z-Score]],Table2[6M Return vs Nifty Z-Score])</f>
        <v>593</v>
      </c>
      <c r="AU654">
        <f>_xlfn.RANK.AVG(Table2[[#This Row],[Sharpe Ratio Z-Score]],Table2[Sharpe Ratio Z-Score])</f>
        <v>524.5</v>
      </c>
      <c r="AV654">
        <f>(Table2[[#This Row],[Rank 1Y]]+Table2[[#This Row],[Rank 6M]]+Table2[[#This Row],[Rank Sharpe]])/3</f>
        <v>611.5</v>
      </c>
    </row>
    <row r="655" spans="1:48" x14ac:dyDescent="0.3">
      <c r="A655" t="s">
        <v>2249</v>
      </c>
      <c r="B655" t="s">
        <v>2250</v>
      </c>
      <c r="C655" t="s">
        <v>10433</v>
      </c>
      <c r="D655" t="s">
        <v>230</v>
      </c>
      <c r="E655">
        <v>2320.6570349499998</v>
      </c>
      <c r="F655">
        <v>518.5</v>
      </c>
      <c r="G655">
        <v>-33.193593996645198</v>
      </c>
      <c r="H655">
        <f>(Table2[[#This Row],[1Y Return vs Nifty]]-AVERAGE(Table2[1Y Return vs Nifty]))/_xlfn.STDEV.P(Table2[1Y Return vs Nifty])</f>
        <v>-0.91243952633827163</v>
      </c>
      <c r="I655">
        <v>1.00186360878716</v>
      </c>
      <c r="J655">
        <f>(Table2[[#This Row],[1M Return vs Nifty]]-AVERAGE(Table2[1M Return vs Nifty]))/_xlfn.STDEV.P(Table2[1M Return vs Nifty])</f>
        <v>-0.64498441742153745</v>
      </c>
      <c r="K655">
        <v>-20.942246607362801</v>
      </c>
      <c r="L655">
        <f>(Table2[[#This Row],[6M Return vs Nifty]]-AVERAGE(Table2[6M Return vs Nifty]))/_xlfn.STDEV.P(Table2[6M Return vs Nifty])</f>
        <v>-0.93032644628368166</v>
      </c>
      <c r="M655">
        <v>-3.7166056546141699</v>
      </c>
      <c r="N655">
        <f>(Table2[[#This Row],[1W Return vs Nifty]]-AVERAGE(Table2[1W Return vs Nifty]))/_xlfn.STDEV.P(Table2[1W Return vs Nifty])</f>
        <v>-1.0471998753376812</v>
      </c>
      <c r="O655">
        <v>522.88</v>
      </c>
      <c r="P655">
        <v>526.18988992598099</v>
      </c>
      <c r="Q655">
        <v>547.02417645575701</v>
      </c>
      <c r="R655">
        <v>39.839240372988499</v>
      </c>
      <c r="S655" s="2">
        <f>(Table2[[#This Row],[Close Price]]-Table2[[#This Row],[20D EMA]])/Table2[[#This Row],[20D EMA]]</f>
        <v>-8.3766829865360992E-3</v>
      </c>
      <c r="T655" s="2">
        <f>(Table2[[#This Row],[Close Price]]-Table2[[#This Row],[50D EMA]])/Table2[[#This Row],[50D EMA]]</f>
        <v>-1.4614286730333659E-2</v>
      </c>
      <c r="U655" s="2">
        <f>(Table2[[#This Row],[Close Price]]-Table2[[#This Row],[200D EMA]])/Table2[[#This Row],[200D EMA]]</f>
        <v>-5.2144270186683481E-2</v>
      </c>
      <c r="V655">
        <v>1.04540681198107</v>
      </c>
      <c r="W655">
        <v>517.15</v>
      </c>
      <c r="X655">
        <v>525.29999999999995</v>
      </c>
      <c r="Y655">
        <v>517</v>
      </c>
      <c r="Z655">
        <v>533.95000000000005</v>
      </c>
      <c r="AA655">
        <v>517</v>
      </c>
      <c r="AB655">
        <v>533.95000000000005</v>
      </c>
      <c r="AC655" s="2">
        <f>(Table2[[#This Row],[Close Price]]/Table2[[#This Row],[Day Low]])-1</f>
        <v>2.6104611814754541E-3</v>
      </c>
      <c r="AD655" s="2">
        <f>(Table2[[#This Row],[Day High]]/Table2[[#This Row],[Close Price]])-1</f>
        <v>1.3114754098360493E-2</v>
      </c>
      <c r="AE655" s="2">
        <f>(Table2[[#This Row],[Close Price]]/Table2[[#This Row],[Current Week Low]])-1</f>
        <v>2.9013539651836506E-3</v>
      </c>
      <c r="AF655" s="2">
        <f>(Table2[[#This Row],[Current Week High]]/Table2[[#This Row],[Close Price]])-1</f>
        <v>2.9797492767599021E-2</v>
      </c>
      <c r="AG655" s="2">
        <f>(Table2[[#This Row],[Close Price]]/Table2[[#This Row],[Current Month Low]])-1</f>
        <v>2.9013539651836506E-3</v>
      </c>
      <c r="AH655" s="2">
        <f>(Table2[[#This Row],[Current Month High]]/Table2[[#This Row],[Close Price]])-1</f>
        <v>2.9797492767599021E-2</v>
      </c>
      <c r="AI655">
        <v>39.373191899710598</v>
      </c>
      <c r="AJ655">
        <v>14.2070484581497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-0.15</v>
      </c>
      <c r="AM655" t="s">
        <v>10474</v>
      </c>
      <c r="AN655">
        <v>-1.95</v>
      </c>
      <c r="AO655" t="s">
        <v>10474</v>
      </c>
      <c r="AQ655">
        <f>(Table2[[#This Row],[Sharpe Ratio]]-AVERAGE(Table2[Sharpe Ratio]))/_xlfn.STDEV.P(Table2[Sharpe Ratio])</f>
        <v>-0.62372773734831932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672</v>
      </c>
      <c r="AT655">
        <f>_xlfn.RANK.AVG(Table2[[#This Row],[6M Return vs Nifty Z-Score]],Table2[6M Return vs Nifty Z-Score])</f>
        <v>640</v>
      </c>
      <c r="AU655">
        <f>_xlfn.RANK.AVG(Table2[[#This Row],[Sharpe Ratio Z-Score]],Table2[Sharpe Ratio Z-Score])</f>
        <v>524.5</v>
      </c>
      <c r="AV655">
        <f>(Table2[[#This Row],[Rank 1Y]]+Table2[[#This Row],[Rank 6M]]+Table2[[#This Row],[Rank Sharpe]])/3</f>
        <v>612.16666666666663</v>
      </c>
    </row>
    <row r="656" spans="1:48" x14ac:dyDescent="0.3">
      <c r="A656" t="s">
        <v>2066</v>
      </c>
      <c r="B656" t="s">
        <v>2067</v>
      </c>
      <c r="C656" t="s">
        <v>10431</v>
      </c>
      <c r="D656" t="s">
        <v>408</v>
      </c>
      <c r="E656">
        <v>2785.1367638799902</v>
      </c>
      <c r="F656">
        <v>1977.05</v>
      </c>
      <c r="G656">
        <v>-8.9980467334072802</v>
      </c>
      <c r="H656">
        <f>(Table2[[#This Row],[1Y Return vs Nifty]]-AVERAGE(Table2[1Y Return vs Nifty]))/_xlfn.STDEV.P(Table2[1Y Return vs Nifty])</f>
        <v>-0.64293171445572983</v>
      </c>
      <c r="I656">
        <v>7.6565802896546096</v>
      </c>
      <c r="J656">
        <f>(Table2[[#This Row],[1M Return vs Nifty]]-AVERAGE(Table2[1M Return vs Nifty]))/_xlfn.STDEV.P(Table2[1M Return vs Nifty])</f>
        <v>-0.16576473048380497</v>
      </c>
      <c r="K656">
        <v>-13.3970272882563</v>
      </c>
      <c r="L656">
        <f>(Table2[[#This Row],[6M Return vs Nifty]]-AVERAGE(Table2[6M Return vs Nifty]))/_xlfn.STDEV.P(Table2[6M Return vs Nifty])</f>
        <v>-0.71457790609484795</v>
      </c>
      <c r="M656">
        <v>0.47457740195529402</v>
      </c>
      <c r="N656">
        <f>(Table2[[#This Row],[1W Return vs Nifty]]-AVERAGE(Table2[1W Return vs Nifty]))/_xlfn.STDEV.P(Table2[1W Return vs Nifty])</f>
        <v>-0.22432119814085028</v>
      </c>
      <c r="O656">
        <v>1935.4</v>
      </c>
      <c r="P656">
        <v>1867.24852050966</v>
      </c>
      <c r="Q656">
        <v>1853.6838468266301</v>
      </c>
      <c r="R656">
        <v>57.727719282498299</v>
      </c>
      <c r="S656" s="2">
        <f>(Table2[[#This Row],[Close Price]]-Table2[[#This Row],[20D EMA]])/Table2[[#This Row],[20D EMA]]</f>
        <v>2.152009920429878E-2</v>
      </c>
      <c r="T656" s="2">
        <f>(Table2[[#This Row],[Close Price]]-Table2[[#This Row],[50D EMA]])/Table2[[#This Row],[50D EMA]]</f>
        <v>5.8803891546461075E-2</v>
      </c>
      <c r="U656" s="2">
        <f>(Table2[[#This Row],[Close Price]]-Table2[[#This Row],[200D EMA]])/Table2[[#This Row],[200D EMA]]</f>
        <v>6.6551884445971529E-2</v>
      </c>
      <c r="V656">
        <v>0.85779140441158197</v>
      </c>
      <c r="W656">
        <v>1962.5</v>
      </c>
      <c r="X656">
        <v>1989.4</v>
      </c>
      <c r="Y656">
        <v>1915.95</v>
      </c>
      <c r="Z656">
        <v>2030</v>
      </c>
      <c r="AA656">
        <v>1915.95</v>
      </c>
      <c r="AB656">
        <v>2030</v>
      </c>
      <c r="AC656" s="2">
        <f>(Table2[[#This Row],[Close Price]]/Table2[[#This Row],[Day Low]])-1</f>
        <v>7.4140127388535593E-3</v>
      </c>
      <c r="AD656" s="2">
        <f>(Table2[[#This Row],[Day High]]/Table2[[#This Row],[Close Price]])-1</f>
        <v>6.2466806605803171E-3</v>
      </c>
      <c r="AE656" s="2">
        <f>(Table2[[#This Row],[Close Price]]/Table2[[#This Row],[Current Week Low]])-1</f>
        <v>3.1890185025705176E-2</v>
      </c>
      <c r="AF656" s="2">
        <f>(Table2[[#This Row],[Current Week High]]/Table2[[#This Row],[Close Price]])-1</f>
        <v>2.6782327204673662E-2</v>
      </c>
      <c r="AG656" s="2">
        <f>(Table2[[#This Row],[Close Price]]/Table2[[#This Row],[Current Month Low]])-1</f>
        <v>3.1890185025705176E-2</v>
      </c>
      <c r="AH656" s="2">
        <f>(Table2[[#This Row],[Current Month High]]/Table2[[#This Row],[Close Price]])-1</f>
        <v>2.6782327204673662E-2</v>
      </c>
      <c r="AI656">
        <v>17.088591588477701</v>
      </c>
      <c r="AJ656">
        <v>29.134552580013001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0.02</v>
      </c>
      <c r="AM656" t="s">
        <v>10473</v>
      </c>
      <c r="AN656">
        <v>-3.2</v>
      </c>
      <c r="AO656" t="s">
        <v>10474</v>
      </c>
      <c r="AP656">
        <v>-0.108842390618668</v>
      </c>
      <c r="AQ656">
        <f>(Table2[[#This Row],[Sharpe Ratio]]-AVERAGE(Table2[Sharpe Ratio]))/_xlfn.STDEV.P(Table2[Sharpe Ratio])</f>
        <v>-1.8546542634021466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-3.6022498125773792</v>
      </c>
      <c r="AS656">
        <f>_xlfn.RANK.AVG(Table2[[#This Row],[1Y Return vs Nifty Z-Score]],Table2[1Y Return vs Nifty Z-Score])</f>
        <v>565</v>
      </c>
      <c r="AT656">
        <f>_xlfn.RANK.AVG(Table2[[#This Row],[6M Return vs Nifty Z-Score]],Table2[6M Return vs Nifty Z-Score])</f>
        <v>564</v>
      </c>
      <c r="AU656">
        <f>_xlfn.RANK.AVG(Table2[[#This Row],[Sharpe Ratio Z-Score]],Table2[Sharpe Ratio Z-Score])</f>
        <v>711</v>
      </c>
      <c r="AV656">
        <f>(Table2[[#This Row],[Rank 1Y]]+Table2[[#This Row],[Rank 6M]]+Table2[[#This Row],[Rank Sharpe]])/3</f>
        <v>613.33333333333337</v>
      </c>
    </row>
    <row r="657" spans="1:48" x14ac:dyDescent="0.3">
      <c r="A657" t="s">
        <v>922</v>
      </c>
      <c r="B657" t="s">
        <v>923</v>
      </c>
      <c r="C657" t="s">
        <v>10443</v>
      </c>
      <c r="D657" t="s">
        <v>539</v>
      </c>
      <c r="E657">
        <v>16048.653502859999</v>
      </c>
      <c r="F657">
        <v>1510.3</v>
      </c>
      <c r="G657">
        <v>-16.173163066201301</v>
      </c>
      <c r="H657">
        <f>(Table2[[#This Row],[1Y Return vs Nifty]]-AVERAGE(Table2[1Y Return vs Nifty]))/_xlfn.STDEV.P(Table2[1Y Return vs Nifty])</f>
        <v>-0.72285344062358936</v>
      </c>
      <c r="I657">
        <v>7.1803801416222397</v>
      </c>
      <c r="J657">
        <f>(Table2[[#This Row],[1M Return vs Nifty]]-AVERAGE(Table2[1M Return vs Nifty]))/_xlfn.STDEV.P(Table2[1M Return vs Nifty])</f>
        <v>-0.2000568719533089</v>
      </c>
      <c r="K657">
        <v>-15.9004384336453</v>
      </c>
      <c r="L657">
        <f>(Table2[[#This Row],[6M Return vs Nifty]]-AVERAGE(Table2[6M Return vs Nifty]))/_xlfn.STDEV.P(Table2[6M Return vs Nifty])</f>
        <v>-0.78616062321248537</v>
      </c>
      <c r="M657">
        <v>3.6528951034967201</v>
      </c>
      <c r="N657">
        <f>(Table2[[#This Row],[1W Return vs Nifty]]-AVERAGE(Table2[1W Return vs Nifty]))/_xlfn.STDEV.P(Table2[1W Return vs Nifty])</f>
        <v>0.39969589456432841</v>
      </c>
      <c r="O657">
        <v>1434.1</v>
      </c>
      <c r="P657">
        <v>1389.69810688189</v>
      </c>
      <c r="Q657">
        <v>1393.23082132272</v>
      </c>
      <c r="R657">
        <v>68.757832685173497</v>
      </c>
      <c r="S657" s="2">
        <f>(Table2[[#This Row],[Close Price]]-Table2[[#This Row],[20D EMA]])/Table2[[#This Row],[20D EMA]]</f>
        <v>5.3134369988145913E-2</v>
      </c>
      <c r="T657" s="2">
        <f>(Table2[[#This Row],[Close Price]]-Table2[[#This Row],[50D EMA]])/Table2[[#This Row],[50D EMA]]</f>
        <v>8.6782800178600142E-2</v>
      </c>
      <c r="U657" s="2">
        <f>(Table2[[#This Row],[Close Price]]-Table2[[#This Row],[200D EMA]])/Table2[[#This Row],[200D EMA]]</f>
        <v>8.4027123779917265E-2</v>
      </c>
      <c r="V657">
        <v>1.5365960283423401</v>
      </c>
      <c r="W657">
        <v>1475</v>
      </c>
      <c r="X657">
        <v>1525.5</v>
      </c>
      <c r="Y657">
        <v>1446.1</v>
      </c>
      <c r="Z657">
        <v>1550</v>
      </c>
      <c r="AA657">
        <v>1446.1</v>
      </c>
      <c r="AB657">
        <v>1550</v>
      </c>
      <c r="AC657" s="2">
        <f>(Table2[[#This Row],[Close Price]]/Table2[[#This Row],[Day Low]])-1</f>
        <v>2.3932203389830375E-2</v>
      </c>
      <c r="AD657" s="2">
        <f>(Table2[[#This Row],[Day High]]/Table2[[#This Row],[Close Price]])-1</f>
        <v>1.0064225650532999E-2</v>
      </c>
      <c r="AE657" s="2">
        <f>(Table2[[#This Row],[Close Price]]/Table2[[#This Row],[Current Week Low]])-1</f>
        <v>4.4395270036650336E-2</v>
      </c>
      <c r="AF657" s="2">
        <f>(Table2[[#This Row],[Current Week High]]/Table2[[#This Row],[Close Price]])-1</f>
        <v>2.6286168310931668E-2</v>
      </c>
      <c r="AG657" s="2">
        <f>(Table2[[#This Row],[Close Price]]/Table2[[#This Row],[Current Month Low]])-1</f>
        <v>4.4395270036650336E-2</v>
      </c>
      <c r="AH657" s="2">
        <f>(Table2[[#This Row],[Current Month High]]/Table2[[#This Row],[Close Price]])-1</f>
        <v>2.6286168310931668E-2</v>
      </c>
      <c r="AI657">
        <v>7.3958816129245903</v>
      </c>
      <c r="AJ657">
        <v>21.504424778760999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0.04</v>
      </c>
      <c r="AM657" t="s">
        <v>10473</v>
      </c>
      <c r="AN657">
        <v>8.34</v>
      </c>
      <c r="AO657" t="s">
        <v>10473</v>
      </c>
      <c r="AP657">
        <v>-5.5658672570677997E-2</v>
      </c>
      <c r="AQ657">
        <f>(Table2[[#This Row],[Sharpe Ratio]]-AVERAGE(Table2[Sharpe Ratio]))/_xlfn.STDEV.P(Table2[Sharpe Ratio])</f>
        <v>-1.2531859482785135</v>
      </c>
      <c r="AR6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>
        <f>_xlfn.RANK.AVG(Table2[[#This Row],[1Y Return vs Nifty Z-Score]],Table2[1Y Return vs Nifty Z-Score])</f>
        <v>607</v>
      </c>
      <c r="AT657">
        <f>_xlfn.RANK.AVG(Table2[[#This Row],[6M Return vs Nifty Z-Score]],Table2[6M Return vs Nifty Z-Score])</f>
        <v>592</v>
      </c>
      <c r="AU657">
        <f>_xlfn.RANK.AVG(Table2[[#This Row],[Sharpe Ratio Z-Score]],Table2[Sharpe Ratio Z-Score])</f>
        <v>643</v>
      </c>
      <c r="AV657">
        <f>(Table2[[#This Row],[Rank 1Y]]+Table2[[#This Row],[Rank 6M]]+Table2[[#This Row],[Rank Sharpe]])/3</f>
        <v>614</v>
      </c>
    </row>
    <row r="658" spans="1:48" x14ac:dyDescent="0.3">
      <c r="A658" t="s">
        <v>1026</v>
      </c>
      <c r="B658" t="s">
        <v>1027</v>
      </c>
      <c r="C658" t="s">
        <v>10428</v>
      </c>
      <c r="D658" t="s">
        <v>297</v>
      </c>
      <c r="E658">
        <v>12799.234073400001</v>
      </c>
      <c r="F658">
        <v>951.9</v>
      </c>
      <c r="G658">
        <v>-33.863687103391598</v>
      </c>
      <c r="H658">
        <f>(Table2[[#This Row],[1Y Return vs Nifty]]-AVERAGE(Table2[1Y Return vs Nifty]))/_xlfn.STDEV.P(Table2[1Y Return vs Nifty])</f>
        <v>-0.91990351650935531</v>
      </c>
      <c r="I658">
        <v>2.1308197867368102</v>
      </c>
      <c r="J658">
        <f>(Table2[[#This Row],[1M Return vs Nifty]]-AVERAGE(Table2[1M Return vs Nifty]))/_xlfn.STDEV.P(Table2[1M Return vs Nifty])</f>
        <v>-0.56368598623228838</v>
      </c>
      <c r="K658">
        <v>-25.795803486684299</v>
      </c>
      <c r="L658">
        <f>(Table2[[#This Row],[6M Return vs Nifty]]-AVERAGE(Table2[6M Return vs Nifty]))/_xlfn.STDEV.P(Table2[6M Return vs Nifty])</f>
        <v>-1.0691093983955477</v>
      </c>
      <c r="M658">
        <v>0.268668394676431</v>
      </c>
      <c r="N658">
        <f>(Table2[[#This Row],[1W Return vs Nifty]]-AVERAGE(Table2[1W Return vs Nifty]))/_xlfn.STDEV.P(Table2[1W Return vs Nifty])</f>
        <v>-0.2647484782776503</v>
      </c>
      <c r="O658">
        <v>945.25</v>
      </c>
      <c r="P658">
        <v>931.89833980407604</v>
      </c>
      <c r="Q658">
        <v>946.59157164404496</v>
      </c>
      <c r="R658">
        <v>50.880576300876498</v>
      </c>
      <c r="S658" s="2">
        <f>(Table2[[#This Row],[Close Price]]-Table2[[#This Row],[20D EMA]])/Table2[[#This Row],[20D EMA]]</f>
        <v>7.0351758793969609E-3</v>
      </c>
      <c r="T658" s="2">
        <f>(Table2[[#This Row],[Close Price]]-Table2[[#This Row],[50D EMA]])/Table2[[#This Row],[50D EMA]]</f>
        <v>2.1463349961680495E-2</v>
      </c>
      <c r="U658" s="2">
        <f>(Table2[[#This Row],[Close Price]]-Table2[[#This Row],[200D EMA]])/Table2[[#This Row],[200D EMA]]</f>
        <v>5.6079395960977243E-3</v>
      </c>
      <c r="V658">
        <v>0.68770578196605203</v>
      </c>
      <c r="W658">
        <v>947.35</v>
      </c>
      <c r="X658">
        <v>964.95</v>
      </c>
      <c r="Y658">
        <v>941.85</v>
      </c>
      <c r="Z658">
        <v>1005.45</v>
      </c>
      <c r="AA658">
        <v>941.85</v>
      </c>
      <c r="AB658">
        <v>1005.45</v>
      </c>
      <c r="AC658" s="2">
        <f>(Table2[[#This Row],[Close Price]]/Table2[[#This Row],[Day Low]])-1</f>
        <v>4.8028711669392266E-3</v>
      </c>
      <c r="AD658" s="2">
        <f>(Table2[[#This Row],[Day High]]/Table2[[#This Row],[Close Price]])-1</f>
        <v>1.3709423258745801E-2</v>
      </c>
      <c r="AE658" s="2">
        <f>(Table2[[#This Row],[Close Price]]/Table2[[#This Row],[Current Week Low]])-1</f>
        <v>1.0670488931358468E-2</v>
      </c>
      <c r="AF658" s="2">
        <f>(Table2[[#This Row],[Current Week High]]/Table2[[#This Row],[Close Price]])-1</f>
        <v>5.6255909234163237E-2</v>
      </c>
      <c r="AG658" s="2">
        <f>(Table2[[#This Row],[Close Price]]/Table2[[#This Row],[Current Month Low]])-1</f>
        <v>1.0670488931358468E-2</v>
      </c>
      <c r="AH658" s="2">
        <f>(Table2[[#This Row],[Current Month High]]/Table2[[#This Row],[Close Price]])-1</f>
        <v>5.6255909234163237E-2</v>
      </c>
      <c r="AI658">
        <v>38.454669608152102</v>
      </c>
      <c r="AJ658">
        <v>21.718560194360901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-0.1</v>
      </c>
      <c r="AM658" t="s">
        <v>10474</v>
      </c>
      <c r="AN658">
        <v>0.8</v>
      </c>
      <c r="AO658" t="s">
        <v>10473</v>
      </c>
      <c r="AP658">
        <v>4.2331814211279996E-3</v>
      </c>
      <c r="AQ658">
        <f>(Table2[[#This Row],[Sharpe Ratio]]-AVERAGE(Table2[Sharpe Ratio]))/_xlfn.STDEV.P(Table2[Sharpe Ratio])</f>
        <v>-0.57585360236059535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675</v>
      </c>
      <c r="AT658">
        <f>_xlfn.RANK.AVG(Table2[[#This Row],[6M Return vs Nifty Z-Score]],Table2[6M Return vs Nifty Z-Score])</f>
        <v>674</v>
      </c>
      <c r="AU658">
        <f>_xlfn.RANK.AVG(Table2[[#This Row],[Sharpe Ratio Z-Score]],Table2[Sharpe Ratio Z-Score])</f>
        <v>495</v>
      </c>
      <c r="AV658">
        <f>(Table2[[#This Row],[Rank 1Y]]+Table2[[#This Row],[Rank 6M]]+Table2[[#This Row],[Rank Sharpe]])/3</f>
        <v>614.66666666666663</v>
      </c>
    </row>
    <row r="659" spans="1:48" x14ac:dyDescent="0.3">
      <c r="A659" t="s">
        <v>1403</v>
      </c>
      <c r="B659" t="s">
        <v>1404</v>
      </c>
      <c r="C659" t="s">
        <v>10443</v>
      </c>
      <c r="D659" t="s">
        <v>539</v>
      </c>
      <c r="E659">
        <v>7421.3072833899996</v>
      </c>
      <c r="F659">
        <v>268.45</v>
      </c>
      <c r="G659">
        <v>-23.122217641987401</v>
      </c>
      <c r="H659">
        <f>(Table2[[#This Row],[1Y Return vs Nifty]]-AVERAGE(Table2[1Y Return vs Nifty]))/_xlfn.STDEV.P(Table2[1Y Return vs Nifty])</f>
        <v>-0.8002571245740655</v>
      </c>
      <c r="I659">
        <v>7.3153729405732504</v>
      </c>
      <c r="J659">
        <f>(Table2[[#This Row],[1M Return vs Nifty]]-AVERAGE(Table2[1M Return vs Nifty]))/_xlfn.STDEV.P(Table2[1M Return vs Nifty])</f>
        <v>-0.19033576586352732</v>
      </c>
      <c r="K659">
        <v>-19.097665379824399</v>
      </c>
      <c r="L659">
        <f>(Table2[[#This Row],[6M Return vs Nifty]]-AVERAGE(Table2[6M Return vs Nifty]))/_xlfn.STDEV.P(Table2[6M Return vs Nifty])</f>
        <v>-0.87758235889931879</v>
      </c>
      <c r="M659">
        <v>2.7928686420474902</v>
      </c>
      <c r="N659">
        <f>(Table2[[#This Row],[1W Return vs Nifty]]-AVERAGE(Table2[1W Return vs Nifty]))/_xlfn.STDEV.P(Table2[1W Return vs Nifty])</f>
        <v>0.23084203459218178</v>
      </c>
      <c r="O659">
        <v>256.31</v>
      </c>
      <c r="P659">
        <v>252.04475374054101</v>
      </c>
      <c r="Q659">
        <v>259.73096340635198</v>
      </c>
      <c r="R659">
        <v>72.732589359455801</v>
      </c>
      <c r="S659" s="2">
        <f>(Table2[[#This Row],[Close Price]]-Table2[[#This Row],[20D EMA]])/Table2[[#This Row],[20D EMA]]</f>
        <v>4.7364519527135059E-2</v>
      </c>
      <c r="T659" s="2">
        <f>(Table2[[#This Row],[Close Price]]-Table2[[#This Row],[50D EMA]])/Table2[[#This Row],[50D EMA]]</f>
        <v>6.5088624206583581E-2</v>
      </c>
      <c r="U659" s="2">
        <f>(Table2[[#This Row],[Close Price]]-Table2[[#This Row],[200D EMA]])/Table2[[#This Row],[200D EMA]]</f>
        <v>3.3569492367403975E-2</v>
      </c>
      <c r="V659">
        <v>1.4248493152157</v>
      </c>
      <c r="W659">
        <v>264.95</v>
      </c>
      <c r="X659">
        <v>275.95</v>
      </c>
      <c r="Y659">
        <v>251.4</v>
      </c>
      <c r="Z659">
        <v>275.95</v>
      </c>
      <c r="AA659">
        <v>251.4</v>
      </c>
      <c r="AB659">
        <v>275.95</v>
      </c>
      <c r="AC659" s="2">
        <f>(Table2[[#This Row],[Close Price]]/Table2[[#This Row],[Day Low]])-1</f>
        <v>1.3210039630118908E-2</v>
      </c>
      <c r="AD659" s="2">
        <f>(Table2[[#This Row],[Day High]]/Table2[[#This Row],[Close Price]])-1</f>
        <v>2.7938163531383786E-2</v>
      </c>
      <c r="AE659" s="2">
        <f>(Table2[[#This Row],[Close Price]]/Table2[[#This Row],[Current Week Low]])-1</f>
        <v>6.7820206841686437E-2</v>
      </c>
      <c r="AF659" s="2">
        <f>(Table2[[#This Row],[Current Week High]]/Table2[[#This Row],[Close Price]])-1</f>
        <v>2.7938163531383786E-2</v>
      </c>
      <c r="AG659" s="2">
        <f>(Table2[[#This Row],[Close Price]]/Table2[[#This Row],[Current Month Low]])-1</f>
        <v>6.7820206841686437E-2</v>
      </c>
      <c r="AH659" s="2">
        <f>(Table2[[#This Row],[Current Month High]]/Table2[[#This Row],[Close Price]])-1</f>
        <v>2.7938163531383786E-2</v>
      </c>
      <c r="AI659">
        <v>19.5567144719687</v>
      </c>
      <c r="AJ659">
        <v>22.022727272727199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-0.02</v>
      </c>
      <c r="AM659" t="s">
        <v>10474</v>
      </c>
      <c r="AN659">
        <v>5.51</v>
      </c>
      <c r="AO659" t="s">
        <v>10473</v>
      </c>
      <c r="AP659">
        <v>-2.5350063484379001E-2</v>
      </c>
      <c r="AQ659">
        <f>(Table2[[#This Row],[Sharpe Ratio]]-AVERAGE(Table2[Sharpe Ratio]))/_xlfn.STDEV.P(Table2[Sharpe Ratio])</f>
        <v>-0.91041811048974408</v>
      </c>
      <c r="AR6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>
        <f>_xlfn.RANK.AVG(Table2[[#This Row],[1Y Return vs Nifty Z-Score]],Table2[1Y Return vs Nifty Z-Score])</f>
        <v>636</v>
      </c>
      <c r="AT659">
        <f>_xlfn.RANK.AVG(Table2[[#This Row],[6M Return vs Nifty Z-Score]],Table2[6M Return vs Nifty Z-Score])</f>
        <v>621</v>
      </c>
      <c r="AU659">
        <f>_xlfn.RANK.AVG(Table2[[#This Row],[Sharpe Ratio Z-Score]],Table2[Sharpe Ratio Z-Score])</f>
        <v>591</v>
      </c>
      <c r="AV659">
        <f>(Table2[[#This Row],[Rank 1Y]]+Table2[[#This Row],[Rank 6M]]+Table2[[#This Row],[Rank Sharpe]])/3</f>
        <v>616</v>
      </c>
    </row>
    <row r="660" spans="1:48" x14ac:dyDescent="0.3">
      <c r="A660" t="s">
        <v>1789</v>
      </c>
      <c r="B660" t="s">
        <v>1790</v>
      </c>
      <c r="C660" t="s">
        <v>10441</v>
      </c>
      <c r="D660" t="s">
        <v>903</v>
      </c>
      <c r="E660">
        <v>4061.4193224000001</v>
      </c>
      <c r="F660">
        <v>331.2</v>
      </c>
      <c r="G660">
        <v>-30.046905260548499</v>
      </c>
      <c r="H660">
        <f>(Table2[[#This Row],[1Y Return vs Nifty]]-AVERAGE(Table2[1Y Return vs Nifty]))/_xlfn.STDEV.P(Table2[1Y Return vs Nifty])</f>
        <v>-0.87738939142235761</v>
      </c>
      <c r="I660">
        <v>7.5343712001471799</v>
      </c>
      <c r="J660">
        <f>(Table2[[#This Row],[1M Return vs Nifty]]-AVERAGE(Table2[1M Return vs Nifty]))/_xlfn.STDEV.P(Table2[1M Return vs Nifty])</f>
        <v>-0.17456525564862113</v>
      </c>
      <c r="K660">
        <v>-36.7644843838181</v>
      </c>
      <c r="L660">
        <f>(Table2[[#This Row],[6M Return vs Nifty]]-AVERAGE(Table2[6M Return vs Nifty]))/_xlfn.STDEV.P(Table2[6M Return vs Nifty])</f>
        <v>-1.3827486434949203</v>
      </c>
      <c r="M660">
        <v>2.6247032267091499</v>
      </c>
      <c r="N660">
        <f>(Table2[[#This Row],[1W Return vs Nifty]]-AVERAGE(Table2[1W Return vs Nifty]))/_xlfn.STDEV.P(Table2[1W Return vs Nifty])</f>
        <v>0.19782516736015621</v>
      </c>
      <c r="O660">
        <v>320.07</v>
      </c>
      <c r="P660">
        <v>316.49095299697399</v>
      </c>
      <c r="Q660">
        <v>336.70294108443301</v>
      </c>
      <c r="R660">
        <v>69.580337253207304</v>
      </c>
      <c r="S660" s="2">
        <f>(Table2[[#This Row],[Close Price]]-Table2[[#This Row],[20D EMA]])/Table2[[#This Row],[20D EMA]]</f>
        <v>3.4773643265535649E-2</v>
      </c>
      <c r="T660" s="2">
        <f>(Table2[[#This Row],[Close Price]]-Table2[[#This Row],[50D EMA]])/Table2[[#This Row],[50D EMA]]</f>
        <v>4.6475410635724038E-2</v>
      </c>
      <c r="U660" s="2">
        <f>(Table2[[#This Row],[Close Price]]-Table2[[#This Row],[200D EMA]])/Table2[[#This Row],[200D EMA]]</f>
        <v>-1.6343608602614131E-2</v>
      </c>
      <c r="V660">
        <v>1.1135274804253601</v>
      </c>
      <c r="W660">
        <v>326.5</v>
      </c>
      <c r="X660">
        <v>333.5</v>
      </c>
      <c r="Y660">
        <v>324.10000000000002</v>
      </c>
      <c r="Z660">
        <v>335.9</v>
      </c>
      <c r="AA660">
        <v>324.10000000000002</v>
      </c>
      <c r="AB660">
        <v>335.9</v>
      </c>
      <c r="AC660" s="2">
        <f>(Table2[[#This Row],[Close Price]]/Table2[[#This Row],[Day Low]])-1</f>
        <v>1.4395099540581935E-2</v>
      </c>
      <c r="AD660" s="2">
        <f>(Table2[[#This Row],[Day High]]/Table2[[#This Row],[Close Price]])-1</f>
        <v>6.9444444444444198E-3</v>
      </c>
      <c r="AE660" s="2">
        <f>(Table2[[#This Row],[Close Price]]/Table2[[#This Row],[Current Week Low]])-1</f>
        <v>2.1906818883060675E-2</v>
      </c>
      <c r="AF660" s="2">
        <f>(Table2[[#This Row],[Current Week High]]/Table2[[#This Row],[Close Price]])-1</f>
        <v>1.4190821256038655E-2</v>
      </c>
      <c r="AG660" s="2">
        <f>(Table2[[#This Row],[Close Price]]/Table2[[#This Row],[Current Month Low]])-1</f>
        <v>2.1906818883060675E-2</v>
      </c>
      <c r="AH660" s="2">
        <f>(Table2[[#This Row],[Current Month High]]/Table2[[#This Row],[Close Price]])-1</f>
        <v>1.4190821256038655E-2</v>
      </c>
      <c r="AI660">
        <v>35.839371980676297</v>
      </c>
      <c r="AJ660">
        <v>23.6051502145922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-7.0000000000000007E-2</v>
      </c>
      <c r="AM660" t="s">
        <v>10474</v>
      </c>
      <c r="AN660">
        <v>3.39</v>
      </c>
      <c r="AO660" t="s">
        <v>10473</v>
      </c>
      <c r="AP660">
        <v>9.1693830196760001E-3</v>
      </c>
      <c r="AQ660">
        <f>(Table2[[#This Row],[Sharpe Ratio]]-AVERAGE(Table2[Sharpe Ratio]))/_xlfn.STDEV.P(Table2[Sharpe Ratio])</f>
        <v>-0.52002883178118198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662</v>
      </c>
      <c r="AT660">
        <f>_xlfn.RANK.AVG(Table2[[#This Row],[6M Return vs Nifty Z-Score]],Table2[6M Return vs Nifty Z-Score])</f>
        <v>711</v>
      </c>
      <c r="AU660">
        <f>_xlfn.RANK.AVG(Table2[[#This Row],[Sharpe Ratio Z-Score]],Table2[Sharpe Ratio Z-Score])</f>
        <v>476</v>
      </c>
      <c r="AV660">
        <f>(Table2[[#This Row],[Rank 1Y]]+Table2[[#This Row],[Rank 6M]]+Table2[[#This Row],[Rank Sharpe]])/3</f>
        <v>616.33333333333337</v>
      </c>
    </row>
    <row r="661" spans="1:48" x14ac:dyDescent="0.3">
      <c r="A661" t="s">
        <v>863</v>
      </c>
      <c r="B661" t="s">
        <v>864</v>
      </c>
      <c r="C661" t="s">
        <v>10427</v>
      </c>
      <c r="D661" t="s">
        <v>179</v>
      </c>
      <c r="E661">
        <v>17580.82647616</v>
      </c>
      <c r="F661">
        <v>311.60000000000002</v>
      </c>
      <c r="G661">
        <v>-16.5775406901009</v>
      </c>
      <c r="H661">
        <f>(Table2[[#This Row],[1Y Return vs Nifty]]-AVERAGE(Table2[1Y Return vs Nifty]))/_xlfn.STDEV.P(Table2[1Y Return vs Nifty])</f>
        <v>-0.72735769619614365</v>
      </c>
      <c r="I661">
        <v>-1.00638631868601</v>
      </c>
      <c r="J661">
        <f>(Table2[[#This Row],[1M Return vs Nifty]]-AVERAGE(Table2[1M Return vs Nifty]))/_xlfn.STDEV.P(Table2[1M Return vs Nifty])</f>
        <v>-0.789602580401087</v>
      </c>
      <c r="K661">
        <v>-18.709599152010099</v>
      </c>
      <c r="L661">
        <f>(Table2[[#This Row],[6M Return vs Nifty]]-AVERAGE(Table2[6M Return vs Nifty]))/_xlfn.STDEV.P(Table2[6M Return vs Nifty])</f>
        <v>-0.86648596546042833</v>
      </c>
      <c r="M661">
        <v>2.2174301381436101</v>
      </c>
      <c r="N661">
        <f>(Table2[[#This Row],[1W Return vs Nifty]]-AVERAGE(Table2[1W Return vs Nifty]))/_xlfn.STDEV.P(Table2[1W Return vs Nifty])</f>
        <v>0.11786293811527265</v>
      </c>
      <c r="O661">
        <v>301.31</v>
      </c>
      <c r="P661">
        <v>305.47905427453497</v>
      </c>
      <c r="Q661">
        <v>311.477041838464</v>
      </c>
      <c r="R661">
        <v>73.459936364719098</v>
      </c>
      <c r="S661" s="2">
        <f>(Table2[[#This Row],[Close Price]]-Table2[[#This Row],[20D EMA]])/Table2[[#This Row],[20D EMA]]</f>
        <v>3.415087451461956E-2</v>
      </c>
      <c r="T661" s="2">
        <f>(Table2[[#This Row],[Close Price]]-Table2[[#This Row],[50D EMA]])/Table2[[#This Row],[50D EMA]]</f>
        <v>2.0037202681543381E-2</v>
      </c>
      <c r="U661" s="2">
        <f>(Table2[[#This Row],[Close Price]]-Table2[[#This Row],[200D EMA]])/Table2[[#This Row],[200D EMA]]</f>
        <v>3.9475834498192838E-4</v>
      </c>
      <c r="V661">
        <v>0.43737370227172601</v>
      </c>
      <c r="W661">
        <v>306</v>
      </c>
      <c r="X661">
        <v>314.5</v>
      </c>
      <c r="Y661">
        <v>295.10000000000002</v>
      </c>
      <c r="Z661">
        <v>314.5</v>
      </c>
      <c r="AA661">
        <v>295.10000000000002</v>
      </c>
      <c r="AB661">
        <v>314.5</v>
      </c>
      <c r="AC661" s="2">
        <f>(Table2[[#This Row],[Close Price]]/Table2[[#This Row],[Day Low]])-1</f>
        <v>1.8300653594771399E-2</v>
      </c>
      <c r="AD661" s="2">
        <f>(Table2[[#This Row],[Day High]]/Table2[[#This Row],[Close Price]])-1</f>
        <v>9.3068035943517646E-3</v>
      </c>
      <c r="AE661" s="2">
        <f>(Table2[[#This Row],[Close Price]]/Table2[[#This Row],[Current Week Low]])-1</f>
        <v>5.591324974584877E-2</v>
      </c>
      <c r="AF661" s="2">
        <f>(Table2[[#This Row],[Current Week High]]/Table2[[#This Row],[Close Price]])-1</f>
        <v>9.3068035943517646E-3</v>
      </c>
      <c r="AG661" s="2">
        <f>(Table2[[#This Row],[Close Price]]/Table2[[#This Row],[Current Month Low]])-1</f>
        <v>5.591324974584877E-2</v>
      </c>
      <c r="AH661" s="2">
        <f>(Table2[[#This Row],[Current Month High]]/Table2[[#This Row],[Close Price]])-1</f>
        <v>9.3068035943517646E-3</v>
      </c>
      <c r="AI661">
        <v>30.535943517329901</v>
      </c>
      <c r="AJ661">
        <v>22.4361493123772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-0.26</v>
      </c>
      <c r="AM661" t="s">
        <v>10474</v>
      </c>
      <c r="AN661">
        <v>2.74</v>
      </c>
      <c r="AO661" t="s">
        <v>10473</v>
      </c>
      <c r="AP661">
        <v>-4.7919023934922998E-2</v>
      </c>
      <c r="AQ661">
        <f>(Table2[[#This Row],[Sharpe Ratio]]-AVERAGE(Table2[Sharpe Ratio]))/_xlfn.STDEV.P(Table2[Sharpe Ratio])</f>
        <v>-1.1656562757498661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609</v>
      </c>
      <c r="AT661">
        <f>_xlfn.RANK.AVG(Table2[[#This Row],[6M Return vs Nifty Z-Score]],Table2[6M Return vs Nifty Z-Score])</f>
        <v>615</v>
      </c>
      <c r="AU661">
        <f>_xlfn.RANK.AVG(Table2[[#This Row],[Sharpe Ratio Z-Score]],Table2[Sharpe Ratio Z-Score])</f>
        <v>629</v>
      </c>
      <c r="AV661">
        <f>(Table2[[#This Row],[Rank 1Y]]+Table2[[#This Row],[Rank 6M]]+Table2[[#This Row],[Rank Sharpe]])/3</f>
        <v>617.66666666666663</v>
      </c>
    </row>
    <row r="662" spans="1:48" x14ac:dyDescent="0.3">
      <c r="A662" t="s">
        <v>2060</v>
      </c>
      <c r="B662" t="s">
        <v>2061</v>
      </c>
      <c r="C662" t="s">
        <v>10433</v>
      </c>
      <c r="D662" t="s">
        <v>1572</v>
      </c>
      <c r="E662">
        <v>2844.9444844</v>
      </c>
      <c r="F662">
        <v>688.4</v>
      </c>
      <c r="G662">
        <v>-32.024046461986302</v>
      </c>
      <c r="H662">
        <f>(Table2[[#This Row],[1Y Return vs Nifty]]-AVERAGE(Table2[1Y Return vs Nifty]))/_xlfn.STDEV.P(Table2[1Y Return vs Nifty])</f>
        <v>-0.89941224518074014</v>
      </c>
      <c r="I662">
        <v>-0.38596129541444302</v>
      </c>
      <c r="J662">
        <f>(Table2[[#This Row],[1M Return vs Nifty]]-AVERAGE(Table2[1M Return vs Nifty]))/_xlfn.STDEV.P(Table2[1M Return vs Nifty])</f>
        <v>-0.7449245122460082</v>
      </c>
      <c r="K662">
        <v>-24.841705665748901</v>
      </c>
      <c r="L662">
        <f>(Table2[[#This Row],[6M Return vs Nifty]]-AVERAGE(Table2[6M Return vs Nifty]))/_xlfn.STDEV.P(Table2[6M Return vs Nifty])</f>
        <v>-1.0418278571495689</v>
      </c>
      <c r="M662">
        <v>-4.6949217570370498</v>
      </c>
      <c r="N662">
        <f>(Table2[[#This Row],[1W Return vs Nifty]]-AVERAGE(Table2[1W Return vs Nifty]))/_xlfn.STDEV.P(Table2[1W Return vs Nifty])</f>
        <v>-1.2392782096352604</v>
      </c>
      <c r="O662">
        <v>711.54</v>
      </c>
      <c r="P662">
        <v>722.10951817222497</v>
      </c>
      <c r="Q662">
        <v>731.38610819995404</v>
      </c>
      <c r="R662">
        <v>32.698390345122</v>
      </c>
      <c r="S662" s="2">
        <f>(Table2[[#This Row],[Close Price]]-Table2[[#This Row],[20D EMA]])/Table2[[#This Row],[20D EMA]]</f>
        <v>-3.2521010765382115E-2</v>
      </c>
      <c r="T662" s="2">
        <f>(Table2[[#This Row],[Close Price]]-Table2[[#This Row],[50D EMA]])/Table2[[#This Row],[50D EMA]]</f>
        <v>-4.6682002277922033E-2</v>
      </c>
      <c r="U662" s="2">
        <f>(Table2[[#This Row],[Close Price]]-Table2[[#This Row],[200D EMA]])/Table2[[#This Row],[200D EMA]]</f>
        <v>-5.8773481910599903E-2</v>
      </c>
      <c r="V662">
        <v>0.68244204212819004</v>
      </c>
      <c r="W662">
        <v>684</v>
      </c>
      <c r="X662">
        <v>707.95</v>
      </c>
      <c r="Y662">
        <v>684</v>
      </c>
      <c r="Z662">
        <v>731.4</v>
      </c>
      <c r="AA662">
        <v>684</v>
      </c>
      <c r="AB662">
        <v>731.4</v>
      </c>
      <c r="AC662" s="2">
        <f>(Table2[[#This Row],[Close Price]]/Table2[[#This Row],[Day Low]])-1</f>
        <v>6.4327485380115679E-3</v>
      </c>
      <c r="AD662" s="2">
        <f>(Table2[[#This Row],[Day High]]/Table2[[#This Row],[Close Price]])-1</f>
        <v>2.8399186519465491E-2</v>
      </c>
      <c r="AE662" s="2">
        <f>(Table2[[#This Row],[Close Price]]/Table2[[#This Row],[Current Week Low]])-1</f>
        <v>6.4327485380115679E-3</v>
      </c>
      <c r="AF662" s="2">
        <f>(Table2[[#This Row],[Current Week High]]/Table2[[#This Row],[Close Price]])-1</f>
        <v>6.2463683904706579E-2</v>
      </c>
      <c r="AG662" s="2">
        <f>(Table2[[#This Row],[Close Price]]/Table2[[#This Row],[Current Month Low]])-1</f>
        <v>6.4327485380115679E-3</v>
      </c>
      <c r="AH662" s="2">
        <f>(Table2[[#This Row],[Current Month High]]/Table2[[#This Row],[Close Price]])-1</f>
        <v>6.2463683904706579E-2</v>
      </c>
      <c r="AI662">
        <v>31.464264962231201</v>
      </c>
      <c r="AJ662">
        <v>7.7308294209702497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-0.24</v>
      </c>
      <c r="AM662" t="s">
        <v>10474</v>
      </c>
      <c r="AN662">
        <v>-6.68</v>
      </c>
      <c r="AO662" t="s">
        <v>10474</v>
      </c>
      <c r="AQ662">
        <f>(Table2[[#This Row],[Sharpe Ratio]]-AVERAGE(Table2[Sharpe Ratio]))/_xlfn.STDEV.P(Table2[Sharpe Ratio])</f>
        <v>-0.62372773734831932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668</v>
      </c>
      <c r="AT662">
        <f>_xlfn.RANK.AVG(Table2[[#This Row],[6M Return vs Nifty Z-Score]],Table2[6M Return vs Nifty Z-Score])</f>
        <v>667</v>
      </c>
      <c r="AU662">
        <f>_xlfn.RANK.AVG(Table2[[#This Row],[Sharpe Ratio Z-Score]],Table2[Sharpe Ratio Z-Score])</f>
        <v>524.5</v>
      </c>
      <c r="AV662">
        <f>(Table2[[#This Row],[Rank 1Y]]+Table2[[#This Row],[Rank 6M]]+Table2[[#This Row],[Rank Sharpe]])/3</f>
        <v>619.83333333333337</v>
      </c>
    </row>
    <row r="663" spans="1:48" x14ac:dyDescent="0.3">
      <c r="A663" t="s">
        <v>1006</v>
      </c>
      <c r="B663" t="s">
        <v>1007</v>
      </c>
      <c r="C663" t="s">
        <v>10438</v>
      </c>
      <c r="D663" t="s">
        <v>80</v>
      </c>
      <c r="E663">
        <v>13320.138726134999</v>
      </c>
      <c r="F663">
        <v>372.95</v>
      </c>
      <c r="G663">
        <v>-19.522322922624301</v>
      </c>
      <c r="H663">
        <f>(Table2[[#This Row],[1Y Return vs Nifty]]-AVERAGE(Table2[1Y Return vs Nifty]))/_xlfn.STDEV.P(Table2[1Y Return vs Nifty])</f>
        <v>-0.76015884788424004</v>
      </c>
      <c r="I663">
        <v>7.4788853050809703</v>
      </c>
      <c r="J663">
        <f>(Table2[[#This Row],[1M Return vs Nifty]]-AVERAGE(Table2[1M Return vs Nifty]))/_xlfn.STDEV.P(Table2[1M Return vs Nifty])</f>
        <v>-0.17856090783611933</v>
      </c>
      <c r="K663">
        <v>-10.409441091666601</v>
      </c>
      <c r="L663">
        <f>(Table2[[#This Row],[6M Return vs Nifty]]-AVERAGE(Table2[6M Return vs Nifty]))/_xlfn.STDEV.P(Table2[6M Return vs Nifty])</f>
        <v>-0.62915065297705974</v>
      </c>
      <c r="M663">
        <v>-1.24712888679008</v>
      </c>
      <c r="N663">
        <f>(Table2[[#This Row],[1W Return vs Nifty]]-AVERAGE(Table2[1W Return vs Nifty]))/_xlfn.STDEV.P(Table2[1W Return vs Nifty])</f>
        <v>-0.56235353275424005</v>
      </c>
      <c r="O663">
        <v>353.08</v>
      </c>
      <c r="P663">
        <v>341.12813752588397</v>
      </c>
      <c r="Q663">
        <v>341.67154023812498</v>
      </c>
      <c r="R663">
        <v>68.029133666320206</v>
      </c>
      <c r="S663" s="2">
        <f>(Table2[[#This Row],[Close Price]]-Table2[[#This Row],[20D EMA]])/Table2[[#This Row],[20D EMA]]</f>
        <v>5.6276198028775364E-2</v>
      </c>
      <c r="T663" s="2">
        <f>(Table2[[#This Row],[Close Price]]-Table2[[#This Row],[50D EMA]])/Table2[[#This Row],[50D EMA]]</f>
        <v>9.3284191403593758E-2</v>
      </c>
      <c r="U663" s="2">
        <f>(Table2[[#This Row],[Close Price]]-Table2[[#This Row],[200D EMA]])/Table2[[#This Row],[200D EMA]]</f>
        <v>9.1545405684288969E-2</v>
      </c>
      <c r="V663">
        <v>1.4936923619290201</v>
      </c>
      <c r="W663">
        <v>352.8</v>
      </c>
      <c r="X663">
        <v>373.7</v>
      </c>
      <c r="Y663">
        <v>352.8</v>
      </c>
      <c r="Z663">
        <v>376.5</v>
      </c>
      <c r="AA663">
        <v>352.8</v>
      </c>
      <c r="AB663">
        <v>376.5</v>
      </c>
      <c r="AC663" s="2">
        <f>(Table2[[#This Row],[Close Price]]/Table2[[#This Row],[Day Low]])-1</f>
        <v>5.7114512471655221E-2</v>
      </c>
      <c r="AD663" s="2">
        <f>(Table2[[#This Row],[Day High]]/Table2[[#This Row],[Close Price]])-1</f>
        <v>2.0109934307548372E-3</v>
      </c>
      <c r="AE663" s="2">
        <f>(Table2[[#This Row],[Close Price]]/Table2[[#This Row],[Current Week Low]])-1</f>
        <v>5.7114512471655221E-2</v>
      </c>
      <c r="AF663" s="2">
        <f>(Table2[[#This Row],[Current Week High]]/Table2[[#This Row],[Close Price]])-1</f>
        <v>9.5187022389060516E-3</v>
      </c>
      <c r="AG663" s="2">
        <f>(Table2[[#This Row],[Close Price]]/Table2[[#This Row],[Current Month Low]])-1</f>
        <v>5.7114512471655221E-2</v>
      </c>
      <c r="AH663" s="2">
        <f>(Table2[[#This Row],[Current Month High]]/Table2[[#This Row],[Close Price]])-1</f>
        <v>9.5187022389060516E-3</v>
      </c>
      <c r="AI663">
        <v>6.7167180587209998</v>
      </c>
      <c r="AJ663">
        <v>28.029522828698902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7.0000000000000007E-2</v>
      </c>
      <c r="AM663" t="s">
        <v>10473</v>
      </c>
      <c r="AN663">
        <v>6.47</v>
      </c>
      <c r="AO663" t="s">
        <v>10473</v>
      </c>
      <c r="AP663">
        <v>-0.100414191265324</v>
      </c>
      <c r="AQ663">
        <f>(Table2[[#This Row],[Sharpe Ratio]]-AVERAGE(Table2[Sharpe Ratio]))/_xlfn.STDEV.P(Table2[Sharpe Ratio])</f>
        <v>-1.7593375941161129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625</v>
      </c>
      <c r="AT663">
        <f>_xlfn.RANK.AVG(Table2[[#This Row],[6M Return vs Nifty Z-Score]],Table2[6M Return vs Nifty Z-Score])</f>
        <v>533</v>
      </c>
      <c r="AU663">
        <f>_xlfn.RANK.AVG(Table2[[#This Row],[Sharpe Ratio Z-Score]],Table2[Sharpe Ratio Z-Score])</f>
        <v>703</v>
      </c>
      <c r="AV663">
        <f>(Table2[[#This Row],[Rank 1Y]]+Table2[[#This Row],[Rank 6M]]+Table2[[#This Row],[Rank Sharpe]])/3</f>
        <v>620.33333333333337</v>
      </c>
    </row>
    <row r="664" spans="1:48" x14ac:dyDescent="0.3">
      <c r="A664" t="s">
        <v>1335</v>
      </c>
      <c r="B664" t="s">
        <v>1336</v>
      </c>
      <c r="C664" t="s">
        <v>10434</v>
      </c>
      <c r="D664" t="s">
        <v>59</v>
      </c>
      <c r="E664">
        <v>8159.4462870839998</v>
      </c>
      <c r="F664">
        <v>251.43</v>
      </c>
      <c r="G664">
        <v>-10.5675764946805</v>
      </c>
      <c r="H664">
        <f>(Table2[[#This Row],[1Y Return vs Nifty]]-AVERAGE(Table2[1Y Return vs Nifty]))/_xlfn.STDEV.P(Table2[1Y Return vs Nifty])</f>
        <v>-0.6604142920161048</v>
      </c>
      <c r="I664">
        <v>11.5255458768608</v>
      </c>
      <c r="J664">
        <f>(Table2[[#This Row],[1M Return vs Nifty]]-AVERAGE(Table2[1M Return vs Nifty]))/_xlfn.STDEV.P(Table2[1M Return vs Nifty])</f>
        <v>0.11284735270290235</v>
      </c>
      <c r="K664">
        <v>-52.217017794691401</v>
      </c>
      <c r="L664">
        <f>(Table2[[#This Row],[6M Return vs Nifty]]-AVERAGE(Table2[6M Return vs Nifty]))/_xlfn.STDEV.P(Table2[6M Return vs Nifty])</f>
        <v>-1.8245994876675833</v>
      </c>
      <c r="M664">
        <v>-2.3662226310396699</v>
      </c>
      <c r="N664">
        <f>(Table2[[#This Row],[1W Return vs Nifty]]-AVERAGE(Table2[1W Return vs Nifty]))/_xlfn.STDEV.P(Table2[1W Return vs Nifty])</f>
        <v>-0.78207153778957761</v>
      </c>
      <c r="O664">
        <v>237.29</v>
      </c>
      <c r="P664">
        <v>248.566086886237</v>
      </c>
      <c r="Q664">
        <v>276.74602015350501</v>
      </c>
      <c r="R664">
        <v>71.125775517512807</v>
      </c>
      <c r="S664" s="2">
        <f>(Table2[[#This Row],[Close Price]]-Table2[[#This Row],[20D EMA]])/Table2[[#This Row],[20D EMA]]</f>
        <v>5.9589531796535949E-2</v>
      </c>
      <c r="T664" s="2">
        <f>(Table2[[#This Row],[Close Price]]-Table2[[#This Row],[50D EMA]])/Table2[[#This Row],[50D EMA]]</f>
        <v>1.1521737134936479E-2</v>
      </c>
      <c r="U664" s="2">
        <f>(Table2[[#This Row],[Close Price]]-Table2[[#This Row],[200D EMA]])/Table2[[#This Row],[200D EMA]]</f>
        <v>-9.1477449755059753E-2</v>
      </c>
      <c r="V664">
        <v>0.77468145230631502</v>
      </c>
      <c r="W664">
        <v>241.01</v>
      </c>
      <c r="X664">
        <v>258</v>
      </c>
      <c r="Y664">
        <v>233.1</v>
      </c>
      <c r="Z664">
        <v>258</v>
      </c>
      <c r="AA664">
        <v>233.1</v>
      </c>
      <c r="AB664">
        <v>258</v>
      </c>
      <c r="AC664" s="2">
        <f>(Table2[[#This Row],[Close Price]]/Table2[[#This Row],[Day Low]])-1</f>
        <v>4.3234720551014627E-2</v>
      </c>
      <c r="AD664" s="2">
        <f>(Table2[[#This Row],[Day High]]/Table2[[#This Row],[Close Price]])-1</f>
        <v>2.6130533349242313E-2</v>
      </c>
      <c r="AE664" s="2">
        <f>(Table2[[#This Row],[Close Price]]/Table2[[#This Row],[Current Week Low]])-1</f>
        <v>7.8635778635778752E-2</v>
      </c>
      <c r="AF664" s="2">
        <f>(Table2[[#This Row],[Current Week High]]/Table2[[#This Row],[Close Price]])-1</f>
        <v>2.6130533349242313E-2</v>
      </c>
      <c r="AG664" s="2">
        <f>(Table2[[#This Row],[Close Price]]/Table2[[#This Row],[Current Month Low]])-1</f>
        <v>7.8635778635778752E-2</v>
      </c>
      <c r="AH664" s="2">
        <f>(Table2[[#This Row],[Current Month High]]/Table2[[#This Row],[Close Price]])-1</f>
        <v>2.6130533349242313E-2</v>
      </c>
      <c r="AI664">
        <v>88.044386111442506</v>
      </c>
      <c r="AJ664">
        <v>28.215196328403799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-0.38</v>
      </c>
      <c r="AM664" t="s">
        <v>10474</v>
      </c>
      <c r="AN664">
        <v>7.92</v>
      </c>
      <c r="AO664" t="s">
        <v>10473</v>
      </c>
      <c r="AP664">
        <v>-8.6915575899830008E-3</v>
      </c>
      <c r="AQ664">
        <f>(Table2[[#This Row],[Sharpe Ratio]]-AVERAGE(Table2[Sharpe Ratio]))/_xlfn.STDEV.P(Table2[Sharpe Ratio])</f>
        <v>-0.72202279251407364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575</v>
      </c>
      <c r="AT664">
        <f>_xlfn.RANK.AVG(Table2[[#This Row],[6M Return vs Nifty Z-Score]],Table2[6M Return vs Nifty Z-Score])</f>
        <v>721</v>
      </c>
      <c r="AU664">
        <f>_xlfn.RANK.AVG(Table2[[#This Row],[Sharpe Ratio Z-Score]],Table2[Sharpe Ratio Z-Score])</f>
        <v>565</v>
      </c>
      <c r="AV664">
        <f>(Table2[[#This Row],[Rank 1Y]]+Table2[[#This Row],[Rank 6M]]+Table2[[#This Row],[Rank Sharpe]])/3</f>
        <v>620.33333333333337</v>
      </c>
    </row>
    <row r="665" spans="1:48" x14ac:dyDescent="0.3">
      <c r="A665" t="s">
        <v>1236</v>
      </c>
      <c r="B665" t="s">
        <v>1237</v>
      </c>
      <c r="C665" t="s">
        <v>10441</v>
      </c>
      <c r="D665" t="s">
        <v>482</v>
      </c>
      <c r="E665">
        <v>8975.9660886000001</v>
      </c>
      <c r="F665">
        <v>294</v>
      </c>
      <c r="G665">
        <v>-30.726130559295601</v>
      </c>
      <c r="H665">
        <f>(Table2[[#This Row],[1Y Return vs Nifty]]-AVERAGE(Table2[1Y Return vs Nifty]))/_xlfn.STDEV.P(Table2[1Y Return vs Nifty])</f>
        <v>-0.88495510266868804</v>
      </c>
      <c r="I665">
        <v>5.7233188730728898E-2</v>
      </c>
      <c r="J665">
        <f>(Table2[[#This Row],[1M Return vs Nifty]]-AVERAGE(Table2[1M Return vs Nifty]))/_xlfn.STDEV.P(Table2[1M Return vs Nifty])</f>
        <v>-0.71300917578169254</v>
      </c>
      <c r="K665">
        <v>-10.5887315391847</v>
      </c>
      <c r="L665">
        <f>(Table2[[#This Row],[6M Return vs Nifty]]-AVERAGE(Table2[6M Return vs Nifty]))/_xlfn.STDEV.P(Table2[6M Return vs Nifty])</f>
        <v>-0.63427729684066225</v>
      </c>
      <c r="M665">
        <v>-0.12446963110188899</v>
      </c>
      <c r="N665">
        <f>(Table2[[#This Row],[1W Return vs Nifty]]-AVERAGE(Table2[1W Return vs Nifty]))/_xlfn.STDEV.P(Table2[1W Return vs Nifty])</f>
        <v>-0.3419354906896136</v>
      </c>
      <c r="O665">
        <v>288.33</v>
      </c>
      <c r="P665">
        <v>274.87387604262801</v>
      </c>
      <c r="Q665">
        <v>276.11654933586198</v>
      </c>
      <c r="R665">
        <v>55.8147030599714</v>
      </c>
      <c r="S665" s="2">
        <f>(Table2[[#This Row],[Close Price]]-Table2[[#This Row],[20D EMA]])/Table2[[#This Row],[20D EMA]]</f>
        <v>1.9664967225054682E-2</v>
      </c>
      <c r="T665" s="2">
        <f>(Table2[[#This Row],[Close Price]]-Table2[[#This Row],[50D EMA]])/Table2[[#This Row],[50D EMA]]</f>
        <v>6.9581453984393443E-2</v>
      </c>
      <c r="U665" s="2">
        <f>(Table2[[#This Row],[Close Price]]-Table2[[#This Row],[200D EMA]])/Table2[[#This Row],[200D EMA]]</f>
        <v>6.4767760958742815E-2</v>
      </c>
      <c r="V665">
        <v>0.77489489022740399</v>
      </c>
      <c r="W665">
        <v>292.10000000000002</v>
      </c>
      <c r="X665">
        <v>299.10000000000002</v>
      </c>
      <c r="Y665">
        <v>288.2</v>
      </c>
      <c r="Z665">
        <v>305.60000000000002</v>
      </c>
      <c r="AA665">
        <v>288.2</v>
      </c>
      <c r="AB665">
        <v>305.60000000000002</v>
      </c>
      <c r="AC665" s="2">
        <f>(Table2[[#This Row],[Close Price]]/Table2[[#This Row],[Day Low]])-1</f>
        <v>6.504621704895408E-3</v>
      </c>
      <c r="AD665" s="2">
        <f>(Table2[[#This Row],[Day High]]/Table2[[#This Row],[Close Price]])-1</f>
        <v>1.7346938775510301E-2</v>
      </c>
      <c r="AE665" s="2">
        <f>(Table2[[#This Row],[Close Price]]/Table2[[#This Row],[Current Week Low]])-1</f>
        <v>2.0124913254684351E-2</v>
      </c>
      <c r="AF665" s="2">
        <f>(Table2[[#This Row],[Current Week High]]/Table2[[#This Row],[Close Price]])-1</f>
        <v>3.9455782312925347E-2</v>
      </c>
      <c r="AG665" s="2">
        <f>(Table2[[#This Row],[Close Price]]/Table2[[#This Row],[Current Month Low]])-1</f>
        <v>2.0124913254684351E-2</v>
      </c>
      <c r="AH665" s="2">
        <f>(Table2[[#This Row],[Current Month High]]/Table2[[#This Row],[Close Price]])-1</f>
        <v>3.9455782312925347E-2</v>
      </c>
      <c r="AI665">
        <v>15.272108843537399</v>
      </c>
      <c r="AJ665">
        <v>38.028169014084497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0.12</v>
      </c>
      <c r="AM665" t="s">
        <v>10473</v>
      </c>
      <c r="AN665">
        <v>4.83</v>
      </c>
      <c r="AO665" t="s">
        <v>10473</v>
      </c>
      <c r="AP665">
        <v>-7.2706334693999994E-2</v>
      </c>
      <c r="AQ665">
        <f>(Table2[[#This Row],[Sharpe Ratio]]-AVERAGE(Table2[Sharpe Ratio]))/_xlfn.STDEV.P(Table2[Sharpe Ratio])</f>
        <v>-1.4459823339102809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664</v>
      </c>
      <c r="AT665">
        <f>_xlfn.RANK.AVG(Table2[[#This Row],[6M Return vs Nifty Z-Score]],Table2[6M Return vs Nifty Z-Score])</f>
        <v>536</v>
      </c>
      <c r="AU665">
        <f>_xlfn.RANK.AVG(Table2[[#This Row],[Sharpe Ratio Z-Score]],Table2[Sharpe Ratio Z-Score])</f>
        <v>672</v>
      </c>
      <c r="AV665">
        <f>(Table2[[#This Row],[Rank 1Y]]+Table2[[#This Row],[Rank 6M]]+Table2[[#This Row],[Rank Sharpe]])/3</f>
        <v>624</v>
      </c>
    </row>
    <row r="666" spans="1:48" x14ac:dyDescent="0.3">
      <c r="A666" t="s">
        <v>63</v>
      </c>
      <c r="B666" t="s">
        <v>64</v>
      </c>
      <c r="C666" t="s">
        <v>10429</v>
      </c>
      <c r="D666" t="s">
        <v>24</v>
      </c>
      <c r="E666">
        <v>368307.73698046</v>
      </c>
      <c r="F666">
        <v>1852.7</v>
      </c>
      <c r="G666">
        <v>-26.436961506301099</v>
      </c>
      <c r="H666">
        <f>(Table2[[#This Row],[1Y Return vs Nifty]]-AVERAGE(Table2[1Y Return vs Nifty]))/_xlfn.STDEV.P(Table2[1Y Return vs Nifty])</f>
        <v>-0.83717918118650669</v>
      </c>
      <c r="I666">
        <v>3.2603576063406501</v>
      </c>
      <c r="J666">
        <f>(Table2[[#This Row],[1M Return vs Nifty]]-AVERAGE(Table2[1M Return vs Nifty]))/_xlfn.STDEV.P(Table2[1M Return vs Nifty])</f>
        <v>-0.48234566984419497</v>
      </c>
      <c r="K666">
        <v>-11.7269785521187</v>
      </c>
      <c r="L666">
        <f>(Table2[[#This Row],[6M Return vs Nifty]]-AVERAGE(Table2[6M Return vs Nifty]))/_xlfn.STDEV.P(Table2[6M Return vs Nifty])</f>
        <v>-0.66682441323699404</v>
      </c>
      <c r="M666">
        <v>-0.48915324390828901</v>
      </c>
      <c r="N666">
        <f>(Table2[[#This Row],[1W Return vs Nifty]]-AVERAGE(Table2[1W Return vs Nifty]))/_xlfn.STDEV.P(Table2[1W Return vs Nifty])</f>
        <v>-0.4135358872485555</v>
      </c>
      <c r="O666">
        <v>1778.95</v>
      </c>
      <c r="P666">
        <v>1746.9358606636799</v>
      </c>
      <c r="Q666">
        <v>1760.9175599133901</v>
      </c>
      <c r="R666">
        <v>70.497660864091102</v>
      </c>
      <c r="S666" s="2">
        <f>(Table2[[#This Row],[Close Price]]-Table2[[#This Row],[20D EMA]])/Table2[[#This Row],[20D EMA]]</f>
        <v>4.1457039264734812E-2</v>
      </c>
      <c r="T666" s="2">
        <f>(Table2[[#This Row],[Close Price]]-Table2[[#This Row],[50D EMA]])/Table2[[#This Row],[50D EMA]]</f>
        <v>6.054265741395861E-2</v>
      </c>
      <c r="U666" s="2">
        <f>(Table2[[#This Row],[Close Price]]-Table2[[#This Row],[200D EMA]])/Table2[[#This Row],[200D EMA]]</f>
        <v>5.2121940388353147E-2</v>
      </c>
      <c r="V666">
        <v>0.87861757340414304</v>
      </c>
      <c r="W666">
        <v>1818.45</v>
      </c>
      <c r="X666">
        <v>1857.95</v>
      </c>
      <c r="Y666">
        <v>1737.1</v>
      </c>
      <c r="Z666">
        <v>1857.95</v>
      </c>
      <c r="AA666">
        <v>1737.1</v>
      </c>
      <c r="AB666">
        <v>1857.95</v>
      </c>
      <c r="AC666" s="2">
        <f>(Table2[[#This Row],[Close Price]]/Table2[[#This Row],[Day Low]])-1</f>
        <v>1.8834721878522975E-2</v>
      </c>
      <c r="AD666" s="2">
        <f>(Table2[[#This Row],[Day High]]/Table2[[#This Row],[Close Price]])-1</f>
        <v>2.8337021644087024E-3</v>
      </c>
      <c r="AE666" s="2">
        <f>(Table2[[#This Row],[Close Price]]/Table2[[#This Row],[Current Week Low]])-1</f>
        <v>6.6547694433250815E-2</v>
      </c>
      <c r="AF666" s="2">
        <f>(Table2[[#This Row],[Current Week High]]/Table2[[#This Row],[Close Price]])-1</f>
        <v>2.8337021644087024E-3</v>
      </c>
      <c r="AG666" s="2">
        <f>(Table2[[#This Row],[Close Price]]/Table2[[#This Row],[Current Month Low]])-1</f>
        <v>6.6547694433250815E-2</v>
      </c>
      <c r="AH666" s="2">
        <f>(Table2[[#This Row],[Current Month High]]/Table2[[#This Row],[Close Price]])-1</f>
        <v>2.8337021644087024E-3</v>
      </c>
      <c r="AI666">
        <v>7.2893614724456102</v>
      </c>
      <c r="AJ666">
        <v>20.005181850568299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-7.0000000000000007E-2</v>
      </c>
      <c r="AM666" t="s">
        <v>10474</v>
      </c>
      <c r="AN666">
        <v>6.07</v>
      </c>
      <c r="AO666" t="s">
        <v>10473</v>
      </c>
      <c r="AP666">
        <v>-7.7687478500919005E-2</v>
      </c>
      <c r="AQ666">
        <f>(Table2[[#This Row],[Sharpe Ratio]]-AVERAGE(Table2[Sharpe Ratio]))/_xlfn.STDEV.P(Table2[Sharpe Ratio])</f>
        <v>-1.5023153674569889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648</v>
      </c>
      <c r="AT666">
        <f>_xlfn.RANK.AVG(Table2[[#This Row],[6M Return vs Nifty Z-Score]],Table2[6M Return vs Nifty Z-Score])</f>
        <v>546</v>
      </c>
      <c r="AU666">
        <f>_xlfn.RANK.AVG(Table2[[#This Row],[Sharpe Ratio Z-Score]],Table2[Sharpe Ratio Z-Score])</f>
        <v>681</v>
      </c>
      <c r="AV666">
        <f>(Table2[[#This Row],[Rank 1Y]]+Table2[[#This Row],[Rank 6M]]+Table2[[#This Row],[Rank Sharpe]])/3</f>
        <v>625</v>
      </c>
    </row>
    <row r="667" spans="1:48" x14ac:dyDescent="0.3">
      <c r="A667" t="s">
        <v>115</v>
      </c>
      <c r="B667" t="s">
        <v>116</v>
      </c>
      <c r="C667" t="s">
        <v>10429</v>
      </c>
      <c r="D667" t="s">
        <v>37</v>
      </c>
      <c r="E667">
        <v>251746.80045767999</v>
      </c>
      <c r="F667">
        <v>1579.6</v>
      </c>
      <c r="G667">
        <v>-27.442132812361699</v>
      </c>
      <c r="H667">
        <f>(Table2[[#This Row],[1Y Return vs Nifty]]-AVERAGE(Table2[1Y Return vs Nifty]))/_xlfn.STDEV.P(Table2[1Y Return vs Nifty])</f>
        <v>-0.8483755189389125</v>
      </c>
      <c r="I667">
        <v>-1.2477667201273801</v>
      </c>
      <c r="J667">
        <f>(Table2[[#This Row],[1M Return vs Nifty]]-AVERAGE(Table2[1M Return vs Nifty]))/_xlfn.STDEV.P(Table2[1M Return vs Nifty])</f>
        <v>-0.80698487418741838</v>
      </c>
      <c r="K667">
        <v>-19.601725399660999</v>
      </c>
      <c r="L667">
        <f>(Table2[[#This Row],[6M Return vs Nifty]]-AVERAGE(Table2[6M Return vs Nifty]))/_xlfn.STDEV.P(Table2[6M Return vs Nifty])</f>
        <v>-0.8919954871130894</v>
      </c>
      <c r="M667">
        <v>-2.4744761596562799</v>
      </c>
      <c r="N667">
        <f>(Table2[[#This Row],[1W Return vs Nifty]]-AVERAGE(Table2[1W Return vs Nifty]))/_xlfn.STDEV.P(Table2[1W Return vs Nifty])</f>
        <v>-0.80332556540602773</v>
      </c>
      <c r="O667">
        <v>1584.11</v>
      </c>
      <c r="P667">
        <v>1587.44876793095</v>
      </c>
      <c r="Q667">
        <v>1588.33872665575</v>
      </c>
      <c r="R667">
        <v>45.173559145118801</v>
      </c>
      <c r="S667" s="2">
        <f>(Table2[[#This Row],[Close Price]]-Table2[[#This Row],[20D EMA]])/Table2[[#This Row],[20D EMA]]</f>
        <v>-2.8470245121866482E-3</v>
      </c>
      <c r="T667" s="2">
        <f>(Table2[[#This Row],[Close Price]]-Table2[[#This Row],[50D EMA]])/Table2[[#This Row],[50D EMA]]</f>
        <v>-4.9442653454448305E-3</v>
      </c>
      <c r="U667" s="2">
        <f>(Table2[[#This Row],[Close Price]]-Table2[[#This Row],[200D EMA]])/Table2[[#This Row],[200D EMA]]</f>
        <v>-5.5018029272316787E-3</v>
      </c>
      <c r="V667">
        <v>1.24711217801126</v>
      </c>
      <c r="W667">
        <v>1570.1</v>
      </c>
      <c r="X667">
        <v>1590.7</v>
      </c>
      <c r="Y667">
        <v>1561.1</v>
      </c>
      <c r="Z667">
        <v>1610</v>
      </c>
      <c r="AA667">
        <v>1561.1</v>
      </c>
      <c r="AB667">
        <v>1610</v>
      </c>
      <c r="AC667" s="2">
        <f>(Table2[[#This Row],[Close Price]]/Table2[[#This Row],[Day Low]])-1</f>
        <v>6.0505700273867369E-3</v>
      </c>
      <c r="AD667" s="2">
        <f>(Table2[[#This Row],[Day High]]/Table2[[#This Row],[Close Price]])-1</f>
        <v>7.027095467206923E-3</v>
      </c>
      <c r="AE667" s="2">
        <f>(Table2[[#This Row],[Close Price]]/Table2[[#This Row],[Current Week Low]])-1</f>
        <v>1.1850618153865788E-2</v>
      </c>
      <c r="AF667" s="2">
        <f>(Table2[[#This Row],[Current Week High]]/Table2[[#This Row],[Close Price]])-1</f>
        <v>1.9245378576854932E-2</v>
      </c>
      <c r="AG667" s="2">
        <f>(Table2[[#This Row],[Close Price]]/Table2[[#This Row],[Current Month Low]])-1</f>
        <v>1.1850618153865788E-2</v>
      </c>
      <c r="AH667" s="2">
        <f>(Table2[[#This Row],[Current Month High]]/Table2[[#This Row],[Close Price]])-1</f>
        <v>1.9245378576854932E-2</v>
      </c>
      <c r="AI667">
        <v>10.217776652316999</v>
      </c>
      <c r="AJ667">
        <v>11.3139071914308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-0.13</v>
      </c>
      <c r="AM667" t="s">
        <v>10474</v>
      </c>
      <c r="AN667">
        <v>-0.96</v>
      </c>
      <c r="AO667" t="s">
        <v>10474</v>
      </c>
      <c r="AP667">
        <v>-2.6256198474851999E-2</v>
      </c>
      <c r="AQ667">
        <f>(Table2[[#This Row],[Sharpe Ratio]]-AVERAGE(Table2[Sharpe Ratio]))/_xlfn.STDEV.P(Table2[Sharpe Ratio])</f>
        <v>-0.92066582362447758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655</v>
      </c>
      <c r="AT667">
        <f>_xlfn.RANK.AVG(Table2[[#This Row],[6M Return vs Nifty Z-Score]],Table2[6M Return vs Nifty Z-Score])</f>
        <v>629</v>
      </c>
      <c r="AU667">
        <f>_xlfn.RANK.AVG(Table2[[#This Row],[Sharpe Ratio Z-Score]],Table2[Sharpe Ratio Z-Score])</f>
        <v>593</v>
      </c>
      <c r="AV667">
        <f>(Table2[[#This Row],[Rank 1Y]]+Table2[[#This Row],[Rank 6M]]+Table2[[#This Row],[Rank Sharpe]])/3</f>
        <v>625.66666666666663</v>
      </c>
    </row>
    <row r="668" spans="1:48" x14ac:dyDescent="0.3">
      <c r="A668" t="s">
        <v>1912</v>
      </c>
      <c r="B668" t="s">
        <v>1913</v>
      </c>
      <c r="C668" t="s">
        <v>10444</v>
      </c>
      <c r="D668" t="s">
        <v>104</v>
      </c>
      <c r="E668">
        <v>3484.7590427999999</v>
      </c>
      <c r="F668">
        <v>20.71</v>
      </c>
      <c r="G668">
        <v>-34.007186099878702</v>
      </c>
      <c r="H668">
        <f>(Table2[[#This Row],[1Y Return vs Nifty]]-AVERAGE(Table2[1Y Return vs Nifty]))/_xlfn.STDEV.P(Table2[1Y Return vs Nifty])</f>
        <v>-0.92150191393884173</v>
      </c>
      <c r="I668">
        <v>-9.9051022516000398</v>
      </c>
      <c r="J668">
        <f>(Table2[[#This Row],[1M Return vs Nifty]]-AVERAGE(Table2[1M Return vs Nifty]))/_xlfn.STDEV.P(Table2[1M Return vs Nifty])</f>
        <v>-1.4304172188032434</v>
      </c>
      <c r="K668">
        <v>-27.9867851451354</v>
      </c>
      <c r="L668">
        <f>(Table2[[#This Row],[6M Return vs Nifty]]-AVERAGE(Table2[6M Return vs Nifty]))/_xlfn.STDEV.P(Table2[6M Return vs Nifty])</f>
        <v>-1.1317584844458803</v>
      </c>
      <c r="M668">
        <v>-5.6650803319722902</v>
      </c>
      <c r="N668">
        <f>(Table2[[#This Row],[1W Return vs Nifty]]-AVERAGE(Table2[1W Return vs Nifty]))/_xlfn.STDEV.P(Table2[1W Return vs Nifty])</f>
        <v>-1.4297549304176045</v>
      </c>
      <c r="O668">
        <v>21.63</v>
      </c>
      <c r="P668">
        <v>23.034348428323501</v>
      </c>
      <c r="Q668">
        <v>25.644979781270901</v>
      </c>
      <c r="R668">
        <v>40.499942296388298</v>
      </c>
      <c r="S668" s="2">
        <f>(Table2[[#This Row],[Close Price]]-Table2[[#This Row],[20D EMA]])/Table2[[#This Row],[20D EMA]]</f>
        <v>-4.2533518261673516E-2</v>
      </c>
      <c r="T668" s="2">
        <f>(Table2[[#This Row],[Close Price]]-Table2[[#This Row],[50D EMA]])/Table2[[#This Row],[50D EMA]]</f>
        <v>-0.10090793041340966</v>
      </c>
      <c r="U668" s="2">
        <f>(Table2[[#This Row],[Close Price]]-Table2[[#This Row],[200D EMA]])/Table2[[#This Row],[200D EMA]]</f>
        <v>-0.19243453585699552</v>
      </c>
      <c r="V668">
        <v>0.99522196174415201</v>
      </c>
      <c r="W668">
        <v>20.02</v>
      </c>
      <c r="X668">
        <v>20.81</v>
      </c>
      <c r="Y668">
        <v>19.38</v>
      </c>
      <c r="Z668">
        <v>21.67</v>
      </c>
      <c r="AA668">
        <v>19.38</v>
      </c>
      <c r="AB668">
        <v>21.67</v>
      </c>
      <c r="AC668" s="2">
        <f>(Table2[[#This Row],[Close Price]]/Table2[[#This Row],[Day Low]])-1</f>
        <v>3.4465534465534464E-2</v>
      </c>
      <c r="AD668" s="2">
        <f>(Table2[[#This Row],[Day High]]/Table2[[#This Row],[Close Price]])-1</f>
        <v>4.8285852245291139E-3</v>
      </c>
      <c r="AE668" s="2">
        <f>(Table2[[#This Row],[Close Price]]/Table2[[#This Row],[Current Week Low]])-1</f>
        <v>6.8627450980392357E-2</v>
      </c>
      <c r="AF668" s="2">
        <f>(Table2[[#This Row],[Current Week High]]/Table2[[#This Row],[Close Price]])-1</f>
        <v>4.635441815548047E-2</v>
      </c>
      <c r="AG668" s="2">
        <f>(Table2[[#This Row],[Close Price]]/Table2[[#This Row],[Current Month Low]])-1</f>
        <v>6.8627450980392357E-2</v>
      </c>
      <c r="AH668" s="2">
        <f>(Table2[[#This Row],[Current Month High]]/Table2[[#This Row],[Close Price]])-1</f>
        <v>4.635441815548047E-2</v>
      </c>
      <c r="AI668">
        <v>118.010622887493</v>
      </c>
      <c r="AJ668">
        <v>24.011976047904099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-0.28000000000000003</v>
      </c>
      <c r="AM668" t="s">
        <v>10474</v>
      </c>
      <c r="AN668">
        <v>-7.09</v>
      </c>
      <c r="AO668" t="s">
        <v>10474</v>
      </c>
      <c r="AQ668">
        <f>(Table2[[#This Row],[Sharpe Ratio]]-AVERAGE(Table2[Sharpe Ratio]))/_xlfn.STDEV.P(Table2[Sharpe Ratio])</f>
        <v>-0.62372773734831932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676</v>
      </c>
      <c r="AT668">
        <f>_xlfn.RANK.AVG(Table2[[#This Row],[6M Return vs Nifty Z-Score]],Table2[6M Return vs Nifty Z-Score])</f>
        <v>680</v>
      </c>
      <c r="AU668">
        <f>_xlfn.RANK.AVG(Table2[[#This Row],[Sharpe Ratio Z-Score]],Table2[Sharpe Ratio Z-Score])</f>
        <v>524.5</v>
      </c>
      <c r="AV668">
        <f>(Table2[[#This Row],[Rank 1Y]]+Table2[[#This Row],[Rank 6M]]+Table2[[#This Row],[Rank Sharpe]])/3</f>
        <v>626.83333333333337</v>
      </c>
    </row>
    <row r="669" spans="1:48" x14ac:dyDescent="0.3">
      <c r="A669" t="s">
        <v>971</v>
      </c>
      <c r="B669" t="s">
        <v>972</v>
      </c>
      <c r="C669" t="s">
        <v>10445</v>
      </c>
      <c r="D669" t="s">
        <v>973</v>
      </c>
      <c r="E669">
        <v>14404.664656110001</v>
      </c>
      <c r="F669">
        <v>1467.85</v>
      </c>
      <c r="G669">
        <v>-18.321518155521201</v>
      </c>
      <c r="H669">
        <f>(Table2[[#This Row],[1Y Return vs Nifty]]-AVERAGE(Table2[1Y Return vs Nifty]))/_xlfn.STDEV.P(Table2[1Y Return vs Nifty])</f>
        <v>-0.74678340066830562</v>
      </c>
      <c r="I669">
        <v>6.9380824542909396</v>
      </c>
      <c r="J669">
        <f>(Table2[[#This Row],[1M Return vs Nifty]]-AVERAGE(Table2[1M Return vs Nifty]))/_xlfn.STDEV.P(Table2[1M Return vs Nifty])</f>
        <v>-0.21750522136275463</v>
      </c>
      <c r="K669">
        <v>-23.004649383808601</v>
      </c>
      <c r="L669">
        <f>(Table2[[#This Row],[6M Return vs Nifty]]-AVERAGE(Table2[6M Return vs Nifty]))/_xlfn.STDEV.P(Table2[6M Return vs Nifty])</f>
        <v>-0.98929893859716822</v>
      </c>
      <c r="M669">
        <v>-1.6512055277923801</v>
      </c>
      <c r="N669">
        <f>(Table2[[#This Row],[1W Return vs Nifty]]-AVERAGE(Table2[1W Return vs Nifty]))/_xlfn.STDEV.P(Table2[1W Return vs Nifty])</f>
        <v>-0.64168818536811845</v>
      </c>
      <c r="O669">
        <v>1426.31</v>
      </c>
      <c r="P669">
        <v>1393.9045062016401</v>
      </c>
      <c r="Q669">
        <v>1462.57705622603</v>
      </c>
      <c r="R669">
        <v>60.072406701104903</v>
      </c>
      <c r="S669" s="2">
        <f>(Table2[[#This Row],[Close Price]]-Table2[[#This Row],[20D EMA]])/Table2[[#This Row],[20D EMA]]</f>
        <v>2.9124103455770461E-2</v>
      </c>
      <c r="T669" s="2">
        <f>(Table2[[#This Row],[Close Price]]-Table2[[#This Row],[50D EMA]])/Table2[[#This Row],[50D EMA]]</f>
        <v>5.3049181970047384E-2</v>
      </c>
      <c r="U669" s="2">
        <f>(Table2[[#This Row],[Close Price]]-Table2[[#This Row],[200D EMA]])/Table2[[#This Row],[200D EMA]]</f>
        <v>3.6052416872831314E-3</v>
      </c>
      <c r="V669">
        <v>1.4584386352958001</v>
      </c>
      <c r="W669">
        <v>1460.45</v>
      </c>
      <c r="X669">
        <v>1480.9</v>
      </c>
      <c r="Y669">
        <v>1433.15</v>
      </c>
      <c r="Z669">
        <v>1513</v>
      </c>
      <c r="AA669">
        <v>1433.15</v>
      </c>
      <c r="AB669">
        <v>1513</v>
      </c>
      <c r="AC669" s="2">
        <f>(Table2[[#This Row],[Close Price]]/Table2[[#This Row],[Day Low]])-1</f>
        <v>5.0669314252456132E-3</v>
      </c>
      <c r="AD669" s="2">
        <f>(Table2[[#This Row],[Day High]]/Table2[[#This Row],[Close Price]])-1</f>
        <v>8.8905542119428471E-3</v>
      </c>
      <c r="AE669" s="2">
        <f>(Table2[[#This Row],[Close Price]]/Table2[[#This Row],[Current Week Low]])-1</f>
        <v>2.4212399260370443E-2</v>
      </c>
      <c r="AF669" s="2">
        <f>(Table2[[#This Row],[Current Week High]]/Table2[[#This Row],[Close Price]])-1</f>
        <v>3.0759273767755557E-2</v>
      </c>
      <c r="AG669" s="2">
        <f>(Table2[[#This Row],[Close Price]]/Table2[[#This Row],[Current Month Low]])-1</f>
        <v>2.4212399260370443E-2</v>
      </c>
      <c r="AH669" s="2">
        <f>(Table2[[#This Row],[Current Month High]]/Table2[[#This Row],[Close Price]])-1</f>
        <v>3.0759273767755557E-2</v>
      </c>
      <c r="AI669">
        <v>27.768504956228501</v>
      </c>
      <c r="AJ669">
        <v>21.894203620660999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-0.03</v>
      </c>
      <c r="AM669" t="s">
        <v>10474</v>
      </c>
      <c r="AN669">
        <v>5.57</v>
      </c>
      <c r="AO669" t="s">
        <v>10473</v>
      </c>
      <c r="AP669">
        <v>-3.7761214364808997E-2</v>
      </c>
      <c r="AQ669">
        <f>(Table2[[#This Row],[Sharpe Ratio]]-AVERAGE(Table2[Sharpe Ratio]))/_xlfn.STDEV.P(Table2[Sharpe Ratio])</f>
        <v>-1.0507790006791344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617</v>
      </c>
      <c r="AT669">
        <f>_xlfn.RANK.AVG(Table2[[#This Row],[6M Return vs Nifty Z-Score]],Table2[6M Return vs Nifty Z-Score])</f>
        <v>654</v>
      </c>
      <c r="AU669">
        <f>_xlfn.RANK.AVG(Table2[[#This Row],[Sharpe Ratio Z-Score]],Table2[Sharpe Ratio Z-Score])</f>
        <v>612</v>
      </c>
      <c r="AV669">
        <f>(Table2[[#This Row],[Rank 1Y]]+Table2[[#This Row],[Rank 6M]]+Table2[[#This Row],[Rank Sharpe]])/3</f>
        <v>627.66666666666663</v>
      </c>
    </row>
    <row r="670" spans="1:48" x14ac:dyDescent="0.3">
      <c r="A670" t="s">
        <v>1842</v>
      </c>
      <c r="B670" t="s">
        <v>1843</v>
      </c>
      <c r="C670" t="s">
        <v>10441</v>
      </c>
      <c r="D670" t="s">
        <v>1467</v>
      </c>
      <c r="E670">
        <v>3789.54</v>
      </c>
      <c r="F670">
        <v>341.4</v>
      </c>
      <c r="G670">
        <v>-51.620546623102499</v>
      </c>
      <c r="H670">
        <f>(Table2[[#This Row],[1Y Return vs Nifty]]-AVERAGE(Table2[1Y Return vs Nifty]))/_xlfn.STDEV.P(Table2[1Y Return vs Nifty])</f>
        <v>-1.117692485818353</v>
      </c>
      <c r="I670">
        <v>1.7379544244183101</v>
      </c>
      <c r="J670">
        <f>(Table2[[#This Row],[1M Return vs Nifty]]-AVERAGE(Table2[1M Return vs Nifty]))/_xlfn.STDEV.P(Table2[1M Return vs Nifty])</f>
        <v>-0.59197702024132881</v>
      </c>
      <c r="K670">
        <v>-18.876989412405798</v>
      </c>
      <c r="L670">
        <f>(Table2[[#This Row],[6M Return vs Nifty]]-AVERAGE(Table2[6M Return vs Nifty]))/_xlfn.STDEV.P(Table2[6M Return vs Nifty])</f>
        <v>-0.87127233452338582</v>
      </c>
      <c r="M670">
        <v>3.5634008685922698</v>
      </c>
      <c r="N670">
        <f>(Table2[[#This Row],[1W Return vs Nifty]]-AVERAGE(Table2[1W Return vs Nifty]))/_xlfn.STDEV.P(Table2[1W Return vs Nifty])</f>
        <v>0.38212498519555599</v>
      </c>
      <c r="O670">
        <v>330.08</v>
      </c>
      <c r="P670">
        <v>326.86058192771401</v>
      </c>
      <c r="Q670">
        <v>350.65433696195498</v>
      </c>
      <c r="R670">
        <v>65.869945095850298</v>
      </c>
      <c r="S670" s="2">
        <f>(Table2[[#This Row],[Close Price]]-Table2[[#This Row],[20D EMA]])/Table2[[#This Row],[20D EMA]]</f>
        <v>3.429471643238001E-2</v>
      </c>
      <c r="T670" s="2">
        <f>(Table2[[#This Row],[Close Price]]-Table2[[#This Row],[50D EMA]])/Table2[[#This Row],[50D EMA]]</f>
        <v>4.4482017337598066E-2</v>
      </c>
      <c r="U670" s="2">
        <f>(Table2[[#This Row],[Close Price]]-Table2[[#This Row],[200D EMA]])/Table2[[#This Row],[200D EMA]]</f>
        <v>-2.6391622707803767E-2</v>
      </c>
      <c r="V670">
        <v>1.0797239093343201</v>
      </c>
      <c r="W670">
        <v>337.15</v>
      </c>
      <c r="X670">
        <v>344</v>
      </c>
      <c r="Y670">
        <v>322.05</v>
      </c>
      <c r="Z670">
        <v>351</v>
      </c>
      <c r="AA670">
        <v>322.05</v>
      </c>
      <c r="AB670">
        <v>351</v>
      </c>
      <c r="AC670" s="2">
        <f>(Table2[[#This Row],[Close Price]]/Table2[[#This Row],[Day Low]])-1</f>
        <v>1.260566513421324E-2</v>
      </c>
      <c r="AD670" s="2">
        <f>(Table2[[#This Row],[Day High]]/Table2[[#This Row],[Close Price]])-1</f>
        <v>7.6157000585823642E-3</v>
      </c>
      <c r="AE670" s="2">
        <f>(Table2[[#This Row],[Close Price]]/Table2[[#This Row],[Current Week Low]])-1</f>
        <v>6.0083837913367466E-2</v>
      </c>
      <c r="AF670" s="2">
        <f>(Table2[[#This Row],[Current Week High]]/Table2[[#This Row],[Close Price]])-1</f>
        <v>2.8119507908611618E-2</v>
      </c>
      <c r="AG670" s="2">
        <f>(Table2[[#This Row],[Close Price]]/Table2[[#This Row],[Current Month Low]])-1</f>
        <v>6.0083837913367466E-2</v>
      </c>
      <c r="AH670" s="2">
        <f>(Table2[[#This Row],[Current Month High]]/Table2[[#This Row],[Close Price]])-1</f>
        <v>2.8119507908611618E-2</v>
      </c>
      <c r="AI670">
        <v>40.524311657879302</v>
      </c>
      <c r="AJ670">
        <v>17.561983471074299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-0.05</v>
      </c>
      <c r="AM670" t="s">
        <v>10474</v>
      </c>
      <c r="AN670">
        <v>1.29</v>
      </c>
      <c r="AO670" t="s">
        <v>10473</v>
      </c>
      <c r="AP670">
        <v>-5.0562213355219996E-3</v>
      </c>
      <c r="AQ670">
        <f>(Table2[[#This Row],[Sharpe Ratio]]-AVERAGE(Table2[Sharpe Ratio]))/_xlfn.STDEV.P(Table2[Sharpe Ratio])</f>
        <v>-0.68090984193198933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715</v>
      </c>
      <c r="AT670">
        <f>_xlfn.RANK.AVG(Table2[[#This Row],[6M Return vs Nifty Z-Score]],Table2[6M Return vs Nifty Z-Score])</f>
        <v>618</v>
      </c>
      <c r="AU670">
        <f>_xlfn.RANK.AVG(Table2[[#This Row],[Sharpe Ratio Z-Score]],Table2[Sharpe Ratio Z-Score])</f>
        <v>551</v>
      </c>
      <c r="AV670">
        <f>(Table2[[#This Row],[Rank 1Y]]+Table2[[#This Row],[Rank 6M]]+Table2[[#This Row],[Rank Sharpe]])/3</f>
        <v>628</v>
      </c>
    </row>
    <row r="671" spans="1:48" x14ac:dyDescent="0.3">
      <c r="A671" t="s">
        <v>2165</v>
      </c>
      <c r="B671" t="s">
        <v>2166</v>
      </c>
      <c r="C671" t="s">
        <v>10434</v>
      </c>
      <c r="D671" t="s">
        <v>242</v>
      </c>
      <c r="E671">
        <v>2525.5106960399999</v>
      </c>
      <c r="F671">
        <v>430.2</v>
      </c>
      <c r="G671">
        <v>-11.3545613849062</v>
      </c>
      <c r="H671">
        <f>(Table2[[#This Row],[1Y Return vs Nifty]]-AVERAGE(Table2[1Y Return vs Nifty]))/_xlfn.STDEV.P(Table2[1Y Return vs Nifty])</f>
        <v>-0.66918030889688873</v>
      </c>
      <c r="I671">
        <v>15.0564037886537</v>
      </c>
      <c r="J671">
        <f>(Table2[[#This Row],[1M Return vs Nifty]]-AVERAGE(Table2[1M Return vs Nifty]))/_xlfn.STDEV.P(Table2[1M Return vs Nifty])</f>
        <v>0.36711161431688405</v>
      </c>
      <c r="K671">
        <v>-21.320044366134901</v>
      </c>
      <c r="L671">
        <f>(Table2[[#This Row],[6M Return vs Nifty]]-AVERAGE(Table2[6M Return vs Nifty]))/_xlfn.STDEV.P(Table2[6M Return vs Nifty])</f>
        <v>-0.94112922238527108</v>
      </c>
      <c r="M671">
        <v>2.31738543039353</v>
      </c>
      <c r="N671">
        <f>(Table2[[#This Row],[1W Return vs Nifty]]-AVERAGE(Table2[1W Return vs Nifty]))/_xlfn.STDEV.P(Table2[1W Return vs Nifty])</f>
        <v>0.13748772604633483</v>
      </c>
      <c r="O671">
        <v>407.07</v>
      </c>
      <c r="P671">
        <v>395.53392168790299</v>
      </c>
      <c r="Q671">
        <v>404.673703977147</v>
      </c>
      <c r="R671">
        <v>67.498473500647094</v>
      </c>
      <c r="S671" s="2">
        <f>(Table2[[#This Row],[Close Price]]-Table2[[#This Row],[20D EMA]])/Table2[[#This Row],[20D EMA]]</f>
        <v>5.6820694229493686E-2</v>
      </c>
      <c r="T671" s="2">
        <f>(Table2[[#This Row],[Close Price]]-Table2[[#This Row],[50D EMA]])/Table2[[#This Row],[50D EMA]]</f>
        <v>8.7643755468969242E-2</v>
      </c>
      <c r="U671" s="2">
        <f>(Table2[[#This Row],[Close Price]]-Table2[[#This Row],[200D EMA]])/Table2[[#This Row],[200D EMA]]</f>
        <v>6.3078711989387207E-2</v>
      </c>
      <c r="V671">
        <v>1.7483514697259399</v>
      </c>
      <c r="W671">
        <v>421.85</v>
      </c>
      <c r="X671">
        <v>435</v>
      </c>
      <c r="Y671">
        <v>403.05</v>
      </c>
      <c r="Z671">
        <v>448.9</v>
      </c>
      <c r="AA671">
        <v>403.05</v>
      </c>
      <c r="AB671">
        <v>448.9</v>
      </c>
      <c r="AC671" s="2">
        <f>(Table2[[#This Row],[Close Price]]/Table2[[#This Row],[Day Low]])-1</f>
        <v>1.9793765556477272E-2</v>
      </c>
      <c r="AD671" s="2">
        <f>(Table2[[#This Row],[Day High]]/Table2[[#This Row],[Close Price]])-1</f>
        <v>1.1157601115760141E-2</v>
      </c>
      <c r="AE671" s="2">
        <f>(Table2[[#This Row],[Close Price]]/Table2[[#This Row],[Current Week Low]])-1</f>
        <v>6.7361369557126904E-2</v>
      </c>
      <c r="AF671" s="2">
        <f>(Table2[[#This Row],[Current Week High]]/Table2[[#This Row],[Close Price]])-1</f>
        <v>4.3468154346815391E-2</v>
      </c>
      <c r="AG671" s="2">
        <f>(Table2[[#This Row],[Close Price]]/Table2[[#This Row],[Current Month Low]])-1</f>
        <v>6.7361369557126904E-2</v>
      </c>
      <c r="AH671" s="2">
        <f>(Table2[[#This Row],[Current Month High]]/Table2[[#This Row],[Close Price]])-1</f>
        <v>4.3468154346815391E-2</v>
      </c>
      <c r="AI671">
        <v>24.5699674569967</v>
      </c>
      <c r="AJ671">
        <v>30.028713918694201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0.01</v>
      </c>
      <c r="AM671" t="s">
        <v>10473</v>
      </c>
      <c r="AN671">
        <v>6.08</v>
      </c>
      <c r="AO671" t="s">
        <v>10473</v>
      </c>
      <c r="AP671">
        <v>-7.0396537096784007E-2</v>
      </c>
      <c r="AQ671">
        <f>(Table2[[#This Row],[Sharpe Ratio]]-AVERAGE(Table2[Sharpe Ratio]))/_xlfn.STDEV.P(Table2[Sharpe Ratio])</f>
        <v>-1.419860240155562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580</v>
      </c>
      <c r="AT671">
        <f>_xlfn.RANK.AVG(Table2[[#This Row],[6M Return vs Nifty Z-Score]],Table2[6M Return vs Nifty Z-Score])</f>
        <v>642</v>
      </c>
      <c r="AU671">
        <f>_xlfn.RANK.AVG(Table2[[#This Row],[Sharpe Ratio Z-Score]],Table2[Sharpe Ratio Z-Score])</f>
        <v>665</v>
      </c>
      <c r="AV671">
        <f>(Table2[[#This Row],[Rank 1Y]]+Table2[[#This Row],[Rank 6M]]+Table2[[#This Row],[Rank Sharpe]])/3</f>
        <v>629</v>
      </c>
    </row>
    <row r="672" spans="1:48" x14ac:dyDescent="0.3">
      <c r="A672" t="s">
        <v>664</v>
      </c>
      <c r="B672" t="s">
        <v>665</v>
      </c>
      <c r="C672" t="s">
        <v>10440</v>
      </c>
      <c r="D672" t="s">
        <v>617</v>
      </c>
      <c r="E672">
        <v>26586.40338774</v>
      </c>
      <c r="F672">
        <v>1094.6500000000001</v>
      </c>
      <c r="G672">
        <v>-35.795416465833497</v>
      </c>
      <c r="H672">
        <f>(Table2[[#This Row],[1Y Return vs Nifty]]-AVERAGE(Table2[1Y Return vs Nifty]))/_xlfn.STDEV.P(Table2[1Y Return vs Nifty])</f>
        <v>-0.94142053978462481</v>
      </c>
      <c r="I672">
        <v>0.73613504883536796</v>
      </c>
      <c r="J672">
        <f>(Table2[[#This Row],[1M Return vs Nifty]]-AVERAGE(Table2[1M Return vs Nifty]))/_xlfn.STDEV.P(Table2[1M Return vs Nifty])</f>
        <v>-0.66412007163753517</v>
      </c>
      <c r="K672">
        <v>-21.502412929193</v>
      </c>
      <c r="L672">
        <f>(Table2[[#This Row],[6M Return vs Nifty]]-AVERAGE(Table2[6M Return vs Nifty]))/_xlfn.STDEV.P(Table2[6M Return vs Nifty])</f>
        <v>-0.9463438821045036</v>
      </c>
      <c r="M672">
        <v>5.1593178800013897</v>
      </c>
      <c r="N672">
        <f>(Table2[[#This Row],[1W Return vs Nifty]]-AVERAGE(Table2[1W Return vs Nifty]))/_xlfn.STDEV.P(Table2[1W Return vs Nifty])</f>
        <v>0.69546039945426052</v>
      </c>
      <c r="O672">
        <v>1096.76</v>
      </c>
      <c r="P672">
        <v>1062.44592691558</v>
      </c>
      <c r="Q672">
        <v>1099.4546973234201</v>
      </c>
      <c r="R672">
        <v>47.338705399023503</v>
      </c>
      <c r="S672" s="2">
        <f>(Table2[[#This Row],[Close Price]]-Table2[[#This Row],[20D EMA]])/Table2[[#This Row],[20D EMA]]</f>
        <v>-1.9238484262736606E-3</v>
      </c>
      <c r="T672" s="2">
        <f>(Table2[[#This Row],[Close Price]]-Table2[[#This Row],[50D EMA]])/Table2[[#This Row],[50D EMA]]</f>
        <v>3.0311258454265751E-2</v>
      </c>
      <c r="U672" s="2">
        <f>(Table2[[#This Row],[Close Price]]-Table2[[#This Row],[200D EMA]])/Table2[[#This Row],[200D EMA]]</f>
        <v>-4.3700730326741398E-3</v>
      </c>
      <c r="V672">
        <v>0.53111758427480604</v>
      </c>
      <c r="W672">
        <v>1088</v>
      </c>
      <c r="X672">
        <v>1125.25</v>
      </c>
      <c r="Y672">
        <v>1045.75</v>
      </c>
      <c r="Z672">
        <v>1145</v>
      </c>
      <c r="AA672">
        <v>1045.75</v>
      </c>
      <c r="AB672">
        <v>1145</v>
      </c>
      <c r="AC672" s="2">
        <f>(Table2[[#This Row],[Close Price]]/Table2[[#This Row],[Day Low]])-1</f>
        <v>6.1121323529411686E-3</v>
      </c>
      <c r="AD672" s="2">
        <f>(Table2[[#This Row],[Day High]]/Table2[[#This Row],[Close Price]])-1</f>
        <v>2.7954140592883592E-2</v>
      </c>
      <c r="AE672" s="2">
        <f>(Table2[[#This Row],[Close Price]]/Table2[[#This Row],[Current Week Low]])-1</f>
        <v>4.6760698063590844E-2</v>
      </c>
      <c r="AF672" s="2">
        <f>(Table2[[#This Row],[Current Week High]]/Table2[[#This Row],[Close Price]])-1</f>
        <v>4.5996437217375341E-2</v>
      </c>
      <c r="AG672" s="2">
        <f>(Table2[[#This Row],[Close Price]]/Table2[[#This Row],[Current Month Low]])-1</f>
        <v>4.6760698063590844E-2</v>
      </c>
      <c r="AH672" s="2">
        <f>(Table2[[#This Row],[Current Month High]]/Table2[[#This Row],[Close Price]])-1</f>
        <v>4.5996437217375341E-2</v>
      </c>
      <c r="AI672">
        <v>35.9247247978806</v>
      </c>
      <c r="AJ672">
        <v>23.5426894644771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0.09</v>
      </c>
      <c r="AM672" t="s">
        <v>10473</v>
      </c>
      <c r="AN672">
        <v>-6.7</v>
      </c>
      <c r="AO672" t="s">
        <v>10474</v>
      </c>
      <c r="AP672">
        <v>-8.4055406509320005E-3</v>
      </c>
      <c r="AQ672">
        <f>(Table2[[#This Row],[Sharpe Ratio]]-AVERAGE(Table2[Sharpe Ratio]))/_xlfn.STDEV.P(Table2[Sharpe Ratio])</f>
        <v>-0.71878815355422143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685</v>
      </c>
      <c r="AT672">
        <f>_xlfn.RANK.AVG(Table2[[#This Row],[6M Return vs Nifty Z-Score]],Table2[6M Return vs Nifty Z-Score])</f>
        <v>644</v>
      </c>
      <c r="AU672">
        <f>_xlfn.RANK.AVG(Table2[[#This Row],[Sharpe Ratio Z-Score]],Table2[Sharpe Ratio Z-Score])</f>
        <v>563</v>
      </c>
      <c r="AV672">
        <f>(Table2[[#This Row],[Rank 1Y]]+Table2[[#This Row],[Rank 6M]]+Table2[[#This Row],[Rank Sharpe]])/3</f>
        <v>630.66666666666663</v>
      </c>
    </row>
    <row r="673" spans="1:48" x14ac:dyDescent="0.3">
      <c r="A673" t="s">
        <v>1595</v>
      </c>
      <c r="B673" t="s">
        <v>1596</v>
      </c>
      <c r="C673" t="s">
        <v>10440</v>
      </c>
      <c r="D673" t="s">
        <v>526</v>
      </c>
      <c r="E673">
        <v>5654.2425797360002</v>
      </c>
      <c r="F673">
        <v>113.53</v>
      </c>
      <c r="G673">
        <v>-23.2347383166403</v>
      </c>
      <c r="H673">
        <f>(Table2[[#This Row],[1Y Return vs Nifty]]-AVERAGE(Table2[1Y Return vs Nifty]))/_xlfn.STDEV.P(Table2[1Y Return vs Nifty])</f>
        <v>-0.80151046265678472</v>
      </c>
      <c r="I673">
        <v>2.9995397958195298</v>
      </c>
      <c r="J673">
        <f>(Table2[[#This Row],[1M Return vs Nifty]]-AVERAGE(Table2[1M Return vs Nifty]))/_xlfn.STDEV.P(Table2[1M Return vs Nifty])</f>
        <v>-0.5011276910029715</v>
      </c>
      <c r="K673">
        <v>-11.932496680003901</v>
      </c>
      <c r="L673">
        <f>(Table2[[#This Row],[6M Return vs Nifty]]-AVERAGE(Table2[6M Return vs Nifty]))/_xlfn.STDEV.P(Table2[6M Return vs Nifty])</f>
        <v>-0.67270101326653775</v>
      </c>
      <c r="M673">
        <v>4.4748650600248601</v>
      </c>
      <c r="N673">
        <f>(Table2[[#This Row],[1W Return vs Nifty]]-AVERAGE(Table2[1W Return vs Nifty]))/_xlfn.STDEV.P(Table2[1W Return vs Nifty])</f>
        <v>0.56107790565621318</v>
      </c>
      <c r="O673">
        <v>105.98</v>
      </c>
      <c r="P673">
        <v>105.126015864313</v>
      </c>
      <c r="Q673">
        <v>108.431092586685</v>
      </c>
      <c r="R673">
        <v>71.126465958289401</v>
      </c>
      <c r="S673" s="2">
        <f>(Table2[[#This Row],[Close Price]]-Table2[[#This Row],[20D EMA]])/Table2[[#This Row],[20D EMA]]</f>
        <v>7.1239856576712557E-2</v>
      </c>
      <c r="T673" s="2">
        <f>(Table2[[#This Row],[Close Price]]-Table2[[#This Row],[50D EMA]])/Table2[[#This Row],[50D EMA]]</f>
        <v>7.9942001669064372E-2</v>
      </c>
      <c r="U673" s="2">
        <f>(Table2[[#This Row],[Close Price]]-Table2[[#This Row],[200D EMA]])/Table2[[#This Row],[200D EMA]]</f>
        <v>4.7024403164052729E-2</v>
      </c>
      <c r="V673">
        <v>2.0932786678711301</v>
      </c>
      <c r="W673">
        <v>110.09</v>
      </c>
      <c r="X673">
        <v>113.9</v>
      </c>
      <c r="Y673">
        <v>99.46</v>
      </c>
      <c r="Z673">
        <v>113.9</v>
      </c>
      <c r="AA673">
        <v>99.46</v>
      </c>
      <c r="AB673">
        <v>113.9</v>
      </c>
      <c r="AC673" s="2">
        <f>(Table2[[#This Row],[Close Price]]/Table2[[#This Row],[Day Low]])-1</f>
        <v>3.1247161413389124E-2</v>
      </c>
      <c r="AD673" s="2">
        <f>(Table2[[#This Row],[Day High]]/Table2[[#This Row],[Close Price]])-1</f>
        <v>3.2590504712410873E-3</v>
      </c>
      <c r="AE673" s="2">
        <f>(Table2[[#This Row],[Close Price]]/Table2[[#This Row],[Current Week Low]])-1</f>
        <v>0.14146390508747242</v>
      </c>
      <c r="AF673" s="2">
        <f>(Table2[[#This Row],[Current Week High]]/Table2[[#This Row],[Close Price]])-1</f>
        <v>3.2590504712410873E-3</v>
      </c>
      <c r="AG673" s="2">
        <f>(Table2[[#This Row],[Close Price]]/Table2[[#This Row],[Current Month Low]])-1</f>
        <v>0.14146390508747242</v>
      </c>
      <c r="AH673" s="2">
        <f>(Table2[[#This Row],[Current Month High]]/Table2[[#This Row],[Close Price]])-1</f>
        <v>3.2590504712410873E-3</v>
      </c>
      <c r="AI673">
        <v>21.289526997269402</v>
      </c>
      <c r="AJ673">
        <v>24.076502732240399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7.0000000000000007E-2</v>
      </c>
      <c r="AM673" t="s">
        <v>10473</v>
      </c>
      <c r="AN673">
        <v>5.24</v>
      </c>
      <c r="AO673" t="s">
        <v>10473</v>
      </c>
      <c r="AP673">
        <v>-0.104866549941962</v>
      </c>
      <c r="AQ673">
        <f>(Table2[[#This Row],[Sharpe Ratio]]-AVERAGE(Table2[Sharpe Ratio]))/_xlfn.STDEV.P(Table2[Sharpe Ratio])</f>
        <v>-1.8096904609304849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637</v>
      </c>
      <c r="AT673">
        <f>_xlfn.RANK.AVG(Table2[[#This Row],[6M Return vs Nifty Z-Score]],Table2[6M Return vs Nifty Z-Score])</f>
        <v>548</v>
      </c>
      <c r="AU673">
        <f>_xlfn.RANK.AVG(Table2[[#This Row],[Sharpe Ratio Z-Score]],Table2[Sharpe Ratio Z-Score])</f>
        <v>707</v>
      </c>
      <c r="AV673">
        <f>(Table2[[#This Row],[Rank 1Y]]+Table2[[#This Row],[Rank 6M]]+Table2[[#This Row],[Rank Sharpe]])/3</f>
        <v>630.66666666666663</v>
      </c>
    </row>
    <row r="674" spans="1:48" x14ac:dyDescent="0.3">
      <c r="A674" t="s">
        <v>1386</v>
      </c>
      <c r="B674" t="s">
        <v>1387</v>
      </c>
      <c r="C674" t="s">
        <v>10435</v>
      </c>
      <c r="D674" t="s">
        <v>384</v>
      </c>
      <c r="E674">
        <v>7665.7524124649899</v>
      </c>
      <c r="F674">
        <v>693.35</v>
      </c>
      <c r="G674">
        <v>-19.127334850377601</v>
      </c>
      <c r="H674">
        <f>(Table2[[#This Row],[1Y Return vs Nifty]]-AVERAGE(Table2[1Y Return vs Nifty]))/_xlfn.STDEV.P(Table2[1Y Return vs Nifty])</f>
        <v>-0.75575918004813969</v>
      </c>
      <c r="I674">
        <v>8.7090730436263399</v>
      </c>
      <c r="J674">
        <f>(Table2[[#This Row],[1M Return vs Nifty]]-AVERAGE(Table2[1M Return vs Nifty]))/_xlfn.STDEV.P(Table2[1M Return vs Nifty])</f>
        <v>-8.9972586016909564E-2</v>
      </c>
      <c r="K674">
        <v>-18.729318910716898</v>
      </c>
      <c r="L674">
        <f>(Table2[[#This Row],[6M Return vs Nifty]]-AVERAGE(Table2[6M Return vs Nifty]))/_xlfn.STDEV.P(Table2[6M Return vs Nifty])</f>
        <v>-0.86704983364953381</v>
      </c>
      <c r="M674">
        <v>-1.12338254107506</v>
      </c>
      <c r="N674">
        <f>(Table2[[#This Row],[1W Return vs Nifty]]-AVERAGE(Table2[1W Return vs Nifty]))/_xlfn.STDEV.P(Table2[1W Return vs Nifty])</f>
        <v>-0.53805771272072778</v>
      </c>
      <c r="O674">
        <v>677.77</v>
      </c>
      <c r="P674">
        <v>655.56990260454904</v>
      </c>
      <c r="Q674">
        <v>645.34165811847095</v>
      </c>
      <c r="R674">
        <v>59.4641441745134</v>
      </c>
      <c r="S674" s="2">
        <f>(Table2[[#This Row],[Close Price]]-Table2[[#This Row],[20D EMA]])/Table2[[#This Row],[20D EMA]]</f>
        <v>2.2987149032857816E-2</v>
      </c>
      <c r="T674" s="2">
        <f>(Table2[[#This Row],[Close Price]]-Table2[[#This Row],[50D EMA]])/Table2[[#This Row],[50D EMA]]</f>
        <v>5.7629395805622548E-2</v>
      </c>
      <c r="U674" s="2">
        <f>(Table2[[#This Row],[Close Price]]-Table2[[#This Row],[200D EMA]])/Table2[[#This Row],[200D EMA]]</f>
        <v>7.4392132101776962E-2</v>
      </c>
      <c r="V674">
        <v>1.4281471857588099</v>
      </c>
      <c r="W674">
        <v>685</v>
      </c>
      <c r="X674">
        <v>699.9</v>
      </c>
      <c r="Y674">
        <v>678.75</v>
      </c>
      <c r="Z674">
        <v>710.8</v>
      </c>
      <c r="AA674">
        <v>678.75</v>
      </c>
      <c r="AB674">
        <v>710.8</v>
      </c>
      <c r="AC674" s="2">
        <f>(Table2[[#This Row],[Close Price]]/Table2[[#This Row],[Day Low]])-1</f>
        <v>1.2189781021897828E-2</v>
      </c>
      <c r="AD674" s="2">
        <f>(Table2[[#This Row],[Day High]]/Table2[[#This Row],[Close Price]])-1</f>
        <v>9.4468882959544143E-3</v>
      </c>
      <c r="AE674" s="2">
        <f>(Table2[[#This Row],[Close Price]]/Table2[[#This Row],[Current Week Low]])-1</f>
        <v>2.1510128913443838E-2</v>
      </c>
      <c r="AF674" s="2">
        <f>(Table2[[#This Row],[Current Week High]]/Table2[[#This Row],[Close Price]])-1</f>
        <v>2.5167664238840315E-2</v>
      </c>
      <c r="AG674" s="2">
        <f>(Table2[[#This Row],[Close Price]]/Table2[[#This Row],[Current Month Low]])-1</f>
        <v>2.1510128913443838E-2</v>
      </c>
      <c r="AH674" s="2">
        <f>(Table2[[#This Row],[Current Month High]]/Table2[[#This Row],[Close Price]])-1</f>
        <v>2.5167664238840315E-2</v>
      </c>
      <c r="AI674">
        <v>11.9203865291699</v>
      </c>
      <c r="AJ674">
        <v>32.991272657523702</v>
      </c>
      <c r="AK674" t="str">
        <f>IF(AND(Table2[[#This Row],[20D EMA]]&gt;Table2[[#This Row],[50D EMA]],Table2[[#This Row],[50D EMA]]&gt;Table2[[#This Row],[200D EMA]]),"Uptrend","Downtrend/NoTrend")</f>
        <v>Uptrend</v>
      </c>
      <c r="AL674">
        <v>0.03</v>
      </c>
      <c r="AM674" t="s">
        <v>10473</v>
      </c>
      <c r="AN674">
        <v>1.42</v>
      </c>
      <c r="AO674" t="s">
        <v>10473</v>
      </c>
      <c r="AP674">
        <v>-6.2489429677898001E-2</v>
      </c>
      <c r="AQ674">
        <f>(Table2[[#This Row],[Sharpe Ratio]]-AVERAGE(Table2[Sharpe Ratio]))/_xlfn.STDEV.P(Table2[Sharpe Ratio])</f>
        <v>-1.330436733276116</v>
      </c>
      <c r="AR6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-3.5812760457114274</v>
      </c>
      <c r="AS674">
        <f>_xlfn.RANK.AVG(Table2[[#This Row],[1Y Return vs Nifty Z-Score]],Table2[1Y Return vs Nifty Z-Score])</f>
        <v>623</v>
      </c>
      <c r="AT674">
        <f>_xlfn.RANK.AVG(Table2[[#This Row],[6M Return vs Nifty Z-Score]],Table2[6M Return vs Nifty Z-Score])</f>
        <v>616</v>
      </c>
      <c r="AU674">
        <f>_xlfn.RANK.AVG(Table2[[#This Row],[Sharpe Ratio Z-Score]],Table2[Sharpe Ratio Z-Score])</f>
        <v>654</v>
      </c>
      <c r="AV674">
        <f>(Table2[[#This Row],[Rank 1Y]]+Table2[[#This Row],[Rank 6M]]+Table2[[#This Row],[Rank Sharpe]])/3</f>
        <v>631</v>
      </c>
    </row>
    <row r="675" spans="1:48" x14ac:dyDescent="0.3">
      <c r="A675" t="s">
        <v>641</v>
      </c>
      <c r="B675" t="s">
        <v>642</v>
      </c>
      <c r="C675" t="s">
        <v>10439</v>
      </c>
      <c r="D675" t="s">
        <v>387</v>
      </c>
      <c r="E675">
        <v>29213.345249999998</v>
      </c>
      <c r="F675">
        <v>395.55</v>
      </c>
      <c r="G675">
        <v>-24.4351627822216</v>
      </c>
      <c r="H675">
        <f>(Table2[[#This Row],[1Y Return vs Nifty]]-AVERAGE(Table2[1Y Return vs Nifty]))/_xlfn.STDEV.P(Table2[1Y Return vs Nifty])</f>
        <v>-0.81488167379449028</v>
      </c>
      <c r="I675">
        <v>1.6999000506281901</v>
      </c>
      <c r="J675">
        <f>(Table2[[#This Row],[1M Return vs Nifty]]-AVERAGE(Table2[1M Return vs Nifty]))/_xlfn.STDEV.P(Table2[1M Return vs Nifty])</f>
        <v>-0.59471739311801985</v>
      </c>
      <c r="K675">
        <v>-13.912497756536901</v>
      </c>
      <c r="L675">
        <f>(Table2[[#This Row],[6M Return vs Nifty]]-AVERAGE(Table2[6M Return vs Nifty]))/_xlfn.STDEV.P(Table2[6M Return vs Nifty])</f>
        <v>-0.72931730548650997</v>
      </c>
      <c r="M675">
        <v>-1.7250056047143101</v>
      </c>
      <c r="N675">
        <f>(Table2[[#This Row],[1W Return vs Nifty]]-AVERAGE(Table2[1W Return vs Nifty]))/_xlfn.STDEV.P(Table2[1W Return vs Nifty])</f>
        <v>-0.65617777192515347</v>
      </c>
      <c r="O675">
        <v>398.74</v>
      </c>
      <c r="P675">
        <v>410.19720344984398</v>
      </c>
      <c r="Q675">
        <v>420.55573306669203</v>
      </c>
      <c r="R675">
        <v>43.823553989671403</v>
      </c>
      <c r="S675" s="2">
        <f>(Table2[[#This Row],[Close Price]]-Table2[[#This Row],[20D EMA]])/Table2[[#This Row],[20D EMA]]</f>
        <v>-8.0002006319907643E-3</v>
      </c>
      <c r="T675" s="2">
        <f>(Table2[[#This Row],[Close Price]]-Table2[[#This Row],[50D EMA]])/Table2[[#This Row],[50D EMA]]</f>
        <v>-3.5707711624208882E-2</v>
      </c>
      <c r="U675" s="2">
        <f>(Table2[[#This Row],[Close Price]]-Table2[[#This Row],[200D EMA]])/Table2[[#This Row],[200D EMA]]</f>
        <v>-5.9458785365616662E-2</v>
      </c>
      <c r="V675">
        <v>0.87841490339915895</v>
      </c>
      <c r="W675">
        <v>394.1</v>
      </c>
      <c r="X675">
        <v>403</v>
      </c>
      <c r="Y675">
        <v>394.1</v>
      </c>
      <c r="Z675">
        <v>403</v>
      </c>
      <c r="AA675">
        <v>394.1</v>
      </c>
      <c r="AB675">
        <v>403</v>
      </c>
      <c r="AC675" s="2">
        <f>(Table2[[#This Row],[Close Price]]/Table2[[#This Row],[Day Low]])-1</f>
        <v>3.6792692210099176E-3</v>
      </c>
      <c r="AD675" s="2">
        <f>(Table2[[#This Row],[Day High]]/Table2[[#This Row],[Close Price]])-1</f>
        <v>1.8834534192895935E-2</v>
      </c>
      <c r="AE675" s="2">
        <f>(Table2[[#This Row],[Close Price]]/Table2[[#This Row],[Current Week Low]])-1</f>
        <v>3.6792692210099176E-3</v>
      </c>
      <c r="AF675" s="2">
        <f>(Table2[[#This Row],[Current Week High]]/Table2[[#This Row],[Close Price]])-1</f>
        <v>1.8834534192895935E-2</v>
      </c>
      <c r="AG675" s="2">
        <f>(Table2[[#This Row],[Close Price]]/Table2[[#This Row],[Current Month Low]])-1</f>
        <v>3.6792692210099176E-3</v>
      </c>
      <c r="AH675" s="2">
        <f>(Table2[[#This Row],[Current Month High]]/Table2[[#This Row],[Close Price]])-1</f>
        <v>1.8834534192895935E-2</v>
      </c>
      <c r="AI675">
        <v>23.372519276956101</v>
      </c>
      <c r="AJ675">
        <v>11.674195369847499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-0.22</v>
      </c>
      <c r="AM675" t="s">
        <v>10474</v>
      </c>
      <c r="AN675">
        <v>-1.2</v>
      </c>
      <c r="AO675" t="s">
        <v>10474</v>
      </c>
      <c r="AP675">
        <v>-7.9599009989558003E-2</v>
      </c>
      <c r="AQ675">
        <f>(Table2[[#This Row],[Sharpe Ratio]]-AVERAGE(Table2[Sharpe Ratio]))/_xlfn.STDEV.P(Table2[Sharpe Ratio])</f>
        <v>-1.5239333675889095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641</v>
      </c>
      <c r="AT675">
        <f>_xlfn.RANK.AVG(Table2[[#This Row],[6M Return vs Nifty Z-Score]],Table2[6M Return vs Nifty Z-Score])</f>
        <v>570</v>
      </c>
      <c r="AU675">
        <f>_xlfn.RANK.AVG(Table2[[#This Row],[Sharpe Ratio Z-Score]],Table2[Sharpe Ratio Z-Score])</f>
        <v>684</v>
      </c>
      <c r="AV675">
        <f>(Table2[[#This Row],[Rank 1Y]]+Table2[[#This Row],[Rank 6M]]+Table2[[#This Row],[Rank Sharpe]])/3</f>
        <v>631.66666666666663</v>
      </c>
    </row>
    <row r="676" spans="1:48" x14ac:dyDescent="0.3">
      <c r="A676" t="s">
        <v>751</v>
      </c>
      <c r="B676" t="s">
        <v>752</v>
      </c>
      <c r="C676" t="s">
        <v>10429</v>
      </c>
      <c r="D676" t="s">
        <v>401</v>
      </c>
      <c r="E676">
        <v>20983.086327839999</v>
      </c>
      <c r="F676">
        <v>935.2</v>
      </c>
      <c r="G676">
        <v>-26.843003007607599</v>
      </c>
      <c r="H676">
        <f>(Table2[[#This Row],[1Y Return vs Nifty]]-AVERAGE(Table2[1Y Return vs Nifty]))/_xlfn.STDEV.P(Table2[1Y Return vs Nifty])</f>
        <v>-0.8417019702501326</v>
      </c>
      <c r="I676">
        <v>17.0627701073252</v>
      </c>
      <c r="J676">
        <f>(Table2[[#This Row],[1M Return vs Nifty]]-AVERAGE(Table2[1M Return vs Nifty]))/_xlfn.STDEV.P(Table2[1M Return vs Nifty])</f>
        <v>0.51159413479450044</v>
      </c>
      <c r="K676">
        <v>-12.4818885627597</v>
      </c>
      <c r="L676">
        <f>(Table2[[#This Row],[6M Return vs Nifty]]-AVERAGE(Table2[6M Return vs Nifty]))/_xlfn.STDEV.P(Table2[6M Return vs Nifty])</f>
        <v>-0.68841036400681477</v>
      </c>
      <c r="M676">
        <v>1.1279256502864901</v>
      </c>
      <c r="N676">
        <f>(Table2[[#This Row],[1W Return vs Nifty]]-AVERAGE(Table2[1W Return vs Nifty]))/_xlfn.STDEV.P(Table2[1W Return vs Nifty])</f>
        <v>-9.6045640838971102E-2</v>
      </c>
      <c r="O676">
        <v>897.22</v>
      </c>
      <c r="P676">
        <v>875.39328475690195</v>
      </c>
      <c r="Q676">
        <v>901.96793517233596</v>
      </c>
      <c r="R676">
        <v>63.8929503180183</v>
      </c>
      <c r="S676" s="2">
        <f>(Table2[[#This Row],[Close Price]]-Table2[[#This Row],[20D EMA]])/Table2[[#This Row],[20D EMA]]</f>
        <v>4.2330754998774013E-2</v>
      </c>
      <c r="T676" s="2">
        <f>(Table2[[#This Row],[Close Price]]-Table2[[#This Row],[50D EMA]])/Table2[[#This Row],[50D EMA]]</f>
        <v>6.8319824111635161E-2</v>
      </c>
      <c r="U676" s="2">
        <f>(Table2[[#This Row],[Close Price]]-Table2[[#This Row],[200D EMA]])/Table2[[#This Row],[200D EMA]]</f>
        <v>3.6843953683691151E-2</v>
      </c>
      <c r="V676">
        <v>1.2242580028207</v>
      </c>
      <c r="W676">
        <v>924.9</v>
      </c>
      <c r="X676">
        <v>945.8</v>
      </c>
      <c r="Y676">
        <v>902.55</v>
      </c>
      <c r="Z676">
        <v>950.8</v>
      </c>
      <c r="AA676">
        <v>902.55</v>
      </c>
      <c r="AB676">
        <v>950.8</v>
      </c>
      <c r="AC676" s="2">
        <f>(Table2[[#This Row],[Close Price]]/Table2[[#This Row],[Day Low]])-1</f>
        <v>1.1136339063682721E-2</v>
      </c>
      <c r="AD676" s="2">
        <f>(Table2[[#This Row],[Day High]]/Table2[[#This Row],[Close Price]])-1</f>
        <v>1.1334473909324183E-2</v>
      </c>
      <c r="AE676" s="2">
        <f>(Table2[[#This Row],[Close Price]]/Table2[[#This Row],[Current Week Low]])-1</f>
        <v>3.617528114785884E-2</v>
      </c>
      <c r="AF676" s="2">
        <f>(Table2[[#This Row],[Current Week High]]/Table2[[#This Row],[Close Price]])-1</f>
        <v>1.6680923866552622E-2</v>
      </c>
      <c r="AG676" s="2">
        <f>(Table2[[#This Row],[Close Price]]/Table2[[#This Row],[Current Month Low]])-1</f>
        <v>3.617528114785884E-2</v>
      </c>
      <c r="AH676" s="2">
        <f>(Table2[[#This Row],[Current Month High]]/Table2[[#This Row],[Close Price]])-1</f>
        <v>1.6680923866552622E-2</v>
      </c>
      <c r="AI676">
        <v>21.893712574850198</v>
      </c>
      <c r="AJ676">
        <v>26.961715992397401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0</v>
      </c>
      <c r="AM676" t="s">
        <v>10475</v>
      </c>
      <c r="AN676">
        <v>4.0599999999999996</v>
      </c>
      <c r="AO676" t="s">
        <v>10473</v>
      </c>
      <c r="AP676">
        <v>-8.3633905591510002E-2</v>
      </c>
      <c r="AQ676">
        <f>(Table2[[#This Row],[Sharpe Ratio]]-AVERAGE(Table2[Sharpe Ratio]))/_xlfn.STDEV.P(Table2[Sharpe Ratio])</f>
        <v>-1.5695650373645345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651</v>
      </c>
      <c r="AT676">
        <f>_xlfn.RANK.AVG(Table2[[#This Row],[6M Return vs Nifty Z-Score]],Table2[6M Return vs Nifty Z-Score])</f>
        <v>556</v>
      </c>
      <c r="AU676">
        <f>_xlfn.RANK.AVG(Table2[[#This Row],[Sharpe Ratio Z-Score]],Table2[Sharpe Ratio Z-Score])</f>
        <v>690</v>
      </c>
      <c r="AV676">
        <f>(Table2[[#This Row],[Rank 1Y]]+Table2[[#This Row],[Rank 6M]]+Table2[[#This Row],[Rank Sharpe]])/3</f>
        <v>632.33333333333337</v>
      </c>
    </row>
    <row r="677" spans="1:48" x14ac:dyDescent="0.3">
      <c r="A677" t="s">
        <v>2054</v>
      </c>
      <c r="B677" t="s">
        <v>2055</v>
      </c>
      <c r="C677" t="s">
        <v>10445</v>
      </c>
      <c r="D677" t="s">
        <v>1798</v>
      </c>
      <c r="E677">
        <v>2859.4708071619998</v>
      </c>
      <c r="F677">
        <v>15.53</v>
      </c>
      <c r="G677">
        <v>-37.171946284506497</v>
      </c>
      <c r="H677">
        <f>(Table2[[#This Row],[1Y Return vs Nifty]]-AVERAGE(Table2[1Y Return vs Nifty]))/_xlfn.STDEV.P(Table2[1Y Return vs Nifty])</f>
        <v>-0.95675334194799211</v>
      </c>
      <c r="I677">
        <v>3.1012648395393501</v>
      </c>
      <c r="J677">
        <f>(Table2[[#This Row],[1M Return vs Nifty]]-AVERAGE(Table2[1M Return vs Nifty]))/_xlfn.STDEV.P(Table2[1M Return vs Nifty])</f>
        <v>-0.4938022636492731</v>
      </c>
      <c r="K677">
        <v>-40.270910709034602</v>
      </c>
      <c r="L677">
        <f>(Table2[[#This Row],[6M Return vs Nifty]]-AVERAGE(Table2[6M Return vs Nifty]))/_xlfn.STDEV.P(Table2[6M Return vs Nifty])</f>
        <v>-1.4830116483130149</v>
      </c>
      <c r="M677">
        <v>-0.176870633213662</v>
      </c>
      <c r="N677">
        <f>(Table2[[#This Row],[1W Return vs Nifty]]-AVERAGE(Table2[1W Return vs Nifty]))/_xlfn.STDEV.P(Table2[1W Return vs Nifty])</f>
        <v>-0.35222367584390707</v>
      </c>
      <c r="O677">
        <v>15.79</v>
      </c>
      <c r="P677">
        <v>16.306253602250901</v>
      </c>
      <c r="Q677">
        <v>17.707557100677899</v>
      </c>
      <c r="R677">
        <v>42.9777850461968</v>
      </c>
      <c r="S677" s="2">
        <f>(Table2[[#This Row],[Close Price]]-Table2[[#This Row],[20D EMA]])/Table2[[#This Row],[20D EMA]]</f>
        <v>-1.6466117796073453E-2</v>
      </c>
      <c r="T677" s="2">
        <f>(Table2[[#This Row],[Close Price]]-Table2[[#This Row],[50D EMA]])/Table2[[#This Row],[50D EMA]]</f>
        <v>-4.7604656543778316E-2</v>
      </c>
      <c r="U677" s="2">
        <f>(Table2[[#This Row],[Close Price]]-Table2[[#This Row],[200D EMA]])/Table2[[#This Row],[200D EMA]]</f>
        <v>-0.12297332084246315</v>
      </c>
      <c r="V677">
        <v>0.79353585452622</v>
      </c>
      <c r="W677">
        <v>15.45</v>
      </c>
      <c r="X677">
        <v>15.73</v>
      </c>
      <c r="Y677">
        <v>15.45</v>
      </c>
      <c r="Z677">
        <v>16.25</v>
      </c>
      <c r="AA677">
        <v>15.45</v>
      </c>
      <c r="AB677">
        <v>16.25</v>
      </c>
      <c r="AC677" s="2">
        <f>(Table2[[#This Row],[Close Price]]/Table2[[#This Row],[Day Low]])-1</f>
        <v>5.1779935275080291E-3</v>
      </c>
      <c r="AD677" s="2">
        <f>(Table2[[#This Row],[Day High]]/Table2[[#This Row],[Close Price]])-1</f>
        <v>1.2878300064391501E-2</v>
      </c>
      <c r="AE677" s="2">
        <f>(Table2[[#This Row],[Close Price]]/Table2[[#This Row],[Current Week Low]])-1</f>
        <v>5.1779935275080291E-3</v>
      </c>
      <c r="AF677" s="2">
        <f>(Table2[[#This Row],[Current Week High]]/Table2[[#This Row],[Close Price]])-1</f>
        <v>4.6361880231809538E-2</v>
      </c>
      <c r="AG677" s="2">
        <f>(Table2[[#This Row],[Close Price]]/Table2[[#This Row],[Current Month Low]])-1</f>
        <v>5.1779935275080291E-3</v>
      </c>
      <c r="AH677" s="2">
        <f>(Table2[[#This Row],[Current Month High]]/Table2[[#This Row],[Close Price]])-1</f>
        <v>4.6361880231809538E-2</v>
      </c>
      <c r="AI677">
        <v>67.739858338699307</v>
      </c>
      <c r="AJ677">
        <v>20.856031128404599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-0.2</v>
      </c>
      <c r="AM677" t="s">
        <v>10474</v>
      </c>
      <c r="AN677">
        <v>-3.54</v>
      </c>
      <c r="AO677" t="s">
        <v>10474</v>
      </c>
      <c r="AP677">
        <v>2.6065521999280002E-3</v>
      </c>
      <c r="AQ677">
        <f>(Table2[[#This Row],[Sharpe Ratio]]-AVERAGE(Table2[Sharpe Ratio]))/_xlfn.STDEV.P(Table2[Sharpe Ratio])</f>
        <v>-0.59424956963996478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688</v>
      </c>
      <c r="AT677">
        <f>_xlfn.RANK.AVG(Table2[[#This Row],[6M Return vs Nifty Z-Score]],Table2[6M Return vs Nifty Z-Score])</f>
        <v>713</v>
      </c>
      <c r="AU677">
        <f>_xlfn.RANK.AVG(Table2[[#This Row],[Sharpe Ratio Z-Score]],Table2[Sharpe Ratio Z-Score])</f>
        <v>500</v>
      </c>
      <c r="AV677">
        <f>(Table2[[#This Row],[Rank 1Y]]+Table2[[#This Row],[Rank 6M]]+Table2[[#This Row],[Rank Sharpe]])/3</f>
        <v>633.66666666666663</v>
      </c>
    </row>
    <row r="678" spans="1:48" x14ac:dyDescent="0.3">
      <c r="A678" t="s">
        <v>1380</v>
      </c>
      <c r="B678" t="s">
        <v>1381</v>
      </c>
      <c r="C678" t="s">
        <v>10443</v>
      </c>
      <c r="D678" t="s">
        <v>539</v>
      </c>
      <c r="E678">
        <v>7704.4717849999997</v>
      </c>
      <c r="F678">
        <v>2377.85</v>
      </c>
      <c r="G678">
        <v>-20.9160504815999</v>
      </c>
      <c r="H678">
        <f>(Table2[[#This Row],[1Y Return vs Nifty]]-AVERAGE(Table2[1Y Return vs Nifty]))/_xlfn.STDEV.P(Table2[1Y Return vs Nifty])</f>
        <v>-0.77568321113559813</v>
      </c>
      <c r="I678">
        <v>8.0994439196303105</v>
      </c>
      <c r="J678">
        <f>(Table2[[#This Row],[1M Return vs Nifty]]-AVERAGE(Table2[1M Return vs Nifty]))/_xlfn.STDEV.P(Table2[1M Return vs Nifty])</f>
        <v>-0.13387321950134209</v>
      </c>
      <c r="K678">
        <v>-21.602495284204402</v>
      </c>
      <c r="L678">
        <f>(Table2[[#This Row],[6M Return vs Nifty]]-AVERAGE(Table2[6M Return vs Nifty]))/_xlfn.STDEV.P(Table2[6M Return vs Nifty])</f>
        <v>-0.9492056441128911</v>
      </c>
      <c r="M678">
        <v>3.3202667780629298</v>
      </c>
      <c r="N678">
        <f>(Table2[[#This Row],[1W Return vs Nifty]]-AVERAGE(Table2[1W Return vs Nifty]))/_xlfn.STDEV.P(Table2[1W Return vs Nifty])</f>
        <v>0.33438909389807647</v>
      </c>
      <c r="O678">
        <v>2316.61</v>
      </c>
      <c r="P678">
        <v>2256.7645243145698</v>
      </c>
      <c r="Q678">
        <v>2254.3390361558199</v>
      </c>
      <c r="R678">
        <v>58.693472022784903</v>
      </c>
      <c r="S678" s="2">
        <f>(Table2[[#This Row],[Close Price]]-Table2[[#This Row],[20D EMA]])/Table2[[#This Row],[20D EMA]]</f>
        <v>2.6435178989989587E-2</v>
      </c>
      <c r="T678" s="2">
        <f>(Table2[[#This Row],[Close Price]]-Table2[[#This Row],[50D EMA]])/Table2[[#This Row],[50D EMA]]</f>
        <v>5.3654457246578025E-2</v>
      </c>
      <c r="U678" s="2">
        <f>(Table2[[#This Row],[Close Price]]-Table2[[#This Row],[200D EMA]])/Table2[[#This Row],[200D EMA]]</f>
        <v>5.4788105011389643E-2</v>
      </c>
      <c r="V678">
        <v>1.2522140906042101</v>
      </c>
      <c r="W678">
        <v>2370.65</v>
      </c>
      <c r="X678">
        <v>2428.9</v>
      </c>
      <c r="Y678">
        <v>2289.6</v>
      </c>
      <c r="Z678">
        <v>2460</v>
      </c>
      <c r="AA678">
        <v>2289.6</v>
      </c>
      <c r="AB678">
        <v>2460</v>
      </c>
      <c r="AC678" s="2">
        <f>(Table2[[#This Row],[Close Price]]/Table2[[#This Row],[Day Low]])-1</f>
        <v>3.0371417121886068E-3</v>
      </c>
      <c r="AD678" s="2">
        <f>(Table2[[#This Row],[Day High]]/Table2[[#This Row],[Close Price]])-1</f>
        <v>2.1468974073217462E-2</v>
      </c>
      <c r="AE678" s="2">
        <f>(Table2[[#This Row],[Close Price]]/Table2[[#This Row],[Current Week Low]])-1</f>
        <v>3.8543850454227924E-2</v>
      </c>
      <c r="AF678" s="2">
        <f>(Table2[[#This Row],[Current Week High]]/Table2[[#This Row],[Close Price]])-1</f>
        <v>3.4548016064932741E-2</v>
      </c>
      <c r="AG678" s="2">
        <f>(Table2[[#This Row],[Close Price]]/Table2[[#This Row],[Current Month Low]])-1</f>
        <v>3.8543850454227924E-2</v>
      </c>
      <c r="AH678" s="2">
        <f>(Table2[[#This Row],[Current Month High]]/Table2[[#This Row],[Close Price]])-1</f>
        <v>3.4548016064932741E-2</v>
      </c>
      <c r="AI678">
        <v>15.0198708917719</v>
      </c>
      <c r="AJ678">
        <v>21.3188775510204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-0.02</v>
      </c>
      <c r="AM678" t="s">
        <v>10474</v>
      </c>
      <c r="AN678">
        <v>5.98</v>
      </c>
      <c r="AO678" t="s">
        <v>10473</v>
      </c>
      <c r="AP678">
        <v>-4.5843033717186003E-2</v>
      </c>
      <c r="AQ678">
        <f>(Table2[[#This Row],[Sharpe Ratio]]-AVERAGE(Table2[Sharpe Ratio]))/_xlfn.STDEV.P(Table2[Sharpe Ratio])</f>
        <v>-1.1421783696480641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-2.6665513504998186</v>
      </c>
      <c r="AS678">
        <f>_xlfn.RANK.AVG(Table2[[#This Row],[1Y Return vs Nifty Z-Score]],Table2[1Y Return vs Nifty Z-Score])</f>
        <v>630</v>
      </c>
      <c r="AT678">
        <f>_xlfn.RANK.AVG(Table2[[#This Row],[6M Return vs Nifty Z-Score]],Table2[6M Return vs Nifty Z-Score])</f>
        <v>645</v>
      </c>
      <c r="AU678">
        <f>_xlfn.RANK.AVG(Table2[[#This Row],[Sharpe Ratio Z-Score]],Table2[Sharpe Ratio Z-Score])</f>
        <v>628</v>
      </c>
      <c r="AV678">
        <f>(Table2[[#This Row],[Rank 1Y]]+Table2[[#This Row],[Rank 6M]]+Table2[[#This Row],[Rank Sharpe]])/3</f>
        <v>634.33333333333337</v>
      </c>
    </row>
    <row r="679" spans="1:48" x14ac:dyDescent="0.3">
      <c r="A679" t="s">
        <v>1619</v>
      </c>
      <c r="B679" t="s">
        <v>1620</v>
      </c>
      <c r="C679" t="s">
        <v>10429</v>
      </c>
      <c r="D679" t="s">
        <v>49</v>
      </c>
      <c r="E679">
        <v>5314.3723823199998</v>
      </c>
      <c r="F679">
        <v>745.3</v>
      </c>
      <c r="G679">
        <v>-19.123789386224999</v>
      </c>
      <c r="H679">
        <f>(Table2[[#This Row],[1Y Return vs Nifty]]-AVERAGE(Table2[1Y Return vs Nifty]))/_xlfn.STDEV.P(Table2[1Y Return vs Nifty])</f>
        <v>-0.75571968805916012</v>
      </c>
      <c r="I679">
        <v>-7.3366748345670896</v>
      </c>
      <c r="J679">
        <f>(Table2[[#This Row],[1M Return vs Nifty]]-AVERAGE(Table2[1M Return vs Nifty]))/_xlfn.STDEV.P(Table2[1M Return vs Nifty])</f>
        <v>-1.2454595351423399</v>
      </c>
      <c r="K679">
        <v>-47.5167479951415</v>
      </c>
      <c r="L679">
        <f>(Table2[[#This Row],[6M Return vs Nifty]]-AVERAGE(Table2[6M Return vs Nifty]))/_xlfn.STDEV.P(Table2[6M Return vs Nifty])</f>
        <v>-1.6901996372644754</v>
      </c>
      <c r="M679">
        <v>3.35830690895793</v>
      </c>
      <c r="N679">
        <f>(Table2[[#This Row],[1W Return vs Nifty]]-AVERAGE(Table2[1W Return vs Nifty]))/_xlfn.STDEV.P(Table2[1W Return vs Nifty])</f>
        <v>0.34185772797317543</v>
      </c>
      <c r="O679">
        <v>746.8</v>
      </c>
      <c r="P679">
        <v>781.66042801953199</v>
      </c>
      <c r="Q679">
        <v>842.05375597727095</v>
      </c>
      <c r="R679">
        <v>53.449298429221002</v>
      </c>
      <c r="S679" s="2">
        <f>(Table2[[#This Row],[Close Price]]-Table2[[#This Row],[20D EMA]])/Table2[[#This Row],[20D EMA]]</f>
        <v>-2.0085698982324584E-3</v>
      </c>
      <c r="T679" s="2">
        <f>(Table2[[#This Row],[Close Price]]-Table2[[#This Row],[50D EMA]])/Table2[[#This Row],[50D EMA]]</f>
        <v>-4.6516910305485583E-2</v>
      </c>
      <c r="U679" s="2">
        <f>(Table2[[#This Row],[Close Price]]-Table2[[#This Row],[200D EMA]])/Table2[[#This Row],[200D EMA]]</f>
        <v>-0.11490211318513804</v>
      </c>
      <c r="V679">
        <v>1.2418981561251801</v>
      </c>
      <c r="W679">
        <v>734</v>
      </c>
      <c r="X679">
        <v>747.2</v>
      </c>
      <c r="Y679">
        <v>710.15</v>
      </c>
      <c r="Z679">
        <v>747.2</v>
      </c>
      <c r="AA679">
        <v>710.15</v>
      </c>
      <c r="AB679">
        <v>747.2</v>
      </c>
      <c r="AC679" s="2">
        <f>(Table2[[#This Row],[Close Price]]/Table2[[#This Row],[Day Low]])-1</f>
        <v>1.5395095367847444E-2</v>
      </c>
      <c r="AD679" s="2">
        <f>(Table2[[#This Row],[Day High]]/Table2[[#This Row],[Close Price]])-1</f>
        <v>2.5493090030861421E-3</v>
      </c>
      <c r="AE679" s="2">
        <f>(Table2[[#This Row],[Close Price]]/Table2[[#This Row],[Current Week Low]])-1</f>
        <v>4.9496585228472778E-2</v>
      </c>
      <c r="AF679" s="2">
        <f>(Table2[[#This Row],[Current Week High]]/Table2[[#This Row],[Close Price]])-1</f>
        <v>2.5493090030861421E-3</v>
      </c>
      <c r="AG679" s="2">
        <f>(Table2[[#This Row],[Close Price]]/Table2[[#This Row],[Current Month Low]])-1</f>
        <v>4.9496585228472778E-2</v>
      </c>
      <c r="AH679" s="2">
        <f>(Table2[[#This Row],[Current Month High]]/Table2[[#This Row],[Close Price]])-1</f>
        <v>2.5493090030861421E-3</v>
      </c>
      <c r="AI679">
        <v>66.805313296658994</v>
      </c>
      <c r="AJ679">
        <v>9.9181476292308801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-0.24</v>
      </c>
      <c r="AM679" t="s">
        <v>10474</v>
      </c>
      <c r="AN679">
        <v>-3.61</v>
      </c>
      <c r="AO679" t="s">
        <v>10474</v>
      </c>
      <c r="AP679">
        <v>-8.6208025358430005E-3</v>
      </c>
      <c r="AQ679">
        <f>(Table2[[#This Row],[Sharpe Ratio]]-AVERAGE(Table2[Sharpe Ratio]))/_xlfn.STDEV.P(Table2[Sharpe Ratio])</f>
        <v>-0.72122260545002392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622</v>
      </c>
      <c r="AT679">
        <f>_xlfn.RANK.AVG(Table2[[#This Row],[6M Return vs Nifty Z-Score]],Table2[6M Return vs Nifty Z-Score])</f>
        <v>718</v>
      </c>
      <c r="AU679">
        <f>_xlfn.RANK.AVG(Table2[[#This Row],[Sharpe Ratio Z-Score]],Table2[Sharpe Ratio Z-Score])</f>
        <v>564</v>
      </c>
      <c r="AV679">
        <f>(Table2[[#This Row],[Rank 1Y]]+Table2[[#This Row],[Rank 6M]]+Table2[[#This Row],[Rank Sharpe]])/3</f>
        <v>634.66666666666663</v>
      </c>
    </row>
    <row r="680" spans="1:48" x14ac:dyDescent="0.3">
      <c r="A680" t="s">
        <v>2105</v>
      </c>
      <c r="B680" t="s">
        <v>2106</v>
      </c>
      <c r="C680" t="s">
        <v>10431</v>
      </c>
      <c r="D680" t="s">
        <v>408</v>
      </c>
      <c r="E680">
        <v>2688.1321253599999</v>
      </c>
      <c r="F680">
        <v>53.68</v>
      </c>
      <c r="G680">
        <v>-33.860575054862302</v>
      </c>
      <c r="H680">
        <f>(Table2[[#This Row],[1Y Return vs Nifty]]-AVERAGE(Table2[1Y Return vs Nifty]))/_xlfn.STDEV.P(Table2[1Y Return vs Nifty])</f>
        <v>-0.91986885222255577</v>
      </c>
      <c r="I680">
        <v>-3.30214980460907</v>
      </c>
      <c r="J680">
        <f>(Table2[[#This Row],[1M Return vs Nifty]]-AVERAGE(Table2[1M Return vs Nifty]))/_xlfn.STDEV.P(Table2[1M Return vs Nifty])</f>
        <v>-0.95492517965916945</v>
      </c>
      <c r="K680">
        <v>-40.334120469855002</v>
      </c>
      <c r="L680">
        <f>(Table2[[#This Row],[6M Return vs Nifty]]-AVERAGE(Table2[6M Return vs Nifty]))/_xlfn.STDEV.P(Table2[6M Return vs Nifty])</f>
        <v>-1.4848190727291817</v>
      </c>
      <c r="M680">
        <v>-2.7924293065504999</v>
      </c>
      <c r="N680">
        <f>(Table2[[#This Row],[1W Return vs Nifty]]-AVERAGE(Table2[1W Return vs Nifty]))/_xlfn.STDEV.P(Table2[1W Return vs Nifty])</f>
        <v>-0.86575110525850052</v>
      </c>
      <c r="O680">
        <v>54.4</v>
      </c>
      <c r="P680">
        <v>55.761016375727202</v>
      </c>
      <c r="Q680">
        <v>62.665136795204802</v>
      </c>
      <c r="R680">
        <v>40.605765995769801</v>
      </c>
      <c r="S680" s="2">
        <f>(Table2[[#This Row],[Close Price]]-Table2[[#This Row],[20D EMA]])/Table2[[#This Row],[20D EMA]]</f>
        <v>-1.3235294117647038E-2</v>
      </c>
      <c r="T680" s="2">
        <f>(Table2[[#This Row],[Close Price]]-Table2[[#This Row],[50D EMA]])/Table2[[#This Row],[50D EMA]]</f>
        <v>-3.7320273391448971E-2</v>
      </c>
      <c r="U680" s="2">
        <f>(Table2[[#This Row],[Close Price]]-Table2[[#This Row],[200D EMA]])/Table2[[#This Row],[200D EMA]]</f>
        <v>-0.14338334287163568</v>
      </c>
      <c r="V680">
        <v>0.79781256415410196</v>
      </c>
      <c r="W680">
        <v>53.4</v>
      </c>
      <c r="X680">
        <v>54.39</v>
      </c>
      <c r="Y680">
        <v>53.07</v>
      </c>
      <c r="Z680">
        <v>55.52</v>
      </c>
      <c r="AA680">
        <v>53.07</v>
      </c>
      <c r="AB680">
        <v>55.52</v>
      </c>
      <c r="AC680" s="2">
        <f>(Table2[[#This Row],[Close Price]]/Table2[[#This Row],[Day Low]])-1</f>
        <v>5.2434456928838191E-3</v>
      </c>
      <c r="AD680" s="2">
        <f>(Table2[[#This Row],[Day High]]/Table2[[#This Row],[Close Price]])-1</f>
        <v>1.3226527570789903E-2</v>
      </c>
      <c r="AE680" s="2">
        <f>(Table2[[#This Row],[Close Price]]/Table2[[#This Row],[Current Week Low]])-1</f>
        <v>1.1494252873563315E-2</v>
      </c>
      <c r="AF680" s="2">
        <f>(Table2[[#This Row],[Current Week High]]/Table2[[#This Row],[Close Price]])-1</f>
        <v>3.427719821162456E-2</v>
      </c>
      <c r="AG680" s="2">
        <f>(Table2[[#This Row],[Close Price]]/Table2[[#This Row],[Current Month Low]])-1</f>
        <v>1.1494252873563315E-2</v>
      </c>
      <c r="AH680" s="2">
        <f>(Table2[[#This Row],[Current Month High]]/Table2[[#This Row],[Close Price]])-1</f>
        <v>3.427719821162456E-2</v>
      </c>
      <c r="AI680">
        <v>56.576005961251802</v>
      </c>
      <c r="AJ680">
        <v>11.600831600831601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-0.24</v>
      </c>
      <c r="AM680" t="s">
        <v>10474</v>
      </c>
      <c r="AN680">
        <v>-1.81</v>
      </c>
      <c r="AO680" t="s">
        <v>10474</v>
      </c>
      <c r="AQ680">
        <f>(Table2[[#This Row],[Sharpe Ratio]]-AVERAGE(Table2[Sharpe Ratio]))/_xlfn.STDEV.P(Table2[Sharpe Ratio])</f>
        <v>-0.62372773734831932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674</v>
      </c>
      <c r="AT680">
        <f>_xlfn.RANK.AVG(Table2[[#This Row],[6M Return vs Nifty Z-Score]],Table2[6M Return vs Nifty Z-Score])</f>
        <v>714</v>
      </c>
      <c r="AU680">
        <f>_xlfn.RANK.AVG(Table2[[#This Row],[Sharpe Ratio Z-Score]],Table2[Sharpe Ratio Z-Score])</f>
        <v>524.5</v>
      </c>
      <c r="AV680">
        <f>(Table2[[#This Row],[Rank 1Y]]+Table2[[#This Row],[Rank 6M]]+Table2[[#This Row],[Rank Sharpe]])/3</f>
        <v>637.5</v>
      </c>
    </row>
    <row r="681" spans="1:48" x14ac:dyDescent="0.3">
      <c r="A681" t="s">
        <v>1710</v>
      </c>
      <c r="B681" t="s">
        <v>1711</v>
      </c>
      <c r="C681" t="s">
        <v>10443</v>
      </c>
      <c r="D681" t="s">
        <v>539</v>
      </c>
      <c r="E681">
        <v>4529.1872626799995</v>
      </c>
      <c r="F681">
        <v>819.8</v>
      </c>
      <c r="G681">
        <v>-27.9692676986359</v>
      </c>
      <c r="H681">
        <f>(Table2[[#This Row],[1Y Return vs Nifty]]-AVERAGE(Table2[1Y Return vs Nifty]))/_xlfn.STDEV.P(Table2[1Y Return vs Nifty])</f>
        <v>-0.85424713524174201</v>
      </c>
      <c r="I681">
        <v>15.2483558902117</v>
      </c>
      <c r="J681">
        <f>(Table2[[#This Row],[1M Return vs Nifty]]-AVERAGE(Table2[1M Return vs Nifty]))/_xlfn.STDEV.P(Table2[1M Return vs Nifty])</f>
        <v>0.38093447566876265</v>
      </c>
      <c r="K681">
        <v>-11.4695645360987</v>
      </c>
      <c r="L681">
        <f>(Table2[[#This Row],[6M Return vs Nifty]]-AVERAGE(Table2[6M Return vs Nifty]))/_xlfn.STDEV.P(Table2[6M Return vs Nifty])</f>
        <v>-0.65946389847504061</v>
      </c>
      <c r="M681">
        <v>-4.8030530914509199E-2</v>
      </c>
      <c r="N681">
        <f>(Table2[[#This Row],[1W Return vs Nifty]]-AVERAGE(Table2[1W Return vs Nifty]))/_xlfn.STDEV.P(Table2[1W Return vs Nifty])</f>
        <v>-0.32692776976706539</v>
      </c>
      <c r="O681">
        <v>793.94</v>
      </c>
      <c r="P681">
        <v>758.65949041218505</v>
      </c>
      <c r="Q681">
        <v>757.22624573125097</v>
      </c>
      <c r="R681">
        <v>58.4824513333376</v>
      </c>
      <c r="S681" s="2">
        <f>(Table2[[#This Row],[Close Price]]-Table2[[#This Row],[20D EMA]])/Table2[[#This Row],[20D EMA]]</f>
        <v>3.2571730861274024E-2</v>
      </c>
      <c r="T681" s="2">
        <f>(Table2[[#This Row],[Close Price]]-Table2[[#This Row],[50D EMA]])/Table2[[#This Row],[50D EMA]]</f>
        <v>8.0590186190904745E-2</v>
      </c>
      <c r="U681" s="2">
        <f>(Table2[[#This Row],[Close Price]]-Table2[[#This Row],[200D EMA]])/Table2[[#This Row],[200D EMA]]</f>
        <v>8.2635479979067172E-2</v>
      </c>
      <c r="V681">
        <v>1.64345578467019</v>
      </c>
      <c r="W681">
        <v>815.5</v>
      </c>
      <c r="X681">
        <v>833</v>
      </c>
      <c r="Y681">
        <v>815.5</v>
      </c>
      <c r="Z681">
        <v>868.9</v>
      </c>
      <c r="AA681">
        <v>815.5</v>
      </c>
      <c r="AB681">
        <v>868.9</v>
      </c>
      <c r="AC681" s="2">
        <f>(Table2[[#This Row],[Close Price]]/Table2[[#This Row],[Day Low]])-1</f>
        <v>5.272838749233566E-3</v>
      </c>
      <c r="AD681" s="2">
        <f>(Table2[[#This Row],[Day High]]/Table2[[#This Row],[Close Price]])-1</f>
        <v>1.6101488167845845E-2</v>
      </c>
      <c r="AE681" s="2">
        <f>(Table2[[#This Row],[Close Price]]/Table2[[#This Row],[Current Week Low]])-1</f>
        <v>5.272838749233566E-3</v>
      </c>
      <c r="AF681" s="2">
        <f>(Table2[[#This Row],[Current Week High]]/Table2[[#This Row],[Close Price]])-1</f>
        <v>5.9892656745547779E-2</v>
      </c>
      <c r="AG681" s="2">
        <f>(Table2[[#This Row],[Close Price]]/Table2[[#This Row],[Current Month Low]])-1</f>
        <v>5.272838749233566E-3</v>
      </c>
      <c r="AH681" s="2">
        <f>(Table2[[#This Row],[Current Month High]]/Table2[[#This Row],[Close Price]])-1</f>
        <v>5.9892656745547779E-2</v>
      </c>
      <c r="AI681">
        <v>10.2525006099048</v>
      </c>
      <c r="AJ681">
        <v>24.788796712078501</v>
      </c>
      <c r="AK681" t="str">
        <f>IF(AND(Table2[[#This Row],[20D EMA]]&gt;Table2[[#This Row],[50D EMA]],Table2[[#This Row],[50D EMA]]&gt;Table2[[#This Row],[200D EMA]]),"Uptrend","Downtrend/NoTrend")</f>
        <v>Uptrend</v>
      </c>
      <c r="AL681">
        <v>0.02</v>
      </c>
      <c r="AM681" t="s">
        <v>10473</v>
      </c>
      <c r="AN681">
        <v>7.25</v>
      </c>
      <c r="AO681" t="s">
        <v>10473</v>
      </c>
      <c r="AP681">
        <v>-0.12430090085517</v>
      </c>
      <c r="AQ681">
        <f>(Table2[[#This Row],[Sharpe Ratio]]-AVERAGE(Table2[Sharpe Ratio]))/_xlfn.STDEV.P(Table2[Sharpe Ratio])</f>
        <v>-2.0294785225462793</v>
      </c>
      <c r="AR6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-3.4891828503613649</v>
      </c>
      <c r="AS681">
        <f>_xlfn.RANK.AVG(Table2[[#This Row],[1Y Return vs Nifty Z-Score]],Table2[1Y Return vs Nifty Z-Score])</f>
        <v>656</v>
      </c>
      <c r="AT681">
        <f>_xlfn.RANK.AVG(Table2[[#This Row],[6M Return vs Nifty Z-Score]],Table2[6M Return vs Nifty Z-Score])</f>
        <v>544</v>
      </c>
      <c r="AU681">
        <f>_xlfn.RANK.AVG(Table2[[#This Row],[Sharpe Ratio Z-Score]],Table2[Sharpe Ratio Z-Score])</f>
        <v>716</v>
      </c>
      <c r="AV681">
        <f>(Table2[[#This Row],[Rank 1Y]]+Table2[[#This Row],[Rank 6M]]+Table2[[#This Row],[Rank Sharpe]])/3</f>
        <v>638.66666666666663</v>
      </c>
    </row>
    <row r="682" spans="1:48" x14ac:dyDescent="0.3">
      <c r="A682" t="s">
        <v>22</v>
      </c>
      <c r="B682" t="s">
        <v>23</v>
      </c>
      <c r="C682" t="s">
        <v>10429</v>
      </c>
      <c r="D682" t="s">
        <v>24</v>
      </c>
      <c r="E682">
        <v>1253894.63659261</v>
      </c>
      <c r="F682">
        <v>1648.1</v>
      </c>
      <c r="G682">
        <v>-26.749210590749499</v>
      </c>
      <c r="H682">
        <f>(Table2[[#This Row],[1Y Return vs Nifty]]-AVERAGE(Table2[1Y Return vs Nifty]))/_xlfn.STDEV.P(Table2[1Y Return vs Nifty])</f>
        <v>-0.84065724128560082</v>
      </c>
      <c r="I682">
        <v>8.3505765716114801</v>
      </c>
      <c r="J682">
        <f>(Table2[[#This Row],[1M Return vs Nifty]]-AVERAGE(Table2[1M Return vs Nifty]))/_xlfn.STDEV.P(Table2[1M Return vs Nifty])</f>
        <v>-0.11578864631308562</v>
      </c>
      <c r="K682">
        <v>-14.0301196850731</v>
      </c>
      <c r="L682">
        <f>(Table2[[#This Row],[6M Return vs Nifty]]-AVERAGE(Table2[6M Return vs Nifty]))/_xlfn.STDEV.P(Table2[6M Return vs Nifty])</f>
        <v>-0.73268059531317131</v>
      </c>
      <c r="M682">
        <v>0.44166371179780201</v>
      </c>
      <c r="N682">
        <f>(Table2[[#This Row],[1W Return vs Nifty]]-AVERAGE(Table2[1W Return vs Nifty]))/_xlfn.STDEV.P(Table2[1W Return vs Nifty])</f>
        <v>-0.23078332910790755</v>
      </c>
      <c r="O682">
        <v>1658.73</v>
      </c>
      <c r="P682">
        <v>1591.18925194239</v>
      </c>
      <c r="Q682">
        <v>1547.1500997793801</v>
      </c>
      <c r="R682">
        <v>42.102057671775</v>
      </c>
      <c r="S682" s="2">
        <f>(Table2[[#This Row],[Close Price]]-Table2[[#This Row],[20D EMA]])/Table2[[#This Row],[20D EMA]]</f>
        <v>-6.4085173596667988E-3</v>
      </c>
      <c r="T682" s="2">
        <f>(Table2[[#This Row],[Close Price]]-Table2[[#This Row],[50D EMA]])/Table2[[#This Row],[50D EMA]]</f>
        <v>3.576617174112888E-2</v>
      </c>
      <c r="U682" s="2">
        <f>(Table2[[#This Row],[Close Price]]-Table2[[#This Row],[200D EMA]])/Table2[[#This Row],[200D EMA]]</f>
        <v>6.5248937536839538E-2</v>
      </c>
      <c r="V682">
        <v>1.35823445110607</v>
      </c>
      <c r="W682">
        <v>1642.2</v>
      </c>
      <c r="X682">
        <v>1685</v>
      </c>
      <c r="Y682">
        <v>1642.2</v>
      </c>
      <c r="Z682">
        <v>1794</v>
      </c>
      <c r="AA682">
        <v>1642.2</v>
      </c>
      <c r="AB682">
        <v>1794</v>
      </c>
      <c r="AC682" s="2">
        <f>(Table2[[#This Row],[Close Price]]/Table2[[#This Row],[Day Low]])-1</f>
        <v>3.5927414444036909E-3</v>
      </c>
      <c r="AD682" s="2">
        <f>(Table2[[#This Row],[Day High]]/Table2[[#This Row],[Close Price]])-1</f>
        <v>2.2389418117832793E-2</v>
      </c>
      <c r="AE682" s="2">
        <f>(Table2[[#This Row],[Close Price]]/Table2[[#This Row],[Current Week Low]])-1</f>
        <v>3.5927414444036909E-3</v>
      </c>
      <c r="AF682" s="2">
        <f>(Table2[[#This Row],[Current Week High]]/Table2[[#This Row],[Close Price]])-1</f>
        <v>8.852618166373416E-2</v>
      </c>
      <c r="AG682" s="2">
        <f>(Table2[[#This Row],[Close Price]]/Table2[[#This Row],[Current Month Low]])-1</f>
        <v>3.5927414444036909E-3</v>
      </c>
      <c r="AH682" s="2">
        <f>(Table2[[#This Row],[Current Month High]]/Table2[[#This Row],[Close Price]])-1</f>
        <v>8.852618166373416E-2</v>
      </c>
      <c r="AI682">
        <v>8.8526181663734107</v>
      </c>
      <c r="AJ682">
        <v>20.868321660371802</v>
      </c>
      <c r="AK682" t="str">
        <f>IF(AND(Table2[[#This Row],[20D EMA]]&gt;Table2[[#This Row],[50D EMA]],Table2[[#This Row],[50D EMA]]&gt;Table2[[#This Row],[200D EMA]]),"Uptrend","Downtrend/NoTrend")</f>
        <v>Uptrend</v>
      </c>
      <c r="AL682">
        <v>-0.02</v>
      </c>
      <c r="AM682" t="s">
        <v>10474</v>
      </c>
      <c r="AN682">
        <v>-0.59</v>
      </c>
      <c r="AO682" t="s">
        <v>10474</v>
      </c>
      <c r="AP682">
        <v>-9.4528292449512996E-2</v>
      </c>
      <c r="AQ682">
        <f>(Table2[[#This Row],[Sharpe Ratio]]-AVERAGE(Table2[Sharpe Ratio]))/_xlfn.STDEV.P(Table2[Sharpe Ratio])</f>
        <v>-1.692772454000494</v>
      </c>
      <c r="AR6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-3.6126822660202595</v>
      </c>
      <c r="AS682">
        <f>_xlfn.RANK.AVG(Table2[[#This Row],[1Y Return vs Nifty Z-Score]],Table2[1Y Return vs Nifty Z-Score])</f>
        <v>650</v>
      </c>
      <c r="AT682">
        <f>_xlfn.RANK.AVG(Table2[[#This Row],[6M Return vs Nifty Z-Score]],Table2[6M Return vs Nifty Z-Score])</f>
        <v>572</v>
      </c>
      <c r="AU682">
        <f>_xlfn.RANK.AVG(Table2[[#This Row],[Sharpe Ratio Z-Score]],Table2[Sharpe Ratio Z-Score])</f>
        <v>695</v>
      </c>
      <c r="AV682">
        <f>(Table2[[#This Row],[Rank 1Y]]+Table2[[#This Row],[Rank 6M]]+Table2[[#This Row],[Rank Sharpe]])/3</f>
        <v>639</v>
      </c>
    </row>
    <row r="683" spans="1:48" x14ac:dyDescent="0.3">
      <c r="A683" t="s">
        <v>2157</v>
      </c>
      <c r="B683" t="s">
        <v>2158</v>
      </c>
      <c r="C683" t="s">
        <v>10439</v>
      </c>
      <c r="D683" t="s">
        <v>387</v>
      </c>
      <c r="E683">
        <v>2543.3878690799902</v>
      </c>
      <c r="F683">
        <v>479.65</v>
      </c>
      <c r="G683">
        <v>-51.6323699032775</v>
      </c>
      <c r="H683">
        <f>(Table2[[#This Row],[1Y Return vs Nifty]]-AVERAGE(Table2[1Y Return vs Nifty]))/_xlfn.STDEV.P(Table2[1Y Return vs Nifty])</f>
        <v>-1.1178241822141637</v>
      </c>
      <c r="I683">
        <v>-1.03997942539741</v>
      </c>
      <c r="J683">
        <f>(Table2[[#This Row],[1M Return vs Nifty]]-AVERAGE(Table2[1M Return vs Nifty]))/_xlfn.STDEV.P(Table2[1M Return vs Nifty])</f>
        <v>-0.79202168835917441</v>
      </c>
      <c r="K683">
        <v>-27.139247286738499</v>
      </c>
      <c r="L683">
        <f>(Table2[[#This Row],[6M Return vs Nifty]]-AVERAGE(Table2[6M Return vs Nifty]))/_xlfn.STDEV.P(Table2[6M Return vs Nifty])</f>
        <v>-1.1075239263806342</v>
      </c>
      <c r="M683">
        <v>-2.1810641126896</v>
      </c>
      <c r="N683">
        <f>(Table2[[#This Row],[1W Return vs Nifty]]-AVERAGE(Table2[1W Return vs Nifty]))/_xlfn.STDEV.P(Table2[1W Return vs Nifty])</f>
        <v>-0.74571831852066273</v>
      </c>
      <c r="O683">
        <v>484.19</v>
      </c>
      <c r="P683">
        <v>492.29839722130203</v>
      </c>
      <c r="Q683">
        <v>507.548708567397</v>
      </c>
      <c r="R683">
        <v>43.588358182806601</v>
      </c>
      <c r="S683" s="2">
        <f>(Table2[[#This Row],[Close Price]]-Table2[[#This Row],[20D EMA]])/Table2[[#This Row],[20D EMA]]</f>
        <v>-9.376484437927303E-3</v>
      </c>
      <c r="T683" s="2">
        <f>(Table2[[#This Row],[Close Price]]-Table2[[#This Row],[50D EMA]])/Table2[[#This Row],[50D EMA]]</f>
        <v>-2.5692541947513668E-2</v>
      </c>
      <c r="U683" s="2">
        <f>(Table2[[#This Row],[Close Price]]-Table2[[#This Row],[200D EMA]])/Table2[[#This Row],[200D EMA]]</f>
        <v>-5.4967549116898946E-2</v>
      </c>
      <c r="V683">
        <v>0.67279067341979604</v>
      </c>
      <c r="W683">
        <v>479</v>
      </c>
      <c r="X683">
        <v>483.75</v>
      </c>
      <c r="Y683">
        <v>479</v>
      </c>
      <c r="Z683">
        <v>494</v>
      </c>
      <c r="AA683">
        <v>479</v>
      </c>
      <c r="AB683">
        <v>494</v>
      </c>
      <c r="AC683" s="2">
        <f>(Table2[[#This Row],[Close Price]]/Table2[[#This Row],[Day Low]])-1</f>
        <v>1.3569937369519725E-3</v>
      </c>
      <c r="AD683" s="2">
        <f>(Table2[[#This Row],[Day High]]/Table2[[#This Row],[Close Price]])-1</f>
        <v>8.5478995100594091E-3</v>
      </c>
      <c r="AE683" s="2">
        <f>(Table2[[#This Row],[Close Price]]/Table2[[#This Row],[Current Week Low]])-1</f>
        <v>1.3569937369519725E-3</v>
      </c>
      <c r="AF683" s="2">
        <f>(Table2[[#This Row],[Current Week High]]/Table2[[#This Row],[Close Price]])-1</f>
        <v>2.9917648285207932E-2</v>
      </c>
      <c r="AG683" s="2">
        <f>(Table2[[#This Row],[Close Price]]/Table2[[#This Row],[Current Month Low]])-1</f>
        <v>1.3569937369519725E-3</v>
      </c>
      <c r="AH683" s="2">
        <f>(Table2[[#This Row],[Current Month High]]/Table2[[#This Row],[Close Price]])-1</f>
        <v>2.9917648285207932E-2</v>
      </c>
      <c r="AI683">
        <v>76.587094756593302</v>
      </c>
      <c r="AJ683">
        <v>9.0113636363636296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-0.17</v>
      </c>
      <c r="AM683" t="s">
        <v>10474</v>
      </c>
      <c r="AN683">
        <v>0.03</v>
      </c>
      <c r="AO683" t="s">
        <v>10473</v>
      </c>
      <c r="AQ683">
        <f>(Table2[[#This Row],[Sharpe Ratio]]-AVERAGE(Table2[Sharpe Ratio]))/_xlfn.STDEV.P(Table2[Sharpe Ratio])</f>
        <v>-0.62372773734831932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716</v>
      </c>
      <c r="AT683">
        <f>_xlfn.RANK.AVG(Table2[[#This Row],[6M Return vs Nifty Z-Score]],Table2[6M Return vs Nifty Z-Score])</f>
        <v>677</v>
      </c>
      <c r="AU683">
        <f>_xlfn.RANK.AVG(Table2[[#This Row],[Sharpe Ratio Z-Score]],Table2[Sharpe Ratio Z-Score])</f>
        <v>524.5</v>
      </c>
      <c r="AV683">
        <f>(Table2[[#This Row],[Rank 1Y]]+Table2[[#This Row],[Rank 6M]]+Table2[[#This Row],[Rank Sharpe]])/3</f>
        <v>639.16666666666663</v>
      </c>
    </row>
    <row r="684" spans="1:48" x14ac:dyDescent="0.3">
      <c r="A684" t="s">
        <v>916</v>
      </c>
      <c r="B684" t="s">
        <v>917</v>
      </c>
      <c r="C684" t="s">
        <v>10440</v>
      </c>
      <c r="D684" t="s">
        <v>151</v>
      </c>
      <c r="E684">
        <v>16179.0215464799</v>
      </c>
      <c r="F684">
        <v>2698.8</v>
      </c>
      <c r="G684">
        <v>-28.666464039972901</v>
      </c>
      <c r="H684">
        <f>(Table2[[#This Row],[1Y Return vs Nifty]]-AVERAGE(Table2[1Y Return vs Nifty]))/_xlfn.STDEV.P(Table2[1Y Return vs Nifty])</f>
        <v>-0.86201302118604306</v>
      </c>
      <c r="I684">
        <v>4.9253243543857996</v>
      </c>
      <c r="J684">
        <f>(Table2[[#This Row],[1M Return vs Nifty]]-AVERAGE(Table2[1M Return vs Nifty]))/_xlfn.STDEV.P(Table2[1M Return vs Nifty])</f>
        <v>-0.36244802701082252</v>
      </c>
      <c r="K684">
        <v>-13.619766786774999</v>
      </c>
      <c r="L684">
        <f>(Table2[[#This Row],[6M Return vs Nifty]]-AVERAGE(Table2[6M Return vs Nifty]))/_xlfn.STDEV.P(Table2[6M Return vs Nifty])</f>
        <v>-0.72094693522646147</v>
      </c>
      <c r="M684">
        <v>-1.26209312084238</v>
      </c>
      <c r="N684">
        <f>(Table2[[#This Row],[1W Return vs Nifty]]-AVERAGE(Table2[1W Return vs Nifty]))/_xlfn.STDEV.P(Table2[1W Return vs Nifty])</f>
        <v>-0.56529154547189475</v>
      </c>
      <c r="O684">
        <v>2645.74</v>
      </c>
      <c r="P684">
        <v>2620.9987613754602</v>
      </c>
      <c r="Q684">
        <v>2653.9751077610399</v>
      </c>
      <c r="R684">
        <v>69.472060917868305</v>
      </c>
      <c r="S684" s="2">
        <f>(Table2[[#This Row],[Close Price]]-Table2[[#This Row],[20D EMA]])/Table2[[#This Row],[20D EMA]]</f>
        <v>2.0054880676105894E-2</v>
      </c>
      <c r="T684" s="2">
        <f>(Table2[[#This Row],[Close Price]]-Table2[[#This Row],[50D EMA]])/Table2[[#This Row],[50D EMA]]</f>
        <v>2.9683813579412421E-2</v>
      </c>
      <c r="U684" s="2">
        <f>(Table2[[#This Row],[Close Price]]-Table2[[#This Row],[200D EMA]])/Table2[[#This Row],[200D EMA]]</f>
        <v>1.6889718410650685E-2</v>
      </c>
      <c r="V684">
        <v>0.849997510320049</v>
      </c>
      <c r="W684">
        <v>2690</v>
      </c>
      <c r="X684">
        <v>2737.5</v>
      </c>
      <c r="Y684">
        <v>2638.2</v>
      </c>
      <c r="Z684">
        <v>2742.75</v>
      </c>
      <c r="AA684">
        <v>2638.2</v>
      </c>
      <c r="AB684">
        <v>2742.75</v>
      </c>
      <c r="AC684" s="2">
        <f>(Table2[[#This Row],[Close Price]]/Table2[[#This Row],[Day Low]])-1</f>
        <v>3.2713754646840343E-3</v>
      </c>
      <c r="AD684" s="2">
        <f>(Table2[[#This Row],[Day High]]/Table2[[#This Row],[Close Price]])-1</f>
        <v>1.4339706536238284E-2</v>
      </c>
      <c r="AE684" s="2">
        <f>(Table2[[#This Row],[Close Price]]/Table2[[#This Row],[Current Week Low]])-1</f>
        <v>2.2970206959290529E-2</v>
      </c>
      <c r="AF684" s="2">
        <f>(Table2[[#This Row],[Current Week High]]/Table2[[#This Row],[Close Price]])-1</f>
        <v>1.6285015562472083E-2</v>
      </c>
      <c r="AG684" s="2">
        <f>(Table2[[#This Row],[Close Price]]/Table2[[#This Row],[Current Month Low]])-1</f>
        <v>2.2970206959290529E-2</v>
      </c>
      <c r="AH684" s="2">
        <f>(Table2[[#This Row],[Current Month High]]/Table2[[#This Row],[Close Price]])-1</f>
        <v>1.6285015562472083E-2</v>
      </c>
      <c r="AI684">
        <v>23.593819475322299</v>
      </c>
      <c r="AJ684">
        <v>21.022421524663599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-7.0000000000000007E-2</v>
      </c>
      <c r="AM684" t="s">
        <v>10474</v>
      </c>
      <c r="AN684">
        <v>4.05</v>
      </c>
      <c r="AO684" t="s">
        <v>10473</v>
      </c>
      <c r="AP684">
        <v>-9.2427883010045994E-2</v>
      </c>
      <c r="AQ684">
        <f>(Table2[[#This Row],[Sharpe Ratio]]-AVERAGE(Table2[Sharpe Ratio]))/_xlfn.STDEV.P(Table2[Sharpe Ratio])</f>
        <v>-1.6690183846538187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659</v>
      </c>
      <c r="AT684">
        <f>_xlfn.RANK.AVG(Table2[[#This Row],[6M Return vs Nifty Z-Score]],Table2[6M Return vs Nifty Z-Score])</f>
        <v>567</v>
      </c>
      <c r="AU684">
        <f>_xlfn.RANK.AVG(Table2[[#This Row],[Sharpe Ratio Z-Score]],Table2[Sharpe Ratio Z-Score])</f>
        <v>693</v>
      </c>
      <c r="AV684">
        <f>(Table2[[#This Row],[Rank 1Y]]+Table2[[#This Row],[Rank 6M]]+Table2[[#This Row],[Rank Sharpe]])/3</f>
        <v>639.66666666666663</v>
      </c>
    </row>
    <row r="685" spans="1:48" x14ac:dyDescent="0.3">
      <c r="A685" t="s">
        <v>47</v>
      </c>
      <c r="B685" t="s">
        <v>48</v>
      </c>
      <c r="C685" t="s">
        <v>10429</v>
      </c>
      <c r="D685" t="s">
        <v>49</v>
      </c>
      <c r="E685">
        <v>441134.10397579998</v>
      </c>
      <c r="F685">
        <v>7138</v>
      </c>
      <c r="G685">
        <v>-34.357113214530699</v>
      </c>
      <c r="H685">
        <f>(Table2[[#This Row],[1Y Return vs Nifty]]-AVERAGE(Table2[1Y Return vs Nifty]))/_xlfn.STDEV.P(Table2[1Y Return vs Nifty])</f>
        <v>-0.92539965966710303</v>
      </c>
      <c r="I685">
        <v>0.87855939145576101</v>
      </c>
      <c r="J685">
        <f>(Table2[[#This Row],[1M Return vs Nifty]]-AVERAGE(Table2[1M Return vs Nifty]))/_xlfn.STDEV.P(Table2[1M Return vs Nifty])</f>
        <v>-0.65386380496895025</v>
      </c>
      <c r="K685">
        <v>-19.435755820472199</v>
      </c>
      <c r="L685">
        <f>(Table2[[#This Row],[6M Return vs Nifty]]-AVERAGE(Table2[6M Return vs Nifty]))/_xlfn.STDEV.P(Table2[6M Return vs Nifty])</f>
        <v>-0.8872497411100454</v>
      </c>
      <c r="M685">
        <v>-2.0838545901821899</v>
      </c>
      <c r="N685">
        <f>(Table2[[#This Row],[1W Return vs Nifty]]-AVERAGE(Table2[1W Return vs Nifty]))/_xlfn.STDEV.P(Table2[1W Return vs Nifty])</f>
        <v>-0.72663262309477328</v>
      </c>
      <c r="O685">
        <v>7125.24</v>
      </c>
      <c r="P685">
        <v>7029.6982153951203</v>
      </c>
      <c r="Q685">
        <v>7017.4314437232597</v>
      </c>
      <c r="R685">
        <v>48.807759012726201</v>
      </c>
      <c r="S685" s="2">
        <f>(Table2[[#This Row],[Close Price]]-Table2[[#This Row],[20D EMA]])/Table2[[#This Row],[20D EMA]]</f>
        <v>1.7908168707299991E-3</v>
      </c>
      <c r="T685" s="2">
        <f>(Table2[[#This Row],[Close Price]]-Table2[[#This Row],[50D EMA]])/Table2[[#This Row],[50D EMA]]</f>
        <v>1.5406320625215108E-2</v>
      </c>
      <c r="U685" s="2">
        <f>(Table2[[#This Row],[Close Price]]-Table2[[#This Row],[200D EMA]])/Table2[[#This Row],[200D EMA]]</f>
        <v>1.7181294501221359E-2</v>
      </c>
      <c r="V685">
        <v>0.88511452810776703</v>
      </c>
      <c r="W685">
        <v>7077</v>
      </c>
      <c r="X685">
        <v>7149.9</v>
      </c>
      <c r="Y685">
        <v>7075</v>
      </c>
      <c r="Z685">
        <v>7325</v>
      </c>
      <c r="AA685">
        <v>7075</v>
      </c>
      <c r="AB685">
        <v>7325</v>
      </c>
      <c r="AC685" s="2">
        <f>(Table2[[#This Row],[Close Price]]/Table2[[#This Row],[Day Low]])-1</f>
        <v>8.6194715274834355E-3</v>
      </c>
      <c r="AD685" s="2">
        <f>(Table2[[#This Row],[Day High]]/Table2[[#This Row],[Close Price]])-1</f>
        <v>1.6671336508824464E-3</v>
      </c>
      <c r="AE685" s="2">
        <f>(Table2[[#This Row],[Close Price]]/Table2[[#This Row],[Current Week Low]])-1</f>
        <v>8.9045936395759639E-3</v>
      </c>
      <c r="AF685" s="2">
        <f>(Table2[[#This Row],[Current Week High]]/Table2[[#This Row],[Close Price]])-1</f>
        <v>2.6197814513869488E-2</v>
      </c>
      <c r="AG685" s="2">
        <f>(Table2[[#This Row],[Close Price]]/Table2[[#This Row],[Current Month Low]])-1</f>
        <v>8.9045936395759639E-3</v>
      </c>
      <c r="AH685" s="2">
        <f>(Table2[[#This Row],[Current Month High]]/Table2[[#This Row],[Close Price]])-1</f>
        <v>2.6197814513869488E-2</v>
      </c>
      <c r="AI685">
        <v>14.766040907817301</v>
      </c>
      <c r="AJ685">
        <v>15.3560231423122</v>
      </c>
      <c r="AK685" t="str">
        <f>IF(AND(Table2[[#This Row],[20D EMA]]&gt;Table2[[#This Row],[50D EMA]],Table2[[#This Row],[50D EMA]]&gt;Table2[[#This Row],[200D EMA]]),"Uptrend","Downtrend/NoTrend")</f>
        <v>Uptrend</v>
      </c>
      <c r="AL685">
        <v>-0.08</v>
      </c>
      <c r="AM685" t="s">
        <v>10474</v>
      </c>
      <c r="AN685">
        <v>-1.33</v>
      </c>
      <c r="AO685" t="s">
        <v>10474</v>
      </c>
      <c r="AP685">
        <v>-4.0827596501750003E-2</v>
      </c>
      <c r="AQ685">
        <f>(Table2[[#This Row],[Sharpe Ratio]]-AVERAGE(Table2[Sharpe Ratio]))/_xlfn.STDEV.P(Table2[Sharpe Ratio])</f>
        <v>-1.0854575031442477</v>
      </c>
      <c r="AR6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-4.2786033319851198</v>
      </c>
      <c r="AS685">
        <f>_xlfn.RANK.AVG(Table2[[#This Row],[1Y Return vs Nifty Z-Score]],Table2[1Y Return vs Nifty Z-Score])</f>
        <v>679</v>
      </c>
      <c r="AT685">
        <f>_xlfn.RANK.AVG(Table2[[#This Row],[6M Return vs Nifty Z-Score]],Table2[6M Return vs Nifty Z-Score])</f>
        <v>625</v>
      </c>
      <c r="AU685">
        <f>_xlfn.RANK.AVG(Table2[[#This Row],[Sharpe Ratio Z-Score]],Table2[Sharpe Ratio Z-Score])</f>
        <v>619</v>
      </c>
      <c r="AV685">
        <f>(Table2[[#This Row],[Rank 1Y]]+Table2[[#This Row],[Rank 6M]]+Table2[[#This Row],[Rank Sharpe]])/3</f>
        <v>641</v>
      </c>
    </row>
    <row r="686" spans="1:48" x14ac:dyDescent="0.3">
      <c r="A686" t="s">
        <v>38</v>
      </c>
      <c r="B686" t="s">
        <v>39</v>
      </c>
      <c r="C686" t="s">
        <v>10431</v>
      </c>
      <c r="D686" t="s">
        <v>40</v>
      </c>
      <c r="E686">
        <v>598440.8944314</v>
      </c>
      <c r="F686">
        <v>2547</v>
      </c>
      <c r="G686">
        <v>-33.001132791886697</v>
      </c>
      <c r="H686">
        <f>(Table2[[#This Row],[1Y Return vs Nifty]]-AVERAGE(Table2[1Y Return vs Nifty]))/_xlfn.STDEV.P(Table2[1Y Return vs Nifty])</f>
        <v>-0.9102957517998238</v>
      </c>
      <c r="I686">
        <v>-11.7554547631134</v>
      </c>
      <c r="J686">
        <f>(Table2[[#This Row],[1M Return vs Nifty]]-AVERAGE(Table2[1M Return vs Nifty]))/_xlfn.STDEV.P(Table2[1M Return vs Nifty])</f>
        <v>-1.563664867623703</v>
      </c>
      <c r="K686">
        <v>-14.7911270562977</v>
      </c>
      <c r="L686">
        <f>(Table2[[#This Row],[6M Return vs Nifty]]-AVERAGE(Table2[6M Return vs Nifty]))/_xlfn.STDEV.P(Table2[6M Return vs Nifty])</f>
        <v>-0.75444089444707274</v>
      </c>
      <c r="M686">
        <v>2.1610230238124899E-2</v>
      </c>
      <c r="N686">
        <f>(Table2[[#This Row],[1W Return vs Nifty]]-AVERAGE(Table2[1W Return vs Nifty]))/_xlfn.STDEV.P(Table2[1W Return vs Nifty])</f>
        <v>-0.3132548052024573</v>
      </c>
      <c r="O686">
        <v>2477.54</v>
      </c>
      <c r="P686">
        <v>2429.1220741232401</v>
      </c>
      <c r="Q686">
        <v>2435.8645789141401</v>
      </c>
      <c r="R686">
        <v>68.099784461769204</v>
      </c>
      <c r="S686" s="2">
        <f>(Table2[[#This Row],[Close Price]]-Table2[[#This Row],[20D EMA]])/Table2[[#This Row],[20D EMA]]</f>
        <v>2.8035874294663268E-2</v>
      </c>
      <c r="T686" s="2">
        <f>(Table2[[#This Row],[Close Price]]-Table2[[#This Row],[50D EMA]])/Table2[[#This Row],[50D EMA]]</f>
        <v>4.8526966648766073E-2</v>
      </c>
      <c r="U686" s="2">
        <f>(Table2[[#This Row],[Close Price]]-Table2[[#This Row],[200D EMA]])/Table2[[#This Row],[200D EMA]]</f>
        <v>4.5624630387047969E-2</v>
      </c>
      <c r="V686">
        <v>0.88703768695282303</v>
      </c>
      <c r="W686">
        <v>2495.9499999999998</v>
      </c>
      <c r="X686">
        <v>2554</v>
      </c>
      <c r="Y686">
        <v>2450.1</v>
      </c>
      <c r="Z686">
        <v>2554</v>
      </c>
      <c r="AA686">
        <v>2450.1</v>
      </c>
      <c r="AB686">
        <v>2554</v>
      </c>
      <c r="AC686" s="2">
        <f>(Table2[[#This Row],[Close Price]]/Table2[[#This Row],[Day Low]])-1</f>
        <v>2.0453134077205171E-2</v>
      </c>
      <c r="AD686" s="2">
        <f>(Table2[[#This Row],[Day High]]/Table2[[#This Row],[Close Price]])-1</f>
        <v>2.748331370239443E-3</v>
      </c>
      <c r="AE686" s="2">
        <f>(Table2[[#This Row],[Close Price]]/Table2[[#This Row],[Current Week Low]])-1</f>
        <v>3.9549406146687893E-2</v>
      </c>
      <c r="AF686" s="2">
        <f>(Table2[[#This Row],[Current Week High]]/Table2[[#This Row],[Close Price]])-1</f>
        <v>2.748331370239443E-3</v>
      </c>
      <c r="AG686" s="2">
        <f>(Table2[[#This Row],[Close Price]]/Table2[[#This Row],[Current Month Low]])-1</f>
        <v>3.9549406146687893E-2</v>
      </c>
      <c r="AH686" s="2">
        <f>(Table2[[#This Row],[Current Month High]]/Table2[[#This Row],[Close Price]])-1</f>
        <v>2.748331370239443E-3</v>
      </c>
      <c r="AI686">
        <v>8.7416568511974901</v>
      </c>
      <c r="AJ686">
        <v>17.2624939573214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0.06</v>
      </c>
      <c r="AM686" t="s">
        <v>10473</v>
      </c>
      <c r="AN686">
        <v>3.66</v>
      </c>
      <c r="AO686" t="s">
        <v>10473</v>
      </c>
      <c r="AP686">
        <v>-7.9300951823063001E-2</v>
      </c>
      <c r="AQ686">
        <f>(Table2[[#This Row],[Sharpe Ratio]]-AVERAGE(Table2[Sharpe Ratio]))/_xlfn.STDEV.P(Table2[Sharpe Ratio])</f>
        <v>-1.5205625512979382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671</v>
      </c>
      <c r="AT686">
        <f>_xlfn.RANK.AVG(Table2[[#This Row],[6M Return vs Nifty Z-Score]],Table2[6M Return vs Nifty Z-Score])</f>
        <v>577</v>
      </c>
      <c r="AU686">
        <f>_xlfn.RANK.AVG(Table2[[#This Row],[Sharpe Ratio Z-Score]],Table2[Sharpe Ratio Z-Score])</f>
        <v>683</v>
      </c>
      <c r="AV686">
        <f>(Table2[[#This Row],[Rank 1Y]]+Table2[[#This Row],[Rank 6M]]+Table2[[#This Row],[Rank Sharpe]])/3</f>
        <v>643.66666666666663</v>
      </c>
    </row>
    <row r="687" spans="1:48" x14ac:dyDescent="0.3">
      <c r="A687" t="s">
        <v>1418</v>
      </c>
      <c r="B687" t="s">
        <v>1419</v>
      </c>
      <c r="C687" t="s">
        <v>10431</v>
      </c>
      <c r="D687" t="s">
        <v>408</v>
      </c>
      <c r="E687">
        <v>7254.6651269399899</v>
      </c>
      <c r="F687">
        <v>316.95</v>
      </c>
      <c r="G687">
        <v>-36.797524958770097</v>
      </c>
      <c r="H687">
        <f>(Table2[[#This Row],[1Y Return vs Nifty]]-AVERAGE(Table2[1Y Return vs Nifty]))/_xlfn.STDEV.P(Table2[1Y Return vs Nifty])</f>
        <v>-0.95258276167040967</v>
      </c>
      <c r="I687">
        <v>12.980649571748099</v>
      </c>
      <c r="J687">
        <f>(Table2[[#This Row],[1M Return vs Nifty]]-AVERAGE(Table2[1M Return vs Nifty]))/_xlfn.STDEV.P(Table2[1M Return vs Nifty])</f>
        <v>0.21763233012059363</v>
      </c>
      <c r="K687">
        <v>-27.786192875682701</v>
      </c>
      <c r="L687">
        <f>(Table2[[#This Row],[6M Return vs Nifty]]-AVERAGE(Table2[6M Return vs Nifty]))/_xlfn.STDEV.P(Table2[6M Return vs Nifty])</f>
        <v>-1.1260227347642251</v>
      </c>
      <c r="M687">
        <v>8.8224311885277498</v>
      </c>
      <c r="N687">
        <f>(Table2[[#This Row],[1W Return vs Nifty]]-AVERAGE(Table2[1W Return vs Nifty]))/_xlfn.STDEV.P(Table2[1W Return vs Nifty])</f>
        <v>1.4146601559567884</v>
      </c>
      <c r="O687">
        <v>297.81</v>
      </c>
      <c r="P687">
        <v>294.27429613191799</v>
      </c>
      <c r="Q687">
        <v>323.16182446892498</v>
      </c>
      <c r="R687">
        <v>74.153832259727196</v>
      </c>
      <c r="S687" s="2">
        <f>(Table2[[#This Row],[Close Price]]-Table2[[#This Row],[20D EMA]])/Table2[[#This Row],[20D EMA]]</f>
        <v>6.4269164903797679E-2</v>
      </c>
      <c r="T687" s="2">
        <f>(Table2[[#This Row],[Close Price]]-Table2[[#This Row],[50D EMA]])/Table2[[#This Row],[50D EMA]]</f>
        <v>7.7056352410462908E-2</v>
      </c>
      <c r="U687" s="2">
        <f>(Table2[[#This Row],[Close Price]]-Table2[[#This Row],[200D EMA]])/Table2[[#This Row],[200D EMA]]</f>
        <v>-1.9222024380922235E-2</v>
      </c>
      <c r="V687">
        <v>1.6662649968230601</v>
      </c>
      <c r="W687">
        <v>313.7</v>
      </c>
      <c r="X687">
        <v>323</v>
      </c>
      <c r="Y687">
        <v>283</v>
      </c>
      <c r="Z687">
        <v>323</v>
      </c>
      <c r="AA687">
        <v>283</v>
      </c>
      <c r="AB687">
        <v>323</v>
      </c>
      <c r="AC687" s="2">
        <f>(Table2[[#This Row],[Close Price]]/Table2[[#This Row],[Day Low]])-1</f>
        <v>1.0360216767612451E-2</v>
      </c>
      <c r="AD687" s="2">
        <f>(Table2[[#This Row],[Day High]]/Table2[[#This Row],[Close Price]])-1</f>
        <v>1.9088184256191854E-2</v>
      </c>
      <c r="AE687" s="2">
        <f>(Table2[[#This Row],[Close Price]]/Table2[[#This Row],[Current Week Low]])-1</f>
        <v>0.11996466431095398</v>
      </c>
      <c r="AF687" s="2">
        <f>(Table2[[#This Row],[Current Week High]]/Table2[[#This Row],[Close Price]])-1</f>
        <v>1.9088184256191854E-2</v>
      </c>
      <c r="AG687" s="2">
        <f>(Table2[[#This Row],[Close Price]]/Table2[[#This Row],[Current Month Low]])-1</f>
        <v>0.11996466431095398</v>
      </c>
      <c r="AH687" s="2">
        <f>(Table2[[#This Row],[Current Month High]]/Table2[[#This Row],[Close Price]])-1</f>
        <v>1.9088184256191854E-2</v>
      </c>
      <c r="AI687">
        <v>48.572330020507898</v>
      </c>
      <c r="AJ687">
        <v>22.777454968041798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-0.01</v>
      </c>
      <c r="AM687" t="s">
        <v>10474</v>
      </c>
      <c r="AN687">
        <v>5.4</v>
      </c>
      <c r="AO687" t="s">
        <v>10473</v>
      </c>
      <c r="AP687">
        <v>-1.2253377118177E-2</v>
      </c>
      <c r="AQ687">
        <f>(Table2[[#This Row],[Sharpe Ratio]]-AVERAGE(Table2[Sharpe Ratio]))/_xlfn.STDEV.P(Table2[Sharpe Ratio])</f>
        <v>-0.76230432357333855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687</v>
      </c>
      <c r="AT687">
        <f>_xlfn.RANK.AVG(Table2[[#This Row],[6M Return vs Nifty Z-Score]],Table2[6M Return vs Nifty Z-Score])</f>
        <v>679</v>
      </c>
      <c r="AU687">
        <f>_xlfn.RANK.AVG(Table2[[#This Row],[Sharpe Ratio Z-Score]],Table2[Sharpe Ratio Z-Score])</f>
        <v>573</v>
      </c>
      <c r="AV687">
        <f>(Table2[[#This Row],[Rank 1Y]]+Table2[[#This Row],[Rank 6M]]+Table2[[#This Row],[Rank Sharpe]])/3</f>
        <v>646.33333333333337</v>
      </c>
    </row>
    <row r="688" spans="1:48" x14ac:dyDescent="0.3">
      <c r="A688" t="s">
        <v>495</v>
      </c>
      <c r="B688" t="s">
        <v>496</v>
      </c>
      <c r="C688" t="s">
        <v>10431</v>
      </c>
      <c r="D688" t="s">
        <v>119</v>
      </c>
      <c r="E688">
        <v>43266.300760450002</v>
      </c>
      <c r="F688">
        <v>332.9</v>
      </c>
      <c r="G688">
        <v>-43.513243517805201</v>
      </c>
      <c r="H688">
        <f>(Table2[[#This Row],[1Y Return vs Nifty]]-AVERAGE(Table2[1Y Return vs Nifty]))/_xlfn.STDEV.P(Table2[1Y Return vs Nifty])</f>
        <v>-1.0273873773450672</v>
      </c>
      <c r="I688">
        <v>-7.9169784086883297</v>
      </c>
      <c r="J688">
        <f>(Table2[[#This Row],[1M Return vs Nifty]]-AVERAGE(Table2[1M Return vs Nifty]))/_xlfn.STDEV.P(Table2[1M Return vs Nifty])</f>
        <v>-1.2872483761186591</v>
      </c>
      <c r="K688">
        <v>-23.864277880335798</v>
      </c>
      <c r="L688">
        <f>(Table2[[#This Row],[6M Return vs Nifty]]-AVERAGE(Table2[6M Return vs Nifty]))/_xlfn.STDEV.P(Table2[6M Return vs Nifty])</f>
        <v>-1.0138792172327835</v>
      </c>
      <c r="M688">
        <v>-1.42458337878442</v>
      </c>
      <c r="N688">
        <f>(Table2[[#This Row],[1W Return vs Nifty]]-AVERAGE(Table2[1W Return vs Nifty]))/_xlfn.STDEV.P(Table2[1W Return vs Nifty])</f>
        <v>-0.59719417695040644</v>
      </c>
      <c r="O688">
        <v>337.12</v>
      </c>
      <c r="P688">
        <v>340.32468632315903</v>
      </c>
      <c r="Q688">
        <v>358.24229249359399</v>
      </c>
      <c r="R688">
        <v>36.981357366524001</v>
      </c>
      <c r="S688" s="2">
        <f>(Table2[[#This Row],[Close Price]]-Table2[[#This Row],[20D EMA]])/Table2[[#This Row],[20D EMA]]</f>
        <v>-1.2517797816801219E-2</v>
      </c>
      <c r="T688" s="2">
        <f>(Table2[[#This Row],[Close Price]]-Table2[[#This Row],[50D EMA]])/Table2[[#This Row],[50D EMA]]</f>
        <v>-2.1816478855456459E-2</v>
      </c>
      <c r="U688" s="2">
        <f>(Table2[[#This Row],[Close Price]]-Table2[[#This Row],[200D EMA]])/Table2[[#This Row],[200D EMA]]</f>
        <v>-7.0740649623458912E-2</v>
      </c>
      <c r="V688">
        <v>0.60127970656007901</v>
      </c>
      <c r="W688">
        <v>332</v>
      </c>
      <c r="X688">
        <v>335.2</v>
      </c>
      <c r="Y688">
        <v>331.15</v>
      </c>
      <c r="Z688">
        <v>343.6</v>
      </c>
      <c r="AA688">
        <v>331.15</v>
      </c>
      <c r="AB688">
        <v>343.6</v>
      </c>
      <c r="AC688" s="2">
        <f>(Table2[[#This Row],[Close Price]]/Table2[[#This Row],[Day Low]])-1</f>
        <v>2.7108433734939208E-3</v>
      </c>
      <c r="AD688" s="2">
        <f>(Table2[[#This Row],[Day High]]/Table2[[#This Row],[Close Price]])-1</f>
        <v>6.9089816761791489E-3</v>
      </c>
      <c r="AE688" s="2">
        <f>(Table2[[#This Row],[Close Price]]/Table2[[#This Row],[Current Week Low]])-1</f>
        <v>5.2846142231617321E-3</v>
      </c>
      <c r="AF688" s="2">
        <f>(Table2[[#This Row],[Current Week High]]/Table2[[#This Row],[Close Price]])-1</f>
        <v>3.2141784319615674E-2</v>
      </c>
      <c r="AG688" s="2">
        <f>(Table2[[#This Row],[Close Price]]/Table2[[#This Row],[Current Month Low]])-1</f>
        <v>5.2846142231617321E-3</v>
      </c>
      <c r="AH688" s="2">
        <f>(Table2[[#This Row],[Current Month High]]/Table2[[#This Row],[Close Price]])-1</f>
        <v>3.2141784319615674E-2</v>
      </c>
      <c r="AI688">
        <v>26.975067587864199</v>
      </c>
      <c r="AJ688">
        <v>16.480055983204998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-0.08</v>
      </c>
      <c r="AM688" t="s">
        <v>10474</v>
      </c>
      <c r="AN688">
        <v>-1.25</v>
      </c>
      <c r="AO688" t="s">
        <v>10474</v>
      </c>
      <c r="AP688">
        <v>-1.4811572022990001E-2</v>
      </c>
      <c r="AQ688">
        <f>(Table2[[#This Row],[Sharpe Ratio]]-AVERAGE(Table2[Sharpe Ratio]))/_xlfn.STDEV.P(Table2[Sharpe Ratio])</f>
        <v>-0.79123560622204936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707</v>
      </c>
      <c r="AT688">
        <f>_xlfn.RANK.AVG(Table2[[#This Row],[6M Return vs Nifty Z-Score]],Table2[6M Return vs Nifty Z-Score])</f>
        <v>661</v>
      </c>
      <c r="AU688">
        <f>_xlfn.RANK.AVG(Table2[[#This Row],[Sharpe Ratio Z-Score]],Table2[Sharpe Ratio Z-Score])</f>
        <v>576</v>
      </c>
      <c r="AV688">
        <f>(Table2[[#This Row],[Rank 1Y]]+Table2[[#This Row],[Rank 6M]]+Table2[[#This Row],[Rank Sharpe]])/3</f>
        <v>648</v>
      </c>
    </row>
    <row r="689" spans="1:48" x14ac:dyDescent="0.3">
      <c r="A689" t="s">
        <v>1926</v>
      </c>
      <c r="B689" t="s">
        <v>1927</v>
      </c>
      <c r="C689" t="s">
        <v>10435</v>
      </c>
      <c r="D689" t="s">
        <v>242</v>
      </c>
      <c r="E689">
        <v>3390.2289336899998</v>
      </c>
      <c r="F689">
        <v>1079.95</v>
      </c>
      <c r="G689">
        <v>-45.774084886645099</v>
      </c>
      <c r="H689">
        <f>(Table2[[#This Row],[1Y Return vs Nifty]]-AVERAGE(Table2[1Y Return vs Nifty]))/_xlfn.STDEV.P(Table2[1Y Return vs Nifty])</f>
        <v>-1.0525702923542</v>
      </c>
      <c r="I689">
        <v>31.994896777328101</v>
      </c>
      <c r="J689">
        <f>(Table2[[#This Row],[1M Return vs Nifty]]-AVERAGE(Table2[1M Return vs Nifty]))/_xlfn.STDEV.P(Table2[1M Return vs Nifty])</f>
        <v>1.586886955101404</v>
      </c>
      <c r="K689">
        <v>-16.122513368855401</v>
      </c>
      <c r="L689">
        <f>(Table2[[#This Row],[6M Return vs Nifty]]-AVERAGE(Table2[6M Return vs Nifty]))/_xlfn.STDEV.P(Table2[6M Return vs Nifty])</f>
        <v>-0.79251064977338104</v>
      </c>
      <c r="M689">
        <v>6.0558954832733898</v>
      </c>
      <c r="N689">
        <f>(Table2[[#This Row],[1W Return vs Nifty]]-AVERAGE(Table2[1W Return vs Nifty]))/_xlfn.STDEV.P(Table2[1W Return vs Nifty])</f>
        <v>0.87149055185439128</v>
      </c>
      <c r="O689">
        <v>982.67</v>
      </c>
      <c r="P689">
        <v>924.81338108312195</v>
      </c>
      <c r="Q689">
        <v>1000.69076633894</v>
      </c>
      <c r="R689">
        <v>77.239285043575293</v>
      </c>
      <c r="S689" s="2">
        <f>(Table2[[#This Row],[Close Price]]-Table2[[#This Row],[20D EMA]])/Table2[[#This Row],[20D EMA]]</f>
        <v>9.8995593637742157E-2</v>
      </c>
      <c r="T689" s="2">
        <f>(Table2[[#This Row],[Close Price]]-Table2[[#This Row],[50D EMA]])/Table2[[#This Row],[50D EMA]]</f>
        <v>0.16774910710654439</v>
      </c>
      <c r="U689" s="2">
        <f>(Table2[[#This Row],[Close Price]]-Table2[[#This Row],[200D EMA]])/Table2[[#This Row],[200D EMA]]</f>
        <v>7.9204521843478773E-2</v>
      </c>
      <c r="V689">
        <v>2.19513411732204</v>
      </c>
      <c r="W689">
        <v>1070.9000000000001</v>
      </c>
      <c r="X689">
        <v>1095.25</v>
      </c>
      <c r="Y689">
        <v>1006.05</v>
      </c>
      <c r="Z689">
        <v>1132.4000000000001</v>
      </c>
      <c r="AA689">
        <v>1006.05</v>
      </c>
      <c r="AB689">
        <v>1132.4000000000001</v>
      </c>
      <c r="AC689" s="2">
        <f>(Table2[[#This Row],[Close Price]]/Table2[[#This Row],[Day Low]])-1</f>
        <v>8.450835745634544E-3</v>
      </c>
      <c r="AD689" s="2">
        <f>(Table2[[#This Row],[Day High]]/Table2[[#This Row],[Close Price]])-1</f>
        <v>1.4167322561229545E-2</v>
      </c>
      <c r="AE689" s="2">
        <f>(Table2[[#This Row],[Close Price]]/Table2[[#This Row],[Current Week Low]])-1</f>
        <v>7.3455593658366958E-2</v>
      </c>
      <c r="AF689" s="2">
        <f>(Table2[[#This Row],[Current Week High]]/Table2[[#This Row],[Close Price]])-1</f>
        <v>4.8567063289967072E-2</v>
      </c>
      <c r="AG689" s="2">
        <f>(Table2[[#This Row],[Close Price]]/Table2[[#This Row],[Current Month Low]])-1</f>
        <v>7.3455593658366958E-2</v>
      </c>
      <c r="AH689" s="2">
        <f>(Table2[[#This Row],[Current Month High]]/Table2[[#This Row],[Close Price]])-1</f>
        <v>4.8567063289967072E-2</v>
      </c>
      <c r="AI689">
        <v>25.653965461363899</v>
      </c>
      <c r="AJ689">
        <v>43.677243397858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0.14000000000000001</v>
      </c>
      <c r="AM689" t="s">
        <v>10473</v>
      </c>
      <c r="AN689">
        <v>20.87</v>
      </c>
      <c r="AO689" t="s">
        <v>10473</v>
      </c>
      <c r="AP689">
        <v>-5.7125353545328002E-2</v>
      </c>
      <c r="AQ689">
        <f>(Table2[[#This Row],[Sharpe Ratio]]-AVERAGE(Table2[Sharpe Ratio]))/_xlfn.STDEV.P(Table2[Sharpe Ratio])</f>
        <v>-1.2697730197925925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710</v>
      </c>
      <c r="AT689">
        <f>_xlfn.RANK.AVG(Table2[[#This Row],[6M Return vs Nifty Z-Score]],Table2[6M Return vs Nifty Z-Score])</f>
        <v>595</v>
      </c>
      <c r="AU689">
        <f>_xlfn.RANK.AVG(Table2[[#This Row],[Sharpe Ratio Z-Score]],Table2[Sharpe Ratio Z-Score])</f>
        <v>645</v>
      </c>
      <c r="AV689">
        <f>(Table2[[#This Row],[Rank 1Y]]+Table2[[#This Row],[Rank 6M]]+Table2[[#This Row],[Rank Sharpe]])/3</f>
        <v>650</v>
      </c>
    </row>
    <row r="690" spans="1:48" x14ac:dyDescent="0.3">
      <c r="A690" t="s">
        <v>1712</v>
      </c>
      <c r="B690" t="s">
        <v>1713</v>
      </c>
      <c r="C690" t="s">
        <v>10429</v>
      </c>
      <c r="D690" t="s">
        <v>49</v>
      </c>
      <c r="E690">
        <v>4528.9064250499996</v>
      </c>
      <c r="F690">
        <v>450.1</v>
      </c>
      <c r="G690">
        <v>-47.921087876803902</v>
      </c>
      <c r="H690">
        <f>(Table2[[#This Row],[1Y Return vs Nifty]]-AVERAGE(Table2[1Y Return vs Nifty]))/_xlfn.STDEV.P(Table2[1Y Return vs Nifty])</f>
        <v>-1.0764851917233964</v>
      </c>
      <c r="I690">
        <v>-1.87193471091777</v>
      </c>
      <c r="J690">
        <f>(Table2[[#This Row],[1M Return vs Nifty]]-AVERAGE(Table2[1M Return vs Nifty]))/_xlfn.STDEV.P(Table2[1M Return vs Nifty])</f>
        <v>-0.85193248104844166</v>
      </c>
      <c r="K690">
        <v>-38.131356326975698</v>
      </c>
      <c r="L690">
        <f>(Table2[[#This Row],[6M Return vs Nifty]]-AVERAGE(Table2[6M Return vs Nifty]))/_xlfn.STDEV.P(Table2[6M Return vs Nifty])</f>
        <v>-1.4218330774774499</v>
      </c>
      <c r="M690">
        <v>-3.36572958668401E-4</v>
      </c>
      <c r="N690">
        <f>(Table2[[#This Row],[1W Return vs Nifty]]-AVERAGE(Table2[1W Return vs Nifty]))/_xlfn.STDEV.P(Table2[1W Return vs Nifty])</f>
        <v>-0.31756374521760866</v>
      </c>
      <c r="O690">
        <v>461.57</v>
      </c>
      <c r="P690">
        <v>471.90640111546401</v>
      </c>
      <c r="Q690">
        <v>508.45249278774901</v>
      </c>
      <c r="R690">
        <v>37.553789015445297</v>
      </c>
      <c r="S690" s="2">
        <f>(Table2[[#This Row],[Close Price]]-Table2[[#This Row],[20D EMA]])/Table2[[#This Row],[20D EMA]]</f>
        <v>-2.4849968585479928E-2</v>
      </c>
      <c r="T690" s="2">
        <f>(Table2[[#This Row],[Close Price]]-Table2[[#This Row],[50D EMA]])/Table2[[#This Row],[50D EMA]]</f>
        <v>-4.6209165766599739E-2</v>
      </c>
      <c r="U690" s="2">
        <f>(Table2[[#This Row],[Close Price]]-Table2[[#This Row],[200D EMA]])/Table2[[#This Row],[200D EMA]]</f>
        <v>-0.11476488681924497</v>
      </c>
      <c r="V690">
        <v>0.83138369876595497</v>
      </c>
      <c r="W690">
        <v>448.4</v>
      </c>
      <c r="X690">
        <v>461.95</v>
      </c>
      <c r="Y690">
        <v>446.3</v>
      </c>
      <c r="Z690">
        <v>466.6</v>
      </c>
      <c r="AA690">
        <v>446.3</v>
      </c>
      <c r="AB690">
        <v>466.6</v>
      </c>
      <c r="AC690" s="2">
        <f>(Table2[[#This Row],[Close Price]]/Table2[[#This Row],[Day Low]])-1</f>
        <v>3.7912578055308011E-3</v>
      </c>
      <c r="AD690" s="2">
        <f>(Table2[[#This Row],[Day High]]/Table2[[#This Row],[Close Price]])-1</f>
        <v>2.6327482781604017E-2</v>
      </c>
      <c r="AE690" s="2">
        <f>(Table2[[#This Row],[Close Price]]/Table2[[#This Row],[Current Week Low]])-1</f>
        <v>8.5144521622226854E-3</v>
      </c>
      <c r="AF690" s="2">
        <f>(Table2[[#This Row],[Current Week High]]/Table2[[#This Row],[Close Price]])-1</f>
        <v>3.6658520328815891E-2</v>
      </c>
      <c r="AG690" s="2">
        <f>(Table2[[#This Row],[Close Price]]/Table2[[#This Row],[Current Month Low]])-1</f>
        <v>8.5144521622226854E-3</v>
      </c>
      <c r="AH690" s="2">
        <f>(Table2[[#This Row],[Current Month High]]/Table2[[#This Row],[Close Price]])-1</f>
        <v>3.6658520328815891E-2</v>
      </c>
      <c r="AI690">
        <v>53.521439680070998</v>
      </c>
      <c r="AJ690">
        <v>8.1451225372417095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-0.15</v>
      </c>
      <c r="AM690" t="s">
        <v>10474</v>
      </c>
      <c r="AN690">
        <v>-3.26</v>
      </c>
      <c r="AO690" t="s">
        <v>10474</v>
      </c>
      <c r="AQ690">
        <f>(Table2[[#This Row],[Sharpe Ratio]]-AVERAGE(Table2[Sharpe Ratio]))/_xlfn.STDEV.P(Table2[Sharpe Ratio])</f>
        <v>-0.62372773734831932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714</v>
      </c>
      <c r="AT690">
        <f>_xlfn.RANK.AVG(Table2[[#This Row],[6M Return vs Nifty Z-Score]],Table2[6M Return vs Nifty Z-Score])</f>
        <v>712</v>
      </c>
      <c r="AU690">
        <f>_xlfn.RANK.AVG(Table2[[#This Row],[Sharpe Ratio Z-Score]],Table2[Sharpe Ratio Z-Score])</f>
        <v>524.5</v>
      </c>
      <c r="AV690">
        <f>(Table2[[#This Row],[Rank 1Y]]+Table2[[#This Row],[Rank 6M]]+Table2[[#This Row],[Rank Sharpe]])/3</f>
        <v>650.16666666666663</v>
      </c>
    </row>
    <row r="691" spans="1:48" x14ac:dyDescent="0.3">
      <c r="A691" t="s">
        <v>2393</v>
      </c>
      <c r="B691" t="s">
        <v>2394</v>
      </c>
      <c r="C691" t="s">
        <v>10432</v>
      </c>
      <c r="D691" t="s">
        <v>104</v>
      </c>
      <c r="E691">
        <v>1998.0408509599999</v>
      </c>
      <c r="F691">
        <v>8.14</v>
      </c>
      <c r="G691">
        <v>-28.4490025615628</v>
      </c>
      <c r="H691">
        <f>(Table2[[#This Row],[1Y Return vs Nifty]]-AVERAGE(Table2[1Y Return vs Nifty]))/_xlfn.STDEV.P(Table2[1Y Return vs Nifty])</f>
        <v>-0.85959077520096894</v>
      </c>
      <c r="I691">
        <v>-36.379109924034097</v>
      </c>
      <c r="J691">
        <f>(Table2[[#This Row],[1M Return vs Nifty]]-AVERAGE(Table2[1M Return vs Nifty]))/_xlfn.STDEV.P(Table2[1M Return vs Nifty])</f>
        <v>-3.3368643715792845</v>
      </c>
      <c r="K691">
        <v>-76.064822480188099</v>
      </c>
      <c r="L691">
        <f>(Table2[[#This Row],[6M Return vs Nifty]]-AVERAGE(Table2[6M Return vs Nifty]))/_xlfn.STDEV.P(Table2[6M Return vs Nifty])</f>
        <v>-2.5065053183669646</v>
      </c>
      <c r="M691">
        <v>-16.086195048479102</v>
      </c>
      <c r="N691">
        <f>(Table2[[#This Row],[1W Return vs Nifty]]-AVERAGE(Table2[1W Return vs Nifty]))/_xlfn.STDEV.P(Table2[1W Return vs Nifty])</f>
        <v>-3.4757913304250421</v>
      </c>
      <c r="O691">
        <v>10.47</v>
      </c>
      <c r="P691">
        <v>13.2193491492473</v>
      </c>
      <c r="Q691">
        <v>15.7822028408828</v>
      </c>
      <c r="R691">
        <v>18.366221804633199</v>
      </c>
      <c r="S691" s="2">
        <f>(Table2[[#This Row],[Close Price]]-Table2[[#This Row],[20D EMA]])/Table2[[#This Row],[20D EMA]]</f>
        <v>-0.22254059216809932</v>
      </c>
      <c r="T691" s="2">
        <f>(Table2[[#This Row],[Close Price]]-Table2[[#This Row],[50D EMA]])/Table2[[#This Row],[50D EMA]]</f>
        <v>-0.38423594776876846</v>
      </c>
      <c r="U691" s="2">
        <f>(Table2[[#This Row],[Close Price]]-Table2[[#This Row],[200D EMA]])/Table2[[#This Row],[200D EMA]]</f>
        <v>-0.48422916103233415</v>
      </c>
      <c r="V691">
        <v>0.47376574966217699</v>
      </c>
      <c r="W691">
        <v>8.14</v>
      </c>
      <c r="X691">
        <v>8.14</v>
      </c>
      <c r="Y691">
        <v>8.14</v>
      </c>
      <c r="Z691">
        <v>10.48</v>
      </c>
      <c r="AA691">
        <v>8.14</v>
      </c>
      <c r="AB691">
        <v>10.48</v>
      </c>
      <c r="AC691" s="2">
        <f>(Table2[[#This Row],[Close Price]]/Table2[[#This Row],[Day Low]])-1</f>
        <v>0</v>
      </c>
      <c r="AD691" s="2">
        <f>(Table2[[#This Row],[Day High]]/Table2[[#This Row],[Close Price]])-1</f>
        <v>0</v>
      </c>
      <c r="AE691" s="2">
        <f>(Table2[[#This Row],[Close Price]]/Table2[[#This Row],[Current Week Low]])-1</f>
        <v>0</v>
      </c>
      <c r="AF691" s="2">
        <f>(Table2[[#This Row],[Current Week High]]/Table2[[#This Row],[Close Price]])-1</f>
        <v>0.28746928746928746</v>
      </c>
      <c r="AG691" s="2">
        <f>(Table2[[#This Row],[Close Price]]/Table2[[#This Row],[Current Month Low]])-1</f>
        <v>0</v>
      </c>
      <c r="AH691" s="2">
        <f>(Table2[[#This Row],[Current Month High]]/Table2[[#This Row],[Close Price]])-1</f>
        <v>0.28746928746928746</v>
      </c>
      <c r="AI691">
        <v>233.53808353808299</v>
      </c>
      <c r="AJ691">
        <v>8.5333333333333492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-0.65</v>
      </c>
      <c r="AM691" t="s">
        <v>10474</v>
      </c>
      <c r="AN691">
        <v>-24.91</v>
      </c>
      <c r="AO691" t="s">
        <v>10474</v>
      </c>
      <c r="AP691">
        <v>-1.1723221616716999E-2</v>
      </c>
      <c r="AQ691">
        <f>(Table2[[#This Row],[Sharpe Ratio]]-AVERAGE(Table2[Sharpe Ratio]))/_xlfn.STDEV.P(Table2[Sharpe Ratio])</f>
        <v>-0.75630865896168165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658</v>
      </c>
      <c r="AT691">
        <f>_xlfn.RANK.AVG(Table2[[#This Row],[6M Return vs Nifty Z-Score]],Table2[6M Return vs Nifty Z-Score])</f>
        <v>724</v>
      </c>
      <c r="AU691">
        <f>_xlfn.RANK.AVG(Table2[[#This Row],[Sharpe Ratio Z-Score]],Table2[Sharpe Ratio Z-Score])</f>
        <v>571</v>
      </c>
      <c r="AV691">
        <f>(Table2[[#This Row],[Rank 1Y]]+Table2[[#This Row],[Rank 6M]]+Table2[[#This Row],[Rank Sharpe]])/3</f>
        <v>651</v>
      </c>
    </row>
    <row r="692" spans="1:48" x14ac:dyDescent="0.3">
      <c r="A692" t="s">
        <v>805</v>
      </c>
      <c r="B692" t="s">
        <v>806</v>
      </c>
      <c r="C692" t="s">
        <v>10443</v>
      </c>
      <c r="D692" t="s">
        <v>166</v>
      </c>
      <c r="E692">
        <v>19890.849677999999</v>
      </c>
      <c r="F692">
        <v>6756</v>
      </c>
      <c r="G692">
        <v>-26.739567296402999</v>
      </c>
      <c r="H692">
        <f>(Table2[[#This Row],[1Y Return vs Nifty]]-AVERAGE(Table2[1Y Return vs Nifty]))/_xlfn.STDEV.P(Table2[1Y Return vs Nifty])</f>
        <v>-0.84054982717628612</v>
      </c>
      <c r="I692">
        <v>14.490664567423501</v>
      </c>
      <c r="J692">
        <f>(Table2[[#This Row],[1M Return vs Nifty]]-AVERAGE(Table2[1M Return vs Nifty]))/_xlfn.STDEV.P(Table2[1M Return vs Nifty])</f>
        <v>0.32637158202282812</v>
      </c>
      <c r="K692">
        <v>-15.8835031668507</v>
      </c>
      <c r="L692">
        <f>(Table2[[#This Row],[6M Return vs Nifty]]-AVERAGE(Table2[6M Return vs Nifty]))/_xlfn.STDEV.P(Table2[6M Return vs Nifty])</f>
        <v>-0.78567637498402221</v>
      </c>
      <c r="M692">
        <v>5.1594723882989397</v>
      </c>
      <c r="N692">
        <f>(Table2[[#This Row],[1W Return vs Nifty]]-AVERAGE(Table2[1W Return vs Nifty]))/_xlfn.STDEV.P(Table2[1W Return vs Nifty])</f>
        <v>0.69549073494230484</v>
      </c>
      <c r="O692">
        <v>6395.49</v>
      </c>
      <c r="P692">
        <v>6201.2802981498699</v>
      </c>
      <c r="Q692">
        <v>6394.9703352416</v>
      </c>
      <c r="R692">
        <v>79.019868508612404</v>
      </c>
      <c r="S692" s="2">
        <f>(Table2[[#This Row],[Close Price]]-Table2[[#This Row],[20D EMA]])/Table2[[#This Row],[20D EMA]]</f>
        <v>5.6369410318834093E-2</v>
      </c>
      <c r="T692" s="2">
        <f>(Table2[[#This Row],[Close Price]]-Table2[[#This Row],[50D EMA]])/Table2[[#This Row],[50D EMA]]</f>
        <v>8.9452447749479871E-2</v>
      </c>
      <c r="U692" s="2">
        <f>(Table2[[#This Row],[Close Price]]-Table2[[#This Row],[200D EMA]])/Table2[[#This Row],[200D EMA]]</f>
        <v>5.6455252461270478E-2</v>
      </c>
      <c r="V692">
        <v>0.82250175055497199</v>
      </c>
      <c r="W692">
        <v>6662.5</v>
      </c>
      <c r="X692">
        <v>6810</v>
      </c>
      <c r="Y692">
        <v>6500</v>
      </c>
      <c r="Z692">
        <v>6810</v>
      </c>
      <c r="AA692">
        <v>6500</v>
      </c>
      <c r="AB692">
        <v>6810</v>
      </c>
      <c r="AC692" s="2">
        <f>(Table2[[#This Row],[Close Price]]/Table2[[#This Row],[Day Low]])-1</f>
        <v>1.4033771106941817E-2</v>
      </c>
      <c r="AD692" s="2">
        <f>(Table2[[#This Row],[Day High]]/Table2[[#This Row],[Close Price]])-1</f>
        <v>7.9928952042629398E-3</v>
      </c>
      <c r="AE692" s="2">
        <f>(Table2[[#This Row],[Close Price]]/Table2[[#This Row],[Current Week Low]])-1</f>
        <v>3.9384615384615351E-2</v>
      </c>
      <c r="AF692" s="2">
        <f>(Table2[[#This Row],[Current Week High]]/Table2[[#This Row],[Close Price]])-1</f>
        <v>7.9928952042629398E-3</v>
      </c>
      <c r="AG692" s="2">
        <f>(Table2[[#This Row],[Close Price]]/Table2[[#This Row],[Current Month Low]])-1</f>
        <v>3.9384615384615351E-2</v>
      </c>
      <c r="AH692" s="2">
        <f>(Table2[[#This Row],[Current Month High]]/Table2[[#This Row],[Close Price]])-1</f>
        <v>7.9928952042629398E-3</v>
      </c>
      <c r="AI692">
        <v>12.3431024274718</v>
      </c>
      <c r="AJ692">
        <v>30.554508826342701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0.03</v>
      </c>
      <c r="AM692" t="s">
        <v>10473</v>
      </c>
      <c r="AN692">
        <v>8.36</v>
      </c>
      <c r="AO692" t="s">
        <v>10473</v>
      </c>
      <c r="AP692">
        <v>-0.13412977562925199</v>
      </c>
      <c r="AQ692">
        <f>(Table2[[#This Row],[Sharpe Ratio]]-AVERAGE(Table2[Sharpe Ratio]))/_xlfn.STDEV.P(Table2[Sharpe Ratio])</f>
        <v>-2.1406357895992114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649</v>
      </c>
      <c r="AT692">
        <f>_xlfn.RANK.AVG(Table2[[#This Row],[6M Return vs Nifty Z-Score]],Table2[6M Return vs Nifty Z-Score])</f>
        <v>591</v>
      </c>
      <c r="AU692">
        <f>_xlfn.RANK.AVG(Table2[[#This Row],[Sharpe Ratio Z-Score]],Table2[Sharpe Ratio Z-Score])</f>
        <v>719</v>
      </c>
      <c r="AV692">
        <f>(Table2[[#This Row],[Rank 1Y]]+Table2[[#This Row],[Rank 6M]]+Table2[[#This Row],[Rank Sharpe]])/3</f>
        <v>653</v>
      </c>
    </row>
    <row r="693" spans="1:48" x14ac:dyDescent="0.3">
      <c r="A693" t="s">
        <v>842</v>
      </c>
      <c r="B693" t="s">
        <v>843</v>
      </c>
      <c r="C693" t="s">
        <v>10443</v>
      </c>
      <c r="D693" t="s">
        <v>539</v>
      </c>
      <c r="E693">
        <v>18175.291104</v>
      </c>
      <c r="F693">
        <v>3665.6</v>
      </c>
      <c r="G693">
        <v>-46.068824054623697</v>
      </c>
      <c r="H693">
        <f>(Table2[[#This Row],[1Y Return vs Nifty]]-AVERAGE(Table2[1Y Return vs Nifty]))/_xlfn.STDEV.P(Table2[1Y Return vs Nifty])</f>
        <v>-1.05585331411741</v>
      </c>
      <c r="I693">
        <v>10.457748416206799</v>
      </c>
      <c r="J693">
        <f>(Table2[[#This Row],[1M Return vs Nifty]]-AVERAGE(Table2[1M Return vs Nifty]))/_xlfn.STDEV.P(Table2[1M Return vs Nifty])</f>
        <v>3.5953085171017876E-2</v>
      </c>
      <c r="K693">
        <v>-16.111418797612899</v>
      </c>
      <c r="L693">
        <f>(Table2[[#This Row],[6M Return vs Nifty]]-AVERAGE(Table2[6M Return vs Nifty]))/_xlfn.STDEV.P(Table2[6M Return vs Nifty])</f>
        <v>-0.79219341081075345</v>
      </c>
      <c r="M693">
        <v>-1.06555890368832</v>
      </c>
      <c r="N693">
        <f>(Table2[[#This Row],[1W Return vs Nifty]]-AVERAGE(Table2[1W Return vs Nifty]))/_xlfn.STDEV.P(Table2[1W Return vs Nifty])</f>
        <v>-0.52670487090940965</v>
      </c>
      <c r="O693">
        <v>3569.09</v>
      </c>
      <c r="P693">
        <v>3456.0925748132099</v>
      </c>
      <c r="Q693">
        <v>3547.9203057943801</v>
      </c>
      <c r="R693">
        <v>62.176500289909796</v>
      </c>
      <c r="S693" s="2">
        <f>(Table2[[#This Row],[Close Price]]-Table2[[#This Row],[20D EMA]])/Table2[[#This Row],[20D EMA]]</f>
        <v>2.7040506123409542E-2</v>
      </c>
      <c r="T693" s="2">
        <f>(Table2[[#This Row],[Close Price]]-Table2[[#This Row],[50D EMA]])/Table2[[#This Row],[50D EMA]]</f>
        <v>6.0619737652170137E-2</v>
      </c>
      <c r="U693" s="2">
        <f>(Table2[[#This Row],[Close Price]]-Table2[[#This Row],[200D EMA]])/Table2[[#This Row],[200D EMA]]</f>
        <v>3.3168640798787993E-2</v>
      </c>
      <c r="V693">
        <v>0.86245588869746104</v>
      </c>
      <c r="W693">
        <v>3626</v>
      </c>
      <c r="X693">
        <v>3722.85</v>
      </c>
      <c r="Y693">
        <v>3569.05</v>
      </c>
      <c r="Z693">
        <v>3722.85</v>
      </c>
      <c r="AA693">
        <v>3569.05</v>
      </c>
      <c r="AB693">
        <v>3722.85</v>
      </c>
      <c r="AC693" s="2">
        <f>(Table2[[#This Row],[Close Price]]/Table2[[#This Row],[Day Low]])-1</f>
        <v>1.0921125206839521E-2</v>
      </c>
      <c r="AD693" s="2">
        <f>(Table2[[#This Row],[Day High]]/Table2[[#This Row],[Close Price]])-1</f>
        <v>1.5618179834133494E-2</v>
      </c>
      <c r="AE693" s="2">
        <f>(Table2[[#This Row],[Close Price]]/Table2[[#This Row],[Current Week Low]])-1</f>
        <v>2.705201664308432E-2</v>
      </c>
      <c r="AF693" s="2">
        <f>(Table2[[#This Row],[Current Week High]]/Table2[[#This Row],[Close Price]])-1</f>
        <v>1.5618179834133494E-2</v>
      </c>
      <c r="AG693" s="2">
        <f>(Table2[[#This Row],[Close Price]]/Table2[[#This Row],[Current Month Low]])-1</f>
        <v>2.705201664308432E-2</v>
      </c>
      <c r="AH693" s="2">
        <f>(Table2[[#This Row],[Current Month High]]/Table2[[#This Row],[Close Price]])-1</f>
        <v>1.5618179834133494E-2</v>
      </c>
      <c r="AI693">
        <v>28.880674378000801</v>
      </c>
      <c r="AJ693">
        <v>27.4570142040021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0.04</v>
      </c>
      <c r="AM693" t="s">
        <v>10473</v>
      </c>
      <c r="AN693">
        <v>0.76</v>
      </c>
      <c r="AO693" t="s">
        <v>10473</v>
      </c>
      <c r="AP693">
        <v>-6.4721347777883007E-2</v>
      </c>
      <c r="AQ693">
        <f>(Table2[[#This Row],[Sharpe Ratio]]-AVERAGE(Table2[Sharpe Ratio]))/_xlfn.STDEV.P(Table2[Sharpe Ratio])</f>
        <v>-1.3556780678116331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711</v>
      </c>
      <c r="AT693">
        <f>_xlfn.RANK.AVG(Table2[[#This Row],[6M Return vs Nifty Z-Score]],Table2[6M Return vs Nifty Z-Score])</f>
        <v>594</v>
      </c>
      <c r="AU693">
        <f>_xlfn.RANK.AVG(Table2[[#This Row],[Sharpe Ratio Z-Score]],Table2[Sharpe Ratio Z-Score])</f>
        <v>659</v>
      </c>
      <c r="AV693">
        <f>(Table2[[#This Row],[Rank 1Y]]+Table2[[#This Row],[Rank 6M]]+Table2[[#This Row],[Rank Sharpe]])/3</f>
        <v>654.66666666666663</v>
      </c>
    </row>
    <row r="694" spans="1:48" x14ac:dyDescent="0.3">
      <c r="A694" t="s">
        <v>451</v>
      </c>
      <c r="B694" t="s">
        <v>452</v>
      </c>
      <c r="C694" t="s">
        <v>10429</v>
      </c>
      <c r="D694" t="s">
        <v>49</v>
      </c>
      <c r="E694">
        <v>49984.884765299998</v>
      </c>
      <c r="F694">
        <v>672.6</v>
      </c>
      <c r="G694">
        <v>-37.940722401439402</v>
      </c>
      <c r="H694">
        <f>(Table2[[#This Row],[1Y Return vs Nifty]]-AVERAGE(Table2[1Y Return vs Nifty]))/_xlfn.STDEV.P(Table2[1Y Return vs Nifty])</f>
        <v>-0.96531653611128132</v>
      </c>
      <c r="I694">
        <v>0.114811880951804</v>
      </c>
      <c r="J694">
        <f>(Table2[[#This Row],[1M Return vs Nifty]]-AVERAGE(Table2[1M Return vs Nifty]))/_xlfn.STDEV.P(Table2[1M Return vs Nifty])</f>
        <v>-0.7088628170133624</v>
      </c>
      <c r="K694">
        <v>-28.038216120681799</v>
      </c>
      <c r="L694">
        <f>(Table2[[#This Row],[6M Return vs Nifty]]-AVERAGE(Table2[6M Return vs Nifty]))/_xlfn.STDEV.P(Table2[6M Return vs Nifty])</f>
        <v>-1.1332291054345274</v>
      </c>
      <c r="M694">
        <v>-0.79013197600384999</v>
      </c>
      <c r="N694">
        <f>(Table2[[#This Row],[1W Return vs Nifty]]-AVERAGE(Table2[1W Return vs Nifty]))/_xlfn.STDEV.P(Table2[1W Return vs Nifty])</f>
        <v>-0.47262874422672213</v>
      </c>
      <c r="O694">
        <v>667.19</v>
      </c>
      <c r="P694">
        <v>652.01528133264299</v>
      </c>
      <c r="Q694">
        <v>659.40027658039799</v>
      </c>
      <c r="R694">
        <v>52.6834670282243</v>
      </c>
      <c r="S694" s="2">
        <f>(Table2[[#This Row],[Close Price]]-Table2[[#This Row],[20D EMA]])/Table2[[#This Row],[20D EMA]]</f>
        <v>8.1086347217433838E-3</v>
      </c>
      <c r="T694" s="2">
        <f>(Table2[[#This Row],[Close Price]]-Table2[[#This Row],[50D EMA]])/Table2[[#This Row],[50D EMA]]</f>
        <v>3.1570914450477723E-2</v>
      </c>
      <c r="U694" s="2">
        <f>(Table2[[#This Row],[Close Price]]-Table2[[#This Row],[200D EMA]])/Table2[[#This Row],[200D EMA]]</f>
        <v>2.0017770523322868E-2</v>
      </c>
      <c r="V694">
        <v>0.84288826803361405</v>
      </c>
      <c r="W694">
        <v>668.15</v>
      </c>
      <c r="X694">
        <v>678.2</v>
      </c>
      <c r="Y694">
        <v>661.8</v>
      </c>
      <c r="Z694">
        <v>682.2</v>
      </c>
      <c r="AA694">
        <v>661.8</v>
      </c>
      <c r="AB694">
        <v>682.2</v>
      </c>
      <c r="AC694" s="2">
        <f>(Table2[[#This Row],[Close Price]]/Table2[[#This Row],[Day Low]])-1</f>
        <v>6.6601810970590147E-3</v>
      </c>
      <c r="AD694" s="2">
        <f>(Table2[[#This Row],[Day High]]/Table2[[#This Row],[Close Price]])-1</f>
        <v>8.3258994944990228E-3</v>
      </c>
      <c r="AE694" s="2">
        <f>(Table2[[#This Row],[Close Price]]/Table2[[#This Row],[Current Week Low]])-1</f>
        <v>1.6319129646418906E-2</v>
      </c>
      <c r="AF694" s="2">
        <f>(Table2[[#This Row],[Current Week High]]/Table2[[#This Row],[Close Price]])-1</f>
        <v>1.4272970561998166E-2</v>
      </c>
      <c r="AG694" s="2">
        <f>(Table2[[#This Row],[Close Price]]/Table2[[#This Row],[Current Month Low]])-1</f>
        <v>1.6319129646418906E-2</v>
      </c>
      <c r="AH694" s="2">
        <f>(Table2[[#This Row],[Current Month High]]/Table2[[#This Row],[Close Price]])-1</f>
        <v>1.4272970561998166E-2</v>
      </c>
      <c r="AI694">
        <v>20.933690157597301</v>
      </c>
      <c r="AJ694">
        <v>21.4737222322557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-0.01</v>
      </c>
      <c r="AM694" t="s">
        <v>10474</v>
      </c>
      <c r="AN694">
        <v>2.38</v>
      </c>
      <c r="AO694" t="s">
        <v>10473</v>
      </c>
      <c r="AP694">
        <v>-2.8297684348845002E-2</v>
      </c>
      <c r="AQ694">
        <f>(Table2[[#This Row],[Sharpe Ratio]]-AVERAGE(Table2[Sharpe Ratio]))/_xlfn.STDEV.P(Table2[Sharpe Ratio])</f>
        <v>-0.94375351124856022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692</v>
      </c>
      <c r="AT694">
        <f>_xlfn.RANK.AVG(Table2[[#This Row],[6M Return vs Nifty Z-Score]],Table2[6M Return vs Nifty Z-Score])</f>
        <v>682</v>
      </c>
      <c r="AU694">
        <f>_xlfn.RANK.AVG(Table2[[#This Row],[Sharpe Ratio Z-Score]],Table2[Sharpe Ratio Z-Score])</f>
        <v>596</v>
      </c>
      <c r="AV694">
        <f>(Table2[[#This Row],[Rank 1Y]]+Table2[[#This Row],[Rank 6M]]+Table2[[#This Row],[Rank Sharpe]])/3</f>
        <v>656.66666666666663</v>
      </c>
    </row>
    <row r="695" spans="1:48" x14ac:dyDescent="0.3">
      <c r="A695" t="s">
        <v>1526</v>
      </c>
      <c r="B695" t="s">
        <v>1527</v>
      </c>
      <c r="C695" t="s">
        <v>10435</v>
      </c>
      <c r="D695" t="s">
        <v>230</v>
      </c>
      <c r="E695">
        <v>6341.44123132</v>
      </c>
      <c r="F695">
        <v>1410.55</v>
      </c>
      <c r="G695">
        <v>-30.750930200520099</v>
      </c>
      <c r="H695">
        <f>(Table2[[#This Row],[1Y Return vs Nifty]]-AVERAGE(Table2[1Y Return vs Nifty]))/_xlfn.STDEV.P(Table2[1Y Return vs Nifty])</f>
        <v>-0.8852313393236878</v>
      </c>
      <c r="I695">
        <v>10.266970467504001</v>
      </c>
      <c r="J695">
        <f>(Table2[[#This Row],[1M Return vs Nifty]]-AVERAGE(Table2[1M Return vs Nifty]))/_xlfn.STDEV.P(Table2[1M Return vs Nifty])</f>
        <v>2.2214776955008189E-2</v>
      </c>
      <c r="K695">
        <v>-22.7559386148118</v>
      </c>
      <c r="L695">
        <f>(Table2[[#This Row],[6M Return vs Nifty]]-AVERAGE(Table2[6M Return vs Nifty]))/_xlfn.STDEV.P(Table2[6M Return vs Nifty])</f>
        <v>-0.98218728510229591</v>
      </c>
      <c r="M695">
        <v>5.06555215087758</v>
      </c>
      <c r="N695">
        <f>(Table2[[#This Row],[1W Return vs Nifty]]-AVERAGE(Table2[1W Return vs Nifty]))/_xlfn.STDEV.P(Table2[1W Return vs Nifty])</f>
        <v>0.67705084346341549</v>
      </c>
      <c r="O695">
        <v>1351.08</v>
      </c>
      <c r="P695">
        <v>1342.3554887469099</v>
      </c>
      <c r="Q695">
        <v>1429.4043188396799</v>
      </c>
      <c r="R695">
        <v>75.397847678460195</v>
      </c>
      <c r="S695" s="2">
        <f>(Table2[[#This Row],[Close Price]]-Table2[[#This Row],[20D EMA]])/Table2[[#This Row],[20D EMA]]</f>
        <v>4.401663854101906E-2</v>
      </c>
      <c r="T695" s="2">
        <f>(Table2[[#This Row],[Close Price]]-Table2[[#This Row],[50D EMA]])/Table2[[#This Row],[50D EMA]]</f>
        <v>5.0802124939906677E-2</v>
      </c>
      <c r="U695" s="2">
        <f>(Table2[[#This Row],[Close Price]]-Table2[[#This Row],[200D EMA]])/Table2[[#This Row],[200D EMA]]</f>
        <v>-1.3190332917830413E-2</v>
      </c>
      <c r="V695">
        <v>0.80572726839750197</v>
      </c>
      <c r="W695">
        <v>1391</v>
      </c>
      <c r="X695">
        <v>1439.9</v>
      </c>
      <c r="Y695">
        <v>1317</v>
      </c>
      <c r="Z695">
        <v>1439.9</v>
      </c>
      <c r="AA695">
        <v>1317</v>
      </c>
      <c r="AB695">
        <v>1439.9</v>
      </c>
      <c r="AC695" s="2">
        <f>(Table2[[#This Row],[Close Price]]/Table2[[#This Row],[Day Low]])-1</f>
        <v>1.4054636951833288E-2</v>
      </c>
      <c r="AD695" s="2">
        <f>(Table2[[#This Row],[Day High]]/Table2[[#This Row],[Close Price]])-1</f>
        <v>2.0807486441459133E-2</v>
      </c>
      <c r="AE695" s="2">
        <f>(Table2[[#This Row],[Close Price]]/Table2[[#This Row],[Current Week Low]])-1</f>
        <v>7.1032649962034844E-2</v>
      </c>
      <c r="AF695" s="2">
        <f>(Table2[[#This Row],[Current Week High]]/Table2[[#This Row],[Close Price]])-1</f>
        <v>2.0807486441459133E-2</v>
      </c>
      <c r="AG695" s="2">
        <f>(Table2[[#This Row],[Close Price]]/Table2[[#This Row],[Current Month Low]])-1</f>
        <v>7.1032649962034844E-2</v>
      </c>
      <c r="AH695" s="2">
        <f>(Table2[[#This Row],[Current Month High]]/Table2[[#This Row],[Close Price]])-1</f>
        <v>2.0807486441459133E-2</v>
      </c>
      <c r="AI695">
        <v>34.553897415901602</v>
      </c>
      <c r="AJ695">
        <v>23.396903158078899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-0.1</v>
      </c>
      <c r="AM695" t="s">
        <v>10474</v>
      </c>
      <c r="AN695">
        <v>4.45</v>
      </c>
      <c r="AO695" t="s">
        <v>10473</v>
      </c>
      <c r="AP695">
        <v>-6.9943391069208993E-2</v>
      </c>
      <c r="AQ695">
        <f>(Table2[[#This Row],[Sharpe Ratio]]-AVERAGE(Table2[Sharpe Ratio]))/_xlfn.STDEV.P(Table2[Sharpe Ratio])</f>
        <v>-1.4147354954458262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665</v>
      </c>
      <c r="AT695">
        <f>_xlfn.RANK.AVG(Table2[[#This Row],[6M Return vs Nifty Z-Score]],Table2[6M Return vs Nifty Z-Score])</f>
        <v>649</v>
      </c>
      <c r="AU695">
        <f>_xlfn.RANK.AVG(Table2[[#This Row],[Sharpe Ratio Z-Score]],Table2[Sharpe Ratio Z-Score])</f>
        <v>663</v>
      </c>
      <c r="AV695">
        <f>(Table2[[#This Row],[Rank 1Y]]+Table2[[#This Row],[Rank 6M]]+Table2[[#This Row],[Rank Sharpe]])/3</f>
        <v>659</v>
      </c>
    </row>
    <row r="696" spans="1:48" x14ac:dyDescent="0.3">
      <c r="A696" t="s">
        <v>1455</v>
      </c>
      <c r="B696" t="s">
        <v>1456</v>
      </c>
      <c r="C696" t="s">
        <v>10441</v>
      </c>
      <c r="D696" t="s">
        <v>482</v>
      </c>
      <c r="E696">
        <v>6839.5300531749999</v>
      </c>
      <c r="F696">
        <v>481.75</v>
      </c>
      <c r="G696">
        <v>-47.059444610374399</v>
      </c>
      <c r="H696">
        <f>(Table2[[#This Row],[1Y Return vs Nifty]]-AVERAGE(Table2[1Y Return vs Nifty]))/_xlfn.STDEV.P(Table2[1Y Return vs Nifty])</f>
        <v>-1.0668875749043889</v>
      </c>
      <c r="I696">
        <v>-4.8819778107358802</v>
      </c>
      <c r="J696">
        <f>(Table2[[#This Row],[1M Return vs Nifty]]-AVERAGE(Table2[1M Return vs Nifty]))/_xlfn.STDEV.P(Table2[1M Return vs Nifty])</f>
        <v>-1.0686918084757195</v>
      </c>
      <c r="K696">
        <v>-30.218783482610402</v>
      </c>
      <c r="L696">
        <f>(Table2[[#This Row],[6M Return vs Nifty]]-AVERAGE(Table2[6M Return vs Nifty]))/_xlfn.STDEV.P(Table2[6M Return vs Nifty])</f>
        <v>-1.1955804043461702</v>
      </c>
      <c r="M696">
        <v>-3.39314227334647</v>
      </c>
      <c r="N696">
        <f>(Table2[[#This Row],[1W Return vs Nifty]]-AVERAGE(Table2[1W Return vs Nifty]))/_xlfn.STDEV.P(Table2[1W Return vs Nifty])</f>
        <v>-0.98369248000166287</v>
      </c>
      <c r="O696">
        <v>483.41</v>
      </c>
      <c r="P696">
        <v>498.234472040132</v>
      </c>
      <c r="Q696">
        <v>549.030205495838</v>
      </c>
      <c r="R696">
        <v>50.890642186304902</v>
      </c>
      <c r="S696" s="2">
        <f>(Table2[[#This Row],[Close Price]]-Table2[[#This Row],[20D EMA]])/Table2[[#This Row],[20D EMA]]</f>
        <v>-3.4339380649966384E-3</v>
      </c>
      <c r="T696" s="2">
        <f>(Table2[[#This Row],[Close Price]]-Table2[[#This Row],[50D EMA]])/Table2[[#This Row],[50D EMA]]</f>
        <v>-3.3085771790604256E-2</v>
      </c>
      <c r="U696" s="2">
        <f>(Table2[[#This Row],[Close Price]]-Table2[[#This Row],[200D EMA]])/Table2[[#This Row],[200D EMA]]</f>
        <v>-0.12254372313646418</v>
      </c>
      <c r="V696">
        <v>1.4333867156953899</v>
      </c>
      <c r="W696">
        <v>478.05</v>
      </c>
      <c r="X696">
        <v>487.95</v>
      </c>
      <c r="Y696">
        <v>470.75</v>
      </c>
      <c r="Z696">
        <v>487.95</v>
      </c>
      <c r="AA696">
        <v>470.75</v>
      </c>
      <c r="AB696">
        <v>487.95</v>
      </c>
      <c r="AC696" s="2">
        <f>(Table2[[#This Row],[Close Price]]/Table2[[#This Row],[Day Low]])-1</f>
        <v>7.7397761740403137E-3</v>
      </c>
      <c r="AD696" s="2">
        <f>(Table2[[#This Row],[Day High]]/Table2[[#This Row],[Close Price]])-1</f>
        <v>1.2869745718733672E-2</v>
      </c>
      <c r="AE696" s="2">
        <f>(Table2[[#This Row],[Close Price]]/Table2[[#This Row],[Current Week Low]])-1</f>
        <v>2.3366967604885769E-2</v>
      </c>
      <c r="AF696" s="2">
        <f>(Table2[[#This Row],[Current Week High]]/Table2[[#This Row],[Close Price]])-1</f>
        <v>1.2869745718733672E-2</v>
      </c>
      <c r="AG696" s="2">
        <f>(Table2[[#This Row],[Close Price]]/Table2[[#This Row],[Current Month Low]])-1</f>
        <v>2.3366967604885769E-2</v>
      </c>
      <c r="AH696" s="2">
        <f>(Table2[[#This Row],[Current Month High]]/Table2[[#This Row],[Close Price]])-1</f>
        <v>1.2869745718733672E-2</v>
      </c>
      <c r="AI696">
        <v>50.0467047223663</v>
      </c>
      <c r="AJ696">
        <v>12.427071178529699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-0.16</v>
      </c>
      <c r="AM696" t="s">
        <v>10474</v>
      </c>
      <c r="AN696">
        <v>1.76</v>
      </c>
      <c r="AO696" t="s">
        <v>10473</v>
      </c>
      <c r="AP696">
        <v>-1.5469965051184999E-2</v>
      </c>
      <c r="AQ696">
        <f>(Table2[[#This Row],[Sharpe Ratio]]-AVERAGE(Table2[Sharpe Ratio]))/_xlfn.STDEV.P(Table2[Sharpe Ratio])</f>
        <v>-0.7986815419311748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713</v>
      </c>
      <c r="AT696">
        <f>_xlfn.RANK.AVG(Table2[[#This Row],[6M Return vs Nifty Z-Score]],Table2[6M Return vs Nifty Z-Score])</f>
        <v>688</v>
      </c>
      <c r="AU696">
        <f>_xlfn.RANK.AVG(Table2[[#This Row],[Sharpe Ratio Z-Score]],Table2[Sharpe Ratio Z-Score])</f>
        <v>578</v>
      </c>
      <c r="AV696">
        <f>(Table2[[#This Row],[Rank 1Y]]+Table2[[#This Row],[Rank 6M]]+Table2[[#This Row],[Rank Sharpe]])/3</f>
        <v>659.66666666666663</v>
      </c>
    </row>
    <row r="697" spans="1:48" x14ac:dyDescent="0.3">
      <c r="A697" t="s">
        <v>1459</v>
      </c>
      <c r="B697" t="s">
        <v>1460</v>
      </c>
      <c r="C697" t="s">
        <v>10430</v>
      </c>
      <c r="D697" t="s">
        <v>631</v>
      </c>
      <c r="E697">
        <v>6782.1517867390003</v>
      </c>
      <c r="F697">
        <v>139.09</v>
      </c>
      <c r="G697">
        <v>-32.3530946739603</v>
      </c>
      <c r="H697">
        <f>(Table2[[#This Row],[1Y Return vs Nifty]]-AVERAGE(Table2[1Y Return vs Nifty]))/_xlfn.STDEV.P(Table2[1Y Return vs Nifty])</f>
        <v>-0.90307742632535981</v>
      </c>
      <c r="I697">
        <v>13.1819891308691</v>
      </c>
      <c r="J697">
        <f>(Table2[[#This Row],[1M Return vs Nifty]]-AVERAGE(Table2[1M Return vs Nifty]))/_xlfn.STDEV.P(Table2[1M Return vs Nifty])</f>
        <v>0.23213120138998178</v>
      </c>
      <c r="K697">
        <v>-18.086739537006402</v>
      </c>
      <c r="L697">
        <f>(Table2[[#This Row],[6M Return vs Nifty]]-AVERAGE(Table2[6M Return vs Nifty]))/_xlfn.STDEV.P(Table2[6M Return vs Nifty])</f>
        <v>-0.84867587313622805</v>
      </c>
      <c r="M697">
        <v>0.36051921400902498</v>
      </c>
      <c r="N697">
        <f>(Table2[[#This Row],[1W Return vs Nifty]]-AVERAGE(Table2[1W Return vs Nifty]))/_xlfn.STDEV.P(Table2[1W Return vs Nifty])</f>
        <v>-0.24671488735792677</v>
      </c>
      <c r="O697">
        <v>137.41</v>
      </c>
      <c r="P697">
        <v>133.704589466523</v>
      </c>
      <c r="Q697">
        <v>139.17112314874899</v>
      </c>
      <c r="R697">
        <v>50.425799706912102</v>
      </c>
      <c r="S697" s="2">
        <f>(Table2[[#This Row],[Close Price]]-Table2[[#This Row],[20D EMA]])/Table2[[#This Row],[20D EMA]]</f>
        <v>1.2226184411614925E-2</v>
      </c>
      <c r="T697" s="2">
        <f>(Table2[[#This Row],[Close Price]]-Table2[[#This Row],[50D EMA]])/Table2[[#This Row],[50D EMA]]</f>
        <v>4.0278426903404094E-2</v>
      </c>
      <c r="U697" s="2">
        <f>(Table2[[#This Row],[Close Price]]-Table2[[#This Row],[200D EMA]])/Table2[[#This Row],[200D EMA]]</f>
        <v>-5.8290216327621487E-4</v>
      </c>
      <c r="V697">
        <v>0.79677800657282805</v>
      </c>
      <c r="W697">
        <v>138</v>
      </c>
      <c r="X697">
        <v>143.11000000000001</v>
      </c>
      <c r="Y697">
        <v>136.56</v>
      </c>
      <c r="Z697">
        <v>148.81</v>
      </c>
      <c r="AA697">
        <v>136.56</v>
      </c>
      <c r="AB697">
        <v>148.81</v>
      </c>
      <c r="AC697" s="2">
        <f>(Table2[[#This Row],[Close Price]]/Table2[[#This Row],[Day Low]])-1</f>
        <v>7.8985507246376319E-3</v>
      </c>
      <c r="AD697" s="2">
        <f>(Table2[[#This Row],[Day High]]/Table2[[#This Row],[Close Price]])-1</f>
        <v>2.890214968725302E-2</v>
      </c>
      <c r="AE697" s="2">
        <f>(Table2[[#This Row],[Close Price]]/Table2[[#This Row],[Current Week Low]])-1</f>
        <v>1.8526654950205002E-2</v>
      </c>
      <c r="AF697" s="2">
        <f>(Table2[[#This Row],[Current Week High]]/Table2[[#This Row],[Close Price]])-1</f>
        <v>6.9882809691566683E-2</v>
      </c>
      <c r="AG697" s="2">
        <f>(Table2[[#This Row],[Close Price]]/Table2[[#This Row],[Current Month Low]])-1</f>
        <v>1.8526654950205002E-2</v>
      </c>
      <c r="AH697" s="2">
        <f>(Table2[[#This Row],[Current Month High]]/Table2[[#This Row],[Close Price]])-1</f>
        <v>6.9882809691566683E-2</v>
      </c>
      <c r="AI697">
        <v>28.7295995398662</v>
      </c>
      <c r="AJ697">
        <v>27.022831050228302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-0.12</v>
      </c>
      <c r="AM697" t="s">
        <v>10474</v>
      </c>
      <c r="AN697">
        <v>2.94</v>
      </c>
      <c r="AO697" t="s">
        <v>10473</v>
      </c>
      <c r="AP697">
        <v>-0.107665369047661</v>
      </c>
      <c r="AQ697">
        <f>(Table2[[#This Row],[Sharpe Ratio]]-AVERAGE(Table2[Sharpe Ratio]))/_xlfn.STDEV.P(Table2[Sharpe Ratio])</f>
        <v>-1.8413430244147002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669</v>
      </c>
      <c r="AT697">
        <f>_xlfn.RANK.AVG(Table2[[#This Row],[6M Return vs Nifty Z-Score]],Table2[6M Return vs Nifty Z-Score])</f>
        <v>605</v>
      </c>
      <c r="AU697">
        <f>_xlfn.RANK.AVG(Table2[[#This Row],[Sharpe Ratio Z-Score]],Table2[Sharpe Ratio Z-Score])</f>
        <v>709</v>
      </c>
      <c r="AV697">
        <f>(Table2[[#This Row],[Rank 1Y]]+Table2[[#This Row],[Rank 6M]]+Table2[[#This Row],[Rank Sharpe]])/3</f>
        <v>661</v>
      </c>
    </row>
    <row r="698" spans="1:48" x14ac:dyDescent="0.3">
      <c r="A698" t="s">
        <v>1980</v>
      </c>
      <c r="B698" t="s">
        <v>1981</v>
      </c>
      <c r="C698" t="s">
        <v>10434</v>
      </c>
      <c r="D698" t="s">
        <v>59</v>
      </c>
      <c r="E698">
        <v>3198.261602475</v>
      </c>
      <c r="F698">
        <v>346.95</v>
      </c>
      <c r="G698">
        <v>-19.7855654070014</v>
      </c>
      <c r="H698">
        <f>(Table2[[#This Row],[1Y Return vs Nifty]]-AVERAGE(Table2[1Y Return vs Nifty]))/_xlfn.STDEV.P(Table2[1Y Return vs Nifty])</f>
        <v>-0.76309103640583575</v>
      </c>
      <c r="I698">
        <v>6.5494667093789802</v>
      </c>
      <c r="J698">
        <f>(Table2[[#This Row],[1M Return vs Nifty]]-AVERAGE(Table2[1M Return vs Nifty]))/_xlfn.STDEV.P(Table2[1M Return vs Nifty])</f>
        <v>-0.24549023177667764</v>
      </c>
      <c r="K698">
        <v>-23.030067076271798</v>
      </c>
      <c r="L698">
        <f>(Table2[[#This Row],[6M Return vs Nifty]]-AVERAGE(Table2[6M Return vs Nifty]))/_xlfn.STDEV.P(Table2[6M Return vs Nifty])</f>
        <v>-0.99002573391112525</v>
      </c>
      <c r="M698">
        <v>6.0951482882863699</v>
      </c>
      <c r="N698">
        <f>(Table2[[#This Row],[1W Return vs Nifty]]-AVERAGE(Table2[1W Return vs Nifty]))/_xlfn.STDEV.P(Table2[1W Return vs Nifty])</f>
        <v>0.87919727709864359</v>
      </c>
      <c r="O698">
        <v>331.09</v>
      </c>
      <c r="P698">
        <v>328.58900123483198</v>
      </c>
      <c r="Q698">
        <v>340.44768662446501</v>
      </c>
      <c r="R698">
        <v>81.732244687847398</v>
      </c>
      <c r="S698" s="2">
        <f>(Table2[[#This Row],[Close Price]]-Table2[[#This Row],[20D EMA]])/Table2[[#This Row],[20D EMA]]</f>
        <v>4.7902383037844741E-2</v>
      </c>
      <c r="T698" s="2">
        <f>(Table2[[#This Row],[Close Price]]-Table2[[#This Row],[50D EMA]])/Table2[[#This Row],[50D EMA]]</f>
        <v>5.5878312104689076E-2</v>
      </c>
      <c r="U698" s="2">
        <f>(Table2[[#This Row],[Close Price]]-Table2[[#This Row],[200D EMA]])/Table2[[#This Row],[200D EMA]]</f>
        <v>1.9099302568348592E-2</v>
      </c>
      <c r="V698">
        <v>0.98859041516957702</v>
      </c>
      <c r="W698">
        <v>342</v>
      </c>
      <c r="X698">
        <v>349.85</v>
      </c>
      <c r="Y698">
        <v>323.8</v>
      </c>
      <c r="Z698">
        <v>354.4</v>
      </c>
      <c r="AA698">
        <v>323.8</v>
      </c>
      <c r="AB698">
        <v>354.4</v>
      </c>
      <c r="AC698" s="2">
        <f>(Table2[[#This Row],[Close Price]]/Table2[[#This Row],[Day Low]])-1</f>
        <v>1.4473684210526194E-2</v>
      </c>
      <c r="AD698" s="2">
        <f>(Table2[[#This Row],[Day High]]/Table2[[#This Row],[Close Price]])-1</f>
        <v>8.358553105634936E-3</v>
      </c>
      <c r="AE698" s="2">
        <f>(Table2[[#This Row],[Close Price]]/Table2[[#This Row],[Current Week Low]])-1</f>
        <v>7.1494749845583572E-2</v>
      </c>
      <c r="AF698" s="2">
        <f>(Table2[[#This Row],[Current Week High]]/Table2[[#This Row],[Close Price]])-1</f>
        <v>2.1472834702406685E-2</v>
      </c>
      <c r="AG698" s="2">
        <f>(Table2[[#This Row],[Close Price]]/Table2[[#This Row],[Current Month Low]])-1</f>
        <v>7.1494749845583572E-2</v>
      </c>
      <c r="AH698" s="2">
        <f>(Table2[[#This Row],[Current Month High]]/Table2[[#This Row],[Close Price]])-1</f>
        <v>2.1472834702406685E-2</v>
      </c>
      <c r="AI698">
        <v>19.613777201325799</v>
      </c>
      <c r="AJ698">
        <v>21.0572226099092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-0.05</v>
      </c>
      <c r="AM698" t="s">
        <v>10474</v>
      </c>
      <c r="AN698">
        <v>6.66</v>
      </c>
      <c r="AO698" t="s">
        <v>10473</v>
      </c>
      <c r="AP698">
        <v>-9.8611091661597997E-2</v>
      </c>
      <c r="AQ698">
        <f>(Table2[[#This Row],[Sharpe Ratio]]-AVERAGE(Table2[Sharpe Ratio]))/_xlfn.STDEV.P(Table2[Sharpe Ratio])</f>
        <v>-1.7389458779958793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627</v>
      </c>
      <c r="AT698">
        <f>_xlfn.RANK.AVG(Table2[[#This Row],[6M Return vs Nifty Z-Score]],Table2[6M Return vs Nifty Z-Score])</f>
        <v>655</v>
      </c>
      <c r="AU698">
        <f>_xlfn.RANK.AVG(Table2[[#This Row],[Sharpe Ratio Z-Score]],Table2[Sharpe Ratio Z-Score])</f>
        <v>701</v>
      </c>
      <c r="AV698">
        <f>(Table2[[#This Row],[Rank 1Y]]+Table2[[#This Row],[Rank 6M]]+Table2[[#This Row],[Rank Sharpe]])/3</f>
        <v>661</v>
      </c>
    </row>
    <row r="699" spans="1:48" x14ac:dyDescent="0.3">
      <c r="A699" t="s">
        <v>499</v>
      </c>
      <c r="B699" t="s">
        <v>500</v>
      </c>
      <c r="C699" t="s">
        <v>10443</v>
      </c>
      <c r="D699" t="s">
        <v>375</v>
      </c>
      <c r="E699">
        <v>42987.29960007</v>
      </c>
      <c r="F699">
        <v>572.70000000000005</v>
      </c>
      <c r="G699">
        <v>-39.835699372266703</v>
      </c>
      <c r="H699">
        <f>(Table2[[#This Row],[1Y Return vs Nifty]]-AVERAGE(Table2[1Y Return vs Nifty]))/_xlfn.STDEV.P(Table2[1Y Return vs Nifty])</f>
        <v>-0.98642418420120193</v>
      </c>
      <c r="I699">
        <v>5.7749822719061701</v>
      </c>
      <c r="J699">
        <f>(Table2[[#This Row],[1M Return vs Nifty]]-AVERAGE(Table2[1M Return vs Nifty]))/_xlfn.STDEV.P(Table2[1M Return vs Nifty])</f>
        <v>-0.30126243177595491</v>
      </c>
      <c r="K699">
        <v>-13.4739800675982</v>
      </c>
      <c r="L699">
        <f>(Table2[[#This Row],[6M Return vs Nifty]]-AVERAGE(Table2[6M Return vs Nifty]))/_xlfn.STDEV.P(Table2[6M Return vs Nifty])</f>
        <v>-0.7167782993643248</v>
      </c>
      <c r="M699">
        <v>-0.88790830610892602</v>
      </c>
      <c r="N699">
        <f>(Table2[[#This Row],[1W Return vs Nifty]]-AVERAGE(Table2[1W Return vs Nifty]))/_xlfn.STDEV.P(Table2[1W Return vs Nifty])</f>
        <v>-0.49182572419444553</v>
      </c>
      <c r="O699">
        <v>559.91</v>
      </c>
      <c r="P699">
        <v>535.75311254718201</v>
      </c>
      <c r="Q699">
        <v>547.79936842028599</v>
      </c>
      <c r="R699">
        <v>63.177418300208402</v>
      </c>
      <c r="S699" s="2">
        <f>(Table2[[#This Row],[Close Price]]-Table2[[#This Row],[20D EMA]])/Table2[[#This Row],[20D EMA]]</f>
        <v>2.2842956903788247E-2</v>
      </c>
      <c r="T699" s="2">
        <f>(Table2[[#This Row],[Close Price]]-Table2[[#This Row],[50D EMA]])/Table2[[#This Row],[50D EMA]]</f>
        <v>6.8962525065244945E-2</v>
      </c>
      <c r="U699" s="2">
        <f>(Table2[[#This Row],[Close Price]]-Table2[[#This Row],[200D EMA]])/Table2[[#This Row],[200D EMA]]</f>
        <v>4.5455750800737771E-2</v>
      </c>
      <c r="V699">
        <v>0.66219461375491895</v>
      </c>
      <c r="W699">
        <v>567.70000000000005</v>
      </c>
      <c r="X699">
        <v>573.9</v>
      </c>
      <c r="Y699">
        <v>561.9</v>
      </c>
      <c r="Z699">
        <v>580.29999999999995</v>
      </c>
      <c r="AA699">
        <v>561.9</v>
      </c>
      <c r="AB699">
        <v>580.29999999999995</v>
      </c>
      <c r="AC699" s="2">
        <f>(Table2[[#This Row],[Close Price]]/Table2[[#This Row],[Day Low]])-1</f>
        <v>8.8074687334860347E-3</v>
      </c>
      <c r="AD699" s="2">
        <f>(Table2[[#This Row],[Day High]]/Table2[[#This Row],[Close Price]])-1</f>
        <v>2.0953378732320171E-3</v>
      </c>
      <c r="AE699" s="2">
        <f>(Table2[[#This Row],[Close Price]]/Table2[[#This Row],[Current Week Low]])-1</f>
        <v>1.9220501868659978E-2</v>
      </c>
      <c r="AF699" s="2">
        <f>(Table2[[#This Row],[Current Week High]]/Table2[[#This Row],[Close Price]])-1</f>
        <v>1.3270473197136257E-2</v>
      </c>
      <c r="AG699" s="2">
        <f>(Table2[[#This Row],[Close Price]]/Table2[[#This Row],[Current Month Low]])-1</f>
        <v>1.9220501868659978E-2</v>
      </c>
      <c r="AH699" s="2">
        <f>(Table2[[#This Row],[Current Month High]]/Table2[[#This Row],[Close Price]])-1</f>
        <v>1.3270473197136257E-2</v>
      </c>
      <c r="AI699">
        <v>18.5612013270473</v>
      </c>
      <c r="AJ699">
        <v>27.891916033943701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0.08</v>
      </c>
      <c r="AM699" t="s">
        <v>10473</v>
      </c>
      <c r="AN699">
        <v>2.76</v>
      </c>
      <c r="AO699" t="s">
        <v>10473</v>
      </c>
      <c r="AP699">
        <v>-0.14111651687092999</v>
      </c>
      <c r="AQ699">
        <f>(Table2[[#This Row],[Sharpe Ratio]]-AVERAGE(Table2[Sharpe Ratio]))/_xlfn.STDEV.P(Table2[Sharpe Ratio])</f>
        <v>-2.2196506392012068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698</v>
      </c>
      <c r="AT699">
        <f>_xlfn.RANK.AVG(Table2[[#This Row],[6M Return vs Nifty Z-Score]],Table2[6M Return vs Nifty Z-Score])</f>
        <v>565</v>
      </c>
      <c r="AU699">
        <f>_xlfn.RANK.AVG(Table2[[#This Row],[Sharpe Ratio Z-Score]],Table2[Sharpe Ratio Z-Score])</f>
        <v>721</v>
      </c>
      <c r="AV699">
        <f>(Table2[[#This Row],[Rank 1Y]]+Table2[[#This Row],[Rank 6M]]+Table2[[#This Row],[Rank Sharpe]])/3</f>
        <v>661.33333333333337</v>
      </c>
    </row>
    <row r="700" spans="1:48" x14ac:dyDescent="0.3">
      <c r="A700" t="s">
        <v>198</v>
      </c>
      <c r="B700" t="s">
        <v>199</v>
      </c>
      <c r="C700" t="s">
        <v>10429</v>
      </c>
      <c r="D700" t="s">
        <v>37</v>
      </c>
      <c r="E700">
        <v>130639.730640044</v>
      </c>
      <c r="F700">
        <v>607.35</v>
      </c>
      <c r="G700">
        <v>-35.151864228794999</v>
      </c>
      <c r="H700">
        <f>(Table2[[#This Row],[1Y Return vs Nifty]]-AVERAGE(Table2[1Y Return vs Nifty]))/_xlfn.STDEV.P(Table2[1Y Return vs Nifty])</f>
        <v>-0.93425218135282828</v>
      </c>
      <c r="I700">
        <v>4.5506508901369198</v>
      </c>
      <c r="J700">
        <f>(Table2[[#This Row],[1M Return vs Nifty]]-AVERAGE(Table2[1M Return vs Nifty]))/_xlfn.STDEV.P(Table2[1M Return vs Nifty])</f>
        <v>-0.38942902542919838</v>
      </c>
      <c r="K700">
        <v>-18.0950107794703</v>
      </c>
      <c r="L700">
        <f>(Table2[[#This Row],[6M Return vs Nifty]]-AVERAGE(Table2[6M Return vs Nifty]))/_xlfn.STDEV.P(Table2[6M Return vs Nifty])</f>
        <v>-0.84891238163408111</v>
      </c>
      <c r="M700">
        <v>0.22913983298832999</v>
      </c>
      <c r="N700">
        <f>(Table2[[#This Row],[1W Return vs Nifty]]-AVERAGE(Table2[1W Return vs Nifty]))/_xlfn.STDEV.P(Table2[1W Return vs Nifty])</f>
        <v>-0.27250934438976465</v>
      </c>
      <c r="O700">
        <v>589.07000000000005</v>
      </c>
      <c r="P700">
        <v>584.39003254389195</v>
      </c>
      <c r="Q700">
        <v>599.25716423352105</v>
      </c>
      <c r="R700">
        <v>68.383830960708195</v>
      </c>
      <c r="S700" s="2">
        <f>(Table2[[#This Row],[Close Price]]-Table2[[#This Row],[20D EMA]])/Table2[[#This Row],[20D EMA]]</f>
        <v>3.1031965640755717E-2</v>
      </c>
      <c r="T700" s="2">
        <f>(Table2[[#This Row],[Close Price]]-Table2[[#This Row],[50D EMA]])/Table2[[#This Row],[50D EMA]]</f>
        <v>3.9288773212235811E-2</v>
      </c>
      <c r="U700" s="2">
        <f>(Table2[[#This Row],[Close Price]]-Table2[[#This Row],[200D EMA]])/Table2[[#This Row],[200D EMA]]</f>
        <v>1.3504779332642771E-2</v>
      </c>
      <c r="V700">
        <v>0.75865019612851403</v>
      </c>
      <c r="W700">
        <v>600.65</v>
      </c>
      <c r="X700">
        <v>608.79999999999995</v>
      </c>
      <c r="Y700">
        <v>586.5</v>
      </c>
      <c r="Z700">
        <v>608.79999999999995</v>
      </c>
      <c r="AA700">
        <v>586.5</v>
      </c>
      <c r="AB700">
        <v>608.79999999999995</v>
      </c>
      <c r="AC700" s="2">
        <f>(Table2[[#This Row],[Close Price]]/Table2[[#This Row],[Day Low]])-1</f>
        <v>1.1154582535586544E-2</v>
      </c>
      <c r="AD700" s="2">
        <f>(Table2[[#This Row],[Day High]]/Table2[[#This Row],[Close Price]])-1</f>
        <v>2.3874207623280075E-3</v>
      </c>
      <c r="AE700" s="2">
        <f>(Table2[[#This Row],[Close Price]]/Table2[[#This Row],[Current Week Low]])-1</f>
        <v>3.5549872122762283E-2</v>
      </c>
      <c r="AF700" s="2">
        <f>(Table2[[#This Row],[Current Week High]]/Table2[[#This Row],[Close Price]])-1</f>
        <v>2.3874207623280075E-3</v>
      </c>
      <c r="AG700" s="2">
        <f>(Table2[[#This Row],[Close Price]]/Table2[[#This Row],[Current Month Low]])-1</f>
        <v>3.5549872122762283E-2</v>
      </c>
      <c r="AH700" s="2">
        <f>(Table2[[#This Row],[Current Month High]]/Table2[[#This Row],[Close Price]])-1</f>
        <v>2.3874207623280075E-3</v>
      </c>
      <c r="AI700">
        <v>17.0000823248538</v>
      </c>
      <c r="AJ700">
        <v>18.762221353148199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-0.1</v>
      </c>
      <c r="AM700" t="s">
        <v>10474</v>
      </c>
      <c r="AN700">
        <v>1.87</v>
      </c>
      <c r="AO700" t="s">
        <v>10473</v>
      </c>
      <c r="AP700">
        <v>-9.6988135632312997E-2</v>
      </c>
      <c r="AQ700">
        <f>(Table2[[#This Row],[Sharpe Ratio]]-AVERAGE(Table2[Sharpe Ratio]))/_xlfn.STDEV.P(Table2[Sharpe Ratio])</f>
        <v>-1.7205914517864713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683</v>
      </c>
      <c r="AT700">
        <f>_xlfn.RANK.AVG(Table2[[#This Row],[6M Return vs Nifty Z-Score]],Table2[6M Return vs Nifty Z-Score])</f>
        <v>606</v>
      </c>
      <c r="AU700">
        <f>_xlfn.RANK.AVG(Table2[[#This Row],[Sharpe Ratio Z-Score]],Table2[Sharpe Ratio Z-Score])</f>
        <v>699</v>
      </c>
      <c r="AV700">
        <f>(Table2[[#This Row],[Rank 1Y]]+Table2[[#This Row],[Rank 6M]]+Table2[[#This Row],[Rank Sharpe]])/3</f>
        <v>662.66666666666663</v>
      </c>
    </row>
    <row r="701" spans="1:48" x14ac:dyDescent="0.3">
      <c r="A701" t="s">
        <v>1472</v>
      </c>
      <c r="B701" t="s">
        <v>1473</v>
      </c>
      <c r="C701" t="s">
        <v>10441</v>
      </c>
      <c r="D701" t="s">
        <v>101</v>
      </c>
      <c r="E701">
        <v>6666.4619701299998</v>
      </c>
      <c r="F701">
        <v>1399.9</v>
      </c>
      <c r="G701">
        <v>-26.9676275855265</v>
      </c>
      <c r="H701">
        <f>(Table2[[#This Row],[1Y Return vs Nifty]]-AVERAGE(Table2[1Y Return vs Nifty]))/_xlfn.STDEV.P(Table2[1Y Return vs Nifty])</f>
        <v>-0.84309013051517201</v>
      </c>
      <c r="I701">
        <v>-3.1065793307665701</v>
      </c>
      <c r="J701">
        <f>(Table2[[#This Row],[1M Return vs Nifty]]-AVERAGE(Table2[1M Return vs Nifty]))/_xlfn.STDEV.P(Table2[1M Return vs Nifty])</f>
        <v>-0.94084175195765385</v>
      </c>
      <c r="K701">
        <v>-18.598508572535099</v>
      </c>
      <c r="L701">
        <f>(Table2[[#This Row],[6M Return vs Nifty]]-AVERAGE(Table2[6M Return vs Nifty]))/_xlfn.STDEV.P(Table2[6M Return vs Nifty])</f>
        <v>-0.86330943349537714</v>
      </c>
      <c r="M701">
        <v>0.20595685798656099</v>
      </c>
      <c r="N701">
        <f>(Table2[[#This Row],[1W Return vs Nifty]]-AVERAGE(Table2[1W Return vs Nifty]))/_xlfn.STDEV.P(Table2[1W Return vs Nifty])</f>
        <v>-0.2770609890078734</v>
      </c>
      <c r="O701">
        <v>1376.68</v>
      </c>
      <c r="P701">
        <v>1371.6068757258099</v>
      </c>
      <c r="Q701">
        <v>1399.7700878742701</v>
      </c>
      <c r="R701">
        <v>64.714561405791599</v>
      </c>
      <c r="S701" s="2">
        <f>(Table2[[#This Row],[Close Price]]-Table2[[#This Row],[20D EMA]])/Table2[[#This Row],[20D EMA]]</f>
        <v>1.6866664729639443E-2</v>
      </c>
      <c r="T701" s="2">
        <f>(Table2[[#This Row],[Close Price]]-Table2[[#This Row],[50D EMA]])/Table2[[#This Row],[50D EMA]]</f>
        <v>2.0627721233329611E-2</v>
      </c>
      <c r="U701" s="2">
        <f>(Table2[[#This Row],[Close Price]]-Table2[[#This Row],[200D EMA]])/Table2[[#This Row],[200D EMA]]</f>
        <v>9.2809616990247262E-5</v>
      </c>
      <c r="V701">
        <v>0.73851263442144</v>
      </c>
      <c r="W701">
        <v>1372.65</v>
      </c>
      <c r="X701">
        <v>1410</v>
      </c>
      <c r="Y701">
        <v>1358.5</v>
      </c>
      <c r="Z701">
        <v>1414</v>
      </c>
      <c r="AA701">
        <v>1358.5</v>
      </c>
      <c r="AB701">
        <v>1414</v>
      </c>
      <c r="AC701" s="2">
        <f>(Table2[[#This Row],[Close Price]]/Table2[[#This Row],[Day Low]])-1</f>
        <v>1.985211088041372E-2</v>
      </c>
      <c r="AD701" s="2">
        <f>(Table2[[#This Row],[Day High]]/Table2[[#This Row],[Close Price]])-1</f>
        <v>7.2148010572183896E-3</v>
      </c>
      <c r="AE701" s="2">
        <f>(Table2[[#This Row],[Close Price]]/Table2[[#This Row],[Current Week Low]])-1</f>
        <v>3.047478836952533E-2</v>
      </c>
      <c r="AF701" s="2">
        <f>(Table2[[#This Row],[Current Week High]]/Table2[[#This Row],[Close Price]])-1</f>
        <v>1.0072148010572102E-2</v>
      </c>
      <c r="AG701" s="2">
        <f>(Table2[[#This Row],[Close Price]]/Table2[[#This Row],[Current Month Low]])-1</f>
        <v>3.047478836952533E-2</v>
      </c>
      <c r="AH701" s="2">
        <f>(Table2[[#This Row],[Current Month High]]/Table2[[#This Row],[Close Price]])-1</f>
        <v>1.0072148010572102E-2</v>
      </c>
      <c r="AI701">
        <v>20.005000357168299</v>
      </c>
      <c r="AJ701">
        <v>11.992000000000001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-0.03</v>
      </c>
      <c r="AM701" t="s">
        <v>10474</v>
      </c>
      <c r="AN701">
        <v>2.64</v>
      </c>
      <c r="AO701" t="s">
        <v>10473</v>
      </c>
      <c r="AP701">
        <v>-0.153110206242179</v>
      </c>
      <c r="AQ701">
        <f>(Table2[[#This Row],[Sharpe Ratio]]-AVERAGE(Table2[Sharpe Ratio]))/_xlfn.STDEV.P(Table2[Sharpe Ratio])</f>
        <v>-2.3552903500565483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652</v>
      </c>
      <c r="AT701">
        <f>_xlfn.RANK.AVG(Table2[[#This Row],[6M Return vs Nifty Z-Score]],Table2[6M Return vs Nifty Z-Score])</f>
        <v>613</v>
      </c>
      <c r="AU701">
        <f>_xlfn.RANK.AVG(Table2[[#This Row],[Sharpe Ratio Z-Score]],Table2[Sharpe Ratio Z-Score])</f>
        <v>724</v>
      </c>
      <c r="AV701">
        <f>(Table2[[#This Row],[Rank 1Y]]+Table2[[#This Row],[Rank 6M]]+Table2[[#This Row],[Rank Sharpe]])/3</f>
        <v>663</v>
      </c>
    </row>
    <row r="702" spans="1:48" x14ac:dyDescent="0.3">
      <c r="A702" t="s">
        <v>817</v>
      </c>
      <c r="B702" t="s">
        <v>818</v>
      </c>
      <c r="C702" t="s">
        <v>10441</v>
      </c>
      <c r="D702" t="s">
        <v>569</v>
      </c>
      <c r="E702">
        <v>19377.454568100002</v>
      </c>
      <c r="F702">
        <v>1507.65</v>
      </c>
      <c r="G702">
        <v>-34.534546912524</v>
      </c>
      <c r="H702">
        <f>(Table2[[#This Row],[1Y Return vs Nifty]]-AVERAGE(Table2[1Y Return vs Nifty]))/_xlfn.STDEV.P(Table2[1Y Return vs Nifty])</f>
        <v>-0.92737604677586094</v>
      </c>
      <c r="I702">
        <v>4.74219381349078</v>
      </c>
      <c r="J702">
        <f>(Table2[[#This Row],[1M Return vs Nifty]]-AVERAGE(Table2[1M Return vs Nifty]))/_xlfn.STDEV.P(Table2[1M Return vs Nifty])</f>
        <v>-0.37563562983225618</v>
      </c>
      <c r="K702">
        <v>-19.007083384137999</v>
      </c>
      <c r="L702">
        <f>(Table2[[#This Row],[6M Return vs Nifty]]-AVERAGE(Table2[6M Return vs Nifty]))/_xlfn.STDEV.P(Table2[6M Return vs Nifty])</f>
        <v>-0.87499225084411036</v>
      </c>
      <c r="M702">
        <v>4.0260925484378403</v>
      </c>
      <c r="N702">
        <f>(Table2[[#This Row],[1W Return vs Nifty]]-AVERAGE(Table2[1W Return vs Nifty]))/_xlfn.STDEV.P(Table2[1W Return vs Nifty])</f>
        <v>0.47296785994532714</v>
      </c>
      <c r="O702">
        <v>1465.76</v>
      </c>
      <c r="P702">
        <v>1428.96818040537</v>
      </c>
      <c r="Q702">
        <v>1475.2305431018001</v>
      </c>
      <c r="R702">
        <v>67.301456155087806</v>
      </c>
      <c r="S702" s="2">
        <f>(Table2[[#This Row],[Close Price]]-Table2[[#This Row],[20D EMA]])/Table2[[#This Row],[20D EMA]]</f>
        <v>2.8579030673507328E-2</v>
      </c>
      <c r="T702" s="2">
        <f>(Table2[[#This Row],[Close Price]]-Table2[[#This Row],[50D EMA]])/Table2[[#This Row],[50D EMA]]</f>
        <v>5.5061981556726869E-2</v>
      </c>
      <c r="U702" s="2">
        <f>(Table2[[#This Row],[Close Price]]-Table2[[#This Row],[200D EMA]])/Table2[[#This Row],[200D EMA]]</f>
        <v>2.1975857976771061E-2</v>
      </c>
      <c r="V702">
        <v>0.986942615421456</v>
      </c>
      <c r="W702">
        <v>1501.05</v>
      </c>
      <c r="X702">
        <v>1516.1</v>
      </c>
      <c r="Y702">
        <v>1482.75</v>
      </c>
      <c r="Z702">
        <v>1526</v>
      </c>
      <c r="AA702">
        <v>1482.75</v>
      </c>
      <c r="AB702">
        <v>1526</v>
      </c>
      <c r="AC702" s="2">
        <f>(Table2[[#This Row],[Close Price]]/Table2[[#This Row],[Day Low]])-1</f>
        <v>4.3969221544919446E-3</v>
      </c>
      <c r="AD702" s="2">
        <f>(Table2[[#This Row],[Day High]]/Table2[[#This Row],[Close Price]])-1</f>
        <v>5.6047491128576876E-3</v>
      </c>
      <c r="AE702" s="2">
        <f>(Table2[[#This Row],[Close Price]]/Table2[[#This Row],[Current Week Low]])-1</f>
        <v>1.6793120890237878E-2</v>
      </c>
      <c r="AF702" s="2">
        <f>(Table2[[#This Row],[Current Week High]]/Table2[[#This Row],[Close Price]])-1</f>
        <v>1.2171259907803433E-2</v>
      </c>
      <c r="AG702" s="2">
        <f>(Table2[[#This Row],[Close Price]]/Table2[[#This Row],[Current Month Low]])-1</f>
        <v>1.6793120890237878E-2</v>
      </c>
      <c r="AH702" s="2">
        <f>(Table2[[#This Row],[Current Month High]]/Table2[[#This Row],[Close Price]])-1</f>
        <v>1.2171259907803433E-2</v>
      </c>
      <c r="AI702">
        <v>17.4974297748151</v>
      </c>
      <c r="AJ702">
        <v>18.806146572104002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0.01</v>
      </c>
      <c r="AM702" t="s">
        <v>10473</v>
      </c>
      <c r="AN702">
        <v>4.0199999999999996</v>
      </c>
      <c r="AO702" t="s">
        <v>10473</v>
      </c>
      <c r="AP702">
        <v>-9.1836778221137005E-2</v>
      </c>
      <c r="AQ702">
        <f>(Table2[[#This Row],[Sharpe Ratio]]-AVERAGE(Table2[Sharpe Ratio]))/_xlfn.STDEV.P(Table2[Sharpe Ratio])</f>
        <v>-1.6623334289099236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681</v>
      </c>
      <c r="AT702">
        <f>_xlfn.RANK.AVG(Table2[[#This Row],[6M Return vs Nifty Z-Score]],Table2[6M Return vs Nifty Z-Score])</f>
        <v>620</v>
      </c>
      <c r="AU702">
        <f>_xlfn.RANK.AVG(Table2[[#This Row],[Sharpe Ratio Z-Score]],Table2[Sharpe Ratio Z-Score])</f>
        <v>691</v>
      </c>
      <c r="AV702">
        <f>(Table2[[#This Row],[Rank 1Y]]+Table2[[#This Row],[Rank 6M]]+Table2[[#This Row],[Rank Sharpe]])/3</f>
        <v>664</v>
      </c>
    </row>
    <row r="703" spans="1:48" x14ac:dyDescent="0.3">
      <c r="A703" t="s">
        <v>2257</v>
      </c>
      <c r="B703" t="s">
        <v>2258</v>
      </c>
      <c r="C703" t="s">
        <v>10440</v>
      </c>
      <c r="D703" t="s">
        <v>526</v>
      </c>
      <c r="E703">
        <v>2289.428000245</v>
      </c>
      <c r="F703">
        <v>585.95000000000005</v>
      </c>
      <c r="G703">
        <v>-36.0884863706506</v>
      </c>
      <c r="H703">
        <f>(Table2[[#This Row],[1Y Return vs Nifty]]-AVERAGE(Table2[1Y Return vs Nifty]))/_xlfn.STDEV.P(Table2[1Y Return vs Nifty])</f>
        <v>-0.94468496806626512</v>
      </c>
      <c r="I703">
        <v>9.0825718694094508</v>
      </c>
      <c r="J703">
        <f>(Table2[[#This Row],[1M Return vs Nifty]]-AVERAGE(Table2[1M Return vs Nifty]))/_xlfn.STDEV.P(Table2[1M Return vs Nifty])</f>
        <v>-6.3076175704207607E-2</v>
      </c>
      <c r="K703">
        <v>-20.096495189751799</v>
      </c>
      <c r="L703">
        <f>(Table2[[#This Row],[6M Return vs Nifty]]-AVERAGE(Table2[6M Return vs Nifty]))/_xlfn.STDEV.P(Table2[6M Return vs Nifty])</f>
        <v>-0.90614296983387876</v>
      </c>
      <c r="M703">
        <v>6.3366314782950903</v>
      </c>
      <c r="N703">
        <f>(Table2[[#This Row],[1W Return vs Nifty]]-AVERAGE(Table2[1W Return vs Nifty]))/_xlfn.STDEV.P(Table2[1W Return vs Nifty])</f>
        <v>0.92660903775848324</v>
      </c>
      <c r="O703">
        <v>562.66999999999996</v>
      </c>
      <c r="P703">
        <v>552.47873484269303</v>
      </c>
      <c r="Q703">
        <v>602.16446057516396</v>
      </c>
      <c r="R703">
        <v>63.753624609961498</v>
      </c>
      <c r="S703" s="2">
        <f>(Table2[[#This Row],[Close Price]]-Table2[[#This Row],[20D EMA]])/Table2[[#This Row],[20D EMA]]</f>
        <v>4.1374162475340939E-2</v>
      </c>
      <c r="T703" s="2">
        <f>(Table2[[#This Row],[Close Price]]-Table2[[#This Row],[50D EMA]])/Table2[[#This Row],[50D EMA]]</f>
        <v>6.0583807206330345E-2</v>
      </c>
      <c r="U703" s="2">
        <f>(Table2[[#This Row],[Close Price]]-Table2[[#This Row],[200D EMA]])/Table2[[#This Row],[200D EMA]]</f>
        <v>-2.6926963706354397E-2</v>
      </c>
      <c r="V703">
        <v>1.3720964161540701</v>
      </c>
      <c r="W703">
        <v>572.5</v>
      </c>
      <c r="X703">
        <v>588.29999999999995</v>
      </c>
      <c r="Y703">
        <v>562.45000000000005</v>
      </c>
      <c r="Z703">
        <v>599.20000000000005</v>
      </c>
      <c r="AA703">
        <v>562.45000000000005</v>
      </c>
      <c r="AB703">
        <v>599.20000000000005</v>
      </c>
      <c r="AC703" s="2">
        <f>(Table2[[#This Row],[Close Price]]/Table2[[#This Row],[Day Low]])-1</f>
        <v>2.3493449781659459E-2</v>
      </c>
      <c r="AD703" s="2">
        <f>(Table2[[#This Row],[Day High]]/Table2[[#This Row],[Close Price]])-1</f>
        <v>4.0105811076027731E-3</v>
      </c>
      <c r="AE703" s="2">
        <f>(Table2[[#This Row],[Close Price]]/Table2[[#This Row],[Current Week Low]])-1</f>
        <v>4.1781491688150041E-2</v>
      </c>
      <c r="AF703" s="2">
        <f>(Table2[[#This Row],[Current Week High]]/Table2[[#This Row],[Close Price]])-1</f>
        <v>2.2612850925846972E-2</v>
      </c>
      <c r="AG703" s="2">
        <f>(Table2[[#This Row],[Close Price]]/Table2[[#This Row],[Current Month Low]])-1</f>
        <v>4.1781491688150041E-2</v>
      </c>
      <c r="AH703" s="2">
        <f>(Table2[[#This Row],[Current Month High]]/Table2[[#This Row],[Close Price]])-1</f>
        <v>2.2612850925846972E-2</v>
      </c>
      <c r="AI703">
        <v>35.113917569758499</v>
      </c>
      <c r="AJ703">
        <v>27.090337273614502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-0.04</v>
      </c>
      <c r="AM703" t="s">
        <v>10474</v>
      </c>
      <c r="AN703">
        <v>4.3600000000000003</v>
      </c>
      <c r="AO703" t="s">
        <v>10473</v>
      </c>
      <c r="AP703">
        <v>-7.3826070474884001E-2</v>
      </c>
      <c r="AQ703">
        <f>(Table2[[#This Row],[Sharpe Ratio]]-AVERAGE(Table2[Sharpe Ratio]))/_xlfn.STDEV.P(Table2[Sharpe Ratio])</f>
        <v>-1.4586457131968555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686</v>
      </c>
      <c r="AT703">
        <f>_xlfn.RANK.AVG(Table2[[#This Row],[6M Return vs Nifty Z-Score]],Table2[6M Return vs Nifty Z-Score])</f>
        <v>633</v>
      </c>
      <c r="AU703">
        <f>_xlfn.RANK.AVG(Table2[[#This Row],[Sharpe Ratio Z-Score]],Table2[Sharpe Ratio Z-Score])</f>
        <v>675</v>
      </c>
      <c r="AV703">
        <f>(Table2[[#This Row],[Rank 1Y]]+Table2[[#This Row],[Rank 6M]]+Table2[[#This Row],[Rank Sharpe]])/3</f>
        <v>664.66666666666663</v>
      </c>
    </row>
    <row r="704" spans="1:48" x14ac:dyDescent="0.3">
      <c r="A704" t="s">
        <v>2155</v>
      </c>
      <c r="B704" t="s">
        <v>2156</v>
      </c>
      <c r="C704" t="s">
        <v>10443</v>
      </c>
      <c r="D704" t="s">
        <v>375</v>
      </c>
      <c r="E704">
        <v>2554.787261472</v>
      </c>
      <c r="F704">
        <v>221.84</v>
      </c>
      <c r="G704">
        <v>-24.539284828315601</v>
      </c>
      <c r="H704">
        <f>(Table2[[#This Row],[1Y Return vs Nifty]]-AVERAGE(Table2[1Y Return vs Nifty]))/_xlfn.STDEV.P(Table2[1Y Return vs Nifty])</f>
        <v>-0.81604146177143599</v>
      </c>
      <c r="I704">
        <v>6.0533219448539102</v>
      </c>
      <c r="J704">
        <f>(Table2[[#This Row],[1M Return vs Nifty]]-AVERAGE(Table2[1M Return vs Nifty]))/_xlfn.STDEV.P(Table2[1M Return vs Nifty])</f>
        <v>-0.2812186256563261</v>
      </c>
      <c r="K704">
        <v>-53.042214983470103</v>
      </c>
      <c r="L704">
        <f>(Table2[[#This Row],[6M Return vs Nifty]]-AVERAGE(Table2[6M Return vs Nifty]))/_xlfn.STDEV.P(Table2[6M Return vs Nifty])</f>
        <v>-1.8481952350299033</v>
      </c>
      <c r="M704">
        <v>-4.2839038083672598</v>
      </c>
      <c r="N704">
        <f>(Table2[[#This Row],[1W Return vs Nifty]]-AVERAGE(Table2[1W Return vs Nifty]))/_xlfn.STDEV.P(Table2[1W Return vs Nifty])</f>
        <v>-1.1585807308230638</v>
      </c>
      <c r="O704">
        <v>230.08</v>
      </c>
      <c r="P704">
        <v>236.898667452463</v>
      </c>
      <c r="Q704">
        <v>270.57488126028301</v>
      </c>
      <c r="R704">
        <v>33.724211827060799</v>
      </c>
      <c r="S704" s="2">
        <f>(Table2[[#This Row],[Close Price]]-Table2[[#This Row],[20D EMA]])/Table2[[#This Row],[20D EMA]]</f>
        <v>-3.5813630041724658E-2</v>
      </c>
      <c r="T704" s="2">
        <f>(Table2[[#This Row],[Close Price]]-Table2[[#This Row],[50D EMA]])/Table2[[#This Row],[50D EMA]]</f>
        <v>-6.3565859674937719E-2</v>
      </c>
      <c r="U704" s="2">
        <f>(Table2[[#This Row],[Close Price]]-Table2[[#This Row],[200D EMA]])/Table2[[#This Row],[200D EMA]]</f>
        <v>-0.18011605893823476</v>
      </c>
      <c r="V704">
        <v>0.47142614145286499</v>
      </c>
      <c r="W704">
        <v>220.1</v>
      </c>
      <c r="X704">
        <v>227.89</v>
      </c>
      <c r="Y704">
        <v>220.1</v>
      </c>
      <c r="Z704">
        <v>235.2</v>
      </c>
      <c r="AA704">
        <v>220.1</v>
      </c>
      <c r="AB704">
        <v>235.2</v>
      </c>
      <c r="AC704" s="2">
        <f>(Table2[[#This Row],[Close Price]]/Table2[[#This Row],[Day Low]])-1</f>
        <v>7.9054975011358941E-3</v>
      </c>
      <c r="AD704" s="2">
        <f>(Table2[[#This Row],[Day High]]/Table2[[#This Row],[Close Price]])-1</f>
        <v>2.7271907681211571E-2</v>
      </c>
      <c r="AE704" s="2">
        <f>(Table2[[#This Row],[Close Price]]/Table2[[#This Row],[Current Week Low]])-1</f>
        <v>7.9054975011358941E-3</v>
      </c>
      <c r="AF704" s="2">
        <f>(Table2[[#This Row],[Current Week High]]/Table2[[#This Row],[Close Price]])-1</f>
        <v>6.0223584565452404E-2</v>
      </c>
      <c r="AG704" s="2">
        <f>(Table2[[#This Row],[Close Price]]/Table2[[#This Row],[Current Month Low]])-1</f>
        <v>7.9054975011358941E-3</v>
      </c>
      <c r="AH704" s="2">
        <f>(Table2[[#This Row],[Current Month High]]/Table2[[#This Row],[Close Price]])-1</f>
        <v>6.0223584565452404E-2</v>
      </c>
      <c r="AI704">
        <v>94.622250270465202</v>
      </c>
      <c r="AJ704">
        <v>15.8433420365535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-0.12</v>
      </c>
      <c r="AM704" t="s">
        <v>10474</v>
      </c>
      <c r="AN704">
        <v>-2.58</v>
      </c>
      <c r="AO704" t="s">
        <v>10474</v>
      </c>
      <c r="AP704">
        <v>-5.4540352940011999E-2</v>
      </c>
      <c r="AQ704">
        <f>(Table2[[#This Row],[Sharpe Ratio]]-AVERAGE(Table2[Sharpe Ratio]))/_xlfn.STDEV.P(Table2[Sharpe Ratio])</f>
        <v>-1.2405385845981589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643</v>
      </c>
      <c r="AT704">
        <f>_xlfn.RANK.AVG(Table2[[#This Row],[6M Return vs Nifty Z-Score]],Table2[6M Return vs Nifty Z-Score])</f>
        <v>722</v>
      </c>
      <c r="AU704">
        <f>_xlfn.RANK.AVG(Table2[[#This Row],[Sharpe Ratio Z-Score]],Table2[Sharpe Ratio Z-Score])</f>
        <v>639</v>
      </c>
      <c r="AV704">
        <f>(Table2[[#This Row],[Rank 1Y]]+Table2[[#This Row],[Rank 6M]]+Table2[[#This Row],[Rank Sharpe]])/3</f>
        <v>668</v>
      </c>
    </row>
    <row r="705" spans="1:48" x14ac:dyDescent="0.3">
      <c r="A705" t="s">
        <v>1603</v>
      </c>
      <c r="B705" t="s">
        <v>1604</v>
      </c>
      <c r="C705" t="s">
        <v>10441</v>
      </c>
      <c r="D705" t="s">
        <v>482</v>
      </c>
      <c r="E705">
        <v>5594.5451661449997</v>
      </c>
      <c r="F705">
        <v>337.35</v>
      </c>
      <c r="G705">
        <v>-15.9387587946345</v>
      </c>
      <c r="H705">
        <f>(Table2[[#This Row],[1Y Return vs Nifty]]-AVERAGE(Table2[1Y Return vs Nifty]))/_xlfn.STDEV.P(Table2[1Y Return vs Nifty])</f>
        <v>-0.72024247333946123</v>
      </c>
      <c r="I705">
        <v>4.8780091061505804</v>
      </c>
      <c r="J705">
        <f>(Table2[[#This Row],[1M Return vs Nifty]]-AVERAGE(Table2[1M Return vs Nifty]))/_xlfn.STDEV.P(Table2[1M Return vs Nifty])</f>
        <v>-0.36585529429717489</v>
      </c>
      <c r="K705">
        <v>-30.428837497951498</v>
      </c>
      <c r="L705">
        <f>(Table2[[#This Row],[6M Return vs Nifty]]-AVERAGE(Table2[6M Return vs Nifty]))/_xlfn.STDEV.P(Table2[6M Return vs Nifty])</f>
        <v>-1.2015867038656403</v>
      </c>
      <c r="M705">
        <v>1.51116713550259</v>
      </c>
      <c r="N705">
        <f>(Table2[[#This Row],[1W Return vs Nifty]]-AVERAGE(Table2[1W Return vs Nifty]))/_xlfn.STDEV.P(Table2[1W Return vs Nifty])</f>
        <v>-2.080167221601615E-2</v>
      </c>
      <c r="O705">
        <v>326.91000000000003</v>
      </c>
      <c r="P705">
        <v>346.60532401663602</v>
      </c>
      <c r="Q705">
        <v>381.75669245547999</v>
      </c>
      <c r="R705">
        <v>63.234463682592299</v>
      </c>
      <c r="S705" s="2">
        <f>(Table2[[#This Row],[Close Price]]-Table2[[#This Row],[20D EMA]])/Table2[[#This Row],[20D EMA]]</f>
        <v>3.1935395062861326E-2</v>
      </c>
      <c r="T705" s="2">
        <f>(Table2[[#This Row],[Close Price]]-Table2[[#This Row],[50D EMA]])/Table2[[#This Row],[50D EMA]]</f>
        <v>-2.6702775102761457E-2</v>
      </c>
      <c r="U705" s="2">
        <f>(Table2[[#This Row],[Close Price]]-Table2[[#This Row],[200D EMA]])/Table2[[#This Row],[200D EMA]]</f>
        <v>-0.11632197505131786</v>
      </c>
      <c r="V705">
        <v>1.3182461140826101</v>
      </c>
      <c r="W705">
        <v>318.95</v>
      </c>
      <c r="X705">
        <v>340.45</v>
      </c>
      <c r="Y705">
        <v>310.64999999999998</v>
      </c>
      <c r="Z705">
        <v>341.9</v>
      </c>
      <c r="AA705">
        <v>310.64999999999998</v>
      </c>
      <c r="AB705">
        <v>341.9</v>
      </c>
      <c r="AC705" s="2">
        <f>(Table2[[#This Row],[Close Price]]/Table2[[#This Row],[Day Low]])-1</f>
        <v>5.7689292992632257E-2</v>
      </c>
      <c r="AD705" s="2">
        <f>(Table2[[#This Row],[Day High]]/Table2[[#This Row],[Close Price]])-1</f>
        <v>9.1892693048760687E-3</v>
      </c>
      <c r="AE705" s="2">
        <f>(Table2[[#This Row],[Close Price]]/Table2[[#This Row],[Current Week Low]])-1</f>
        <v>8.5948816996620048E-2</v>
      </c>
      <c r="AF705" s="2">
        <f>(Table2[[#This Row],[Current Week High]]/Table2[[#This Row],[Close Price]])-1</f>
        <v>1.3487475915221481E-2</v>
      </c>
      <c r="AG705" s="2">
        <f>(Table2[[#This Row],[Close Price]]/Table2[[#This Row],[Current Month Low]])-1</f>
        <v>8.5948816996620048E-2</v>
      </c>
      <c r="AH705" s="2">
        <f>(Table2[[#This Row],[Current Month High]]/Table2[[#This Row],[Close Price]])-1</f>
        <v>1.3487475915221481E-2</v>
      </c>
      <c r="AI705">
        <v>60.782570031124898</v>
      </c>
      <c r="AJ705">
        <v>28.440890919474601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-0.17</v>
      </c>
      <c r="AM705" t="s">
        <v>10474</v>
      </c>
      <c r="AN705">
        <v>3.61</v>
      </c>
      <c r="AO705" t="s">
        <v>10473</v>
      </c>
      <c r="AP705">
        <v>-0.12382029622808501</v>
      </c>
      <c r="AQ705">
        <f>(Table2[[#This Row],[Sharpe Ratio]]-AVERAGE(Table2[Sharpe Ratio]))/_xlfn.STDEV.P(Table2[Sharpe Ratio])</f>
        <v>-2.0240432414884073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606</v>
      </c>
      <c r="AT705">
        <f>_xlfn.RANK.AVG(Table2[[#This Row],[6M Return vs Nifty Z-Score]],Table2[6M Return vs Nifty Z-Score])</f>
        <v>691</v>
      </c>
      <c r="AU705">
        <f>_xlfn.RANK.AVG(Table2[[#This Row],[Sharpe Ratio Z-Score]],Table2[Sharpe Ratio Z-Score])</f>
        <v>715</v>
      </c>
      <c r="AV705">
        <f>(Table2[[#This Row],[Rank 1Y]]+Table2[[#This Row],[Rank 6M]]+Table2[[#This Row],[Rank Sharpe]])/3</f>
        <v>670.66666666666663</v>
      </c>
    </row>
    <row r="706" spans="1:48" x14ac:dyDescent="0.3">
      <c r="A706" t="s">
        <v>2121</v>
      </c>
      <c r="B706" t="s">
        <v>2122</v>
      </c>
      <c r="C706" t="s">
        <v>10434</v>
      </c>
      <c r="D706" t="s">
        <v>802</v>
      </c>
      <c r="E706">
        <v>2626.26203016</v>
      </c>
      <c r="F706">
        <v>493.6</v>
      </c>
      <c r="G706">
        <v>-42.314598219896702</v>
      </c>
      <c r="H706">
        <f>(Table2[[#This Row],[1Y Return vs Nifty]]-AVERAGE(Table2[1Y Return vs Nifty]))/_xlfn.STDEV.P(Table2[1Y Return vs Nifty])</f>
        <v>-1.0140359838862616</v>
      </c>
      <c r="I706">
        <v>15.536886058993501</v>
      </c>
      <c r="J706">
        <f>(Table2[[#This Row],[1M Return vs Nifty]]-AVERAGE(Table2[1M Return vs Nifty]))/_xlfn.STDEV.P(Table2[1M Return vs Nifty])</f>
        <v>0.40171212012554847</v>
      </c>
      <c r="K706">
        <v>-18.028714372307199</v>
      </c>
      <c r="L706">
        <f>(Table2[[#This Row],[6M Return vs Nifty]]-AVERAGE(Table2[6M Return vs Nifty]))/_xlfn.STDEV.P(Table2[6M Return vs Nifty])</f>
        <v>-0.84701669743190244</v>
      </c>
      <c r="M706">
        <v>-2.0274626000847</v>
      </c>
      <c r="N706">
        <f>(Table2[[#This Row],[1W Return vs Nifty]]-AVERAGE(Table2[1W Return vs Nifty]))/_xlfn.STDEV.P(Table2[1W Return vs Nifty])</f>
        <v>-0.71556086469395996</v>
      </c>
      <c r="O706">
        <v>486.48</v>
      </c>
      <c r="P706">
        <v>466.61331694515002</v>
      </c>
      <c r="Q706">
        <v>484.70458943985</v>
      </c>
      <c r="R706">
        <v>49.890328303043503</v>
      </c>
      <c r="S706" s="2">
        <f>(Table2[[#This Row],[Close Price]]-Table2[[#This Row],[20D EMA]])/Table2[[#This Row],[20D EMA]]</f>
        <v>1.4635750698898217E-2</v>
      </c>
      <c r="T706" s="2">
        <f>(Table2[[#This Row],[Close Price]]-Table2[[#This Row],[50D EMA]])/Table2[[#This Row],[50D EMA]]</f>
        <v>5.783521831637365E-2</v>
      </c>
      <c r="U706" s="2">
        <f>(Table2[[#This Row],[Close Price]]-Table2[[#This Row],[200D EMA]])/Table2[[#This Row],[200D EMA]]</f>
        <v>1.8352230933959233E-2</v>
      </c>
      <c r="V706">
        <v>1.1423220986946201</v>
      </c>
      <c r="W706">
        <v>487.3</v>
      </c>
      <c r="X706">
        <v>507</v>
      </c>
      <c r="Y706">
        <v>487.3</v>
      </c>
      <c r="Z706">
        <v>523</v>
      </c>
      <c r="AA706">
        <v>487.3</v>
      </c>
      <c r="AB706">
        <v>523</v>
      </c>
      <c r="AC706" s="2">
        <f>(Table2[[#This Row],[Close Price]]/Table2[[#This Row],[Day Low]])-1</f>
        <v>1.2928380874204892E-2</v>
      </c>
      <c r="AD706" s="2">
        <f>(Table2[[#This Row],[Day High]]/Table2[[#This Row],[Close Price]])-1</f>
        <v>2.7147487844408458E-2</v>
      </c>
      <c r="AE706" s="2">
        <f>(Table2[[#This Row],[Close Price]]/Table2[[#This Row],[Current Week Low]])-1</f>
        <v>1.2928380874204892E-2</v>
      </c>
      <c r="AF706" s="2">
        <f>(Table2[[#This Row],[Current Week High]]/Table2[[#This Row],[Close Price]])-1</f>
        <v>5.9562398703403518E-2</v>
      </c>
      <c r="AG706" s="2">
        <f>(Table2[[#This Row],[Close Price]]/Table2[[#This Row],[Current Month Low]])-1</f>
        <v>1.2928380874204892E-2</v>
      </c>
      <c r="AH706" s="2">
        <f>(Table2[[#This Row],[Current Month High]]/Table2[[#This Row],[Close Price]])-1</f>
        <v>5.9562398703403518E-2</v>
      </c>
      <c r="AI706">
        <v>30.956239870340301</v>
      </c>
      <c r="AJ706">
        <v>26.8568491390388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-0.01</v>
      </c>
      <c r="AM706" t="s">
        <v>10474</v>
      </c>
      <c r="AN706">
        <v>-6.31</v>
      </c>
      <c r="AO706" t="s">
        <v>10474</v>
      </c>
      <c r="AP706">
        <v>-0.10255786082422801</v>
      </c>
      <c r="AQ706">
        <f>(Table2[[#This Row],[Sharpe Ratio]]-AVERAGE(Table2[Sharpe Ratio]))/_xlfn.STDEV.P(Table2[Sharpe Ratio])</f>
        <v>-1.7835809032546803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703</v>
      </c>
      <c r="AT706">
        <f>_xlfn.RANK.AVG(Table2[[#This Row],[6M Return vs Nifty Z-Score]],Table2[6M Return vs Nifty Z-Score])</f>
        <v>603</v>
      </c>
      <c r="AU706">
        <f>_xlfn.RANK.AVG(Table2[[#This Row],[Sharpe Ratio Z-Score]],Table2[Sharpe Ratio Z-Score])</f>
        <v>706</v>
      </c>
      <c r="AV706">
        <f>(Table2[[#This Row],[Rank 1Y]]+Table2[[#This Row],[Rank 6M]]+Table2[[#This Row],[Rank Sharpe]])/3</f>
        <v>670.66666666666663</v>
      </c>
    </row>
    <row r="707" spans="1:48" x14ac:dyDescent="0.3">
      <c r="A707" t="s">
        <v>362</v>
      </c>
      <c r="B707" t="s">
        <v>363</v>
      </c>
      <c r="C707" t="s">
        <v>10429</v>
      </c>
      <c r="D707" t="s">
        <v>364</v>
      </c>
      <c r="E707">
        <v>68661.237692130002</v>
      </c>
      <c r="F707">
        <v>721.95</v>
      </c>
      <c r="G707">
        <v>-39.144188281256802</v>
      </c>
      <c r="H707">
        <f>(Table2[[#This Row],[1Y Return vs Nifty]]-AVERAGE(Table2[1Y Return vs Nifty]))/_xlfn.STDEV.P(Table2[1Y Return vs Nifty])</f>
        <v>-0.978721624759046</v>
      </c>
      <c r="I707">
        <v>-2.0888846894908299</v>
      </c>
      <c r="J707">
        <f>(Table2[[#This Row],[1M Return vs Nifty]]-AVERAGE(Table2[1M Return vs Nifty]))/_xlfn.STDEV.P(Table2[1M Return vs Nifty])</f>
        <v>-0.8675554903813314</v>
      </c>
      <c r="K707">
        <v>-18.437693507622299</v>
      </c>
      <c r="L707">
        <f>(Table2[[#This Row],[6M Return vs Nifty]]-AVERAGE(Table2[6M Return vs Nifty]))/_xlfn.STDEV.P(Table2[6M Return vs Nifty])</f>
        <v>-0.85871107604174424</v>
      </c>
      <c r="M707">
        <v>-3.33228255613081</v>
      </c>
      <c r="N707">
        <f>(Table2[[#This Row],[1W Return vs Nifty]]-AVERAGE(Table2[1W Return vs Nifty]))/_xlfn.STDEV.P(Table2[1W Return vs Nifty])</f>
        <v>-0.97174354746374914</v>
      </c>
      <c r="O707">
        <v>720.64</v>
      </c>
      <c r="P707">
        <v>718.90417441409102</v>
      </c>
      <c r="Q707">
        <v>742.73798408792902</v>
      </c>
      <c r="R707">
        <v>50.961717342666198</v>
      </c>
      <c r="S707" s="2">
        <f>(Table2[[#This Row],[Close Price]]-Table2[[#This Row],[20D EMA]])/Table2[[#This Row],[20D EMA]]</f>
        <v>1.817828596802924E-3</v>
      </c>
      <c r="T707" s="2">
        <f>(Table2[[#This Row],[Close Price]]-Table2[[#This Row],[50D EMA]])/Table2[[#This Row],[50D EMA]]</f>
        <v>4.2367615800692569E-3</v>
      </c>
      <c r="U707" s="2">
        <f>(Table2[[#This Row],[Close Price]]-Table2[[#This Row],[200D EMA]])/Table2[[#This Row],[200D EMA]]</f>
        <v>-2.7988314228275676E-2</v>
      </c>
      <c r="V707">
        <v>0.80178280801965696</v>
      </c>
      <c r="W707">
        <v>714.35</v>
      </c>
      <c r="X707">
        <v>724</v>
      </c>
      <c r="Y707">
        <v>708.75</v>
      </c>
      <c r="Z707">
        <v>729.7</v>
      </c>
      <c r="AA707">
        <v>708.75</v>
      </c>
      <c r="AB707">
        <v>729.7</v>
      </c>
      <c r="AC707" s="2">
        <f>(Table2[[#This Row],[Close Price]]/Table2[[#This Row],[Day Low]])-1</f>
        <v>1.0639042486176198E-2</v>
      </c>
      <c r="AD707" s="2">
        <f>(Table2[[#This Row],[Day High]]/Table2[[#This Row],[Close Price]])-1</f>
        <v>2.8395318235334699E-3</v>
      </c>
      <c r="AE707" s="2">
        <f>(Table2[[#This Row],[Close Price]]/Table2[[#This Row],[Current Week Low]])-1</f>
        <v>1.8624338624338765E-2</v>
      </c>
      <c r="AF707" s="2">
        <f>(Table2[[#This Row],[Current Week High]]/Table2[[#This Row],[Close Price]])-1</f>
        <v>1.0734815430431421E-2</v>
      </c>
      <c r="AG707" s="2">
        <f>(Table2[[#This Row],[Close Price]]/Table2[[#This Row],[Current Month Low]])-1</f>
        <v>1.8624338624338765E-2</v>
      </c>
      <c r="AH707" s="2">
        <f>(Table2[[#This Row],[Current Month High]]/Table2[[#This Row],[Close Price]])-1</f>
        <v>1.0734815430431421E-2</v>
      </c>
      <c r="AI707">
        <v>23.671999445945001</v>
      </c>
      <c r="AJ707">
        <v>11.4206343082027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-0.11</v>
      </c>
      <c r="AM707" t="s">
        <v>10474</v>
      </c>
      <c r="AN707">
        <v>-1.1000000000000001</v>
      </c>
      <c r="AO707" t="s">
        <v>10474</v>
      </c>
      <c r="AP707">
        <v>-0.130464152279746</v>
      </c>
      <c r="AQ707">
        <f>(Table2[[#This Row],[Sharpe Ratio]]-AVERAGE(Table2[Sharpe Ratio]))/_xlfn.STDEV.P(Table2[Sharpe Ratio])</f>
        <v>-2.0991803144871524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696</v>
      </c>
      <c r="AT707">
        <f>_xlfn.RANK.AVG(Table2[[#This Row],[6M Return vs Nifty Z-Score]],Table2[6M Return vs Nifty Z-Score])</f>
        <v>610</v>
      </c>
      <c r="AU707">
        <f>_xlfn.RANK.AVG(Table2[[#This Row],[Sharpe Ratio Z-Score]],Table2[Sharpe Ratio Z-Score])</f>
        <v>717</v>
      </c>
      <c r="AV707">
        <f>(Table2[[#This Row],[Rank 1Y]]+Table2[[#This Row],[Rank 6M]]+Table2[[#This Row],[Rank Sharpe]])/3</f>
        <v>674.33333333333337</v>
      </c>
    </row>
    <row r="708" spans="1:48" x14ac:dyDescent="0.3">
      <c r="A708" t="s">
        <v>1881</v>
      </c>
      <c r="B708" t="s">
        <v>1882</v>
      </c>
      <c r="C708" t="s">
        <v>10440</v>
      </c>
      <c r="D708" t="s">
        <v>1442</v>
      </c>
      <c r="E708">
        <v>3602.3245679410002</v>
      </c>
      <c r="F708">
        <v>134.53</v>
      </c>
      <c r="G708">
        <v>-71.793429938248195</v>
      </c>
      <c r="H708">
        <f>(Table2[[#This Row],[1Y Return vs Nifty]]-AVERAGE(Table2[1Y Return vs Nifty]))/_xlfn.STDEV.P(Table2[1Y Return vs Nifty])</f>
        <v>-1.3423929062088109</v>
      </c>
      <c r="I708">
        <v>13.2209543436782</v>
      </c>
      <c r="J708">
        <f>(Table2[[#This Row],[1M Return vs Nifty]]-AVERAGE(Table2[1M Return vs Nifty]))/_xlfn.STDEV.P(Table2[1M Return vs Nifty])</f>
        <v>0.23493716563749423</v>
      </c>
      <c r="K708">
        <v>-23.670773323692998</v>
      </c>
      <c r="L708">
        <f>(Table2[[#This Row],[6M Return vs Nifty]]-AVERAGE(Table2[6M Return vs Nifty]))/_xlfn.STDEV.P(Table2[6M Return vs Nifty])</f>
        <v>-1.0083461341175117</v>
      </c>
      <c r="M708">
        <v>2.1184288202167201</v>
      </c>
      <c r="N708">
        <f>(Table2[[#This Row],[1W Return vs Nifty]]-AVERAGE(Table2[1W Return vs Nifty]))/_xlfn.STDEV.P(Table2[1W Return vs Nifty])</f>
        <v>9.8425449359268946E-2</v>
      </c>
      <c r="O708">
        <v>131.08000000000001</v>
      </c>
      <c r="P708">
        <v>127.427307427735</v>
      </c>
      <c r="Q708">
        <v>140.68336574834399</v>
      </c>
      <c r="R708">
        <v>57.196754637021897</v>
      </c>
      <c r="S708" s="2">
        <f>(Table2[[#This Row],[Close Price]]-Table2[[#This Row],[20D EMA]])/Table2[[#This Row],[20D EMA]]</f>
        <v>2.6319804699420111E-2</v>
      </c>
      <c r="T708" s="2">
        <f>(Table2[[#This Row],[Close Price]]-Table2[[#This Row],[50D EMA]])/Table2[[#This Row],[50D EMA]]</f>
        <v>5.5739171733601843E-2</v>
      </c>
      <c r="U708" s="2">
        <f>(Table2[[#This Row],[Close Price]]-Table2[[#This Row],[200D EMA]])/Table2[[#This Row],[200D EMA]]</f>
        <v>-4.3739113829215588E-2</v>
      </c>
      <c r="V708">
        <v>1.12797194045766</v>
      </c>
      <c r="W708">
        <v>133.37</v>
      </c>
      <c r="X708">
        <v>135.5</v>
      </c>
      <c r="Y708">
        <v>129.16999999999999</v>
      </c>
      <c r="Z708">
        <v>137</v>
      </c>
      <c r="AA708">
        <v>129.16999999999999</v>
      </c>
      <c r="AB708">
        <v>137</v>
      </c>
      <c r="AC708" s="2">
        <f>(Table2[[#This Row],[Close Price]]/Table2[[#This Row],[Day Low]])-1</f>
        <v>8.6976081577565534E-3</v>
      </c>
      <c r="AD708" s="2">
        <f>(Table2[[#This Row],[Day High]]/Table2[[#This Row],[Close Price]])-1</f>
        <v>7.2102876681781058E-3</v>
      </c>
      <c r="AE708" s="2">
        <f>(Table2[[#This Row],[Close Price]]/Table2[[#This Row],[Current Week Low]])-1</f>
        <v>4.1495703336688283E-2</v>
      </c>
      <c r="AF708" s="2">
        <f>(Table2[[#This Row],[Current Week High]]/Table2[[#This Row],[Close Price]])-1</f>
        <v>1.8360217051958561E-2</v>
      </c>
      <c r="AG708" s="2">
        <f>(Table2[[#This Row],[Close Price]]/Table2[[#This Row],[Current Month Low]])-1</f>
        <v>4.1495703336688283E-2</v>
      </c>
      <c r="AH708" s="2">
        <f>(Table2[[#This Row],[Current Month High]]/Table2[[#This Row],[Close Price]])-1</f>
        <v>1.8360217051958561E-2</v>
      </c>
      <c r="AI708">
        <v>91.035456775440394</v>
      </c>
      <c r="AJ708">
        <v>28.798468166586801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-0.01</v>
      </c>
      <c r="AM708" t="s">
        <v>10474</v>
      </c>
      <c r="AN708">
        <v>-8.74</v>
      </c>
      <c r="AO708" t="s">
        <v>10474</v>
      </c>
      <c r="AP708">
        <v>-5.4666546091701997E-2</v>
      </c>
      <c r="AQ708">
        <f>(Table2[[#This Row],[Sharpe Ratio]]-AVERAGE(Table2[Sharpe Ratio]))/_xlfn.STDEV.P(Table2[Sharpe Ratio])</f>
        <v>-1.2419657353336273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723</v>
      </c>
      <c r="AT708">
        <f>_xlfn.RANK.AVG(Table2[[#This Row],[6M Return vs Nifty Z-Score]],Table2[6M Return vs Nifty Z-Score])</f>
        <v>660</v>
      </c>
      <c r="AU708">
        <f>_xlfn.RANK.AVG(Table2[[#This Row],[Sharpe Ratio Z-Score]],Table2[Sharpe Ratio Z-Score])</f>
        <v>640</v>
      </c>
      <c r="AV708">
        <f>(Table2[[#This Row],[Rank 1Y]]+Table2[[#This Row],[Rank 6M]]+Table2[[#This Row],[Rank Sharpe]])/3</f>
        <v>674.33333333333337</v>
      </c>
    </row>
    <row r="709" spans="1:48" x14ac:dyDescent="0.3">
      <c r="A709" t="s">
        <v>1605</v>
      </c>
      <c r="B709" t="s">
        <v>1606</v>
      </c>
      <c r="C709" t="s">
        <v>10440</v>
      </c>
      <c r="D709" t="s">
        <v>482</v>
      </c>
      <c r="E709">
        <v>5580.4782717999997</v>
      </c>
      <c r="F709">
        <v>1033.25</v>
      </c>
      <c r="G709">
        <v>-32.868888822139098</v>
      </c>
      <c r="H709">
        <f>(Table2[[#This Row],[1Y Return vs Nifty]]-AVERAGE(Table2[1Y Return vs Nifty]))/_xlfn.STDEV.P(Table2[1Y Return vs Nifty])</f>
        <v>-0.90882272114118312</v>
      </c>
      <c r="I709">
        <v>-3.4849159564224301</v>
      </c>
      <c r="J709">
        <f>(Table2[[#This Row],[1M Return vs Nifty]]-AVERAGE(Table2[1M Return vs Nifty]))/_xlfn.STDEV.P(Table2[1M Return vs Nifty])</f>
        <v>-0.96808654208149814</v>
      </c>
      <c r="K709">
        <v>-28.029669239799901</v>
      </c>
      <c r="L709">
        <f>(Table2[[#This Row],[6M Return vs Nifty]]-AVERAGE(Table2[6M Return vs Nifty]))/_xlfn.STDEV.P(Table2[6M Return vs Nifty])</f>
        <v>-1.1329847153120602</v>
      </c>
      <c r="M709">
        <v>-0.746190267319505</v>
      </c>
      <c r="N709">
        <f>(Table2[[#This Row],[1W Return vs Nifty]]-AVERAGE(Table2[1W Return vs Nifty]))/_xlfn.STDEV.P(Table2[1W Return vs Nifty])</f>
        <v>-0.46400142000158112</v>
      </c>
      <c r="O709">
        <v>1039.6600000000001</v>
      </c>
      <c r="P709">
        <v>1047.21164858167</v>
      </c>
      <c r="Q709">
        <v>1118.7287103962501</v>
      </c>
      <c r="R709">
        <v>46.1010764288609</v>
      </c>
      <c r="S709" s="2">
        <f>(Table2[[#This Row],[Close Price]]-Table2[[#This Row],[20D EMA]])/Table2[[#This Row],[20D EMA]]</f>
        <v>-6.1654771752304421E-3</v>
      </c>
      <c r="T709" s="2">
        <f>(Table2[[#This Row],[Close Price]]-Table2[[#This Row],[50D EMA]])/Table2[[#This Row],[50D EMA]]</f>
        <v>-1.3332212834511066E-2</v>
      </c>
      <c r="U709" s="2">
        <f>(Table2[[#This Row],[Close Price]]-Table2[[#This Row],[200D EMA]])/Table2[[#This Row],[200D EMA]]</f>
        <v>-7.6407005203230932E-2</v>
      </c>
      <c r="V709">
        <v>0.80048468545639095</v>
      </c>
      <c r="W709">
        <v>1030.05</v>
      </c>
      <c r="X709">
        <v>1049.4000000000001</v>
      </c>
      <c r="Y709">
        <v>1013.5</v>
      </c>
      <c r="Z709">
        <v>1076</v>
      </c>
      <c r="AA709">
        <v>1013.5</v>
      </c>
      <c r="AB709">
        <v>1076</v>
      </c>
      <c r="AC709" s="2">
        <f>(Table2[[#This Row],[Close Price]]/Table2[[#This Row],[Day Low]])-1</f>
        <v>3.1066453084802603E-3</v>
      </c>
      <c r="AD709" s="2">
        <f>(Table2[[#This Row],[Day High]]/Table2[[#This Row],[Close Price]])-1</f>
        <v>1.5630292765545617E-2</v>
      </c>
      <c r="AE709" s="2">
        <f>(Table2[[#This Row],[Close Price]]/Table2[[#This Row],[Current Week Low]])-1</f>
        <v>1.9486926492353174E-2</v>
      </c>
      <c r="AF709" s="2">
        <f>(Table2[[#This Row],[Current Week High]]/Table2[[#This Row],[Close Price]])-1</f>
        <v>4.1374304379385496E-2</v>
      </c>
      <c r="AG709" s="2">
        <f>(Table2[[#This Row],[Close Price]]/Table2[[#This Row],[Current Month Low]])-1</f>
        <v>1.9486926492353174E-2</v>
      </c>
      <c r="AH709" s="2">
        <f>(Table2[[#This Row],[Current Month High]]/Table2[[#This Row],[Close Price]])-1</f>
        <v>4.1374304379385496E-2</v>
      </c>
      <c r="AI709">
        <v>35.9496733607549</v>
      </c>
      <c r="AJ709">
        <v>10.7093110468231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-0.19</v>
      </c>
      <c r="AM709" t="s">
        <v>10474</v>
      </c>
      <c r="AN709">
        <v>-2.16</v>
      </c>
      <c r="AO709" t="s">
        <v>10474</v>
      </c>
      <c r="AP709">
        <v>-7.4864548843700002E-2</v>
      </c>
      <c r="AQ709">
        <f>(Table2[[#This Row],[Sharpe Ratio]]-AVERAGE(Table2[Sharpe Ratio]))/_xlfn.STDEV.P(Table2[Sharpe Ratio])</f>
        <v>-1.4703901315585142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670</v>
      </c>
      <c r="AT709">
        <f>_xlfn.RANK.AVG(Table2[[#This Row],[6M Return vs Nifty Z-Score]],Table2[6M Return vs Nifty Z-Score])</f>
        <v>681</v>
      </c>
      <c r="AU709">
        <f>_xlfn.RANK.AVG(Table2[[#This Row],[Sharpe Ratio Z-Score]],Table2[Sharpe Ratio Z-Score])</f>
        <v>677</v>
      </c>
      <c r="AV709">
        <f>(Table2[[#This Row],[Rank 1Y]]+Table2[[#This Row],[Rank 6M]]+Table2[[#This Row],[Rank Sharpe]])/3</f>
        <v>676</v>
      </c>
    </row>
    <row r="710" spans="1:48" x14ac:dyDescent="0.3">
      <c r="A710" t="s">
        <v>1097</v>
      </c>
      <c r="B710" t="s">
        <v>1098</v>
      </c>
      <c r="C710" t="s">
        <v>10441</v>
      </c>
      <c r="D710" t="s">
        <v>1099</v>
      </c>
      <c r="E710">
        <v>11246.913873269999</v>
      </c>
      <c r="F710">
        <v>1034.7</v>
      </c>
      <c r="G710">
        <v>-41.189529192105901</v>
      </c>
      <c r="H710">
        <f>(Table2[[#This Row],[1Y Return vs Nifty]]-AVERAGE(Table2[1Y Return vs Nifty]))/_xlfn.STDEV.P(Table2[1Y Return vs Nifty])</f>
        <v>-1.0015041370717275</v>
      </c>
      <c r="I710">
        <v>5.5914672166675299</v>
      </c>
      <c r="J710">
        <f>(Table2[[#This Row],[1M Return vs Nifty]]-AVERAGE(Table2[1M Return vs Nifty]))/_xlfn.STDEV.P(Table2[1M Return vs Nifty])</f>
        <v>-0.31447772425755133</v>
      </c>
      <c r="K710">
        <v>-27.389200329097299</v>
      </c>
      <c r="L710">
        <f>(Table2[[#This Row],[6M Return vs Nifty]]-AVERAGE(Table2[6M Return vs Nifty]))/_xlfn.STDEV.P(Table2[6M Return vs Nifty])</f>
        <v>-1.1146711015287591</v>
      </c>
      <c r="M710">
        <v>5.7414444160936702</v>
      </c>
      <c r="N710">
        <f>(Table2[[#This Row],[1W Return vs Nifty]]-AVERAGE(Table2[1W Return vs Nifty]))/_xlfn.STDEV.P(Table2[1W Return vs Nifty])</f>
        <v>0.80975259512200903</v>
      </c>
      <c r="O710">
        <v>945.86</v>
      </c>
      <c r="P710">
        <v>939.55724393086496</v>
      </c>
      <c r="Q710">
        <v>1028.22259335938</v>
      </c>
      <c r="R710">
        <v>85.461077785031904</v>
      </c>
      <c r="S710" s="2">
        <f>(Table2[[#This Row],[Close Price]]-Table2[[#This Row],[20D EMA]])/Table2[[#This Row],[20D EMA]]</f>
        <v>9.3925105195272057E-2</v>
      </c>
      <c r="T710" s="2">
        <f>(Table2[[#This Row],[Close Price]]-Table2[[#This Row],[50D EMA]])/Table2[[#This Row],[50D EMA]]</f>
        <v>0.10126339473588895</v>
      </c>
      <c r="U710" s="2">
        <f>(Table2[[#This Row],[Close Price]]-Table2[[#This Row],[200D EMA]])/Table2[[#This Row],[200D EMA]]</f>
        <v>6.2996151635389313E-3</v>
      </c>
      <c r="V710">
        <v>1.61884944135182</v>
      </c>
      <c r="W710">
        <v>987.05</v>
      </c>
      <c r="X710">
        <v>1048.55</v>
      </c>
      <c r="Y710">
        <v>918.55</v>
      </c>
      <c r="Z710">
        <v>1048.55</v>
      </c>
      <c r="AA710">
        <v>918.55</v>
      </c>
      <c r="AB710">
        <v>1048.55</v>
      </c>
      <c r="AC710" s="2">
        <f>(Table2[[#This Row],[Close Price]]/Table2[[#This Row],[Day Low]])-1</f>
        <v>4.8275163365584461E-2</v>
      </c>
      <c r="AD710" s="2">
        <f>(Table2[[#This Row],[Day High]]/Table2[[#This Row],[Close Price]])-1</f>
        <v>1.3385522373634773E-2</v>
      </c>
      <c r="AE710" s="2">
        <f>(Table2[[#This Row],[Close Price]]/Table2[[#This Row],[Current Week Low]])-1</f>
        <v>0.12644929508464431</v>
      </c>
      <c r="AF710" s="2">
        <f>(Table2[[#This Row],[Current Week High]]/Table2[[#This Row],[Close Price]])-1</f>
        <v>1.3385522373634773E-2</v>
      </c>
      <c r="AG710" s="2">
        <f>(Table2[[#This Row],[Close Price]]/Table2[[#This Row],[Current Month Low]])-1</f>
        <v>0.12644929508464431</v>
      </c>
      <c r="AH710" s="2">
        <f>(Table2[[#This Row],[Current Month High]]/Table2[[#This Row],[Close Price]])-1</f>
        <v>1.3385522373634773E-2</v>
      </c>
      <c r="AI710">
        <v>32.400695853870602</v>
      </c>
      <c r="AJ710">
        <v>21.159250585479999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0.02</v>
      </c>
      <c r="AM710" t="s">
        <v>10473</v>
      </c>
      <c r="AN710">
        <v>10.199999999999999</v>
      </c>
      <c r="AO710" t="s">
        <v>10473</v>
      </c>
      <c r="AP710">
        <v>-6.8934526003879004E-2</v>
      </c>
      <c r="AQ710">
        <f>(Table2[[#This Row],[Sharpe Ratio]]-AVERAGE(Table2[Sharpe Ratio]))/_xlfn.STDEV.P(Table2[Sharpe Ratio])</f>
        <v>-1.403325981532497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702</v>
      </c>
      <c r="AT710">
        <f>_xlfn.RANK.AVG(Table2[[#This Row],[6M Return vs Nifty Z-Score]],Table2[6M Return vs Nifty Z-Score])</f>
        <v>678</v>
      </c>
      <c r="AU710">
        <f>_xlfn.RANK.AVG(Table2[[#This Row],[Sharpe Ratio Z-Score]],Table2[Sharpe Ratio Z-Score])</f>
        <v>661</v>
      </c>
      <c r="AV710">
        <f>(Table2[[#This Row],[Rank 1Y]]+Table2[[#This Row],[Rank 6M]]+Table2[[#This Row],[Rank Sharpe]])/3</f>
        <v>680.33333333333337</v>
      </c>
    </row>
    <row r="711" spans="1:48" x14ac:dyDescent="0.3">
      <c r="A711" t="s">
        <v>99</v>
      </c>
      <c r="B711" t="s">
        <v>100</v>
      </c>
      <c r="C711" t="s">
        <v>10441</v>
      </c>
      <c r="D711" t="s">
        <v>101</v>
      </c>
      <c r="E711">
        <v>281506.48590184998</v>
      </c>
      <c r="F711">
        <v>2935.9</v>
      </c>
      <c r="G711">
        <v>-38.228645926732497</v>
      </c>
      <c r="H711">
        <f>(Table2[[#This Row],[1Y Return vs Nifty]]-AVERAGE(Table2[1Y Return vs Nifty]))/_xlfn.STDEV.P(Table2[1Y Return vs Nifty])</f>
        <v>-0.96852364023035808</v>
      </c>
      <c r="I711">
        <v>-6.5223216265209301</v>
      </c>
      <c r="J711">
        <f>(Table2[[#This Row],[1M Return vs Nifty]]-AVERAGE(Table2[1M Return vs Nifty]))/_xlfn.STDEV.P(Table2[1M Return vs Nifty])</f>
        <v>-1.1868163038626953</v>
      </c>
      <c r="K711">
        <v>-24.509158859017901</v>
      </c>
      <c r="L711">
        <f>(Table2[[#This Row],[6M Return vs Nifty]]-AVERAGE(Table2[6M Return vs Nifty]))/_xlfn.STDEV.P(Table2[6M Return vs Nifty])</f>
        <v>-1.0323189900030583</v>
      </c>
      <c r="M711">
        <v>0.89548348660092003</v>
      </c>
      <c r="N711">
        <f>(Table2[[#This Row],[1W Return vs Nifty]]-AVERAGE(Table2[1W Return vs Nifty]))/_xlfn.STDEV.P(Table2[1W Return vs Nifty])</f>
        <v>-0.14168232565963113</v>
      </c>
      <c r="O711">
        <v>2907.79</v>
      </c>
      <c r="P711">
        <v>2897.1988257834</v>
      </c>
      <c r="Q711">
        <v>2984.9813920033298</v>
      </c>
      <c r="R711">
        <v>63.958542951336703</v>
      </c>
      <c r="S711" s="2">
        <f>(Table2[[#This Row],[Close Price]]-Table2[[#This Row],[20D EMA]])/Table2[[#This Row],[20D EMA]]</f>
        <v>9.6671355221663625E-3</v>
      </c>
      <c r="T711" s="2">
        <f>(Table2[[#This Row],[Close Price]]-Table2[[#This Row],[50D EMA]])/Table2[[#This Row],[50D EMA]]</f>
        <v>1.3358135407270608E-2</v>
      </c>
      <c r="U711" s="2">
        <f>(Table2[[#This Row],[Close Price]]-Table2[[#This Row],[200D EMA]])/Table2[[#This Row],[200D EMA]]</f>
        <v>-1.6442779889622495E-2</v>
      </c>
      <c r="V711">
        <v>0.895040445091145</v>
      </c>
      <c r="W711">
        <v>2913.1</v>
      </c>
      <c r="X711">
        <v>2946.9</v>
      </c>
      <c r="Y711">
        <v>2888</v>
      </c>
      <c r="Z711">
        <v>2968.45</v>
      </c>
      <c r="AA711">
        <v>2888</v>
      </c>
      <c r="AB711">
        <v>2968.45</v>
      </c>
      <c r="AC711" s="2">
        <f>(Table2[[#This Row],[Close Price]]/Table2[[#This Row],[Day Low]])-1</f>
        <v>7.8267138100305278E-3</v>
      </c>
      <c r="AD711" s="2">
        <f>(Table2[[#This Row],[Day High]]/Table2[[#This Row],[Close Price]])-1</f>
        <v>3.7467216185838037E-3</v>
      </c>
      <c r="AE711" s="2">
        <f>(Table2[[#This Row],[Close Price]]/Table2[[#This Row],[Current Week Low]])-1</f>
        <v>1.6585872576177385E-2</v>
      </c>
      <c r="AF711" s="2">
        <f>(Table2[[#This Row],[Current Week High]]/Table2[[#This Row],[Close Price]])-1</f>
        <v>1.1086889880445483E-2</v>
      </c>
      <c r="AG711" s="2">
        <f>(Table2[[#This Row],[Close Price]]/Table2[[#This Row],[Current Month Low]])-1</f>
        <v>1.6585872576177385E-2</v>
      </c>
      <c r="AH711" s="2">
        <f>(Table2[[#This Row],[Current Month High]]/Table2[[#This Row],[Close Price]])-1</f>
        <v>1.1086889880445483E-2</v>
      </c>
      <c r="AI711">
        <v>21.5300248646071</v>
      </c>
      <c r="AJ711">
        <v>9.9546833451930699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-0.05</v>
      </c>
      <c r="AM711" t="s">
        <v>10474</v>
      </c>
      <c r="AN711">
        <v>1.53</v>
      </c>
      <c r="AO711" t="s">
        <v>10473</v>
      </c>
      <c r="AP711">
        <v>-8.2079636580354998E-2</v>
      </c>
      <c r="AQ711">
        <f>(Table2[[#This Row],[Sharpe Ratio]]-AVERAGE(Table2[Sharpe Ratio]))/_xlfn.STDEV.P(Table2[Sharpe Ratio])</f>
        <v>-1.5519874102692506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694</v>
      </c>
      <c r="AT711">
        <f>_xlfn.RANK.AVG(Table2[[#This Row],[6M Return vs Nifty Z-Score]],Table2[6M Return vs Nifty Z-Score])</f>
        <v>665</v>
      </c>
      <c r="AU711">
        <f>_xlfn.RANK.AVG(Table2[[#This Row],[Sharpe Ratio Z-Score]],Table2[Sharpe Ratio Z-Score])</f>
        <v>687</v>
      </c>
      <c r="AV711">
        <f>(Table2[[#This Row],[Rank 1Y]]+Table2[[#This Row],[Rank 6M]]+Table2[[#This Row],[Rank Sharpe]])/3</f>
        <v>682</v>
      </c>
    </row>
    <row r="712" spans="1:48" x14ac:dyDescent="0.3">
      <c r="A712" t="s">
        <v>1050</v>
      </c>
      <c r="B712" t="s">
        <v>1051</v>
      </c>
      <c r="C712" t="s">
        <v>10428</v>
      </c>
      <c r="D712" t="s">
        <v>21</v>
      </c>
      <c r="E712">
        <v>12346.38362529</v>
      </c>
      <c r="F712">
        <v>826.65</v>
      </c>
      <c r="G712">
        <v>-42.454602693499297</v>
      </c>
      <c r="H712">
        <f>(Table2[[#This Row],[1Y Return vs Nifty]]-AVERAGE(Table2[1Y Return vs Nifty]))/_xlfn.STDEV.P(Table2[1Y Return vs Nifty])</f>
        <v>-1.0155954567481023</v>
      </c>
      <c r="I712">
        <v>-0.23784393609723101</v>
      </c>
      <c r="J712">
        <f>(Table2[[#This Row],[1M Return vs Nifty]]-AVERAGE(Table2[1M Return vs Nifty]))/_xlfn.STDEV.P(Table2[1M Return vs Nifty])</f>
        <v>-0.73425827986287617</v>
      </c>
      <c r="K712">
        <v>-20.539192896585501</v>
      </c>
      <c r="L712">
        <f>(Table2[[#This Row],[6M Return vs Nifty]]-AVERAGE(Table2[6M Return vs Nifty]))/_xlfn.STDEV.P(Table2[6M Return vs Nifty])</f>
        <v>-0.91880149968634506</v>
      </c>
      <c r="M712">
        <v>0.237225486909624</v>
      </c>
      <c r="N712">
        <f>(Table2[[#This Row],[1W Return vs Nifty]]-AVERAGE(Table2[1W Return vs Nifty]))/_xlfn.STDEV.P(Table2[1W Return vs Nifty])</f>
        <v>-0.27092184221836779</v>
      </c>
      <c r="O712">
        <v>841.49</v>
      </c>
      <c r="P712">
        <v>835.130630516157</v>
      </c>
      <c r="Q712">
        <v>848.17154710458306</v>
      </c>
      <c r="R712">
        <v>40.932505238101598</v>
      </c>
      <c r="S712" s="2">
        <f>(Table2[[#This Row],[Close Price]]-Table2[[#This Row],[20D EMA]])/Table2[[#This Row],[20D EMA]]</f>
        <v>-1.7635384853058305E-2</v>
      </c>
      <c r="T712" s="2">
        <f>(Table2[[#This Row],[Close Price]]-Table2[[#This Row],[50D EMA]])/Table2[[#This Row],[50D EMA]]</f>
        <v>-1.0154855068500506E-2</v>
      </c>
      <c r="U712" s="2">
        <f>(Table2[[#This Row],[Close Price]]-Table2[[#This Row],[200D EMA]])/Table2[[#This Row],[200D EMA]]</f>
        <v>-2.5374049834672636E-2</v>
      </c>
      <c r="V712">
        <v>3.37792738433189</v>
      </c>
      <c r="W712">
        <v>824.1</v>
      </c>
      <c r="X712">
        <v>834.6</v>
      </c>
      <c r="Y712">
        <v>818.35</v>
      </c>
      <c r="Z712">
        <v>849.4</v>
      </c>
      <c r="AA712">
        <v>818.35</v>
      </c>
      <c r="AB712">
        <v>849.4</v>
      </c>
      <c r="AC712" s="2">
        <f>(Table2[[#This Row],[Close Price]]/Table2[[#This Row],[Day Low]])-1</f>
        <v>3.0942846741899288E-3</v>
      </c>
      <c r="AD712" s="2">
        <f>(Table2[[#This Row],[Day High]]/Table2[[#This Row],[Close Price]])-1</f>
        <v>9.617129377608391E-3</v>
      </c>
      <c r="AE712" s="2">
        <f>(Table2[[#This Row],[Close Price]]/Table2[[#This Row],[Current Week Low]])-1</f>
        <v>1.0142359626076791E-2</v>
      </c>
      <c r="AF712" s="2">
        <f>(Table2[[#This Row],[Current Week High]]/Table2[[#This Row],[Close Price]])-1</f>
        <v>2.7520716143470736E-2</v>
      </c>
      <c r="AG712" s="2">
        <f>(Table2[[#This Row],[Close Price]]/Table2[[#This Row],[Current Month Low]])-1</f>
        <v>1.0142359626076791E-2</v>
      </c>
      <c r="AH712" s="2">
        <f>(Table2[[#This Row],[Current Month High]]/Table2[[#This Row],[Close Price]])-1</f>
        <v>2.7520716143470736E-2</v>
      </c>
      <c r="AI712">
        <v>23.389584467428701</v>
      </c>
      <c r="AJ712">
        <v>11.5587044534412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-0.1</v>
      </c>
      <c r="AM712" t="s">
        <v>10474</v>
      </c>
      <c r="AN712">
        <v>-6.87</v>
      </c>
      <c r="AO712" t="s">
        <v>10474</v>
      </c>
      <c r="AP712">
        <v>-0.108461813059837</v>
      </c>
      <c r="AQ712">
        <f>(Table2[[#This Row],[Sharpe Ratio]]-AVERAGE(Table2[Sharpe Ratio]))/_xlfn.STDEV.P(Table2[Sharpe Ratio])</f>
        <v>-1.8503502141275661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704</v>
      </c>
      <c r="AT712">
        <f>_xlfn.RANK.AVG(Table2[[#This Row],[6M Return vs Nifty Z-Score]],Table2[6M Return vs Nifty Z-Score])</f>
        <v>636</v>
      </c>
      <c r="AU712">
        <f>_xlfn.RANK.AVG(Table2[[#This Row],[Sharpe Ratio Z-Score]],Table2[Sharpe Ratio Z-Score])</f>
        <v>710</v>
      </c>
      <c r="AV712">
        <f>(Table2[[#This Row],[Rank 1Y]]+Table2[[#This Row],[Rank 6M]]+Table2[[#This Row],[Rank Sharpe]])/3</f>
        <v>683.33333333333337</v>
      </c>
    </row>
    <row r="713" spans="1:48" x14ac:dyDescent="0.3">
      <c r="A713" t="s">
        <v>549</v>
      </c>
      <c r="B713" t="s">
        <v>550</v>
      </c>
      <c r="C713" t="s">
        <v>10438</v>
      </c>
      <c r="D713" t="s">
        <v>80</v>
      </c>
      <c r="E713">
        <v>34849.162682634997</v>
      </c>
      <c r="F713">
        <v>1858.15</v>
      </c>
      <c r="G713">
        <v>-39.841153241529902</v>
      </c>
      <c r="H713">
        <f>(Table2[[#This Row],[1Y Return vs Nifty]]-AVERAGE(Table2[1Y Return vs Nifty]))/_xlfn.STDEV.P(Table2[1Y Return vs Nifty])</f>
        <v>-0.9864849334107747</v>
      </c>
      <c r="I713">
        <v>-1.73813176812691E-2</v>
      </c>
      <c r="J713">
        <f>(Table2[[#This Row],[1M Return vs Nifty]]-AVERAGE(Table2[1M Return vs Nifty]))/_xlfn.STDEV.P(Table2[1M Return vs Nifty])</f>
        <v>-0.71838231818857701</v>
      </c>
      <c r="K713">
        <v>-34.278914781010599</v>
      </c>
      <c r="L713">
        <f>(Table2[[#This Row],[6M Return vs Nifty]]-AVERAGE(Table2[6M Return vs Nifty]))/_xlfn.STDEV.P(Table2[6M Return vs Nifty])</f>
        <v>-1.3116760887203347</v>
      </c>
      <c r="M713">
        <v>1.0777159300938199</v>
      </c>
      <c r="N713">
        <f>(Table2[[#This Row],[1W Return vs Nifty]]-AVERAGE(Table2[1W Return vs Nifty]))/_xlfn.STDEV.P(Table2[1W Return vs Nifty])</f>
        <v>-0.10590359921895785</v>
      </c>
      <c r="O713">
        <v>1836.41</v>
      </c>
      <c r="P713">
        <v>1849.4793892622399</v>
      </c>
      <c r="Q713">
        <v>1976.8485418201601</v>
      </c>
      <c r="R713">
        <v>57.809915840238197</v>
      </c>
      <c r="S713" s="2">
        <f>(Table2[[#This Row],[Close Price]]-Table2[[#This Row],[20D EMA]])/Table2[[#This Row],[20D EMA]]</f>
        <v>1.1838314973235828E-2</v>
      </c>
      <c r="T713" s="2">
        <f>(Table2[[#This Row],[Close Price]]-Table2[[#This Row],[50D EMA]])/Table2[[#This Row],[50D EMA]]</f>
        <v>4.6881359090024197E-3</v>
      </c>
      <c r="U713" s="2">
        <f>(Table2[[#This Row],[Close Price]]-Table2[[#This Row],[200D EMA]])/Table2[[#This Row],[200D EMA]]</f>
        <v>-6.0044327781869279E-2</v>
      </c>
      <c r="V713">
        <v>1.32431230212483</v>
      </c>
      <c r="W713">
        <v>1833.2</v>
      </c>
      <c r="X713">
        <v>1867.4</v>
      </c>
      <c r="Y713">
        <v>1809.9</v>
      </c>
      <c r="Z713">
        <v>1870.25</v>
      </c>
      <c r="AA713">
        <v>1809.9</v>
      </c>
      <c r="AB713">
        <v>1870.25</v>
      </c>
      <c r="AC713" s="2">
        <f>(Table2[[#This Row],[Close Price]]/Table2[[#This Row],[Day Low]])-1</f>
        <v>1.3610080733144292E-2</v>
      </c>
      <c r="AD713" s="2">
        <f>(Table2[[#This Row],[Day High]]/Table2[[#This Row],[Close Price]])-1</f>
        <v>4.9780695853403056E-3</v>
      </c>
      <c r="AE713" s="2">
        <f>(Table2[[#This Row],[Close Price]]/Table2[[#This Row],[Current Week Low]])-1</f>
        <v>2.6658931432675947E-2</v>
      </c>
      <c r="AF713" s="2">
        <f>(Table2[[#This Row],[Current Week High]]/Table2[[#This Row],[Close Price]])-1</f>
        <v>6.5118531873098462E-3</v>
      </c>
      <c r="AG713" s="2">
        <f>(Table2[[#This Row],[Close Price]]/Table2[[#This Row],[Current Month Low]])-1</f>
        <v>2.6658931432675947E-2</v>
      </c>
      <c r="AH713" s="2">
        <f>(Table2[[#This Row],[Current Month High]]/Table2[[#This Row],[Close Price]])-1</f>
        <v>6.5118531873098462E-3</v>
      </c>
      <c r="AI713">
        <v>30.812905309043899</v>
      </c>
      <c r="AJ713">
        <v>12.5196802712849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-0.15</v>
      </c>
      <c r="AM713" t="s">
        <v>10474</v>
      </c>
      <c r="AN713">
        <v>0.2</v>
      </c>
      <c r="AO713" t="s">
        <v>10473</v>
      </c>
      <c r="AP713">
        <v>-6.1661282192892998E-2</v>
      </c>
      <c r="AQ713">
        <f>(Table2[[#This Row],[Sharpe Ratio]]-AVERAGE(Table2[Sharpe Ratio]))/_xlfn.STDEV.P(Table2[Sharpe Ratio])</f>
        <v>-1.321071000853453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699</v>
      </c>
      <c r="AT713">
        <f>_xlfn.RANK.AVG(Table2[[#This Row],[6M Return vs Nifty Z-Score]],Table2[6M Return vs Nifty Z-Score])</f>
        <v>703</v>
      </c>
      <c r="AU713">
        <f>_xlfn.RANK.AVG(Table2[[#This Row],[Sharpe Ratio Z-Score]],Table2[Sharpe Ratio Z-Score])</f>
        <v>651</v>
      </c>
      <c r="AV713">
        <f>(Table2[[#This Row],[Rank 1Y]]+Table2[[#This Row],[Rank 6M]]+Table2[[#This Row],[Rank Sharpe]])/3</f>
        <v>684.33333333333337</v>
      </c>
    </row>
    <row r="714" spans="1:48" x14ac:dyDescent="0.3">
      <c r="A714" t="s">
        <v>967</v>
      </c>
      <c r="B714" t="s">
        <v>968</v>
      </c>
      <c r="C714" t="s">
        <v>10445</v>
      </c>
      <c r="D714" t="s">
        <v>614</v>
      </c>
      <c r="E714">
        <v>14513.4484362</v>
      </c>
      <c r="F714">
        <v>151.1</v>
      </c>
      <c r="G714">
        <v>-43.420394723015001</v>
      </c>
      <c r="H714">
        <f>(Table2[[#This Row],[1Y Return vs Nifty]]-AVERAGE(Table2[1Y Return vs Nifty]))/_xlfn.STDEV.P(Table2[1Y Return vs Nifty])</f>
        <v>-1.0263531591375767</v>
      </c>
      <c r="I714">
        <v>-2.88298441259581</v>
      </c>
      <c r="J714">
        <f>(Table2[[#This Row],[1M Return vs Nifty]]-AVERAGE(Table2[1M Return vs Nifty]))/_xlfn.STDEV.P(Table2[1M Return vs Nifty])</f>
        <v>-0.92474022700547631</v>
      </c>
      <c r="K714">
        <v>-58.620217766397602</v>
      </c>
      <c r="L714">
        <f>(Table2[[#This Row],[6M Return vs Nifty]]-AVERAGE(Table2[6M Return vs Nifty]))/_xlfn.STDEV.P(Table2[6M Return vs Nifty])</f>
        <v>-2.0076930450588861</v>
      </c>
      <c r="M714">
        <v>-2.8496583573283298</v>
      </c>
      <c r="N714">
        <f>(Table2[[#This Row],[1W Return vs Nifty]]-AVERAGE(Table2[1W Return vs Nifty]))/_xlfn.STDEV.P(Table2[1W Return vs Nifty])</f>
        <v>-0.87698720851757328</v>
      </c>
      <c r="O714">
        <v>152.80000000000001</v>
      </c>
      <c r="P714">
        <v>152.19502575962801</v>
      </c>
      <c r="Q714">
        <v>184.189320145832</v>
      </c>
      <c r="R714">
        <v>44.322908303172603</v>
      </c>
      <c r="S714" s="2">
        <f>(Table2[[#This Row],[Close Price]]-Table2[[#This Row],[20D EMA]])/Table2[[#This Row],[20D EMA]]</f>
        <v>-1.1125654450261891E-2</v>
      </c>
      <c r="T714" s="2">
        <f>(Table2[[#This Row],[Close Price]]-Table2[[#This Row],[50D EMA]])/Table2[[#This Row],[50D EMA]]</f>
        <v>-7.1948853397972691E-3</v>
      </c>
      <c r="U714" s="2">
        <f>(Table2[[#This Row],[Close Price]]-Table2[[#This Row],[200D EMA]])/Table2[[#This Row],[200D EMA]]</f>
        <v>-0.17964841891828209</v>
      </c>
      <c r="V714">
        <v>1.21512449432354</v>
      </c>
      <c r="W714">
        <v>149.51</v>
      </c>
      <c r="X714">
        <v>153.19999999999999</v>
      </c>
      <c r="Y714">
        <v>148.4</v>
      </c>
      <c r="Z714">
        <v>156.29</v>
      </c>
      <c r="AA714">
        <v>148.4</v>
      </c>
      <c r="AB714">
        <v>156.29</v>
      </c>
      <c r="AC714" s="2">
        <f>(Table2[[#This Row],[Close Price]]/Table2[[#This Row],[Day Low]])-1</f>
        <v>1.0634740151160393E-2</v>
      </c>
      <c r="AD714" s="2">
        <f>(Table2[[#This Row],[Day High]]/Table2[[#This Row],[Close Price]])-1</f>
        <v>1.3898080741231E-2</v>
      </c>
      <c r="AE714" s="2">
        <f>(Table2[[#This Row],[Close Price]]/Table2[[#This Row],[Current Week Low]])-1</f>
        <v>1.819407008086249E-2</v>
      </c>
      <c r="AF714" s="2">
        <f>(Table2[[#This Row],[Current Week High]]/Table2[[#This Row],[Close Price]])-1</f>
        <v>3.4348113831899285E-2</v>
      </c>
      <c r="AG714" s="2">
        <f>(Table2[[#This Row],[Close Price]]/Table2[[#This Row],[Current Month Low]])-1</f>
        <v>1.819407008086249E-2</v>
      </c>
      <c r="AH714" s="2">
        <f>(Table2[[#This Row],[Current Month High]]/Table2[[#This Row],[Close Price]])-1</f>
        <v>3.4348113831899285E-2</v>
      </c>
      <c r="AI714">
        <v>98.345466578424805</v>
      </c>
      <c r="AJ714">
        <v>20.398406374501899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-0.06</v>
      </c>
      <c r="AM714" t="s">
        <v>10474</v>
      </c>
      <c r="AN714">
        <v>-2.1</v>
      </c>
      <c r="AO714" t="s">
        <v>10474</v>
      </c>
      <c r="AP714">
        <v>-4.3458732683090001E-2</v>
      </c>
      <c r="AQ714">
        <f>(Table2[[#This Row],[Sharpe Ratio]]-AVERAGE(Table2[Sharpe Ratio]))/_xlfn.STDEV.P(Table2[Sharpe Ratio])</f>
        <v>-1.115213697406999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706</v>
      </c>
      <c r="AT714">
        <f>_xlfn.RANK.AVG(Table2[[#This Row],[6M Return vs Nifty Z-Score]],Table2[6M Return vs Nifty Z-Score])</f>
        <v>723</v>
      </c>
      <c r="AU714">
        <f>_xlfn.RANK.AVG(Table2[[#This Row],[Sharpe Ratio Z-Score]],Table2[Sharpe Ratio Z-Score])</f>
        <v>625</v>
      </c>
      <c r="AV714">
        <f>(Table2[[#This Row],[Rank 1Y]]+Table2[[#This Row],[Rank 6M]]+Table2[[#This Row],[Rank Sharpe]])/3</f>
        <v>684.66666666666663</v>
      </c>
    </row>
    <row r="715" spans="1:48" x14ac:dyDescent="0.3">
      <c r="A715" t="s">
        <v>1940</v>
      </c>
      <c r="B715" t="s">
        <v>1941</v>
      </c>
      <c r="C715" t="s">
        <v>10435</v>
      </c>
      <c r="D715" t="s">
        <v>230</v>
      </c>
      <c r="E715">
        <v>3324.1875485999999</v>
      </c>
      <c r="F715">
        <v>486.95</v>
      </c>
      <c r="G715">
        <v>-53.698368994404703</v>
      </c>
      <c r="H715">
        <f>(Table2[[#This Row],[1Y Return vs Nifty]]-AVERAGE(Table2[1Y Return vs Nifty]))/_xlfn.STDEV.P(Table2[1Y Return vs Nifty])</f>
        <v>-1.1408368005419585</v>
      </c>
      <c r="I715">
        <v>13.274563237112901</v>
      </c>
      <c r="J715">
        <f>(Table2[[#This Row],[1M Return vs Nifty]]-AVERAGE(Table2[1M Return vs Nifty]))/_xlfn.STDEV.P(Table2[1M Return vs Nifty])</f>
        <v>0.23879765111882456</v>
      </c>
      <c r="K715">
        <v>-26.007427336700299</v>
      </c>
      <c r="L715">
        <f>(Table2[[#This Row],[6M Return vs Nifty]]-AVERAGE(Table2[6M Return vs Nifty]))/_xlfn.STDEV.P(Table2[6M Return vs Nifty])</f>
        <v>-1.0751605858798499</v>
      </c>
      <c r="M715">
        <v>2.53246953306919</v>
      </c>
      <c r="N715">
        <f>(Table2[[#This Row],[1W Return vs Nifty]]-AVERAGE(Table2[1W Return vs Nifty]))/_xlfn.STDEV.P(Table2[1W Return vs Nifty])</f>
        <v>0.17971640456191404</v>
      </c>
      <c r="O715">
        <v>473.77</v>
      </c>
      <c r="P715">
        <v>459.40000685268899</v>
      </c>
      <c r="Q715">
        <v>498.49523973872601</v>
      </c>
      <c r="R715">
        <v>54.449250064466298</v>
      </c>
      <c r="S715" s="2">
        <f>(Table2[[#This Row],[Close Price]]-Table2[[#This Row],[20D EMA]])/Table2[[#This Row],[20D EMA]]</f>
        <v>2.781940604090594E-2</v>
      </c>
      <c r="T715" s="2">
        <f>(Table2[[#This Row],[Close Price]]-Table2[[#This Row],[50D EMA]])/Table2[[#This Row],[50D EMA]]</f>
        <v>5.9969509656853721E-2</v>
      </c>
      <c r="U715" s="2">
        <f>(Table2[[#This Row],[Close Price]]-Table2[[#This Row],[200D EMA]])/Table2[[#This Row],[200D EMA]]</f>
        <v>-2.316018051602093E-2</v>
      </c>
      <c r="V715">
        <v>2.3396184581675499</v>
      </c>
      <c r="W715">
        <v>484</v>
      </c>
      <c r="X715">
        <v>499.55</v>
      </c>
      <c r="Y715">
        <v>483</v>
      </c>
      <c r="Z715">
        <v>519.9</v>
      </c>
      <c r="AA715">
        <v>483</v>
      </c>
      <c r="AB715">
        <v>519.9</v>
      </c>
      <c r="AC715" s="2">
        <f>(Table2[[#This Row],[Close Price]]/Table2[[#This Row],[Day Low]])-1</f>
        <v>6.0950413223139766E-3</v>
      </c>
      <c r="AD715" s="2">
        <f>(Table2[[#This Row],[Day High]]/Table2[[#This Row],[Close Price]])-1</f>
        <v>2.5875346544819822E-2</v>
      </c>
      <c r="AE715" s="2">
        <f>(Table2[[#This Row],[Close Price]]/Table2[[#This Row],[Current Week Low]])-1</f>
        <v>8.1780538302276273E-3</v>
      </c>
      <c r="AF715" s="2">
        <f>(Table2[[#This Row],[Current Week High]]/Table2[[#This Row],[Close Price]])-1</f>
        <v>6.7666084813635896E-2</v>
      </c>
      <c r="AG715" s="2">
        <f>(Table2[[#This Row],[Close Price]]/Table2[[#This Row],[Current Month Low]])-1</f>
        <v>8.1780538302276273E-3</v>
      </c>
      <c r="AH715" s="2">
        <f>(Table2[[#This Row],[Current Month High]]/Table2[[#This Row],[Close Price]])-1</f>
        <v>6.7666084813635896E-2</v>
      </c>
      <c r="AI715">
        <v>41.4929664236574</v>
      </c>
      <c r="AJ715">
        <v>21.737499999999901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0.01</v>
      </c>
      <c r="AM715" t="s">
        <v>10473</v>
      </c>
      <c r="AN715">
        <v>9.51</v>
      </c>
      <c r="AO715" t="s">
        <v>10473</v>
      </c>
      <c r="AP715">
        <v>-7.1266950642370999E-2</v>
      </c>
      <c r="AQ715">
        <f>(Table2[[#This Row],[Sharpe Ratio]]-AVERAGE(Table2[Sharpe Ratio]))/_xlfn.STDEV.P(Table2[Sharpe Ratio])</f>
        <v>-1.4297039703034355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718</v>
      </c>
      <c r="AT715">
        <f>_xlfn.RANK.AVG(Table2[[#This Row],[6M Return vs Nifty Z-Score]],Table2[6M Return vs Nifty Z-Score])</f>
        <v>675</v>
      </c>
      <c r="AU715">
        <f>_xlfn.RANK.AVG(Table2[[#This Row],[Sharpe Ratio Z-Score]],Table2[Sharpe Ratio Z-Score])</f>
        <v>666</v>
      </c>
      <c r="AV715">
        <f>(Table2[[#This Row],[Rank 1Y]]+Table2[[#This Row],[Rank 6M]]+Table2[[#This Row],[Rank Sharpe]])/3</f>
        <v>686.33333333333337</v>
      </c>
    </row>
    <row r="716" spans="1:48" x14ac:dyDescent="0.3">
      <c r="A716" t="s">
        <v>1356</v>
      </c>
      <c r="B716" t="s">
        <v>1357</v>
      </c>
      <c r="C716" t="s">
        <v>10440</v>
      </c>
      <c r="D716" t="s">
        <v>151</v>
      </c>
      <c r="E716">
        <v>7993.3689146999996</v>
      </c>
      <c r="F716">
        <v>669.3</v>
      </c>
      <c r="G716">
        <v>-43.531696932588297</v>
      </c>
      <c r="H716">
        <f>(Table2[[#This Row],[1Y Return vs Nifty]]-AVERAGE(Table2[1Y Return vs Nifty]))/_xlfn.STDEV.P(Table2[1Y Return vs Nifty])</f>
        <v>-1.0275929250595224</v>
      </c>
      <c r="I716">
        <v>-9.6343450588645894</v>
      </c>
      <c r="J716">
        <f>(Table2[[#This Row],[1M Return vs Nifty]]-AVERAGE(Table2[1M Return vs Nifty]))/_xlfn.STDEV.P(Table2[1M Return vs Nifty])</f>
        <v>-1.4109194425099469</v>
      </c>
      <c r="K716">
        <v>-22.822466023197698</v>
      </c>
      <c r="L716">
        <f>(Table2[[#This Row],[6M Return vs Nifty]]-AVERAGE(Table2[6M Return vs Nifty]))/_xlfn.STDEV.P(Table2[6M Return vs Nifty])</f>
        <v>-0.98408957456994051</v>
      </c>
      <c r="M716">
        <v>-0.33132053522510702</v>
      </c>
      <c r="N716">
        <f>(Table2[[#This Row],[1W Return vs Nifty]]-AVERAGE(Table2[1W Return vs Nifty]))/_xlfn.STDEV.P(Table2[1W Return vs Nifty])</f>
        <v>-0.38254769876176681</v>
      </c>
      <c r="O716">
        <v>689.87</v>
      </c>
      <c r="P716">
        <v>693.48119139649202</v>
      </c>
      <c r="Q716">
        <v>719.63817630130598</v>
      </c>
      <c r="R716">
        <v>23.088311985226699</v>
      </c>
      <c r="S716" s="2">
        <f>(Table2[[#This Row],[Close Price]]-Table2[[#This Row],[20D EMA]])/Table2[[#This Row],[20D EMA]]</f>
        <v>-2.9817211938481237E-2</v>
      </c>
      <c r="T716" s="2">
        <f>(Table2[[#This Row],[Close Price]]-Table2[[#This Row],[50D EMA]])/Table2[[#This Row],[50D EMA]]</f>
        <v>-3.4869282248012223E-2</v>
      </c>
      <c r="U716" s="2">
        <f>(Table2[[#This Row],[Close Price]]-Table2[[#This Row],[200D EMA]])/Table2[[#This Row],[200D EMA]]</f>
        <v>-6.9949285570183373E-2</v>
      </c>
      <c r="V716">
        <v>2.7036055645412298</v>
      </c>
      <c r="W716">
        <v>663.1</v>
      </c>
      <c r="X716">
        <v>691</v>
      </c>
      <c r="Y716">
        <v>663.1</v>
      </c>
      <c r="Z716">
        <v>697</v>
      </c>
      <c r="AA716">
        <v>663.1</v>
      </c>
      <c r="AB716">
        <v>697</v>
      </c>
      <c r="AC716" s="2">
        <f>(Table2[[#This Row],[Close Price]]/Table2[[#This Row],[Day Low]])-1</f>
        <v>9.350022621022358E-3</v>
      </c>
      <c r="AD716" s="2">
        <f>(Table2[[#This Row],[Day High]]/Table2[[#This Row],[Close Price]])-1</f>
        <v>3.2421933363215416E-2</v>
      </c>
      <c r="AE716" s="2">
        <f>(Table2[[#This Row],[Close Price]]/Table2[[#This Row],[Current Week Low]])-1</f>
        <v>9.350022621022358E-3</v>
      </c>
      <c r="AF716" s="2">
        <f>(Table2[[#This Row],[Current Week High]]/Table2[[#This Row],[Close Price]])-1</f>
        <v>4.1386523233228889E-2</v>
      </c>
      <c r="AG716" s="2">
        <f>(Table2[[#This Row],[Close Price]]/Table2[[#This Row],[Current Month Low]])-1</f>
        <v>9.350022621022358E-3</v>
      </c>
      <c r="AH716" s="2">
        <f>(Table2[[#This Row],[Current Month High]]/Table2[[#This Row],[Close Price]])-1</f>
        <v>4.1386523233228889E-2</v>
      </c>
      <c r="AI716">
        <v>46.122814881219099</v>
      </c>
      <c r="AJ716">
        <v>11.8108920815235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-0.12</v>
      </c>
      <c r="AM716" t="s">
        <v>10474</v>
      </c>
      <c r="AN716">
        <v>-4.1900000000000004</v>
      </c>
      <c r="AO716" t="s">
        <v>10474</v>
      </c>
      <c r="AP716">
        <v>-0.10617717255482199</v>
      </c>
      <c r="AQ716">
        <f>(Table2[[#This Row],[Sharpe Ratio]]-AVERAGE(Table2[Sharpe Ratio]))/_xlfn.STDEV.P(Table2[Sharpe Ratio])</f>
        <v>-1.8245126283842257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708</v>
      </c>
      <c r="AT716">
        <f>_xlfn.RANK.AVG(Table2[[#This Row],[6M Return vs Nifty Z-Score]],Table2[6M Return vs Nifty Z-Score])</f>
        <v>651</v>
      </c>
      <c r="AU716">
        <f>_xlfn.RANK.AVG(Table2[[#This Row],[Sharpe Ratio Z-Score]],Table2[Sharpe Ratio Z-Score])</f>
        <v>708</v>
      </c>
      <c r="AV716">
        <f>(Table2[[#This Row],[Rank 1Y]]+Table2[[#This Row],[Rank 6M]]+Table2[[#This Row],[Rank Sharpe]])/3</f>
        <v>689</v>
      </c>
    </row>
    <row r="717" spans="1:48" x14ac:dyDescent="0.3">
      <c r="A717" t="s">
        <v>1310</v>
      </c>
      <c r="B717" t="s">
        <v>1311</v>
      </c>
      <c r="C717" t="s">
        <v>10443</v>
      </c>
      <c r="D717" t="s">
        <v>539</v>
      </c>
      <c r="E717">
        <v>8377.6408272000008</v>
      </c>
      <c r="F717">
        <v>762.75</v>
      </c>
      <c r="G717">
        <v>-46.765031926764799</v>
      </c>
      <c r="H717">
        <f>(Table2[[#This Row],[1Y Return vs Nifty]]-AVERAGE(Table2[1Y Return vs Nifty]))/_xlfn.STDEV.P(Table2[1Y Return vs Nifty])</f>
        <v>-1.0636081897643535</v>
      </c>
      <c r="I717">
        <v>-5.40387326772795</v>
      </c>
      <c r="J717">
        <f>(Table2[[#This Row],[1M Return vs Nifty]]-AVERAGE(Table2[1M Return vs Nifty]))/_xlfn.STDEV.P(Table2[1M Return vs Nifty])</f>
        <v>-1.1062745621086456</v>
      </c>
      <c r="K717">
        <v>-40.771223009263799</v>
      </c>
      <c r="L717">
        <f>(Table2[[#This Row],[6M Return vs Nifty]]-AVERAGE(Table2[6M Return vs Nifty]))/_xlfn.STDEV.P(Table2[6M Return vs Nifty])</f>
        <v>-1.4973176139646203</v>
      </c>
      <c r="M717">
        <v>-1.0588810419191199</v>
      </c>
      <c r="N717">
        <f>(Table2[[#This Row],[1W Return vs Nifty]]-AVERAGE(Table2[1W Return vs Nifty]))/_xlfn.STDEV.P(Table2[1W Return vs Nifty])</f>
        <v>-0.5253937685345017</v>
      </c>
      <c r="O717">
        <v>771.76</v>
      </c>
      <c r="P717">
        <v>792.96511341093697</v>
      </c>
      <c r="Q717">
        <v>869.78190138834498</v>
      </c>
      <c r="R717">
        <v>35.0541161417569</v>
      </c>
      <c r="S717" s="2">
        <f>(Table2[[#This Row],[Close Price]]-Table2[[#This Row],[20D EMA]])/Table2[[#This Row],[20D EMA]]</f>
        <v>-1.1674613869596754E-2</v>
      </c>
      <c r="T717" s="2">
        <f>(Table2[[#This Row],[Close Price]]-Table2[[#This Row],[50D EMA]])/Table2[[#This Row],[50D EMA]]</f>
        <v>-3.8103963087312565E-2</v>
      </c>
      <c r="U717" s="2">
        <f>(Table2[[#This Row],[Close Price]]-Table2[[#This Row],[200D EMA]])/Table2[[#This Row],[200D EMA]]</f>
        <v>-0.12305602268511309</v>
      </c>
      <c r="V717">
        <v>0.61231204449841903</v>
      </c>
      <c r="W717">
        <v>761.55</v>
      </c>
      <c r="X717">
        <v>767.1</v>
      </c>
      <c r="Y717">
        <v>760.45</v>
      </c>
      <c r="Z717">
        <v>772</v>
      </c>
      <c r="AA717">
        <v>760.45</v>
      </c>
      <c r="AB717">
        <v>772</v>
      </c>
      <c r="AC717" s="2">
        <f>(Table2[[#This Row],[Close Price]]/Table2[[#This Row],[Day Low]])-1</f>
        <v>1.5757337010045003E-3</v>
      </c>
      <c r="AD717" s="2">
        <f>(Table2[[#This Row],[Day High]]/Table2[[#This Row],[Close Price]])-1</f>
        <v>5.7030481809243749E-3</v>
      </c>
      <c r="AE717" s="2">
        <f>(Table2[[#This Row],[Close Price]]/Table2[[#This Row],[Current Week Low]])-1</f>
        <v>3.0245249523308537E-3</v>
      </c>
      <c r="AF717" s="2">
        <f>(Table2[[#This Row],[Current Week High]]/Table2[[#This Row],[Close Price]])-1</f>
        <v>1.2127171419206828E-2</v>
      </c>
      <c r="AG717" s="2">
        <f>(Table2[[#This Row],[Close Price]]/Table2[[#This Row],[Current Month Low]])-1</f>
        <v>3.0245249523308537E-3</v>
      </c>
      <c r="AH717" s="2">
        <f>(Table2[[#This Row],[Current Month High]]/Table2[[#This Row],[Close Price]])-1</f>
        <v>1.2127171419206828E-2</v>
      </c>
      <c r="AI717">
        <v>45.040970173713497</v>
      </c>
      <c r="AJ717">
        <v>5.8786785119378102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-0.18</v>
      </c>
      <c r="AM717" t="s">
        <v>10474</v>
      </c>
      <c r="AN717">
        <v>-2.48</v>
      </c>
      <c r="AO717" t="s">
        <v>10474</v>
      </c>
      <c r="AP717">
        <v>-5.4740203786482998E-2</v>
      </c>
      <c r="AQ717">
        <f>(Table2[[#This Row],[Sharpe Ratio]]-AVERAGE(Table2[Sharpe Ratio]))/_xlfn.STDEV.P(Table2[Sharpe Ratio])</f>
        <v>-1.2427987491055459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712</v>
      </c>
      <c r="AT717">
        <f>_xlfn.RANK.AVG(Table2[[#This Row],[6M Return vs Nifty Z-Score]],Table2[6M Return vs Nifty Z-Score])</f>
        <v>715</v>
      </c>
      <c r="AU717">
        <f>_xlfn.RANK.AVG(Table2[[#This Row],[Sharpe Ratio Z-Score]],Table2[Sharpe Ratio Z-Score])</f>
        <v>641</v>
      </c>
      <c r="AV717">
        <f>(Table2[[#This Row],[Rank 1Y]]+Table2[[#This Row],[Rank 6M]]+Table2[[#This Row],[Rank Sharpe]])/3</f>
        <v>689.33333333333337</v>
      </c>
    </row>
    <row r="718" spans="1:48" x14ac:dyDescent="0.3">
      <c r="A718" t="s">
        <v>404</v>
      </c>
      <c r="B718" t="s">
        <v>405</v>
      </c>
      <c r="C718" t="s">
        <v>10441</v>
      </c>
      <c r="D718" t="s">
        <v>101</v>
      </c>
      <c r="E718">
        <v>59968.548760559999</v>
      </c>
      <c r="F718">
        <v>514.4</v>
      </c>
      <c r="G718">
        <v>-34.245935810490103</v>
      </c>
      <c r="H718">
        <f>(Table2[[#This Row],[1Y Return vs Nifty]]-AVERAGE(Table2[1Y Return vs Nifty]))/_xlfn.STDEV.P(Table2[1Y Return vs Nifty])</f>
        <v>-0.92416128392102992</v>
      </c>
      <c r="I718">
        <v>4.8527263254956203</v>
      </c>
      <c r="J718">
        <f>(Table2[[#This Row],[1M Return vs Nifty]]-AVERAGE(Table2[1M Return vs Nifty]))/_xlfn.STDEV.P(Table2[1M Return vs Nifty])</f>
        <v>-0.36767595876892006</v>
      </c>
      <c r="K718">
        <v>-25.744942400283399</v>
      </c>
      <c r="L718">
        <f>(Table2[[#This Row],[6M Return vs Nifty]]-AVERAGE(Table2[6M Return vs Nifty]))/_xlfn.STDEV.P(Table2[6M Return vs Nifty])</f>
        <v>-1.067655072857836</v>
      </c>
      <c r="M718">
        <v>1.07928771336952</v>
      </c>
      <c r="N718">
        <f>(Table2[[#This Row],[1W Return vs Nifty]]-AVERAGE(Table2[1W Return vs Nifty]))/_xlfn.STDEV.P(Table2[1W Return vs Nifty])</f>
        <v>-0.10559500211754495</v>
      </c>
      <c r="O718">
        <v>502.6</v>
      </c>
      <c r="P718">
        <v>505.37349050125999</v>
      </c>
      <c r="Q718">
        <v>535.92746439586597</v>
      </c>
      <c r="R718">
        <v>70.891960262155806</v>
      </c>
      <c r="S718" s="2">
        <f>(Table2[[#This Row],[Close Price]]-Table2[[#This Row],[20D EMA]])/Table2[[#This Row],[20D EMA]]</f>
        <v>2.3477914842817259E-2</v>
      </c>
      <c r="T718" s="2">
        <f>(Table2[[#This Row],[Close Price]]-Table2[[#This Row],[50D EMA]])/Table2[[#This Row],[50D EMA]]</f>
        <v>1.786106645559692E-2</v>
      </c>
      <c r="U718" s="2">
        <f>(Table2[[#This Row],[Close Price]]-Table2[[#This Row],[200D EMA]])/Table2[[#This Row],[200D EMA]]</f>
        <v>-4.0168615766189963E-2</v>
      </c>
      <c r="V718">
        <v>0.51019889004542296</v>
      </c>
      <c r="W718">
        <v>511.75</v>
      </c>
      <c r="X718">
        <v>519.5</v>
      </c>
      <c r="Y718">
        <v>503.7</v>
      </c>
      <c r="Z718">
        <v>519.5</v>
      </c>
      <c r="AA718">
        <v>503.7</v>
      </c>
      <c r="AB718">
        <v>519.5</v>
      </c>
      <c r="AC718" s="2">
        <f>(Table2[[#This Row],[Close Price]]/Table2[[#This Row],[Day Low]])-1</f>
        <v>5.1783097215436502E-3</v>
      </c>
      <c r="AD718" s="2">
        <f>(Table2[[#This Row],[Day High]]/Table2[[#This Row],[Close Price]])-1</f>
        <v>9.9144634525660802E-3</v>
      </c>
      <c r="AE718" s="2">
        <f>(Table2[[#This Row],[Close Price]]/Table2[[#This Row],[Current Week Low]])-1</f>
        <v>2.1242803255906217E-2</v>
      </c>
      <c r="AF718" s="2">
        <f>(Table2[[#This Row],[Current Week High]]/Table2[[#This Row],[Close Price]])-1</f>
        <v>9.9144634525660802E-3</v>
      </c>
      <c r="AG718" s="2">
        <f>(Table2[[#This Row],[Close Price]]/Table2[[#This Row],[Current Month Low]])-1</f>
        <v>2.1242803255906217E-2</v>
      </c>
      <c r="AH718" s="2">
        <f>(Table2[[#This Row],[Current Month High]]/Table2[[#This Row],[Close Price]])-1</f>
        <v>9.9144634525660802E-3</v>
      </c>
      <c r="AI718">
        <v>32.144245723172602</v>
      </c>
      <c r="AJ718">
        <v>17.175398633257299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-0.11</v>
      </c>
      <c r="AM718" t="s">
        <v>10474</v>
      </c>
      <c r="AN718">
        <v>3.37</v>
      </c>
      <c r="AO718" t="s">
        <v>10473</v>
      </c>
      <c r="AP718">
        <v>-0.13197876226551</v>
      </c>
      <c r="AQ718">
        <f>(Table2[[#This Row],[Sharpe Ratio]]-AVERAGE(Table2[Sharpe Ratio]))/_xlfn.STDEV.P(Table2[Sharpe Ratio])</f>
        <v>-2.1163094274872036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678</v>
      </c>
      <c r="AT718">
        <f>_xlfn.RANK.AVG(Table2[[#This Row],[6M Return vs Nifty Z-Score]],Table2[6M Return vs Nifty Z-Score])</f>
        <v>673</v>
      </c>
      <c r="AU718">
        <f>_xlfn.RANK.AVG(Table2[[#This Row],[Sharpe Ratio Z-Score]],Table2[Sharpe Ratio Z-Score])</f>
        <v>718</v>
      </c>
      <c r="AV718">
        <f>(Table2[[#This Row],[Rank 1Y]]+Table2[[#This Row],[Rank 6M]]+Table2[[#This Row],[Rank Sharpe]])/3</f>
        <v>689.66666666666663</v>
      </c>
    </row>
    <row r="719" spans="1:48" x14ac:dyDescent="0.3">
      <c r="A719" t="s">
        <v>574</v>
      </c>
      <c r="B719" t="s">
        <v>575</v>
      </c>
      <c r="C719" t="s">
        <v>10429</v>
      </c>
      <c r="D719" t="s">
        <v>24</v>
      </c>
      <c r="E719">
        <v>32916.953463177</v>
      </c>
      <c r="F719">
        <v>204.33</v>
      </c>
      <c r="G719">
        <v>-34.5335822035996</v>
      </c>
      <c r="H719">
        <f>(Table2[[#This Row],[1Y Return vs Nifty]]-AVERAGE(Table2[1Y Return vs Nifty]))/_xlfn.STDEV.P(Table2[1Y Return vs Nifty])</f>
        <v>-0.92736530113789328</v>
      </c>
      <c r="I719">
        <v>9.5196807354322193</v>
      </c>
      <c r="J719">
        <f>(Table2[[#This Row],[1M Return vs Nifty]]-AVERAGE(Table2[1M Return vs Nifty]))/_xlfn.STDEV.P(Table2[1M Return vs Nifty])</f>
        <v>-3.1599076981826901E-2</v>
      </c>
      <c r="K719">
        <v>-30.823036163565</v>
      </c>
      <c r="L719">
        <f>(Table2[[#This Row],[6M Return vs Nifty]]-AVERAGE(Table2[6M Return vs Nifty]))/_xlfn.STDEV.P(Table2[6M Return vs Nifty])</f>
        <v>-1.2128584486690199</v>
      </c>
      <c r="M719">
        <v>1.7045461507322099</v>
      </c>
      <c r="N719">
        <f>(Table2[[#This Row],[1W Return vs Nifty]]-AVERAGE(Table2[1W Return vs Nifty]))/_xlfn.STDEV.P(Table2[1W Return vs Nifty])</f>
        <v>1.7165523705038026E-2</v>
      </c>
      <c r="O719">
        <v>201.81</v>
      </c>
      <c r="P719">
        <v>196.472486075641</v>
      </c>
      <c r="Q719">
        <v>207.67348787175999</v>
      </c>
      <c r="R719">
        <v>51.278849320641399</v>
      </c>
      <c r="S719" s="2">
        <f>(Table2[[#This Row],[Close Price]]-Table2[[#This Row],[20D EMA]])/Table2[[#This Row],[20D EMA]]</f>
        <v>1.2486992715920965E-2</v>
      </c>
      <c r="T719" s="2">
        <f>(Table2[[#This Row],[Close Price]]-Table2[[#This Row],[50D EMA]])/Table2[[#This Row],[50D EMA]]</f>
        <v>3.9992948027002137E-2</v>
      </c>
      <c r="U719" s="2">
        <f>(Table2[[#This Row],[Close Price]]-Table2[[#This Row],[200D EMA]])/Table2[[#This Row],[200D EMA]]</f>
        <v>-1.6099733798589668E-2</v>
      </c>
      <c r="V719">
        <v>1.0721333875613099</v>
      </c>
      <c r="W719">
        <v>203</v>
      </c>
      <c r="X719">
        <v>206.7</v>
      </c>
      <c r="Y719">
        <v>200.9</v>
      </c>
      <c r="Z719">
        <v>214.6</v>
      </c>
      <c r="AA719">
        <v>200.9</v>
      </c>
      <c r="AB719">
        <v>214.6</v>
      </c>
      <c r="AC719" s="2">
        <f>(Table2[[#This Row],[Close Price]]/Table2[[#This Row],[Day Low]])-1</f>
        <v>6.5517241379311475E-3</v>
      </c>
      <c r="AD719" s="2">
        <f>(Table2[[#This Row],[Day High]]/Table2[[#This Row],[Close Price]])-1</f>
        <v>1.1598884157979716E-2</v>
      </c>
      <c r="AE719" s="2">
        <f>(Table2[[#This Row],[Close Price]]/Table2[[#This Row],[Current Week Low]])-1</f>
        <v>1.7073170731707332E-2</v>
      </c>
      <c r="AF719" s="2">
        <f>(Table2[[#This Row],[Current Week High]]/Table2[[#This Row],[Close Price]])-1</f>
        <v>5.0261831351245512E-2</v>
      </c>
      <c r="AG719" s="2">
        <f>(Table2[[#This Row],[Close Price]]/Table2[[#This Row],[Current Month Low]])-1</f>
        <v>1.7073170731707332E-2</v>
      </c>
      <c r="AH719" s="2">
        <f>(Table2[[#This Row],[Current Month High]]/Table2[[#This Row],[Close Price]])-1</f>
        <v>5.0261831351245512E-2</v>
      </c>
      <c r="AI719">
        <v>28.7622962854206</v>
      </c>
      <c r="AJ719">
        <v>20.7981081879988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0.06</v>
      </c>
      <c r="AM719" t="s">
        <v>10473</v>
      </c>
      <c r="AN719">
        <v>2.77</v>
      </c>
      <c r="AO719" t="s">
        <v>10473</v>
      </c>
      <c r="AP719">
        <v>-0.101399111683121</v>
      </c>
      <c r="AQ719">
        <f>(Table2[[#This Row],[Sharpe Ratio]]-AVERAGE(Table2[Sharpe Ratio]))/_xlfn.STDEV.P(Table2[Sharpe Ratio])</f>
        <v>-1.7704763118659457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680</v>
      </c>
      <c r="AT719">
        <f>_xlfn.RANK.AVG(Table2[[#This Row],[6M Return vs Nifty Z-Score]],Table2[6M Return vs Nifty Z-Score])</f>
        <v>693</v>
      </c>
      <c r="AU719">
        <f>_xlfn.RANK.AVG(Table2[[#This Row],[Sharpe Ratio Z-Score]],Table2[Sharpe Ratio Z-Score])</f>
        <v>704</v>
      </c>
      <c r="AV719">
        <f>(Table2[[#This Row],[Rank 1Y]]+Table2[[#This Row],[Rank 6M]]+Table2[[#This Row],[Rank Sharpe]])/3</f>
        <v>692.33333333333337</v>
      </c>
    </row>
    <row r="720" spans="1:48" x14ac:dyDescent="0.3">
      <c r="A720" t="s">
        <v>823</v>
      </c>
      <c r="B720" t="s">
        <v>824</v>
      </c>
      <c r="C720" t="s">
        <v>10438</v>
      </c>
      <c r="D720" t="s">
        <v>80</v>
      </c>
      <c r="E720">
        <v>19095.968689699999</v>
      </c>
      <c r="F720">
        <v>808.15</v>
      </c>
      <c r="G720">
        <v>-39.426145823608003</v>
      </c>
      <c r="H720">
        <f>(Table2[[#This Row],[1Y Return vs Nifty]]-AVERAGE(Table2[1Y Return vs Nifty]))/_xlfn.STDEV.P(Table2[1Y Return vs Nifty])</f>
        <v>-0.98186227536951209</v>
      </c>
      <c r="I720">
        <v>4.7411225479791197</v>
      </c>
      <c r="J720">
        <f>(Table2[[#This Row],[1M Return vs Nifty]]-AVERAGE(Table2[1M Return vs Nifty]))/_xlfn.STDEV.P(Table2[1M Return vs Nifty])</f>
        <v>-0.37571277384119661</v>
      </c>
      <c r="K720">
        <v>-33.396845610362703</v>
      </c>
      <c r="L720">
        <f>(Table2[[#This Row],[6M Return vs Nifty]]-AVERAGE(Table2[6M Return vs Nifty]))/_xlfn.STDEV.P(Table2[6M Return vs Nifty])</f>
        <v>-1.2864541398459057</v>
      </c>
      <c r="M720">
        <v>-3.9305599763597598</v>
      </c>
      <c r="N720">
        <f>(Table2[[#This Row],[1W Return vs Nifty]]-AVERAGE(Table2[1W Return vs Nifty]))/_xlfn.STDEV.P(Table2[1W Return vs Nifty])</f>
        <v>-1.0892067375725802</v>
      </c>
      <c r="O720">
        <v>833.75</v>
      </c>
      <c r="P720">
        <v>822.82814091463797</v>
      </c>
      <c r="Q720">
        <v>856.99598220982</v>
      </c>
      <c r="R720">
        <v>33.9373818153652</v>
      </c>
      <c r="S720" s="2">
        <f>(Table2[[#This Row],[Close Price]]-Table2[[#This Row],[20D EMA]])/Table2[[#This Row],[20D EMA]]</f>
        <v>-3.0704647676161947E-2</v>
      </c>
      <c r="T720" s="2">
        <f>(Table2[[#This Row],[Close Price]]-Table2[[#This Row],[50D EMA]])/Table2[[#This Row],[50D EMA]]</f>
        <v>-1.783864720319615E-2</v>
      </c>
      <c r="U720" s="2">
        <f>(Table2[[#This Row],[Close Price]]-Table2[[#This Row],[200D EMA]])/Table2[[#This Row],[200D EMA]]</f>
        <v>-5.6996745870228557E-2</v>
      </c>
      <c r="V720">
        <v>1.81149456623933</v>
      </c>
      <c r="W720">
        <v>801</v>
      </c>
      <c r="X720">
        <v>817.7</v>
      </c>
      <c r="Y720">
        <v>801</v>
      </c>
      <c r="Z720">
        <v>869.65</v>
      </c>
      <c r="AA720">
        <v>801</v>
      </c>
      <c r="AB720">
        <v>869.65</v>
      </c>
      <c r="AC720" s="2">
        <f>(Table2[[#This Row],[Close Price]]/Table2[[#This Row],[Day Low]])-1</f>
        <v>8.9263420724094988E-3</v>
      </c>
      <c r="AD720" s="2">
        <f>(Table2[[#This Row],[Day High]]/Table2[[#This Row],[Close Price]])-1</f>
        <v>1.181711315968581E-2</v>
      </c>
      <c r="AE720" s="2">
        <f>(Table2[[#This Row],[Close Price]]/Table2[[#This Row],[Current Week Low]])-1</f>
        <v>8.9263420724094988E-3</v>
      </c>
      <c r="AF720" s="2">
        <f>(Table2[[#This Row],[Current Week High]]/Table2[[#This Row],[Close Price]])-1</f>
        <v>7.6099733960279581E-2</v>
      </c>
      <c r="AG720" s="2">
        <f>(Table2[[#This Row],[Close Price]]/Table2[[#This Row],[Current Month Low]])-1</f>
        <v>8.9263420724094988E-3</v>
      </c>
      <c r="AH720" s="2">
        <f>(Table2[[#This Row],[Current Month High]]/Table2[[#This Row],[Close Price]])-1</f>
        <v>7.6099733960279581E-2</v>
      </c>
      <c r="AI720">
        <v>30.941038173606302</v>
      </c>
      <c r="AJ720">
        <v>15.4499999999999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</v>
      </c>
      <c r="AM720" t="s">
        <v>10474</v>
      </c>
      <c r="AN720">
        <v>-6.01</v>
      </c>
      <c r="AO720" t="s">
        <v>10474</v>
      </c>
      <c r="AP720">
        <v>-0.114691542700585</v>
      </c>
      <c r="AQ720">
        <f>(Table2[[#This Row],[Sharpe Ratio]]-AVERAGE(Table2[Sharpe Ratio]))/_xlfn.STDEV.P(Table2[Sharpe Ratio])</f>
        <v>-1.9208038252744097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697</v>
      </c>
      <c r="AT720">
        <f>_xlfn.RANK.AVG(Table2[[#This Row],[6M Return vs Nifty Z-Score]],Table2[6M Return vs Nifty Z-Score])</f>
        <v>701</v>
      </c>
      <c r="AU720">
        <f>_xlfn.RANK.AVG(Table2[[#This Row],[Sharpe Ratio Z-Score]],Table2[Sharpe Ratio Z-Score])</f>
        <v>713</v>
      </c>
      <c r="AV720">
        <f>(Table2[[#This Row],[Rank 1Y]]+Table2[[#This Row],[Rank 6M]]+Table2[[#This Row],[Rank Sharpe]])/3</f>
        <v>703.66666666666663</v>
      </c>
    </row>
    <row r="721" spans="1:48" x14ac:dyDescent="0.3">
      <c r="A721" t="s">
        <v>2518</v>
      </c>
      <c r="B721" t="s">
        <v>2519</v>
      </c>
      <c r="C721" t="s">
        <v>10443</v>
      </c>
      <c r="D721" t="s">
        <v>539</v>
      </c>
      <c r="E721">
        <v>1791.8637244859999</v>
      </c>
      <c r="F721">
        <v>106.98</v>
      </c>
      <c r="G721">
        <v>-58.707918120290898</v>
      </c>
      <c r="H721">
        <f>(Table2[[#This Row],[1Y Return vs Nifty]]-AVERAGE(Table2[1Y Return vs Nifty]))/_xlfn.STDEV.P(Table2[1Y Return vs Nifty])</f>
        <v>-1.1966368454323262</v>
      </c>
      <c r="I721">
        <v>11.395087172571699</v>
      </c>
      <c r="J721">
        <f>(Table2[[#This Row],[1M Return vs Nifty]]-AVERAGE(Table2[1M Return vs Nifty]))/_xlfn.STDEV.P(Table2[1M Return vs Nifty])</f>
        <v>0.10345275599415475</v>
      </c>
      <c r="K721">
        <v>-31.808109776937101</v>
      </c>
      <c r="L721">
        <f>(Table2[[#This Row],[6M Return vs Nifty]]-AVERAGE(Table2[6M Return vs Nifty]))/_xlfn.STDEV.P(Table2[6M Return vs Nifty])</f>
        <v>-1.2410257139366301</v>
      </c>
      <c r="M721">
        <v>7.1091998469905798E-2</v>
      </c>
      <c r="N721">
        <f>(Table2[[#This Row],[1W Return vs Nifty]]-AVERAGE(Table2[1W Return vs Nifty]))/_xlfn.STDEV.P(Table2[1W Return vs Nifty])</f>
        <v>-0.3035397697486597</v>
      </c>
      <c r="O721">
        <v>104.46</v>
      </c>
      <c r="P721">
        <v>103.94170532650401</v>
      </c>
      <c r="Q721">
        <v>119.23269429243</v>
      </c>
      <c r="R721">
        <v>59.645892932095798</v>
      </c>
      <c r="S721" s="2">
        <f>(Table2[[#This Row],[Close Price]]-Table2[[#This Row],[20D EMA]])/Table2[[#This Row],[20D EMA]]</f>
        <v>2.4124066628374598E-2</v>
      </c>
      <c r="T721" s="2">
        <f>(Table2[[#This Row],[Close Price]]-Table2[[#This Row],[50D EMA]])/Table2[[#This Row],[50D EMA]]</f>
        <v>2.9230756450955256E-2</v>
      </c>
      <c r="U721" s="2">
        <f>(Table2[[#This Row],[Close Price]]-Table2[[#This Row],[200D EMA]])/Table2[[#This Row],[200D EMA]]</f>
        <v>-0.10276287359890607</v>
      </c>
      <c r="V721">
        <v>0.592368538307949</v>
      </c>
      <c r="W721">
        <v>104.21</v>
      </c>
      <c r="X721">
        <v>107.95</v>
      </c>
      <c r="Y721">
        <v>102.6</v>
      </c>
      <c r="Z721">
        <v>108.41</v>
      </c>
      <c r="AA721">
        <v>102.6</v>
      </c>
      <c r="AB721">
        <v>108.41</v>
      </c>
      <c r="AC721" s="2">
        <f>(Table2[[#This Row],[Close Price]]/Table2[[#This Row],[Day Low]])-1</f>
        <v>2.6580942327991686E-2</v>
      </c>
      <c r="AD721" s="2">
        <f>(Table2[[#This Row],[Day High]]/Table2[[#This Row],[Close Price]])-1</f>
        <v>9.0671153486632239E-3</v>
      </c>
      <c r="AE721" s="2">
        <f>(Table2[[#This Row],[Close Price]]/Table2[[#This Row],[Current Week Low]])-1</f>
        <v>4.2690058479532222E-2</v>
      </c>
      <c r="AF721" s="2">
        <f>(Table2[[#This Row],[Current Week High]]/Table2[[#This Row],[Close Price]])-1</f>
        <v>1.3366984483080824E-2</v>
      </c>
      <c r="AG721" s="2">
        <f>(Table2[[#This Row],[Close Price]]/Table2[[#This Row],[Current Month Low]])-1</f>
        <v>4.2690058479532222E-2</v>
      </c>
      <c r="AH721" s="2">
        <f>(Table2[[#This Row],[Current Month High]]/Table2[[#This Row],[Close Price]])-1</f>
        <v>1.3366984483080824E-2</v>
      </c>
      <c r="AI721">
        <v>74.191437651897502</v>
      </c>
      <c r="AJ721">
        <v>33.808630393996197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-0.09</v>
      </c>
      <c r="AM721" t="s">
        <v>10474</v>
      </c>
      <c r="AN721">
        <v>0.65</v>
      </c>
      <c r="AO721" t="s">
        <v>10473</v>
      </c>
      <c r="AP721">
        <v>-9.6413996241812003E-2</v>
      </c>
      <c r="AQ721">
        <f>(Table2[[#This Row],[Sharpe Ratio]]-AVERAGE(Table2[Sharpe Ratio]))/_xlfn.STDEV.P(Table2[Sharpe Ratio])</f>
        <v>-1.7140983620867414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719</v>
      </c>
      <c r="AT721">
        <f>_xlfn.RANK.AVG(Table2[[#This Row],[6M Return vs Nifty Z-Score]],Table2[6M Return vs Nifty Z-Score])</f>
        <v>696</v>
      </c>
      <c r="AU721">
        <f>_xlfn.RANK.AVG(Table2[[#This Row],[Sharpe Ratio Z-Score]],Table2[Sharpe Ratio Z-Score])</f>
        <v>698</v>
      </c>
      <c r="AV721">
        <f>(Table2[[#This Row],[Rank 1Y]]+Table2[[#This Row],[Rank 6M]]+Table2[[#This Row],[Rank Sharpe]])/3</f>
        <v>704.33333333333337</v>
      </c>
    </row>
    <row r="722" spans="1:48" x14ac:dyDescent="0.3">
      <c r="A722" t="s">
        <v>733</v>
      </c>
      <c r="B722" t="s">
        <v>734</v>
      </c>
      <c r="C722" t="s">
        <v>10441</v>
      </c>
      <c r="D722" t="s">
        <v>101</v>
      </c>
      <c r="E722">
        <v>21579.692888099999</v>
      </c>
      <c r="F722">
        <v>266.95</v>
      </c>
      <c r="G722">
        <v>-42.5359481966061</v>
      </c>
      <c r="H722">
        <f>(Table2[[#This Row],[1Y Return vs Nifty]]-AVERAGE(Table2[1Y Return vs Nifty]))/_xlfn.STDEV.P(Table2[1Y Return vs Nifty])</f>
        <v>-1.0165015428270938</v>
      </c>
      <c r="I722">
        <v>-5.6265701375786801</v>
      </c>
      <c r="J722">
        <f>(Table2[[#This Row],[1M Return vs Nifty]]-AVERAGE(Table2[1M Return vs Nifty]))/_xlfn.STDEV.P(Table2[1M Return vs Nifty])</f>
        <v>-1.1223114167742554</v>
      </c>
      <c r="K722">
        <v>-32.718783041433497</v>
      </c>
      <c r="L722">
        <f>(Table2[[#This Row],[6M Return vs Nifty]]-AVERAGE(Table2[6M Return vs Nifty]))/_xlfn.STDEV.P(Table2[6M Return vs Nifty])</f>
        <v>-1.267065570313842</v>
      </c>
      <c r="M722">
        <v>-3.0624045432885301</v>
      </c>
      <c r="N722">
        <f>(Table2[[#This Row],[1W Return vs Nifty]]-AVERAGE(Table2[1W Return vs Nifty]))/_xlfn.STDEV.P(Table2[1W Return vs Nifty])</f>
        <v>-0.91875687061982791</v>
      </c>
      <c r="O722">
        <v>273.07</v>
      </c>
      <c r="P722">
        <v>276.25308040227401</v>
      </c>
      <c r="Q722">
        <v>293.112252450818</v>
      </c>
      <c r="R722">
        <v>33.878036318737003</v>
      </c>
      <c r="S722" s="2">
        <f>(Table2[[#This Row],[Close Price]]-Table2[[#This Row],[20D EMA]])/Table2[[#This Row],[20D EMA]]</f>
        <v>-2.2411835793020123E-2</v>
      </c>
      <c r="T722" s="2">
        <f>(Table2[[#This Row],[Close Price]]-Table2[[#This Row],[50D EMA]])/Table2[[#This Row],[50D EMA]]</f>
        <v>-3.3675933635661424E-2</v>
      </c>
      <c r="U722" s="2">
        <f>(Table2[[#This Row],[Close Price]]-Table2[[#This Row],[200D EMA]])/Table2[[#This Row],[200D EMA]]</f>
        <v>-8.9256768463501335E-2</v>
      </c>
      <c r="V722">
        <v>1.65339037862581</v>
      </c>
      <c r="W722">
        <v>265.60000000000002</v>
      </c>
      <c r="X722">
        <v>272</v>
      </c>
      <c r="Y722">
        <v>265.60000000000002</v>
      </c>
      <c r="Z722">
        <v>274.3</v>
      </c>
      <c r="AA722">
        <v>265.60000000000002</v>
      </c>
      <c r="AB722">
        <v>274.3</v>
      </c>
      <c r="AC722" s="2">
        <f>(Table2[[#This Row],[Close Price]]/Table2[[#This Row],[Day Low]])-1</f>
        <v>5.0828313253010737E-3</v>
      </c>
      <c r="AD722" s="2">
        <f>(Table2[[#This Row],[Day High]]/Table2[[#This Row],[Close Price]])-1</f>
        <v>1.891740026222144E-2</v>
      </c>
      <c r="AE722" s="2">
        <f>(Table2[[#This Row],[Close Price]]/Table2[[#This Row],[Current Week Low]])-1</f>
        <v>5.0828313253010737E-3</v>
      </c>
      <c r="AF722" s="2">
        <f>(Table2[[#This Row],[Current Week High]]/Table2[[#This Row],[Close Price]])-1</f>
        <v>2.7533245926203431E-2</v>
      </c>
      <c r="AG722" s="2">
        <f>(Table2[[#This Row],[Close Price]]/Table2[[#This Row],[Current Month Low]])-1</f>
        <v>5.0828313253010737E-3</v>
      </c>
      <c r="AH722" s="2">
        <f>(Table2[[#This Row],[Current Month High]]/Table2[[#This Row],[Close Price]])-1</f>
        <v>2.7533245926203431E-2</v>
      </c>
      <c r="AI722">
        <v>33.845289380033698</v>
      </c>
      <c r="AJ722">
        <v>5.9956323208258899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</v>
      </c>
      <c r="AM722" t="s">
        <v>10474</v>
      </c>
      <c r="AN722">
        <v>-4.6399999999999997</v>
      </c>
      <c r="AO722" t="s">
        <v>10474</v>
      </c>
      <c r="AP722">
        <v>-0.14037560031131999</v>
      </c>
      <c r="AQ722">
        <f>(Table2[[#This Row],[Sharpe Ratio]]-AVERAGE(Table2[Sharpe Ratio]))/_xlfn.STDEV.P(Table2[Sharpe Ratio])</f>
        <v>-2.2112714236985656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705</v>
      </c>
      <c r="AT722">
        <f>_xlfn.RANK.AVG(Table2[[#This Row],[6M Return vs Nifty Z-Score]],Table2[6M Return vs Nifty Z-Score])</f>
        <v>699</v>
      </c>
      <c r="AU722">
        <f>_xlfn.RANK.AVG(Table2[[#This Row],[Sharpe Ratio Z-Score]],Table2[Sharpe Ratio Z-Score])</f>
        <v>720</v>
      </c>
      <c r="AV722">
        <f>(Table2[[#This Row],[Rank 1Y]]+Table2[[#This Row],[Rank 6M]]+Table2[[#This Row],[Rank Sharpe]])/3</f>
        <v>708</v>
      </c>
    </row>
    <row r="723" spans="1:48" x14ac:dyDescent="0.3">
      <c r="A723" t="s">
        <v>1115</v>
      </c>
      <c r="B723" t="s">
        <v>1116</v>
      </c>
      <c r="C723" t="s">
        <v>10443</v>
      </c>
      <c r="D723" t="s">
        <v>539</v>
      </c>
      <c r="E723">
        <v>10882.47319572</v>
      </c>
      <c r="F723">
        <v>2128.35</v>
      </c>
      <c r="G723">
        <v>-45.491871499275199</v>
      </c>
      <c r="H723">
        <f>(Table2[[#This Row],[1Y Return vs Nifty]]-AVERAGE(Table2[1Y Return vs Nifty]))/_xlfn.STDEV.P(Table2[1Y Return vs Nifty])</f>
        <v>-1.0494267919536289</v>
      </c>
      <c r="I723">
        <v>7.6105366665309697</v>
      </c>
      <c r="J723">
        <f>(Table2[[#This Row],[1M Return vs Nifty]]-AVERAGE(Table2[1M Return vs Nifty]))/_xlfn.STDEV.P(Table2[1M Return vs Nifty])</f>
        <v>-0.16908042545880328</v>
      </c>
      <c r="K723">
        <v>-31.4172715358403</v>
      </c>
      <c r="L723">
        <f>(Table2[[#This Row],[6M Return vs Nifty]]-AVERAGE(Table2[6M Return vs Nifty]))/_xlfn.STDEV.P(Table2[6M Return vs Nifty])</f>
        <v>-1.2298500573519264</v>
      </c>
      <c r="M723">
        <v>-1.0999836460872301</v>
      </c>
      <c r="N723">
        <f>(Table2[[#This Row],[1W Return vs Nifty]]-AVERAGE(Table2[1W Return vs Nifty]))/_xlfn.STDEV.P(Table2[1W Return vs Nifty])</f>
        <v>-0.53346367531039018</v>
      </c>
      <c r="O723">
        <v>2083.9299999999998</v>
      </c>
      <c r="P723">
        <v>2051.2157528606899</v>
      </c>
      <c r="Q723">
        <v>2175.17659311327</v>
      </c>
      <c r="R723">
        <v>57.966279683824197</v>
      </c>
      <c r="S723" s="2">
        <f>(Table2[[#This Row],[Close Price]]-Table2[[#This Row],[20D EMA]])/Table2[[#This Row],[20D EMA]]</f>
        <v>2.1315495242162683E-2</v>
      </c>
      <c r="T723" s="2">
        <f>(Table2[[#This Row],[Close Price]]-Table2[[#This Row],[50D EMA]])/Table2[[#This Row],[50D EMA]]</f>
        <v>3.7604160864958332E-2</v>
      </c>
      <c r="U723" s="2">
        <f>(Table2[[#This Row],[Close Price]]-Table2[[#This Row],[200D EMA]])/Table2[[#This Row],[200D EMA]]</f>
        <v>-2.1527720214315316E-2</v>
      </c>
      <c r="V723">
        <v>1.34423013564381</v>
      </c>
      <c r="W723">
        <v>2114.15</v>
      </c>
      <c r="X723">
        <v>2148.9</v>
      </c>
      <c r="Y723">
        <v>2105.5</v>
      </c>
      <c r="Z723">
        <v>2204</v>
      </c>
      <c r="AA723">
        <v>2105.5</v>
      </c>
      <c r="AB723">
        <v>2204</v>
      </c>
      <c r="AC723" s="2">
        <f>(Table2[[#This Row],[Close Price]]/Table2[[#This Row],[Day Low]])-1</f>
        <v>6.7166473523636583E-3</v>
      </c>
      <c r="AD723" s="2">
        <f>(Table2[[#This Row],[Day High]]/Table2[[#This Row],[Close Price]])-1</f>
        <v>9.6553668334626863E-3</v>
      </c>
      <c r="AE723" s="2">
        <f>(Table2[[#This Row],[Close Price]]/Table2[[#This Row],[Current Week Low]])-1</f>
        <v>1.0852529090477292E-2</v>
      </c>
      <c r="AF723" s="2">
        <f>(Table2[[#This Row],[Current Week High]]/Table2[[#This Row],[Close Price]])-1</f>
        <v>3.554396598303855E-2</v>
      </c>
      <c r="AG723" s="2">
        <f>(Table2[[#This Row],[Close Price]]/Table2[[#This Row],[Current Month Low]])-1</f>
        <v>1.0852529090477292E-2</v>
      </c>
      <c r="AH723" s="2">
        <f>(Table2[[#This Row],[Current Month High]]/Table2[[#This Row],[Close Price]])-1</f>
        <v>3.554396598303855E-2</v>
      </c>
      <c r="AI723">
        <v>28.503300678929602</v>
      </c>
      <c r="AJ723">
        <v>17.718473451327402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-0.05</v>
      </c>
      <c r="AM723" t="s">
        <v>10474</v>
      </c>
      <c r="AN723">
        <v>6.15</v>
      </c>
      <c r="AO723" t="s">
        <v>10473</v>
      </c>
      <c r="AP723">
        <v>-0.14128218093537701</v>
      </c>
      <c r="AQ723">
        <f>(Table2[[#This Row],[Sharpe Ratio]]-AVERAGE(Table2[Sharpe Ratio]))/_xlfn.STDEV.P(Table2[Sharpe Ratio])</f>
        <v>-2.2215241766178568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709</v>
      </c>
      <c r="AT723">
        <f>_xlfn.RANK.AVG(Table2[[#This Row],[6M Return vs Nifty Z-Score]],Table2[6M Return vs Nifty Z-Score])</f>
        <v>694</v>
      </c>
      <c r="AU723">
        <f>_xlfn.RANK.AVG(Table2[[#This Row],[Sharpe Ratio Z-Score]],Table2[Sharpe Ratio Z-Score])</f>
        <v>722</v>
      </c>
      <c r="AV723">
        <f>(Table2[[#This Row],[Rank 1Y]]+Table2[[#This Row],[Rank 6M]]+Table2[[#This Row],[Rank Sharpe]])/3</f>
        <v>708.33333333333337</v>
      </c>
    </row>
    <row r="724" spans="1:48" x14ac:dyDescent="0.3">
      <c r="A724" t="s">
        <v>1290</v>
      </c>
      <c r="B724" t="s">
        <v>1291</v>
      </c>
      <c r="C724" t="s">
        <v>10441</v>
      </c>
      <c r="D724" t="s">
        <v>98</v>
      </c>
      <c r="E724">
        <v>8476.9134228900002</v>
      </c>
      <c r="F724">
        <v>287.10000000000002</v>
      </c>
      <c r="G724">
        <v>-71.031610474827303</v>
      </c>
      <c r="H724">
        <f>(Table2[[#This Row],[1Y Return vs Nifty]]-AVERAGE(Table2[1Y Return vs Nifty]))/_xlfn.STDEV.P(Table2[1Y Return vs Nifty])</f>
        <v>-1.3339072003720163</v>
      </c>
      <c r="I724">
        <v>-2.6276003908749099</v>
      </c>
      <c r="J724">
        <f>(Table2[[#This Row],[1M Return vs Nifty]]-AVERAGE(Table2[1M Return vs Nifty]))/_xlfn.STDEV.P(Table2[1M Return vs Nifty])</f>
        <v>-0.90634950403302428</v>
      </c>
      <c r="K724">
        <v>-35.330559394697303</v>
      </c>
      <c r="L724">
        <f>(Table2[[#This Row],[6M Return vs Nifty]]-AVERAGE(Table2[6M Return vs Nifty]))/_xlfn.STDEV.P(Table2[6M Return vs Nifty])</f>
        <v>-1.3417468899263127</v>
      </c>
      <c r="M724">
        <v>0.81306414771508995</v>
      </c>
      <c r="N724">
        <f>(Table2[[#This Row],[1W Return vs Nifty]]-AVERAGE(Table2[1W Return vs Nifty]))/_xlfn.STDEV.P(Table2[1W Return vs Nifty])</f>
        <v>-0.15786418067345667</v>
      </c>
      <c r="O724">
        <v>286.99</v>
      </c>
      <c r="P724">
        <v>292.71404355687002</v>
      </c>
      <c r="Q724">
        <v>359.10965209908602</v>
      </c>
      <c r="R724">
        <v>52.525770445810302</v>
      </c>
      <c r="S724" s="2">
        <f>(Table2[[#This Row],[Close Price]]-Table2[[#This Row],[20D EMA]])/Table2[[#This Row],[20D EMA]]</f>
        <v>3.8328861632814257E-4</v>
      </c>
      <c r="T724" s="2">
        <f>(Table2[[#This Row],[Close Price]]-Table2[[#This Row],[50D EMA]])/Table2[[#This Row],[50D EMA]]</f>
        <v>-1.9179276431878046E-2</v>
      </c>
      <c r="U724" s="2">
        <f>(Table2[[#This Row],[Close Price]]-Table2[[#This Row],[200D EMA]])/Table2[[#This Row],[200D EMA]]</f>
        <v>-0.20052274194851494</v>
      </c>
      <c r="V724">
        <v>0.65892051950185904</v>
      </c>
      <c r="W724">
        <v>285.95</v>
      </c>
      <c r="X724">
        <v>288.75</v>
      </c>
      <c r="Y724">
        <v>281.75</v>
      </c>
      <c r="Z724">
        <v>291.55</v>
      </c>
      <c r="AA724">
        <v>281.75</v>
      </c>
      <c r="AB724">
        <v>291.55</v>
      </c>
      <c r="AC724" s="2">
        <f>(Table2[[#This Row],[Close Price]]/Table2[[#This Row],[Day Low]])-1</f>
        <v>4.0216821122573965E-3</v>
      </c>
      <c r="AD724" s="2">
        <f>(Table2[[#This Row],[Day High]]/Table2[[#This Row],[Close Price]])-1</f>
        <v>5.7471264367814356E-3</v>
      </c>
      <c r="AE724" s="2">
        <f>(Table2[[#This Row],[Close Price]]/Table2[[#This Row],[Current Week Low]])-1</f>
        <v>1.8988464951197992E-2</v>
      </c>
      <c r="AF724" s="2">
        <f>(Table2[[#This Row],[Current Week High]]/Table2[[#This Row],[Close Price]])-1</f>
        <v>1.5499825844653481E-2</v>
      </c>
      <c r="AG724" s="2">
        <f>(Table2[[#This Row],[Close Price]]/Table2[[#This Row],[Current Month Low]])-1</f>
        <v>1.8988464951197992E-2</v>
      </c>
      <c r="AH724" s="2">
        <f>(Table2[[#This Row],[Current Month High]]/Table2[[#This Row],[Close Price]])-1</f>
        <v>1.5499825844653481E-2</v>
      </c>
      <c r="AI724">
        <v>95.053988157436393</v>
      </c>
      <c r="AJ724">
        <v>10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-0.11</v>
      </c>
      <c r="AM724" t="s">
        <v>10474</v>
      </c>
      <c r="AN724">
        <v>-0.09</v>
      </c>
      <c r="AO724" t="s">
        <v>10474</v>
      </c>
      <c r="AP724">
        <v>-0.10204753895831201</v>
      </c>
      <c r="AQ724">
        <f>(Table2[[#This Row],[Sharpe Ratio]]-AVERAGE(Table2[Sharpe Ratio]))/_xlfn.STDEV.P(Table2[Sharpe Ratio])</f>
        <v>-1.7778095423169911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722</v>
      </c>
      <c r="AT724">
        <f>_xlfn.RANK.AVG(Table2[[#This Row],[6M Return vs Nifty Z-Score]],Table2[6M Return vs Nifty Z-Score])</f>
        <v>709</v>
      </c>
      <c r="AU724">
        <f>_xlfn.RANK.AVG(Table2[[#This Row],[Sharpe Ratio Z-Score]],Table2[Sharpe Ratio Z-Score])</f>
        <v>705</v>
      </c>
      <c r="AV724">
        <f>(Table2[[#This Row],[Rank 1Y]]+Table2[[#This Row],[Rank 6M]]+Table2[[#This Row],[Rank Sharpe]])/3</f>
        <v>712</v>
      </c>
    </row>
    <row r="725" spans="1:48" x14ac:dyDescent="0.3">
      <c r="A725" t="s">
        <v>651</v>
      </c>
      <c r="B725" t="s">
        <v>652</v>
      </c>
      <c r="C725" t="s">
        <v>10429</v>
      </c>
      <c r="D725" t="s">
        <v>653</v>
      </c>
      <c r="E725">
        <v>27764.261143879899</v>
      </c>
      <c r="F725">
        <v>436.55</v>
      </c>
      <c r="G725">
        <v>-74.032656024119504</v>
      </c>
      <c r="H725">
        <f>(Table2[[#This Row],[1Y Return vs Nifty]]-AVERAGE(Table2[1Y Return vs Nifty]))/_xlfn.STDEV.P(Table2[1Y Return vs Nifty])</f>
        <v>-1.3673350542886937</v>
      </c>
      <c r="I725">
        <v>12.0339590821415</v>
      </c>
      <c r="J725">
        <f>(Table2[[#This Row],[1M Return vs Nifty]]-AVERAGE(Table2[1M Return vs Nifty]))/_xlfn.STDEV.P(Table2[1M Return vs Nifty])</f>
        <v>0.14945922196100384</v>
      </c>
      <c r="K725">
        <v>-48.287037721561497</v>
      </c>
      <c r="L725">
        <f>(Table2[[#This Row],[6M Return vs Nifty]]-AVERAGE(Table2[6M Return vs Nifty]))/_xlfn.STDEV.P(Table2[6M Return vs Nifty])</f>
        <v>-1.7122253567259011</v>
      </c>
      <c r="M725">
        <v>0.42633132208549701</v>
      </c>
      <c r="N725">
        <f>(Table2[[#This Row],[1W Return vs Nifty]]-AVERAGE(Table2[1W Return vs Nifty]))/_xlfn.STDEV.P(Table2[1W Return vs Nifty])</f>
        <v>-0.23379362390878766</v>
      </c>
      <c r="O725">
        <v>405.89</v>
      </c>
      <c r="P725">
        <v>396.407426630462</v>
      </c>
      <c r="Q725">
        <v>522.81851617783002</v>
      </c>
      <c r="R725">
        <v>71.745501278137297</v>
      </c>
      <c r="S725" s="2">
        <f>(Table2[[#This Row],[Close Price]]-Table2[[#This Row],[20D EMA]])/Table2[[#This Row],[20D EMA]]</f>
        <v>7.5537707260587908E-2</v>
      </c>
      <c r="T725" s="2">
        <f>(Table2[[#This Row],[Close Price]]-Table2[[#This Row],[50D EMA]])/Table2[[#This Row],[50D EMA]]</f>
        <v>0.101265946782979</v>
      </c>
      <c r="U725" s="2">
        <f>(Table2[[#This Row],[Close Price]]-Table2[[#This Row],[200D EMA]])/Table2[[#This Row],[200D EMA]]</f>
        <v>-0.16500661990419421</v>
      </c>
      <c r="V725">
        <v>0.80515967222423201</v>
      </c>
      <c r="W725">
        <v>412.75</v>
      </c>
      <c r="X725">
        <v>442.5</v>
      </c>
      <c r="Y725">
        <v>403</v>
      </c>
      <c r="Z725">
        <v>442.5</v>
      </c>
      <c r="AA725">
        <v>403</v>
      </c>
      <c r="AB725">
        <v>442.5</v>
      </c>
      <c r="AC725" s="2">
        <f>(Table2[[#This Row],[Close Price]]/Table2[[#This Row],[Day Low]])-1</f>
        <v>5.7662023016353814E-2</v>
      </c>
      <c r="AD725" s="2">
        <f>(Table2[[#This Row],[Day High]]/Table2[[#This Row],[Close Price]])-1</f>
        <v>1.3629595693505969E-2</v>
      </c>
      <c r="AE725" s="2">
        <f>(Table2[[#This Row],[Close Price]]/Table2[[#This Row],[Current Week Low]])-1</f>
        <v>8.325062034739461E-2</v>
      </c>
      <c r="AF725" s="2">
        <f>(Table2[[#This Row],[Current Week High]]/Table2[[#This Row],[Close Price]])-1</f>
        <v>1.3629595693505969E-2</v>
      </c>
      <c r="AG725" s="2">
        <f>(Table2[[#This Row],[Close Price]]/Table2[[#This Row],[Current Month Low]])-1</f>
        <v>8.325062034739461E-2</v>
      </c>
      <c r="AH725" s="2">
        <f>(Table2[[#This Row],[Current Month High]]/Table2[[#This Row],[Close Price]])-1</f>
        <v>1.3629595693505969E-2</v>
      </c>
      <c r="AI725">
        <v>128.67941816515801</v>
      </c>
      <c r="AJ725">
        <v>40.822580645161203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-0.01</v>
      </c>
      <c r="AM725" t="s">
        <v>10474</v>
      </c>
      <c r="AN725">
        <v>6.41</v>
      </c>
      <c r="AO725" t="s">
        <v>10473</v>
      </c>
      <c r="AP725">
        <v>-9.8775490182369002E-2</v>
      </c>
      <c r="AQ725">
        <f>(Table2[[#This Row],[Sharpe Ratio]]-AVERAGE(Table2[Sharpe Ratio]))/_xlfn.STDEV.P(Table2[Sharpe Ratio])</f>
        <v>-1.7408051030543403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724</v>
      </c>
      <c r="AT725">
        <f>_xlfn.RANK.AVG(Table2[[#This Row],[6M Return vs Nifty Z-Score]],Table2[6M Return vs Nifty Z-Score])</f>
        <v>719</v>
      </c>
      <c r="AU725">
        <f>_xlfn.RANK.AVG(Table2[[#This Row],[Sharpe Ratio Z-Score]],Table2[Sharpe Ratio Z-Score])</f>
        <v>702</v>
      </c>
      <c r="AV725">
        <f>(Table2[[#This Row],[Rank 1Y]]+Table2[[#This Row],[Rank 6M]]+Table2[[#This Row],[Rank Sharpe]])/3</f>
        <v>715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DCBB-FA42-422D-9BD6-A5ADB9BB4C09}">
  <dimension ref="A1:Q5135"/>
  <sheetViews>
    <sheetView topLeftCell="G952" workbookViewId="0">
      <selection sqref="A1:Q1185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33203125" bestFit="1" customWidth="1"/>
    <col min="7" max="7" width="18.3320312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3320312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10426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2149667.4893391002</v>
      </c>
      <c r="F2">
        <v>3177.25</v>
      </c>
      <c r="G2">
        <v>10.550220080789</v>
      </c>
      <c r="H2">
        <v>2.8226807630820701</v>
      </c>
      <c r="I2">
        <v>9.8380736888327291</v>
      </c>
      <c r="J2">
        <v>-1.8174618476839399</v>
      </c>
      <c r="K2">
        <v>2957.9786860454801</v>
      </c>
      <c r="L2">
        <v>2760.45125355545</v>
      </c>
      <c r="M2">
        <v>76.180969070959705</v>
      </c>
      <c r="N2">
        <v>1.2164711203139</v>
      </c>
      <c r="O2">
        <v>0.62160673538438305</v>
      </c>
      <c r="P2">
        <v>43.100031527271</v>
      </c>
      <c r="Q2">
        <v>4.0284432326043E-2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1451504.35047124</v>
      </c>
      <c r="F3">
        <v>4011.8</v>
      </c>
      <c r="G3">
        <v>-4.5688128857286099</v>
      </c>
      <c r="H3">
        <v>-0.214028709536003</v>
      </c>
      <c r="I3">
        <v>-4.6753684614609803</v>
      </c>
      <c r="J3">
        <v>1.1773548975449799</v>
      </c>
      <c r="K3">
        <v>3883.5821218095002</v>
      </c>
      <c r="L3">
        <v>3783.1713620120099</v>
      </c>
      <c r="M3">
        <v>67.720533912320704</v>
      </c>
      <c r="N3">
        <v>1.0508608879636201</v>
      </c>
      <c r="O3">
        <v>6.0558851388404102</v>
      </c>
      <c r="P3">
        <v>23.436201963016501</v>
      </c>
      <c r="Q3">
        <v>-3.5052949495005002E-2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1253894.63659261</v>
      </c>
      <c r="F4">
        <v>1648.1</v>
      </c>
      <c r="G4">
        <v>-26.749210590749499</v>
      </c>
      <c r="H4">
        <v>8.3505765716114801</v>
      </c>
      <c r="I4">
        <v>-14.0301196850731</v>
      </c>
      <c r="J4">
        <v>0.44166371179780201</v>
      </c>
      <c r="K4">
        <v>1591.18925194239</v>
      </c>
      <c r="L4">
        <v>1547.1500997793801</v>
      </c>
      <c r="M4">
        <v>42.102057671775</v>
      </c>
      <c r="N4">
        <v>1.35823445110607</v>
      </c>
      <c r="O4">
        <v>8.8526181663734107</v>
      </c>
      <c r="P4">
        <v>20.868321660371802</v>
      </c>
      <c r="Q4">
        <v>-9.4528292449512996E-2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24</v>
      </c>
      <c r="E5">
        <v>867843.47676264006</v>
      </c>
      <c r="F5">
        <v>1233.4000000000001</v>
      </c>
      <c r="G5">
        <v>3.2474881432786198</v>
      </c>
      <c r="H5">
        <v>8.2426026202670304</v>
      </c>
      <c r="I5">
        <v>12.118956075263</v>
      </c>
      <c r="J5">
        <v>-0.53565255808878598</v>
      </c>
      <c r="K5">
        <v>1145.27627923307</v>
      </c>
      <c r="L5">
        <v>1058.8912689588601</v>
      </c>
      <c r="M5">
        <v>71.681703733387494</v>
      </c>
      <c r="N5">
        <v>1.2943308563381699</v>
      </c>
      <c r="O5">
        <v>0.74590562672287497</v>
      </c>
      <c r="P5">
        <v>37.196885428253601</v>
      </c>
      <c r="Q5">
        <v>8.9060323955877999E-2</v>
      </c>
    </row>
    <row r="6" spans="1:17" x14ac:dyDescent="0.3">
      <c r="A6" t="s">
        <v>27</v>
      </c>
      <c r="B6" t="s">
        <v>28</v>
      </c>
      <c r="C6" t="str">
        <f>IFERROR(VLOOKUP(Table1[[#This Row],[Ticker]],[1]!Table1[[Symbol]:[Industry]],2,FALSE),"-")</f>
        <v>-</v>
      </c>
      <c r="D6" t="s">
        <v>29</v>
      </c>
      <c r="E6">
        <v>853493.51596319</v>
      </c>
      <c r="F6">
        <v>1429.7</v>
      </c>
      <c r="G6">
        <v>39.562868545848502</v>
      </c>
      <c r="H6">
        <v>1.0888831925268401</v>
      </c>
      <c r="I6">
        <v>24.601229982764401</v>
      </c>
      <c r="J6">
        <v>-7.2264199866040402</v>
      </c>
      <c r="K6">
        <v>1370.00055436718</v>
      </c>
      <c r="L6">
        <v>1176.62057228496</v>
      </c>
      <c r="M6">
        <v>52.003514908602099</v>
      </c>
      <c r="N6">
        <v>1.6256741480393</v>
      </c>
      <c r="O6">
        <v>7.4526124361754098</v>
      </c>
      <c r="P6">
        <v>68.785785963048198</v>
      </c>
      <c r="Q6">
        <v>0.159402777282182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32</v>
      </c>
      <c r="E7">
        <v>767293.51102564996</v>
      </c>
      <c r="F7">
        <v>859.75</v>
      </c>
      <c r="G7">
        <v>20.1931369898215</v>
      </c>
      <c r="H7">
        <v>0.123819009261664</v>
      </c>
      <c r="I7">
        <v>21.924863677141101</v>
      </c>
      <c r="J7">
        <v>-2.1256229817654599</v>
      </c>
      <c r="K7">
        <v>821.557283456562</v>
      </c>
      <c r="L7">
        <v>725.91969278223905</v>
      </c>
      <c r="M7">
        <v>64.072233686472302</v>
      </c>
      <c r="N7">
        <v>0.88046603338617402</v>
      </c>
      <c r="O7">
        <v>6.0773480662983301</v>
      </c>
      <c r="P7">
        <v>58.275036818851198</v>
      </c>
      <c r="Q7">
        <v>8.2942302684107003E-2</v>
      </c>
    </row>
    <row r="8" spans="1:17" x14ac:dyDescent="0.3">
      <c r="A8" t="s">
        <v>33</v>
      </c>
      <c r="B8" t="s">
        <v>34</v>
      </c>
      <c r="C8" t="str">
        <f>IFERROR(VLOOKUP(Table1[[#This Row],[Ticker]],[1]!Table1[[Symbol]:[Industry]],2,FALSE),"-")</f>
        <v>-</v>
      </c>
      <c r="D8" t="s">
        <v>21</v>
      </c>
      <c r="E8">
        <v>682172.63800245</v>
      </c>
      <c r="F8">
        <v>1647.45</v>
      </c>
      <c r="G8">
        <v>-3.5471883511313602</v>
      </c>
      <c r="H8">
        <v>9.4311003989847997</v>
      </c>
      <c r="I8">
        <v>-4.50570391810676</v>
      </c>
      <c r="J8">
        <v>3.70474544712956</v>
      </c>
      <c r="K8">
        <v>1516.8258111053301</v>
      </c>
      <c r="L8">
        <v>1503.95896707625</v>
      </c>
      <c r="M8">
        <v>85.914232805648695</v>
      </c>
      <c r="N8">
        <v>0.98363612947049195</v>
      </c>
      <c r="O8">
        <v>5.19287383532125</v>
      </c>
      <c r="P8">
        <v>26.241379310344801</v>
      </c>
      <c r="Q8">
        <v>-6.8715364084140002E-2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642398.391502065</v>
      </c>
      <c r="F9">
        <v>1015.65</v>
      </c>
      <c r="G9">
        <v>36.576829869534798</v>
      </c>
      <c r="H9">
        <v>0.31272461455246497</v>
      </c>
      <c r="I9">
        <v>8.2776603413196597</v>
      </c>
      <c r="J9">
        <v>-0.25506184768394102</v>
      </c>
      <c r="K9">
        <v>994.34748532229605</v>
      </c>
      <c r="L9">
        <v>890.81351592908004</v>
      </c>
      <c r="M9">
        <v>57.615432693851197</v>
      </c>
      <c r="N9">
        <v>0.66723235716026097</v>
      </c>
      <c r="O9">
        <v>15.689459951755</v>
      </c>
      <c r="P9">
        <v>70.025947936720499</v>
      </c>
      <c r="Q9">
        <v>-2.1340259568743001E-2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598440.8944314</v>
      </c>
      <c r="F10">
        <v>2547</v>
      </c>
      <c r="G10">
        <v>-33.001132791886697</v>
      </c>
      <c r="H10">
        <v>-11.7554547631134</v>
      </c>
      <c r="I10">
        <v>-14.7911270562977</v>
      </c>
      <c r="J10">
        <v>2.1610230238124899E-2</v>
      </c>
      <c r="K10">
        <v>2429.1220741232401</v>
      </c>
      <c r="L10">
        <v>2435.8645789141401</v>
      </c>
      <c r="M10">
        <v>68.099784461769204</v>
      </c>
      <c r="N10">
        <v>0.88703768695282303</v>
      </c>
      <c r="O10">
        <v>8.7416568511974901</v>
      </c>
      <c r="P10">
        <v>17.2624939573214</v>
      </c>
      <c r="Q10">
        <v>-7.9300951823063001E-2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541399.94658991497</v>
      </c>
      <c r="F11">
        <v>433.65</v>
      </c>
      <c r="G11">
        <v>-34.109815823933602</v>
      </c>
      <c r="H11">
        <v>-5.9611623806905003</v>
      </c>
      <c r="I11">
        <v>-20.5060189719335</v>
      </c>
      <c r="J11">
        <v>-0.38146984298082698</v>
      </c>
      <c r="K11">
        <v>428.94118075108003</v>
      </c>
      <c r="L11">
        <v>429.48778743429602</v>
      </c>
      <c r="M11">
        <v>66.232710952692997</v>
      </c>
      <c r="N11">
        <v>0.97055492091064699</v>
      </c>
      <c r="O11">
        <v>15.2311772166493</v>
      </c>
      <c r="P11">
        <v>8.5889570552147099</v>
      </c>
      <c r="Q11">
        <v>9.2264810325577998E-2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498678.03004235902</v>
      </c>
      <c r="F12">
        <v>3627.15</v>
      </c>
      <c r="G12">
        <v>21.216172396229901</v>
      </c>
      <c r="H12">
        <v>-1.81802699195124</v>
      </c>
      <c r="I12">
        <v>-9.0145685879076094</v>
      </c>
      <c r="J12">
        <v>-0.61872381951492605</v>
      </c>
      <c r="K12">
        <v>3572.76281824227</v>
      </c>
      <c r="L12">
        <v>3337.7489880768599</v>
      </c>
      <c r="M12">
        <v>56.718797430252501</v>
      </c>
      <c r="N12">
        <v>0.93592468929501405</v>
      </c>
      <c r="O12">
        <v>8.0710750865004197</v>
      </c>
      <c r="P12">
        <v>49.882231404958603</v>
      </c>
      <c r="Q12">
        <v>0.13006876768735301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49</v>
      </c>
      <c r="E13">
        <v>441134.10397579998</v>
      </c>
      <c r="F13">
        <v>7138</v>
      </c>
      <c r="G13">
        <v>-34.357113214530699</v>
      </c>
      <c r="H13">
        <v>0.87855939145576101</v>
      </c>
      <c r="I13">
        <v>-19.435755820472199</v>
      </c>
      <c r="J13">
        <v>-2.0838545901821899</v>
      </c>
      <c r="K13">
        <v>7029.6982153951203</v>
      </c>
      <c r="L13">
        <v>7017.4314437232597</v>
      </c>
      <c r="M13">
        <v>48.807759012726201</v>
      </c>
      <c r="N13">
        <v>0.88511452810776703</v>
      </c>
      <c r="O13">
        <v>14.766040907817301</v>
      </c>
      <c r="P13">
        <v>15.3560231423122</v>
      </c>
      <c r="Q13">
        <v>-4.0827596501750003E-2</v>
      </c>
    </row>
    <row r="14" spans="1:17" x14ac:dyDescent="0.3">
      <c r="A14" t="s">
        <v>50</v>
      </c>
      <c r="B14" t="s">
        <v>51</v>
      </c>
      <c r="C14" t="str">
        <f>IFERROR(VLOOKUP(Table1[[#This Row],[Ticker]],[1]!Table1[[Symbol]:[Industry]],2,FALSE),"-")</f>
        <v>-</v>
      </c>
      <c r="D14" t="s">
        <v>21</v>
      </c>
      <c r="E14">
        <v>411452.07915298</v>
      </c>
      <c r="F14">
        <v>1519.4</v>
      </c>
      <c r="G14">
        <v>1.6130919113117099</v>
      </c>
      <c r="H14">
        <v>7.1785242274533401</v>
      </c>
      <c r="I14">
        <v>-5.9589028895935598</v>
      </c>
      <c r="J14">
        <v>2.4767271525205001</v>
      </c>
      <c r="K14">
        <v>1436.3634031106001</v>
      </c>
      <c r="L14">
        <v>1408.6253353347499</v>
      </c>
      <c r="M14">
        <v>85.676287574167404</v>
      </c>
      <c r="N14">
        <v>0.99378833584044102</v>
      </c>
      <c r="O14">
        <v>11.711859944714901</v>
      </c>
      <c r="P14">
        <v>39.772779540959498</v>
      </c>
      <c r="Q14">
        <v>1.8790445817667999E-2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24</v>
      </c>
      <c r="E15">
        <v>397730.17140652903</v>
      </c>
      <c r="F15">
        <v>1287.05</v>
      </c>
      <c r="G15">
        <v>7.46051385752423</v>
      </c>
      <c r="H15">
        <v>6.9637188424377703</v>
      </c>
      <c r="I15">
        <v>1.1989754486456401</v>
      </c>
      <c r="J15">
        <v>-1.7992726192445401</v>
      </c>
      <c r="K15">
        <v>1191.03936137707</v>
      </c>
      <c r="L15">
        <v>1093.2022945357</v>
      </c>
      <c r="M15">
        <v>68.617634505846894</v>
      </c>
      <c r="N15">
        <v>1.1416804157835401</v>
      </c>
      <c r="O15">
        <v>1.78314750786683</v>
      </c>
      <c r="P15">
        <v>38.817882758992603</v>
      </c>
      <c r="Q15">
        <v>4.1959878824928E-2</v>
      </c>
    </row>
    <row r="16" spans="1:17" x14ac:dyDescent="0.3">
      <c r="A16" t="s">
        <v>54</v>
      </c>
      <c r="B16" t="s">
        <v>55</v>
      </c>
      <c r="C16" t="str">
        <f>IFERROR(VLOOKUP(Table1[[#This Row],[Ticker]],[1]!Table1[[Symbol]:[Industry]],2,FALSE),"-")</f>
        <v>-</v>
      </c>
      <c r="D16" t="s">
        <v>56</v>
      </c>
      <c r="E16">
        <v>380554.44758247002</v>
      </c>
      <c r="F16">
        <v>12104.05</v>
      </c>
      <c r="G16">
        <v>-4.2605226701416399</v>
      </c>
      <c r="H16">
        <v>-9.0210605898259306</v>
      </c>
      <c r="I16">
        <v>8.8320680377194307</v>
      </c>
      <c r="J16">
        <v>-2.0547345492908899</v>
      </c>
      <c r="K16">
        <v>12355.996848114701</v>
      </c>
      <c r="L16">
        <v>11428.529397476001</v>
      </c>
      <c r="M16">
        <v>39.3304373938551</v>
      </c>
      <c r="N16">
        <v>1.29018565799187</v>
      </c>
      <c r="O16">
        <v>8.0130204353088494</v>
      </c>
      <c r="P16">
        <v>30.795913184895401</v>
      </c>
      <c r="Q16">
        <v>2.5239793857848001E-2</v>
      </c>
    </row>
    <row r="17" spans="1:17" x14ac:dyDescent="0.3">
      <c r="A17" t="s">
        <v>57</v>
      </c>
      <c r="B17" t="s">
        <v>58</v>
      </c>
      <c r="C17" t="str">
        <f>IFERROR(VLOOKUP(Table1[[#This Row],[Ticker]],[1]!Table1[[Symbol]:[Industry]],2,FALSE),"-")</f>
        <v>-</v>
      </c>
      <c r="D17" t="s">
        <v>59</v>
      </c>
      <c r="E17">
        <v>376311.69669479999</v>
      </c>
      <c r="F17">
        <v>1568.4</v>
      </c>
      <c r="G17">
        <v>24.689310100536499</v>
      </c>
      <c r="H17">
        <v>0.220523553589038</v>
      </c>
      <c r="I17">
        <v>8.6245834288365</v>
      </c>
      <c r="J17">
        <v>0.90911760922279505</v>
      </c>
      <c r="K17">
        <v>1512.28937527836</v>
      </c>
      <c r="L17">
        <v>1397.60313701482</v>
      </c>
      <c r="M17">
        <v>78.838376452264399</v>
      </c>
      <c r="N17">
        <v>0.93965204302181404</v>
      </c>
      <c r="O17">
        <v>4.4918388166284</v>
      </c>
      <c r="P17">
        <v>52.456865127581999</v>
      </c>
      <c r="Q17">
        <v>0.10666655395428</v>
      </c>
    </row>
    <row r="18" spans="1:17" x14ac:dyDescent="0.3">
      <c r="A18" t="s">
        <v>60</v>
      </c>
      <c r="B18" t="s">
        <v>61</v>
      </c>
      <c r="C18" t="str">
        <f>IFERROR(VLOOKUP(Table1[[#This Row],[Ticker]],[1]!Table1[[Symbol]:[Industry]],2,FALSE),"-")</f>
        <v>-</v>
      </c>
      <c r="D18" t="s">
        <v>62</v>
      </c>
      <c r="E18">
        <v>371303.88</v>
      </c>
      <c r="F18">
        <v>5552</v>
      </c>
      <c r="G18">
        <v>171.628751799171</v>
      </c>
      <c r="H18">
        <v>19.705558587055599</v>
      </c>
      <c r="I18">
        <v>73.1346237681731</v>
      </c>
      <c r="J18">
        <v>2.9436896286428502</v>
      </c>
      <c r="K18">
        <v>4786.4563606647098</v>
      </c>
      <c r="L18">
        <v>3497.0125089008702</v>
      </c>
      <c r="M18">
        <v>70.053190794671394</v>
      </c>
      <c r="N18">
        <v>0.78316892567271701</v>
      </c>
      <c r="O18">
        <v>1.3139409221901901</v>
      </c>
      <c r="P18">
        <v>214.06267677339</v>
      </c>
      <c r="Q18">
        <v>0.28119104261989603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24</v>
      </c>
      <c r="E19">
        <v>368307.73698046</v>
      </c>
      <c r="F19">
        <v>1852.7</v>
      </c>
      <c r="G19">
        <v>-26.436961506301099</v>
      </c>
      <c r="H19">
        <v>3.2603576063406501</v>
      </c>
      <c r="I19">
        <v>-11.7269785521187</v>
      </c>
      <c r="J19">
        <v>-0.48915324390828901</v>
      </c>
      <c r="K19">
        <v>1746.9358606636799</v>
      </c>
      <c r="L19">
        <v>1760.9175599133901</v>
      </c>
      <c r="M19">
        <v>70.497660864091102</v>
      </c>
      <c r="N19">
        <v>0.87861757340414304</v>
      </c>
      <c r="O19">
        <v>7.2893614724456102</v>
      </c>
      <c r="P19">
        <v>20.005181850568299</v>
      </c>
      <c r="Q19">
        <v>-7.7687478500919005E-2</v>
      </c>
    </row>
    <row r="20" spans="1:17" x14ac:dyDescent="0.3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67</v>
      </c>
      <c r="E20">
        <v>368279.37976932002</v>
      </c>
      <c r="F20">
        <v>379.8</v>
      </c>
      <c r="G20">
        <v>70.923381345464307</v>
      </c>
      <c r="H20">
        <v>5.7387545733066201</v>
      </c>
      <c r="I20">
        <v>8.5875576060723908</v>
      </c>
      <c r="J20">
        <v>-2.5588098625066</v>
      </c>
      <c r="K20">
        <v>362.240430992119</v>
      </c>
      <c r="L20">
        <v>315.98178232911403</v>
      </c>
      <c r="M20">
        <v>66.432032774867906</v>
      </c>
      <c r="N20">
        <v>1.08899795728042</v>
      </c>
      <c r="O20">
        <v>3.5281727224855102</v>
      </c>
      <c r="P20">
        <v>105.575101488497</v>
      </c>
      <c r="Q20">
        <v>0.16567931374643699</v>
      </c>
    </row>
    <row r="21" spans="1:17" x14ac:dyDescent="0.3">
      <c r="A21" t="s">
        <v>68</v>
      </c>
      <c r="B21" t="s">
        <v>69</v>
      </c>
      <c r="C21" t="str">
        <f>IFERROR(VLOOKUP(Table1[[#This Row],[Ticker]],[1]!Table1[[Symbol]:[Industry]],2,FALSE),"-")</f>
        <v>-</v>
      </c>
      <c r="D21" t="s">
        <v>56</v>
      </c>
      <c r="E21">
        <v>364796.71362792002</v>
      </c>
      <c r="F21">
        <v>993.65</v>
      </c>
      <c r="G21">
        <v>43.443515601673496</v>
      </c>
      <c r="H21">
        <v>1.2547118545812299</v>
      </c>
      <c r="I21">
        <v>13.6243977508274</v>
      </c>
      <c r="J21">
        <v>1.10442533180323</v>
      </c>
      <c r="K21">
        <v>970.52835238064597</v>
      </c>
      <c r="L21">
        <v>859.44237212630401</v>
      </c>
      <c r="M21">
        <v>59.124108356439301</v>
      </c>
      <c r="N21">
        <v>1.00096656990544</v>
      </c>
      <c r="O21">
        <v>7.2409802244250896</v>
      </c>
      <c r="P21">
        <v>69.869219591418002</v>
      </c>
      <c r="Q21">
        <v>0.14656519923866199</v>
      </c>
    </row>
    <row r="22" spans="1:17" x14ac:dyDescent="0.3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72</v>
      </c>
      <c r="E22">
        <v>362563.64671692002</v>
      </c>
      <c r="F22">
        <v>288.2</v>
      </c>
      <c r="G22">
        <v>51.888250275689998</v>
      </c>
      <c r="H22">
        <v>7.10241955285254</v>
      </c>
      <c r="I22">
        <v>21.145520822870299</v>
      </c>
      <c r="J22">
        <v>1.94773994069162</v>
      </c>
      <c r="K22">
        <v>271.38582545627202</v>
      </c>
      <c r="L22">
        <v>242.575554465317</v>
      </c>
      <c r="M22">
        <v>78.5925193177072</v>
      </c>
      <c r="N22">
        <v>0.88604983496482104</v>
      </c>
      <c r="O22">
        <v>1.64816099930604</v>
      </c>
      <c r="P22">
        <v>78.617911372791994</v>
      </c>
      <c r="Q22">
        <v>9.6962112985326004E-2</v>
      </c>
    </row>
    <row r="23" spans="1:17" x14ac:dyDescent="0.3">
      <c r="A23" t="s">
        <v>73</v>
      </c>
      <c r="B23" t="s">
        <v>74</v>
      </c>
      <c r="C23" t="str">
        <f>IFERROR(VLOOKUP(Table1[[#This Row],[Ticker]],[1]!Table1[[Symbol]:[Industry]],2,FALSE),"-")</f>
        <v>-</v>
      </c>
      <c r="D23" t="s">
        <v>75</v>
      </c>
      <c r="E23">
        <v>358860.95287958998</v>
      </c>
      <c r="F23">
        <v>3147.9</v>
      </c>
      <c r="G23">
        <v>5.7822628766925996</v>
      </c>
      <c r="H23">
        <v>-0.78808942217979505</v>
      </c>
      <c r="I23">
        <v>-7.3033515793047803</v>
      </c>
      <c r="J23">
        <v>-2.8018391730832501</v>
      </c>
      <c r="K23">
        <v>3168.6236761966602</v>
      </c>
      <c r="L23">
        <v>2963.0195454125301</v>
      </c>
      <c r="M23">
        <v>40.988033820464501</v>
      </c>
      <c r="N23">
        <v>0.76656211052387102</v>
      </c>
      <c r="O23">
        <v>18.933257092029599</v>
      </c>
      <c r="P23">
        <v>46.960784313725497</v>
      </c>
      <c r="Q23">
        <v>7.2105347569157999E-2</v>
      </c>
    </row>
    <row r="24" spans="1:17" x14ac:dyDescent="0.3">
      <c r="A24" t="s">
        <v>76</v>
      </c>
      <c r="B24" t="s">
        <v>77</v>
      </c>
      <c r="C24" t="str">
        <f>IFERROR(VLOOKUP(Table1[[#This Row],[Ticker]],[1]!Table1[[Symbol]:[Industry]],2,FALSE),"-")</f>
        <v>-</v>
      </c>
      <c r="D24" t="s">
        <v>56</v>
      </c>
      <c r="E24">
        <v>345086.79458759999</v>
      </c>
      <c r="F24">
        <v>2880.6</v>
      </c>
      <c r="G24">
        <v>69.583030192569694</v>
      </c>
      <c r="H24">
        <v>2.8752800786472799</v>
      </c>
      <c r="I24">
        <v>63.429387187126402</v>
      </c>
      <c r="J24">
        <v>-8.4606406971412307E-2</v>
      </c>
      <c r="K24">
        <v>2612.8292600738901</v>
      </c>
      <c r="L24">
        <v>2051.7808485061701</v>
      </c>
      <c r="M24">
        <v>54.5146657473273</v>
      </c>
      <c r="N24">
        <v>0.89053540341256399</v>
      </c>
      <c r="O24">
        <v>4.6136221620495599</v>
      </c>
      <c r="P24">
        <v>103.468126434751</v>
      </c>
      <c r="Q24">
        <v>0.18910705955047899</v>
      </c>
    </row>
    <row r="25" spans="1:17" x14ac:dyDescent="0.3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336892.01846469502</v>
      </c>
      <c r="F25">
        <v>11690.15</v>
      </c>
      <c r="G25">
        <v>14.1916683751974</v>
      </c>
      <c r="H25">
        <v>10.461428585011401</v>
      </c>
      <c r="I25">
        <v>4.7111614254666296</v>
      </c>
      <c r="J25">
        <v>-0.37632908233256002</v>
      </c>
      <c r="K25">
        <v>10618.4502783265</v>
      </c>
      <c r="L25">
        <v>9658.9224451414102</v>
      </c>
      <c r="M25">
        <v>64.653076305277693</v>
      </c>
      <c r="N25">
        <v>1.39318889760187</v>
      </c>
      <c r="O25">
        <v>3.3177504138099199</v>
      </c>
      <c r="P25">
        <v>46.352807146031601</v>
      </c>
      <c r="Q25">
        <v>3.9392748053421002E-2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324118.048002525</v>
      </c>
      <c r="F26">
        <v>1500.45</v>
      </c>
      <c r="G26">
        <v>76.531122777027605</v>
      </c>
      <c r="H26">
        <v>10.521828876513901</v>
      </c>
      <c r="I26">
        <v>17.9904899485412</v>
      </c>
      <c r="J26">
        <v>0.41566956272419597</v>
      </c>
      <c r="K26">
        <v>1407.47339246517</v>
      </c>
      <c r="L26">
        <v>1198.7502506297101</v>
      </c>
      <c r="M26">
        <v>64.211752806381696</v>
      </c>
      <c r="N26">
        <v>1.05855871190163</v>
      </c>
      <c r="O26">
        <v>8.0609150588156897</v>
      </c>
      <c r="P26">
        <v>111.927966101694</v>
      </c>
      <c r="Q26">
        <v>6.6108807228669006E-2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315807.26523108</v>
      </c>
      <c r="F27">
        <v>4853.1000000000004</v>
      </c>
      <c r="G27">
        <v>1.6062627580934901</v>
      </c>
      <c r="H27">
        <v>-4.8768968110185202</v>
      </c>
      <c r="I27">
        <v>13.6110681712959</v>
      </c>
      <c r="J27">
        <v>-3.9460423639169999</v>
      </c>
      <c r="K27">
        <v>4673.39949279757</v>
      </c>
      <c r="L27">
        <v>4252.8535972229201</v>
      </c>
      <c r="M27">
        <v>57.641899385580402</v>
      </c>
      <c r="N27">
        <v>1.04592217792877</v>
      </c>
      <c r="O27">
        <v>7.5395108281304601</v>
      </c>
      <c r="P27">
        <v>39.0075187969924</v>
      </c>
      <c r="Q27">
        <v>1.0244517651336001E-2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315662.49361686001</v>
      </c>
      <c r="F28">
        <v>339.4</v>
      </c>
      <c r="G28">
        <v>53.257620857794997</v>
      </c>
      <c r="H28">
        <v>7.1284452087353296</v>
      </c>
      <c r="I28">
        <v>28.680925498171302</v>
      </c>
      <c r="J28">
        <v>-0.38664142907229399</v>
      </c>
      <c r="K28">
        <v>315.31515562963199</v>
      </c>
      <c r="L28">
        <v>268.57726729445801</v>
      </c>
      <c r="M28">
        <v>71.1060702573958</v>
      </c>
      <c r="N28">
        <v>0.78179366958568897</v>
      </c>
      <c r="O28">
        <v>2.74012964054213</v>
      </c>
      <c r="P28">
        <v>91.184340233769902</v>
      </c>
      <c r="Q28">
        <v>0.111333959266781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302898.09727204998</v>
      </c>
      <c r="F29">
        <v>491.5</v>
      </c>
      <c r="G29">
        <v>86.962570883718399</v>
      </c>
      <c r="H29">
        <v>1.58032639670317</v>
      </c>
      <c r="I29">
        <v>15.908503614480299</v>
      </c>
      <c r="J29">
        <v>3.20685043488995</v>
      </c>
      <c r="K29">
        <v>471.85660854170698</v>
      </c>
      <c r="L29">
        <v>406.84177003665297</v>
      </c>
      <c r="M29">
        <v>68.274121725630494</v>
      </c>
      <c r="N29">
        <v>0.74932407054017902</v>
      </c>
      <c r="O29">
        <v>7.3041709053916604</v>
      </c>
      <c r="P29">
        <v>116.66299316729101</v>
      </c>
      <c r="Q29">
        <v>0.13683241738591001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95</v>
      </c>
      <c r="E30">
        <v>292877.986485</v>
      </c>
      <c r="F30">
        <v>693.15</v>
      </c>
      <c r="G30">
        <v>97.599686577013898</v>
      </c>
      <c r="H30">
        <v>-0.80426302509693504</v>
      </c>
      <c r="I30">
        <v>105.626501018136</v>
      </c>
      <c r="J30">
        <v>0.36950441648375598</v>
      </c>
      <c r="K30">
        <v>608.979337993537</v>
      </c>
      <c r="L30">
        <v>441.95165705719802</v>
      </c>
      <c r="M30">
        <v>64.406534009890905</v>
      </c>
      <c r="N30">
        <v>0.22819470214185</v>
      </c>
      <c r="O30">
        <v>16.5260044723364</v>
      </c>
      <c r="P30">
        <v>143.55235418130701</v>
      </c>
      <c r="Q30">
        <v>6.2403420663273E-2</v>
      </c>
    </row>
    <row r="31" spans="1:17" x14ac:dyDescent="0.3">
      <c r="A31" t="s">
        <v>96</v>
      </c>
      <c r="B31" t="s">
        <v>97</v>
      </c>
      <c r="C31" t="str">
        <f>IFERROR(VLOOKUP(Table1[[#This Row],[Ticker]],[1]!Table1[[Symbol]:[Industry]],2,FALSE),"-")</f>
        <v>-</v>
      </c>
      <c r="D31" t="s">
        <v>98</v>
      </c>
      <c r="E31">
        <v>290011.47111859999</v>
      </c>
      <c r="F31">
        <v>3269.35</v>
      </c>
      <c r="G31">
        <v>-19.768010316930301</v>
      </c>
      <c r="H31">
        <v>-5.1603054373982404</v>
      </c>
      <c r="I31">
        <v>-23.9408986840957</v>
      </c>
      <c r="J31">
        <v>-2.5928947446977499</v>
      </c>
      <c r="K31">
        <v>3423.7332708705299</v>
      </c>
      <c r="L31">
        <v>3402.4159274236299</v>
      </c>
      <c r="M31">
        <v>27.4754732311218</v>
      </c>
      <c r="N31">
        <v>0.90412363745560298</v>
      </c>
      <c r="O31">
        <v>18.890605166164502</v>
      </c>
      <c r="P31">
        <v>13.4226092386684</v>
      </c>
      <c r="Q31">
        <v>6.5950833963804995E-2</v>
      </c>
    </row>
    <row r="32" spans="1:17" x14ac:dyDescent="0.3">
      <c r="A32" t="s">
        <v>99</v>
      </c>
      <c r="B32" t="s">
        <v>100</v>
      </c>
      <c r="C32" t="str">
        <f>IFERROR(VLOOKUP(Table1[[#This Row],[Ticker]],[1]!Table1[[Symbol]:[Industry]],2,FALSE),"-")</f>
        <v>-</v>
      </c>
      <c r="D32" t="s">
        <v>101</v>
      </c>
      <c r="E32">
        <v>281506.48590184998</v>
      </c>
      <c r="F32">
        <v>2935.9</v>
      </c>
      <c r="G32">
        <v>-38.228645926732497</v>
      </c>
      <c r="H32">
        <v>-6.5223216265209301</v>
      </c>
      <c r="I32">
        <v>-24.509158859017901</v>
      </c>
      <c r="J32">
        <v>0.89548348660092003</v>
      </c>
      <c r="K32">
        <v>2897.1988257834</v>
      </c>
      <c r="L32">
        <v>2984.9813920033298</v>
      </c>
      <c r="M32">
        <v>63.958542951336703</v>
      </c>
      <c r="N32">
        <v>0.895040445091145</v>
      </c>
      <c r="O32">
        <v>21.5300248646071</v>
      </c>
      <c r="P32">
        <v>9.9546833451930699</v>
      </c>
      <c r="Q32">
        <v>-8.2079636580354998E-2</v>
      </c>
    </row>
    <row r="33" spans="1:17" x14ac:dyDescent="0.3">
      <c r="A33" t="s">
        <v>102</v>
      </c>
      <c r="B33" t="s">
        <v>103</v>
      </c>
      <c r="C33" t="str">
        <f>IFERROR(VLOOKUP(Table1[[#This Row],[Ticker]],[1]!Table1[[Symbol]:[Industry]],2,FALSE),"-")</f>
        <v>-</v>
      </c>
      <c r="D33" t="s">
        <v>104</v>
      </c>
      <c r="E33">
        <v>280820.40768152499</v>
      </c>
      <c r="F33">
        <v>7885.55</v>
      </c>
      <c r="G33">
        <v>86.692057636101097</v>
      </c>
      <c r="H33">
        <v>12.7500174013788</v>
      </c>
      <c r="I33">
        <v>81.4030016054664</v>
      </c>
      <c r="J33">
        <v>-0.83650735393670494</v>
      </c>
      <c r="K33">
        <v>6986.8160750266197</v>
      </c>
      <c r="L33">
        <v>5344.9695426402404</v>
      </c>
      <c r="M33">
        <v>66.5596535871166</v>
      </c>
      <c r="N33">
        <v>0.83611738934165003</v>
      </c>
      <c r="O33">
        <v>1.0544603737215399</v>
      </c>
      <c r="P33">
        <v>142.931300061614</v>
      </c>
      <c r="Q33">
        <v>0.19073804325475499</v>
      </c>
    </row>
    <row r="34" spans="1:17" x14ac:dyDescent="0.3">
      <c r="A34" t="s">
        <v>105</v>
      </c>
      <c r="B34" t="s">
        <v>106</v>
      </c>
      <c r="C34" t="str">
        <f>IFERROR(VLOOKUP(Table1[[#This Row],[Ticker]],[1]!Table1[[Symbol]:[Industry]],2,FALSE),"-")</f>
        <v>-</v>
      </c>
      <c r="D34" t="s">
        <v>21</v>
      </c>
      <c r="E34">
        <v>279547.37131073</v>
      </c>
      <c r="F34">
        <v>535.1</v>
      </c>
      <c r="G34">
        <v>9.3758623425100307</v>
      </c>
      <c r="H34">
        <v>12.486992672446201</v>
      </c>
      <c r="I34">
        <v>5.18927851971607</v>
      </c>
      <c r="J34">
        <v>2.4279181230048699</v>
      </c>
      <c r="K34">
        <v>485.724899338667</v>
      </c>
      <c r="L34">
        <v>461.88216147929</v>
      </c>
      <c r="M34">
        <v>76.301788888082996</v>
      </c>
      <c r="N34">
        <v>1.2616151094981201</v>
      </c>
      <c r="O34">
        <v>2.56026910857782</v>
      </c>
      <c r="P34">
        <v>42.674310091987699</v>
      </c>
      <c r="Q34">
        <v>-7.6856762229610007E-2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109</v>
      </c>
      <c r="E35">
        <v>277886.81761554</v>
      </c>
      <c r="F35">
        <v>1754.3</v>
      </c>
      <c r="G35">
        <v>59.828686493388403</v>
      </c>
      <c r="H35">
        <v>-2.7815661037342201</v>
      </c>
      <c r="I35">
        <v>-7.2061186578014</v>
      </c>
      <c r="J35">
        <v>-3.29641218734844</v>
      </c>
      <c r="K35">
        <v>1812.73761113913</v>
      </c>
      <c r="L35">
        <v>1634.26557968408</v>
      </c>
      <c r="M35">
        <v>36.166861933080497</v>
      </c>
      <c r="N35">
        <v>0.33789661417049899</v>
      </c>
      <c r="O35">
        <v>23.929772558855301</v>
      </c>
      <c r="P35">
        <v>115.10636993440001</v>
      </c>
      <c r="Q35">
        <v>5.1907635004692997E-2</v>
      </c>
    </row>
    <row r="36" spans="1:17" x14ac:dyDescent="0.3">
      <c r="A36" t="s">
        <v>110</v>
      </c>
      <c r="B36" t="s">
        <v>111</v>
      </c>
      <c r="C36" t="str">
        <f>IFERROR(VLOOKUP(Table1[[#This Row],[Ticker]],[1]!Table1[[Symbol]:[Industry]],2,FALSE),"-")</f>
        <v>-</v>
      </c>
      <c r="D36" t="s">
        <v>67</v>
      </c>
      <c r="E36">
        <v>273418.40152749</v>
      </c>
      <c r="F36">
        <v>708.9</v>
      </c>
      <c r="G36">
        <v>163.37002954955099</v>
      </c>
      <c r="H36">
        <v>-14.132462782677001</v>
      </c>
      <c r="I36">
        <v>16.630629481631601</v>
      </c>
      <c r="J36">
        <v>-2.3239643205930798</v>
      </c>
      <c r="K36">
        <v>692.25052797577496</v>
      </c>
      <c r="L36">
        <v>555.91361188399401</v>
      </c>
      <c r="M36">
        <v>35.740905878592997</v>
      </c>
      <c r="N36">
        <v>0.68872325922303401</v>
      </c>
      <c r="O36">
        <v>26.371843701509299</v>
      </c>
      <c r="P36">
        <v>200.57239771040901</v>
      </c>
      <c r="Q36">
        <v>0.16001565226348199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269012.02928647998</v>
      </c>
      <c r="F37">
        <v>9635.7999999999993</v>
      </c>
      <c r="G37">
        <v>71.6605809902657</v>
      </c>
      <c r="H37">
        <v>-5.9478602377549601</v>
      </c>
      <c r="I37">
        <v>26.075371281129399</v>
      </c>
      <c r="J37">
        <v>-1.3178515232219701</v>
      </c>
      <c r="K37">
        <v>9293.8868144826192</v>
      </c>
      <c r="L37">
        <v>7793.0876353774502</v>
      </c>
      <c r="M37">
        <v>58.140459504836201</v>
      </c>
      <c r="N37">
        <v>0.86372419845221404</v>
      </c>
      <c r="O37">
        <v>4.18232009796799</v>
      </c>
      <c r="P37">
        <v>112.19555164060699</v>
      </c>
      <c r="Q37">
        <v>0.10750640449494001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37</v>
      </c>
      <c r="E38">
        <v>251746.80045767999</v>
      </c>
      <c r="F38">
        <v>1579.6</v>
      </c>
      <c r="G38">
        <v>-27.442132812361699</v>
      </c>
      <c r="H38">
        <v>-1.2477667201273801</v>
      </c>
      <c r="I38">
        <v>-19.601725399660999</v>
      </c>
      <c r="J38">
        <v>-2.4744761596562799</v>
      </c>
      <c r="K38">
        <v>1587.44876793095</v>
      </c>
      <c r="L38">
        <v>1588.33872665575</v>
      </c>
      <c r="M38">
        <v>45.173559145118801</v>
      </c>
      <c r="N38">
        <v>1.24711217801126</v>
      </c>
      <c r="O38">
        <v>10.217776652316999</v>
      </c>
      <c r="P38">
        <v>11.3139071914308</v>
      </c>
      <c r="Q38">
        <v>-2.6256198474851999E-2</v>
      </c>
    </row>
    <row r="39" spans="1:17" x14ac:dyDescent="0.3">
      <c r="A39" t="s">
        <v>117</v>
      </c>
      <c r="B39" t="s">
        <v>118</v>
      </c>
      <c r="C39" t="str">
        <f>IFERROR(VLOOKUP(Table1[[#This Row],[Ticker]],[1]!Table1[[Symbol]:[Industry]],2,FALSE),"-")</f>
        <v>-</v>
      </c>
      <c r="D39" t="s">
        <v>119</v>
      </c>
      <c r="E39">
        <v>248188.51534139999</v>
      </c>
      <c r="F39">
        <v>2574.15</v>
      </c>
      <c r="G39">
        <v>-12.9580771489128</v>
      </c>
      <c r="H39">
        <v>-3.9538763738347198</v>
      </c>
      <c r="I39">
        <v>-15.46273329776</v>
      </c>
      <c r="J39">
        <v>-0.87664761522305101</v>
      </c>
      <c r="K39">
        <v>2516.3570056817198</v>
      </c>
      <c r="L39">
        <v>2451.2734067261899</v>
      </c>
      <c r="M39">
        <v>63.904208848105</v>
      </c>
      <c r="N39">
        <v>0.75417922967085904</v>
      </c>
      <c r="O39">
        <v>7.5811432900180602</v>
      </c>
      <c r="P39">
        <v>20.006993006993</v>
      </c>
      <c r="Q39">
        <v>-6.7971145546860002E-3</v>
      </c>
    </row>
    <row r="40" spans="1:17" x14ac:dyDescent="0.3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122</v>
      </c>
      <c r="E40">
        <v>245988.488438</v>
      </c>
      <c r="F40">
        <v>188.23</v>
      </c>
      <c r="G40">
        <v>436.64922507029701</v>
      </c>
      <c r="H40">
        <v>-2.8043019626068002</v>
      </c>
      <c r="I40">
        <v>74.825771793443806</v>
      </c>
      <c r="J40">
        <v>0.74560405357897597</v>
      </c>
      <c r="K40">
        <v>168.98638248173199</v>
      </c>
      <c r="L40">
        <v>130.96527284145</v>
      </c>
      <c r="M40">
        <v>78.857072661771795</v>
      </c>
      <c r="N40">
        <v>0.89744393840919001</v>
      </c>
      <c r="O40">
        <v>6.25298836529777</v>
      </c>
      <c r="P40">
        <v>481.85471406491399</v>
      </c>
      <c r="Q40">
        <v>0.173475710599726</v>
      </c>
    </row>
    <row r="41" spans="1:17" x14ac:dyDescent="0.3">
      <c r="A41" t="s">
        <v>123</v>
      </c>
      <c r="B41" t="s">
        <v>124</v>
      </c>
      <c r="C41" t="str">
        <f>IFERROR(VLOOKUP(Table1[[#This Row],[Ticker]],[1]!Table1[[Symbol]:[Industry]],2,FALSE),"-")</f>
        <v>-</v>
      </c>
      <c r="D41" t="s">
        <v>18</v>
      </c>
      <c r="E41">
        <v>241868.57102402399</v>
      </c>
      <c r="F41">
        <v>171.28</v>
      </c>
      <c r="G41">
        <v>54.101732915874202</v>
      </c>
      <c r="H41">
        <v>0.57931328612680799</v>
      </c>
      <c r="I41">
        <v>17.070084886092999</v>
      </c>
      <c r="J41">
        <v>2.4871332742672601</v>
      </c>
      <c r="K41">
        <v>166.40393410162099</v>
      </c>
      <c r="L41">
        <v>146.251670481292</v>
      </c>
      <c r="M41">
        <v>68.771154021297804</v>
      </c>
      <c r="N41">
        <v>0.79537870085422702</v>
      </c>
      <c r="O41">
        <v>14.8995796356842</v>
      </c>
      <c r="P41">
        <v>100.327485380116</v>
      </c>
      <c r="Q41">
        <v>0.100454768801056</v>
      </c>
    </row>
    <row r="42" spans="1:17" x14ac:dyDescent="0.3">
      <c r="A42" t="s">
        <v>125</v>
      </c>
      <c r="B42" t="s">
        <v>126</v>
      </c>
      <c r="C42" t="str">
        <f>IFERROR(VLOOKUP(Table1[[#This Row],[Ticker]],[1]!Table1[[Symbol]:[Industry]],2,FALSE),"-")</f>
        <v>-</v>
      </c>
      <c r="D42" t="s">
        <v>127</v>
      </c>
      <c r="E42">
        <v>236873.38295374499</v>
      </c>
      <c r="F42">
        <v>324.05</v>
      </c>
      <c r="G42">
        <v>140.60106099568699</v>
      </c>
      <c r="H42">
        <v>17.367762532604701</v>
      </c>
      <c r="I42">
        <v>62.264263823839698</v>
      </c>
      <c r="J42">
        <v>2.18052087440245</v>
      </c>
      <c r="K42">
        <v>280.416211194136</v>
      </c>
      <c r="L42">
        <v>213.528180538127</v>
      </c>
      <c r="M42">
        <v>74.314377844555906</v>
      </c>
      <c r="N42">
        <v>0.78469876975921604</v>
      </c>
      <c r="O42">
        <v>0.84863446998919501</v>
      </c>
      <c r="P42">
        <v>167.699297810822</v>
      </c>
      <c r="Q42">
        <v>0.22578712102916301</v>
      </c>
    </row>
    <row r="43" spans="1:17" x14ac:dyDescent="0.3">
      <c r="A43" t="s">
        <v>128</v>
      </c>
      <c r="B43" t="s">
        <v>129</v>
      </c>
      <c r="C43" t="str">
        <f>IFERROR(VLOOKUP(Table1[[#This Row],[Ticker]],[1]!Table1[[Symbol]:[Industry]],2,FALSE),"-")</f>
        <v>-</v>
      </c>
      <c r="D43" t="s">
        <v>130</v>
      </c>
      <c r="E43">
        <v>232454.50374419501</v>
      </c>
      <c r="F43">
        <v>954.05</v>
      </c>
      <c r="G43">
        <v>-5.0860538968083597</v>
      </c>
      <c r="H43">
        <v>4.0994709123337101</v>
      </c>
      <c r="I43">
        <v>3.0259242549979102</v>
      </c>
      <c r="J43">
        <v>-0.95637060638156002</v>
      </c>
      <c r="K43">
        <v>905.52876116529706</v>
      </c>
      <c r="L43">
        <v>844.01792686228305</v>
      </c>
      <c r="M43">
        <v>63.897617325682099</v>
      </c>
      <c r="N43">
        <v>0.86528053816277595</v>
      </c>
      <c r="O43">
        <v>0.56076725538494099</v>
      </c>
      <c r="P43">
        <v>31.957123098201901</v>
      </c>
      <c r="Q43">
        <v>-3.119057827211E-3</v>
      </c>
    </row>
    <row r="44" spans="1:17" x14ac:dyDescent="0.3">
      <c r="A44" t="s">
        <v>131</v>
      </c>
      <c r="B44" t="s">
        <v>132</v>
      </c>
      <c r="C44" t="str">
        <f>IFERROR(VLOOKUP(Table1[[#This Row],[Ticker]],[1]!Table1[[Symbol]:[Industry]],2,FALSE),"-")</f>
        <v>-</v>
      </c>
      <c r="D44" t="s">
        <v>49</v>
      </c>
      <c r="E44">
        <v>224112.0997317</v>
      </c>
      <c r="F44">
        <v>352.75</v>
      </c>
      <c r="G44">
        <v>16.470261246812999</v>
      </c>
      <c r="H44">
        <v>-4.1106102844375201</v>
      </c>
      <c r="I44">
        <v>32.7743322259481</v>
      </c>
      <c r="J44">
        <v>-3.27226855159455</v>
      </c>
      <c r="K44">
        <v>353.270577476656</v>
      </c>
      <c r="L44">
        <v>291.94124687483202</v>
      </c>
      <c r="M44">
        <v>46.183174723473499</v>
      </c>
      <c r="N44">
        <v>0.72904333088691198</v>
      </c>
      <c r="O44">
        <v>11.892274982282</v>
      </c>
      <c r="P44">
        <v>73.939842209072907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130</v>
      </c>
      <c r="E45">
        <v>218099.779552811</v>
      </c>
      <c r="F45">
        <v>174.71</v>
      </c>
      <c r="G45">
        <v>29.582047840005501</v>
      </c>
      <c r="H45">
        <v>0.91999232010037801</v>
      </c>
      <c r="I45">
        <v>18.719022840816798</v>
      </c>
      <c r="J45">
        <v>-5.78602630252762E-2</v>
      </c>
      <c r="K45">
        <v>171.48593104609799</v>
      </c>
      <c r="L45">
        <v>150.364403677128</v>
      </c>
      <c r="M45">
        <v>44.0831331744835</v>
      </c>
      <c r="N45">
        <v>0.79857189410361695</v>
      </c>
      <c r="O45">
        <v>5.6608093411939704</v>
      </c>
      <c r="P45">
        <v>57.042696629213403</v>
      </c>
      <c r="Q45">
        <v>7.331617539453E-3</v>
      </c>
    </row>
    <row r="46" spans="1:17" x14ac:dyDescent="0.3">
      <c r="A46" t="s">
        <v>135</v>
      </c>
      <c r="B46" t="s">
        <v>136</v>
      </c>
      <c r="C46" t="str">
        <f>IFERROR(VLOOKUP(Table1[[#This Row],[Ticker]],[1]!Table1[[Symbol]:[Industry]],2,FALSE),"-")</f>
        <v>-</v>
      </c>
      <c r="D46" t="s">
        <v>137</v>
      </c>
      <c r="E46">
        <v>209749.174264395</v>
      </c>
      <c r="F46">
        <v>1614.15</v>
      </c>
      <c r="G46">
        <v>69.777344357026493</v>
      </c>
      <c r="H46">
        <v>5.4051340186155796</v>
      </c>
      <c r="I46">
        <v>14.186253983995901</v>
      </c>
      <c r="J46">
        <v>-2.3356077078875002</v>
      </c>
      <c r="K46">
        <v>1527.36079140381</v>
      </c>
      <c r="L46">
        <v>1298.9926670628699</v>
      </c>
      <c r="M46">
        <v>56.360447059964201</v>
      </c>
      <c r="N46">
        <v>0.69563739472657304</v>
      </c>
      <c r="O46">
        <v>3.5839296224018802</v>
      </c>
      <c r="P46">
        <v>105.650401325009</v>
      </c>
      <c r="Q46">
        <v>0.227185996882348</v>
      </c>
    </row>
    <row r="47" spans="1:17" x14ac:dyDescent="0.3">
      <c r="A47" t="s">
        <v>138</v>
      </c>
      <c r="B47" t="s">
        <v>139</v>
      </c>
      <c r="C47" t="str">
        <f>IFERROR(VLOOKUP(Table1[[#This Row],[Ticker]],[1]!Table1[[Symbol]:[Industry]],2,FALSE),"-")</f>
        <v>-</v>
      </c>
      <c r="D47" t="s">
        <v>140</v>
      </c>
      <c r="E47">
        <v>206143.95887567999</v>
      </c>
      <c r="F47">
        <v>832.8</v>
      </c>
      <c r="G47">
        <v>41.186159488047899</v>
      </c>
      <c r="H47">
        <v>0.79084738195678905</v>
      </c>
      <c r="I47">
        <v>-1.3980584774657201</v>
      </c>
      <c r="J47">
        <v>0.75060881354848596</v>
      </c>
      <c r="K47">
        <v>844.82373720423095</v>
      </c>
      <c r="L47">
        <v>761.15027946582302</v>
      </c>
      <c r="M47">
        <v>46.212450189465699</v>
      </c>
      <c r="N47">
        <v>0.86608422191508805</v>
      </c>
      <c r="O47">
        <v>16.186359269932701</v>
      </c>
      <c r="P47">
        <v>79.850988014253304</v>
      </c>
      <c r="Q47">
        <v>0.12418301419186401</v>
      </c>
    </row>
    <row r="48" spans="1:17" x14ac:dyDescent="0.3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199781.72450379</v>
      </c>
      <c r="F48">
        <v>5619.9</v>
      </c>
      <c r="G48">
        <v>199.24056480548899</v>
      </c>
      <c r="H48">
        <v>13.9835427598412</v>
      </c>
      <c r="I48">
        <v>71.321350349876596</v>
      </c>
      <c r="J48">
        <v>3.0605672938577402</v>
      </c>
      <c r="K48">
        <v>4900.70164934886</v>
      </c>
      <c r="L48">
        <v>3730.6659551851899</v>
      </c>
      <c r="M48">
        <v>77.290027711993801</v>
      </c>
      <c r="N48">
        <v>0.65804030898506005</v>
      </c>
      <c r="O48">
        <v>0.436840513176384</v>
      </c>
      <c r="P48">
        <v>239.069051856767</v>
      </c>
      <c r="Q48">
        <v>0.249509269628201</v>
      </c>
    </row>
    <row r="49" spans="1:17" x14ac:dyDescent="0.3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80</v>
      </c>
      <c r="E49">
        <v>188924.79966029999</v>
      </c>
      <c r="F49">
        <v>2748</v>
      </c>
      <c r="G49">
        <v>30.034127994837899</v>
      </c>
      <c r="H49">
        <v>14.0521481610925</v>
      </c>
      <c r="I49">
        <v>20.669583398596099</v>
      </c>
      <c r="J49">
        <v>2.5556866479215099</v>
      </c>
      <c r="K49">
        <v>2471.25816362768</v>
      </c>
      <c r="L49">
        <v>2207.7108201935798</v>
      </c>
      <c r="M49">
        <v>84.899047222651802</v>
      </c>
      <c r="N49">
        <v>1.53014229687535</v>
      </c>
      <c r="O49">
        <v>0.53493449781658597</v>
      </c>
      <c r="P49">
        <v>59.176496644221203</v>
      </c>
      <c r="Q49">
        <v>6.2691098395861997E-2</v>
      </c>
    </row>
    <row r="50" spans="1:17" x14ac:dyDescent="0.3">
      <c r="A50" t="s">
        <v>146</v>
      </c>
      <c r="B50" t="s">
        <v>147</v>
      </c>
      <c r="C50" t="str">
        <f>IFERROR(VLOOKUP(Table1[[#This Row],[Ticker]],[1]!Table1[[Symbol]:[Industry]],2,FALSE),"-")</f>
        <v>-</v>
      </c>
      <c r="D50" t="s">
        <v>148</v>
      </c>
      <c r="E50">
        <v>183923.75499749999</v>
      </c>
      <c r="F50">
        <v>8679.4</v>
      </c>
      <c r="G50">
        <v>72.227431725539702</v>
      </c>
      <c r="H50">
        <v>6.1651381987892</v>
      </c>
      <c r="I50">
        <v>67.607322190669805</v>
      </c>
      <c r="J50">
        <v>-0.87187320147622205</v>
      </c>
      <c r="K50">
        <v>7964.2082424090904</v>
      </c>
      <c r="L50">
        <v>6139.7986865999501</v>
      </c>
      <c r="M50">
        <v>59.260366017854501</v>
      </c>
      <c r="N50">
        <v>0.70629312800088695</v>
      </c>
      <c r="O50">
        <v>5.4214577044496304</v>
      </c>
      <c r="P50">
        <v>125.438961038961</v>
      </c>
      <c r="Q50">
        <v>0.191865799345735</v>
      </c>
    </row>
    <row r="51" spans="1:17" x14ac:dyDescent="0.3">
      <c r="A51" t="s">
        <v>149</v>
      </c>
      <c r="B51" t="s">
        <v>150</v>
      </c>
      <c r="C51" t="str">
        <f>IFERROR(VLOOKUP(Table1[[#This Row],[Ticker]],[1]!Table1[[Symbol]:[Industry]],2,FALSE),"-")</f>
        <v>-</v>
      </c>
      <c r="D51" t="s">
        <v>151</v>
      </c>
      <c r="E51">
        <v>180325.53666695699</v>
      </c>
      <c r="F51">
        <v>207.57</v>
      </c>
      <c r="G51">
        <v>154.78127942293901</v>
      </c>
      <c r="H51">
        <v>10.7673768258724</v>
      </c>
      <c r="I51">
        <v>43.713416781613901</v>
      </c>
      <c r="J51">
        <v>1.67282897117461</v>
      </c>
      <c r="K51">
        <v>190.31903421239099</v>
      </c>
      <c r="L51">
        <v>154.44707387520199</v>
      </c>
      <c r="M51">
        <v>70.353299584805598</v>
      </c>
      <c r="N51">
        <v>0.99601493922688</v>
      </c>
      <c r="O51">
        <v>3.0736618971913101</v>
      </c>
      <c r="P51">
        <v>184.34246575342399</v>
      </c>
      <c r="Q51">
        <v>4.2250080015610002E-2</v>
      </c>
    </row>
    <row r="52" spans="1:17" x14ac:dyDescent="0.3">
      <c r="A52" t="s">
        <v>152</v>
      </c>
      <c r="B52" t="s">
        <v>153</v>
      </c>
      <c r="C52" t="str">
        <f>IFERROR(VLOOKUP(Table1[[#This Row],[Ticker]],[1]!Table1[[Symbol]:[Industry]],2,FALSE),"-")</f>
        <v>-</v>
      </c>
      <c r="D52" t="s">
        <v>122</v>
      </c>
      <c r="E52">
        <v>176307.93652799999</v>
      </c>
      <c r="F52">
        <v>534.25</v>
      </c>
      <c r="G52">
        <v>174.67422321909299</v>
      </c>
      <c r="H52">
        <v>16.173791034217199</v>
      </c>
      <c r="I52">
        <v>20.237086684238101</v>
      </c>
      <c r="J52">
        <v>9.2114805953802303</v>
      </c>
      <c r="K52">
        <v>476.00945547653498</v>
      </c>
      <c r="L52">
        <v>388.63171431521499</v>
      </c>
      <c r="M52">
        <v>76.577350156711304</v>
      </c>
      <c r="N52">
        <v>0.77162826624860303</v>
      </c>
      <c r="O52">
        <v>4.6326626111370999</v>
      </c>
      <c r="P52">
        <v>206.86387133831099</v>
      </c>
      <c r="Q52">
        <v>0.20075947814398501</v>
      </c>
    </row>
    <row r="53" spans="1:17" x14ac:dyDescent="0.3">
      <c r="A53" t="s">
        <v>154</v>
      </c>
      <c r="B53" t="s">
        <v>155</v>
      </c>
      <c r="C53" t="str">
        <f>IFERROR(VLOOKUP(Table1[[#This Row],[Ticker]],[1]!Table1[[Symbol]:[Industry]],2,FALSE),"-")</f>
        <v>-</v>
      </c>
      <c r="D53" t="s">
        <v>156</v>
      </c>
      <c r="E53">
        <v>175819.06397366899</v>
      </c>
      <c r="F53">
        <v>473.85</v>
      </c>
      <c r="G53">
        <v>45.848253915365603</v>
      </c>
      <c r="H53">
        <v>4.7254385085335597</v>
      </c>
      <c r="I53">
        <v>66.236596476293101</v>
      </c>
      <c r="J53">
        <v>3.9043103496254701</v>
      </c>
      <c r="K53">
        <v>428.82138900687102</v>
      </c>
      <c r="L53">
        <v>339.37037992565899</v>
      </c>
      <c r="M53">
        <v>65.163310940313494</v>
      </c>
      <c r="N53">
        <v>1.33154627094075</v>
      </c>
      <c r="O53">
        <v>6.9431254616439704</v>
      </c>
      <c r="P53">
        <v>127.8125</v>
      </c>
      <c r="Q53">
        <v>4.2829146845625998E-2</v>
      </c>
    </row>
    <row r="54" spans="1:17" x14ac:dyDescent="0.3">
      <c r="A54" t="s">
        <v>157</v>
      </c>
      <c r="B54" t="s">
        <v>158</v>
      </c>
      <c r="C54" t="str">
        <f>IFERROR(VLOOKUP(Table1[[#This Row],[Ticker]],[1]!Table1[[Symbol]:[Industry]],2,FALSE),"-")</f>
        <v>-</v>
      </c>
      <c r="D54" t="s">
        <v>80</v>
      </c>
      <c r="E54">
        <v>168970.27059080001</v>
      </c>
      <c r="F54">
        <v>686</v>
      </c>
      <c r="G54">
        <v>33.0643668935272</v>
      </c>
      <c r="H54">
        <v>13.8706648873242</v>
      </c>
      <c r="I54">
        <v>14.483573827190501</v>
      </c>
      <c r="J54">
        <v>1.58251185359028</v>
      </c>
      <c r="K54">
        <v>643.13547530072196</v>
      </c>
      <c r="L54">
        <v>568.34296378508304</v>
      </c>
      <c r="M54">
        <v>62.4227401959307</v>
      </c>
      <c r="N54">
        <v>1.0609539939756401</v>
      </c>
      <c r="O54">
        <v>3.05393586005831</v>
      </c>
      <c r="P54">
        <v>69.780967702016994</v>
      </c>
      <c r="Q54">
        <v>5.4036639049898999E-2</v>
      </c>
    </row>
    <row r="55" spans="1:17" x14ac:dyDescent="0.3">
      <c r="A55" t="s">
        <v>159</v>
      </c>
      <c r="B55" t="s">
        <v>160</v>
      </c>
      <c r="C55" t="str">
        <f>IFERROR(VLOOKUP(Table1[[#This Row],[Ticker]],[1]!Table1[[Symbol]:[Industry]],2,FALSE),"-")</f>
        <v>-</v>
      </c>
      <c r="D55" t="s">
        <v>161</v>
      </c>
      <c r="E55">
        <v>166855.15975781</v>
      </c>
      <c r="F55">
        <v>4322.8999999999996</v>
      </c>
      <c r="G55">
        <v>37.457958580461899</v>
      </c>
      <c r="H55">
        <v>-3.5360457164329402</v>
      </c>
      <c r="I55">
        <v>34.290495178694201</v>
      </c>
      <c r="J55">
        <v>0.113827041204943</v>
      </c>
      <c r="K55">
        <v>4130.0795299666997</v>
      </c>
      <c r="L55">
        <v>3418.9260738756898</v>
      </c>
      <c r="M55">
        <v>61.896402158213199</v>
      </c>
      <c r="N55">
        <v>0.83319148902950602</v>
      </c>
      <c r="O55">
        <v>6.6367484790302802</v>
      </c>
      <c r="P55">
        <v>85.265819529860494</v>
      </c>
      <c r="Q55">
        <v>9.2879152026170003E-2</v>
      </c>
    </row>
    <row r="56" spans="1:17" x14ac:dyDescent="0.3">
      <c r="A56" t="s">
        <v>162</v>
      </c>
      <c r="B56" t="s">
        <v>163</v>
      </c>
      <c r="C56" t="str">
        <f>IFERROR(VLOOKUP(Table1[[#This Row],[Ticker]],[1]!Table1[[Symbol]:[Industry]],2,FALSE),"-")</f>
        <v>-</v>
      </c>
      <c r="D56" t="s">
        <v>21</v>
      </c>
      <c r="E56">
        <v>160570.89377073001</v>
      </c>
      <c r="F56">
        <v>5421.7</v>
      </c>
      <c r="G56">
        <v>-22.088851549745399</v>
      </c>
      <c r="H56">
        <v>9.7263888198375597</v>
      </c>
      <c r="I56">
        <v>-20.8460007328488</v>
      </c>
      <c r="J56">
        <v>0.26019512885480101</v>
      </c>
      <c r="K56">
        <v>5050.6699797862502</v>
      </c>
      <c r="L56">
        <v>5131.1140851127302</v>
      </c>
      <c r="M56">
        <v>74.169073764851305</v>
      </c>
      <c r="N56">
        <v>1.20511695212692</v>
      </c>
      <c r="O56">
        <v>18.818820665105001</v>
      </c>
      <c r="P56">
        <v>20.120525971795999</v>
      </c>
      <c r="Q56">
        <v>-1.852712277016E-3</v>
      </c>
    </row>
    <row r="57" spans="1:17" x14ac:dyDescent="0.3">
      <c r="A57" t="s">
        <v>164</v>
      </c>
      <c r="B57" t="s">
        <v>165</v>
      </c>
      <c r="C57" t="str">
        <f>IFERROR(VLOOKUP(Table1[[#This Row],[Ticker]],[1]!Table1[[Symbol]:[Industry]],2,FALSE),"-")</f>
        <v>-</v>
      </c>
      <c r="D57" t="s">
        <v>166</v>
      </c>
      <c r="E57">
        <v>157656.18016650001</v>
      </c>
      <c r="F57">
        <v>3099.75</v>
      </c>
      <c r="G57">
        <v>-6.6501210985572898</v>
      </c>
      <c r="H57">
        <v>-6.89367654740437</v>
      </c>
      <c r="I57">
        <v>1.84955507314715</v>
      </c>
      <c r="J57">
        <v>-2.9449031175252101</v>
      </c>
      <c r="K57">
        <v>3049.7879503904801</v>
      </c>
      <c r="L57">
        <v>2822.6559024193398</v>
      </c>
      <c r="M57">
        <v>45.565292451464103</v>
      </c>
      <c r="N57">
        <v>0.80588192732257602</v>
      </c>
      <c r="O57">
        <v>4.2342124364867999</v>
      </c>
      <c r="P57">
        <v>35.2097009879827</v>
      </c>
      <c r="Q57">
        <v>-1.6245047445126001E-2</v>
      </c>
    </row>
    <row r="58" spans="1:17" x14ac:dyDescent="0.3">
      <c r="A58" t="s">
        <v>167</v>
      </c>
      <c r="B58" t="s">
        <v>168</v>
      </c>
      <c r="C58" t="str">
        <f>IFERROR(VLOOKUP(Table1[[#This Row],[Ticker]],[1]!Table1[[Symbol]:[Industry]],2,FALSE),"-")</f>
        <v>-</v>
      </c>
      <c r="D58" t="s">
        <v>169</v>
      </c>
      <c r="E58">
        <v>156395.63479076899</v>
      </c>
      <c r="F58">
        <v>699.15</v>
      </c>
      <c r="G58">
        <v>40.316460919203102</v>
      </c>
      <c r="H58">
        <v>5.0147880818488604</v>
      </c>
      <c r="I58">
        <v>7.1026094801293498</v>
      </c>
      <c r="J58">
        <v>-0.73738837533052703</v>
      </c>
      <c r="K58">
        <v>663.19700118044398</v>
      </c>
      <c r="L58">
        <v>580.74120738029296</v>
      </c>
      <c r="M58">
        <v>64.194279885723901</v>
      </c>
      <c r="N58">
        <v>0.71361439220338596</v>
      </c>
      <c r="O58">
        <v>2.3027962525924401</v>
      </c>
      <c r="P58">
        <v>67.601582164688907</v>
      </c>
      <c r="Q58">
        <v>4.6585634630492999E-2</v>
      </c>
    </row>
    <row r="59" spans="1:17" x14ac:dyDescent="0.3">
      <c r="A59" t="s">
        <v>170</v>
      </c>
      <c r="B59" t="s">
        <v>171</v>
      </c>
      <c r="C59" t="str">
        <f>IFERROR(VLOOKUP(Table1[[#This Row],[Ticker]],[1]!Table1[[Symbol]:[Industry]],2,FALSE),"-")</f>
        <v>-</v>
      </c>
      <c r="D59" t="s">
        <v>37</v>
      </c>
      <c r="E59">
        <v>153181.1642037</v>
      </c>
      <c r="F59">
        <v>1529.4</v>
      </c>
      <c r="G59">
        <v>-7.35600983042211</v>
      </c>
      <c r="H59">
        <v>5.0192148421763401</v>
      </c>
      <c r="I59">
        <v>-6.8281679148386099</v>
      </c>
      <c r="J59">
        <v>1.8542131181163199</v>
      </c>
      <c r="K59">
        <v>1457.1186971653599</v>
      </c>
      <c r="L59">
        <v>1417.41438981238</v>
      </c>
      <c r="M59">
        <v>76.960774077901306</v>
      </c>
      <c r="N59">
        <v>0.81805502524325002</v>
      </c>
      <c r="O59">
        <v>2.6154047338825701</v>
      </c>
      <c r="P59">
        <v>22.190708265089999</v>
      </c>
      <c r="Q59">
        <v>5.459237510699E-3</v>
      </c>
    </row>
    <row r="60" spans="1:17" x14ac:dyDescent="0.3">
      <c r="A60" t="s">
        <v>172</v>
      </c>
      <c r="B60" t="s">
        <v>173</v>
      </c>
      <c r="C60" t="str">
        <f>IFERROR(VLOOKUP(Table1[[#This Row],[Ticker]],[1]!Table1[[Symbol]:[Industry]],2,FALSE),"-")</f>
        <v>-</v>
      </c>
      <c r="D60" t="s">
        <v>122</v>
      </c>
      <c r="E60">
        <v>152845.48707999999</v>
      </c>
      <c r="F60">
        <v>580.45000000000005</v>
      </c>
      <c r="G60">
        <v>222.84443373187301</v>
      </c>
      <c r="H60">
        <v>17.7780336426245</v>
      </c>
      <c r="I60">
        <v>21.648841231785902</v>
      </c>
      <c r="J60">
        <v>8.7182504672104706</v>
      </c>
      <c r="K60">
        <v>519.75256410845202</v>
      </c>
      <c r="L60">
        <v>427.65716132397301</v>
      </c>
      <c r="M60">
        <v>74.592196712165503</v>
      </c>
      <c r="N60">
        <v>0.76220297491751898</v>
      </c>
      <c r="O60">
        <v>4.7118614867774902</v>
      </c>
      <c r="P60">
        <v>264.71881872447301</v>
      </c>
      <c r="Q60">
        <v>0.19231153207948001</v>
      </c>
    </row>
    <row r="61" spans="1:17" x14ac:dyDescent="0.3">
      <c r="A61" t="s">
        <v>174</v>
      </c>
      <c r="B61" t="s">
        <v>175</v>
      </c>
      <c r="C61" t="str">
        <f>IFERROR(VLOOKUP(Table1[[#This Row],[Ticker]],[1]!Table1[[Symbol]:[Industry]],2,FALSE),"-")</f>
        <v>-</v>
      </c>
      <c r="D61" t="s">
        <v>140</v>
      </c>
      <c r="E61">
        <v>152614.52734482</v>
      </c>
      <c r="F61">
        <v>1533.9</v>
      </c>
      <c r="G61">
        <v>92.6881337807894</v>
      </c>
      <c r="H61">
        <v>5.7568693152254102</v>
      </c>
      <c r="I61">
        <v>28.650786216357201</v>
      </c>
      <c r="J61">
        <v>-0.76908668041254002</v>
      </c>
      <c r="K61">
        <v>1388.5385014004901</v>
      </c>
      <c r="L61">
        <v>1116.84826564683</v>
      </c>
      <c r="M61">
        <v>57.077324894252598</v>
      </c>
      <c r="N61">
        <v>0.86082589896912398</v>
      </c>
      <c r="O61">
        <v>7.5656822478649097</v>
      </c>
      <c r="P61">
        <v>139.279307386319</v>
      </c>
      <c r="Q61">
        <v>0.125554150109596</v>
      </c>
    </row>
    <row r="62" spans="1:17" x14ac:dyDescent="0.3">
      <c r="A62" t="s">
        <v>68</v>
      </c>
      <c r="B62" t="s">
        <v>176</v>
      </c>
      <c r="C62" t="str">
        <f>IFERROR(VLOOKUP(Table1[[#This Row],[Ticker]],[1]!Table1[[Symbol]:[Industry]],2,FALSE),"-")</f>
        <v>-</v>
      </c>
      <c r="D62" t="s">
        <v>56</v>
      </c>
      <c r="E62">
        <v>151860.11489632499</v>
      </c>
      <c r="F62">
        <v>678.65</v>
      </c>
      <c r="G62">
        <v>93.007999292928602</v>
      </c>
      <c r="H62">
        <v>2.7981529076581402</v>
      </c>
      <c r="I62">
        <v>16.8953732393894</v>
      </c>
      <c r="J62">
        <v>2.32426423594295</v>
      </c>
      <c r="K62">
        <v>651.695562621818</v>
      </c>
      <c r="L62">
        <v>567.86844008306298</v>
      </c>
      <c r="M62">
        <v>39.2687657472623</v>
      </c>
      <c r="N62">
        <v>0.84284036188467903</v>
      </c>
      <c r="O62">
        <v>5.0025786487880302</v>
      </c>
      <c r="P62">
        <v>121.058631921824</v>
      </c>
      <c r="Q62">
        <v>0.108572439416318</v>
      </c>
    </row>
    <row r="63" spans="1:17" x14ac:dyDescent="0.3">
      <c r="A63" t="s">
        <v>177</v>
      </c>
      <c r="B63" t="s">
        <v>178</v>
      </c>
      <c r="C63" t="str">
        <f>IFERROR(VLOOKUP(Table1[[#This Row],[Ticker]],[1]!Table1[[Symbol]:[Industry]],2,FALSE),"-")</f>
        <v>-</v>
      </c>
      <c r="D63" t="s">
        <v>179</v>
      </c>
      <c r="E63">
        <v>146597.97572032799</v>
      </c>
      <c r="F63">
        <v>222.96</v>
      </c>
      <c r="G63">
        <v>82.514019518777701</v>
      </c>
      <c r="H63">
        <v>6.2317465014719797</v>
      </c>
      <c r="I63">
        <v>24.2389675093509</v>
      </c>
      <c r="J63">
        <v>-0.80747222633985005</v>
      </c>
      <c r="K63">
        <v>208.639973993025</v>
      </c>
      <c r="L63">
        <v>175.316964760785</v>
      </c>
      <c r="M63">
        <v>63.510980270645</v>
      </c>
      <c r="N63">
        <v>0.68591598305980195</v>
      </c>
      <c r="O63">
        <v>4.5927520631503196</v>
      </c>
      <c r="P63">
        <v>110.14137606032</v>
      </c>
      <c r="Q63">
        <v>8.3691199655436005E-2</v>
      </c>
    </row>
    <row r="64" spans="1:17" x14ac:dyDescent="0.3">
      <c r="A64" t="s">
        <v>180</v>
      </c>
      <c r="B64" t="s">
        <v>181</v>
      </c>
      <c r="C64" t="str">
        <f>IFERROR(VLOOKUP(Table1[[#This Row],[Ticker]],[1]!Table1[[Symbol]:[Industry]],2,FALSE),"-")</f>
        <v>-</v>
      </c>
      <c r="D64" t="s">
        <v>21</v>
      </c>
      <c r="E64">
        <v>142902.83882473499</v>
      </c>
      <c r="F64">
        <v>1461.35</v>
      </c>
      <c r="G64">
        <v>-1.26865808334599</v>
      </c>
      <c r="H64">
        <v>9.7437383917180291</v>
      </c>
      <c r="I64">
        <v>5.0641990818514104</v>
      </c>
      <c r="J64">
        <v>-1.463846573442E-3</v>
      </c>
      <c r="K64">
        <v>1353.93265623971</v>
      </c>
      <c r="L64">
        <v>1274.5131847754001</v>
      </c>
      <c r="M64">
        <v>67.829701327809403</v>
      </c>
      <c r="N64">
        <v>1.0368525996985101</v>
      </c>
      <c r="O64">
        <v>2.50795497314129</v>
      </c>
      <c r="P64">
        <v>35.022636976808599</v>
      </c>
      <c r="Q64">
        <v>1.1539811749525E-2</v>
      </c>
    </row>
    <row r="65" spans="1:17" x14ac:dyDescent="0.3">
      <c r="A65" t="s">
        <v>182</v>
      </c>
      <c r="B65" t="s">
        <v>183</v>
      </c>
      <c r="C65" t="str">
        <f>IFERROR(VLOOKUP(Table1[[#This Row],[Ticker]],[1]!Table1[[Symbol]:[Industry]],2,FALSE),"-")</f>
        <v>-</v>
      </c>
      <c r="D65" t="s">
        <v>32</v>
      </c>
      <c r="E65">
        <v>141591.89646101999</v>
      </c>
      <c r="F65">
        <v>273.8</v>
      </c>
      <c r="G65">
        <v>8.1257676974179702</v>
      </c>
      <c r="H65">
        <v>1.5529526585416E-3</v>
      </c>
      <c r="I65">
        <v>4.6814112839685498</v>
      </c>
      <c r="J65">
        <v>-2.8776843208218201</v>
      </c>
      <c r="K65">
        <v>271.22507024293702</v>
      </c>
      <c r="L65">
        <v>245.22040768985599</v>
      </c>
      <c r="M65">
        <v>48.922282868516902</v>
      </c>
      <c r="N65">
        <v>0.73717666867946197</v>
      </c>
      <c r="O65">
        <v>9.4594594594594508</v>
      </c>
      <c r="P65">
        <v>47.4024226110363</v>
      </c>
      <c r="Q65">
        <v>0.14156555640145499</v>
      </c>
    </row>
    <row r="66" spans="1:17" x14ac:dyDescent="0.3">
      <c r="A66" t="s">
        <v>184</v>
      </c>
      <c r="B66" t="s">
        <v>185</v>
      </c>
      <c r="C66" t="str">
        <f>IFERROR(VLOOKUP(Table1[[#This Row],[Ticker]],[1]!Table1[[Symbol]:[Industry]],2,FALSE),"-")</f>
        <v>-</v>
      </c>
      <c r="D66" t="s">
        <v>89</v>
      </c>
      <c r="E66">
        <v>140578.963370265</v>
      </c>
      <c r="F66">
        <v>439.95</v>
      </c>
      <c r="G66">
        <v>73.157737563445195</v>
      </c>
      <c r="H66">
        <v>-0.83685018719999804</v>
      </c>
      <c r="I66">
        <v>17.1092400587832</v>
      </c>
      <c r="J66">
        <v>-2.0258296784199201</v>
      </c>
      <c r="K66">
        <v>432.908217979916</v>
      </c>
      <c r="L66">
        <v>370.20679628072799</v>
      </c>
      <c r="M66">
        <v>54.479324413993602</v>
      </c>
      <c r="N66">
        <v>0.70705229737472297</v>
      </c>
      <c r="O66">
        <v>5.5119899988635002</v>
      </c>
      <c r="P66">
        <v>102.97577854671199</v>
      </c>
      <c r="Q66">
        <v>0.149170907755548</v>
      </c>
    </row>
    <row r="67" spans="1:17" x14ac:dyDescent="0.3">
      <c r="A67" t="s">
        <v>186</v>
      </c>
      <c r="B67" t="s">
        <v>187</v>
      </c>
      <c r="C67" t="str">
        <f>IFERROR(VLOOKUP(Table1[[#This Row],[Ticker]],[1]!Table1[[Symbol]:[Industry]],2,FALSE),"-")</f>
        <v>-</v>
      </c>
      <c r="D67" t="s">
        <v>188</v>
      </c>
      <c r="E67">
        <v>140515.05679802</v>
      </c>
      <c r="F67">
        <v>1373.8</v>
      </c>
      <c r="G67">
        <v>-0.62611051673722395</v>
      </c>
      <c r="H67">
        <v>-7.7225745101330103</v>
      </c>
      <c r="I67">
        <v>0.61739182238818702</v>
      </c>
      <c r="J67">
        <v>-1.7239669571730001</v>
      </c>
      <c r="K67">
        <v>1337.1791868257901</v>
      </c>
      <c r="L67">
        <v>1202.0306585783401</v>
      </c>
      <c r="M67">
        <v>48.881556121818697</v>
      </c>
      <c r="N67">
        <v>1.07711206075779</v>
      </c>
      <c r="O67">
        <v>6.7913815693696202</v>
      </c>
      <c r="P67">
        <v>43.1339862471348</v>
      </c>
      <c r="Q67">
        <v>8.7133406534799999E-4</v>
      </c>
    </row>
    <row r="68" spans="1:17" x14ac:dyDescent="0.3">
      <c r="A68" t="s">
        <v>189</v>
      </c>
      <c r="B68" t="s">
        <v>190</v>
      </c>
      <c r="C68" t="str">
        <f>IFERROR(VLOOKUP(Table1[[#This Row],[Ticker]],[1]!Table1[[Symbol]:[Industry]],2,FALSE),"-")</f>
        <v>-</v>
      </c>
      <c r="D68" t="s">
        <v>191</v>
      </c>
      <c r="E68">
        <v>138916.638003</v>
      </c>
      <c r="F68">
        <v>205</v>
      </c>
      <c r="G68">
        <v>101.667276508204</v>
      </c>
      <c r="H68">
        <v>36.955103580303799</v>
      </c>
      <c r="I68">
        <v>85.017650817057003</v>
      </c>
      <c r="J68">
        <v>3.7747754183860298</v>
      </c>
      <c r="K68">
        <v>163.273229570262</v>
      </c>
      <c r="L68">
        <v>125.908510747016</v>
      </c>
      <c r="M68">
        <v>76.516223857208999</v>
      </c>
      <c r="N68">
        <v>1.2631350411770901</v>
      </c>
      <c r="O68">
        <v>1.89268292682927</v>
      </c>
      <c r="P68">
        <v>136.17511520737301</v>
      </c>
      <c r="Q68">
        <v>2.6834253843290998E-2</v>
      </c>
    </row>
    <row r="69" spans="1:17" x14ac:dyDescent="0.3">
      <c r="A69" t="s">
        <v>192</v>
      </c>
      <c r="B69" t="s">
        <v>193</v>
      </c>
      <c r="C69" t="str">
        <f>IFERROR(VLOOKUP(Table1[[#This Row],[Ticker]],[1]!Table1[[Symbol]:[Industry]],2,FALSE),"-")</f>
        <v>-</v>
      </c>
      <c r="D69" t="s">
        <v>32</v>
      </c>
      <c r="E69">
        <v>135215.27105223999</v>
      </c>
      <c r="F69">
        <v>122.8</v>
      </c>
      <c r="G69">
        <v>84.202549526849296</v>
      </c>
      <c r="H69">
        <v>-2.27866265346234</v>
      </c>
      <c r="I69">
        <v>14.269481247601901</v>
      </c>
      <c r="J69">
        <v>-0.82874397017340196</v>
      </c>
      <c r="K69">
        <v>125.230370563044</v>
      </c>
      <c r="L69">
        <v>108.291216850316</v>
      </c>
      <c r="M69">
        <v>47.246407372213604</v>
      </c>
      <c r="N69">
        <v>1.0114087064466599</v>
      </c>
      <c r="O69">
        <v>16.3680781758957</v>
      </c>
      <c r="P69">
        <v>116.197183098591</v>
      </c>
      <c r="Q69">
        <v>0.118736724202646</v>
      </c>
    </row>
    <row r="70" spans="1:17" x14ac:dyDescent="0.3">
      <c r="A70" t="s">
        <v>194</v>
      </c>
      <c r="B70" t="s">
        <v>195</v>
      </c>
      <c r="C70" t="str">
        <f>IFERROR(VLOOKUP(Table1[[#This Row],[Ticker]],[1]!Table1[[Symbol]:[Industry]],2,FALSE),"-")</f>
        <v>-</v>
      </c>
      <c r="D70" t="s">
        <v>119</v>
      </c>
      <c r="E70">
        <v>133604.82642528001</v>
      </c>
      <c r="F70">
        <v>5546.8</v>
      </c>
      <c r="G70">
        <v>-16.645144148827001</v>
      </c>
      <c r="H70">
        <v>-7.5151040142426702</v>
      </c>
      <c r="I70">
        <v>-6.7975536592237402</v>
      </c>
      <c r="J70">
        <v>-1.4819583994080801</v>
      </c>
      <c r="K70">
        <v>5268.0188071057801</v>
      </c>
      <c r="L70">
        <v>4982.4700087240399</v>
      </c>
      <c r="M70">
        <v>68.523595665873103</v>
      </c>
      <c r="N70">
        <v>0.590440531479553</v>
      </c>
      <c r="O70">
        <v>3.2126631571356401</v>
      </c>
      <c r="P70">
        <v>27.580099822894802</v>
      </c>
      <c r="Q70">
        <v>1.7952196397068999E-2</v>
      </c>
    </row>
    <row r="71" spans="1:17" x14ac:dyDescent="0.3">
      <c r="A71" t="s">
        <v>196</v>
      </c>
      <c r="B71" t="s">
        <v>197</v>
      </c>
      <c r="C71" t="str">
        <f>IFERROR(VLOOKUP(Table1[[#This Row],[Ticker]],[1]!Table1[[Symbol]:[Industry]],2,FALSE),"-")</f>
        <v>-</v>
      </c>
      <c r="D71" t="s">
        <v>18</v>
      </c>
      <c r="E71">
        <v>133040.27078952</v>
      </c>
      <c r="F71">
        <v>306.64999999999998</v>
      </c>
      <c r="G71">
        <v>33.332045907494901</v>
      </c>
      <c r="H71">
        <v>-5.4964120812774198</v>
      </c>
      <c r="I71">
        <v>23.353421132734798</v>
      </c>
      <c r="J71">
        <v>-1.86561302878631</v>
      </c>
      <c r="K71">
        <v>305.50625025471601</v>
      </c>
      <c r="L71">
        <v>268.59412030423198</v>
      </c>
      <c r="M71">
        <v>53.060351384033503</v>
      </c>
      <c r="N71">
        <v>0.60352437772248402</v>
      </c>
      <c r="O71">
        <v>12.1718571661503</v>
      </c>
      <c r="P71">
        <v>85.035450294162004</v>
      </c>
      <c r="Q71">
        <v>5.6245655428520001E-3</v>
      </c>
    </row>
    <row r="72" spans="1:17" x14ac:dyDescent="0.3">
      <c r="A72" t="s">
        <v>198</v>
      </c>
      <c r="B72" t="s">
        <v>199</v>
      </c>
      <c r="C72" t="str">
        <f>IFERROR(VLOOKUP(Table1[[#This Row],[Ticker]],[1]!Table1[[Symbol]:[Industry]],2,FALSE),"-")</f>
        <v>-</v>
      </c>
      <c r="D72" t="s">
        <v>37</v>
      </c>
      <c r="E72">
        <v>130639.730640044</v>
      </c>
      <c r="F72">
        <v>607.35</v>
      </c>
      <c r="G72">
        <v>-35.151864228794999</v>
      </c>
      <c r="H72">
        <v>4.5506508901369198</v>
      </c>
      <c r="I72">
        <v>-18.0950107794703</v>
      </c>
      <c r="J72">
        <v>0.22913983298832999</v>
      </c>
      <c r="K72">
        <v>584.39003254389195</v>
      </c>
      <c r="L72">
        <v>599.25716423352105</v>
      </c>
      <c r="M72">
        <v>68.383830960708195</v>
      </c>
      <c r="N72">
        <v>0.75865019612851403</v>
      </c>
      <c r="O72">
        <v>17.0000823248538</v>
      </c>
      <c r="P72">
        <v>18.762221353148199</v>
      </c>
      <c r="Q72">
        <v>-9.6988135632312997E-2</v>
      </c>
    </row>
    <row r="73" spans="1:17" x14ac:dyDescent="0.3">
      <c r="A73" t="s">
        <v>200</v>
      </c>
      <c r="B73" t="s">
        <v>201</v>
      </c>
      <c r="C73" t="str">
        <f>IFERROR(VLOOKUP(Table1[[#This Row],[Ticker]],[1]!Table1[[Symbol]:[Industry]],2,FALSE),"-")</f>
        <v>-</v>
      </c>
      <c r="D73" t="s">
        <v>202</v>
      </c>
      <c r="E73">
        <v>129807.00127095</v>
      </c>
      <c r="F73">
        <v>4737.3</v>
      </c>
      <c r="G73">
        <v>17.345835201323801</v>
      </c>
      <c r="H73">
        <v>-4.7721691469688299</v>
      </c>
      <c r="I73">
        <v>10.1852493681507</v>
      </c>
      <c r="J73">
        <v>-1.5833101470036699</v>
      </c>
      <c r="K73">
        <v>4641.4596019165801</v>
      </c>
      <c r="L73">
        <v>4135.8014921696004</v>
      </c>
      <c r="M73">
        <v>51.485064851504703</v>
      </c>
      <c r="N73">
        <v>0.86742097441363597</v>
      </c>
      <c r="O73">
        <v>5.0387351444915698</v>
      </c>
      <c r="P73">
        <v>49.914556962025301</v>
      </c>
      <c r="Q73">
        <v>4.2941191337334997E-2</v>
      </c>
    </row>
    <row r="74" spans="1:17" x14ac:dyDescent="0.3">
      <c r="A74" t="s">
        <v>203</v>
      </c>
      <c r="B74" t="s">
        <v>204</v>
      </c>
      <c r="C74" t="str">
        <f>IFERROR(VLOOKUP(Table1[[#This Row],[Ticker]],[1]!Table1[[Symbol]:[Industry]],2,FALSE),"-")</f>
        <v>-</v>
      </c>
      <c r="D74" t="s">
        <v>67</v>
      </c>
      <c r="E74">
        <v>128485.46578699999</v>
      </c>
      <c r="F74">
        <v>736.6</v>
      </c>
      <c r="G74">
        <v>118.473907447511</v>
      </c>
      <c r="H74">
        <v>20.556015561293499</v>
      </c>
      <c r="I74">
        <v>63.3988212259504</v>
      </c>
      <c r="J74">
        <v>-3.2754673352827899</v>
      </c>
      <c r="K74">
        <v>654.14498746204004</v>
      </c>
      <c r="L74">
        <v>525.31401074709595</v>
      </c>
      <c r="M74">
        <v>61.246986010778002</v>
      </c>
      <c r="N74">
        <v>0.67859175829465201</v>
      </c>
      <c r="O74">
        <v>2.0906869399945598</v>
      </c>
      <c r="P74">
        <v>160.05295675198499</v>
      </c>
      <c r="Q74">
        <v>0.136144952198376</v>
      </c>
    </row>
    <row r="75" spans="1:17" x14ac:dyDescent="0.3">
      <c r="A75" t="s">
        <v>205</v>
      </c>
      <c r="B75" t="s">
        <v>206</v>
      </c>
      <c r="C75" t="str">
        <f>IFERROR(VLOOKUP(Table1[[#This Row],[Ticker]],[1]!Table1[[Symbol]:[Industry]],2,FALSE),"-")</f>
        <v>-</v>
      </c>
      <c r="D75" t="s">
        <v>207</v>
      </c>
      <c r="E75">
        <v>122903.98848260001</v>
      </c>
      <c r="F75">
        <v>4629.7</v>
      </c>
      <c r="G75">
        <v>-2.0063345379638702</v>
      </c>
      <c r="H75">
        <v>-3.0385223340116698</v>
      </c>
      <c r="I75">
        <v>3.31425525015137</v>
      </c>
      <c r="J75">
        <v>-0.96490732229762799</v>
      </c>
      <c r="K75">
        <v>4299.5211536267898</v>
      </c>
      <c r="L75">
        <v>3891.7730155736799</v>
      </c>
      <c r="M75">
        <v>67.646544075632093</v>
      </c>
      <c r="N75">
        <v>0.79249264958354404</v>
      </c>
      <c r="O75">
        <v>0.87046676890511998</v>
      </c>
      <c r="P75">
        <v>40.4940369617333</v>
      </c>
      <c r="Q75">
        <v>-4.9501022625785998E-2</v>
      </c>
    </row>
    <row r="76" spans="1:17" x14ac:dyDescent="0.3">
      <c r="A76" t="s">
        <v>208</v>
      </c>
      <c r="B76" t="s">
        <v>209</v>
      </c>
      <c r="C76" t="str">
        <f>IFERROR(VLOOKUP(Table1[[#This Row],[Ticker]],[1]!Table1[[Symbol]:[Industry]],2,FALSE),"-")</f>
        <v>-</v>
      </c>
      <c r="D76" t="s">
        <v>59</v>
      </c>
      <c r="E76">
        <v>121927.14266901001</v>
      </c>
      <c r="F76">
        <v>1509.9</v>
      </c>
      <c r="G76">
        <v>24.037806566520501</v>
      </c>
      <c r="H76">
        <v>-7.50619475265598</v>
      </c>
      <c r="I76">
        <v>5.3254514244343198</v>
      </c>
      <c r="J76">
        <v>-2.0024686591615399</v>
      </c>
      <c r="K76">
        <v>1476.6276279680001</v>
      </c>
      <c r="L76">
        <v>1361.27236962286</v>
      </c>
      <c r="M76">
        <v>57.747115710800799</v>
      </c>
      <c r="N76">
        <v>0.84059792309776404</v>
      </c>
      <c r="O76">
        <v>4.7751506722299304</v>
      </c>
      <c r="P76">
        <v>51.285005761234402</v>
      </c>
      <c r="Q76">
        <v>1.4954388759923999E-2</v>
      </c>
    </row>
    <row r="77" spans="1:17" x14ac:dyDescent="0.3">
      <c r="A77" t="s">
        <v>210</v>
      </c>
      <c r="B77" t="s">
        <v>211</v>
      </c>
      <c r="C77" t="str">
        <f>IFERROR(VLOOKUP(Table1[[#This Row],[Ticker]],[1]!Table1[[Symbol]:[Industry]],2,FALSE),"-")</f>
        <v>-</v>
      </c>
      <c r="D77" t="s">
        <v>49</v>
      </c>
      <c r="E77">
        <v>120288.929046719</v>
      </c>
      <c r="F77">
        <v>1431.6</v>
      </c>
      <c r="G77">
        <v>-4.5859276421854798</v>
      </c>
      <c r="H77">
        <v>8.6762476048187001</v>
      </c>
      <c r="I77">
        <v>1.8102404469253299</v>
      </c>
      <c r="J77">
        <v>-2.5013098068321602</v>
      </c>
      <c r="K77">
        <v>1332.5080511894701</v>
      </c>
      <c r="L77">
        <v>1199.89267383328</v>
      </c>
      <c r="M77">
        <v>56.412350904937597</v>
      </c>
      <c r="N77">
        <v>0.65236833597455601</v>
      </c>
      <c r="O77">
        <v>3.1153953618329102</v>
      </c>
      <c r="P77">
        <v>43.554775632990697</v>
      </c>
      <c r="Q77">
        <v>0.115779057210685</v>
      </c>
    </row>
    <row r="78" spans="1:17" x14ac:dyDescent="0.3">
      <c r="A78" t="s">
        <v>212</v>
      </c>
      <c r="B78" t="s">
        <v>213</v>
      </c>
      <c r="C78" t="str">
        <f>IFERROR(VLOOKUP(Table1[[#This Row],[Ticker]],[1]!Table1[[Symbol]:[Industry]],2,FALSE),"-")</f>
        <v>-</v>
      </c>
      <c r="D78" t="s">
        <v>32</v>
      </c>
      <c r="E78">
        <v>119066.294800544</v>
      </c>
      <c r="F78">
        <v>62.99</v>
      </c>
      <c r="G78">
        <v>115.295090495507</v>
      </c>
      <c r="H78">
        <v>-7.6260241527225796</v>
      </c>
      <c r="I78">
        <v>31.482181296204999</v>
      </c>
      <c r="J78">
        <v>-2.80392300213011</v>
      </c>
      <c r="K78">
        <v>64.915522499802194</v>
      </c>
      <c r="L78">
        <v>55.066856322476497</v>
      </c>
      <c r="M78">
        <v>31.066013802747701</v>
      </c>
      <c r="N78">
        <v>0.43762397667358299</v>
      </c>
      <c r="O78">
        <v>32.957612319415702</v>
      </c>
      <c r="P78">
        <v>146.536203522504</v>
      </c>
      <c r="Q78">
        <v>7.5052726884154999E-2</v>
      </c>
    </row>
    <row r="79" spans="1:17" x14ac:dyDescent="0.3">
      <c r="A79" t="s">
        <v>214</v>
      </c>
      <c r="B79" t="s">
        <v>215</v>
      </c>
      <c r="C79" t="str">
        <f>IFERROR(VLOOKUP(Table1[[#This Row],[Ticker]],[1]!Table1[[Symbol]:[Industry]],2,FALSE),"-")</f>
        <v>-</v>
      </c>
      <c r="D79" t="s">
        <v>216</v>
      </c>
      <c r="E79">
        <v>118716.52969055</v>
      </c>
      <c r="F79">
        <v>1893.65</v>
      </c>
      <c r="G79">
        <v>21.394739923388599</v>
      </c>
      <c r="H79">
        <v>-1.35674179248925</v>
      </c>
      <c r="I79">
        <v>22.728399983124099</v>
      </c>
      <c r="J79">
        <v>0.14173500627284699</v>
      </c>
      <c r="K79">
        <v>1784.2704393850199</v>
      </c>
      <c r="L79">
        <v>1550.7448875846301</v>
      </c>
      <c r="M79">
        <v>61.548079828035704</v>
      </c>
      <c r="N79">
        <v>1.1165441228708799</v>
      </c>
      <c r="O79">
        <v>4.84514033744356</v>
      </c>
      <c r="P79">
        <v>53.599383542199</v>
      </c>
      <c r="Q79">
        <v>5.2094564353689997E-2</v>
      </c>
    </row>
    <row r="80" spans="1:17" x14ac:dyDescent="0.3">
      <c r="A80" t="s">
        <v>217</v>
      </c>
      <c r="B80" t="s">
        <v>218</v>
      </c>
      <c r="C80" t="str">
        <f>IFERROR(VLOOKUP(Table1[[#This Row],[Ticker]],[1]!Table1[[Symbol]:[Industry]],2,FALSE),"-")</f>
        <v>-</v>
      </c>
      <c r="D80" t="s">
        <v>148</v>
      </c>
      <c r="E80">
        <v>117982.27228788</v>
      </c>
      <c r="F80">
        <v>772.2</v>
      </c>
      <c r="G80">
        <v>75.270991488380503</v>
      </c>
      <c r="H80">
        <v>6.5843980247084497</v>
      </c>
      <c r="I80">
        <v>52.838486233414997</v>
      </c>
      <c r="J80">
        <v>1.9611147489727101</v>
      </c>
      <c r="K80">
        <v>647.02590810633603</v>
      </c>
      <c r="L80">
        <v>521.00093067041303</v>
      </c>
      <c r="M80">
        <v>86.839781815587997</v>
      </c>
      <c r="N80">
        <v>0.89764068109635498</v>
      </c>
      <c r="O80">
        <v>1.3144263144263</v>
      </c>
      <c r="P80">
        <v>114.97772828507701</v>
      </c>
      <c r="Q80">
        <v>0.25526692047420502</v>
      </c>
    </row>
    <row r="81" spans="1:17" x14ac:dyDescent="0.3">
      <c r="A81" t="s">
        <v>219</v>
      </c>
      <c r="B81" t="s">
        <v>220</v>
      </c>
      <c r="C81" t="str">
        <f>IFERROR(VLOOKUP(Table1[[#This Row],[Ticker]],[1]!Table1[[Symbol]:[Industry]],2,FALSE),"-")</f>
        <v>-</v>
      </c>
      <c r="D81" t="s">
        <v>59</v>
      </c>
      <c r="E81">
        <v>116969.67016754999</v>
      </c>
      <c r="F81">
        <v>1162.45</v>
      </c>
      <c r="G81">
        <v>69.013756901196601</v>
      </c>
      <c r="H81">
        <v>4.0416607351365004</v>
      </c>
      <c r="I81">
        <v>50.748125231214999</v>
      </c>
      <c r="J81">
        <v>5.75148182701483</v>
      </c>
      <c r="K81">
        <v>1043.74343447708</v>
      </c>
      <c r="L81">
        <v>864.08618444461501</v>
      </c>
      <c r="M81">
        <v>80.558665139471501</v>
      </c>
      <c r="N81">
        <v>1.10052464445481</v>
      </c>
      <c r="O81">
        <v>0.86455331412102998</v>
      </c>
      <c r="P81">
        <v>104.746807573756</v>
      </c>
      <c r="Q81">
        <v>4.5360113686243E-2</v>
      </c>
    </row>
    <row r="82" spans="1:17" x14ac:dyDescent="0.3">
      <c r="A82" t="s">
        <v>221</v>
      </c>
      <c r="B82" t="s">
        <v>222</v>
      </c>
      <c r="C82" t="str">
        <f>IFERROR(VLOOKUP(Table1[[#This Row],[Ticker]],[1]!Table1[[Symbol]:[Industry]],2,FALSE),"-")</f>
        <v>-</v>
      </c>
      <c r="D82" t="s">
        <v>29</v>
      </c>
      <c r="E82">
        <v>116005.012366348</v>
      </c>
      <c r="F82">
        <v>17.09</v>
      </c>
      <c r="G82">
        <v>106.402992290432</v>
      </c>
      <c r="H82">
        <v>22.463383404568798</v>
      </c>
      <c r="I82">
        <v>-12.0614918578265</v>
      </c>
      <c r="J82">
        <v>-7.8989934716155599</v>
      </c>
      <c r="K82">
        <v>15.672565970947799</v>
      </c>
      <c r="L82">
        <v>13.6336361587945</v>
      </c>
      <c r="M82">
        <v>48.717275375544503</v>
      </c>
      <c r="N82">
        <v>0.92109767815802202</v>
      </c>
      <c r="O82">
        <v>12.229373902867099</v>
      </c>
      <c r="P82">
        <v>139.02097902097901</v>
      </c>
      <c r="Q82">
        <v>5.4861897790356003E-2</v>
      </c>
    </row>
    <row r="83" spans="1:17" x14ac:dyDescent="0.3">
      <c r="A83" t="s">
        <v>223</v>
      </c>
      <c r="B83" t="s">
        <v>224</v>
      </c>
      <c r="C83" t="str">
        <f>IFERROR(VLOOKUP(Table1[[#This Row],[Ticker]],[1]!Table1[[Symbol]:[Industry]],2,FALSE),"-")</f>
        <v>-</v>
      </c>
      <c r="D83" t="s">
        <v>114</v>
      </c>
      <c r="E83">
        <v>115453.29500871</v>
      </c>
      <c r="F83">
        <v>2430.15</v>
      </c>
      <c r="G83">
        <v>58.689272357436401</v>
      </c>
      <c r="H83">
        <v>-1.0378134178778</v>
      </c>
      <c r="I83">
        <v>10.7752426129518</v>
      </c>
      <c r="J83">
        <v>-1.0165708418996799</v>
      </c>
      <c r="K83">
        <v>2278.6275472654902</v>
      </c>
      <c r="L83">
        <v>1983.68913050067</v>
      </c>
      <c r="M83">
        <v>62.659952008437102</v>
      </c>
      <c r="N83">
        <v>0.96648321239429902</v>
      </c>
      <c r="O83">
        <v>3.6561529123716601</v>
      </c>
      <c r="P83">
        <v>87.873985311171197</v>
      </c>
      <c r="Q83">
        <v>0.19786982705359399</v>
      </c>
    </row>
    <row r="84" spans="1:17" x14ac:dyDescent="0.3">
      <c r="A84" t="s">
        <v>225</v>
      </c>
      <c r="B84" t="s">
        <v>226</v>
      </c>
      <c r="C84" t="str">
        <f>IFERROR(VLOOKUP(Table1[[#This Row],[Ticker]],[1]!Table1[[Symbol]:[Industry]],2,FALSE),"-")</f>
        <v>-</v>
      </c>
      <c r="D84" t="s">
        <v>227</v>
      </c>
      <c r="E84">
        <v>114676.9002</v>
      </c>
      <c r="F84">
        <v>5685.8</v>
      </c>
      <c r="G84">
        <v>308.65122497907902</v>
      </c>
      <c r="H84">
        <v>99.674015591309796</v>
      </c>
      <c r="I84">
        <v>139.430865667571</v>
      </c>
      <c r="J84">
        <v>25.671005108383198</v>
      </c>
      <c r="K84">
        <v>3481.53829176829</v>
      </c>
      <c r="L84">
        <v>2477.4686404662998</v>
      </c>
      <c r="M84">
        <v>88.748849950858997</v>
      </c>
      <c r="N84">
        <v>1.77568848911942</v>
      </c>
      <c r="O84">
        <v>3.0637729079460998</v>
      </c>
      <c r="P84">
        <v>344.203125</v>
      </c>
      <c r="Q84">
        <v>0.27687397012786702</v>
      </c>
    </row>
    <row r="85" spans="1:17" x14ac:dyDescent="0.3">
      <c r="A85" t="s">
        <v>228</v>
      </c>
      <c r="B85" t="s">
        <v>229</v>
      </c>
      <c r="C85" t="str">
        <f>IFERROR(VLOOKUP(Table1[[#This Row],[Ticker]],[1]!Table1[[Symbol]:[Industry]],2,FALSE),"-")</f>
        <v>-</v>
      </c>
      <c r="D85" t="s">
        <v>230</v>
      </c>
      <c r="E85">
        <v>114594.48</v>
      </c>
      <c r="F85">
        <v>4134</v>
      </c>
      <c r="G85">
        <v>94.540615817995004</v>
      </c>
      <c r="H85">
        <v>16.880464174447798</v>
      </c>
      <c r="I85">
        <v>94.862480068252296</v>
      </c>
      <c r="J85">
        <v>-1.14325436052592</v>
      </c>
      <c r="K85">
        <v>3658.4554539447399</v>
      </c>
      <c r="L85">
        <v>2819.3663790496598</v>
      </c>
      <c r="M85">
        <v>69.982086047590201</v>
      </c>
      <c r="N85">
        <v>1.12607163556691</v>
      </c>
      <c r="O85">
        <v>0.91678761490081495</v>
      </c>
      <c r="P85">
        <v>150.04536381781799</v>
      </c>
      <c r="Q85">
        <v>0.23685524778164699</v>
      </c>
    </row>
    <row r="86" spans="1:17" x14ac:dyDescent="0.3">
      <c r="A86" t="s">
        <v>231</v>
      </c>
      <c r="B86" t="s">
        <v>232</v>
      </c>
      <c r="C86" t="str">
        <f>IFERROR(VLOOKUP(Table1[[#This Row],[Ticker]],[1]!Table1[[Symbol]:[Industry]],2,FALSE),"-")</f>
        <v>-</v>
      </c>
      <c r="D86" t="s">
        <v>233</v>
      </c>
      <c r="E86">
        <v>112960.366543995</v>
      </c>
      <c r="F86">
        <v>1012.65</v>
      </c>
      <c r="G86">
        <v>6.4449368323765803</v>
      </c>
      <c r="H86">
        <v>-0.64563217682997398</v>
      </c>
      <c r="I86">
        <v>-25.005589645250399</v>
      </c>
      <c r="J86">
        <v>-0.39989591032223998</v>
      </c>
      <c r="K86">
        <v>1033.6004068100799</v>
      </c>
      <c r="L86">
        <v>1054.52056742998</v>
      </c>
      <c r="M86">
        <v>46.405662155661197</v>
      </c>
      <c r="N86">
        <v>0.756170766341828</v>
      </c>
      <c r="O86">
        <v>23.438502937836301</v>
      </c>
      <c r="P86">
        <v>47.616618075801703</v>
      </c>
      <c r="Q86">
        <v>1.0768058732822E-2</v>
      </c>
    </row>
    <row r="87" spans="1:17" x14ac:dyDescent="0.3">
      <c r="A87" t="s">
        <v>234</v>
      </c>
      <c r="B87" t="s">
        <v>235</v>
      </c>
      <c r="C87" t="str">
        <f>IFERROR(VLOOKUP(Table1[[#This Row],[Ticker]],[1]!Table1[[Symbol]:[Industry]],2,FALSE),"-")</f>
        <v>-</v>
      </c>
      <c r="D87" t="s">
        <v>24</v>
      </c>
      <c r="E87">
        <v>111688.633842125</v>
      </c>
      <c r="F87">
        <v>1434.25</v>
      </c>
      <c r="G87">
        <v>-22.856533213421901</v>
      </c>
      <c r="H87">
        <v>-3.8724802625778199</v>
      </c>
      <c r="I87">
        <v>-24.719054195185599</v>
      </c>
      <c r="J87">
        <v>-4.4849632362933303</v>
      </c>
      <c r="K87">
        <v>1476.09324908898</v>
      </c>
      <c r="L87">
        <v>1460.9930670408901</v>
      </c>
      <c r="M87">
        <v>34.314835753256297</v>
      </c>
      <c r="N87">
        <v>1.1911590126148399</v>
      </c>
      <c r="O87">
        <v>18.1453721457207</v>
      </c>
      <c r="P87">
        <v>6.6237966026093602</v>
      </c>
      <c r="Q87">
        <v>1.500849380678E-3</v>
      </c>
    </row>
    <row r="88" spans="1:17" x14ac:dyDescent="0.3">
      <c r="A88" t="s">
        <v>236</v>
      </c>
      <c r="B88" t="s">
        <v>237</v>
      </c>
      <c r="C88" t="str">
        <f>IFERROR(VLOOKUP(Table1[[#This Row],[Ticker]],[1]!Table1[[Symbol]:[Industry]],2,FALSE),"-")</f>
        <v>-</v>
      </c>
      <c r="D88" t="s">
        <v>114</v>
      </c>
      <c r="E88">
        <v>111122.71059355</v>
      </c>
      <c r="F88">
        <v>5558.05</v>
      </c>
      <c r="G88">
        <v>50.531233317222799</v>
      </c>
      <c r="H88">
        <v>-4.1843861121597703</v>
      </c>
      <c r="I88">
        <v>27.286013562114999</v>
      </c>
      <c r="J88">
        <v>-0.28759818489324102</v>
      </c>
      <c r="K88">
        <v>5270.9741928780904</v>
      </c>
      <c r="L88">
        <v>4425.3838029152203</v>
      </c>
      <c r="M88">
        <v>51.232385909514001</v>
      </c>
      <c r="N88">
        <v>0.82758828406047102</v>
      </c>
      <c r="O88">
        <v>6.0542816275492397</v>
      </c>
      <c r="P88">
        <v>92.320069204152205</v>
      </c>
      <c r="Q88">
        <v>5.9676707377079002E-2</v>
      </c>
    </row>
    <row r="89" spans="1:17" x14ac:dyDescent="0.3">
      <c r="A89" t="s">
        <v>238</v>
      </c>
      <c r="B89" t="s">
        <v>239</v>
      </c>
      <c r="C89" t="str">
        <f>IFERROR(VLOOKUP(Table1[[#This Row],[Ticker]],[1]!Table1[[Symbol]:[Industry]],2,FALSE),"-")</f>
        <v>-</v>
      </c>
      <c r="D89" t="s">
        <v>148</v>
      </c>
      <c r="E89">
        <v>110172.4845522</v>
      </c>
      <c r="F89">
        <v>316.39999999999998</v>
      </c>
      <c r="G89">
        <v>214.39879067084499</v>
      </c>
      <c r="H89">
        <v>19.433837048427201</v>
      </c>
      <c r="I89">
        <v>49.590450391395301</v>
      </c>
      <c r="J89">
        <v>0.25913106891471199</v>
      </c>
      <c r="K89">
        <v>288.68923977332003</v>
      </c>
      <c r="L89">
        <v>226.11154881799399</v>
      </c>
      <c r="M89">
        <v>72.568879543036601</v>
      </c>
      <c r="N89">
        <v>0.77040991063147402</v>
      </c>
      <c r="O89">
        <v>1.92793931731984</v>
      </c>
      <c r="P89">
        <v>263.26061997703698</v>
      </c>
      <c r="Q89">
        <v>0.156955413084988</v>
      </c>
    </row>
    <row r="90" spans="1:17" x14ac:dyDescent="0.3">
      <c r="A90" t="s">
        <v>240</v>
      </c>
      <c r="B90" t="s">
        <v>241</v>
      </c>
      <c r="C90" t="str">
        <f>IFERROR(VLOOKUP(Table1[[#This Row],[Ticker]],[1]!Table1[[Symbol]:[Industry]],2,FALSE),"-")</f>
        <v>-</v>
      </c>
      <c r="D90" t="s">
        <v>242</v>
      </c>
      <c r="E90">
        <v>110041.788733575</v>
      </c>
      <c r="F90">
        <v>12160.65</v>
      </c>
      <c r="G90">
        <v>201.53000036646901</v>
      </c>
      <c r="H90">
        <v>28.0206908592669</v>
      </c>
      <c r="I90">
        <v>69.404461382101701</v>
      </c>
      <c r="J90">
        <v>21.707067205110299</v>
      </c>
      <c r="K90">
        <v>9656.5251878277304</v>
      </c>
      <c r="L90">
        <v>7685.3236399867501</v>
      </c>
      <c r="M90">
        <v>89.7309274260856</v>
      </c>
      <c r="N90">
        <v>0.88969244491989197</v>
      </c>
      <c r="O90">
        <v>3.1133204228392399</v>
      </c>
      <c r="P90">
        <v>252.14067499674201</v>
      </c>
      <c r="Q90">
        <v>0.20921912797990599</v>
      </c>
    </row>
    <row r="91" spans="1:17" x14ac:dyDescent="0.3">
      <c r="A91" t="s">
        <v>243</v>
      </c>
      <c r="B91" t="s">
        <v>244</v>
      </c>
      <c r="C91" t="str">
        <f>IFERROR(VLOOKUP(Table1[[#This Row],[Ticker]],[1]!Table1[[Symbol]:[Industry]],2,FALSE),"-")</f>
        <v>-</v>
      </c>
      <c r="D91" t="s">
        <v>59</v>
      </c>
      <c r="E91">
        <v>108584.02132</v>
      </c>
      <c r="F91">
        <v>6520</v>
      </c>
      <c r="G91">
        <v>0.297263370727613</v>
      </c>
      <c r="H91">
        <v>3.6434030161911299</v>
      </c>
      <c r="I91">
        <v>-0.27595535685898298</v>
      </c>
      <c r="J91">
        <v>1.7131680234883699</v>
      </c>
      <c r="K91">
        <v>6104.6525579326799</v>
      </c>
      <c r="L91">
        <v>5862.7119267144399</v>
      </c>
      <c r="M91">
        <v>83.492291972711598</v>
      </c>
      <c r="N91">
        <v>1.2425918394116899</v>
      </c>
      <c r="O91">
        <v>0.41641104294478598</v>
      </c>
      <c r="P91">
        <v>28.441270622999198</v>
      </c>
      <c r="Q91">
        <v>-3.9900042559656998E-2</v>
      </c>
    </row>
    <row r="92" spans="1:17" x14ac:dyDescent="0.3">
      <c r="A92" t="s">
        <v>245</v>
      </c>
      <c r="B92" t="s">
        <v>246</v>
      </c>
      <c r="C92" t="str">
        <f>IFERROR(VLOOKUP(Table1[[#This Row],[Ticker]],[1]!Table1[[Symbol]:[Industry]],2,FALSE),"-")</f>
        <v>-</v>
      </c>
      <c r="D92" t="s">
        <v>247</v>
      </c>
      <c r="E92">
        <v>108375.43197183999</v>
      </c>
      <c r="F92">
        <v>1137.4000000000001</v>
      </c>
      <c r="G92">
        <v>8.8937825250454097</v>
      </c>
      <c r="H92">
        <v>-3.9983477823378299</v>
      </c>
      <c r="I92">
        <v>-10.716223065232599</v>
      </c>
      <c r="J92">
        <v>3.1447514255534101</v>
      </c>
      <c r="K92">
        <v>1110.9142582581201</v>
      </c>
      <c r="L92">
        <v>1053.17531958155</v>
      </c>
      <c r="M92">
        <v>65.221861245787906</v>
      </c>
      <c r="N92">
        <v>0.84650912265865896</v>
      </c>
      <c r="O92">
        <v>11.5702479338842</v>
      </c>
      <c r="P92">
        <v>38.369829683698299</v>
      </c>
      <c r="Q92">
        <v>4.9257202299300001E-3</v>
      </c>
    </row>
    <row r="93" spans="1:17" x14ac:dyDescent="0.3">
      <c r="A93" t="s">
        <v>248</v>
      </c>
      <c r="B93" t="s">
        <v>249</v>
      </c>
      <c r="C93" t="str">
        <f>IFERROR(VLOOKUP(Table1[[#This Row],[Ticker]],[1]!Table1[[Symbol]:[Industry]],2,FALSE),"-")</f>
        <v>-</v>
      </c>
      <c r="D93" t="s">
        <v>49</v>
      </c>
      <c r="E93">
        <v>107730.62817868</v>
      </c>
      <c r="F93">
        <v>2865.85</v>
      </c>
      <c r="G93">
        <v>31.880248572931698</v>
      </c>
      <c r="H93">
        <v>17.030891451767499</v>
      </c>
      <c r="I93">
        <v>19.917904632540001</v>
      </c>
      <c r="J93">
        <v>-5.2385281438170601</v>
      </c>
      <c r="K93">
        <v>2627.1915372102999</v>
      </c>
      <c r="L93">
        <v>2289.3432859366399</v>
      </c>
      <c r="M93">
        <v>56.839666983805799</v>
      </c>
      <c r="N93">
        <v>1.13271712729059</v>
      </c>
      <c r="O93">
        <v>6.7554128792504704</v>
      </c>
      <c r="P93">
        <v>68.198491651260397</v>
      </c>
      <c r="Q93">
        <v>6.1673023270896001E-2</v>
      </c>
    </row>
    <row r="94" spans="1:17" x14ac:dyDescent="0.3">
      <c r="A94" t="s">
        <v>250</v>
      </c>
      <c r="B94" t="s">
        <v>251</v>
      </c>
      <c r="C94" t="str">
        <f>IFERROR(VLOOKUP(Table1[[#This Row],[Ticker]],[1]!Table1[[Symbol]:[Industry]],2,FALSE),"-")</f>
        <v>-</v>
      </c>
      <c r="D94" t="s">
        <v>252</v>
      </c>
      <c r="E94">
        <v>107594.11372759999</v>
      </c>
      <c r="F94">
        <v>9667.6</v>
      </c>
      <c r="G94">
        <v>9.7868915799680298</v>
      </c>
      <c r="H94">
        <v>16.2605091361687</v>
      </c>
      <c r="I94">
        <v>7.8516882111517603</v>
      </c>
      <c r="J94">
        <v>15.274206990401201</v>
      </c>
      <c r="K94">
        <v>8465.0414477703307</v>
      </c>
      <c r="L94">
        <v>7996.7417419720396</v>
      </c>
      <c r="M94">
        <v>76.610101942434895</v>
      </c>
      <c r="N94">
        <v>2.81983455886839</v>
      </c>
      <c r="O94">
        <v>3.2314121395175599</v>
      </c>
      <c r="P94">
        <v>45.862188626865198</v>
      </c>
      <c r="Q94">
        <v>0.103831111210707</v>
      </c>
    </row>
    <row r="95" spans="1:17" x14ac:dyDescent="0.3">
      <c r="A95" t="s">
        <v>253</v>
      </c>
      <c r="B95" t="s">
        <v>254</v>
      </c>
      <c r="C95" t="str">
        <f>IFERROR(VLOOKUP(Table1[[#This Row],[Ticker]],[1]!Table1[[Symbol]:[Industry]],2,FALSE),"-")</f>
        <v>-</v>
      </c>
      <c r="D95" t="s">
        <v>188</v>
      </c>
      <c r="E95">
        <v>107481.82370074499</v>
      </c>
      <c r="F95">
        <v>606.45000000000005</v>
      </c>
      <c r="G95">
        <v>-22.990695852939599</v>
      </c>
      <c r="H95">
        <v>-5.34147171492266</v>
      </c>
      <c r="I95">
        <v>-5.4306548878278003</v>
      </c>
      <c r="J95">
        <v>-0.55199003917330303</v>
      </c>
      <c r="K95">
        <v>577.37862492100999</v>
      </c>
      <c r="L95">
        <v>552.43845350170204</v>
      </c>
      <c r="M95">
        <v>55.897705015273502</v>
      </c>
      <c r="N95">
        <v>0.57451994304727805</v>
      </c>
      <c r="O95">
        <v>4.4438947975925203</v>
      </c>
      <c r="P95">
        <v>23.967702371218301</v>
      </c>
      <c r="Q95">
        <v>-9.3601589953327999E-2</v>
      </c>
    </row>
    <row r="96" spans="1:17" x14ac:dyDescent="0.3">
      <c r="A96" t="s">
        <v>255</v>
      </c>
      <c r="B96" t="s">
        <v>256</v>
      </c>
      <c r="C96" t="str">
        <f>IFERROR(VLOOKUP(Table1[[#This Row],[Ticker]],[1]!Table1[[Symbol]:[Industry]],2,FALSE),"-")</f>
        <v>-</v>
      </c>
      <c r="D96" t="s">
        <v>32</v>
      </c>
      <c r="E96">
        <v>106815.98923776</v>
      </c>
      <c r="F96">
        <v>117.76</v>
      </c>
      <c r="G96">
        <v>57.570793124485498</v>
      </c>
      <c r="H96">
        <v>-3.1667016607184402</v>
      </c>
      <c r="I96">
        <v>15.45666945808</v>
      </c>
      <c r="J96">
        <v>-2.3046846006588702</v>
      </c>
      <c r="K96">
        <v>117.66901241679101</v>
      </c>
      <c r="L96">
        <v>102.52964837347101</v>
      </c>
      <c r="M96">
        <v>46.354064417782801</v>
      </c>
      <c r="N96">
        <v>0.841565284634612</v>
      </c>
      <c r="O96">
        <v>9.4599184782608603</v>
      </c>
      <c r="P96">
        <v>84.432263116679707</v>
      </c>
      <c r="Q96">
        <v>0.16089300909887999</v>
      </c>
    </row>
    <row r="97" spans="1:17" x14ac:dyDescent="0.3">
      <c r="A97" t="s">
        <v>257</v>
      </c>
      <c r="B97" t="s">
        <v>258</v>
      </c>
      <c r="C97" t="str">
        <f>IFERROR(VLOOKUP(Table1[[#This Row],[Ticker]],[1]!Table1[[Symbol]:[Industry]],2,FALSE),"-")</f>
        <v>-</v>
      </c>
      <c r="D97" t="s">
        <v>259</v>
      </c>
      <c r="E97">
        <v>106586.894048855</v>
      </c>
      <c r="F97">
        <v>395.65</v>
      </c>
      <c r="G97">
        <v>117.433221414583</v>
      </c>
      <c r="H97">
        <v>21.796558125758398</v>
      </c>
      <c r="I97">
        <v>66.097370298690095</v>
      </c>
      <c r="J97">
        <v>4.9839782575099996</v>
      </c>
      <c r="K97">
        <v>345.43546245852002</v>
      </c>
      <c r="L97">
        <v>273.60229600463202</v>
      </c>
      <c r="M97">
        <v>71.411333328922098</v>
      </c>
      <c r="N97">
        <v>1.0891304074313199</v>
      </c>
      <c r="O97">
        <v>3.22254517881965</v>
      </c>
      <c r="P97">
        <v>151.44582141722199</v>
      </c>
      <c r="Q97">
        <v>3.4193959668360002E-2</v>
      </c>
    </row>
    <row r="98" spans="1:17" x14ac:dyDescent="0.3">
      <c r="A98" t="s">
        <v>260</v>
      </c>
      <c r="B98" t="s">
        <v>261</v>
      </c>
      <c r="C98" t="str">
        <f>IFERROR(VLOOKUP(Table1[[#This Row],[Ticker]],[1]!Table1[[Symbol]:[Industry]],2,FALSE),"-")</f>
        <v>-</v>
      </c>
      <c r="D98" t="s">
        <v>130</v>
      </c>
      <c r="E98">
        <v>105305.0267335</v>
      </c>
      <c r="F98">
        <v>1050.5</v>
      </c>
      <c r="G98">
        <v>42.804404108076902</v>
      </c>
      <c r="H98">
        <v>1.7603924942884599</v>
      </c>
      <c r="I98">
        <v>30.776464398767999</v>
      </c>
      <c r="J98">
        <v>-3.7127784074153501E-3</v>
      </c>
      <c r="K98">
        <v>1006.7245411095799</v>
      </c>
      <c r="L98">
        <v>843.87093417860603</v>
      </c>
      <c r="M98">
        <v>51.001787163389501</v>
      </c>
      <c r="N98">
        <v>0.89434957192991704</v>
      </c>
      <c r="O98">
        <v>4.4264635887672599</v>
      </c>
      <c r="P98">
        <v>80.622420907840393</v>
      </c>
      <c r="Q98">
        <v>0.101249750478105</v>
      </c>
    </row>
    <row r="99" spans="1:17" x14ac:dyDescent="0.3">
      <c r="A99" t="s">
        <v>262</v>
      </c>
      <c r="B99" t="s">
        <v>263</v>
      </c>
      <c r="C99" t="str">
        <f>IFERROR(VLOOKUP(Table1[[#This Row],[Ticker]],[1]!Table1[[Symbol]:[Industry]],2,FALSE),"-")</f>
        <v>-</v>
      </c>
      <c r="D99" t="s">
        <v>109</v>
      </c>
      <c r="E99">
        <v>104287.55134551</v>
      </c>
      <c r="F99">
        <v>103.82</v>
      </c>
      <c r="G99">
        <v>102.95020029138399</v>
      </c>
      <c r="H99">
        <v>-3.7957381705378701</v>
      </c>
      <c r="I99">
        <v>32.291636736185602</v>
      </c>
      <c r="J99">
        <v>3.3502663688379601</v>
      </c>
      <c r="K99">
        <v>99.086071997692301</v>
      </c>
      <c r="L99">
        <v>82.133649665124196</v>
      </c>
      <c r="M99">
        <v>65.209052522975099</v>
      </c>
      <c r="N99">
        <v>0.54250578470324495</v>
      </c>
      <c r="O99">
        <v>13.658254671546899</v>
      </c>
      <c r="P99">
        <v>131.48272017837201</v>
      </c>
      <c r="Q99">
        <v>0.15866038751591899</v>
      </c>
    </row>
    <row r="100" spans="1:17" x14ac:dyDescent="0.3">
      <c r="A100" t="s">
        <v>264</v>
      </c>
      <c r="B100" t="s">
        <v>265</v>
      </c>
      <c r="C100" t="str">
        <f>IFERROR(VLOOKUP(Table1[[#This Row],[Ticker]],[1]!Table1[[Symbol]:[Industry]],2,FALSE),"-")</f>
        <v>-</v>
      </c>
      <c r="D100" t="s">
        <v>32</v>
      </c>
      <c r="E100">
        <v>103610.928903811</v>
      </c>
      <c r="F100">
        <v>135.72999999999999</v>
      </c>
      <c r="G100">
        <v>49.726724909077703</v>
      </c>
      <c r="H100">
        <v>-10.8209212483525</v>
      </c>
      <c r="I100">
        <v>-2.6755858254614502</v>
      </c>
      <c r="J100">
        <v>-3.7293137314299001</v>
      </c>
      <c r="K100">
        <v>144.230767488678</v>
      </c>
      <c r="L100">
        <v>130.25467582158501</v>
      </c>
      <c r="M100">
        <v>32.011467531961301</v>
      </c>
      <c r="N100">
        <v>0.75576385558111503</v>
      </c>
      <c r="O100">
        <v>27.090547410299799</v>
      </c>
      <c r="P100">
        <v>79.181518151815098</v>
      </c>
      <c r="Q100">
        <v>0.13541923806623901</v>
      </c>
    </row>
    <row r="101" spans="1:17" x14ac:dyDescent="0.3">
      <c r="A101" t="s">
        <v>266</v>
      </c>
      <c r="B101" t="s">
        <v>267</v>
      </c>
      <c r="C101" t="str">
        <f>IFERROR(VLOOKUP(Table1[[#This Row],[Ticker]],[1]!Table1[[Symbol]:[Industry]],2,FALSE),"-")</f>
        <v>-</v>
      </c>
      <c r="D101" t="s">
        <v>191</v>
      </c>
      <c r="E101">
        <v>103445.992936</v>
      </c>
      <c r="F101">
        <v>35074</v>
      </c>
      <c r="G101">
        <v>57.845757517962298</v>
      </c>
      <c r="H101">
        <v>11.4232673320841</v>
      </c>
      <c r="I101">
        <v>42.564857353271897</v>
      </c>
      <c r="J101">
        <v>0.95448254976526603</v>
      </c>
      <c r="K101">
        <v>31909.092681233298</v>
      </c>
      <c r="L101">
        <v>27017.257835344401</v>
      </c>
      <c r="M101">
        <v>70.869194916394704</v>
      </c>
      <c r="N101">
        <v>0.69701552424836999</v>
      </c>
      <c r="O101">
        <v>4.5731881165535597</v>
      </c>
      <c r="P101">
        <v>95.603739860521998</v>
      </c>
      <c r="Q101">
        <v>0.10830932440046701</v>
      </c>
    </row>
    <row r="102" spans="1:17" x14ac:dyDescent="0.3">
      <c r="A102" t="s">
        <v>268</v>
      </c>
      <c r="B102" t="s">
        <v>269</v>
      </c>
      <c r="C102" t="str">
        <f>IFERROR(VLOOKUP(Table1[[#This Row],[Ticker]],[1]!Table1[[Symbol]:[Industry]],2,FALSE),"-")</f>
        <v>-</v>
      </c>
      <c r="D102" t="s">
        <v>122</v>
      </c>
      <c r="E102">
        <v>102384.9120105</v>
      </c>
      <c r="F102">
        <v>491.05</v>
      </c>
      <c r="G102">
        <v>271.22157799942801</v>
      </c>
      <c r="H102">
        <v>9.3882064160584999</v>
      </c>
      <c r="I102">
        <v>153.93254142467501</v>
      </c>
      <c r="J102">
        <v>-1.2392281161980401</v>
      </c>
      <c r="K102">
        <v>364.139987509957</v>
      </c>
      <c r="L102">
        <v>263.19912633517902</v>
      </c>
      <c r="M102">
        <v>89.719938974693505</v>
      </c>
      <c r="N102">
        <v>1.2915845039729399</v>
      </c>
      <c r="O102">
        <v>1.51715711231035</v>
      </c>
      <c r="P102">
        <v>319.521571977787</v>
      </c>
      <c r="Q102">
        <v>0.20650460338335799</v>
      </c>
    </row>
    <row r="103" spans="1:17" x14ac:dyDescent="0.3">
      <c r="A103" t="s">
        <v>270</v>
      </c>
      <c r="B103" t="s">
        <v>271</v>
      </c>
      <c r="C103" t="str">
        <f>IFERROR(VLOOKUP(Table1[[#This Row],[Ticker]],[1]!Table1[[Symbol]:[Industry]],2,FALSE),"-")</f>
        <v>-</v>
      </c>
      <c r="D103" t="s">
        <v>216</v>
      </c>
      <c r="E103">
        <v>99742.923944399998</v>
      </c>
      <c r="F103">
        <v>6634.1</v>
      </c>
      <c r="G103">
        <v>61.405601649587098</v>
      </c>
      <c r="H103">
        <v>-5.5558965108215297</v>
      </c>
      <c r="I103">
        <v>10.8211226048168</v>
      </c>
      <c r="J103">
        <v>-2.41042200915739</v>
      </c>
      <c r="K103">
        <v>6517.3606269334996</v>
      </c>
      <c r="L103">
        <v>5458.2786771988804</v>
      </c>
      <c r="M103">
        <v>33.088717185701697</v>
      </c>
      <c r="N103">
        <v>2.0212693185511599</v>
      </c>
      <c r="O103">
        <v>10.511599161905799</v>
      </c>
      <c r="P103">
        <v>90.034374104841007</v>
      </c>
      <c r="Q103">
        <v>0.14184209094449499</v>
      </c>
    </row>
    <row r="104" spans="1:17" x14ac:dyDescent="0.3">
      <c r="A104" t="s">
        <v>272</v>
      </c>
      <c r="B104" t="s">
        <v>273</v>
      </c>
      <c r="C104" t="str">
        <f>IFERROR(VLOOKUP(Table1[[#This Row],[Ticker]],[1]!Table1[[Symbol]:[Industry]],2,FALSE),"-")</f>
        <v>-</v>
      </c>
      <c r="D104" t="s">
        <v>80</v>
      </c>
      <c r="E104">
        <v>99325.608746760001</v>
      </c>
      <c r="F104">
        <v>27528.7</v>
      </c>
      <c r="G104">
        <v>-12.9663706261528</v>
      </c>
      <c r="H104">
        <v>1.86234668697985</v>
      </c>
      <c r="I104">
        <v>-10.132774419855499</v>
      </c>
      <c r="J104">
        <v>-2.8528820399830201</v>
      </c>
      <c r="K104">
        <v>26603.601485716201</v>
      </c>
      <c r="L104">
        <v>26083.944181992902</v>
      </c>
      <c r="M104">
        <v>52.339327589998099</v>
      </c>
      <c r="N104">
        <v>0.96839382542219998</v>
      </c>
      <c r="O104">
        <v>11.657106946568399</v>
      </c>
      <c r="P104">
        <v>19.554851037957</v>
      </c>
      <c r="Q104">
        <v>-6.3751545960855999E-2</v>
      </c>
    </row>
    <row r="105" spans="1:17" x14ac:dyDescent="0.3">
      <c r="A105" t="s">
        <v>274</v>
      </c>
      <c r="B105" t="s">
        <v>275</v>
      </c>
      <c r="C105" t="str">
        <f>IFERROR(VLOOKUP(Table1[[#This Row],[Ticker]],[1]!Table1[[Symbol]:[Industry]],2,FALSE),"-")</f>
        <v>-</v>
      </c>
      <c r="D105" t="s">
        <v>179</v>
      </c>
      <c r="E105">
        <v>97998.577445714996</v>
      </c>
      <c r="F105">
        <v>891.05</v>
      </c>
      <c r="G105">
        <v>12.121231686929599</v>
      </c>
      <c r="H105">
        <v>-12.4156489170926</v>
      </c>
      <c r="I105">
        <v>-30.2965339431952</v>
      </c>
      <c r="J105">
        <v>-1.5365215717604801</v>
      </c>
      <c r="K105">
        <v>931.06036469789899</v>
      </c>
      <c r="L105">
        <v>964.37549422860695</v>
      </c>
      <c r="M105">
        <v>36.429762587513999</v>
      </c>
      <c r="N105">
        <v>0.65825048618955795</v>
      </c>
      <c r="O105">
        <v>41.338869872622197</v>
      </c>
      <c r="P105">
        <v>70.699233716475007</v>
      </c>
      <c r="Q105">
        <v>1.7544798993003999E-2</v>
      </c>
    </row>
    <row r="106" spans="1:17" x14ac:dyDescent="0.3">
      <c r="A106" t="s">
        <v>276</v>
      </c>
      <c r="B106" t="s">
        <v>277</v>
      </c>
      <c r="C106" t="str">
        <f>IFERROR(VLOOKUP(Table1[[#This Row],[Ticker]],[1]!Table1[[Symbol]:[Industry]],2,FALSE),"-")</f>
        <v>-</v>
      </c>
      <c r="D106" t="s">
        <v>59</v>
      </c>
      <c r="E106">
        <v>97847.961158399994</v>
      </c>
      <c r="F106">
        <v>2891.1</v>
      </c>
      <c r="G106">
        <v>27.5359492134207</v>
      </c>
      <c r="H106">
        <v>-1.4022640599106799</v>
      </c>
      <c r="I106">
        <v>11.017284682975101</v>
      </c>
      <c r="J106">
        <v>1.0948937490847901</v>
      </c>
      <c r="K106">
        <v>2750.4657942314602</v>
      </c>
      <c r="L106">
        <v>2450.7132359133302</v>
      </c>
      <c r="M106">
        <v>70.087435759049896</v>
      </c>
      <c r="N106">
        <v>0.94081317859692404</v>
      </c>
      <c r="O106">
        <v>3.0749541696931799</v>
      </c>
      <c r="P106">
        <v>63.150023983521898</v>
      </c>
      <c r="Q106">
        <v>5.7017290041702001E-2</v>
      </c>
    </row>
    <row r="107" spans="1:17" x14ac:dyDescent="0.3">
      <c r="A107" t="s">
        <v>278</v>
      </c>
      <c r="B107" t="s">
        <v>279</v>
      </c>
      <c r="C107" t="str">
        <f>IFERROR(VLOOKUP(Table1[[#This Row],[Ticker]],[1]!Table1[[Symbol]:[Industry]],2,FALSE),"-")</f>
        <v>-</v>
      </c>
      <c r="D107" t="s">
        <v>37</v>
      </c>
      <c r="E107">
        <v>92714.425978300002</v>
      </c>
      <c r="F107">
        <v>643</v>
      </c>
      <c r="G107">
        <v>-13.369138330755099</v>
      </c>
      <c r="H107">
        <v>8.9971098498963702</v>
      </c>
      <c r="I107">
        <v>6.8509617963334897</v>
      </c>
      <c r="J107">
        <v>3.7834007114005499</v>
      </c>
      <c r="K107">
        <v>592.66785551406804</v>
      </c>
      <c r="L107">
        <v>561.15234846123099</v>
      </c>
      <c r="M107">
        <v>83.541685611033898</v>
      </c>
      <c r="N107">
        <v>1.0080983380609101</v>
      </c>
      <c r="O107">
        <v>0.28771384136858602</v>
      </c>
      <c r="P107">
        <v>38.742043370374297</v>
      </c>
      <c r="Q107">
        <v>-5.5232351539631998E-2</v>
      </c>
    </row>
    <row r="108" spans="1:17" x14ac:dyDescent="0.3">
      <c r="A108" t="s">
        <v>280</v>
      </c>
      <c r="B108" t="s">
        <v>281</v>
      </c>
      <c r="C108" t="str">
        <f>IFERROR(VLOOKUP(Table1[[#This Row],[Ticker]],[1]!Table1[[Symbol]:[Industry]],2,FALSE),"-")</f>
        <v>-</v>
      </c>
      <c r="D108" t="s">
        <v>37</v>
      </c>
      <c r="E108">
        <v>91988.369669514999</v>
      </c>
      <c r="F108">
        <v>1865.05</v>
      </c>
      <c r="G108">
        <v>14.797693600136</v>
      </c>
      <c r="H108">
        <v>10.990622633521999</v>
      </c>
      <c r="I108">
        <v>21.6348495258705</v>
      </c>
      <c r="J108">
        <v>0.62335474464434204</v>
      </c>
      <c r="K108">
        <v>1713.57607232079</v>
      </c>
      <c r="L108">
        <v>1568.7255438863299</v>
      </c>
      <c r="M108">
        <v>77.545583714239598</v>
      </c>
      <c r="N108">
        <v>0.92500842130239203</v>
      </c>
      <c r="O108">
        <v>0.66218063858878295</v>
      </c>
      <c r="P108">
        <v>47.318325434439103</v>
      </c>
      <c r="Q108">
        <v>-4.5671765981048003E-2</v>
      </c>
    </row>
    <row r="109" spans="1:17" x14ac:dyDescent="0.3">
      <c r="A109" t="s">
        <v>282</v>
      </c>
      <c r="B109" t="s">
        <v>283</v>
      </c>
      <c r="C109" t="str">
        <f>IFERROR(VLOOKUP(Table1[[#This Row],[Ticker]],[1]!Table1[[Symbol]:[Industry]],2,FALSE),"-")</f>
        <v>-</v>
      </c>
      <c r="D109" t="s">
        <v>140</v>
      </c>
      <c r="E109">
        <v>91249.954204049995</v>
      </c>
      <c r="F109">
        <v>3281.7</v>
      </c>
      <c r="G109">
        <v>85.931904017163504</v>
      </c>
      <c r="H109">
        <v>19.624904480726101</v>
      </c>
      <c r="I109">
        <v>34.220754550423202</v>
      </c>
      <c r="J109">
        <v>4.3559285676515103</v>
      </c>
      <c r="K109">
        <v>2905.25680681528</v>
      </c>
      <c r="L109">
        <v>2375.3442262354101</v>
      </c>
      <c r="M109">
        <v>67.511183818485804</v>
      </c>
      <c r="N109">
        <v>0.82202865243797896</v>
      </c>
      <c r="O109">
        <v>2.32653807477831</v>
      </c>
      <c r="P109">
        <v>119.46766535143399</v>
      </c>
      <c r="Q109">
        <v>7.6029854176986003E-2</v>
      </c>
    </row>
    <row r="110" spans="1:17" hidden="1" x14ac:dyDescent="0.3">
      <c r="A110" t="s">
        <v>284</v>
      </c>
      <c r="B110" t="s">
        <v>285</v>
      </c>
      <c r="C110" t="str">
        <f>IFERROR(VLOOKUP(Table1[[#This Row],[Ticker]],[1]!Table1[[Symbol]:[Industry]],2,FALSE),"-")</f>
        <v>-</v>
      </c>
      <c r="D110" t="s">
        <v>286</v>
      </c>
      <c r="E110">
        <v>91220.707228995001</v>
      </c>
      <c r="F110">
        <v>1254.1500000000001</v>
      </c>
      <c r="G110">
        <v>9.2572779507496392</v>
      </c>
      <c r="H110">
        <v>-4.4262332152408499</v>
      </c>
      <c r="I110">
        <v>1.90189662488441</v>
      </c>
      <c r="J110">
        <v>-3.3320669415906798</v>
      </c>
      <c r="K110">
        <v>1229.8961292111901</v>
      </c>
      <c r="L110">
        <v>1125.5160582056101</v>
      </c>
      <c r="M110">
        <v>40.127676871655801</v>
      </c>
      <c r="N110">
        <v>0.55474183398955002</v>
      </c>
      <c r="O110">
        <v>6.4346370051428998</v>
      </c>
      <c r="P110">
        <v>38.549491825011003</v>
      </c>
      <c r="Q110">
        <v>5.7988622022865997E-2</v>
      </c>
    </row>
    <row r="111" spans="1:17" x14ac:dyDescent="0.3">
      <c r="A111" t="s">
        <v>287</v>
      </c>
      <c r="B111" t="s">
        <v>288</v>
      </c>
      <c r="C111" t="str">
        <f>IFERROR(VLOOKUP(Table1[[#This Row],[Ticker]],[1]!Table1[[Symbol]:[Industry]],2,FALSE),"-")</f>
        <v>-</v>
      </c>
      <c r="D111" t="s">
        <v>289</v>
      </c>
      <c r="E111">
        <v>91201.875248349999</v>
      </c>
      <c r="F111">
        <v>84.82</v>
      </c>
      <c r="G111">
        <v>21.1518438166778</v>
      </c>
      <c r="H111">
        <v>-2.3895862559113699</v>
      </c>
      <c r="I111">
        <v>11.5512484172359</v>
      </c>
      <c r="J111">
        <v>-1.3586040364892999</v>
      </c>
      <c r="K111">
        <v>85.199690710501201</v>
      </c>
      <c r="L111">
        <v>77.953059129266293</v>
      </c>
      <c r="M111">
        <v>51.552502653320602</v>
      </c>
      <c r="N111">
        <v>0.484994173822759</v>
      </c>
      <c r="O111">
        <v>16.364065078990802</v>
      </c>
      <c r="P111">
        <v>49.991158267020303</v>
      </c>
      <c r="Q111">
        <v>6.6896150810988E-2</v>
      </c>
    </row>
    <row r="112" spans="1:17" x14ac:dyDescent="0.3">
      <c r="A112" t="s">
        <v>290</v>
      </c>
      <c r="B112" t="s">
        <v>291</v>
      </c>
      <c r="C112" t="str">
        <f>IFERROR(VLOOKUP(Table1[[#This Row],[Ticker]],[1]!Table1[[Symbol]:[Industry]],2,FALSE),"-")</f>
        <v>-</v>
      </c>
      <c r="D112" t="s">
        <v>292</v>
      </c>
      <c r="E112">
        <v>90994.839105734995</v>
      </c>
      <c r="F112">
        <v>6328.55</v>
      </c>
      <c r="G112">
        <v>-0.59132514892394195</v>
      </c>
      <c r="H112">
        <v>-0.90703256267745003</v>
      </c>
      <c r="I112">
        <v>-2.0225630924873199</v>
      </c>
      <c r="J112">
        <v>-0.74942599786561404</v>
      </c>
      <c r="K112">
        <v>6109.2008032100803</v>
      </c>
      <c r="L112">
        <v>5826.4160883655204</v>
      </c>
      <c r="M112">
        <v>68.941025972145695</v>
      </c>
      <c r="N112">
        <v>0.77703596257553298</v>
      </c>
      <c r="O112">
        <v>8.6259885755820704</v>
      </c>
      <c r="P112">
        <v>33.909225560727798</v>
      </c>
      <c r="Q112">
        <v>3.2816609638657998E-2</v>
      </c>
    </row>
    <row r="113" spans="1:17" x14ac:dyDescent="0.3">
      <c r="A113" t="s">
        <v>293</v>
      </c>
      <c r="B113" t="s">
        <v>294</v>
      </c>
      <c r="C113" t="str">
        <f>IFERROR(VLOOKUP(Table1[[#This Row],[Ticker]],[1]!Table1[[Symbol]:[Industry]],2,FALSE),"-")</f>
        <v>-</v>
      </c>
      <c r="D113" t="s">
        <v>252</v>
      </c>
      <c r="E113">
        <v>90444.172089</v>
      </c>
      <c r="F113">
        <v>4234.7</v>
      </c>
      <c r="G113">
        <v>58.5838335814354</v>
      </c>
      <c r="H113">
        <v>12.6725252128523</v>
      </c>
      <c r="I113">
        <v>16.181392565970501</v>
      </c>
      <c r="J113">
        <v>3.5114326905484301</v>
      </c>
      <c r="K113">
        <v>3906.2441354279699</v>
      </c>
      <c r="L113">
        <v>3440.5926113660698</v>
      </c>
      <c r="M113">
        <v>72.343287587845793</v>
      </c>
      <c r="N113">
        <v>1.0083594358193</v>
      </c>
      <c r="O113">
        <v>0.71433631662218799</v>
      </c>
      <c r="P113">
        <v>90.8769241171034</v>
      </c>
      <c r="Q113">
        <v>7.378812151521E-3</v>
      </c>
    </row>
    <row r="114" spans="1:17" x14ac:dyDescent="0.3">
      <c r="A114" t="s">
        <v>295</v>
      </c>
      <c r="B114" t="s">
        <v>296</v>
      </c>
      <c r="C114" t="str">
        <f>IFERROR(VLOOKUP(Table1[[#This Row],[Ticker]],[1]!Table1[[Symbol]:[Industry]],2,FALSE),"-")</f>
        <v>-</v>
      </c>
      <c r="D114" t="s">
        <v>297</v>
      </c>
      <c r="E114">
        <v>90400.983764805002</v>
      </c>
      <c r="F114">
        <v>10425.450000000001</v>
      </c>
      <c r="G114">
        <v>144.75418551943699</v>
      </c>
      <c r="H114">
        <v>34.625746221109999</v>
      </c>
      <c r="I114">
        <v>121.87470351115699</v>
      </c>
      <c r="J114">
        <v>4.39160988122297</v>
      </c>
      <c r="K114">
        <v>8822.1030168893503</v>
      </c>
      <c r="L114">
        <v>6903.3576894220796</v>
      </c>
      <c r="M114">
        <v>81.884897792481794</v>
      </c>
      <c r="N114">
        <v>1.00218408833629</v>
      </c>
      <c r="O114">
        <v>1.0023548144204799</v>
      </c>
      <c r="P114">
        <v>178.96046558298201</v>
      </c>
      <c r="Q114">
        <v>9.2905304710871994E-2</v>
      </c>
    </row>
    <row r="115" spans="1:17" x14ac:dyDescent="0.3">
      <c r="A115" t="s">
        <v>298</v>
      </c>
      <c r="B115" t="s">
        <v>299</v>
      </c>
      <c r="C115" t="str">
        <f>IFERROR(VLOOKUP(Table1[[#This Row],[Ticker]],[1]!Table1[[Symbol]:[Industry]],2,FALSE),"-")</f>
        <v>-</v>
      </c>
      <c r="D115" t="s">
        <v>292</v>
      </c>
      <c r="E115">
        <v>88813.355843040001</v>
      </c>
      <c r="F115">
        <v>913.8</v>
      </c>
      <c r="G115">
        <v>25.743725801214399</v>
      </c>
      <c r="H115">
        <v>8.9578604985537496</v>
      </c>
      <c r="I115">
        <v>15.8458858904966</v>
      </c>
      <c r="J115">
        <v>1.32974530715115</v>
      </c>
      <c r="K115">
        <v>857.78118711781701</v>
      </c>
      <c r="L115">
        <v>751.44255015604597</v>
      </c>
      <c r="M115">
        <v>52.786516732463397</v>
      </c>
      <c r="N115">
        <v>0.99263431187351403</v>
      </c>
      <c r="O115">
        <v>7.23353031297877</v>
      </c>
      <c r="P115">
        <v>79.705014749262503</v>
      </c>
      <c r="Q115">
        <v>0.121285993784306</v>
      </c>
    </row>
    <row r="116" spans="1:17" x14ac:dyDescent="0.3">
      <c r="A116" t="s">
        <v>300</v>
      </c>
      <c r="B116" t="s">
        <v>301</v>
      </c>
      <c r="C116" t="str">
        <f>IFERROR(VLOOKUP(Table1[[#This Row],[Ticker]],[1]!Table1[[Symbol]:[Industry]],2,FALSE),"-")</f>
        <v>-</v>
      </c>
      <c r="D116" t="s">
        <v>151</v>
      </c>
      <c r="E116">
        <v>87928.817512649999</v>
      </c>
      <c r="F116">
        <v>6809.5</v>
      </c>
      <c r="G116">
        <v>28.1009365615853</v>
      </c>
      <c r="H116">
        <v>11.278824706615101</v>
      </c>
      <c r="I116">
        <v>17.796936208023801</v>
      </c>
      <c r="J116">
        <v>-1.31290128973766</v>
      </c>
      <c r="K116">
        <v>6246.5754388066198</v>
      </c>
      <c r="L116">
        <v>5446.8405910944703</v>
      </c>
      <c r="M116">
        <v>65.148976211341704</v>
      </c>
      <c r="N116">
        <v>0.85656026810901698</v>
      </c>
      <c r="O116">
        <v>2.3423158822233501</v>
      </c>
      <c r="P116">
        <v>71.435404891680605</v>
      </c>
      <c r="Q116">
        <v>-6.6634820480450004E-3</v>
      </c>
    </row>
    <row r="117" spans="1:17" x14ac:dyDescent="0.3">
      <c r="A117" t="s">
        <v>302</v>
      </c>
      <c r="B117" t="s">
        <v>303</v>
      </c>
      <c r="C117" t="str">
        <f>IFERROR(VLOOKUP(Table1[[#This Row],[Ticker]],[1]!Table1[[Symbol]:[Industry]],2,FALSE),"-")</f>
        <v>-</v>
      </c>
      <c r="D117" t="s">
        <v>304</v>
      </c>
      <c r="E117">
        <v>87469.910349149999</v>
      </c>
      <c r="F117">
        <v>614.5</v>
      </c>
      <c r="G117">
        <v>36.313121296788097</v>
      </c>
      <c r="H117">
        <v>6.8115946030417502</v>
      </c>
      <c r="I117">
        <v>22.740985043046699</v>
      </c>
      <c r="J117">
        <v>-3.9440585908724501</v>
      </c>
      <c r="K117">
        <v>594.76615404786503</v>
      </c>
      <c r="L117">
        <v>521.15474861963105</v>
      </c>
      <c r="M117">
        <v>49.450422720745301</v>
      </c>
      <c r="N117">
        <v>1.0478390550683301</v>
      </c>
      <c r="O117">
        <v>7.88445890968267</v>
      </c>
      <c r="P117">
        <v>65.365984930032198</v>
      </c>
      <c r="Q117">
        <v>0.18666156906911299</v>
      </c>
    </row>
    <row r="118" spans="1:17" x14ac:dyDescent="0.3">
      <c r="A118" t="s">
        <v>305</v>
      </c>
      <c r="B118" t="s">
        <v>306</v>
      </c>
      <c r="C118" t="str">
        <f>IFERROR(VLOOKUP(Table1[[#This Row],[Ticker]],[1]!Table1[[Symbol]:[Industry]],2,FALSE),"-")</f>
        <v>-</v>
      </c>
      <c r="D118" t="s">
        <v>59</v>
      </c>
      <c r="E118">
        <v>85649.782977330004</v>
      </c>
      <c r="F118">
        <v>2137.85</v>
      </c>
      <c r="G118">
        <v>0.47890626430519401</v>
      </c>
      <c r="H118">
        <v>-6.13737451721199</v>
      </c>
      <c r="I118">
        <v>-8.1053620936019701</v>
      </c>
      <c r="J118">
        <v>0.64801507539297698</v>
      </c>
      <c r="K118">
        <v>2174.8521588629401</v>
      </c>
      <c r="L118">
        <v>2046.33502083028</v>
      </c>
      <c r="M118">
        <v>44.455361230631702</v>
      </c>
      <c r="N118">
        <v>0.51432556341311397</v>
      </c>
      <c r="O118">
        <v>16.472156605935801</v>
      </c>
      <c r="P118">
        <v>27.4046483909415</v>
      </c>
    </row>
    <row r="119" spans="1:17" x14ac:dyDescent="0.3">
      <c r="A119" t="s">
        <v>307</v>
      </c>
      <c r="B119" t="s">
        <v>308</v>
      </c>
      <c r="C119" t="str">
        <f>IFERROR(VLOOKUP(Table1[[#This Row],[Ticker]],[1]!Table1[[Symbol]:[Industry]],2,FALSE),"-")</f>
        <v>-</v>
      </c>
      <c r="D119" t="s">
        <v>24</v>
      </c>
      <c r="E119">
        <v>83478.202800768006</v>
      </c>
      <c r="F119">
        <v>26.64</v>
      </c>
      <c r="G119">
        <v>14.29638130627</v>
      </c>
      <c r="H119">
        <v>-0.34060518520354299</v>
      </c>
      <c r="I119">
        <v>-1.0030123256628001</v>
      </c>
      <c r="J119">
        <v>-9.2129866272887107E-2</v>
      </c>
      <c r="K119">
        <v>23.809524348240899</v>
      </c>
      <c r="L119">
        <v>22.372671585541301</v>
      </c>
      <c r="M119">
        <v>86.382958151315407</v>
      </c>
      <c r="N119">
        <v>0.955017817750486</v>
      </c>
      <c r="O119">
        <v>23.3108108108108</v>
      </c>
      <c r="P119">
        <v>69.681528662420305</v>
      </c>
      <c r="Q119">
        <v>5.7862327719067998E-2</v>
      </c>
    </row>
    <row r="120" spans="1:17" x14ac:dyDescent="0.3">
      <c r="A120" t="s">
        <v>309</v>
      </c>
      <c r="B120" t="s">
        <v>310</v>
      </c>
      <c r="C120" t="str">
        <f>IFERROR(VLOOKUP(Table1[[#This Row],[Ticker]],[1]!Table1[[Symbol]:[Industry]],2,FALSE),"-")</f>
        <v>-</v>
      </c>
      <c r="D120" t="s">
        <v>151</v>
      </c>
      <c r="E120">
        <v>82096</v>
      </c>
      <c r="F120">
        <v>1026.2</v>
      </c>
      <c r="G120">
        <v>37.348423925682802</v>
      </c>
      <c r="H120">
        <v>1.5574686948641201</v>
      </c>
      <c r="I120">
        <v>1.2765991104780501</v>
      </c>
      <c r="J120">
        <v>-0.18990736388590901</v>
      </c>
      <c r="K120">
        <v>1009.39650494357</v>
      </c>
      <c r="L120">
        <v>908.77128305481699</v>
      </c>
      <c r="M120">
        <v>66.062397595608601</v>
      </c>
      <c r="N120">
        <v>0.95993275883859797</v>
      </c>
      <c r="O120">
        <v>10.9822646657571</v>
      </c>
      <c r="P120">
        <v>67.038333197688601</v>
      </c>
      <c r="Q120">
        <v>8.4161332155199997E-2</v>
      </c>
    </row>
    <row r="121" spans="1:17" x14ac:dyDescent="0.3">
      <c r="A121" t="s">
        <v>311</v>
      </c>
      <c r="B121" t="s">
        <v>312</v>
      </c>
      <c r="C121" t="str">
        <f>IFERROR(VLOOKUP(Table1[[#This Row],[Ticker]],[1]!Table1[[Symbol]:[Industry]],2,FALSE),"-")</f>
        <v>-</v>
      </c>
      <c r="D121" t="s">
        <v>313</v>
      </c>
      <c r="E121">
        <v>81849.730405680006</v>
      </c>
      <c r="F121">
        <v>4231.8</v>
      </c>
      <c r="G121">
        <v>8.1696377669848594</v>
      </c>
      <c r="H121">
        <v>9.9182322414420607</v>
      </c>
      <c r="I121">
        <v>0.81339907914384502</v>
      </c>
      <c r="J121">
        <v>1.6532411163009999</v>
      </c>
      <c r="K121">
        <v>3991.4674325454298</v>
      </c>
      <c r="L121">
        <v>3615.6387231496601</v>
      </c>
      <c r="M121">
        <v>53.119632343174302</v>
      </c>
      <c r="N121">
        <v>1.36582390269645</v>
      </c>
      <c r="O121">
        <v>4.5630700883784598</v>
      </c>
      <c r="P121">
        <v>53.437273386511897</v>
      </c>
      <c r="Q121">
        <v>0.14706182011573499</v>
      </c>
    </row>
    <row r="122" spans="1:17" x14ac:dyDescent="0.3">
      <c r="A122" t="s">
        <v>314</v>
      </c>
      <c r="B122" t="s">
        <v>315</v>
      </c>
      <c r="C122" t="str">
        <f>IFERROR(VLOOKUP(Table1[[#This Row],[Ticker]],[1]!Table1[[Symbol]:[Industry]],2,FALSE),"-")</f>
        <v>-</v>
      </c>
      <c r="D122" t="s">
        <v>59</v>
      </c>
      <c r="E122">
        <v>80706.242000059996</v>
      </c>
      <c r="F122">
        <v>1770.2</v>
      </c>
      <c r="G122">
        <v>71.403173012779206</v>
      </c>
      <c r="H122">
        <v>3.5009051398598201</v>
      </c>
      <c r="I122">
        <v>15.3999168909336</v>
      </c>
      <c r="J122">
        <v>9.7883515546707702</v>
      </c>
      <c r="K122">
        <v>1616.1638736167599</v>
      </c>
      <c r="L122">
        <v>1442.62355011572</v>
      </c>
      <c r="M122">
        <v>87.723485911092297</v>
      </c>
      <c r="N122">
        <v>1.4623755265043501</v>
      </c>
      <c r="O122">
        <v>0.83606372161337805</v>
      </c>
      <c r="P122">
        <v>98.954762573756597</v>
      </c>
      <c r="Q122">
        <v>1.5826828357111002E-2</v>
      </c>
    </row>
    <row r="123" spans="1:17" x14ac:dyDescent="0.3">
      <c r="A123" t="s">
        <v>316</v>
      </c>
      <c r="B123" t="s">
        <v>317</v>
      </c>
      <c r="C123" t="str">
        <f>IFERROR(VLOOKUP(Table1[[#This Row],[Ticker]],[1]!Table1[[Symbol]:[Industry]],2,FALSE),"-")</f>
        <v>-</v>
      </c>
      <c r="D123" t="s">
        <v>188</v>
      </c>
      <c r="E123">
        <v>79665.343987704997</v>
      </c>
      <c r="F123">
        <v>615.35</v>
      </c>
      <c r="G123">
        <v>-11.1582394454352</v>
      </c>
      <c r="H123">
        <v>-10.335811321349199</v>
      </c>
      <c r="I123">
        <v>0.69845287580239701</v>
      </c>
      <c r="J123">
        <v>-2.37297986980496</v>
      </c>
      <c r="K123">
        <v>595.96935029419706</v>
      </c>
      <c r="L123">
        <v>554.95553397557501</v>
      </c>
      <c r="M123">
        <v>51.2626785030617</v>
      </c>
      <c r="N123">
        <v>0.72870940100307802</v>
      </c>
      <c r="O123">
        <v>8.4260989680669596</v>
      </c>
      <c r="P123">
        <v>26.537117005963299</v>
      </c>
      <c r="Q123">
        <v>-4.8330881839637997E-2</v>
      </c>
    </row>
    <row r="124" spans="1:17" x14ac:dyDescent="0.3">
      <c r="A124" t="s">
        <v>318</v>
      </c>
      <c r="B124" t="s">
        <v>319</v>
      </c>
      <c r="C124" t="str">
        <f>IFERROR(VLOOKUP(Table1[[#This Row],[Ticker]],[1]!Table1[[Symbol]:[Industry]],2,FALSE),"-")</f>
        <v>-</v>
      </c>
      <c r="D124" t="s">
        <v>72</v>
      </c>
      <c r="E124">
        <v>79622.451369450006</v>
      </c>
      <c r="F124">
        <v>489.5</v>
      </c>
      <c r="G124">
        <v>169.38254995116</v>
      </c>
      <c r="H124">
        <v>13.42155689776</v>
      </c>
      <c r="I124">
        <v>81.0174924061984</v>
      </c>
      <c r="J124">
        <v>2.61816457139181</v>
      </c>
      <c r="K124">
        <v>441.28428626645501</v>
      </c>
      <c r="L124">
        <v>345.33492844582798</v>
      </c>
      <c r="M124">
        <v>68.640872486213397</v>
      </c>
      <c r="N124">
        <v>0.86931620859018199</v>
      </c>
      <c r="O124">
        <v>4.5965270684371804</v>
      </c>
      <c r="P124">
        <v>198.112058465286</v>
      </c>
      <c r="Q124">
        <v>0.135684004115326</v>
      </c>
    </row>
    <row r="125" spans="1:17" x14ac:dyDescent="0.3">
      <c r="A125" t="s">
        <v>320</v>
      </c>
      <c r="B125" t="s">
        <v>321</v>
      </c>
      <c r="C125" t="str">
        <f>IFERROR(VLOOKUP(Table1[[#This Row],[Ticker]],[1]!Table1[[Symbol]:[Industry]],2,FALSE),"-")</f>
        <v>-</v>
      </c>
      <c r="D125" t="s">
        <v>188</v>
      </c>
      <c r="E125">
        <v>79161.418775700004</v>
      </c>
      <c r="F125">
        <v>2910.5</v>
      </c>
      <c r="G125">
        <v>36.875147837851003</v>
      </c>
      <c r="H125">
        <v>-5.8201467200565302</v>
      </c>
      <c r="I125">
        <v>3.7387409998496799</v>
      </c>
      <c r="J125">
        <v>-0.67708416288617401</v>
      </c>
      <c r="K125">
        <v>2810.17222394284</v>
      </c>
      <c r="L125">
        <v>2509.66679179727</v>
      </c>
      <c r="M125">
        <v>67.517989893002095</v>
      </c>
      <c r="N125">
        <v>0.97766870020352303</v>
      </c>
      <c r="O125">
        <v>5.4475176086583099</v>
      </c>
      <c r="P125">
        <v>69.817375576171202</v>
      </c>
      <c r="Q125">
        <v>3.0318502461304998E-2</v>
      </c>
    </row>
    <row r="126" spans="1:17" x14ac:dyDescent="0.3">
      <c r="A126" t="s">
        <v>322</v>
      </c>
      <c r="B126" t="s">
        <v>323</v>
      </c>
      <c r="C126" t="str">
        <f>IFERROR(VLOOKUP(Table1[[#This Row],[Ticker]],[1]!Table1[[Symbol]:[Industry]],2,FALSE),"-")</f>
        <v>-</v>
      </c>
      <c r="D126" t="s">
        <v>130</v>
      </c>
      <c r="E126">
        <v>77858.058986200005</v>
      </c>
      <c r="F126">
        <v>1672.25</v>
      </c>
      <c r="G126">
        <v>70.481518640834807</v>
      </c>
      <c r="H126">
        <v>7.5587657444124199</v>
      </c>
      <c r="I126">
        <v>19.976783262514399</v>
      </c>
      <c r="J126">
        <v>-2.2033218791202298</v>
      </c>
      <c r="K126">
        <v>1543.6172131472699</v>
      </c>
      <c r="L126">
        <v>1275.5141121438901</v>
      </c>
      <c r="M126">
        <v>51.632107138910399</v>
      </c>
      <c r="N126">
        <v>0.74535558253576595</v>
      </c>
      <c r="O126">
        <v>7.9085065032142401</v>
      </c>
      <c r="P126">
        <v>100.94328286469499</v>
      </c>
      <c r="Q126">
        <v>7.4091457517219003E-2</v>
      </c>
    </row>
    <row r="127" spans="1:17" x14ac:dyDescent="0.3">
      <c r="A127" t="s">
        <v>324</v>
      </c>
      <c r="B127" t="s">
        <v>325</v>
      </c>
      <c r="C127" t="str">
        <f>IFERROR(VLOOKUP(Table1[[#This Row],[Ticker]],[1]!Table1[[Symbol]:[Industry]],2,FALSE),"-")</f>
        <v>-</v>
      </c>
      <c r="D127" t="s">
        <v>242</v>
      </c>
      <c r="E127">
        <v>76851.319029759994</v>
      </c>
      <c r="F127">
        <v>9011.2000000000007</v>
      </c>
      <c r="G127">
        <v>80.003276753067993</v>
      </c>
      <c r="H127">
        <v>0.36305366518986198</v>
      </c>
      <c r="I127">
        <v>49.401250615408301</v>
      </c>
      <c r="J127">
        <v>8.3417989372104806</v>
      </c>
      <c r="K127">
        <v>8361.13237283536</v>
      </c>
      <c r="L127">
        <v>6856.4633197921803</v>
      </c>
      <c r="M127">
        <v>67.061358450309001</v>
      </c>
      <c r="N127">
        <v>0.94828751174921799</v>
      </c>
      <c r="O127">
        <v>10.252241654829501</v>
      </c>
      <c r="P127">
        <v>110.195822302049</v>
      </c>
      <c r="Q127">
        <v>0.17272548567110099</v>
      </c>
    </row>
    <row r="128" spans="1:17" x14ac:dyDescent="0.3">
      <c r="A128" t="s">
        <v>326</v>
      </c>
      <c r="B128" t="s">
        <v>327</v>
      </c>
      <c r="C128" t="str">
        <f>IFERROR(VLOOKUP(Table1[[#This Row],[Ticker]],[1]!Table1[[Symbol]:[Industry]],2,FALSE),"-")</f>
        <v>-</v>
      </c>
      <c r="D128" t="s">
        <v>328</v>
      </c>
      <c r="E128">
        <v>76721.053808249999</v>
      </c>
      <c r="F128">
        <v>6039.75</v>
      </c>
      <c r="G128">
        <v>62.915379096715697</v>
      </c>
      <c r="H128">
        <v>3.6286069062462398</v>
      </c>
      <c r="I128">
        <v>25.901843085157701</v>
      </c>
      <c r="J128">
        <v>2.81372319904502</v>
      </c>
      <c r="K128">
        <v>5548.8615589982601</v>
      </c>
      <c r="L128">
        <v>4607.3093039962096</v>
      </c>
      <c r="M128">
        <v>57.533962499300003</v>
      </c>
      <c r="N128">
        <v>0.53363054753525696</v>
      </c>
      <c r="O128">
        <v>6.9580694565172401</v>
      </c>
      <c r="P128">
        <v>92.348726114649594</v>
      </c>
      <c r="Q128">
        <v>0.10822481910065899</v>
      </c>
    </row>
    <row r="129" spans="1:17" x14ac:dyDescent="0.3">
      <c r="A129" t="s">
        <v>329</v>
      </c>
      <c r="B129" t="s">
        <v>330</v>
      </c>
      <c r="C129" t="str">
        <f>IFERROR(VLOOKUP(Table1[[#This Row],[Ticker]],[1]!Table1[[Symbol]:[Industry]],2,FALSE),"-")</f>
        <v>-</v>
      </c>
      <c r="D129" t="s">
        <v>59</v>
      </c>
      <c r="E129">
        <v>76380.027376194994</v>
      </c>
      <c r="F129">
        <v>1303.55</v>
      </c>
      <c r="G129">
        <v>52.174939743625998</v>
      </c>
      <c r="H129">
        <v>-4.3209879268731299</v>
      </c>
      <c r="I129">
        <v>3.97634618672652</v>
      </c>
      <c r="J129">
        <v>3.54114533694429</v>
      </c>
      <c r="K129">
        <v>1200.2112116833</v>
      </c>
      <c r="L129">
        <v>1057.76143347682</v>
      </c>
      <c r="M129">
        <v>77.836699650649606</v>
      </c>
      <c r="N129">
        <v>1.0146728784785199</v>
      </c>
      <c r="O129">
        <v>0.63288711595259595</v>
      </c>
      <c r="P129">
        <v>82.378454004896795</v>
      </c>
      <c r="Q129">
        <v>3.3831271511639998E-3</v>
      </c>
    </row>
    <row r="130" spans="1:17" x14ac:dyDescent="0.3">
      <c r="A130" t="s">
        <v>331</v>
      </c>
      <c r="B130" t="s">
        <v>332</v>
      </c>
      <c r="C130" t="str">
        <f>IFERROR(VLOOKUP(Table1[[#This Row],[Ticker]],[1]!Table1[[Symbol]:[Industry]],2,FALSE),"-")</f>
        <v>-</v>
      </c>
      <c r="D130" t="s">
        <v>333</v>
      </c>
      <c r="E130">
        <v>75657.973080027994</v>
      </c>
      <c r="F130">
        <v>55.49</v>
      </c>
      <c r="G130">
        <v>194.646235533675</v>
      </c>
      <c r="H130">
        <v>11.1174626263072</v>
      </c>
      <c r="I130">
        <v>24.6718645216278</v>
      </c>
      <c r="J130">
        <v>-0.75413161512580396</v>
      </c>
      <c r="K130">
        <v>48.278282581654402</v>
      </c>
      <c r="L130">
        <v>39.449240783844701</v>
      </c>
      <c r="M130">
        <v>75.367262662423897</v>
      </c>
      <c r="N130">
        <v>1.40721531880541</v>
      </c>
      <c r="O130">
        <v>1.80212650928095</v>
      </c>
      <c r="P130">
        <v>233.27327327327299</v>
      </c>
      <c r="Q130">
        <v>0.163887435609855</v>
      </c>
    </row>
    <row r="131" spans="1:17" x14ac:dyDescent="0.3">
      <c r="A131" t="s">
        <v>334</v>
      </c>
      <c r="B131" t="s">
        <v>335</v>
      </c>
      <c r="C131" t="str">
        <f>IFERROR(VLOOKUP(Table1[[#This Row],[Ticker]],[1]!Table1[[Symbol]:[Industry]],2,FALSE),"-")</f>
        <v>-</v>
      </c>
      <c r="D131" t="s">
        <v>336</v>
      </c>
      <c r="E131">
        <v>74829.470631524993</v>
      </c>
      <c r="F131">
        <v>12505.95</v>
      </c>
      <c r="G131">
        <v>171.83365380713499</v>
      </c>
      <c r="H131">
        <v>33.593661996819598</v>
      </c>
      <c r="I131">
        <v>84.064183209267597</v>
      </c>
      <c r="J131">
        <v>6.4899034394052304</v>
      </c>
      <c r="K131">
        <v>10209.003794570701</v>
      </c>
      <c r="L131">
        <v>7589.8720042359</v>
      </c>
      <c r="M131">
        <v>75.293766989120698</v>
      </c>
      <c r="N131">
        <v>0.93125501255610998</v>
      </c>
      <c r="O131">
        <v>2.9829801014716799</v>
      </c>
      <c r="P131">
        <v>216.36605110043001</v>
      </c>
      <c r="Q131">
        <v>0.10358721598564299</v>
      </c>
    </row>
    <row r="132" spans="1:17" x14ac:dyDescent="0.3">
      <c r="A132" t="s">
        <v>337</v>
      </c>
      <c r="B132" t="s">
        <v>338</v>
      </c>
      <c r="C132" t="str">
        <f>IFERROR(VLOOKUP(Table1[[#This Row],[Ticker]],[1]!Table1[[Symbol]:[Industry]],2,FALSE),"-")</f>
        <v>-</v>
      </c>
      <c r="D132" t="s">
        <v>227</v>
      </c>
      <c r="E132">
        <v>74651.802132800003</v>
      </c>
      <c r="F132">
        <v>2837.6</v>
      </c>
      <c r="G132">
        <v>879.98431382548995</v>
      </c>
      <c r="H132">
        <v>47.0536146424827</v>
      </c>
      <c r="I132">
        <v>304.46429522552199</v>
      </c>
      <c r="J132">
        <v>17.889437140732799</v>
      </c>
      <c r="K132">
        <v>1886.4545397991801</v>
      </c>
      <c r="L132">
        <v>1158.6290678330199</v>
      </c>
      <c r="M132">
        <v>89.5992181581708</v>
      </c>
      <c r="N132">
        <v>0.93142717477325498</v>
      </c>
      <c r="O132">
        <v>3.0448266140400402</v>
      </c>
      <c r="P132">
        <v>920.53587484265404</v>
      </c>
      <c r="Q132">
        <v>0.23929900230399501</v>
      </c>
    </row>
    <row r="133" spans="1:17" x14ac:dyDescent="0.3">
      <c r="A133" t="s">
        <v>339</v>
      </c>
      <c r="B133" t="s">
        <v>340</v>
      </c>
      <c r="C133" t="str">
        <f>IFERROR(VLOOKUP(Table1[[#This Row],[Ticker]],[1]!Table1[[Symbol]:[Industry]],2,FALSE),"-")</f>
        <v>-</v>
      </c>
      <c r="D133" t="s">
        <v>341</v>
      </c>
      <c r="E133">
        <v>73933.324383800005</v>
      </c>
      <c r="F133">
        <v>252.28</v>
      </c>
      <c r="G133">
        <v>109.325305301117</v>
      </c>
      <c r="H133">
        <v>-1.4243997157255299</v>
      </c>
      <c r="I133">
        <v>1.2794304224288</v>
      </c>
      <c r="J133">
        <v>-2.3552793357984401E-2</v>
      </c>
      <c r="K133">
        <v>253.31360447985301</v>
      </c>
      <c r="L133">
        <v>216.411402234185</v>
      </c>
      <c r="M133">
        <v>47.4064521935464</v>
      </c>
      <c r="N133">
        <v>1.01580849894442</v>
      </c>
      <c r="O133">
        <v>13.504835896622801</v>
      </c>
      <c r="P133">
        <v>137.105263157894</v>
      </c>
      <c r="Q133">
        <v>7.0642882960132006E-2</v>
      </c>
    </row>
    <row r="134" spans="1:17" hidden="1" x14ac:dyDescent="0.3">
      <c r="A134" t="s">
        <v>342</v>
      </c>
      <c r="B134" t="s">
        <v>343</v>
      </c>
      <c r="C134" t="str">
        <f>IFERROR(VLOOKUP(Table1[[#This Row],[Ticker]],[1]!Table1[[Symbol]:[Industry]],2,FALSE),"-")</f>
        <v>-</v>
      </c>
      <c r="D134" t="s">
        <v>83</v>
      </c>
      <c r="E134">
        <v>73167.133430964997</v>
      </c>
      <c r="F134">
        <v>356.65</v>
      </c>
      <c r="G134">
        <v>100.58393419864601</v>
      </c>
      <c r="H134">
        <v>23.598119101368098</v>
      </c>
      <c r="I134">
        <v>50.9252654267355</v>
      </c>
      <c r="J134">
        <v>4.5730658563291904</v>
      </c>
      <c r="K134">
        <v>294.445967761681</v>
      </c>
      <c r="M134">
        <v>78.706081318649197</v>
      </c>
      <c r="N134">
        <v>1.35026714101089</v>
      </c>
      <c r="O134">
        <v>1.2056638160661699</v>
      </c>
      <c r="P134">
        <v>150.80872011251699</v>
      </c>
    </row>
    <row r="135" spans="1:17" x14ac:dyDescent="0.3">
      <c r="A135" t="s">
        <v>344</v>
      </c>
      <c r="B135" t="s">
        <v>345</v>
      </c>
      <c r="C135" t="str">
        <f>IFERROR(VLOOKUP(Table1[[#This Row],[Ticker]],[1]!Table1[[Symbol]:[Industry]],2,FALSE),"-")</f>
        <v>-</v>
      </c>
      <c r="D135" t="s">
        <v>140</v>
      </c>
      <c r="E135">
        <v>72764.40743408</v>
      </c>
      <c r="F135">
        <v>1815.2</v>
      </c>
      <c r="G135">
        <v>186.64588897328699</v>
      </c>
      <c r="H135">
        <v>11.987430442819401</v>
      </c>
      <c r="I135">
        <v>24.514116242005301</v>
      </c>
      <c r="J135">
        <v>-4.9554180804155097</v>
      </c>
      <c r="K135">
        <v>1689.3897921468099</v>
      </c>
      <c r="L135">
        <v>1266.2297468905699</v>
      </c>
      <c r="M135">
        <v>43.362100190088597</v>
      </c>
      <c r="N135">
        <v>1.25892628851236</v>
      </c>
      <c r="O135">
        <v>14.3014543851917</v>
      </c>
      <c r="P135">
        <v>248.273215656178</v>
      </c>
      <c r="Q135">
        <v>0.19675721526505699</v>
      </c>
    </row>
    <row r="136" spans="1:17" x14ac:dyDescent="0.3">
      <c r="A136" t="s">
        <v>346</v>
      </c>
      <c r="B136" t="s">
        <v>347</v>
      </c>
      <c r="C136" t="str">
        <f>IFERROR(VLOOKUP(Table1[[#This Row],[Ticker]],[1]!Table1[[Symbol]:[Industry]],2,FALSE),"-")</f>
        <v>-</v>
      </c>
      <c r="D136" t="s">
        <v>49</v>
      </c>
      <c r="E136">
        <v>72689.052104460003</v>
      </c>
      <c r="F136">
        <v>1810.6</v>
      </c>
      <c r="G136">
        <v>17.749957460506401</v>
      </c>
      <c r="H136">
        <v>1.0437100675206099</v>
      </c>
      <c r="I136">
        <v>8.7439033128833703</v>
      </c>
      <c r="J136">
        <v>-2.96697553556537</v>
      </c>
      <c r="K136">
        <v>1715.6887191617</v>
      </c>
      <c r="L136">
        <v>1510.98001548505</v>
      </c>
      <c r="M136">
        <v>62.731234830148999</v>
      </c>
      <c r="N136">
        <v>1.0397878169011401</v>
      </c>
      <c r="O136">
        <v>2.5544018557384298</v>
      </c>
      <c r="P136">
        <v>53.135704317672399</v>
      </c>
      <c r="Q136">
        <v>-3.7617067410806997E-2</v>
      </c>
    </row>
    <row r="137" spans="1:17" x14ac:dyDescent="0.3">
      <c r="A137" t="s">
        <v>348</v>
      </c>
      <c r="B137" t="s">
        <v>349</v>
      </c>
      <c r="C137" t="str">
        <f>IFERROR(VLOOKUP(Table1[[#This Row],[Ticker]],[1]!Table1[[Symbol]:[Industry]],2,FALSE),"-")</f>
        <v>-</v>
      </c>
      <c r="D137" t="s">
        <v>297</v>
      </c>
      <c r="E137">
        <v>72679.717431750003</v>
      </c>
      <c r="F137">
        <v>4771.25</v>
      </c>
      <c r="G137">
        <v>71.073556745297296</v>
      </c>
      <c r="H137">
        <v>32.471685342775601</v>
      </c>
      <c r="I137">
        <v>17.813673046578099</v>
      </c>
      <c r="J137">
        <v>16.0513896377579</v>
      </c>
      <c r="K137">
        <v>3917.6864503489801</v>
      </c>
      <c r="L137">
        <v>3582.21538636572</v>
      </c>
      <c r="M137">
        <v>94.501224726230603</v>
      </c>
      <c r="N137">
        <v>1.2510401537992699</v>
      </c>
      <c r="O137">
        <v>1.5603877390620799</v>
      </c>
      <c r="P137">
        <v>105.908056145953</v>
      </c>
      <c r="Q137">
        <v>0.143785194283925</v>
      </c>
    </row>
    <row r="138" spans="1:17" x14ac:dyDescent="0.3">
      <c r="A138" t="s">
        <v>350</v>
      </c>
      <c r="B138" t="s">
        <v>351</v>
      </c>
      <c r="C138" t="str">
        <f>IFERROR(VLOOKUP(Table1[[#This Row],[Ticker]],[1]!Table1[[Symbol]:[Industry]],2,FALSE),"-")</f>
        <v>-</v>
      </c>
      <c r="D138" t="s">
        <v>32</v>
      </c>
      <c r="E138">
        <v>72581.154116185004</v>
      </c>
      <c r="F138">
        <v>538.85</v>
      </c>
      <c r="G138">
        <v>50.786701565838001</v>
      </c>
      <c r="H138">
        <v>-3.8038937650984401</v>
      </c>
      <c r="I138">
        <v>12.041646974521299</v>
      </c>
      <c r="J138">
        <v>-1.38573232633377</v>
      </c>
      <c r="K138">
        <v>539.58828412079697</v>
      </c>
      <c r="L138">
        <v>481.75415083230098</v>
      </c>
      <c r="M138">
        <v>46.065106195718599</v>
      </c>
      <c r="N138">
        <v>0.51183848209997296</v>
      </c>
      <c r="O138">
        <v>17.4167207942841</v>
      </c>
      <c r="P138">
        <v>81.065188172042994</v>
      </c>
      <c r="Q138">
        <v>0.15024926729256299</v>
      </c>
    </row>
    <row r="139" spans="1:17" x14ac:dyDescent="0.3">
      <c r="A139" t="s">
        <v>352</v>
      </c>
      <c r="B139" t="s">
        <v>353</v>
      </c>
      <c r="C139" t="str">
        <f>IFERROR(VLOOKUP(Table1[[#This Row],[Ticker]],[1]!Table1[[Symbol]:[Industry]],2,FALSE),"-")</f>
        <v>-</v>
      </c>
      <c r="D139" t="s">
        <v>89</v>
      </c>
      <c r="E139">
        <v>72549.103544800004</v>
      </c>
      <c r="F139">
        <v>1509.5</v>
      </c>
      <c r="G139">
        <v>121.021502058195</v>
      </c>
      <c r="H139">
        <v>-0.43816398449225102</v>
      </c>
      <c r="I139">
        <v>33.392865154591398</v>
      </c>
      <c r="J139">
        <v>-1.67637763715762</v>
      </c>
      <c r="K139">
        <v>1465.09410463619</v>
      </c>
      <c r="L139">
        <v>1178.4296131405299</v>
      </c>
      <c r="M139">
        <v>50.470598970345399</v>
      </c>
      <c r="N139">
        <v>0.20771679428804701</v>
      </c>
      <c r="O139">
        <v>8.1881417687975997</v>
      </c>
      <c r="P139">
        <v>154.596053297352</v>
      </c>
      <c r="Q139">
        <v>0.12952311327152699</v>
      </c>
    </row>
    <row r="140" spans="1:17" x14ac:dyDescent="0.3">
      <c r="A140" t="s">
        <v>354</v>
      </c>
      <c r="B140" t="s">
        <v>355</v>
      </c>
      <c r="C140" t="str">
        <f>IFERROR(VLOOKUP(Table1[[#This Row],[Ticker]],[1]!Table1[[Symbol]:[Industry]],2,FALSE),"-")</f>
        <v>-</v>
      </c>
      <c r="D140" t="s">
        <v>191</v>
      </c>
      <c r="E140">
        <v>71760.577933699999</v>
      </c>
      <c r="F140">
        <v>4591.1000000000004</v>
      </c>
      <c r="G140">
        <v>23.757883892455698</v>
      </c>
      <c r="H140">
        <v>6.8063461782015704</v>
      </c>
      <c r="I140">
        <v>30.314754533711898</v>
      </c>
      <c r="J140">
        <v>-1.5851641494742299</v>
      </c>
      <c r="K140">
        <v>4274.8778654874004</v>
      </c>
      <c r="L140">
        <v>3539.3734878027299</v>
      </c>
      <c r="M140">
        <v>45.654284802338502</v>
      </c>
      <c r="N140">
        <v>0.87924597371334701</v>
      </c>
      <c r="O140">
        <v>7.8390799590511904</v>
      </c>
      <c r="P140">
        <v>75.756067682413303</v>
      </c>
      <c r="Q140">
        <v>0.154113569840855</v>
      </c>
    </row>
    <row r="141" spans="1:17" x14ac:dyDescent="0.3">
      <c r="A141" t="s">
        <v>356</v>
      </c>
      <c r="B141" t="s">
        <v>357</v>
      </c>
      <c r="C141" t="str">
        <f>IFERROR(VLOOKUP(Table1[[#This Row],[Ticker]],[1]!Table1[[Symbol]:[Industry]],2,FALSE),"-")</f>
        <v>-</v>
      </c>
      <c r="D141" t="s">
        <v>166</v>
      </c>
      <c r="E141">
        <v>71164.189861874998</v>
      </c>
      <c r="F141">
        <v>2400.75</v>
      </c>
      <c r="G141">
        <v>-17.6963801586808</v>
      </c>
      <c r="H141">
        <v>0.61019425502414504</v>
      </c>
      <c r="I141">
        <v>-15.2219916048694</v>
      </c>
      <c r="J141">
        <v>-3.71184627185586</v>
      </c>
      <c r="K141">
        <v>2393.46119634356</v>
      </c>
      <c r="L141">
        <v>2388.3569801579902</v>
      </c>
      <c r="M141">
        <v>49.2475598464789</v>
      </c>
      <c r="N141">
        <v>0.96313710516435302</v>
      </c>
      <c r="O141">
        <v>12.212850150994401</v>
      </c>
      <c r="P141">
        <v>17.683823529411701</v>
      </c>
      <c r="Q141">
        <v>2.2763667403267001E-2</v>
      </c>
    </row>
    <row r="142" spans="1:17" x14ac:dyDescent="0.3">
      <c r="A142" t="s">
        <v>358</v>
      </c>
      <c r="B142" t="s">
        <v>359</v>
      </c>
      <c r="C142" t="str">
        <f>IFERROR(VLOOKUP(Table1[[#This Row],[Ticker]],[1]!Table1[[Symbol]:[Industry]],2,FALSE),"-")</f>
        <v>-</v>
      </c>
      <c r="D142" t="s">
        <v>18</v>
      </c>
      <c r="E142">
        <v>70739.459577664995</v>
      </c>
      <c r="F142">
        <v>332.45</v>
      </c>
      <c r="G142">
        <v>46.104282301212997</v>
      </c>
      <c r="H142">
        <v>-9.2621032446486993</v>
      </c>
      <c r="I142">
        <v>6.72913053148004</v>
      </c>
      <c r="J142">
        <v>-2.7539982086041599</v>
      </c>
      <c r="K142">
        <v>339.06598879035698</v>
      </c>
      <c r="L142">
        <v>294.60329235055298</v>
      </c>
      <c r="M142">
        <v>41.317015788512599</v>
      </c>
      <c r="N142">
        <v>0.54972907371876001</v>
      </c>
      <c r="O142">
        <v>19.276081616283101</v>
      </c>
      <c r="P142">
        <v>108.476170568561</v>
      </c>
      <c r="Q142">
        <v>4.4081139559995E-2</v>
      </c>
    </row>
    <row r="143" spans="1:17" x14ac:dyDescent="0.3">
      <c r="A143" t="s">
        <v>360</v>
      </c>
      <c r="B143" t="s">
        <v>361</v>
      </c>
      <c r="C143" t="str">
        <f>IFERROR(VLOOKUP(Table1[[#This Row],[Ticker]],[1]!Table1[[Symbol]:[Industry]],2,FALSE),"-")</f>
        <v>-</v>
      </c>
      <c r="D143" t="s">
        <v>37</v>
      </c>
      <c r="E143">
        <v>70632.144</v>
      </c>
      <c r="F143">
        <v>402.6</v>
      </c>
      <c r="G143">
        <v>94.334504606685897</v>
      </c>
      <c r="H143">
        <v>2.3922342945155601</v>
      </c>
      <c r="I143">
        <v>16.111546146890799</v>
      </c>
      <c r="J143">
        <v>-0.910573433208554</v>
      </c>
      <c r="K143">
        <v>369.40766303148803</v>
      </c>
      <c r="L143">
        <v>321.55235934635903</v>
      </c>
      <c r="M143">
        <v>69.761204157448404</v>
      </c>
      <c r="N143">
        <v>1.19649957727865</v>
      </c>
      <c r="O143">
        <v>16.194734227521099</v>
      </c>
      <c r="P143">
        <v>120.844761382336</v>
      </c>
      <c r="Q143">
        <v>6.1158782869394003E-2</v>
      </c>
    </row>
    <row r="144" spans="1:17" x14ac:dyDescent="0.3">
      <c r="A144" t="s">
        <v>362</v>
      </c>
      <c r="B144" t="s">
        <v>363</v>
      </c>
      <c r="C144" t="str">
        <f>IFERROR(VLOOKUP(Table1[[#This Row],[Ticker]],[1]!Table1[[Symbol]:[Industry]],2,FALSE),"-")</f>
        <v>-</v>
      </c>
      <c r="D144" t="s">
        <v>364</v>
      </c>
      <c r="E144">
        <v>68661.237692130002</v>
      </c>
      <c r="F144">
        <v>721.95</v>
      </c>
      <c r="G144">
        <v>-39.144188281256802</v>
      </c>
      <c r="H144">
        <v>-2.0888846894908299</v>
      </c>
      <c r="I144">
        <v>-18.437693507622299</v>
      </c>
      <c r="J144">
        <v>-3.33228255613081</v>
      </c>
      <c r="K144">
        <v>718.90417441409102</v>
      </c>
      <c r="L144">
        <v>742.73798408792902</v>
      </c>
      <c r="M144">
        <v>50.961717342666198</v>
      </c>
      <c r="N144">
        <v>0.80178280801965696</v>
      </c>
      <c r="O144">
        <v>23.671999445945001</v>
      </c>
      <c r="P144">
        <v>11.4206343082027</v>
      </c>
      <c r="Q144">
        <v>-0.130464152279746</v>
      </c>
    </row>
    <row r="145" spans="1:17" x14ac:dyDescent="0.3">
      <c r="A145" t="s">
        <v>365</v>
      </c>
      <c r="B145" t="s">
        <v>366</v>
      </c>
      <c r="C145" t="str">
        <f>IFERROR(VLOOKUP(Table1[[#This Row],[Ticker]],[1]!Table1[[Symbol]:[Industry]],2,FALSE),"-")</f>
        <v>-</v>
      </c>
      <c r="D145" t="s">
        <v>130</v>
      </c>
      <c r="E145">
        <v>68163.915194639994</v>
      </c>
      <c r="F145">
        <v>827.8</v>
      </c>
      <c r="G145">
        <v>108.549812516568</v>
      </c>
      <c r="H145">
        <v>0.51429225377087695</v>
      </c>
      <c r="I145">
        <v>24.552579888128001</v>
      </c>
      <c r="J145">
        <v>1.9633282451953</v>
      </c>
      <c r="K145">
        <v>766.17270825263699</v>
      </c>
      <c r="L145">
        <v>628.56258704907702</v>
      </c>
      <c r="M145">
        <v>61.289467293944398</v>
      </c>
      <c r="N145">
        <v>0.35259059651679497</v>
      </c>
      <c r="O145">
        <v>2.1744382701135399</v>
      </c>
      <c r="P145">
        <v>142.40117130307399</v>
      </c>
      <c r="Q145">
        <v>0.19840487635545401</v>
      </c>
    </row>
    <row r="146" spans="1:17" x14ac:dyDescent="0.3">
      <c r="A146" t="s">
        <v>367</v>
      </c>
      <c r="B146" t="s">
        <v>368</v>
      </c>
      <c r="C146" t="str">
        <f>IFERROR(VLOOKUP(Table1[[#This Row],[Ticker]],[1]!Table1[[Symbol]:[Industry]],2,FALSE),"-")</f>
        <v>-</v>
      </c>
      <c r="D146" t="s">
        <v>202</v>
      </c>
      <c r="E146">
        <v>67408.624547856001</v>
      </c>
      <c r="F146">
        <v>229.56</v>
      </c>
      <c r="G146">
        <v>13.5805376832362</v>
      </c>
      <c r="H146">
        <v>-0.24560480222266701</v>
      </c>
      <c r="I146">
        <v>15.9212005470036</v>
      </c>
      <c r="J146">
        <v>-7.4008006977645397</v>
      </c>
      <c r="K146">
        <v>219.73958925918899</v>
      </c>
      <c r="L146">
        <v>190.434606558436</v>
      </c>
      <c r="M146">
        <v>39.087806787251303</v>
      </c>
      <c r="N146">
        <v>0.588609855261093</v>
      </c>
      <c r="O146">
        <v>7.0177731312075204</v>
      </c>
      <c r="P146">
        <v>45.706125039669899</v>
      </c>
      <c r="Q146">
        <v>5.1385213199482999E-2</v>
      </c>
    </row>
    <row r="147" spans="1:17" x14ac:dyDescent="0.3">
      <c r="A147" t="s">
        <v>369</v>
      </c>
      <c r="B147" t="s">
        <v>370</v>
      </c>
      <c r="C147" t="str">
        <f>IFERROR(VLOOKUP(Table1[[#This Row],[Ticker]],[1]!Table1[[Symbol]:[Industry]],2,FALSE),"-")</f>
        <v>-</v>
      </c>
      <c r="D147" t="s">
        <v>140</v>
      </c>
      <c r="E147">
        <v>67095.165013940001</v>
      </c>
      <c r="F147">
        <v>3754.1</v>
      </c>
      <c r="G147">
        <v>114.316975411797</v>
      </c>
      <c r="H147">
        <v>6.7405605753879199</v>
      </c>
      <c r="I147">
        <v>38.833719498271897</v>
      </c>
      <c r="J147">
        <v>3.67444446754291</v>
      </c>
      <c r="K147">
        <v>3339.1072506583</v>
      </c>
      <c r="L147">
        <v>2710.0171657074002</v>
      </c>
      <c r="M147">
        <v>70.181192063714406</v>
      </c>
      <c r="N147">
        <v>0.38090366109943502</v>
      </c>
      <c r="O147">
        <v>5.0851069497349597</v>
      </c>
      <c r="P147">
        <v>141.73213135866001</v>
      </c>
      <c r="Q147">
        <v>0.190496103455988</v>
      </c>
    </row>
    <row r="148" spans="1:17" x14ac:dyDescent="0.3">
      <c r="A148" t="s">
        <v>371</v>
      </c>
      <c r="B148" t="s">
        <v>372</v>
      </c>
      <c r="C148" t="str">
        <f>IFERROR(VLOOKUP(Table1[[#This Row],[Ticker]],[1]!Table1[[Symbol]:[Industry]],2,FALSE),"-")</f>
        <v>-</v>
      </c>
      <c r="D148" t="s">
        <v>191</v>
      </c>
      <c r="E148">
        <v>66826.929919550006</v>
      </c>
      <c r="F148">
        <v>1163.9000000000001</v>
      </c>
      <c r="G148">
        <v>82.969150339890703</v>
      </c>
      <c r="H148">
        <v>29.242826166995499</v>
      </c>
      <c r="I148">
        <v>53.948367156763901</v>
      </c>
      <c r="J148">
        <v>6.10835784143522</v>
      </c>
      <c r="K148">
        <v>928.31308137012002</v>
      </c>
      <c r="L148">
        <v>742.39005094539402</v>
      </c>
      <c r="M148">
        <v>83.622151452288605</v>
      </c>
      <c r="N148">
        <v>1.4268834173784499</v>
      </c>
      <c r="O148">
        <v>3.72884268407938</v>
      </c>
      <c r="P148">
        <v>112.15822092599301</v>
      </c>
      <c r="Q148">
        <v>0.14250331666846899</v>
      </c>
    </row>
    <row r="149" spans="1:17" x14ac:dyDescent="0.3">
      <c r="A149" t="s">
        <v>373</v>
      </c>
      <c r="B149" t="s">
        <v>374</v>
      </c>
      <c r="C149" t="str">
        <f>IFERROR(VLOOKUP(Table1[[#This Row],[Ticker]],[1]!Table1[[Symbol]:[Industry]],2,FALSE),"-")</f>
        <v>-</v>
      </c>
      <c r="D149" t="s">
        <v>375</v>
      </c>
      <c r="E149">
        <v>65823.39655515</v>
      </c>
      <c r="F149">
        <v>1017.25</v>
      </c>
      <c r="G149">
        <v>86.484241764204796</v>
      </c>
      <c r="H149">
        <v>47.662935576738803</v>
      </c>
      <c r="I149">
        <v>13.4362872612414</v>
      </c>
      <c r="J149">
        <v>2.7241167549137102</v>
      </c>
      <c r="K149">
        <v>835.03670839382198</v>
      </c>
      <c r="L149">
        <v>705.88529555738</v>
      </c>
      <c r="M149">
        <v>62.593625663627201</v>
      </c>
      <c r="N149">
        <v>1.5639235366940401</v>
      </c>
      <c r="O149">
        <v>16.687146719095502</v>
      </c>
      <c r="P149">
        <v>146.21808060026601</v>
      </c>
      <c r="Q149">
        <v>0.14031272956323601</v>
      </c>
    </row>
    <row r="150" spans="1:17" x14ac:dyDescent="0.3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122</v>
      </c>
      <c r="E150">
        <v>65752.405499999993</v>
      </c>
      <c r="F150">
        <v>328.45</v>
      </c>
      <c r="G150">
        <v>432.83113799338599</v>
      </c>
      <c r="H150">
        <v>32.006995893998699</v>
      </c>
      <c r="I150">
        <v>145.20137295233201</v>
      </c>
      <c r="J150">
        <v>12.5578921008364</v>
      </c>
      <c r="K150">
        <v>260.17255951614197</v>
      </c>
      <c r="L150">
        <v>183.531492738157</v>
      </c>
      <c r="M150">
        <v>84.419964851342897</v>
      </c>
      <c r="N150">
        <v>1.2971528172845099</v>
      </c>
      <c r="O150">
        <v>3.3490637844420799</v>
      </c>
      <c r="P150">
        <v>469.23743500866499</v>
      </c>
      <c r="Q150">
        <v>0.170441945948937</v>
      </c>
    </row>
    <row r="151" spans="1:17" x14ac:dyDescent="0.3">
      <c r="A151" t="s">
        <v>378</v>
      </c>
      <c r="B151" t="s">
        <v>379</v>
      </c>
      <c r="C151" t="str">
        <f>IFERROR(VLOOKUP(Table1[[#This Row],[Ticker]],[1]!Table1[[Symbol]:[Industry]],2,FALSE),"-")</f>
        <v>-</v>
      </c>
      <c r="D151" t="s">
        <v>32</v>
      </c>
      <c r="E151">
        <v>65207.795891904003</v>
      </c>
      <c r="F151">
        <v>54.54</v>
      </c>
      <c r="G151">
        <v>62.1592790119361</v>
      </c>
      <c r="H151">
        <v>-8.3090094915368802</v>
      </c>
      <c r="I151">
        <v>19.895415727541501</v>
      </c>
      <c r="J151">
        <v>-1.9750065888885899</v>
      </c>
      <c r="K151">
        <v>55.210718931865003</v>
      </c>
      <c r="L151">
        <v>48.224093523225903</v>
      </c>
      <c r="M151">
        <v>43.841947194649499</v>
      </c>
      <c r="N151">
        <v>0.63276178491225099</v>
      </c>
      <c r="O151">
        <v>29.537953795379501</v>
      </c>
      <c r="P151">
        <v>102</v>
      </c>
      <c r="Q151">
        <v>0.112579596566344</v>
      </c>
    </row>
    <row r="152" spans="1:17" x14ac:dyDescent="0.3">
      <c r="A152" t="s">
        <v>380</v>
      </c>
      <c r="B152" t="s">
        <v>381</v>
      </c>
      <c r="C152" t="str">
        <f>IFERROR(VLOOKUP(Table1[[#This Row],[Ticker]],[1]!Table1[[Symbol]:[Industry]],2,FALSE),"-")</f>
        <v>-</v>
      </c>
      <c r="D152" t="s">
        <v>140</v>
      </c>
      <c r="E152">
        <v>64904.817315684901</v>
      </c>
      <c r="F152">
        <v>1785.05</v>
      </c>
      <c r="G152">
        <v>51.070888328614203</v>
      </c>
      <c r="H152">
        <v>-5.6482724908255397</v>
      </c>
      <c r="I152">
        <v>5.5388834370211404</v>
      </c>
      <c r="J152">
        <v>0.23080056226096701</v>
      </c>
      <c r="K152">
        <v>1742.2140850660201</v>
      </c>
      <c r="L152">
        <v>1472.5373121978701</v>
      </c>
      <c r="M152">
        <v>39.058863291265602</v>
      </c>
      <c r="N152">
        <v>0.87001431124823503</v>
      </c>
      <c r="O152">
        <v>9.4115010784011606</v>
      </c>
      <c r="P152">
        <v>80.673076923076906</v>
      </c>
      <c r="Q152">
        <v>0.10536808395175901</v>
      </c>
    </row>
    <row r="153" spans="1:17" x14ac:dyDescent="0.3">
      <c r="A153" t="s">
        <v>382</v>
      </c>
      <c r="B153" t="s">
        <v>383</v>
      </c>
      <c r="C153" t="str">
        <f>IFERROR(VLOOKUP(Table1[[#This Row],[Ticker]],[1]!Table1[[Symbol]:[Industry]],2,FALSE),"-")</f>
        <v>-</v>
      </c>
      <c r="D153" t="s">
        <v>384</v>
      </c>
      <c r="E153">
        <v>64638.374040625</v>
      </c>
      <c r="F153">
        <v>2406.25</v>
      </c>
      <c r="G153">
        <v>3.3143467072033501</v>
      </c>
      <c r="H153">
        <v>9.9212717035582401</v>
      </c>
      <c r="I153">
        <v>18.689761212614801</v>
      </c>
      <c r="J153">
        <v>-2.75726706970288</v>
      </c>
      <c r="K153">
        <v>2217.3938770664299</v>
      </c>
      <c r="L153">
        <v>2019.8256024259199</v>
      </c>
      <c r="M153">
        <v>64.609700033626297</v>
      </c>
      <c r="N153">
        <v>1.1112426362033001</v>
      </c>
      <c r="O153">
        <v>1.98441558441557</v>
      </c>
      <c r="P153">
        <v>38.2902298850574</v>
      </c>
      <c r="Q153">
        <v>2.5691770062297999E-2</v>
      </c>
    </row>
    <row r="154" spans="1:17" x14ac:dyDescent="0.3">
      <c r="A154" t="s">
        <v>385</v>
      </c>
      <c r="B154" t="s">
        <v>386</v>
      </c>
      <c r="C154" t="str">
        <f>IFERROR(VLOOKUP(Table1[[#This Row],[Ticker]],[1]!Table1[[Symbol]:[Industry]],2,FALSE),"-")</f>
        <v>-</v>
      </c>
      <c r="D154" t="s">
        <v>387</v>
      </c>
      <c r="E154">
        <v>64457.249074919899</v>
      </c>
      <c r="F154">
        <v>1057.9000000000001</v>
      </c>
      <c r="G154">
        <v>32.063960814114999</v>
      </c>
      <c r="H154">
        <v>0.395019985737532</v>
      </c>
      <c r="I154">
        <v>6.0793629394337501</v>
      </c>
      <c r="J154">
        <v>-2.8526045032935099</v>
      </c>
      <c r="K154">
        <v>1043.5711050867501</v>
      </c>
      <c r="L154">
        <v>919.301126665266</v>
      </c>
      <c r="M154">
        <v>52.469371972239898</v>
      </c>
      <c r="N154">
        <v>0.76028398309817602</v>
      </c>
      <c r="O154">
        <v>11.5417336232158</v>
      </c>
      <c r="P154">
        <v>63.786963926304402</v>
      </c>
      <c r="Q154">
        <v>2.4113603615944001E-2</v>
      </c>
    </row>
    <row r="155" spans="1:17" x14ac:dyDescent="0.3">
      <c r="A155" t="s">
        <v>388</v>
      </c>
      <c r="B155" t="s">
        <v>389</v>
      </c>
      <c r="C155" t="str">
        <f>IFERROR(VLOOKUP(Table1[[#This Row],[Ticker]],[1]!Table1[[Symbol]:[Industry]],2,FALSE),"-")</f>
        <v>-</v>
      </c>
      <c r="D155" t="s">
        <v>130</v>
      </c>
      <c r="E155">
        <v>64275.104022129002</v>
      </c>
      <c r="F155">
        <v>155.61000000000001</v>
      </c>
      <c r="G155">
        <v>51.114151490517898</v>
      </c>
      <c r="H155">
        <v>3.7712763578026398</v>
      </c>
      <c r="I155">
        <v>21.053849581134902</v>
      </c>
      <c r="J155">
        <v>2.1413423697609399</v>
      </c>
      <c r="K155">
        <v>151.708556830698</v>
      </c>
      <c r="L155">
        <v>130.48001886395301</v>
      </c>
      <c r="M155">
        <v>62.294192401159997</v>
      </c>
      <c r="N155">
        <v>1.0424844273228799</v>
      </c>
      <c r="O155">
        <v>12.685560053981</v>
      </c>
      <c r="P155">
        <v>90.232273838630803</v>
      </c>
      <c r="Q155">
        <v>-5.2995251235730002E-3</v>
      </c>
    </row>
    <row r="156" spans="1:17" x14ac:dyDescent="0.3">
      <c r="A156" t="s">
        <v>390</v>
      </c>
      <c r="B156" t="s">
        <v>391</v>
      </c>
      <c r="C156" t="str">
        <f>IFERROR(VLOOKUP(Table1[[#This Row],[Ticker]],[1]!Table1[[Symbol]:[Industry]],2,FALSE),"-")</f>
        <v>-</v>
      </c>
      <c r="D156" t="s">
        <v>62</v>
      </c>
      <c r="E156">
        <v>63483.126562500001</v>
      </c>
      <c r="F156">
        <v>1731.85</v>
      </c>
      <c r="G156">
        <v>182.133815377536</v>
      </c>
      <c r="H156">
        <v>16.303079906444299</v>
      </c>
      <c r="I156">
        <v>87.369577324944402</v>
      </c>
      <c r="J156">
        <v>3.6408260027833399</v>
      </c>
      <c r="K156">
        <v>1384.4852132911701</v>
      </c>
      <c r="L156">
        <v>983.90974526083596</v>
      </c>
      <c r="M156">
        <v>78.932064137000594</v>
      </c>
      <c r="N156">
        <v>1.41845387856007</v>
      </c>
      <c r="O156">
        <v>3.6290671824927099</v>
      </c>
      <c r="P156">
        <v>284.85555555555499</v>
      </c>
      <c r="Q156">
        <v>0.21247906766289901</v>
      </c>
    </row>
    <row r="157" spans="1:17" x14ac:dyDescent="0.3">
      <c r="A157" t="s">
        <v>392</v>
      </c>
      <c r="B157" t="s">
        <v>393</v>
      </c>
      <c r="C157" t="str">
        <f>IFERROR(VLOOKUP(Table1[[#This Row],[Ticker]],[1]!Table1[[Symbol]:[Industry]],2,FALSE),"-")</f>
        <v>-</v>
      </c>
      <c r="D157" t="s">
        <v>230</v>
      </c>
      <c r="E157">
        <v>63417.306302539997</v>
      </c>
      <c r="F157">
        <v>5631.05</v>
      </c>
      <c r="G157">
        <v>123.514009266025</v>
      </c>
      <c r="H157">
        <v>-9.0188251833690405</v>
      </c>
      <c r="I157">
        <v>63.427303732719899</v>
      </c>
      <c r="J157">
        <v>-1.8736504190588199</v>
      </c>
      <c r="K157">
        <v>5024.0548146394603</v>
      </c>
      <c r="L157">
        <v>3968.8852815724599</v>
      </c>
      <c r="M157">
        <v>71.899136257877998</v>
      </c>
      <c r="N157">
        <v>0.47225262579418098</v>
      </c>
      <c r="O157">
        <v>2.8049830848598298</v>
      </c>
      <c r="P157">
        <v>152.30414230347</v>
      </c>
      <c r="Q157">
        <v>0.144866307076918</v>
      </c>
    </row>
    <row r="158" spans="1:17" hidden="1" x14ac:dyDescent="0.3">
      <c r="A158" t="s">
        <v>394</v>
      </c>
      <c r="B158" t="s">
        <v>395</v>
      </c>
      <c r="C158" t="str">
        <f>IFERROR(VLOOKUP(Table1[[#This Row],[Ticker]],[1]!Table1[[Symbol]:[Industry]],2,FALSE),"-")</f>
        <v>-</v>
      </c>
      <c r="D158" t="s">
        <v>122</v>
      </c>
      <c r="E158">
        <v>61506.807532104001</v>
      </c>
      <c r="F158">
        <v>228.84</v>
      </c>
      <c r="G158">
        <v>256.312902200341</v>
      </c>
      <c r="H158">
        <v>22.2768971487131</v>
      </c>
      <c r="I158">
        <v>105.732477683851</v>
      </c>
      <c r="J158">
        <v>11.3922861339205</v>
      </c>
      <c r="K158">
        <v>183.56357766280999</v>
      </c>
      <c r="M158">
        <v>82.594239834085201</v>
      </c>
      <c r="N158">
        <v>1.7290090352313801</v>
      </c>
      <c r="O158">
        <v>1.38087746897395</v>
      </c>
      <c r="P158">
        <v>388.97435897435901</v>
      </c>
    </row>
    <row r="159" spans="1:17" x14ac:dyDescent="0.3">
      <c r="A159" t="s">
        <v>396</v>
      </c>
      <c r="B159" t="s">
        <v>397</v>
      </c>
      <c r="C159" t="str">
        <f>IFERROR(VLOOKUP(Table1[[#This Row],[Ticker]],[1]!Table1[[Symbol]:[Industry]],2,FALSE),"-")</f>
        <v>-</v>
      </c>
      <c r="D159" t="s">
        <v>398</v>
      </c>
      <c r="E159">
        <v>61426.537122499998</v>
      </c>
      <c r="F159">
        <v>3177.5</v>
      </c>
      <c r="G159">
        <v>5.7381859916700204</v>
      </c>
      <c r="H159">
        <v>-2.7480932607176899E-2</v>
      </c>
      <c r="I159">
        <v>11.2251585455632</v>
      </c>
      <c r="J159">
        <v>-2.84479292961014</v>
      </c>
      <c r="K159">
        <v>2973.09735225435</v>
      </c>
      <c r="L159">
        <v>2620.0779677698902</v>
      </c>
      <c r="M159">
        <v>50.634517117154097</v>
      </c>
      <c r="N159">
        <v>0.63157008797146597</v>
      </c>
      <c r="O159">
        <v>5.8678206136900002</v>
      </c>
      <c r="P159">
        <v>44.840003646640497</v>
      </c>
      <c r="Q159">
        <v>2.3341746101659998E-3</v>
      </c>
    </row>
    <row r="160" spans="1:17" x14ac:dyDescent="0.3">
      <c r="A160" t="s">
        <v>399</v>
      </c>
      <c r="B160" t="s">
        <v>400</v>
      </c>
      <c r="C160" t="str">
        <f>IFERROR(VLOOKUP(Table1[[#This Row],[Ticker]],[1]!Table1[[Symbol]:[Industry]],2,FALSE),"-")</f>
        <v>-</v>
      </c>
      <c r="D160" t="s">
        <v>401</v>
      </c>
      <c r="E160">
        <v>61411.647574598901</v>
      </c>
      <c r="F160">
        <v>236.01</v>
      </c>
      <c r="G160">
        <v>-0.28095535856724002</v>
      </c>
      <c r="H160">
        <v>7.4267261238218403</v>
      </c>
      <c r="I160">
        <v>22.782824339100099</v>
      </c>
      <c r="J160">
        <v>-0.69031608497208297</v>
      </c>
      <c r="K160">
        <v>226.76315955020399</v>
      </c>
      <c r="L160">
        <v>198.22539814823901</v>
      </c>
      <c r="M160">
        <v>47.394482165110603</v>
      </c>
      <c r="N160">
        <v>0.47939487476857801</v>
      </c>
      <c r="O160">
        <v>4.6142112622346403</v>
      </c>
      <c r="P160">
        <v>52.264516129032202</v>
      </c>
      <c r="Q160">
        <v>6.8160487686155E-2</v>
      </c>
    </row>
    <row r="161" spans="1:17" x14ac:dyDescent="0.3">
      <c r="A161" t="s">
        <v>402</v>
      </c>
      <c r="B161" t="s">
        <v>403</v>
      </c>
      <c r="C161" t="str">
        <f>IFERROR(VLOOKUP(Table1[[#This Row],[Ticker]],[1]!Table1[[Symbol]:[Industry]],2,FALSE),"-")</f>
        <v>-</v>
      </c>
      <c r="D161" t="s">
        <v>59</v>
      </c>
      <c r="E161">
        <v>60542.335574999997</v>
      </c>
      <c r="F161">
        <v>5063.55</v>
      </c>
      <c r="G161">
        <v>19.1405055884834</v>
      </c>
      <c r="H161">
        <v>-1.9880728222097299</v>
      </c>
      <c r="I161">
        <v>-15.3445539589236</v>
      </c>
      <c r="J161">
        <v>-0.91442559668916201</v>
      </c>
      <c r="K161">
        <v>5038.28914618832</v>
      </c>
      <c r="L161">
        <v>4719.7692009069096</v>
      </c>
      <c r="M161">
        <v>56.589308855651801</v>
      </c>
      <c r="N161">
        <v>1.1469257278220399</v>
      </c>
      <c r="O161">
        <v>10.1756672690108</v>
      </c>
      <c r="P161">
        <v>46.897302001740599</v>
      </c>
      <c r="Q161">
        <v>1.0589849950374E-2</v>
      </c>
    </row>
    <row r="162" spans="1:17" x14ac:dyDescent="0.3">
      <c r="A162" t="s">
        <v>404</v>
      </c>
      <c r="B162" t="s">
        <v>405</v>
      </c>
      <c r="C162" t="str">
        <f>IFERROR(VLOOKUP(Table1[[#This Row],[Ticker]],[1]!Table1[[Symbol]:[Industry]],2,FALSE),"-")</f>
        <v>-</v>
      </c>
      <c r="D162" t="s">
        <v>101</v>
      </c>
      <c r="E162">
        <v>59968.548760559999</v>
      </c>
      <c r="F162">
        <v>514.4</v>
      </c>
      <c r="G162">
        <v>-34.245935810490103</v>
      </c>
      <c r="H162">
        <v>4.8527263254956203</v>
      </c>
      <c r="I162">
        <v>-25.744942400283399</v>
      </c>
      <c r="J162">
        <v>1.07928771336952</v>
      </c>
      <c r="K162">
        <v>505.37349050125999</v>
      </c>
      <c r="L162">
        <v>535.92746439586597</v>
      </c>
      <c r="M162">
        <v>70.891960262155806</v>
      </c>
      <c r="N162">
        <v>0.51019889004542296</v>
      </c>
      <c r="O162">
        <v>32.144245723172602</v>
      </c>
      <c r="P162">
        <v>17.175398633257299</v>
      </c>
      <c r="Q162">
        <v>-0.13197876226551</v>
      </c>
    </row>
    <row r="163" spans="1:17" x14ac:dyDescent="0.3">
      <c r="A163" t="s">
        <v>406</v>
      </c>
      <c r="B163" t="s">
        <v>407</v>
      </c>
      <c r="C163" t="str">
        <f>IFERROR(VLOOKUP(Table1[[#This Row],[Ticker]],[1]!Table1[[Symbol]:[Industry]],2,FALSE),"-")</f>
        <v>-</v>
      </c>
      <c r="D163" t="s">
        <v>408</v>
      </c>
      <c r="E163">
        <v>59655.034926159999</v>
      </c>
      <c r="F163">
        <v>1648.3</v>
      </c>
      <c r="G163">
        <v>11.785162631336901</v>
      </c>
      <c r="H163">
        <v>19.208054830929299</v>
      </c>
      <c r="I163">
        <v>-8.1600084826589594</v>
      </c>
      <c r="J163">
        <v>5.2733914917339</v>
      </c>
      <c r="K163">
        <v>1491.0985561664399</v>
      </c>
      <c r="L163">
        <v>1430.3417581139399</v>
      </c>
      <c r="M163">
        <v>67.046243783337701</v>
      </c>
      <c r="N163">
        <v>1.81338517643082</v>
      </c>
      <c r="O163">
        <v>7.0436207001152802</v>
      </c>
      <c r="P163">
        <v>41.4728349497897</v>
      </c>
      <c r="Q163">
        <v>2.4250445862063999E-2</v>
      </c>
    </row>
    <row r="164" spans="1:17" x14ac:dyDescent="0.3">
      <c r="A164" t="s">
        <v>409</v>
      </c>
      <c r="B164" t="s">
        <v>410</v>
      </c>
      <c r="C164" t="str">
        <f>IFERROR(VLOOKUP(Table1[[#This Row],[Ticker]],[1]!Table1[[Symbol]:[Industry]],2,FALSE),"-")</f>
        <v>-</v>
      </c>
      <c r="D164" t="s">
        <v>148</v>
      </c>
      <c r="E164">
        <v>59417.201174624999</v>
      </c>
      <c r="F164">
        <v>14019.55</v>
      </c>
      <c r="G164">
        <v>206.49808738552699</v>
      </c>
      <c r="H164">
        <v>30.592711621183899</v>
      </c>
      <c r="I164">
        <v>138.46909451251599</v>
      </c>
      <c r="J164">
        <v>7.4144041607976199</v>
      </c>
      <c r="K164">
        <v>10855.823275222599</v>
      </c>
      <c r="L164">
        <v>7640.2330732912997</v>
      </c>
      <c r="M164">
        <v>81.823303966864202</v>
      </c>
      <c r="N164">
        <v>0.69397264811806803</v>
      </c>
      <c r="O164">
        <v>2.58531835900581</v>
      </c>
      <c r="P164">
        <v>259.85394902333201</v>
      </c>
      <c r="Q164">
        <v>0.18883656917927799</v>
      </c>
    </row>
    <row r="165" spans="1:17" x14ac:dyDescent="0.3">
      <c r="A165" t="s">
        <v>411</v>
      </c>
      <c r="B165" t="s">
        <v>412</v>
      </c>
      <c r="C165" t="str">
        <f>IFERROR(VLOOKUP(Table1[[#This Row],[Ticker]],[1]!Table1[[Symbol]:[Industry]],2,FALSE),"-")</f>
        <v>-</v>
      </c>
      <c r="D165" t="s">
        <v>59</v>
      </c>
      <c r="E165">
        <v>59122.88917319</v>
      </c>
      <c r="F165">
        <v>27823.45</v>
      </c>
      <c r="G165">
        <v>-5.6508982516160504</v>
      </c>
      <c r="H165">
        <v>-2.0310447643614502</v>
      </c>
      <c r="I165">
        <v>4.4881577169588001</v>
      </c>
      <c r="J165">
        <v>0.58509848641844298</v>
      </c>
      <c r="K165">
        <v>27007.611893926201</v>
      </c>
      <c r="L165">
        <v>25667.440531750701</v>
      </c>
      <c r="M165">
        <v>65.890223005118798</v>
      </c>
      <c r="N165">
        <v>1.0991516573605</v>
      </c>
      <c r="O165">
        <v>6.5250714774767404</v>
      </c>
      <c r="P165">
        <v>26.4702272727272</v>
      </c>
      <c r="Q165">
        <v>2.3837342581967999E-2</v>
      </c>
    </row>
    <row r="166" spans="1:17" x14ac:dyDescent="0.3">
      <c r="A166" t="s">
        <v>413</v>
      </c>
      <c r="B166" t="s">
        <v>414</v>
      </c>
      <c r="C166" t="str">
        <f>IFERROR(VLOOKUP(Table1[[#This Row],[Ticker]],[1]!Table1[[Symbol]:[Industry]],2,FALSE),"-")</f>
        <v>-</v>
      </c>
      <c r="D166" t="s">
        <v>46</v>
      </c>
      <c r="E166">
        <v>58083.901381324999</v>
      </c>
      <c r="F166">
        <v>96.23</v>
      </c>
      <c r="G166">
        <v>94.258107679793994</v>
      </c>
      <c r="H166">
        <v>17.765758643222799</v>
      </c>
      <c r="I166">
        <v>2.6930544204635298</v>
      </c>
      <c r="J166">
        <v>-3.5656773875426699</v>
      </c>
      <c r="K166">
        <v>90.210076504472696</v>
      </c>
      <c r="L166">
        <v>77.706535191934506</v>
      </c>
      <c r="M166">
        <v>52.955889338970699</v>
      </c>
      <c r="N166">
        <v>0.76614506434434504</v>
      </c>
      <c r="O166">
        <v>5.21666839862828</v>
      </c>
      <c r="P166">
        <v>121.72811059907799</v>
      </c>
      <c r="Q166">
        <v>0.13152654013387</v>
      </c>
    </row>
    <row r="167" spans="1:17" x14ac:dyDescent="0.3">
      <c r="A167" t="s">
        <v>415</v>
      </c>
      <c r="B167" t="s">
        <v>416</v>
      </c>
      <c r="C167" t="str">
        <f>IFERROR(VLOOKUP(Table1[[#This Row],[Ticker]],[1]!Table1[[Symbol]:[Industry]],2,FALSE),"-")</f>
        <v>-</v>
      </c>
      <c r="D167" t="s">
        <v>24</v>
      </c>
      <c r="E167">
        <v>57491.624963241004</v>
      </c>
      <c r="F167">
        <v>81.19</v>
      </c>
      <c r="G167">
        <v>-24.3207837569283</v>
      </c>
      <c r="H167">
        <v>3.2372566250763102</v>
      </c>
      <c r="I167">
        <v>-18.358260307208301</v>
      </c>
      <c r="J167">
        <v>-2.80363154318316</v>
      </c>
      <c r="K167">
        <v>79.996838269441398</v>
      </c>
      <c r="L167">
        <v>80.333440333343901</v>
      </c>
      <c r="M167">
        <v>52.158530411174503</v>
      </c>
      <c r="N167">
        <v>0.82908749807327897</v>
      </c>
      <c r="O167">
        <v>24.030052962187401</v>
      </c>
      <c r="P167">
        <v>14.6751412429378</v>
      </c>
      <c r="Q167">
        <v>1.8151691600385E-2</v>
      </c>
    </row>
    <row r="168" spans="1:17" x14ac:dyDescent="0.3">
      <c r="A168" t="s">
        <v>417</v>
      </c>
      <c r="B168" t="s">
        <v>418</v>
      </c>
      <c r="C168" t="str">
        <f>IFERROR(VLOOKUP(Table1[[#This Row],[Ticker]],[1]!Table1[[Symbol]:[Industry]],2,FALSE),"-")</f>
        <v>-</v>
      </c>
      <c r="D168" t="s">
        <v>166</v>
      </c>
      <c r="E168">
        <v>57468.686197900002</v>
      </c>
      <c r="F168">
        <v>3788.5</v>
      </c>
      <c r="G168">
        <v>-27.014359999180101</v>
      </c>
      <c r="H168">
        <v>1.2066833838451601</v>
      </c>
      <c r="I168">
        <v>-2.5246132503846601</v>
      </c>
      <c r="J168">
        <v>-2.5293110564519501</v>
      </c>
      <c r="K168">
        <v>3698.7528283473598</v>
      </c>
      <c r="L168">
        <v>3610.0782994728602</v>
      </c>
      <c r="M168">
        <v>57.706458936195297</v>
      </c>
      <c r="N168">
        <v>0.99712044495021201</v>
      </c>
      <c r="O168">
        <v>6.6385112841494003</v>
      </c>
      <c r="P168">
        <v>17.655279503105501</v>
      </c>
      <c r="Q168">
        <v>-1.951232057058E-2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Row],[Ticker]],[1]!Table1[[Symbol]:[Industry]],2,FALSE),"-")</f>
        <v>-</v>
      </c>
      <c r="D169" t="s">
        <v>109</v>
      </c>
      <c r="E169">
        <v>55869.898002975002</v>
      </c>
      <c r="F169">
        <v>142.16999999999999</v>
      </c>
      <c r="G169">
        <v>196.91896280640199</v>
      </c>
      <c r="H169">
        <v>3.4010320594077301</v>
      </c>
      <c r="I169">
        <v>38.044481078031097</v>
      </c>
      <c r="J169">
        <v>4.4398692569015497</v>
      </c>
      <c r="K169">
        <v>132.65274173312599</v>
      </c>
      <c r="L169">
        <v>109.978268294042</v>
      </c>
      <c r="M169">
        <v>76.676418394012202</v>
      </c>
      <c r="N169">
        <v>0.80355960580564301</v>
      </c>
      <c r="O169">
        <v>19.9268481395512</v>
      </c>
      <c r="P169">
        <v>243.405797101449</v>
      </c>
      <c r="Q169">
        <v>0.17523342159486499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Row],[Ticker]],[1]!Table1[[Symbol]:[Industry]],2,FALSE),"-")</f>
        <v>-</v>
      </c>
      <c r="D170" t="s">
        <v>32</v>
      </c>
      <c r="E170">
        <v>54836.884445969998</v>
      </c>
      <c r="F170">
        <v>120.45</v>
      </c>
      <c r="G170">
        <v>24.490472293799801</v>
      </c>
      <c r="H170">
        <v>-7.6761351851376398</v>
      </c>
      <c r="I170">
        <v>-10.6567775759783</v>
      </c>
      <c r="J170">
        <v>-3.7493733972112802</v>
      </c>
      <c r="K170">
        <v>126.497510668052</v>
      </c>
      <c r="L170">
        <v>121.034682026963</v>
      </c>
      <c r="M170">
        <v>47.427425575206499</v>
      </c>
      <c r="N170">
        <v>0.64029679989077903</v>
      </c>
      <c r="O170">
        <v>31.1332503113324</v>
      </c>
      <c r="P170">
        <v>56.938110749185597</v>
      </c>
      <c r="Q170">
        <v>3.3622656794029003E-2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286</v>
      </c>
      <c r="E171">
        <v>54800.611181740001</v>
      </c>
      <c r="F171">
        <v>2072.6</v>
      </c>
      <c r="G171">
        <v>6.87112299136923</v>
      </c>
      <c r="H171">
        <v>-3.3289999782566801</v>
      </c>
      <c r="I171">
        <v>-2.24000424940172</v>
      </c>
      <c r="J171">
        <v>-0.71779868452828199</v>
      </c>
      <c r="K171">
        <v>1971.2950798863901</v>
      </c>
      <c r="L171">
        <v>1803.82648264363</v>
      </c>
      <c r="M171">
        <v>61.620171929202499</v>
      </c>
      <c r="N171">
        <v>0.76944075433918702</v>
      </c>
      <c r="O171">
        <v>5.3001061468686599</v>
      </c>
      <c r="P171">
        <v>40.988401755042297</v>
      </c>
      <c r="Q171">
        <v>2.5610340796020001E-3</v>
      </c>
    </row>
    <row r="172" spans="1:17" hidden="1" x14ac:dyDescent="0.3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29</v>
      </c>
      <c r="E172">
        <v>54760</v>
      </c>
      <c r="F172">
        <v>1095.2</v>
      </c>
      <c r="G172">
        <v>8.9447723589550101</v>
      </c>
      <c r="H172">
        <v>3.3071845385158198</v>
      </c>
      <c r="I172">
        <v>22.6582442832146</v>
      </c>
      <c r="J172">
        <v>-14.6984489444581</v>
      </c>
      <c r="K172">
        <v>1018.78270859087</v>
      </c>
      <c r="M172">
        <v>46.820914131084898</v>
      </c>
      <c r="O172">
        <v>24.963476990503999</v>
      </c>
      <c r="P172">
        <v>45.0596026490066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398</v>
      </c>
      <c r="E173">
        <v>54689.984305015001</v>
      </c>
      <c r="F173">
        <v>128951.05</v>
      </c>
      <c r="G173">
        <v>2.9070009501988898</v>
      </c>
      <c r="H173">
        <v>-2.8688586540048302</v>
      </c>
      <c r="I173">
        <v>-14.829059555813201</v>
      </c>
      <c r="J173">
        <v>1.1206245861744399</v>
      </c>
      <c r="K173">
        <v>128485.587779038</v>
      </c>
      <c r="L173">
        <v>124742.688259873</v>
      </c>
      <c r="M173">
        <v>60.212877558680198</v>
      </c>
      <c r="N173">
        <v>1.00740756519562</v>
      </c>
      <c r="O173">
        <v>17.443789717105801</v>
      </c>
      <c r="P173">
        <v>30.123462396189598</v>
      </c>
      <c r="Q173">
        <v>2.2984560315147999E-2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297</v>
      </c>
      <c r="E174">
        <v>54240.113394319997</v>
      </c>
      <c r="F174">
        <v>5125.3999999999996</v>
      </c>
      <c r="G174">
        <v>2.7631616061424902</v>
      </c>
      <c r="H174">
        <v>6.3135951494661899</v>
      </c>
      <c r="I174">
        <v>-13.7719909944249</v>
      </c>
      <c r="J174">
        <v>1.7988839661274101</v>
      </c>
      <c r="K174">
        <v>4874.2311562081104</v>
      </c>
      <c r="L174">
        <v>4838.2221956788899</v>
      </c>
      <c r="M174">
        <v>83.979593178161494</v>
      </c>
      <c r="N174">
        <v>0.80818493203089303</v>
      </c>
      <c r="O174">
        <v>14.5930073750341</v>
      </c>
      <c r="P174">
        <v>34.1130910327864</v>
      </c>
      <c r="Q174">
        <v>4.3336971922448002E-2</v>
      </c>
    </row>
    <row r="175" spans="1:17" x14ac:dyDescent="0.3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32</v>
      </c>
      <c r="E175">
        <v>53978.081388175997</v>
      </c>
      <c r="F175">
        <v>62.18</v>
      </c>
      <c r="G175">
        <v>76.890137972699605</v>
      </c>
      <c r="H175">
        <v>-7.7238008486005301</v>
      </c>
      <c r="I175">
        <v>7.8043094469768803</v>
      </c>
      <c r="J175">
        <v>-1.40339036869774</v>
      </c>
      <c r="K175">
        <v>63.465865958546402</v>
      </c>
      <c r="L175">
        <v>55.824942207749501</v>
      </c>
      <c r="M175">
        <v>36.752461726697497</v>
      </c>
      <c r="N175">
        <v>0.47446759487795698</v>
      </c>
      <c r="O175">
        <v>23.673206818912799</v>
      </c>
      <c r="P175">
        <v>110.067567567567</v>
      </c>
      <c r="Q175">
        <v>7.7076479250738003E-2</v>
      </c>
    </row>
    <row r="176" spans="1:17" x14ac:dyDescent="0.3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188</v>
      </c>
      <c r="E176">
        <v>53931.240612479902</v>
      </c>
      <c r="F176">
        <v>16614.3</v>
      </c>
      <c r="G176">
        <v>-12.0059223617796</v>
      </c>
      <c r="H176">
        <v>-5.0668709255419699</v>
      </c>
      <c r="I176">
        <v>-15.6021675134826</v>
      </c>
      <c r="J176">
        <v>-2.3585151837602001</v>
      </c>
      <c r="K176">
        <v>16330.9340783401</v>
      </c>
      <c r="L176">
        <v>16271.1365991068</v>
      </c>
      <c r="M176">
        <v>54.915213384271802</v>
      </c>
      <c r="N176">
        <v>0.74808113677781296</v>
      </c>
      <c r="O176">
        <v>15.864044828852199</v>
      </c>
      <c r="P176">
        <v>15.057479224376699</v>
      </c>
      <c r="Q176">
        <v>-4.1854714101427E-2</v>
      </c>
    </row>
    <row r="177" spans="1:17" x14ac:dyDescent="0.3">
      <c r="A177" t="s">
        <v>435</v>
      </c>
      <c r="B177" t="s">
        <v>436</v>
      </c>
      <c r="C177" t="str">
        <f>IFERROR(VLOOKUP(Table1[[#This Row],[Ticker]],[1]!Table1[[Symbol]:[Industry]],2,FALSE),"-")</f>
        <v>-</v>
      </c>
      <c r="D177" t="s">
        <v>29</v>
      </c>
      <c r="E177">
        <v>53816.55</v>
      </c>
      <c r="F177">
        <v>1888.3</v>
      </c>
      <c r="G177">
        <v>-2.88236561037048</v>
      </c>
      <c r="H177">
        <v>4.85385153893208</v>
      </c>
      <c r="I177">
        <v>-4.6186681589250602</v>
      </c>
      <c r="J177">
        <v>-0.66916372435955096</v>
      </c>
      <c r="K177">
        <v>1838.12935249771</v>
      </c>
      <c r="L177">
        <v>1771.1623056050501</v>
      </c>
      <c r="M177">
        <v>62.354876512514799</v>
      </c>
      <c r="N177">
        <v>0.78824355432411397</v>
      </c>
      <c r="O177">
        <v>10.3982418047979</v>
      </c>
      <c r="P177">
        <v>23.818891183895602</v>
      </c>
      <c r="Q177">
        <v>5.3332783595720001E-3</v>
      </c>
    </row>
    <row r="178" spans="1:17" x14ac:dyDescent="0.3">
      <c r="A178" t="s">
        <v>437</v>
      </c>
      <c r="B178" t="s">
        <v>438</v>
      </c>
      <c r="C178" t="str">
        <f>IFERROR(VLOOKUP(Table1[[#This Row],[Ticker]],[1]!Table1[[Symbol]:[Industry]],2,FALSE),"-")</f>
        <v>-</v>
      </c>
      <c r="D178" t="s">
        <v>98</v>
      </c>
      <c r="E178">
        <v>51046.281602939998</v>
      </c>
      <c r="F178">
        <v>495.3</v>
      </c>
      <c r="G178">
        <v>208.36129110794201</v>
      </c>
      <c r="H178">
        <v>18.6870533026073</v>
      </c>
      <c r="I178">
        <v>26.445624990898999</v>
      </c>
      <c r="J178">
        <v>0.35120705639726801</v>
      </c>
      <c r="K178">
        <v>430.19862689233997</v>
      </c>
      <c r="L178">
        <v>357.27116184636998</v>
      </c>
      <c r="M178">
        <v>74.8804074628747</v>
      </c>
      <c r="N178">
        <v>2.0339927499054702</v>
      </c>
      <c r="O178">
        <v>10.2362204724409</v>
      </c>
      <c r="P178">
        <v>238.55092276144899</v>
      </c>
      <c r="Q178">
        <v>0.18422839066211799</v>
      </c>
    </row>
    <row r="179" spans="1:17" x14ac:dyDescent="0.3">
      <c r="A179" t="s">
        <v>439</v>
      </c>
      <c r="B179" t="s">
        <v>440</v>
      </c>
      <c r="C179" t="str">
        <f>IFERROR(VLOOKUP(Table1[[#This Row],[Ticker]],[1]!Table1[[Symbol]:[Industry]],2,FALSE),"-")</f>
        <v>-</v>
      </c>
      <c r="D179" t="s">
        <v>127</v>
      </c>
      <c r="E179">
        <v>50910.417793915003</v>
      </c>
      <c r="F179">
        <v>57581.05</v>
      </c>
      <c r="G179">
        <v>10.668361504863499</v>
      </c>
      <c r="H179">
        <v>8.1364677599639492</v>
      </c>
      <c r="I179">
        <v>44.232878403460901</v>
      </c>
      <c r="J179">
        <v>0.81450754430359995</v>
      </c>
      <c r="K179">
        <v>52221.580703687701</v>
      </c>
      <c r="L179">
        <v>44231.913808012003</v>
      </c>
      <c r="M179">
        <v>59.358558520948201</v>
      </c>
      <c r="N179">
        <v>0.820763498621086</v>
      </c>
      <c r="O179">
        <v>4.1905279601535499</v>
      </c>
      <c r="P179">
        <v>64.622173556294399</v>
      </c>
      <c r="Q179">
        <v>-8.753012730207E-3</v>
      </c>
    </row>
    <row r="180" spans="1:17" x14ac:dyDescent="0.3">
      <c r="A180" t="s">
        <v>441</v>
      </c>
      <c r="B180" t="s">
        <v>442</v>
      </c>
      <c r="C180" t="str">
        <f>IFERROR(VLOOKUP(Table1[[#This Row],[Ticker]],[1]!Table1[[Symbol]:[Industry]],2,FALSE),"-")</f>
        <v>-</v>
      </c>
      <c r="D180" t="s">
        <v>49</v>
      </c>
      <c r="E180">
        <v>50659.795031250003</v>
      </c>
      <c r="F180">
        <v>4597.5</v>
      </c>
      <c r="G180">
        <v>47.710678636603099</v>
      </c>
      <c r="H180">
        <v>-3.3343327341094899</v>
      </c>
      <c r="I180">
        <v>14.794841970571101</v>
      </c>
      <c r="J180">
        <v>-4.1212774585532497</v>
      </c>
      <c r="K180">
        <v>4548.2439298581503</v>
      </c>
      <c r="L180">
        <v>3938.5812092655901</v>
      </c>
      <c r="M180">
        <v>42.036705219996499</v>
      </c>
      <c r="N180">
        <v>0.25180537289371202</v>
      </c>
      <c r="O180">
        <v>8.7112561174551306</v>
      </c>
      <c r="P180">
        <v>84.408968753760306</v>
      </c>
      <c r="Q180">
        <v>3.7480901051588002E-2</v>
      </c>
    </row>
    <row r="181" spans="1:17" x14ac:dyDescent="0.3">
      <c r="A181" t="s">
        <v>443</v>
      </c>
      <c r="B181" t="s">
        <v>444</v>
      </c>
      <c r="C181" t="str">
        <f>IFERROR(VLOOKUP(Table1[[#This Row],[Ticker]],[1]!Table1[[Symbol]:[Industry]],2,FALSE),"-")</f>
        <v>-</v>
      </c>
      <c r="D181" t="s">
        <v>445</v>
      </c>
      <c r="E181">
        <v>50623.070074839998</v>
      </c>
      <c r="F181">
        <v>177.2</v>
      </c>
      <c r="G181">
        <v>-1.9285813480826399</v>
      </c>
      <c r="H181">
        <v>1.1127254261386399</v>
      </c>
      <c r="I181">
        <v>-9.8115475044402096</v>
      </c>
      <c r="J181">
        <v>-4.8042749513651399</v>
      </c>
      <c r="K181">
        <v>171.20437921634101</v>
      </c>
      <c r="L181">
        <v>164.86686880645101</v>
      </c>
      <c r="M181">
        <v>60.490732784522798</v>
      </c>
      <c r="N181">
        <v>0.97949236387967697</v>
      </c>
      <c r="O181">
        <v>10.3273137697516</v>
      </c>
      <c r="P181">
        <v>36.202920830130601</v>
      </c>
      <c r="Q181">
        <v>-9.4729457667010006E-2</v>
      </c>
    </row>
    <row r="182" spans="1:17" x14ac:dyDescent="0.3">
      <c r="A182" t="s">
        <v>446</v>
      </c>
      <c r="B182" t="s">
        <v>447</v>
      </c>
      <c r="C182" t="str">
        <f>IFERROR(VLOOKUP(Table1[[#This Row],[Ticker]],[1]!Table1[[Symbol]:[Industry]],2,FALSE),"-")</f>
        <v>-</v>
      </c>
      <c r="D182" t="s">
        <v>448</v>
      </c>
      <c r="E182">
        <v>50610.002969120003</v>
      </c>
      <c r="F182">
        <v>337.4</v>
      </c>
      <c r="G182">
        <v>23.695328855214399</v>
      </c>
      <c r="H182">
        <v>10.308291364495499</v>
      </c>
      <c r="I182">
        <v>35.558763313961002</v>
      </c>
      <c r="J182">
        <v>1.3357832009797399</v>
      </c>
      <c r="K182">
        <v>310.65553061407701</v>
      </c>
      <c r="L182">
        <v>272.835492122338</v>
      </c>
      <c r="M182">
        <v>68.542238622186204</v>
      </c>
      <c r="N182">
        <v>0.74750802908198599</v>
      </c>
      <c r="O182">
        <v>1.06698280972139</v>
      </c>
      <c r="P182">
        <v>76.004173187271704</v>
      </c>
      <c r="Q182">
        <v>2.0995581810693002E-2</v>
      </c>
    </row>
    <row r="183" spans="1:17" x14ac:dyDescent="0.3">
      <c r="A183" t="s">
        <v>449</v>
      </c>
      <c r="B183" t="s">
        <v>450</v>
      </c>
      <c r="C183" t="str">
        <f>IFERROR(VLOOKUP(Table1[[#This Row],[Ticker]],[1]!Table1[[Symbol]:[Industry]],2,FALSE),"-")</f>
        <v>-</v>
      </c>
      <c r="D183" t="s">
        <v>80</v>
      </c>
      <c r="E183">
        <v>50129.809857849999</v>
      </c>
      <c r="F183">
        <v>2669.5</v>
      </c>
      <c r="G183">
        <v>21.337250472163799</v>
      </c>
      <c r="H183">
        <v>10.907891517017401</v>
      </c>
      <c r="I183">
        <v>0.28115768842792799</v>
      </c>
      <c r="J183">
        <v>1.9929120085251999</v>
      </c>
      <c r="K183">
        <v>2580.8219267619002</v>
      </c>
      <c r="L183">
        <v>2383.42251154937</v>
      </c>
      <c r="M183">
        <v>51.070607356181803</v>
      </c>
      <c r="N183">
        <v>1.2234662399787199</v>
      </c>
      <c r="O183">
        <v>6.5368046450646</v>
      </c>
      <c r="P183">
        <v>51.448103707485799</v>
      </c>
      <c r="Q183">
        <v>-7.2357131223799998E-3</v>
      </c>
    </row>
    <row r="184" spans="1:17" x14ac:dyDescent="0.3">
      <c r="A184" t="s">
        <v>451</v>
      </c>
      <c r="B184" t="s">
        <v>452</v>
      </c>
      <c r="C184" t="str">
        <f>IFERROR(VLOOKUP(Table1[[#This Row],[Ticker]],[1]!Table1[[Symbol]:[Industry]],2,FALSE),"-")</f>
        <v>-</v>
      </c>
      <c r="D184" t="s">
        <v>49</v>
      </c>
      <c r="E184">
        <v>49984.884765299998</v>
      </c>
      <c r="F184">
        <v>672.6</v>
      </c>
      <c r="G184">
        <v>-37.940722401439402</v>
      </c>
      <c r="H184">
        <v>0.114811880951804</v>
      </c>
      <c r="I184">
        <v>-28.038216120681799</v>
      </c>
      <c r="J184">
        <v>-0.79013197600384999</v>
      </c>
      <c r="K184">
        <v>652.01528133264299</v>
      </c>
      <c r="L184">
        <v>659.40027658039799</v>
      </c>
      <c r="M184">
        <v>52.6834670282243</v>
      </c>
      <c r="N184">
        <v>0.84288826803361405</v>
      </c>
      <c r="O184">
        <v>20.933690157597301</v>
      </c>
      <c r="P184">
        <v>21.4737222322557</v>
      </c>
      <c r="Q184">
        <v>-2.8297684348845002E-2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Row],[Ticker]],[1]!Table1[[Symbol]:[Industry]],2,FALSE),"-")</f>
        <v>-</v>
      </c>
      <c r="D185" t="s">
        <v>21</v>
      </c>
      <c r="E185">
        <v>49704.602047289998</v>
      </c>
      <c r="F185">
        <v>2628.9</v>
      </c>
      <c r="G185">
        <v>14.1749409347007</v>
      </c>
      <c r="H185">
        <v>4.3612951456345703</v>
      </c>
      <c r="I185">
        <v>-12.330968193798</v>
      </c>
      <c r="J185">
        <v>3.5711107312591301</v>
      </c>
      <c r="K185">
        <v>2422.88861914566</v>
      </c>
      <c r="L185">
        <v>2396.3105072759899</v>
      </c>
      <c r="M185">
        <v>86.393993227944406</v>
      </c>
      <c r="N185">
        <v>0.84656217006860102</v>
      </c>
      <c r="O185">
        <v>7.9386815778462196</v>
      </c>
      <c r="P185">
        <v>42.1027027027027</v>
      </c>
      <c r="Q185">
        <v>-2.2734804994678001E-2</v>
      </c>
    </row>
    <row r="186" spans="1:17" x14ac:dyDescent="0.3">
      <c r="A186" t="s">
        <v>455</v>
      </c>
      <c r="B186" t="s">
        <v>456</v>
      </c>
      <c r="C186" t="str">
        <f>IFERROR(VLOOKUP(Table1[[#This Row],[Ticker]],[1]!Table1[[Symbol]:[Industry]],2,FALSE),"-")</f>
        <v>-</v>
      </c>
      <c r="D186" t="s">
        <v>457</v>
      </c>
      <c r="E186">
        <v>48275.75</v>
      </c>
      <c r="F186">
        <v>567.95000000000005</v>
      </c>
      <c r="G186">
        <v>105.159524233208</v>
      </c>
      <c r="H186">
        <v>15.373822014647301</v>
      </c>
      <c r="I186">
        <v>60.4427141051858</v>
      </c>
      <c r="J186">
        <v>-1.36329195179546</v>
      </c>
      <c r="K186">
        <v>507.42796141043999</v>
      </c>
      <c r="L186">
        <v>383.59047165939398</v>
      </c>
      <c r="M186">
        <v>60.090387510411603</v>
      </c>
      <c r="N186">
        <v>0.64537201288664503</v>
      </c>
      <c r="O186">
        <v>9.2261642750241997</v>
      </c>
      <c r="P186">
        <v>138.034367141659</v>
      </c>
      <c r="Q186">
        <v>0.138282978990658</v>
      </c>
    </row>
    <row r="187" spans="1:17" x14ac:dyDescent="0.3">
      <c r="A187" t="s">
        <v>458</v>
      </c>
      <c r="B187" t="s">
        <v>459</v>
      </c>
      <c r="C187" t="str">
        <f>IFERROR(VLOOKUP(Table1[[#This Row],[Ticker]],[1]!Table1[[Symbol]:[Industry]],2,FALSE),"-")</f>
        <v>-</v>
      </c>
      <c r="D187" t="s">
        <v>336</v>
      </c>
      <c r="E187">
        <v>48069.280603500003</v>
      </c>
      <c r="F187">
        <v>1452.75</v>
      </c>
      <c r="G187">
        <v>63.089462560349702</v>
      </c>
      <c r="H187">
        <v>-1.46252308823106</v>
      </c>
      <c r="I187">
        <v>31.947641657690301</v>
      </c>
      <c r="J187">
        <v>-5.4345417468480699</v>
      </c>
      <c r="K187">
        <v>1394.1714917341201</v>
      </c>
      <c r="L187">
        <v>1158.5891667529099</v>
      </c>
      <c r="M187">
        <v>44.426868459925302</v>
      </c>
      <c r="N187">
        <v>0.57317685833943799</v>
      </c>
      <c r="O187">
        <v>7.3825503355704702</v>
      </c>
      <c r="P187">
        <v>95</v>
      </c>
      <c r="Q187">
        <v>9.6006162275729997E-3</v>
      </c>
    </row>
    <row r="188" spans="1:17" x14ac:dyDescent="0.3">
      <c r="A188" t="s">
        <v>460</v>
      </c>
      <c r="B188" t="s">
        <v>461</v>
      </c>
      <c r="C188" t="str">
        <f>IFERROR(VLOOKUP(Table1[[#This Row],[Ticker]],[1]!Table1[[Symbol]:[Industry]],2,FALSE),"-")</f>
        <v>-</v>
      </c>
      <c r="D188" t="s">
        <v>49</v>
      </c>
      <c r="E188">
        <v>47284.539399706002</v>
      </c>
      <c r="F188">
        <v>189.91</v>
      </c>
      <c r="G188">
        <v>18.7359352676167</v>
      </c>
      <c r="H188">
        <v>16.840056144252401</v>
      </c>
      <c r="I188">
        <v>-0.87954831161951197</v>
      </c>
      <c r="J188">
        <v>2.1533212081921098</v>
      </c>
      <c r="K188">
        <v>171.90562845687899</v>
      </c>
      <c r="L188">
        <v>155.81890802927799</v>
      </c>
      <c r="M188">
        <v>67.180547556653906</v>
      </c>
      <c r="N188">
        <v>1.70440172247434</v>
      </c>
      <c r="O188">
        <v>2.2852930335422101</v>
      </c>
      <c r="P188">
        <v>63.0128755364806</v>
      </c>
      <c r="Q188">
        <v>7.0987451803757998E-2</v>
      </c>
    </row>
    <row r="189" spans="1:17" x14ac:dyDescent="0.3">
      <c r="A189" t="s">
        <v>462</v>
      </c>
      <c r="B189" t="s">
        <v>463</v>
      </c>
      <c r="C189" t="str">
        <f>IFERROR(VLOOKUP(Table1[[#This Row],[Ticker]],[1]!Table1[[Symbol]:[Industry]],2,FALSE),"-")</f>
        <v>-</v>
      </c>
      <c r="D189" t="s">
        <v>375</v>
      </c>
      <c r="E189">
        <v>46906.579720225003</v>
      </c>
      <c r="F189">
        <v>1592.75</v>
      </c>
      <c r="G189">
        <v>40.397237042441702</v>
      </c>
      <c r="H189">
        <v>13.752573171432701</v>
      </c>
      <c r="I189">
        <v>15.7850171993692</v>
      </c>
      <c r="J189">
        <v>-8.6721040509060807E-2</v>
      </c>
      <c r="K189">
        <v>1400.4913140620799</v>
      </c>
      <c r="L189">
        <v>1208.3984471808101</v>
      </c>
      <c r="M189">
        <v>64.756459818382694</v>
      </c>
      <c r="N189">
        <v>0.91220447627705004</v>
      </c>
      <c r="O189">
        <v>6.0084759064510997</v>
      </c>
      <c r="P189">
        <v>72.890094979647202</v>
      </c>
      <c r="Q189">
        <v>4.3670619694203001E-2</v>
      </c>
    </row>
    <row r="190" spans="1:17" x14ac:dyDescent="0.3">
      <c r="A190" t="s">
        <v>464</v>
      </c>
      <c r="B190" t="s">
        <v>465</v>
      </c>
      <c r="C190" t="str">
        <f>IFERROR(VLOOKUP(Table1[[#This Row],[Ticker]],[1]!Table1[[Symbol]:[Industry]],2,FALSE),"-")</f>
        <v>-</v>
      </c>
      <c r="D190" t="s">
        <v>21</v>
      </c>
      <c r="E190">
        <v>45942.78406518</v>
      </c>
      <c r="F190">
        <v>1693.95</v>
      </c>
      <c r="G190">
        <v>35.218421967930603</v>
      </c>
      <c r="H190">
        <v>19.110764581123298</v>
      </c>
      <c r="I190">
        <v>0.43600396984680601</v>
      </c>
      <c r="J190">
        <v>8.3764633199428395</v>
      </c>
      <c r="K190">
        <v>1543.81492837067</v>
      </c>
      <c r="L190">
        <v>1417.7709595000699</v>
      </c>
      <c r="M190">
        <v>65.799377897878003</v>
      </c>
      <c r="N190">
        <v>1.4029729806853699</v>
      </c>
      <c r="O190">
        <v>4.7315446146580298</v>
      </c>
      <c r="P190">
        <v>76.269510926118599</v>
      </c>
      <c r="Q190">
        <v>0.204341026849923</v>
      </c>
    </row>
    <row r="191" spans="1:17" x14ac:dyDescent="0.3">
      <c r="A191" t="s">
        <v>466</v>
      </c>
      <c r="B191" t="s">
        <v>467</v>
      </c>
      <c r="C191" t="str">
        <f>IFERROR(VLOOKUP(Table1[[#This Row],[Ticker]],[1]!Table1[[Symbol]:[Industry]],2,FALSE),"-")</f>
        <v>-</v>
      </c>
      <c r="D191" t="s">
        <v>24</v>
      </c>
      <c r="E191">
        <v>45572.629156805997</v>
      </c>
      <c r="F191">
        <v>186.19</v>
      </c>
      <c r="G191">
        <v>14.2561380092941</v>
      </c>
      <c r="H191">
        <v>10.204623166408799</v>
      </c>
      <c r="I191">
        <v>8.4303641297058896</v>
      </c>
      <c r="J191">
        <v>0.79487611057887797</v>
      </c>
      <c r="K191">
        <v>168.58966181422699</v>
      </c>
      <c r="L191">
        <v>154.83992688244001</v>
      </c>
      <c r="M191">
        <v>77.894687723872494</v>
      </c>
      <c r="N191">
        <v>0.80547942968161501</v>
      </c>
      <c r="O191">
        <v>0.54245663032386204</v>
      </c>
      <c r="P191">
        <v>47.243969948596202</v>
      </c>
      <c r="Q191">
        <v>8.3356796693280999E-2</v>
      </c>
    </row>
    <row r="192" spans="1:17" x14ac:dyDescent="0.3">
      <c r="A192" t="s">
        <v>468</v>
      </c>
      <c r="B192" t="s">
        <v>469</v>
      </c>
      <c r="C192" t="str">
        <f>IFERROR(VLOOKUP(Table1[[#This Row],[Ticker]],[1]!Table1[[Symbol]:[Industry]],2,FALSE),"-")</f>
        <v>-</v>
      </c>
      <c r="D192" t="s">
        <v>32</v>
      </c>
      <c r="E192">
        <v>45157.919695903001</v>
      </c>
      <c r="F192">
        <v>63.77</v>
      </c>
      <c r="G192">
        <v>81.571801876717302</v>
      </c>
      <c r="H192">
        <v>-7.1363795222289399</v>
      </c>
      <c r="I192">
        <v>24.549450201103699</v>
      </c>
      <c r="J192">
        <v>-3.6099312793275602</v>
      </c>
      <c r="K192">
        <v>65.034238007756002</v>
      </c>
      <c r="L192">
        <v>56.037285179795497</v>
      </c>
      <c r="M192">
        <v>37.297480025185997</v>
      </c>
      <c r="N192">
        <v>0.48801163934340203</v>
      </c>
      <c r="O192">
        <v>15.257958287596001</v>
      </c>
      <c r="P192">
        <v>113.634840871021</v>
      </c>
      <c r="Q192">
        <v>9.5869707868321996E-2</v>
      </c>
    </row>
    <row r="193" spans="1:17" x14ac:dyDescent="0.3">
      <c r="A193" t="s">
        <v>470</v>
      </c>
      <c r="B193" t="s">
        <v>471</v>
      </c>
      <c r="C193" t="str">
        <f>IFERROR(VLOOKUP(Table1[[#This Row],[Ticker]],[1]!Table1[[Symbol]:[Industry]],2,FALSE),"-")</f>
        <v>-</v>
      </c>
      <c r="D193" t="s">
        <v>37</v>
      </c>
      <c r="E193">
        <v>45128.832000000002</v>
      </c>
      <c r="F193">
        <v>273.83999999999997</v>
      </c>
      <c r="G193">
        <v>109.85932205971901</v>
      </c>
      <c r="H193">
        <v>17.239709759107999</v>
      </c>
      <c r="I193">
        <v>7.4734274649131001</v>
      </c>
      <c r="J193">
        <v>7.5930232586990298</v>
      </c>
      <c r="K193">
        <v>238.59536681948501</v>
      </c>
      <c r="L193">
        <v>213.989551589559</v>
      </c>
      <c r="M193">
        <v>77.377944708578397</v>
      </c>
      <c r="N193">
        <v>1.7794224620849499</v>
      </c>
      <c r="O193">
        <v>18.572889278410699</v>
      </c>
      <c r="P193">
        <v>137.708333333333</v>
      </c>
      <c r="Q193">
        <v>3.6221131957428002E-2</v>
      </c>
    </row>
    <row r="194" spans="1:17" x14ac:dyDescent="0.3">
      <c r="A194" t="s">
        <v>472</v>
      </c>
      <c r="B194" t="s">
        <v>473</v>
      </c>
      <c r="C194" t="str">
        <f>IFERROR(VLOOKUP(Table1[[#This Row],[Ticker]],[1]!Table1[[Symbol]:[Industry]],2,FALSE),"-")</f>
        <v>-</v>
      </c>
      <c r="D194" t="s">
        <v>474</v>
      </c>
      <c r="E194">
        <v>44794.568032825002</v>
      </c>
      <c r="F194">
        <v>4130.75</v>
      </c>
      <c r="G194">
        <v>57.895202133290603</v>
      </c>
      <c r="H194">
        <v>0.67175410009748404</v>
      </c>
      <c r="I194">
        <v>35.268677782542603</v>
      </c>
      <c r="J194">
        <v>-2.7484732510243002</v>
      </c>
      <c r="K194">
        <v>3871.0028844957201</v>
      </c>
      <c r="L194">
        <v>3261.39830358784</v>
      </c>
      <c r="M194">
        <v>47.819261843795999</v>
      </c>
      <c r="N194">
        <v>0.83989381493054205</v>
      </c>
      <c r="O194">
        <v>6.7493796526054597</v>
      </c>
      <c r="P194">
        <v>88.446624087591204</v>
      </c>
      <c r="Q194">
        <v>0.141692623522682</v>
      </c>
    </row>
    <row r="195" spans="1:17" x14ac:dyDescent="0.3">
      <c r="A195" t="s">
        <v>475</v>
      </c>
      <c r="B195" t="s">
        <v>476</v>
      </c>
      <c r="C195" t="str">
        <f>IFERROR(VLOOKUP(Table1[[#This Row],[Ticker]],[1]!Table1[[Symbol]:[Industry]],2,FALSE),"-")</f>
        <v>-</v>
      </c>
      <c r="D195" t="s">
        <v>179</v>
      </c>
      <c r="E195">
        <v>44359.859655</v>
      </c>
      <c r="F195">
        <v>644.4</v>
      </c>
      <c r="G195">
        <v>10.6369557698874</v>
      </c>
      <c r="H195">
        <v>11.838668629247</v>
      </c>
      <c r="I195">
        <v>15.1602831849439</v>
      </c>
      <c r="J195">
        <v>-0.48671975499401898</v>
      </c>
      <c r="K195">
        <v>590.67035831555097</v>
      </c>
      <c r="L195">
        <v>537.27183251094596</v>
      </c>
      <c r="M195">
        <v>65.051281085272393</v>
      </c>
      <c r="N195">
        <v>1.0377999652954999</v>
      </c>
      <c r="O195">
        <v>2.9484792054624398</v>
      </c>
      <c r="P195">
        <v>62.296939931998402</v>
      </c>
      <c r="Q195">
        <v>-6.0132366090774998E-2</v>
      </c>
    </row>
    <row r="196" spans="1:17" x14ac:dyDescent="0.3">
      <c r="A196" t="s">
        <v>477</v>
      </c>
      <c r="B196" t="s">
        <v>478</v>
      </c>
      <c r="C196" t="str">
        <f>IFERROR(VLOOKUP(Table1[[#This Row],[Ticker]],[1]!Table1[[Symbol]:[Industry]],2,FALSE),"-")</f>
        <v>-</v>
      </c>
      <c r="D196" t="s">
        <v>479</v>
      </c>
      <c r="E196">
        <v>44305.720433640003</v>
      </c>
      <c r="F196">
        <v>370.2</v>
      </c>
      <c r="G196">
        <v>18.2130897933298</v>
      </c>
      <c r="H196">
        <v>15.9164419857072</v>
      </c>
      <c r="I196">
        <v>15.0824665620817</v>
      </c>
      <c r="J196">
        <v>2.5616963072233698</v>
      </c>
      <c r="K196">
        <v>325.135286055736</v>
      </c>
      <c r="L196">
        <v>286.91774940991399</v>
      </c>
      <c r="M196">
        <v>77.827871924679201</v>
      </c>
      <c r="N196">
        <v>0.69665712510295097</v>
      </c>
      <c r="O196">
        <v>0.32414910858995499</v>
      </c>
      <c r="P196">
        <v>70.2068965517241</v>
      </c>
      <c r="Q196">
        <v>-5.2619863122576001E-2</v>
      </c>
    </row>
    <row r="197" spans="1:17" x14ac:dyDescent="0.3">
      <c r="A197" t="s">
        <v>480</v>
      </c>
      <c r="B197" t="s">
        <v>481</v>
      </c>
      <c r="C197" t="str">
        <f>IFERROR(VLOOKUP(Table1[[#This Row],[Ticker]],[1]!Table1[[Symbol]:[Industry]],2,FALSE),"-")</f>
        <v>-</v>
      </c>
      <c r="D197" t="s">
        <v>482</v>
      </c>
      <c r="E197">
        <v>43957.807819590002</v>
      </c>
      <c r="F197">
        <v>39410.35</v>
      </c>
      <c r="G197">
        <v>-18.4655842127409</v>
      </c>
      <c r="H197">
        <v>-2.4755281698703202</v>
      </c>
      <c r="I197">
        <v>-10.7128008414955</v>
      </c>
      <c r="J197">
        <v>-4.9895722410465302</v>
      </c>
      <c r="K197">
        <v>37699.814918716896</v>
      </c>
      <c r="L197">
        <v>37345.863264744003</v>
      </c>
      <c r="M197">
        <v>56.373623189976797</v>
      </c>
      <c r="N197">
        <v>0.67260072689085104</v>
      </c>
      <c r="O197">
        <v>8.8165925955998805</v>
      </c>
      <c r="P197">
        <v>19.172332669590698</v>
      </c>
      <c r="Q197">
        <v>-2.7446454692588999E-2</v>
      </c>
    </row>
    <row r="198" spans="1:17" x14ac:dyDescent="0.3">
      <c r="A198" t="s">
        <v>483</v>
      </c>
      <c r="B198" t="s">
        <v>484</v>
      </c>
      <c r="C198" t="str">
        <f>IFERROR(VLOOKUP(Table1[[#This Row],[Ticker]],[1]!Table1[[Symbol]:[Industry]],2,FALSE),"-")</f>
        <v>-</v>
      </c>
      <c r="D198" t="s">
        <v>297</v>
      </c>
      <c r="E198">
        <v>43932.603215800002</v>
      </c>
      <c r="F198">
        <v>7054.45</v>
      </c>
      <c r="G198">
        <v>-31.974268765912299</v>
      </c>
      <c r="H198">
        <v>-3.8657411675665898</v>
      </c>
      <c r="I198">
        <v>-30.4095310600845</v>
      </c>
      <c r="J198">
        <v>-0.83716262837946898</v>
      </c>
      <c r="K198">
        <v>7206.4032035436803</v>
      </c>
      <c r="L198">
        <v>7492.0688796091899</v>
      </c>
      <c r="M198">
        <v>43.800599225235899</v>
      </c>
      <c r="N198">
        <v>0.89107770024295097</v>
      </c>
      <c r="O198">
        <v>30.414135758280199</v>
      </c>
      <c r="P198">
        <v>10.0332231095582</v>
      </c>
      <c r="Q198">
        <v>2.9883691573470001E-2</v>
      </c>
    </row>
    <row r="199" spans="1:17" x14ac:dyDescent="0.3">
      <c r="A199" t="s">
        <v>485</v>
      </c>
      <c r="B199" t="s">
        <v>486</v>
      </c>
      <c r="C199" t="str">
        <f>IFERROR(VLOOKUP(Table1[[#This Row],[Ticker]],[1]!Table1[[Symbol]:[Industry]],2,FALSE),"-")</f>
        <v>-</v>
      </c>
      <c r="D199" t="s">
        <v>487</v>
      </c>
      <c r="E199">
        <v>43768.512909999998</v>
      </c>
      <c r="F199">
        <v>795.7</v>
      </c>
      <c r="G199">
        <v>76.8303625178022</v>
      </c>
      <c r="H199">
        <v>28.439531297953501</v>
      </c>
      <c r="I199">
        <v>26.427746199041401</v>
      </c>
      <c r="J199">
        <v>-0.89531501224090704</v>
      </c>
      <c r="K199">
        <v>704.44688069873496</v>
      </c>
      <c r="L199">
        <v>599.288078771051</v>
      </c>
      <c r="M199">
        <v>66.737309033690707</v>
      </c>
      <c r="N199">
        <v>1.03160491873448</v>
      </c>
      <c r="O199">
        <v>3.21100917431191</v>
      </c>
      <c r="P199">
        <v>107.91742879540099</v>
      </c>
      <c r="Q199">
        <v>4.4779236819546001E-2</v>
      </c>
    </row>
    <row r="200" spans="1:17" x14ac:dyDescent="0.3">
      <c r="A200" t="s">
        <v>488</v>
      </c>
      <c r="B200" t="s">
        <v>489</v>
      </c>
      <c r="C200" t="str">
        <f>IFERROR(VLOOKUP(Table1[[#This Row],[Ticker]],[1]!Table1[[Symbol]:[Industry]],2,FALSE),"-")</f>
        <v>-</v>
      </c>
      <c r="D200" t="s">
        <v>490</v>
      </c>
      <c r="E200">
        <v>43672.5360267</v>
      </c>
      <c r="F200">
        <v>38768.1</v>
      </c>
      <c r="G200">
        <v>16.008220141909799</v>
      </c>
      <c r="H200">
        <v>13.5309571948778</v>
      </c>
      <c r="I200">
        <v>-0.26956024990398197</v>
      </c>
      <c r="J200">
        <v>3.1047758461209001</v>
      </c>
      <c r="K200">
        <v>34654.347270836202</v>
      </c>
      <c r="L200">
        <v>31649.808181160799</v>
      </c>
      <c r="M200">
        <v>71.387135336589907</v>
      </c>
      <c r="N200">
        <v>1.05558824230056</v>
      </c>
      <c r="O200">
        <v>5.3869031497545601</v>
      </c>
      <c r="P200">
        <v>45.591482649842199</v>
      </c>
      <c r="Q200">
        <v>2.9601316751009001E-2</v>
      </c>
    </row>
    <row r="201" spans="1:17" x14ac:dyDescent="0.3">
      <c r="A201" t="s">
        <v>491</v>
      </c>
      <c r="B201" t="s">
        <v>492</v>
      </c>
      <c r="C201" t="str">
        <f>IFERROR(VLOOKUP(Table1[[#This Row],[Ticker]],[1]!Table1[[Symbol]:[Industry]],2,FALSE),"-")</f>
        <v>-</v>
      </c>
      <c r="D201" t="s">
        <v>384</v>
      </c>
      <c r="E201">
        <v>43561.643188260001</v>
      </c>
      <c r="F201">
        <v>1569.65</v>
      </c>
      <c r="G201">
        <v>-5.7529417345505101</v>
      </c>
      <c r="H201">
        <v>1.0685526312529401</v>
      </c>
      <c r="I201">
        <v>-8.9907071574921602</v>
      </c>
      <c r="J201">
        <v>0.87026463611302596</v>
      </c>
      <c r="K201">
        <v>1580.9755549137501</v>
      </c>
      <c r="L201">
        <v>1532.1402679697701</v>
      </c>
      <c r="M201">
        <v>44.9987422918691</v>
      </c>
      <c r="N201">
        <v>1.24422009185327</v>
      </c>
      <c r="O201">
        <v>14.6752460739655</v>
      </c>
      <c r="P201">
        <v>20.649500384319701</v>
      </c>
      <c r="Q201">
        <v>6.2331234938415997E-2</v>
      </c>
    </row>
    <row r="202" spans="1:17" hidden="1" x14ac:dyDescent="0.3">
      <c r="A202" t="s">
        <v>493</v>
      </c>
      <c r="B202" t="s">
        <v>494</v>
      </c>
      <c r="C202" t="str">
        <f>IFERROR(VLOOKUP(Table1[[#This Row],[Ticker]],[1]!Table1[[Symbol]:[Industry]],2,FALSE),"-")</f>
        <v>-</v>
      </c>
      <c r="D202" t="s">
        <v>148</v>
      </c>
      <c r="E202">
        <v>43378.123727024999</v>
      </c>
      <c r="F202">
        <v>1694.15</v>
      </c>
      <c r="G202">
        <v>631.81469431503695</v>
      </c>
      <c r="H202">
        <v>24.6701926149805</v>
      </c>
      <c r="I202">
        <v>180.77327731401499</v>
      </c>
      <c r="J202">
        <v>9.6954299555947401</v>
      </c>
      <c r="K202">
        <v>1369.0863144838399</v>
      </c>
      <c r="L202">
        <v>902.23673833732903</v>
      </c>
      <c r="M202">
        <v>77.290998197871303</v>
      </c>
      <c r="N202">
        <v>0.794769035919075</v>
      </c>
      <c r="O202">
        <v>1.58191423427678</v>
      </c>
      <c r="P202">
        <v>706.73809523809496</v>
      </c>
      <c r="Q202">
        <v>0.21927736521128899</v>
      </c>
    </row>
    <row r="203" spans="1:17" x14ac:dyDescent="0.3">
      <c r="A203" t="s">
        <v>495</v>
      </c>
      <c r="B203" t="s">
        <v>496</v>
      </c>
      <c r="C203" t="str">
        <f>IFERROR(VLOOKUP(Table1[[#This Row],[Ticker]],[1]!Table1[[Symbol]:[Industry]],2,FALSE),"-")</f>
        <v>-</v>
      </c>
      <c r="D203" t="s">
        <v>119</v>
      </c>
      <c r="E203">
        <v>43266.300760450002</v>
      </c>
      <c r="F203">
        <v>332.9</v>
      </c>
      <c r="G203">
        <v>-43.513243517805201</v>
      </c>
      <c r="H203">
        <v>-7.9169784086883297</v>
      </c>
      <c r="I203">
        <v>-23.864277880335798</v>
      </c>
      <c r="J203">
        <v>-1.42458337878442</v>
      </c>
      <c r="K203">
        <v>340.32468632315903</v>
      </c>
      <c r="L203">
        <v>358.24229249359399</v>
      </c>
      <c r="M203">
        <v>36.981357366524001</v>
      </c>
      <c r="N203">
        <v>0.60127970656007901</v>
      </c>
      <c r="O203">
        <v>26.975067587864199</v>
      </c>
      <c r="P203">
        <v>16.480055983204998</v>
      </c>
      <c r="Q203">
        <v>-1.4811572022990001E-2</v>
      </c>
    </row>
    <row r="204" spans="1:17" x14ac:dyDescent="0.3">
      <c r="A204" t="s">
        <v>497</v>
      </c>
      <c r="B204" t="s">
        <v>498</v>
      </c>
      <c r="C204" t="str">
        <f>IFERROR(VLOOKUP(Table1[[#This Row],[Ticker]],[1]!Table1[[Symbol]:[Industry]],2,FALSE),"-")</f>
        <v>-</v>
      </c>
      <c r="D204" t="s">
        <v>59</v>
      </c>
      <c r="E204">
        <v>43008.803911919997</v>
      </c>
      <c r="F204">
        <v>2538.8000000000002</v>
      </c>
      <c r="G204">
        <v>53.291042738854003</v>
      </c>
      <c r="H204">
        <v>0.38926175226948201</v>
      </c>
      <c r="I204">
        <v>6.1054289760049798</v>
      </c>
      <c r="J204">
        <v>-4.8065564432858796</v>
      </c>
      <c r="K204">
        <v>2430.47385002277</v>
      </c>
      <c r="L204">
        <v>2054.2140602865202</v>
      </c>
      <c r="M204">
        <v>39.3116011517657</v>
      </c>
      <c r="N204">
        <v>0.73031755527358</v>
      </c>
      <c r="O204">
        <v>8.7127776902473606</v>
      </c>
      <c r="P204">
        <v>84.338355418406195</v>
      </c>
      <c r="Q204">
        <v>3.7977754236323998E-2</v>
      </c>
    </row>
    <row r="205" spans="1:17" x14ac:dyDescent="0.3">
      <c r="A205" t="s">
        <v>499</v>
      </c>
      <c r="B205" t="s">
        <v>500</v>
      </c>
      <c r="C205" t="str">
        <f>IFERROR(VLOOKUP(Table1[[#This Row],[Ticker]],[1]!Table1[[Symbol]:[Industry]],2,FALSE),"-")</f>
        <v>-</v>
      </c>
      <c r="D205" t="s">
        <v>375</v>
      </c>
      <c r="E205">
        <v>42987.29960007</v>
      </c>
      <c r="F205">
        <v>572.70000000000005</v>
      </c>
      <c r="G205">
        <v>-39.835699372266703</v>
      </c>
      <c r="H205">
        <v>5.7749822719061701</v>
      </c>
      <c r="I205">
        <v>-13.4739800675982</v>
      </c>
      <c r="J205">
        <v>-0.88790830610892602</v>
      </c>
      <c r="K205">
        <v>535.75311254718201</v>
      </c>
      <c r="L205">
        <v>547.79936842028599</v>
      </c>
      <c r="M205">
        <v>63.177418300208402</v>
      </c>
      <c r="N205">
        <v>0.66219461375491895</v>
      </c>
      <c r="O205">
        <v>18.5612013270473</v>
      </c>
      <c r="P205">
        <v>27.891916033943701</v>
      </c>
      <c r="Q205">
        <v>-0.14111651687092999</v>
      </c>
    </row>
    <row r="206" spans="1:17" x14ac:dyDescent="0.3">
      <c r="A206" t="s">
        <v>501</v>
      </c>
      <c r="B206" t="s">
        <v>502</v>
      </c>
      <c r="C206" t="str">
        <f>IFERROR(VLOOKUP(Table1[[#This Row],[Ticker]],[1]!Table1[[Symbol]:[Industry]],2,FALSE),"-")</f>
        <v>-</v>
      </c>
      <c r="D206" t="s">
        <v>503</v>
      </c>
      <c r="E206">
        <v>42336.319430509997</v>
      </c>
      <c r="F206">
        <v>4691.45</v>
      </c>
      <c r="G206">
        <v>76.159858137106099</v>
      </c>
      <c r="H206">
        <v>8.9034894386388199</v>
      </c>
      <c r="I206">
        <v>26.787017997538101</v>
      </c>
      <c r="J206">
        <v>2.3220286433509498</v>
      </c>
      <c r="K206">
        <v>4259.3198098155099</v>
      </c>
      <c r="L206">
        <v>3469.62607323674</v>
      </c>
      <c r="M206">
        <v>65.306405172909095</v>
      </c>
      <c r="N206">
        <v>1.0359472157466301</v>
      </c>
      <c r="O206">
        <v>7.4230781528098904</v>
      </c>
      <c r="P206">
        <v>111.041385515069</v>
      </c>
      <c r="Q206">
        <v>0.24313073006029401</v>
      </c>
    </row>
    <row r="207" spans="1:17" x14ac:dyDescent="0.3">
      <c r="A207" t="s">
        <v>504</v>
      </c>
      <c r="B207" t="s">
        <v>505</v>
      </c>
      <c r="C207" t="str">
        <f>IFERROR(VLOOKUP(Table1[[#This Row],[Ticker]],[1]!Table1[[Symbol]:[Industry]],2,FALSE),"-")</f>
        <v>-</v>
      </c>
      <c r="D207" t="s">
        <v>252</v>
      </c>
      <c r="E207">
        <v>41558.86772658</v>
      </c>
      <c r="F207">
        <v>658.2</v>
      </c>
      <c r="G207">
        <v>106.273164004923</v>
      </c>
      <c r="H207">
        <v>7.4643198369127504</v>
      </c>
      <c r="I207">
        <v>24.9792977679896</v>
      </c>
      <c r="J207">
        <v>-2.0001419881205198</v>
      </c>
      <c r="K207">
        <v>611.98513146349001</v>
      </c>
      <c r="L207">
        <v>502.35050296910902</v>
      </c>
      <c r="M207">
        <v>55.022179173526602</v>
      </c>
      <c r="N207">
        <v>0.71188801709081795</v>
      </c>
      <c r="O207">
        <v>3.05378304466725</v>
      </c>
      <c r="P207">
        <v>134.77795612627</v>
      </c>
      <c r="Q207">
        <v>4.1272946626630003E-2</v>
      </c>
    </row>
    <row r="208" spans="1:17" hidden="1" x14ac:dyDescent="0.3">
      <c r="A208" t="s">
        <v>506</v>
      </c>
      <c r="B208" t="s">
        <v>507</v>
      </c>
      <c r="C208" t="str">
        <f>IFERROR(VLOOKUP(Table1[[#This Row],[Ticker]],[1]!Table1[[Symbol]:[Industry]],2,FALSE),"-")</f>
        <v>-</v>
      </c>
      <c r="D208" t="s">
        <v>21</v>
      </c>
      <c r="E208">
        <v>40986.719928550003</v>
      </c>
      <c r="F208">
        <v>1010.35</v>
      </c>
      <c r="G208">
        <v>-48.4306875432477</v>
      </c>
      <c r="H208">
        <v>-8.7182974227265593</v>
      </c>
      <c r="I208">
        <v>-25.747836673637298</v>
      </c>
      <c r="J208">
        <v>-2.4503801630610198</v>
      </c>
      <c r="K208">
        <v>1038.73735920172</v>
      </c>
      <c r="M208">
        <v>42.338994521229303</v>
      </c>
      <c r="N208">
        <v>1.2398696621568901</v>
      </c>
      <c r="O208">
        <v>38.565843519572397</v>
      </c>
      <c r="P208">
        <v>2.8607788241282699</v>
      </c>
    </row>
    <row r="209" spans="1:17" x14ac:dyDescent="0.3">
      <c r="A209" t="s">
        <v>508</v>
      </c>
      <c r="B209" t="s">
        <v>509</v>
      </c>
      <c r="C209" t="str">
        <f>IFERROR(VLOOKUP(Table1[[#This Row],[Ticker]],[1]!Table1[[Symbol]:[Industry]],2,FALSE),"-")</f>
        <v>-</v>
      </c>
      <c r="D209" t="s">
        <v>46</v>
      </c>
      <c r="E209">
        <v>40799.483999999997</v>
      </c>
      <c r="F209">
        <v>67.56</v>
      </c>
      <c r="G209">
        <v>128.20428796813201</v>
      </c>
      <c r="H209">
        <v>-6.2428973716237497</v>
      </c>
      <c r="I209">
        <v>47.148931137234698</v>
      </c>
      <c r="J209">
        <v>2.5439565572240199</v>
      </c>
      <c r="K209">
        <v>66.577079808617796</v>
      </c>
      <c r="L209">
        <v>55.378586265993398</v>
      </c>
      <c r="M209">
        <v>59.832384206449298</v>
      </c>
      <c r="N209">
        <v>0.558872062739459</v>
      </c>
      <c r="O209">
        <v>15.674955595026599</v>
      </c>
      <c r="P209">
        <v>170.781563126252</v>
      </c>
      <c r="Q209">
        <v>0.120008100404332</v>
      </c>
    </row>
    <row r="210" spans="1:17" x14ac:dyDescent="0.3">
      <c r="A210" t="s">
        <v>510</v>
      </c>
      <c r="B210" t="s">
        <v>511</v>
      </c>
      <c r="C210" t="str">
        <f>IFERROR(VLOOKUP(Table1[[#This Row],[Ticker]],[1]!Table1[[Symbol]:[Industry]],2,FALSE),"-")</f>
        <v>-</v>
      </c>
      <c r="D210" t="s">
        <v>230</v>
      </c>
      <c r="E210">
        <v>40202.642906950001</v>
      </c>
      <c r="F210">
        <v>4262.3500000000004</v>
      </c>
      <c r="G210">
        <v>9.0128356562840199</v>
      </c>
      <c r="H210">
        <v>8.0857687036232697</v>
      </c>
      <c r="I210">
        <v>5.6001441023863698</v>
      </c>
      <c r="J210">
        <v>2.2207176380588698</v>
      </c>
      <c r="K210">
        <v>3966.1657729973299</v>
      </c>
      <c r="L210">
        <v>3723.6884332992299</v>
      </c>
      <c r="M210">
        <v>69.730089595559605</v>
      </c>
      <c r="N210">
        <v>0.48655918359804301</v>
      </c>
      <c r="O210">
        <v>8.6255234788320898</v>
      </c>
      <c r="P210">
        <v>35.601119842204</v>
      </c>
      <c r="Q210">
        <v>6.3929701488927002E-2</v>
      </c>
    </row>
    <row r="211" spans="1:17" hidden="1" x14ac:dyDescent="0.3">
      <c r="A211" t="s">
        <v>512</v>
      </c>
      <c r="B211" t="s">
        <v>513</v>
      </c>
      <c r="C211" t="str">
        <f>IFERROR(VLOOKUP(Table1[[#This Row],[Ticker]],[1]!Table1[[Symbol]:[Industry]],2,FALSE),"-")</f>
        <v>-</v>
      </c>
      <c r="D211" t="s">
        <v>32</v>
      </c>
      <c r="E211">
        <v>40056.717901769996</v>
      </c>
      <c r="F211">
        <v>59.1</v>
      </c>
      <c r="G211">
        <v>53.920063067714601</v>
      </c>
      <c r="H211">
        <v>-3.9349115845137401</v>
      </c>
      <c r="I211">
        <v>21.405565552441001</v>
      </c>
      <c r="J211">
        <v>-1.7475559415077699</v>
      </c>
      <c r="K211">
        <v>60.088436731615097</v>
      </c>
      <c r="L211">
        <v>53.273588859001599</v>
      </c>
      <c r="M211">
        <v>42.575131278156</v>
      </c>
      <c r="N211">
        <v>0.49364377208274701</v>
      </c>
      <c r="O211">
        <v>31.133671742808701</v>
      </c>
      <c r="P211">
        <v>92.508143322475505</v>
      </c>
      <c r="Q211">
        <v>9.1819245637504002E-2</v>
      </c>
    </row>
    <row r="212" spans="1:17" x14ac:dyDescent="0.3">
      <c r="A212" t="s">
        <v>514</v>
      </c>
      <c r="B212" t="s">
        <v>515</v>
      </c>
      <c r="C212" t="str">
        <f>IFERROR(VLOOKUP(Table1[[#This Row],[Ticker]],[1]!Table1[[Symbol]:[Industry]],2,FALSE),"-")</f>
        <v>-</v>
      </c>
      <c r="D212" t="s">
        <v>21</v>
      </c>
      <c r="E212">
        <v>39150.248092670001</v>
      </c>
      <c r="F212">
        <v>5870.15</v>
      </c>
      <c r="G212">
        <v>-1.5137069056691099</v>
      </c>
      <c r="H212">
        <v>10.710978967441701</v>
      </c>
      <c r="I212">
        <v>-15.3964969011069</v>
      </c>
      <c r="J212">
        <v>7.4577375329555</v>
      </c>
      <c r="K212">
        <v>5329.96738857131</v>
      </c>
      <c r="L212">
        <v>5401.5973816223104</v>
      </c>
      <c r="M212">
        <v>82.3486331413729</v>
      </c>
      <c r="N212">
        <v>0.88110834760713996</v>
      </c>
      <c r="O212">
        <v>16.6486375986985</v>
      </c>
      <c r="P212">
        <v>36.921103271327702</v>
      </c>
      <c r="Q212">
        <v>4.3361483742529999E-3</v>
      </c>
    </row>
    <row r="213" spans="1:17" x14ac:dyDescent="0.3">
      <c r="A213" t="s">
        <v>516</v>
      </c>
      <c r="B213" t="s">
        <v>517</v>
      </c>
      <c r="C213" t="str">
        <f>IFERROR(VLOOKUP(Table1[[#This Row],[Ticker]],[1]!Table1[[Symbol]:[Industry]],2,FALSE),"-")</f>
        <v>-</v>
      </c>
      <c r="D213" t="s">
        <v>191</v>
      </c>
      <c r="E213">
        <v>38524.593266739997</v>
      </c>
      <c r="F213">
        <v>656.9</v>
      </c>
      <c r="G213">
        <v>1.6334398764438001</v>
      </c>
      <c r="H213">
        <v>-3.8147403817042602</v>
      </c>
      <c r="I213">
        <v>-10.488563245149701</v>
      </c>
      <c r="J213">
        <v>1.4830275205749099</v>
      </c>
      <c r="K213">
        <v>645.03360963117098</v>
      </c>
      <c r="L213">
        <v>615.49785532497197</v>
      </c>
      <c r="M213">
        <v>52.617546076173497</v>
      </c>
      <c r="N213">
        <v>0.63477376340610003</v>
      </c>
      <c r="O213">
        <v>9.4306591566448503</v>
      </c>
      <c r="P213">
        <v>34.583077238270803</v>
      </c>
      <c r="Q213">
        <v>2.6396422412325999E-2</v>
      </c>
    </row>
    <row r="214" spans="1:17" x14ac:dyDescent="0.3">
      <c r="A214" t="s">
        <v>518</v>
      </c>
      <c r="B214" t="s">
        <v>519</v>
      </c>
      <c r="C214" t="str">
        <f>IFERROR(VLOOKUP(Table1[[#This Row],[Ticker]],[1]!Table1[[Symbol]:[Industry]],2,FALSE),"-")</f>
        <v>-</v>
      </c>
      <c r="D214" t="s">
        <v>191</v>
      </c>
      <c r="E214">
        <v>38362.978535039998</v>
      </c>
      <c r="F214">
        <v>2727.3</v>
      </c>
      <c r="G214">
        <v>39.893048415072101</v>
      </c>
      <c r="H214">
        <v>16.331102482867401</v>
      </c>
      <c r="I214">
        <v>16.858997171372302</v>
      </c>
      <c r="J214">
        <v>1.7820504838562199</v>
      </c>
      <c r="K214">
        <v>2384.8146075120198</v>
      </c>
      <c r="L214">
        <v>1987.34573401636</v>
      </c>
      <c r="M214">
        <v>67.415252163245299</v>
      </c>
      <c r="N214">
        <v>0.60659928342162694</v>
      </c>
      <c r="O214">
        <v>12.2465442012246</v>
      </c>
      <c r="P214">
        <v>77.091652868413306</v>
      </c>
      <c r="Q214">
        <v>3.4129490515853997E-2</v>
      </c>
    </row>
    <row r="215" spans="1:17" x14ac:dyDescent="0.3">
      <c r="A215" t="s">
        <v>520</v>
      </c>
      <c r="B215" t="s">
        <v>521</v>
      </c>
      <c r="C215" t="str">
        <f>IFERROR(VLOOKUP(Table1[[#This Row],[Ticker]],[1]!Table1[[Symbol]:[Industry]],2,FALSE),"-")</f>
        <v>-</v>
      </c>
      <c r="D215" t="s">
        <v>18</v>
      </c>
      <c r="E215">
        <v>38199.642943491999</v>
      </c>
      <c r="F215">
        <v>217.96</v>
      </c>
      <c r="G215">
        <v>120.085424722864</v>
      </c>
      <c r="H215">
        <v>1.0370216622219699</v>
      </c>
      <c r="I215">
        <v>50.471829269566399</v>
      </c>
      <c r="J215">
        <v>-0.51457031047087498</v>
      </c>
      <c r="K215">
        <v>215.507635842773</v>
      </c>
      <c r="L215">
        <v>180.59446129730901</v>
      </c>
      <c r="M215">
        <v>55.914906039006901</v>
      </c>
      <c r="N215">
        <v>0.79242335876345305</v>
      </c>
      <c r="O215">
        <v>32.707836300238498</v>
      </c>
      <c r="P215">
        <v>178.010204081632</v>
      </c>
      <c r="Q215">
        <v>0.121493282596906</v>
      </c>
    </row>
    <row r="216" spans="1:17" x14ac:dyDescent="0.3">
      <c r="A216" t="s">
        <v>522</v>
      </c>
      <c r="B216" t="s">
        <v>523</v>
      </c>
      <c r="C216" t="str">
        <f>IFERROR(VLOOKUP(Table1[[#This Row],[Ticker]],[1]!Table1[[Symbol]:[Industry]],2,FALSE),"-")</f>
        <v>-</v>
      </c>
      <c r="D216" t="s">
        <v>59</v>
      </c>
      <c r="E216">
        <v>37761.008095140001</v>
      </c>
      <c r="F216">
        <v>1338.15</v>
      </c>
      <c r="G216">
        <v>76.4082837264463</v>
      </c>
      <c r="H216">
        <v>6.7522558063298996</v>
      </c>
      <c r="I216">
        <v>37.896169930414203</v>
      </c>
      <c r="J216">
        <v>4.1830357549860802</v>
      </c>
      <c r="K216">
        <v>1157.9272177873299</v>
      </c>
      <c r="L216">
        <v>957.00573943446102</v>
      </c>
      <c r="M216">
        <v>81.2586826855309</v>
      </c>
      <c r="N216">
        <v>0.80946995834826496</v>
      </c>
      <c r="O216">
        <v>1.3712961925045699</v>
      </c>
      <c r="P216">
        <v>106.043575332974</v>
      </c>
      <c r="Q216">
        <v>6.1927561072438998E-2</v>
      </c>
    </row>
    <row r="217" spans="1:17" x14ac:dyDescent="0.3">
      <c r="A217" t="s">
        <v>524</v>
      </c>
      <c r="B217" t="s">
        <v>525</v>
      </c>
      <c r="C217" t="str">
        <f>IFERROR(VLOOKUP(Table1[[#This Row],[Ticker]],[1]!Table1[[Symbol]:[Industry]],2,FALSE),"-")</f>
        <v>-</v>
      </c>
      <c r="D217" t="s">
        <v>526</v>
      </c>
      <c r="E217">
        <v>37513.696961219997</v>
      </c>
      <c r="F217">
        <v>570.54999999999995</v>
      </c>
      <c r="G217">
        <v>-9.8639458056013805</v>
      </c>
      <c r="H217">
        <v>5.41245459166187</v>
      </c>
      <c r="I217">
        <v>-9.3029853253928003</v>
      </c>
      <c r="J217">
        <v>0.90511833249623797</v>
      </c>
      <c r="K217">
        <v>519.98505290234596</v>
      </c>
      <c r="L217">
        <v>502.41973996557198</v>
      </c>
      <c r="M217">
        <v>64.6865285645017</v>
      </c>
      <c r="N217">
        <v>0.82921211714512</v>
      </c>
      <c r="O217">
        <v>2.8744194198580399</v>
      </c>
      <c r="P217">
        <v>35.506471915449403</v>
      </c>
      <c r="Q217">
        <v>-6.2388464658844997E-2</v>
      </c>
    </row>
    <row r="218" spans="1:17" x14ac:dyDescent="0.3">
      <c r="A218" t="s">
        <v>527</v>
      </c>
      <c r="B218" t="s">
        <v>528</v>
      </c>
      <c r="C218" t="str">
        <f>IFERROR(VLOOKUP(Table1[[#This Row],[Ticker]],[1]!Table1[[Symbol]:[Industry]],2,FALSE),"-")</f>
        <v>-</v>
      </c>
      <c r="D218" t="s">
        <v>49</v>
      </c>
      <c r="E218">
        <v>37093.3026656</v>
      </c>
      <c r="F218">
        <v>300.5</v>
      </c>
      <c r="G218">
        <v>-37.737214349774597</v>
      </c>
      <c r="H218">
        <v>6.5567830253568298</v>
      </c>
      <c r="I218">
        <v>-3.5388361841721001</v>
      </c>
      <c r="J218">
        <v>-2.3203580149313399</v>
      </c>
      <c r="K218">
        <v>287.37843815934099</v>
      </c>
      <c r="L218">
        <v>279.619370793391</v>
      </c>
      <c r="M218">
        <v>50.992342445721398</v>
      </c>
      <c r="N218">
        <v>0.95057896282819598</v>
      </c>
      <c r="O218">
        <v>14.9084858569051</v>
      </c>
      <c r="P218">
        <v>26.606277649041498</v>
      </c>
      <c r="Q218">
        <v>5.4114499467969E-2</v>
      </c>
    </row>
    <row r="219" spans="1:17" x14ac:dyDescent="0.3">
      <c r="A219" t="s">
        <v>529</v>
      </c>
      <c r="B219" t="s">
        <v>530</v>
      </c>
      <c r="C219" t="str">
        <f>IFERROR(VLOOKUP(Table1[[#This Row],[Ticker]],[1]!Table1[[Symbol]:[Industry]],2,FALSE),"-")</f>
        <v>-</v>
      </c>
      <c r="D219" t="s">
        <v>242</v>
      </c>
      <c r="E219">
        <v>36659.721559979997</v>
      </c>
      <c r="F219">
        <v>2687.8</v>
      </c>
      <c r="G219">
        <v>0.64046373104277099</v>
      </c>
      <c r="H219">
        <v>15.869221720228399</v>
      </c>
      <c r="I219">
        <v>-2.2050180855843502</v>
      </c>
      <c r="J219">
        <v>5.0413337759136603</v>
      </c>
      <c r="K219">
        <v>2435.6052086968598</v>
      </c>
      <c r="L219">
        <v>2288.09074187433</v>
      </c>
      <c r="M219">
        <v>73.777124177405696</v>
      </c>
      <c r="N219">
        <v>1.1116129476530201</v>
      </c>
      <c r="O219">
        <v>1.90490363866357</v>
      </c>
      <c r="P219">
        <v>41.448268603304903</v>
      </c>
      <c r="Q219">
        <v>7.7652257873920003E-3</v>
      </c>
    </row>
    <row r="220" spans="1:17" x14ac:dyDescent="0.3">
      <c r="A220" t="s">
        <v>531</v>
      </c>
      <c r="B220" t="s">
        <v>532</v>
      </c>
      <c r="C220" t="str">
        <f>IFERROR(VLOOKUP(Table1[[#This Row],[Ticker]],[1]!Table1[[Symbol]:[Industry]],2,FALSE),"-")</f>
        <v>-</v>
      </c>
      <c r="D220" t="s">
        <v>179</v>
      </c>
      <c r="E220">
        <v>36561.041784000001</v>
      </c>
      <c r="F220">
        <v>522.29999999999995</v>
      </c>
      <c r="G220">
        <v>-17.694804928752401</v>
      </c>
      <c r="H220">
        <v>10.5415604036627</v>
      </c>
      <c r="I220">
        <v>9.2224721817063209</v>
      </c>
      <c r="J220">
        <v>5.3614233874225503</v>
      </c>
      <c r="K220">
        <v>472.178745284635</v>
      </c>
      <c r="L220">
        <v>447.999364002866</v>
      </c>
      <c r="M220">
        <v>76.606958784324206</v>
      </c>
      <c r="N220">
        <v>0.79151614773865098</v>
      </c>
      <c r="O220">
        <v>2.91020486310551</v>
      </c>
      <c r="P220">
        <v>39.0204950758583</v>
      </c>
      <c r="Q220">
        <v>-6.4556266432673995E-2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Row],[Ticker]],[1]!Table1[[Symbol]:[Industry]],2,FALSE),"-")</f>
        <v>-</v>
      </c>
      <c r="D221" t="s">
        <v>169</v>
      </c>
      <c r="E221">
        <v>36552.645824874002</v>
      </c>
      <c r="F221">
        <v>199.02</v>
      </c>
      <c r="G221">
        <v>111.795907567068</v>
      </c>
      <c r="H221">
        <v>12.426598187391701</v>
      </c>
      <c r="I221">
        <v>43.359985332416798</v>
      </c>
      <c r="J221">
        <v>3.5294194622374202</v>
      </c>
      <c r="K221">
        <v>185.12571893707701</v>
      </c>
      <c r="L221">
        <v>151.169106952596</v>
      </c>
      <c r="M221">
        <v>70.922128956048695</v>
      </c>
      <c r="N221">
        <v>0.651357645460931</v>
      </c>
      <c r="O221">
        <v>3.6579238267510701</v>
      </c>
      <c r="P221">
        <v>140.79854809437299</v>
      </c>
      <c r="Q221">
        <v>7.9687080828199003E-2</v>
      </c>
    </row>
    <row r="222" spans="1:17" x14ac:dyDescent="0.3">
      <c r="A222" t="s">
        <v>535</v>
      </c>
      <c r="B222" t="s">
        <v>536</v>
      </c>
      <c r="C222" t="str">
        <f>IFERROR(VLOOKUP(Table1[[#This Row],[Ticker]],[1]!Table1[[Symbol]:[Industry]],2,FALSE),"-")</f>
        <v>-</v>
      </c>
      <c r="D222" t="s">
        <v>156</v>
      </c>
      <c r="E222">
        <v>36250.840869086998</v>
      </c>
      <c r="F222">
        <v>261.43</v>
      </c>
      <c r="G222">
        <v>117.205345408501</v>
      </c>
      <c r="H222">
        <v>20.329185194891799</v>
      </c>
      <c r="I222">
        <v>4.1106896507973296</v>
      </c>
      <c r="J222">
        <v>5.8747912375266296</v>
      </c>
      <c r="K222">
        <v>235.64078593064301</v>
      </c>
      <c r="L222">
        <v>206.247403987078</v>
      </c>
      <c r="M222">
        <v>78.911671417034299</v>
      </c>
      <c r="N222">
        <v>1.5196207456383</v>
      </c>
      <c r="O222">
        <v>12.362773973912599</v>
      </c>
      <c r="P222">
        <v>146.63207547169799</v>
      </c>
      <c r="Q222">
        <v>0.143520216559861</v>
      </c>
    </row>
    <row r="223" spans="1:17" x14ac:dyDescent="0.3">
      <c r="A223" t="s">
        <v>537</v>
      </c>
      <c r="B223" t="s">
        <v>538</v>
      </c>
      <c r="C223" t="str">
        <f>IFERROR(VLOOKUP(Table1[[#This Row],[Ticker]],[1]!Table1[[Symbol]:[Industry]],2,FALSE),"-")</f>
        <v>-</v>
      </c>
      <c r="D223" t="s">
        <v>539</v>
      </c>
      <c r="E223">
        <v>35869.869749999998</v>
      </c>
      <c r="F223">
        <v>3265.35</v>
      </c>
      <c r="G223">
        <v>-15.2018832681695</v>
      </c>
      <c r="H223">
        <v>8.7108695456828595</v>
      </c>
      <c r="I223">
        <v>-21.939298733429698</v>
      </c>
      <c r="J223">
        <v>-1.0124040598805299</v>
      </c>
      <c r="K223">
        <v>3256.2288046664798</v>
      </c>
      <c r="L223">
        <v>3254.61348189727</v>
      </c>
      <c r="M223">
        <v>53.320752548633699</v>
      </c>
      <c r="N223">
        <v>1.7884756526832</v>
      </c>
      <c r="O223">
        <v>20.048386849801702</v>
      </c>
      <c r="P223">
        <v>31.880048465266501</v>
      </c>
      <c r="Q223">
        <v>9.4124579674539993E-2</v>
      </c>
    </row>
    <row r="224" spans="1:17" x14ac:dyDescent="0.3">
      <c r="A224" t="s">
        <v>540</v>
      </c>
      <c r="B224" t="s">
        <v>541</v>
      </c>
      <c r="C224" t="str">
        <f>IFERROR(VLOOKUP(Table1[[#This Row],[Ticker]],[1]!Table1[[Symbol]:[Industry]],2,FALSE),"-")</f>
        <v>-</v>
      </c>
      <c r="D224" t="s">
        <v>216</v>
      </c>
      <c r="E224">
        <v>35595.353178824997</v>
      </c>
      <c r="F224">
        <v>8861.5499999999993</v>
      </c>
      <c r="G224">
        <v>127.124868012307</v>
      </c>
      <c r="H224">
        <v>6.5001072332565002</v>
      </c>
      <c r="I224">
        <v>40.272995510196502</v>
      </c>
      <c r="J224">
        <v>-0.71001408769471697</v>
      </c>
      <c r="K224">
        <v>8023.4319676190498</v>
      </c>
      <c r="L224">
        <v>6478.9017508542502</v>
      </c>
      <c r="M224">
        <v>74.650259873337106</v>
      </c>
      <c r="N224">
        <v>0.73705554632164805</v>
      </c>
      <c r="O224">
        <v>0.34361934424564899</v>
      </c>
      <c r="P224">
        <v>168.267615227427</v>
      </c>
      <c r="Q224">
        <v>0.28859989115449602</v>
      </c>
    </row>
    <row r="225" spans="1:17" x14ac:dyDescent="0.3">
      <c r="A225" t="s">
        <v>542</v>
      </c>
      <c r="B225" t="s">
        <v>543</v>
      </c>
      <c r="C225" t="str">
        <f>IFERROR(VLOOKUP(Table1[[#This Row],[Ticker]],[1]!Table1[[Symbol]:[Industry]],2,FALSE),"-")</f>
        <v>-</v>
      </c>
      <c r="D225" t="s">
        <v>336</v>
      </c>
      <c r="E225">
        <v>35062.461723699998</v>
      </c>
      <c r="F225">
        <v>1705.25</v>
      </c>
      <c r="G225">
        <v>90.336240607242004</v>
      </c>
      <c r="H225">
        <v>-6.8317512062374197</v>
      </c>
      <c r="I225">
        <v>68.637877504845605</v>
      </c>
      <c r="J225">
        <v>-4.4060946662167497</v>
      </c>
      <c r="K225">
        <v>1563.0182951296399</v>
      </c>
      <c r="L225">
        <v>1259.25921166953</v>
      </c>
      <c r="M225">
        <v>68.432145922671907</v>
      </c>
      <c r="N225">
        <v>1.0230658113170099</v>
      </c>
      <c r="O225">
        <v>5.8495821727019504</v>
      </c>
      <c r="P225">
        <v>143.016958814308</v>
      </c>
      <c r="Q225">
        <v>0.15858255541831401</v>
      </c>
    </row>
    <row r="226" spans="1:17" x14ac:dyDescent="0.3">
      <c r="A226" t="s">
        <v>544</v>
      </c>
      <c r="B226" t="s">
        <v>545</v>
      </c>
      <c r="C226" t="str">
        <f>IFERROR(VLOOKUP(Table1[[#This Row],[Ticker]],[1]!Table1[[Symbol]:[Industry]],2,FALSE),"-")</f>
        <v>-</v>
      </c>
      <c r="D226" t="s">
        <v>546</v>
      </c>
      <c r="E226">
        <v>35005.760967759998</v>
      </c>
      <c r="F226">
        <v>964.7</v>
      </c>
      <c r="G226">
        <v>77.846909359743904</v>
      </c>
      <c r="H226">
        <v>16.9202548921612</v>
      </c>
      <c r="I226">
        <v>33.623072661883398</v>
      </c>
      <c r="J226">
        <v>-3.3553152795741301</v>
      </c>
      <c r="K226">
        <v>827.05375661913502</v>
      </c>
      <c r="L226">
        <v>697.39952382132299</v>
      </c>
      <c r="M226">
        <v>69.855259729569894</v>
      </c>
      <c r="N226">
        <v>1.49501174591818</v>
      </c>
      <c r="O226">
        <v>10.3970146159427</v>
      </c>
      <c r="P226">
        <v>104.776056039057</v>
      </c>
      <c r="Q226">
        <v>0.13788716346591701</v>
      </c>
    </row>
    <row r="227" spans="1:17" x14ac:dyDescent="0.3">
      <c r="A227" t="s">
        <v>547</v>
      </c>
      <c r="B227" t="s">
        <v>548</v>
      </c>
      <c r="C227" t="str">
        <f>IFERROR(VLOOKUP(Table1[[#This Row],[Ticker]],[1]!Table1[[Symbol]:[Industry]],2,FALSE),"-")</f>
        <v>-</v>
      </c>
      <c r="D227" t="s">
        <v>292</v>
      </c>
      <c r="E227">
        <v>34852.642902419997</v>
      </c>
      <c r="F227">
        <v>461.65</v>
      </c>
      <c r="G227">
        <v>20.315277497254002</v>
      </c>
      <c r="H227">
        <v>-0.32649413428938201</v>
      </c>
      <c r="I227">
        <v>-5.70552211152512</v>
      </c>
      <c r="J227">
        <v>-3.2740207232695799</v>
      </c>
      <c r="K227">
        <v>462.20985031621501</v>
      </c>
      <c r="L227">
        <v>414.07544969473901</v>
      </c>
      <c r="M227">
        <v>36.223243382612097</v>
      </c>
      <c r="N227">
        <v>1.8428766962204299</v>
      </c>
      <c r="O227">
        <v>10.440810137550001</v>
      </c>
      <c r="P227">
        <v>49.643435980550997</v>
      </c>
      <c r="Q227">
        <v>5.4856860061891E-2</v>
      </c>
    </row>
    <row r="228" spans="1:17" x14ac:dyDescent="0.3">
      <c r="A228" t="s">
        <v>549</v>
      </c>
      <c r="B228" t="s">
        <v>550</v>
      </c>
      <c r="C228" t="str">
        <f>IFERROR(VLOOKUP(Table1[[#This Row],[Ticker]],[1]!Table1[[Symbol]:[Industry]],2,FALSE),"-")</f>
        <v>-</v>
      </c>
      <c r="D228" t="s">
        <v>80</v>
      </c>
      <c r="E228">
        <v>34849.162682634997</v>
      </c>
      <c r="F228">
        <v>1858.15</v>
      </c>
      <c r="G228">
        <v>-39.841153241529902</v>
      </c>
      <c r="H228">
        <v>-1.73813176812691E-2</v>
      </c>
      <c r="I228">
        <v>-34.278914781010599</v>
      </c>
      <c r="J228">
        <v>1.0777159300938199</v>
      </c>
      <c r="K228">
        <v>1849.4793892622399</v>
      </c>
      <c r="L228">
        <v>1976.8485418201601</v>
      </c>
      <c r="M228">
        <v>57.809915840238197</v>
      </c>
      <c r="N228">
        <v>1.32431230212483</v>
      </c>
      <c r="O228">
        <v>30.812905309043899</v>
      </c>
      <c r="P228">
        <v>12.5196802712849</v>
      </c>
      <c r="Q228">
        <v>-6.1661282192892998E-2</v>
      </c>
    </row>
    <row r="229" spans="1:17" x14ac:dyDescent="0.3">
      <c r="A229" t="s">
        <v>551</v>
      </c>
      <c r="B229" t="s">
        <v>552</v>
      </c>
      <c r="C229" t="str">
        <f>IFERROR(VLOOKUP(Table1[[#This Row],[Ticker]],[1]!Table1[[Symbol]:[Industry]],2,FALSE),"-")</f>
        <v>-</v>
      </c>
      <c r="D229" t="s">
        <v>130</v>
      </c>
      <c r="E229">
        <v>34609.414185324997</v>
      </c>
      <c r="F229">
        <v>763.35</v>
      </c>
      <c r="G229">
        <v>45.866677089205901</v>
      </c>
      <c r="H229">
        <v>12.4386625745011</v>
      </c>
      <c r="I229">
        <v>17.400276367336001</v>
      </c>
      <c r="J229">
        <v>4.0875426517383397</v>
      </c>
      <c r="K229">
        <v>706.69800166846198</v>
      </c>
      <c r="L229">
        <v>612.89374967556796</v>
      </c>
      <c r="M229">
        <v>36.841270988496802</v>
      </c>
      <c r="N229">
        <v>2.0442748450504502</v>
      </c>
      <c r="O229">
        <v>2.9671841226173998</v>
      </c>
      <c r="P229">
        <v>77.255311738070304</v>
      </c>
      <c r="Q229">
        <v>0.25204291888257702</v>
      </c>
    </row>
    <row r="230" spans="1:17" x14ac:dyDescent="0.3">
      <c r="A230" t="s">
        <v>553</v>
      </c>
      <c r="B230" t="s">
        <v>554</v>
      </c>
      <c r="C230" t="str">
        <f>IFERROR(VLOOKUP(Table1[[#This Row],[Ticker]],[1]!Table1[[Symbol]:[Industry]],2,FALSE),"-")</f>
        <v>-</v>
      </c>
      <c r="D230" t="s">
        <v>37</v>
      </c>
      <c r="E230">
        <v>34376.882339309901</v>
      </c>
      <c r="F230">
        <v>996.1</v>
      </c>
      <c r="G230">
        <v>-2.3848887779390799</v>
      </c>
      <c r="H230">
        <v>3.81586543795654</v>
      </c>
      <c r="I230">
        <v>-6.9457956405391403</v>
      </c>
      <c r="J230">
        <v>1.85765420169877</v>
      </c>
      <c r="K230">
        <v>978.64476631278001</v>
      </c>
      <c r="L230">
        <v>943.14525897059195</v>
      </c>
      <c r="M230">
        <v>59.449890049844001</v>
      </c>
      <c r="N230">
        <v>0.78649820120092395</v>
      </c>
      <c r="O230">
        <v>9.6275474349964707</v>
      </c>
      <c r="P230">
        <v>30.550458715596299</v>
      </c>
      <c r="Q230">
        <v>-7.2118366812167004E-2</v>
      </c>
    </row>
    <row r="231" spans="1:17" x14ac:dyDescent="0.3">
      <c r="A231" t="s">
        <v>555</v>
      </c>
      <c r="B231" t="s">
        <v>556</v>
      </c>
      <c r="C231" t="str">
        <f>IFERROR(VLOOKUP(Table1[[#This Row],[Ticker]],[1]!Table1[[Symbol]:[Industry]],2,FALSE),"-")</f>
        <v>-</v>
      </c>
      <c r="D231" t="s">
        <v>37</v>
      </c>
      <c r="E231">
        <v>34262.489123740001</v>
      </c>
      <c r="F231">
        <v>585.4</v>
      </c>
      <c r="G231">
        <v>-27.314220230399702</v>
      </c>
      <c r="H231">
        <v>8.5360610843383</v>
      </c>
      <c r="I231">
        <v>-5.4407114245979198</v>
      </c>
      <c r="J231">
        <v>7.2673735766702796</v>
      </c>
      <c r="K231">
        <v>541.91695323296904</v>
      </c>
      <c r="L231">
        <v>557.95118647814104</v>
      </c>
      <c r="M231">
        <v>80.683670918289906</v>
      </c>
      <c r="N231">
        <v>1.6983962742235901</v>
      </c>
      <c r="O231">
        <v>15.3057738298599</v>
      </c>
      <c r="P231">
        <v>28.715919085312201</v>
      </c>
      <c r="Q231">
        <v>-9.2361020117987996E-2</v>
      </c>
    </row>
    <row r="232" spans="1:17" x14ac:dyDescent="0.3">
      <c r="A232" t="s">
        <v>557</v>
      </c>
      <c r="B232" t="s">
        <v>558</v>
      </c>
      <c r="C232" t="str">
        <f>IFERROR(VLOOKUP(Table1[[#This Row],[Ticker]],[1]!Table1[[Symbol]:[Industry]],2,FALSE),"-")</f>
        <v>-</v>
      </c>
      <c r="D232" t="s">
        <v>292</v>
      </c>
      <c r="E232">
        <v>34013.172614850002</v>
      </c>
      <c r="F232">
        <v>1266.75</v>
      </c>
      <c r="G232">
        <v>59.055581192020099</v>
      </c>
      <c r="H232">
        <v>8.1315289200446799</v>
      </c>
      <c r="I232">
        <v>14.438071668947099</v>
      </c>
      <c r="J232">
        <v>-1.3143885741272301</v>
      </c>
      <c r="K232">
        <v>1288.0917938268501</v>
      </c>
      <c r="L232">
        <v>1126.8503464123901</v>
      </c>
      <c r="M232">
        <v>44.270902183934801</v>
      </c>
      <c r="N232">
        <v>1.28476623900264</v>
      </c>
      <c r="O232">
        <v>19.510558515887102</v>
      </c>
      <c r="P232">
        <v>93.205216197666402</v>
      </c>
    </row>
    <row r="233" spans="1:17" x14ac:dyDescent="0.3">
      <c r="A233" t="s">
        <v>559</v>
      </c>
      <c r="B233" t="s">
        <v>560</v>
      </c>
      <c r="C233" t="str">
        <f>IFERROR(VLOOKUP(Table1[[#This Row],[Ticker]],[1]!Table1[[Symbol]:[Industry]],2,FALSE),"-")</f>
        <v>-</v>
      </c>
      <c r="D233" t="s">
        <v>46</v>
      </c>
      <c r="E233">
        <v>33949.800000000003</v>
      </c>
      <c r="F233">
        <v>188.61</v>
      </c>
      <c r="G233">
        <v>339.01121703798998</v>
      </c>
      <c r="H233">
        <v>37.382203449778601</v>
      </c>
      <c r="I233">
        <v>105.791444949164</v>
      </c>
      <c r="J233">
        <v>16.133743183762601</v>
      </c>
      <c r="K233">
        <v>150.35936239236099</v>
      </c>
      <c r="L233">
        <v>115.146646006224</v>
      </c>
      <c r="M233">
        <v>85.7097659535291</v>
      </c>
      <c r="N233">
        <v>1.5562080856595699</v>
      </c>
      <c r="O233">
        <v>2.8524468479932099</v>
      </c>
      <c r="P233">
        <v>376.28787878787801</v>
      </c>
      <c r="Q233">
        <v>0.118082447399541</v>
      </c>
    </row>
    <row r="234" spans="1:17" x14ac:dyDescent="0.3">
      <c r="A234" t="s">
        <v>561</v>
      </c>
      <c r="B234" t="s">
        <v>562</v>
      </c>
      <c r="C234" t="str">
        <f>IFERROR(VLOOKUP(Table1[[#This Row],[Ticker]],[1]!Table1[[Symbol]:[Industry]],2,FALSE),"-")</f>
        <v>-</v>
      </c>
      <c r="D234" t="s">
        <v>398</v>
      </c>
      <c r="E234">
        <v>33301.518103509901</v>
      </c>
      <c r="F234">
        <v>524.35</v>
      </c>
      <c r="G234">
        <v>6.2588154108836598</v>
      </c>
      <c r="H234">
        <v>9.6456318263014893</v>
      </c>
      <c r="I234">
        <v>1.86235140940777</v>
      </c>
      <c r="J234">
        <v>0.840675762208827</v>
      </c>
      <c r="K234">
        <v>497.11740182843403</v>
      </c>
      <c r="L234">
        <v>464.10725931489497</v>
      </c>
      <c r="M234">
        <v>57.313259698745703</v>
      </c>
      <c r="N234">
        <v>1.41464605782222</v>
      </c>
      <c r="O234">
        <v>6.3983980165919601</v>
      </c>
      <c r="P234">
        <v>43.657534246575302</v>
      </c>
      <c r="Q234">
        <v>9.5637197164482005E-2</v>
      </c>
    </row>
    <row r="235" spans="1:17" x14ac:dyDescent="0.3">
      <c r="A235" t="s">
        <v>563</v>
      </c>
      <c r="B235" t="s">
        <v>564</v>
      </c>
      <c r="C235" t="str">
        <f>IFERROR(VLOOKUP(Table1[[#This Row],[Ticker]],[1]!Table1[[Symbol]:[Industry]],2,FALSE),"-")</f>
        <v>-</v>
      </c>
      <c r="D235" t="s">
        <v>143</v>
      </c>
      <c r="E235">
        <v>33257.120994739998</v>
      </c>
      <c r="F235">
        <v>327.64999999999998</v>
      </c>
      <c r="G235">
        <v>30.391724612497701</v>
      </c>
      <c r="H235">
        <v>16.324196510345299</v>
      </c>
      <c r="I235">
        <v>25.607235469381202</v>
      </c>
      <c r="J235">
        <v>3.5226803912624298</v>
      </c>
      <c r="K235">
        <v>296.46935702119703</v>
      </c>
      <c r="L235">
        <v>255.64301964989301</v>
      </c>
      <c r="M235">
        <v>57.438016195395399</v>
      </c>
      <c r="N235">
        <v>0.73808609551778304</v>
      </c>
      <c r="O235">
        <v>3.5861437509537599</v>
      </c>
      <c r="P235">
        <v>69.810831821715396</v>
      </c>
      <c r="Q235">
        <v>2.2210479038144999E-2</v>
      </c>
    </row>
    <row r="236" spans="1:17" x14ac:dyDescent="0.3">
      <c r="A236" t="s">
        <v>565</v>
      </c>
      <c r="B236" t="s">
        <v>566</v>
      </c>
      <c r="C236" t="str">
        <f>IFERROR(VLOOKUP(Table1[[#This Row],[Ticker]],[1]!Table1[[Symbol]:[Industry]],2,FALSE),"-")</f>
        <v>-</v>
      </c>
      <c r="D236" t="s">
        <v>252</v>
      </c>
      <c r="E236">
        <v>33187.478458240003</v>
      </c>
      <c r="F236">
        <v>6559.4</v>
      </c>
      <c r="G236">
        <v>156.82796004909801</v>
      </c>
      <c r="H236">
        <v>-1.30565577265028</v>
      </c>
      <c r="I236">
        <v>40.891408615329901</v>
      </c>
      <c r="J236">
        <v>1.48399325493291E-2</v>
      </c>
      <c r="K236">
        <v>6583.46908121245</v>
      </c>
      <c r="L236">
        <v>5510.5772713754204</v>
      </c>
      <c r="M236">
        <v>45.840647015461698</v>
      </c>
      <c r="N236">
        <v>1.2768354646837401</v>
      </c>
      <c r="O236">
        <v>48.746074336067302</v>
      </c>
      <c r="P236">
        <v>187.69298245613999</v>
      </c>
      <c r="Q236">
        <v>0.14922930215635799</v>
      </c>
    </row>
    <row r="237" spans="1:17" x14ac:dyDescent="0.3">
      <c r="A237" t="s">
        <v>567</v>
      </c>
      <c r="B237" t="s">
        <v>568</v>
      </c>
      <c r="C237" t="str">
        <f>IFERROR(VLOOKUP(Table1[[#This Row],[Ticker]],[1]!Table1[[Symbol]:[Industry]],2,FALSE),"-")</f>
        <v>-</v>
      </c>
      <c r="D237" t="s">
        <v>569</v>
      </c>
      <c r="E237">
        <v>33105.266487214998</v>
      </c>
      <c r="F237">
        <v>1217.45</v>
      </c>
      <c r="G237">
        <v>0.73319205541441301</v>
      </c>
      <c r="H237">
        <v>5.9689079577446398</v>
      </c>
      <c r="I237">
        <v>-15.3493127384922</v>
      </c>
      <c r="J237">
        <v>0.252648212449337</v>
      </c>
      <c r="K237">
        <v>1172.5136867400199</v>
      </c>
      <c r="L237">
        <v>1129.3994160362199</v>
      </c>
      <c r="M237">
        <v>46.3350785372049</v>
      </c>
      <c r="N237">
        <v>0.44045398150211901</v>
      </c>
      <c r="O237">
        <v>18.3785781756951</v>
      </c>
      <c r="P237">
        <v>27.588555858310599</v>
      </c>
      <c r="Q237">
        <v>0.116190094031906</v>
      </c>
    </row>
    <row r="238" spans="1:17" x14ac:dyDescent="0.3">
      <c r="A238" t="s">
        <v>570</v>
      </c>
      <c r="B238" t="s">
        <v>571</v>
      </c>
      <c r="C238" t="str">
        <f>IFERROR(VLOOKUP(Table1[[#This Row],[Ticker]],[1]!Table1[[Symbol]:[Industry]],2,FALSE),"-")</f>
        <v>-</v>
      </c>
      <c r="D238" t="s">
        <v>49</v>
      </c>
      <c r="E238">
        <v>33052.516509690002</v>
      </c>
      <c r="F238">
        <v>428.7</v>
      </c>
      <c r="G238">
        <v>-8.4835147377687807</v>
      </c>
      <c r="H238">
        <v>-9.5323896485142505</v>
      </c>
      <c r="I238">
        <v>-18.583966781971299</v>
      </c>
      <c r="J238">
        <v>0.98103571329166295</v>
      </c>
      <c r="K238">
        <v>442.04972157109898</v>
      </c>
      <c r="L238">
        <v>434.01872534334501</v>
      </c>
      <c r="M238">
        <v>56.864003078752198</v>
      </c>
      <c r="N238">
        <v>1.2888193949120501</v>
      </c>
      <c r="O238">
        <v>21.226965243760201</v>
      </c>
      <c r="P238">
        <v>27.4754683318465</v>
      </c>
      <c r="Q238">
        <v>9.7629765594980003E-2</v>
      </c>
    </row>
    <row r="239" spans="1:17" x14ac:dyDescent="0.3">
      <c r="A239" t="s">
        <v>572</v>
      </c>
      <c r="B239" t="s">
        <v>573</v>
      </c>
      <c r="C239" t="str">
        <f>IFERROR(VLOOKUP(Table1[[#This Row],[Ticker]],[1]!Table1[[Symbol]:[Industry]],2,FALSE),"-")</f>
        <v>-</v>
      </c>
      <c r="D239" t="s">
        <v>401</v>
      </c>
      <c r="E239">
        <v>32938.89607404</v>
      </c>
      <c r="F239">
        <v>551.70000000000005</v>
      </c>
      <c r="G239">
        <v>174.36195233345799</v>
      </c>
      <c r="H239">
        <v>-3.4440146225094499</v>
      </c>
      <c r="I239">
        <v>57.4965844330452</v>
      </c>
      <c r="J239">
        <v>-12.386172958794999</v>
      </c>
      <c r="K239">
        <v>584.19441192079796</v>
      </c>
      <c r="L239">
        <v>443.24814431142801</v>
      </c>
      <c r="M239">
        <v>22.665750911133799</v>
      </c>
      <c r="N239">
        <v>0.85829897814909095</v>
      </c>
      <c r="O239">
        <v>30.868225484864901</v>
      </c>
      <c r="P239">
        <v>206.84093437152299</v>
      </c>
      <c r="Q239">
        <v>6.9777490469500006E-2</v>
      </c>
    </row>
    <row r="240" spans="1:17" x14ac:dyDescent="0.3">
      <c r="A240" t="s">
        <v>574</v>
      </c>
      <c r="B240" t="s">
        <v>575</v>
      </c>
      <c r="C240" t="str">
        <f>IFERROR(VLOOKUP(Table1[[#This Row],[Ticker]],[1]!Table1[[Symbol]:[Industry]],2,FALSE),"-")</f>
        <v>-</v>
      </c>
      <c r="D240" t="s">
        <v>24</v>
      </c>
      <c r="E240">
        <v>32916.953463177</v>
      </c>
      <c r="F240">
        <v>204.33</v>
      </c>
      <c r="G240">
        <v>-34.5335822035996</v>
      </c>
      <c r="H240">
        <v>9.5196807354322193</v>
      </c>
      <c r="I240">
        <v>-30.823036163565</v>
      </c>
      <c r="J240">
        <v>1.7045461507322099</v>
      </c>
      <c r="K240">
        <v>196.472486075641</v>
      </c>
      <c r="L240">
        <v>207.67348787175999</v>
      </c>
      <c r="M240">
        <v>51.278849320641399</v>
      </c>
      <c r="N240">
        <v>1.0721333875613099</v>
      </c>
      <c r="O240">
        <v>28.7622962854206</v>
      </c>
      <c r="P240">
        <v>20.7981081879988</v>
      </c>
      <c r="Q240">
        <v>-0.101399111683121</v>
      </c>
    </row>
    <row r="241" spans="1:17" x14ac:dyDescent="0.3">
      <c r="A241" t="s">
        <v>576</v>
      </c>
      <c r="B241" t="s">
        <v>577</v>
      </c>
      <c r="C241" t="str">
        <f>IFERROR(VLOOKUP(Table1[[#This Row],[Ticker]],[1]!Table1[[Symbol]:[Industry]],2,FALSE),"-")</f>
        <v>-</v>
      </c>
      <c r="D241" t="s">
        <v>230</v>
      </c>
      <c r="E241">
        <v>32609.953844690001</v>
      </c>
      <c r="F241">
        <v>4335.3500000000004</v>
      </c>
      <c r="G241">
        <v>5.1652188847734397</v>
      </c>
      <c r="H241">
        <v>5.4384623948399398</v>
      </c>
      <c r="I241">
        <v>21.585561920169599</v>
      </c>
      <c r="J241">
        <v>-2.31453225054956</v>
      </c>
      <c r="K241">
        <v>4011.8526811592101</v>
      </c>
      <c r="L241">
        <v>3424.2805815194602</v>
      </c>
      <c r="M241">
        <v>48.021225976582599</v>
      </c>
      <c r="N241">
        <v>0.49567563620466099</v>
      </c>
      <c r="O241">
        <v>11.1305892257833</v>
      </c>
      <c r="P241">
        <v>71.731035848682893</v>
      </c>
      <c r="Q241">
        <v>0.10201427436863</v>
      </c>
    </row>
    <row r="242" spans="1:17" x14ac:dyDescent="0.3">
      <c r="A242" t="s">
        <v>578</v>
      </c>
      <c r="B242" t="s">
        <v>579</v>
      </c>
      <c r="C242" t="str">
        <f>IFERROR(VLOOKUP(Table1[[#This Row],[Ticker]],[1]!Table1[[Symbol]:[Industry]],2,FALSE),"-")</f>
        <v>-</v>
      </c>
      <c r="D242" t="s">
        <v>80</v>
      </c>
      <c r="E242">
        <v>32590.589248034899</v>
      </c>
      <c r="F242">
        <v>4217.8500000000004</v>
      </c>
      <c r="G242">
        <v>2.2111696191680399</v>
      </c>
      <c r="H242">
        <v>2.6751409242180002</v>
      </c>
      <c r="I242">
        <v>-4.6949677523152102</v>
      </c>
      <c r="J242">
        <v>-6.7519944130205598</v>
      </c>
      <c r="K242">
        <v>4182.25787775768</v>
      </c>
      <c r="L242">
        <v>3913.53447826406</v>
      </c>
      <c r="M242">
        <v>40.6546938935276</v>
      </c>
      <c r="N242">
        <v>1.16110514063849</v>
      </c>
      <c r="O242">
        <v>9.0591177969818499</v>
      </c>
      <c r="P242">
        <v>39.191485851002398</v>
      </c>
      <c r="Q242">
        <v>3.3493674144389998E-3</v>
      </c>
    </row>
    <row r="243" spans="1:17" x14ac:dyDescent="0.3">
      <c r="A243" t="s">
        <v>580</v>
      </c>
      <c r="B243" t="s">
        <v>581</v>
      </c>
      <c r="C243" t="str">
        <f>IFERROR(VLOOKUP(Table1[[#This Row],[Ticker]],[1]!Table1[[Symbol]:[Industry]],2,FALSE),"-")</f>
        <v>-</v>
      </c>
      <c r="D243" t="s">
        <v>582</v>
      </c>
      <c r="E243">
        <v>32562.752512064999</v>
      </c>
      <c r="F243">
        <v>2405.35</v>
      </c>
      <c r="G243">
        <v>229.61059211484601</v>
      </c>
      <c r="H243">
        <v>-12.4375463229843</v>
      </c>
      <c r="I243">
        <v>-7.5928115660317701</v>
      </c>
      <c r="J243">
        <v>-6.3251961186601697</v>
      </c>
      <c r="K243">
        <v>2617.7867179783898</v>
      </c>
      <c r="L243">
        <v>2235.0830074857599</v>
      </c>
      <c r="M243">
        <v>22.4658214975574</v>
      </c>
      <c r="N243">
        <v>0.67133878170352501</v>
      </c>
      <c r="O243">
        <v>35.726609433138599</v>
      </c>
      <c r="P243">
        <v>261.05523866706602</v>
      </c>
      <c r="Q243">
        <v>0.17787499506517801</v>
      </c>
    </row>
    <row r="244" spans="1:17" x14ac:dyDescent="0.3">
      <c r="A244" t="s">
        <v>583</v>
      </c>
      <c r="B244" t="s">
        <v>584</v>
      </c>
      <c r="C244" t="str">
        <f>IFERROR(VLOOKUP(Table1[[#This Row],[Ticker]],[1]!Table1[[Symbol]:[Industry]],2,FALSE),"-")</f>
        <v>-</v>
      </c>
      <c r="D244" t="s">
        <v>503</v>
      </c>
      <c r="E244">
        <v>32446.511112947999</v>
      </c>
      <c r="F244">
        <v>73.39</v>
      </c>
      <c r="G244">
        <v>0.67363279394924902</v>
      </c>
      <c r="H244">
        <v>6.7349331257584302</v>
      </c>
      <c r="I244">
        <v>-0.21321796161102499</v>
      </c>
      <c r="J244">
        <v>-2.8766769217081598</v>
      </c>
      <c r="K244">
        <v>71.088405456084899</v>
      </c>
      <c r="L244">
        <v>66.313036227657193</v>
      </c>
      <c r="M244">
        <v>48.168307623087401</v>
      </c>
      <c r="N244">
        <v>1.0072862986361399</v>
      </c>
      <c r="O244">
        <v>9.0066766589453593</v>
      </c>
      <c r="P244">
        <v>27.4131944444444</v>
      </c>
      <c r="Q244">
        <v>5.3543935005877001E-2</v>
      </c>
    </row>
    <row r="245" spans="1:17" hidden="1" x14ac:dyDescent="0.3">
      <c r="A245" t="s">
        <v>585</v>
      </c>
      <c r="B245" t="s">
        <v>586</v>
      </c>
      <c r="C245" t="str">
        <f>IFERROR(VLOOKUP(Table1[[#This Row],[Ticker]],[1]!Table1[[Symbol]:[Industry]],2,FALSE),"-")</f>
        <v>-</v>
      </c>
      <c r="D245" t="s">
        <v>448</v>
      </c>
      <c r="E245">
        <v>32362.2</v>
      </c>
      <c r="F245">
        <v>922</v>
      </c>
      <c r="G245">
        <v>134.38281675446501</v>
      </c>
      <c r="H245">
        <v>19.630570970056901</v>
      </c>
      <c r="I245">
        <v>164.08622258974299</v>
      </c>
      <c r="J245">
        <v>0.910197687733313</v>
      </c>
      <c r="K245">
        <v>730.87768428379695</v>
      </c>
      <c r="L245">
        <v>523.543724919792</v>
      </c>
      <c r="M245">
        <v>80.0734846959283</v>
      </c>
      <c r="N245">
        <v>0.30659582269753799</v>
      </c>
      <c r="O245">
        <v>0.32537960954446199</v>
      </c>
      <c r="P245">
        <v>229.28571428571399</v>
      </c>
      <c r="Q245">
        <v>7.8406670547518001E-2</v>
      </c>
    </row>
    <row r="246" spans="1:17" hidden="1" x14ac:dyDescent="0.3">
      <c r="A246" t="s">
        <v>587</v>
      </c>
      <c r="B246" t="s">
        <v>588</v>
      </c>
      <c r="C246" t="str">
        <f>IFERROR(VLOOKUP(Table1[[#This Row],[Ticker]],[1]!Table1[[Symbol]:[Industry]],2,FALSE),"-")</f>
        <v>-</v>
      </c>
      <c r="D246" t="s">
        <v>140</v>
      </c>
      <c r="E246">
        <v>32216.064643341</v>
      </c>
      <c r="F246">
        <v>357.03</v>
      </c>
      <c r="G246">
        <v>-4.1845882041457996</v>
      </c>
      <c r="H246">
        <v>-5.2337275885272696</v>
      </c>
      <c r="I246">
        <v>-4.64171327288879</v>
      </c>
      <c r="J246">
        <v>0.26536368423094903</v>
      </c>
      <c r="K246">
        <v>355.26661137605601</v>
      </c>
      <c r="L246">
        <v>346.32857100243803</v>
      </c>
      <c r="M246">
        <v>56.330526885428</v>
      </c>
      <c r="N246">
        <v>1.06773923844414</v>
      </c>
      <c r="O246">
        <v>11.755314679438699</v>
      </c>
      <c r="P246">
        <v>25.7147887323943</v>
      </c>
      <c r="Q246">
        <v>-0.123824141917355</v>
      </c>
    </row>
    <row r="247" spans="1:17" x14ac:dyDescent="0.3">
      <c r="A247" t="s">
        <v>589</v>
      </c>
      <c r="B247" t="s">
        <v>590</v>
      </c>
      <c r="C247" t="str">
        <f>IFERROR(VLOOKUP(Table1[[#This Row],[Ticker]],[1]!Table1[[Symbol]:[Industry]],2,FALSE),"-")</f>
        <v>-</v>
      </c>
      <c r="D247" t="s">
        <v>230</v>
      </c>
      <c r="E247">
        <v>32163.208344319999</v>
      </c>
      <c r="F247">
        <v>1690.4</v>
      </c>
      <c r="G247">
        <v>16.366791251477402</v>
      </c>
      <c r="H247">
        <v>3.6253875493726899</v>
      </c>
      <c r="I247">
        <v>35.565734946270801</v>
      </c>
      <c r="J247">
        <v>-1.3013691757363199</v>
      </c>
      <c r="K247">
        <v>1596.7523691484701</v>
      </c>
      <c r="L247">
        <v>1331.7557567662</v>
      </c>
      <c r="M247">
        <v>48.7205244892723</v>
      </c>
      <c r="N247">
        <v>0.90308865900381396</v>
      </c>
      <c r="O247">
        <v>8.9180075721722698</v>
      </c>
      <c r="P247">
        <v>64.8205928237129</v>
      </c>
      <c r="Q247">
        <v>0.100237296263665</v>
      </c>
    </row>
    <row r="248" spans="1:17" x14ac:dyDescent="0.3">
      <c r="A248" t="s">
        <v>591</v>
      </c>
      <c r="B248" t="s">
        <v>592</v>
      </c>
      <c r="C248" t="str">
        <f>IFERROR(VLOOKUP(Table1[[#This Row],[Ticker]],[1]!Table1[[Symbol]:[Industry]],2,FALSE),"-")</f>
        <v>-</v>
      </c>
      <c r="D248" t="s">
        <v>593</v>
      </c>
      <c r="E248">
        <v>31989.1545816</v>
      </c>
      <c r="F248">
        <v>330.8</v>
      </c>
      <c r="G248">
        <v>159.16902143221299</v>
      </c>
      <c r="H248">
        <v>1.8075551127018601</v>
      </c>
      <c r="I248">
        <v>4.7636661070939796</v>
      </c>
      <c r="J248">
        <v>0.660623447351954</v>
      </c>
      <c r="K248">
        <v>336.88683836163301</v>
      </c>
      <c r="L248">
        <v>274.83164103441999</v>
      </c>
      <c r="M248">
        <v>54.879835948061199</v>
      </c>
      <c r="N248">
        <v>0.53089769164590495</v>
      </c>
      <c r="O248">
        <v>25.695284159612999</v>
      </c>
      <c r="P248">
        <v>185.788336933045</v>
      </c>
      <c r="Q248">
        <v>7.2900192755229007E-2</v>
      </c>
    </row>
    <row r="249" spans="1:17" hidden="1" x14ac:dyDescent="0.3">
      <c r="A249" t="s">
        <v>594</v>
      </c>
      <c r="B249" t="s">
        <v>595</v>
      </c>
      <c r="C249" t="str">
        <f>IFERROR(VLOOKUP(Table1[[#This Row],[Ticker]],[1]!Table1[[Symbol]:[Industry]],2,FALSE),"-")</f>
        <v>-</v>
      </c>
      <c r="D249" t="s">
        <v>37</v>
      </c>
      <c r="E249">
        <v>31872.781315</v>
      </c>
      <c r="F249">
        <v>347.5</v>
      </c>
      <c r="G249">
        <v>-12.2818690414881</v>
      </c>
      <c r="H249">
        <v>9.0398687048041104</v>
      </c>
      <c r="I249">
        <v>1.0688830991737901</v>
      </c>
      <c r="J249">
        <v>1.2649052821531901</v>
      </c>
      <c r="M249">
        <v>63.046413275861198</v>
      </c>
      <c r="O249">
        <v>7.05035971223022</v>
      </c>
      <c r="P249">
        <v>24.753186142523699</v>
      </c>
    </row>
    <row r="250" spans="1:17" x14ac:dyDescent="0.3">
      <c r="A250" t="s">
        <v>596</v>
      </c>
      <c r="B250" t="s">
        <v>597</v>
      </c>
      <c r="C250" t="str">
        <f>IFERROR(VLOOKUP(Table1[[#This Row],[Ticker]],[1]!Table1[[Symbol]:[Industry]],2,FALSE),"-")</f>
        <v>-</v>
      </c>
      <c r="D250" t="s">
        <v>230</v>
      </c>
      <c r="E250">
        <v>31625.5072</v>
      </c>
      <c r="F250">
        <v>2856.35</v>
      </c>
      <c r="G250">
        <v>3.5238696116349399</v>
      </c>
      <c r="H250">
        <v>9.2519577024235602</v>
      </c>
      <c r="I250">
        <v>10.524012382641899</v>
      </c>
      <c r="J250">
        <v>7.48364526173998</v>
      </c>
      <c r="K250">
        <v>2544.7104324342299</v>
      </c>
      <c r="L250">
        <v>2273.3994699189702</v>
      </c>
      <c r="M250">
        <v>60.709507537441802</v>
      </c>
      <c r="N250">
        <v>0.55833330785524904</v>
      </c>
      <c r="O250">
        <v>3.6287569800619699</v>
      </c>
      <c r="P250">
        <v>52.3224189419795</v>
      </c>
      <c r="Q250">
        <v>7.5811123344312004E-2</v>
      </c>
    </row>
    <row r="251" spans="1:17" x14ac:dyDescent="0.3">
      <c r="A251" t="s">
        <v>598</v>
      </c>
      <c r="B251" t="s">
        <v>599</v>
      </c>
      <c r="C251" t="str">
        <f>IFERROR(VLOOKUP(Table1[[#This Row],[Ticker]],[1]!Table1[[Symbol]:[Industry]],2,FALSE),"-")</f>
        <v>-</v>
      </c>
      <c r="D251" t="s">
        <v>188</v>
      </c>
      <c r="E251">
        <v>31611.33</v>
      </c>
      <c r="F251">
        <v>724.2</v>
      </c>
      <c r="G251">
        <v>46.472384278345999</v>
      </c>
      <c r="H251">
        <v>6.7321598573601804</v>
      </c>
      <c r="I251">
        <v>16.219367277736598</v>
      </c>
      <c r="J251">
        <v>5.6032832991408803</v>
      </c>
      <c r="K251">
        <v>632.06998347906801</v>
      </c>
      <c r="L251">
        <v>532.23629161170697</v>
      </c>
      <c r="M251">
        <v>57.537872677258498</v>
      </c>
      <c r="N251">
        <v>1.0864903857599899</v>
      </c>
      <c r="O251">
        <v>7.0146368406517503</v>
      </c>
      <c r="P251">
        <v>76.634146341463406</v>
      </c>
      <c r="Q251">
        <v>-1.1545825503141E-2</v>
      </c>
    </row>
    <row r="252" spans="1:17" x14ac:dyDescent="0.3">
      <c r="A252" t="s">
        <v>600</v>
      </c>
      <c r="B252" t="s">
        <v>601</v>
      </c>
      <c r="C252" t="str">
        <f>IFERROR(VLOOKUP(Table1[[#This Row],[Ticker]],[1]!Table1[[Symbol]:[Industry]],2,FALSE),"-")</f>
        <v>-</v>
      </c>
      <c r="D252" t="s">
        <v>230</v>
      </c>
      <c r="E252">
        <v>31590.1167875549</v>
      </c>
      <c r="F252">
        <v>6389.85</v>
      </c>
      <c r="G252">
        <v>1.15136559076385</v>
      </c>
      <c r="H252">
        <v>1.8103371114514699</v>
      </c>
      <c r="I252">
        <v>27.2185054205951</v>
      </c>
      <c r="J252">
        <v>-3.69810209181898</v>
      </c>
      <c r="K252">
        <v>5966.2611569984601</v>
      </c>
      <c r="L252">
        <v>5147.1609295468697</v>
      </c>
      <c r="M252">
        <v>40.8889872177675</v>
      </c>
      <c r="N252">
        <v>0.60622717803483195</v>
      </c>
      <c r="O252">
        <v>15.0261743233409</v>
      </c>
      <c r="P252">
        <v>58.773760715616802</v>
      </c>
      <c r="Q252">
        <v>9.4998087382348995E-2</v>
      </c>
    </row>
    <row r="253" spans="1:17" x14ac:dyDescent="0.3">
      <c r="A253" t="s">
        <v>602</v>
      </c>
      <c r="B253" t="s">
        <v>603</v>
      </c>
      <c r="C253" t="str">
        <f>IFERROR(VLOOKUP(Table1[[#This Row],[Ticker]],[1]!Table1[[Symbol]:[Industry]],2,FALSE),"-")</f>
        <v>-</v>
      </c>
      <c r="D253" t="s">
        <v>582</v>
      </c>
      <c r="E253">
        <v>31216.565588400001</v>
      </c>
      <c r="F253">
        <v>4269</v>
      </c>
      <c r="G253">
        <v>-15.726299912316</v>
      </c>
      <c r="H253">
        <v>-1.84086588187934</v>
      </c>
      <c r="I253">
        <v>-8.4053662660862702</v>
      </c>
      <c r="J253">
        <v>3.8252023579337799</v>
      </c>
      <c r="K253">
        <v>4289.8321276013203</v>
      </c>
      <c r="L253">
        <v>4265.9944309432403</v>
      </c>
      <c r="M253">
        <v>52.744731378050098</v>
      </c>
      <c r="N253">
        <v>1.2841514533955101</v>
      </c>
      <c r="O253">
        <v>23.412977278050999</v>
      </c>
      <c r="P253">
        <v>16.617040456743201</v>
      </c>
      <c r="Q253">
        <v>2.8097010145671002E-2</v>
      </c>
    </row>
    <row r="254" spans="1:17" x14ac:dyDescent="0.3">
      <c r="A254" t="s">
        <v>604</v>
      </c>
      <c r="B254" t="s">
        <v>605</v>
      </c>
      <c r="C254" t="str">
        <f>IFERROR(VLOOKUP(Table1[[#This Row],[Ticker]],[1]!Table1[[Symbol]:[Industry]],2,FALSE),"-")</f>
        <v>-</v>
      </c>
      <c r="D254" t="s">
        <v>140</v>
      </c>
      <c r="E254">
        <v>31075.052765445002</v>
      </c>
      <c r="F254">
        <v>1344.45</v>
      </c>
      <c r="G254">
        <v>116.084132341329</v>
      </c>
      <c r="H254">
        <v>2.9020252548897001</v>
      </c>
      <c r="I254">
        <v>30.750226153844501</v>
      </c>
      <c r="J254">
        <v>-0.77422712314305397</v>
      </c>
      <c r="K254">
        <v>1251.6816693277201</v>
      </c>
      <c r="L254">
        <v>986.51965949058604</v>
      </c>
      <c r="M254">
        <v>46.048340756602698</v>
      </c>
      <c r="N254">
        <v>0.62902088514271803</v>
      </c>
      <c r="O254">
        <v>8.0813715645802997</v>
      </c>
      <c r="P254">
        <v>144.40101799672701</v>
      </c>
      <c r="Q254">
        <v>0.17160229165777099</v>
      </c>
    </row>
    <row r="255" spans="1:17" x14ac:dyDescent="0.3">
      <c r="A255" t="s">
        <v>606</v>
      </c>
      <c r="B255" t="s">
        <v>607</v>
      </c>
      <c r="C255" t="str">
        <f>IFERROR(VLOOKUP(Table1[[#This Row],[Ticker]],[1]!Table1[[Symbol]:[Industry]],2,FALSE),"-")</f>
        <v>-</v>
      </c>
      <c r="D255" t="s">
        <v>191</v>
      </c>
      <c r="E255">
        <v>31066.0897970599</v>
      </c>
      <c r="F255">
        <v>14084.65</v>
      </c>
      <c r="G255">
        <v>237.961094012833</v>
      </c>
      <c r="H255">
        <v>17.872021773775099</v>
      </c>
      <c r="I255">
        <v>61.738915597708697</v>
      </c>
      <c r="J255">
        <v>7.6535656032964399</v>
      </c>
      <c r="K255">
        <v>11507.912507941101</v>
      </c>
      <c r="L255">
        <v>8688.4076207616399</v>
      </c>
      <c r="M255">
        <v>81.180995818482202</v>
      </c>
      <c r="N255">
        <v>0.82740785761858504</v>
      </c>
      <c r="O255">
        <v>3.7001274437064402</v>
      </c>
      <c r="P255">
        <v>267.40308957615599</v>
      </c>
      <c r="Q255">
        <v>0.196853724441654</v>
      </c>
    </row>
    <row r="256" spans="1:17" x14ac:dyDescent="0.3">
      <c r="A256" t="s">
        <v>608</v>
      </c>
      <c r="B256" t="s">
        <v>609</v>
      </c>
      <c r="C256" t="str">
        <f>IFERROR(VLOOKUP(Table1[[#This Row],[Ticker]],[1]!Table1[[Symbol]:[Industry]],2,FALSE),"-")</f>
        <v>-</v>
      </c>
      <c r="D256" t="s">
        <v>227</v>
      </c>
      <c r="E256">
        <v>31051.03788</v>
      </c>
      <c r="F256">
        <v>2710.65</v>
      </c>
      <c r="G256">
        <v>350.33762182925398</v>
      </c>
      <c r="H256">
        <v>112.26340397556</v>
      </c>
      <c r="I256">
        <v>201.87494043024199</v>
      </c>
      <c r="J256">
        <v>23.791717289107801</v>
      </c>
      <c r="K256">
        <v>1592.0863310833099</v>
      </c>
      <c r="L256">
        <v>1062.9906081005199</v>
      </c>
      <c r="M256">
        <v>90.596025002341094</v>
      </c>
      <c r="N256">
        <v>2.3235792761319498</v>
      </c>
      <c r="O256">
        <v>4.54319074760667</v>
      </c>
      <c r="P256">
        <v>382.02187249933303</v>
      </c>
      <c r="Q256">
        <v>0.22065043638505999</v>
      </c>
    </row>
    <row r="257" spans="1:17" x14ac:dyDescent="0.3">
      <c r="A257" t="s">
        <v>610</v>
      </c>
      <c r="B257" t="s">
        <v>611</v>
      </c>
      <c r="C257" t="str">
        <f>IFERROR(VLOOKUP(Table1[[#This Row],[Ticker]],[1]!Table1[[Symbol]:[Industry]],2,FALSE),"-")</f>
        <v>-</v>
      </c>
      <c r="D257" t="s">
        <v>457</v>
      </c>
      <c r="E257">
        <v>31016.393310259999</v>
      </c>
      <c r="F257">
        <v>1694.65</v>
      </c>
      <c r="G257">
        <v>121.586794974234</v>
      </c>
      <c r="H257">
        <v>44.296305867026902</v>
      </c>
      <c r="I257">
        <v>90.961237030586005</v>
      </c>
      <c r="J257">
        <v>4.5007948208620601</v>
      </c>
      <c r="K257">
        <v>1330.9024956496601</v>
      </c>
      <c r="L257">
        <v>981.00524870030995</v>
      </c>
      <c r="M257">
        <v>71.519029382355299</v>
      </c>
      <c r="N257">
        <v>1.3844896313275901</v>
      </c>
      <c r="O257">
        <v>4.7974508010503598</v>
      </c>
      <c r="P257">
        <v>182.91318864774601</v>
      </c>
      <c r="Q257">
        <v>8.5617500485817996E-2</v>
      </c>
    </row>
    <row r="258" spans="1:17" x14ac:dyDescent="0.3">
      <c r="A258" t="s">
        <v>612</v>
      </c>
      <c r="B258" t="s">
        <v>613</v>
      </c>
      <c r="C258" t="str">
        <f>IFERROR(VLOOKUP(Table1[[#This Row],[Ticker]],[1]!Table1[[Symbol]:[Industry]],2,FALSE),"-")</f>
        <v>-</v>
      </c>
      <c r="D258" t="s">
        <v>614</v>
      </c>
      <c r="E258">
        <v>30917.908862100001</v>
      </c>
      <c r="F258">
        <v>784.55</v>
      </c>
      <c r="G258">
        <v>51.340338589262103</v>
      </c>
      <c r="H258">
        <v>5.0437857914644804</v>
      </c>
      <c r="I258">
        <v>-3.2341228206024901</v>
      </c>
      <c r="J258">
        <v>2.0726060319058499</v>
      </c>
      <c r="K258">
        <v>716.16716460369003</v>
      </c>
      <c r="L258">
        <v>647.62947863188595</v>
      </c>
      <c r="M258">
        <v>62.280736008639302</v>
      </c>
      <c r="N258">
        <v>0.88724305067925902</v>
      </c>
      <c r="O258">
        <v>1.9501625135428</v>
      </c>
      <c r="P258">
        <v>78.185328185328103</v>
      </c>
      <c r="Q258">
        <v>1.3085978572674999E-2</v>
      </c>
    </row>
    <row r="259" spans="1:17" x14ac:dyDescent="0.3">
      <c r="A259" t="s">
        <v>615</v>
      </c>
      <c r="B259" t="s">
        <v>616</v>
      </c>
      <c r="C259" t="str">
        <f>IFERROR(VLOOKUP(Table1[[#This Row],[Ticker]],[1]!Table1[[Symbol]:[Industry]],2,FALSE),"-")</f>
        <v>-</v>
      </c>
      <c r="D259" t="s">
        <v>617</v>
      </c>
      <c r="E259">
        <v>30330.865290000002</v>
      </c>
      <c r="F259">
        <v>887.35</v>
      </c>
      <c r="G259">
        <v>10.9123299542761</v>
      </c>
      <c r="H259">
        <v>4.0765779032615201</v>
      </c>
      <c r="I259">
        <v>4.5006310801009999</v>
      </c>
      <c r="J259">
        <v>1.2405542795165001</v>
      </c>
      <c r="K259">
        <v>849.32163273130004</v>
      </c>
      <c r="L259">
        <v>791.93251489949</v>
      </c>
      <c r="M259">
        <v>53.019561029896501</v>
      </c>
      <c r="N259">
        <v>1.0147831734495401</v>
      </c>
      <c r="O259">
        <v>5.2572265735053803</v>
      </c>
      <c r="P259">
        <v>44.284552845528403</v>
      </c>
      <c r="Q259">
        <v>8.6992552598912004E-2</v>
      </c>
    </row>
    <row r="260" spans="1:17" x14ac:dyDescent="0.3">
      <c r="A260" t="s">
        <v>618</v>
      </c>
      <c r="B260" t="s">
        <v>619</v>
      </c>
      <c r="C260" t="str">
        <f>IFERROR(VLOOKUP(Table1[[#This Row],[Ticker]],[1]!Table1[[Symbol]:[Industry]],2,FALSE),"-")</f>
        <v>-</v>
      </c>
      <c r="D260" t="s">
        <v>59</v>
      </c>
      <c r="E260">
        <v>30310.198238925001</v>
      </c>
      <c r="F260">
        <v>1839.75</v>
      </c>
      <c r="G260">
        <v>47.476459677277496</v>
      </c>
      <c r="H260">
        <v>-7.2779579318273804</v>
      </c>
      <c r="I260">
        <v>-19.541647832635999</v>
      </c>
      <c r="J260">
        <v>-1.7944495747443201</v>
      </c>
      <c r="K260">
        <v>1815.9467427106899</v>
      </c>
      <c r="L260">
        <v>1764.38621338189</v>
      </c>
      <c r="M260">
        <v>59.983744212861801</v>
      </c>
      <c r="N260">
        <v>0.50599677383526998</v>
      </c>
      <c r="O260">
        <v>19.2553336051093</v>
      </c>
      <c r="P260">
        <v>76.559500959692897</v>
      </c>
      <c r="Q260">
        <v>-0.115966516292206</v>
      </c>
    </row>
    <row r="261" spans="1:17" x14ac:dyDescent="0.3">
      <c r="A261" t="s">
        <v>620</v>
      </c>
      <c r="B261" t="s">
        <v>621</v>
      </c>
      <c r="C261" t="str">
        <f>IFERROR(VLOOKUP(Table1[[#This Row],[Ticker]],[1]!Table1[[Symbol]:[Industry]],2,FALSE),"-")</f>
        <v>-</v>
      </c>
      <c r="D261" t="s">
        <v>59</v>
      </c>
      <c r="E261">
        <v>30260.570601949999</v>
      </c>
      <c r="F261">
        <v>1192.75</v>
      </c>
      <c r="G261">
        <v>33.551714803106002</v>
      </c>
      <c r="H261">
        <v>-4.2470529902229801</v>
      </c>
      <c r="I261">
        <v>-4.87619357229475</v>
      </c>
      <c r="J261">
        <v>8.3285115749849599</v>
      </c>
      <c r="K261">
        <v>1196.5151390445401</v>
      </c>
      <c r="L261">
        <v>1135.43693297086</v>
      </c>
      <c r="M261">
        <v>68.124592264950806</v>
      </c>
      <c r="N261">
        <v>1.3804718886958101</v>
      </c>
      <c r="O261">
        <v>15.2462796059526</v>
      </c>
      <c r="P261">
        <v>60.520826323935097</v>
      </c>
      <c r="Q261">
        <v>-3.7880187825616002E-2</v>
      </c>
    </row>
    <row r="262" spans="1:17" x14ac:dyDescent="0.3">
      <c r="A262" t="s">
        <v>622</v>
      </c>
      <c r="B262" t="s">
        <v>623</v>
      </c>
      <c r="C262" t="str">
        <f>IFERROR(VLOOKUP(Table1[[#This Row],[Ticker]],[1]!Table1[[Symbol]:[Industry]],2,FALSE),"-")</f>
        <v>-</v>
      </c>
      <c r="D262" t="s">
        <v>624</v>
      </c>
      <c r="E262">
        <v>30097.434625000002</v>
      </c>
      <c r="F262">
        <v>730</v>
      </c>
      <c r="G262">
        <v>278.30072058350902</v>
      </c>
      <c r="H262">
        <v>27.443022341307099</v>
      </c>
      <c r="I262">
        <v>100.949146367452</v>
      </c>
      <c r="J262">
        <v>4.1943736597743797</v>
      </c>
      <c r="K262">
        <v>590.15575325223006</v>
      </c>
      <c r="L262">
        <v>420.89221336395201</v>
      </c>
      <c r="M262">
        <v>73.420455949851998</v>
      </c>
      <c r="N262">
        <v>0.65530930522459696</v>
      </c>
      <c r="O262">
        <v>2.47945205479451</v>
      </c>
      <c r="P262">
        <v>331.05993504576298</v>
      </c>
      <c r="Q262">
        <v>0.24354987290862101</v>
      </c>
    </row>
    <row r="263" spans="1:17" x14ac:dyDescent="0.3">
      <c r="A263" t="s">
        <v>625</v>
      </c>
      <c r="B263" t="s">
        <v>626</v>
      </c>
      <c r="C263" t="str">
        <f>IFERROR(VLOOKUP(Table1[[#This Row],[Ticker]],[1]!Table1[[Symbol]:[Industry]],2,FALSE),"-")</f>
        <v>-</v>
      </c>
      <c r="D263" t="s">
        <v>166</v>
      </c>
      <c r="E263">
        <v>30068.166625005</v>
      </c>
      <c r="F263">
        <v>893.05</v>
      </c>
      <c r="G263">
        <v>48.9563793346857</v>
      </c>
      <c r="H263">
        <v>4.5469290935003697</v>
      </c>
      <c r="I263">
        <v>-5.8328880909840901</v>
      </c>
      <c r="J263">
        <v>3.3428568534161101</v>
      </c>
      <c r="K263">
        <v>835.91637727592001</v>
      </c>
      <c r="L263">
        <v>755.87900988660601</v>
      </c>
      <c r="M263">
        <v>73.537515366458393</v>
      </c>
      <c r="N263">
        <v>1.31306560472111</v>
      </c>
      <c r="O263">
        <v>10.8560550921001</v>
      </c>
      <c r="P263">
        <v>90.6189967982924</v>
      </c>
      <c r="Q263">
        <v>2.9176094972286001E-2</v>
      </c>
    </row>
    <row r="264" spans="1:17" x14ac:dyDescent="0.3">
      <c r="A264" t="s">
        <v>627</v>
      </c>
      <c r="B264" t="s">
        <v>628</v>
      </c>
      <c r="C264" t="str">
        <f>IFERROR(VLOOKUP(Table1[[#This Row],[Ticker]],[1]!Table1[[Symbol]:[Industry]],2,FALSE),"-")</f>
        <v>-</v>
      </c>
      <c r="D264" t="s">
        <v>191</v>
      </c>
      <c r="E264">
        <v>29832.879980639998</v>
      </c>
      <c r="F264">
        <v>15728.35</v>
      </c>
      <c r="G264">
        <v>5.8405783367834498</v>
      </c>
      <c r="H264">
        <v>-10.0366199165186</v>
      </c>
      <c r="I264">
        <v>-14.7433270769227</v>
      </c>
      <c r="J264">
        <v>-0.10068011020772</v>
      </c>
      <c r="K264">
        <v>15556.735534785001</v>
      </c>
      <c r="L264">
        <v>14742.869421797801</v>
      </c>
      <c r="M264">
        <v>39.187952250860299</v>
      </c>
      <c r="N264">
        <v>0.49792157683242699</v>
      </c>
      <c r="O264">
        <v>16.032514535853998</v>
      </c>
      <c r="P264">
        <v>34.613853929074203</v>
      </c>
      <c r="Q264">
        <v>6.6350347232210005E-2</v>
      </c>
    </row>
    <row r="265" spans="1:17" x14ac:dyDescent="0.3">
      <c r="A265" t="s">
        <v>629</v>
      </c>
      <c r="B265" t="s">
        <v>630</v>
      </c>
      <c r="C265" t="str">
        <f>IFERROR(VLOOKUP(Table1[[#This Row],[Ticker]],[1]!Table1[[Symbol]:[Industry]],2,FALSE),"-")</f>
        <v>-</v>
      </c>
      <c r="D265" t="s">
        <v>631</v>
      </c>
      <c r="E265">
        <v>29816.32168614</v>
      </c>
      <c r="F265">
        <v>310.3</v>
      </c>
      <c r="G265">
        <v>158.67908224900299</v>
      </c>
      <c r="H265">
        <v>2.1339918073592798</v>
      </c>
      <c r="I265">
        <v>-12.4202138660992</v>
      </c>
      <c r="J265">
        <v>-1.59707118595475</v>
      </c>
      <c r="K265">
        <v>300.17406983147401</v>
      </c>
      <c r="L265">
        <v>268.156193158348</v>
      </c>
      <c r="M265">
        <v>59.183580351656097</v>
      </c>
      <c r="N265">
        <v>0.59232901327741205</v>
      </c>
      <c r="O265">
        <v>23.8478891395423</v>
      </c>
      <c r="P265">
        <v>191.635338345864</v>
      </c>
      <c r="Q265">
        <v>7.0891380790979994E-2</v>
      </c>
    </row>
    <row r="266" spans="1:17" x14ac:dyDescent="0.3">
      <c r="A266" t="s">
        <v>632</v>
      </c>
      <c r="B266" t="s">
        <v>633</v>
      </c>
      <c r="C266" t="str">
        <f>IFERROR(VLOOKUP(Table1[[#This Row],[Ticker]],[1]!Table1[[Symbol]:[Industry]],2,FALSE),"-")</f>
        <v>-</v>
      </c>
      <c r="D266" t="s">
        <v>191</v>
      </c>
      <c r="E266">
        <v>29577.669361200002</v>
      </c>
      <c r="F266">
        <v>1407.6</v>
      </c>
      <c r="G266">
        <v>-10.7102975177923</v>
      </c>
      <c r="H266">
        <v>8.4054338624768796</v>
      </c>
      <c r="I266">
        <v>1.18905876114511</v>
      </c>
      <c r="J266">
        <v>3.53263046000836</v>
      </c>
      <c r="K266">
        <v>1252.2358741798901</v>
      </c>
      <c r="L266">
        <v>1184.23807053569</v>
      </c>
      <c r="M266">
        <v>76.600469941609106</v>
      </c>
      <c r="N266">
        <v>0.85107716187395599</v>
      </c>
      <c r="O266">
        <v>2.0424836601307099</v>
      </c>
      <c r="P266">
        <v>40.331987438313099</v>
      </c>
      <c r="Q266">
        <v>4.5627262849713003E-2</v>
      </c>
    </row>
    <row r="267" spans="1:17" x14ac:dyDescent="0.3">
      <c r="A267" t="s">
        <v>634</v>
      </c>
      <c r="B267" t="s">
        <v>635</v>
      </c>
      <c r="C267" t="str">
        <f>IFERROR(VLOOKUP(Table1[[#This Row],[Ticker]],[1]!Table1[[Symbol]:[Industry]],2,FALSE),"-")</f>
        <v>-</v>
      </c>
      <c r="D267" t="s">
        <v>375</v>
      </c>
      <c r="E267">
        <v>29514.5953687</v>
      </c>
      <c r="F267">
        <v>6567.25</v>
      </c>
      <c r="G267">
        <v>18.0833126649337</v>
      </c>
      <c r="H267">
        <v>21.331701487201801</v>
      </c>
      <c r="I267">
        <v>5.4318305372277997</v>
      </c>
      <c r="J267">
        <v>-3.22879319096752</v>
      </c>
      <c r="K267">
        <v>5936.5740658283303</v>
      </c>
      <c r="L267">
        <v>5503.0723007985398</v>
      </c>
      <c r="M267">
        <v>61.701025096209101</v>
      </c>
      <c r="N267">
        <v>1.9415313457204699</v>
      </c>
      <c r="O267">
        <v>6.2377707564048803</v>
      </c>
      <c r="P267">
        <v>50.941769998965697</v>
      </c>
      <c r="Q267">
        <v>-3.8362941735518997E-2</v>
      </c>
    </row>
    <row r="268" spans="1:17" hidden="1" x14ac:dyDescent="0.3">
      <c r="A268" t="s">
        <v>636</v>
      </c>
      <c r="B268" t="s">
        <v>637</v>
      </c>
      <c r="C268" t="str">
        <f>IFERROR(VLOOKUP(Table1[[#This Row],[Ticker]],[1]!Table1[[Symbol]:[Industry]],2,FALSE),"-")</f>
        <v>-</v>
      </c>
      <c r="D268" t="s">
        <v>638</v>
      </c>
      <c r="E268">
        <v>29441.056892679899</v>
      </c>
      <c r="F268">
        <v>1294.55</v>
      </c>
      <c r="G268">
        <v>174.96866759263401</v>
      </c>
      <c r="H268">
        <v>37.840047533688903</v>
      </c>
      <c r="I268">
        <v>186.14300333532199</v>
      </c>
      <c r="J268">
        <v>-2.8277311879834501</v>
      </c>
      <c r="K268">
        <v>1084.0162458800701</v>
      </c>
      <c r="M268">
        <v>50.520586531153</v>
      </c>
      <c r="N268">
        <v>0.58795686309595896</v>
      </c>
      <c r="O268">
        <v>12.004171333667999</v>
      </c>
      <c r="P268">
        <v>251.77989130434699</v>
      </c>
    </row>
    <row r="269" spans="1:17" x14ac:dyDescent="0.3">
      <c r="A269" t="s">
        <v>639</v>
      </c>
      <c r="B269" t="s">
        <v>640</v>
      </c>
      <c r="C269" t="str">
        <f>IFERROR(VLOOKUP(Table1[[#This Row],[Ticker]],[1]!Table1[[Symbol]:[Industry]],2,FALSE),"-")</f>
        <v>-</v>
      </c>
      <c r="D269" t="s">
        <v>207</v>
      </c>
      <c r="E269">
        <v>29372.661922379899</v>
      </c>
      <c r="F269">
        <v>731.95</v>
      </c>
      <c r="G269">
        <v>-28.300979513678801</v>
      </c>
      <c r="H269">
        <v>1.8991110350137901</v>
      </c>
      <c r="I269">
        <v>-10.849059865740101</v>
      </c>
      <c r="J269">
        <v>0.69908456232026295</v>
      </c>
      <c r="K269">
        <v>701.70297059371205</v>
      </c>
      <c r="L269">
        <v>707.29354912425003</v>
      </c>
      <c r="M269">
        <v>78.681566334894001</v>
      </c>
      <c r="N269">
        <v>0.92685008071757502</v>
      </c>
      <c r="O269">
        <v>17.528519707630199</v>
      </c>
      <c r="P269">
        <v>20.455854521517299</v>
      </c>
      <c r="Q269">
        <v>-2.1586632249625998E-2</v>
      </c>
    </row>
    <row r="270" spans="1:17" x14ac:dyDescent="0.3">
      <c r="A270" t="s">
        <v>641</v>
      </c>
      <c r="B270" t="s">
        <v>642</v>
      </c>
      <c r="C270" t="str">
        <f>IFERROR(VLOOKUP(Table1[[#This Row],[Ticker]],[1]!Table1[[Symbol]:[Industry]],2,FALSE),"-")</f>
        <v>-</v>
      </c>
      <c r="D270" t="s">
        <v>387</v>
      </c>
      <c r="E270">
        <v>29213.345249999998</v>
      </c>
      <c r="F270">
        <v>395.55</v>
      </c>
      <c r="G270">
        <v>-24.4351627822216</v>
      </c>
      <c r="H270">
        <v>1.6999000506281901</v>
      </c>
      <c r="I270">
        <v>-13.912497756536901</v>
      </c>
      <c r="J270">
        <v>-1.7250056047143101</v>
      </c>
      <c r="K270">
        <v>410.19720344984398</v>
      </c>
      <c r="L270">
        <v>420.55573306669203</v>
      </c>
      <c r="M270">
        <v>43.823553989671403</v>
      </c>
      <c r="N270">
        <v>0.87841490339915895</v>
      </c>
      <c r="O270">
        <v>23.372519276956101</v>
      </c>
      <c r="P270">
        <v>11.674195369847499</v>
      </c>
      <c r="Q270">
        <v>-7.9599009989558003E-2</v>
      </c>
    </row>
    <row r="271" spans="1:17" x14ac:dyDescent="0.3">
      <c r="A271" t="s">
        <v>643</v>
      </c>
      <c r="B271" t="s">
        <v>644</v>
      </c>
      <c r="C271" t="str">
        <f>IFERROR(VLOOKUP(Table1[[#This Row],[Ticker]],[1]!Table1[[Symbol]:[Industry]],2,FALSE),"-")</f>
        <v>-</v>
      </c>
      <c r="D271" t="s">
        <v>46</v>
      </c>
      <c r="E271">
        <v>28944.371898500001</v>
      </c>
      <c r="F271">
        <v>307.75</v>
      </c>
      <c r="G271">
        <v>242.84707235375799</v>
      </c>
      <c r="H271">
        <v>9.2576532843561008</v>
      </c>
      <c r="I271">
        <v>55.116183981695301</v>
      </c>
      <c r="J271">
        <v>2.3360492634271601</v>
      </c>
      <c r="K271">
        <v>261.71610144249399</v>
      </c>
      <c r="L271">
        <v>209.74058125182799</v>
      </c>
      <c r="M271">
        <v>84.850337387745</v>
      </c>
      <c r="N271">
        <v>1.3826081835041899</v>
      </c>
      <c r="O271">
        <v>2.6157595450853002</v>
      </c>
      <c r="P271">
        <v>289.55696202531601</v>
      </c>
      <c r="Q271">
        <v>0.18031403998838899</v>
      </c>
    </row>
    <row r="272" spans="1:17" hidden="1" x14ac:dyDescent="0.3">
      <c r="A272" t="s">
        <v>645</v>
      </c>
      <c r="B272" t="s">
        <v>646</v>
      </c>
      <c r="C272" t="str">
        <f>IFERROR(VLOOKUP(Table1[[#This Row],[Ticker]],[1]!Table1[[Symbol]:[Industry]],2,FALSE),"-")</f>
        <v>-</v>
      </c>
      <c r="D272" t="s">
        <v>130</v>
      </c>
      <c r="E272">
        <v>28530.875201719999</v>
      </c>
      <c r="F272">
        <v>469.45</v>
      </c>
      <c r="G272">
        <v>125.852669850029</v>
      </c>
      <c r="H272">
        <v>11.4381444625661</v>
      </c>
      <c r="I272">
        <v>11.846084099610801</v>
      </c>
      <c r="J272">
        <v>3.5390151775484502</v>
      </c>
      <c r="K272">
        <v>445.62968785017102</v>
      </c>
      <c r="L272">
        <v>391.23522107208998</v>
      </c>
      <c r="M272">
        <v>60.575699402793298</v>
      </c>
      <c r="N272">
        <v>0.96444693786087299</v>
      </c>
      <c r="O272">
        <v>22.984343380551699</v>
      </c>
      <c r="P272">
        <v>154.444444444444</v>
      </c>
      <c r="Q272">
        <v>4.4046299130406003E-2</v>
      </c>
    </row>
    <row r="273" spans="1:17" x14ac:dyDescent="0.3">
      <c r="A273" t="s">
        <v>647</v>
      </c>
      <c r="B273" t="s">
        <v>648</v>
      </c>
      <c r="C273" t="str">
        <f>IFERROR(VLOOKUP(Table1[[#This Row],[Ticker]],[1]!Table1[[Symbol]:[Industry]],2,FALSE),"-")</f>
        <v>-</v>
      </c>
      <c r="D273" t="s">
        <v>59</v>
      </c>
      <c r="E273">
        <v>28307.062854839998</v>
      </c>
      <c r="F273">
        <v>2266.6</v>
      </c>
      <c r="G273">
        <v>31.5417080978313</v>
      </c>
      <c r="H273">
        <v>-10.9885723090241</v>
      </c>
      <c r="I273">
        <v>-10.5936794099095</v>
      </c>
      <c r="J273">
        <v>-4.4780096934889198</v>
      </c>
      <c r="K273">
        <v>2306.4047744947602</v>
      </c>
      <c r="L273">
        <v>2089.4361939197802</v>
      </c>
      <c r="M273">
        <v>42.045706504400698</v>
      </c>
      <c r="N273">
        <v>0.81829403406480505</v>
      </c>
      <c r="O273">
        <v>12.062119474102101</v>
      </c>
      <c r="P273">
        <v>63.464589643732801</v>
      </c>
      <c r="Q273">
        <v>1.7393104804358E-2</v>
      </c>
    </row>
    <row r="274" spans="1:17" x14ac:dyDescent="0.3">
      <c r="A274" t="s">
        <v>649</v>
      </c>
      <c r="B274" t="s">
        <v>650</v>
      </c>
      <c r="C274" t="str">
        <f>IFERROR(VLOOKUP(Table1[[#This Row],[Ticker]],[1]!Table1[[Symbol]:[Industry]],2,FALSE),"-")</f>
        <v>-</v>
      </c>
      <c r="D274" t="s">
        <v>166</v>
      </c>
      <c r="E274">
        <v>28067.77292865</v>
      </c>
      <c r="F274">
        <v>1101.75</v>
      </c>
      <c r="G274">
        <v>-15.764247416639799</v>
      </c>
      <c r="H274">
        <v>1.87571297437844</v>
      </c>
      <c r="I274">
        <v>-12.2700531512263</v>
      </c>
      <c r="J274">
        <v>-0.48510750978439399</v>
      </c>
      <c r="K274">
        <v>1091.05627003888</v>
      </c>
      <c r="L274">
        <v>1057.2530812797499</v>
      </c>
      <c r="M274">
        <v>50.259791829160697</v>
      </c>
      <c r="N274">
        <v>0.71584421036297397</v>
      </c>
      <c r="O274">
        <v>22.441570229180801</v>
      </c>
      <c r="P274">
        <v>18.0868167202572</v>
      </c>
      <c r="Q274">
        <v>1.6205682896207E-2</v>
      </c>
    </row>
    <row r="275" spans="1:17" x14ac:dyDescent="0.3">
      <c r="A275" t="s">
        <v>651</v>
      </c>
      <c r="B275" t="s">
        <v>652</v>
      </c>
      <c r="C275" t="str">
        <f>IFERROR(VLOOKUP(Table1[[#This Row],[Ticker]],[1]!Table1[[Symbol]:[Industry]],2,FALSE),"-")</f>
        <v>-</v>
      </c>
      <c r="D275" t="s">
        <v>653</v>
      </c>
      <c r="E275">
        <v>27764.261143879899</v>
      </c>
      <c r="F275">
        <v>436.55</v>
      </c>
      <c r="G275">
        <v>-74.032656024119504</v>
      </c>
      <c r="H275">
        <v>12.0339590821415</v>
      </c>
      <c r="I275">
        <v>-48.287037721561497</v>
      </c>
      <c r="J275">
        <v>0.42633132208549701</v>
      </c>
      <c r="K275">
        <v>396.407426630462</v>
      </c>
      <c r="L275">
        <v>522.81851617783002</v>
      </c>
      <c r="M275">
        <v>71.745501278137297</v>
      </c>
      <c r="N275">
        <v>0.80515967222423201</v>
      </c>
      <c r="O275">
        <v>128.67941816515801</v>
      </c>
      <c r="P275">
        <v>40.822580645161203</v>
      </c>
      <c r="Q275">
        <v>-9.8775490182369002E-2</v>
      </c>
    </row>
    <row r="276" spans="1:17" x14ac:dyDescent="0.3">
      <c r="A276" t="s">
        <v>654</v>
      </c>
      <c r="B276" t="s">
        <v>655</v>
      </c>
      <c r="C276" t="str">
        <f>IFERROR(VLOOKUP(Table1[[#This Row],[Ticker]],[1]!Table1[[Symbol]:[Industry]],2,FALSE),"-")</f>
        <v>-</v>
      </c>
      <c r="D276" t="s">
        <v>401</v>
      </c>
      <c r="E276">
        <v>27370.442861119998</v>
      </c>
      <c r="F276">
        <v>1457.6</v>
      </c>
      <c r="G276">
        <v>30.716188862359299</v>
      </c>
      <c r="H276">
        <v>22.5617707614762</v>
      </c>
      <c r="I276">
        <v>28.144095986437499</v>
      </c>
      <c r="J276">
        <v>11.624911002643699</v>
      </c>
      <c r="K276">
        <v>1245.2037147338999</v>
      </c>
      <c r="L276">
        <v>1096.16421731488</v>
      </c>
      <c r="M276">
        <v>61.507578362390198</v>
      </c>
      <c r="N276">
        <v>3.0738396172529598</v>
      </c>
      <c r="O276">
        <v>13.1860592755214</v>
      </c>
      <c r="P276">
        <v>64.681956841034904</v>
      </c>
      <c r="Q276">
        <v>8.0001938147229001E-2</v>
      </c>
    </row>
    <row r="277" spans="1:17" x14ac:dyDescent="0.3">
      <c r="A277" t="s">
        <v>656</v>
      </c>
      <c r="B277" t="s">
        <v>657</v>
      </c>
      <c r="C277" t="str">
        <f>IFERROR(VLOOKUP(Table1[[#This Row],[Ticker]],[1]!Table1[[Symbol]:[Industry]],2,FALSE),"-")</f>
        <v>-</v>
      </c>
      <c r="D277" t="s">
        <v>216</v>
      </c>
      <c r="E277">
        <v>27093.592783240001</v>
      </c>
      <c r="F277">
        <v>4238.8</v>
      </c>
      <c r="G277">
        <v>138.35800970725401</v>
      </c>
      <c r="H277">
        <v>26.5496224913832</v>
      </c>
      <c r="I277">
        <v>53.818014569202703</v>
      </c>
      <c r="J277">
        <v>1.07558103590752</v>
      </c>
      <c r="K277">
        <v>3445.3363065141298</v>
      </c>
      <c r="L277">
        <v>2742.8355092111601</v>
      </c>
      <c r="M277">
        <v>78.307583546578996</v>
      </c>
      <c r="N277">
        <v>0.89565566441697697</v>
      </c>
      <c r="O277">
        <v>4.8398131546664098</v>
      </c>
      <c r="P277">
        <v>173.083365545677</v>
      </c>
    </row>
    <row r="278" spans="1:17" x14ac:dyDescent="0.3">
      <c r="A278" t="s">
        <v>658</v>
      </c>
      <c r="B278" t="s">
        <v>659</v>
      </c>
      <c r="C278" t="str">
        <f>IFERROR(VLOOKUP(Table1[[#This Row],[Ticker]],[1]!Table1[[Symbol]:[Industry]],2,FALSE),"-")</f>
        <v>-</v>
      </c>
      <c r="D278" t="s">
        <v>59</v>
      </c>
      <c r="E278">
        <v>27046.65142179</v>
      </c>
      <c r="F278">
        <v>1742.55</v>
      </c>
      <c r="G278">
        <v>26.2522684801698</v>
      </c>
      <c r="H278">
        <v>-5.13759826039154</v>
      </c>
      <c r="I278">
        <v>-8.9819357345723194</v>
      </c>
      <c r="J278">
        <v>3.6861420084176202</v>
      </c>
      <c r="K278">
        <v>1773.59676594194</v>
      </c>
      <c r="L278">
        <v>1616.8066651199099</v>
      </c>
      <c r="M278">
        <v>41.115593541371098</v>
      </c>
      <c r="N278">
        <v>1.40793567492003</v>
      </c>
      <c r="O278">
        <v>11.3310952339961</v>
      </c>
      <c r="P278">
        <v>53.191208791208702</v>
      </c>
      <c r="Q278">
        <v>5.1355308968674997E-2</v>
      </c>
    </row>
    <row r="279" spans="1:17" x14ac:dyDescent="0.3">
      <c r="A279" t="s">
        <v>660</v>
      </c>
      <c r="B279" t="s">
        <v>661</v>
      </c>
      <c r="C279" t="str">
        <f>IFERROR(VLOOKUP(Table1[[#This Row],[Ticker]],[1]!Table1[[Symbol]:[Industry]],2,FALSE),"-")</f>
        <v>-</v>
      </c>
      <c r="D279" t="s">
        <v>151</v>
      </c>
      <c r="E279">
        <v>26931.907820979999</v>
      </c>
      <c r="F279">
        <v>1379.45</v>
      </c>
      <c r="G279">
        <v>73.605171334716303</v>
      </c>
      <c r="H279">
        <v>5.5103054899915698</v>
      </c>
      <c r="I279">
        <v>60.687273102479402</v>
      </c>
      <c r="J279">
        <v>0.87914947361361895</v>
      </c>
      <c r="K279">
        <v>1306.94374457398</v>
      </c>
      <c r="L279">
        <v>1063.9984230996999</v>
      </c>
      <c r="M279">
        <v>47.361584201825202</v>
      </c>
      <c r="N279">
        <v>0.83677994160449398</v>
      </c>
      <c r="O279">
        <v>11.856174562325499</v>
      </c>
      <c r="P279">
        <v>108.59670346287599</v>
      </c>
      <c r="Q279">
        <v>2.2760355457099998E-3</v>
      </c>
    </row>
    <row r="280" spans="1:17" x14ac:dyDescent="0.3">
      <c r="A280" t="s">
        <v>662</v>
      </c>
      <c r="B280" t="s">
        <v>663</v>
      </c>
      <c r="C280" t="str">
        <f>IFERROR(VLOOKUP(Table1[[#This Row],[Ticker]],[1]!Table1[[Symbol]:[Industry]],2,FALSE),"-")</f>
        <v>-</v>
      </c>
      <c r="D280" t="s">
        <v>304</v>
      </c>
      <c r="E280">
        <v>26850.011154169999</v>
      </c>
      <c r="F280">
        <v>429.35</v>
      </c>
      <c r="G280">
        <v>80.810783386877404</v>
      </c>
      <c r="H280">
        <v>-4.9288408604834197</v>
      </c>
      <c r="I280">
        <v>41.775640969466103</v>
      </c>
      <c r="J280">
        <v>-4.7064900944740797</v>
      </c>
      <c r="K280">
        <v>439.719854802947</v>
      </c>
      <c r="L280">
        <v>368.03495966850699</v>
      </c>
      <c r="M280">
        <v>44.5230182911125</v>
      </c>
      <c r="N280">
        <v>0.80877544872981499</v>
      </c>
      <c r="O280">
        <v>16.967509025270701</v>
      </c>
      <c r="P280">
        <v>111.190359075258</v>
      </c>
      <c r="Q280">
        <v>0.13808867481095499</v>
      </c>
    </row>
    <row r="281" spans="1:17" x14ac:dyDescent="0.3">
      <c r="A281" t="s">
        <v>664</v>
      </c>
      <c r="B281" t="s">
        <v>665</v>
      </c>
      <c r="C281" t="str">
        <f>IFERROR(VLOOKUP(Table1[[#This Row],[Ticker]],[1]!Table1[[Symbol]:[Industry]],2,FALSE),"-")</f>
        <v>-</v>
      </c>
      <c r="D281" t="s">
        <v>617</v>
      </c>
      <c r="E281">
        <v>26586.40338774</v>
      </c>
      <c r="F281">
        <v>1094.6500000000001</v>
      </c>
      <c r="G281">
        <v>-35.795416465833497</v>
      </c>
      <c r="H281">
        <v>0.73613504883536796</v>
      </c>
      <c r="I281">
        <v>-21.502412929193</v>
      </c>
      <c r="J281">
        <v>5.1593178800013897</v>
      </c>
      <c r="K281">
        <v>1062.44592691558</v>
      </c>
      <c r="L281">
        <v>1099.4546973234201</v>
      </c>
      <c r="M281">
        <v>47.338705399023503</v>
      </c>
      <c r="N281">
        <v>0.53111758427480604</v>
      </c>
      <c r="O281">
        <v>35.9247247978806</v>
      </c>
      <c r="P281">
        <v>23.5426894644771</v>
      </c>
      <c r="Q281">
        <v>-8.4055406509320005E-3</v>
      </c>
    </row>
    <row r="282" spans="1:17" x14ac:dyDescent="0.3">
      <c r="A282" t="s">
        <v>666</v>
      </c>
      <c r="B282" t="s">
        <v>667</v>
      </c>
      <c r="C282" t="str">
        <f>IFERROR(VLOOKUP(Table1[[#This Row],[Ticker]],[1]!Table1[[Symbol]:[Industry]],2,FALSE),"-")</f>
        <v>-</v>
      </c>
      <c r="D282" t="s">
        <v>336</v>
      </c>
      <c r="E282">
        <v>26353.444758789999</v>
      </c>
      <c r="F282">
        <v>409.7</v>
      </c>
      <c r="G282">
        <v>17.920680172471801</v>
      </c>
      <c r="H282">
        <v>1.89814848720422</v>
      </c>
      <c r="I282">
        <v>17.464518089884599</v>
      </c>
      <c r="J282">
        <v>-3.4185177212320199</v>
      </c>
      <c r="K282">
        <v>385.61550657617897</v>
      </c>
      <c r="L282">
        <v>332.29504184070299</v>
      </c>
      <c r="M282">
        <v>42.452114651413702</v>
      </c>
      <c r="N282">
        <v>0.64408942476153097</v>
      </c>
      <c r="O282">
        <v>6.54137173541615</v>
      </c>
      <c r="P282">
        <v>56.822966507177</v>
      </c>
      <c r="Q282">
        <v>-6.1946130748413E-2</v>
      </c>
    </row>
    <row r="283" spans="1:17" x14ac:dyDescent="0.3">
      <c r="A283" t="s">
        <v>668</v>
      </c>
      <c r="B283" t="s">
        <v>669</v>
      </c>
      <c r="C283" t="str">
        <f>IFERROR(VLOOKUP(Table1[[#This Row],[Ticker]],[1]!Table1[[Symbol]:[Industry]],2,FALSE),"-")</f>
        <v>-</v>
      </c>
      <c r="D283" t="s">
        <v>539</v>
      </c>
      <c r="E283">
        <v>26169.166286650001</v>
      </c>
      <c r="F283">
        <v>721.9</v>
      </c>
      <c r="G283">
        <v>22.893382649949501</v>
      </c>
      <c r="H283">
        <v>11.8345004893495</v>
      </c>
      <c r="I283">
        <v>2.7117501087881699</v>
      </c>
      <c r="J283">
        <v>2.9992487473813698</v>
      </c>
      <c r="K283">
        <v>678.62737092739906</v>
      </c>
      <c r="L283">
        <v>635.53455692806097</v>
      </c>
      <c r="M283">
        <v>74.971720554026703</v>
      </c>
      <c r="N283">
        <v>0.76645436010878898</v>
      </c>
      <c r="O283">
        <v>6.5590802050145403</v>
      </c>
      <c r="P283">
        <v>64.817351598173502</v>
      </c>
      <c r="Q283">
        <v>-5.8276534204998003E-2</v>
      </c>
    </row>
    <row r="284" spans="1:17" x14ac:dyDescent="0.3">
      <c r="A284" t="s">
        <v>670</v>
      </c>
      <c r="B284" t="s">
        <v>671</v>
      </c>
      <c r="C284" t="str">
        <f>IFERROR(VLOOKUP(Table1[[#This Row],[Ticker]],[1]!Table1[[Symbol]:[Industry]],2,FALSE),"-")</f>
        <v>-</v>
      </c>
      <c r="D284" t="s">
        <v>59</v>
      </c>
      <c r="E284">
        <v>25724.4546820049</v>
      </c>
      <c r="F284">
        <v>477.15</v>
      </c>
      <c r="G284">
        <v>9.3576790217520394</v>
      </c>
      <c r="H284">
        <v>2.9245649293059901</v>
      </c>
      <c r="I284">
        <v>-0.33673570502157901</v>
      </c>
      <c r="J284">
        <v>5.7298828191396902</v>
      </c>
      <c r="K284">
        <v>433.97243336310601</v>
      </c>
      <c r="L284">
        <v>413.39835035373801</v>
      </c>
      <c r="M284">
        <v>86.196964033277894</v>
      </c>
      <c r="N284">
        <v>1.2492675579077701</v>
      </c>
      <c r="O284">
        <v>0.90118411401027798</v>
      </c>
      <c r="P284">
        <v>45.406064299862798</v>
      </c>
      <c r="Q284">
        <v>-9.8232660460591995E-2</v>
      </c>
    </row>
    <row r="285" spans="1:17" x14ac:dyDescent="0.3">
      <c r="A285" t="s">
        <v>672</v>
      </c>
      <c r="B285" t="s">
        <v>673</v>
      </c>
      <c r="C285" t="str">
        <f>IFERROR(VLOOKUP(Table1[[#This Row],[Ticker]],[1]!Table1[[Symbol]:[Industry]],2,FALSE),"-")</f>
        <v>-</v>
      </c>
      <c r="D285" t="s">
        <v>336</v>
      </c>
      <c r="E285">
        <v>25657.92454005</v>
      </c>
      <c r="F285">
        <v>2022.35</v>
      </c>
      <c r="G285">
        <v>9.8492323950704392</v>
      </c>
      <c r="H285">
        <v>27.475794809158501</v>
      </c>
      <c r="I285">
        <v>36.257681930412801</v>
      </c>
      <c r="J285">
        <v>0.18111360246420399</v>
      </c>
      <c r="K285">
        <v>1675.29436760405</v>
      </c>
      <c r="L285">
        <v>1507.0212922055</v>
      </c>
      <c r="M285">
        <v>78.037073282437007</v>
      </c>
      <c r="N285">
        <v>1.35756820674326</v>
      </c>
      <c r="O285">
        <v>8.7348876307266199</v>
      </c>
      <c r="P285">
        <v>70.504173341202204</v>
      </c>
      <c r="Q285">
        <v>-8.1756885362784998E-2</v>
      </c>
    </row>
    <row r="286" spans="1:17" x14ac:dyDescent="0.3">
      <c r="A286" t="s">
        <v>674</v>
      </c>
      <c r="B286" t="s">
        <v>675</v>
      </c>
      <c r="C286" t="str">
        <f>IFERROR(VLOOKUP(Table1[[#This Row],[Ticker]],[1]!Table1[[Symbol]:[Industry]],2,FALSE),"-")</f>
        <v>-</v>
      </c>
      <c r="D286" t="s">
        <v>503</v>
      </c>
      <c r="E286">
        <v>25487.341844250001</v>
      </c>
      <c r="F286">
        <v>1666.5</v>
      </c>
      <c r="G286">
        <v>73.171274191936206</v>
      </c>
      <c r="H286">
        <v>10.60155513832</v>
      </c>
      <c r="I286">
        <v>47.600492917836597</v>
      </c>
      <c r="J286">
        <v>1.9852604081065801</v>
      </c>
      <c r="K286">
        <v>1401.3663449114899</v>
      </c>
      <c r="L286">
        <v>1123.2811472671699</v>
      </c>
      <c r="M286">
        <v>67.383927795472701</v>
      </c>
      <c r="N286">
        <v>0.31215980558967199</v>
      </c>
      <c r="O286">
        <v>2.010201020102</v>
      </c>
      <c r="P286">
        <v>107.10868079289099</v>
      </c>
      <c r="Q286">
        <v>0.12371498713894501</v>
      </c>
    </row>
    <row r="287" spans="1:17" x14ac:dyDescent="0.3">
      <c r="A287" t="s">
        <v>676</v>
      </c>
      <c r="B287" t="s">
        <v>677</v>
      </c>
      <c r="C287" t="str">
        <f>IFERROR(VLOOKUP(Table1[[#This Row],[Ticker]],[1]!Table1[[Symbol]:[Industry]],2,FALSE),"-")</f>
        <v>-</v>
      </c>
      <c r="D287" t="s">
        <v>191</v>
      </c>
      <c r="E287">
        <v>25418.403494720002</v>
      </c>
      <c r="F287">
        <v>2149.6</v>
      </c>
      <c r="G287">
        <v>19.089186749909601</v>
      </c>
      <c r="H287">
        <v>0.96512505489229505</v>
      </c>
      <c r="I287">
        <v>14.525918158768199</v>
      </c>
      <c r="J287">
        <v>2.1368727047703402</v>
      </c>
      <c r="K287">
        <v>2016.1566091018999</v>
      </c>
      <c r="L287">
        <v>1731.72329826635</v>
      </c>
      <c r="M287">
        <v>58.556562456366301</v>
      </c>
      <c r="N287">
        <v>1.22323417629123</v>
      </c>
      <c r="O287">
        <v>12.9675288425753</v>
      </c>
      <c r="P287">
        <v>93.074953967754894</v>
      </c>
      <c r="Q287">
        <v>0.22771791857287599</v>
      </c>
    </row>
    <row r="288" spans="1:17" x14ac:dyDescent="0.3">
      <c r="A288" t="s">
        <v>678</v>
      </c>
      <c r="B288" t="s">
        <v>679</v>
      </c>
      <c r="C288" t="str">
        <f>IFERROR(VLOOKUP(Table1[[#This Row],[Ticker]],[1]!Table1[[Symbol]:[Industry]],2,FALSE),"-")</f>
        <v>-</v>
      </c>
      <c r="D288" t="s">
        <v>292</v>
      </c>
      <c r="E288">
        <v>25380.370880775001</v>
      </c>
      <c r="F288">
        <v>1249.6500000000001</v>
      </c>
      <c r="G288">
        <v>0.56561318572619901</v>
      </c>
      <c r="H288">
        <v>-1.5794555226250699</v>
      </c>
      <c r="I288">
        <v>-9.3581398463001992</v>
      </c>
      <c r="J288">
        <v>0.97296186773106996</v>
      </c>
      <c r="K288">
        <v>1234.83248651694</v>
      </c>
      <c r="L288">
        <v>1188.57205712109</v>
      </c>
      <c r="M288">
        <v>69.294313133327606</v>
      </c>
      <c r="N288">
        <v>1.4317440858509101</v>
      </c>
      <c r="O288">
        <v>15.6243748249509</v>
      </c>
      <c r="P288">
        <v>28.379905485925601</v>
      </c>
      <c r="Q288">
        <v>0.102841629943261</v>
      </c>
    </row>
    <row r="289" spans="1:17" x14ac:dyDescent="0.3">
      <c r="A289" t="s">
        <v>680</v>
      </c>
      <c r="B289" t="s">
        <v>681</v>
      </c>
      <c r="C289" t="str">
        <f>IFERROR(VLOOKUP(Table1[[#This Row],[Ticker]],[1]!Table1[[Symbol]:[Industry]],2,FALSE),"-")</f>
        <v>-</v>
      </c>
      <c r="D289" t="s">
        <v>546</v>
      </c>
      <c r="E289">
        <v>25272.111329219999</v>
      </c>
      <c r="F289">
        <v>780.6</v>
      </c>
      <c r="G289">
        <v>3.0285038123166101</v>
      </c>
      <c r="H289">
        <v>5.6039064371079004</v>
      </c>
      <c r="I289">
        <v>-8.9467049786432007</v>
      </c>
      <c r="J289">
        <v>-0.45459540928354403</v>
      </c>
      <c r="K289">
        <v>741.79528842652701</v>
      </c>
      <c r="L289">
        <v>711.48134741327397</v>
      </c>
      <c r="M289">
        <v>73.323472604207694</v>
      </c>
      <c r="N289">
        <v>0.86085258119540298</v>
      </c>
      <c r="O289">
        <v>10.997950294645101</v>
      </c>
      <c r="P289">
        <v>30.208507089240999</v>
      </c>
      <c r="Q289">
        <v>-4.3331005214237002E-2</v>
      </c>
    </row>
    <row r="290" spans="1:17" x14ac:dyDescent="0.3">
      <c r="A290" t="s">
        <v>682</v>
      </c>
      <c r="B290" t="s">
        <v>683</v>
      </c>
      <c r="C290" t="str">
        <f>IFERROR(VLOOKUP(Table1[[#This Row],[Ticker]],[1]!Table1[[Symbol]:[Industry]],2,FALSE),"-")</f>
        <v>-</v>
      </c>
      <c r="D290" t="s">
        <v>384</v>
      </c>
      <c r="E290">
        <v>25253.797139999999</v>
      </c>
      <c r="F290">
        <v>3602.95</v>
      </c>
      <c r="G290">
        <v>26.8196914021112</v>
      </c>
      <c r="H290">
        <v>5.6634546173144802</v>
      </c>
      <c r="I290">
        <v>-6.0214262567135197</v>
      </c>
      <c r="J290">
        <v>-0.31181265386652901</v>
      </c>
      <c r="K290">
        <v>3378.6420338548701</v>
      </c>
      <c r="L290">
        <v>3085.1523244853602</v>
      </c>
      <c r="M290">
        <v>56.6614023312721</v>
      </c>
      <c r="N290">
        <v>1.07050763548203</v>
      </c>
      <c r="O290">
        <v>9.3215281921758599</v>
      </c>
      <c r="P290">
        <v>55.904370402423098</v>
      </c>
      <c r="Q290">
        <v>0.100517191810694</v>
      </c>
    </row>
    <row r="291" spans="1:17" x14ac:dyDescent="0.3">
      <c r="A291" t="s">
        <v>684</v>
      </c>
      <c r="B291" t="s">
        <v>685</v>
      </c>
      <c r="C291" t="str">
        <f>IFERROR(VLOOKUP(Table1[[#This Row],[Ticker]],[1]!Table1[[Symbol]:[Industry]],2,FALSE),"-")</f>
        <v>-</v>
      </c>
      <c r="D291" t="s">
        <v>686</v>
      </c>
      <c r="E291">
        <v>25187.676191999999</v>
      </c>
      <c r="F291">
        <v>2280.6</v>
      </c>
      <c r="G291">
        <v>120.718067960577</v>
      </c>
      <c r="H291">
        <v>15.993220822483201</v>
      </c>
      <c r="I291">
        <v>49.381129485185198</v>
      </c>
      <c r="J291">
        <v>-0.27051748030772299</v>
      </c>
      <c r="K291">
        <v>2111.6031780138301</v>
      </c>
      <c r="L291">
        <v>1631.9654763246499</v>
      </c>
      <c r="M291">
        <v>49.524590260448598</v>
      </c>
      <c r="N291">
        <v>0.56827235977756896</v>
      </c>
      <c r="O291">
        <v>6.1124265544155003</v>
      </c>
      <c r="P291">
        <v>160.87851750171501</v>
      </c>
      <c r="Q291">
        <v>0.13346979919375701</v>
      </c>
    </row>
    <row r="292" spans="1:17" x14ac:dyDescent="0.3">
      <c r="A292" t="s">
        <v>687</v>
      </c>
      <c r="B292" t="s">
        <v>688</v>
      </c>
      <c r="C292" t="str">
        <f>IFERROR(VLOOKUP(Table1[[#This Row],[Ticker]],[1]!Table1[[Symbol]:[Industry]],2,FALSE),"-")</f>
        <v>-</v>
      </c>
      <c r="D292" t="s">
        <v>242</v>
      </c>
      <c r="E292">
        <v>25125.686798367999</v>
      </c>
      <c r="F292">
        <v>254.02</v>
      </c>
      <c r="G292">
        <v>77.859086939297697</v>
      </c>
      <c r="H292">
        <v>29.198055405410202</v>
      </c>
      <c r="I292">
        <v>22.934570675665199</v>
      </c>
      <c r="J292">
        <v>22.274308726666899</v>
      </c>
      <c r="K292">
        <v>206.23231852277101</v>
      </c>
      <c r="L292">
        <v>183.025640363945</v>
      </c>
      <c r="M292">
        <v>85.347120583752996</v>
      </c>
      <c r="N292">
        <v>3.0453545809983402</v>
      </c>
      <c r="O292">
        <v>2.3541453428863801</v>
      </c>
      <c r="P292">
        <v>106.017842660178</v>
      </c>
      <c r="Q292">
        <v>3.8305454321302002E-2</v>
      </c>
    </row>
    <row r="293" spans="1:17" x14ac:dyDescent="0.3">
      <c r="A293" t="s">
        <v>689</v>
      </c>
      <c r="B293" t="s">
        <v>690</v>
      </c>
      <c r="C293" t="str">
        <f>IFERROR(VLOOKUP(Table1[[#This Row],[Ticker]],[1]!Table1[[Symbol]:[Industry]],2,FALSE),"-")</f>
        <v>-</v>
      </c>
      <c r="D293" t="s">
        <v>624</v>
      </c>
      <c r="E293">
        <v>24631.15879836</v>
      </c>
      <c r="F293">
        <v>1828.95</v>
      </c>
      <c r="G293">
        <v>231.761169075504</v>
      </c>
      <c r="H293">
        <v>38.835936448866804</v>
      </c>
      <c r="I293">
        <v>69.602587912645205</v>
      </c>
      <c r="J293">
        <v>-3.7394186342063098</v>
      </c>
      <c r="K293">
        <v>1412.28719371181</v>
      </c>
      <c r="L293">
        <v>1049.32496545241</v>
      </c>
      <c r="M293">
        <v>75.467778271532197</v>
      </c>
      <c r="N293">
        <v>1.2675304493697801</v>
      </c>
      <c r="O293">
        <v>3.71798026189891</v>
      </c>
      <c r="P293">
        <v>279.450207468879</v>
      </c>
      <c r="Q293">
        <v>0.28179431811479499</v>
      </c>
    </row>
    <row r="294" spans="1:17" x14ac:dyDescent="0.3">
      <c r="A294" t="s">
        <v>691</v>
      </c>
      <c r="B294" t="s">
        <v>692</v>
      </c>
      <c r="C294" t="str">
        <f>IFERROR(VLOOKUP(Table1[[#This Row],[Ticker]],[1]!Table1[[Symbol]:[Industry]],2,FALSE),"-")</f>
        <v>-</v>
      </c>
      <c r="D294" t="s">
        <v>631</v>
      </c>
      <c r="E294">
        <v>24608.019969000001</v>
      </c>
      <c r="F294">
        <v>1439.1</v>
      </c>
      <c r="G294">
        <v>77.480670756632094</v>
      </c>
      <c r="H294">
        <v>26.590403703671399</v>
      </c>
      <c r="I294">
        <v>54.242005868757502</v>
      </c>
      <c r="J294">
        <v>-2.6042171798006</v>
      </c>
      <c r="K294">
        <v>1238.97174817531</v>
      </c>
      <c r="L294">
        <v>965.11834441854796</v>
      </c>
      <c r="M294">
        <v>64.616930674751401</v>
      </c>
      <c r="N294">
        <v>0.56915004227862998</v>
      </c>
      <c r="O294">
        <v>3.8843721770550999</v>
      </c>
      <c r="P294">
        <v>120.97504798464399</v>
      </c>
      <c r="Q294">
        <v>0.173431415864438</v>
      </c>
    </row>
    <row r="295" spans="1:17" hidden="1" x14ac:dyDescent="0.3">
      <c r="A295" t="s">
        <v>693</v>
      </c>
      <c r="B295" t="s">
        <v>694</v>
      </c>
      <c r="C295" t="str">
        <f>IFERROR(VLOOKUP(Table1[[#This Row],[Ticker]],[1]!Table1[[Symbol]:[Industry]],2,FALSE),"-")</f>
        <v>-</v>
      </c>
      <c r="D295" t="s">
        <v>119</v>
      </c>
      <c r="E295">
        <v>24581.385115139899</v>
      </c>
      <c r="F295">
        <v>1103.55</v>
      </c>
      <c r="G295">
        <v>-6.2184951151425896</v>
      </c>
      <c r="H295">
        <v>1.15571144130146</v>
      </c>
      <c r="I295">
        <v>-13.1717388167966</v>
      </c>
      <c r="J295">
        <v>3.3298824082539999</v>
      </c>
      <c r="K295">
        <v>1060.1484276782001</v>
      </c>
      <c r="L295">
        <v>1064.83333747291</v>
      </c>
      <c r="M295">
        <v>61.401558021398799</v>
      </c>
      <c r="N295">
        <v>0.26543599283311903</v>
      </c>
      <c r="O295">
        <v>11.725794028363</v>
      </c>
      <c r="P295">
        <v>20.599967214906201</v>
      </c>
      <c r="Q295">
        <v>-1.9660305368974E-2</v>
      </c>
    </row>
    <row r="296" spans="1:17" x14ac:dyDescent="0.3">
      <c r="A296" t="s">
        <v>695</v>
      </c>
      <c r="B296" t="s">
        <v>696</v>
      </c>
      <c r="C296" t="str">
        <f>IFERROR(VLOOKUP(Table1[[#This Row],[Ticker]],[1]!Table1[[Symbol]:[Industry]],2,FALSE),"-")</f>
        <v>-</v>
      </c>
      <c r="D296" t="s">
        <v>242</v>
      </c>
      <c r="E296">
        <v>24435.6795058799</v>
      </c>
      <c r="F296">
        <v>489.55</v>
      </c>
      <c r="G296">
        <v>-16.449273214792299</v>
      </c>
      <c r="H296">
        <v>0.57992668528484703</v>
      </c>
      <c r="I296">
        <v>5.2825650581417003</v>
      </c>
      <c r="J296">
        <v>1.4228548189827099</v>
      </c>
      <c r="K296">
        <v>456.26585030553798</v>
      </c>
      <c r="L296">
        <v>419.90336972209298</v>
      </c>
      <c r="M296">
        <v>51.980390752108399</v>
      </c>
      <c r="N296">
        <v>0.99804978939784506</v>
      </c>
      <c r="O296">
        <v>5.7501787355734804</v>
      </c>
      <c r="P296">
        <v>45.656054745611399</v>
      </c>
      <c r="Q296">
        <v>-3.4849542898041999E-2</v>
      </c>
    </row>
    <row r="297" spans="1:17" x14ac:dyDescent="0.3">
      <c r="A297" t="s">
        <v>697</v>
      </c>
      <c r="B297" t="s">
        <v>698</v>
      </c>
      <c r="C297" t="str">
        <f>IFERROR(VLOOKUP(Table1[[#This Row],[Ticker]],[1]!Table1[[Symbol]:[Industry]],2,FALSE),"-")</f>
        <v>-</v>
      </c>
      <c r="D297" t="s">
        <v>582</v>
      </c>
      <c r="E297">
        <v>24274.827499999999</v>
      </c>
      <c r="F297">
        <v>2322.9499999999998</v>
      </c>
      <c r="G297">
        <v>68.4534312212771</v>
      </c>
      <c r="H297">
        <v>7.4427167127930396</v>
      </c>
      <c r="I297">
        <v>10.992248839719799</v>
      </c>
      <c r="J297">
        <v>7.1334237371018201</v>
      </c>
      <c r="K297">
        <v>2105.9674802122599</v>
      </c>
      <c r="L297">
        <v>1835.05478879575</v>
      </c>
      <c r="M297">
        <v>65.804211069447405</v>
      </c>
      <c r="N297">
        <v>1.8855943814971901</v>
      </c>
      <c r="O297">
        <v>9.2856066639402695</v>
      </c>
      <c r="P297">
        <v>109.775590373414</v>
      </c>
      <c r="Q297">
        <v>7.1172151671309997E-2</v>
      </c>
    </row>
    <row r="298" spans="1:17" x14ac:dyDescent="0.3">
      <c r="A298" t="s">
        <v>699</v>
      </c>
      <c r="B298" t="s">
        <v>700</v>
      </c>
      <c r="C298" t="str">
        <f>IFERROR(VLOOKUP(Table1[[#This Row],[Ticker]],[1]!Table1[[Symbol]:[Industry]],2,FALSE),"-")</f>
        <v>-</v>
      </c>
      <c r="D298" t="s">
        <v>292</v>
      </c>
      <c r="E298">
        <v>24007.693964499998</v>
      </c>
      <c r="F298">
        <v>2885</v>
      </c>
      <c r="G298">
        <v>1.1831767204232</v>
      </c>
      <c r="H298">
        <v>2.5529974041030901</v>
      </c>
      <c r="I298">
        <v>-0.93895319415679801</v>
      </c>
      <c r="J298">
        <v>4.2294753573977202</v>
      </c>
      <c r="K298">
        <v>2638.7843353060798</v>
      </c>
      <c r="L298">
        <v>2465.9323216893199</v>
      </c>
      <c r="M298">
        <v>70.173428526614899</v>
      </c>
      <c r="N298">
        <v>0.834813916183341</v>
      </c>
      <c r="O298">
        <v>1.69844020797227</v>
      </c>
      <c r="P298">
        <v>48.4282553892061</v>
      </c>
      <c r="Q298">
        <v>-6.0523531017291E-2</v>
      </c>
    </row>
    <row r="299" spans="1:17" x14ac:dyDescent="0.3">
      <c r="A299" t="s">
        <v>701</v>
      </c>
      <c r="B299" t="s">
        <v>702</v>
      </c>
      <c r="C299" t="str">
        <f>IFERROR(VLOOKUP(Table1[[#This Row],[Ticker]],[1]!Table1[[Symbol]:[Industry]],2,FALSE),"-")</f>
        <v>-</v>
      </c>
      <c r="D299" t="s">
        <v>703</v>
      </c>
      <c r="E299">
        <v>23510.506537500001</v>
      </c>
      <c r="F299">
        <v>1476.25</v>
      </c>
      <c r="G299">
        <v>-8.6321403751086301</v>
      </c>
      <c r="H299">
        <v>21.813848183838299</v>
      </c>
      <c r="I299">
        <v>-2.1180147448075402</v>
      </c>
      <c r="J299">
        <v>5.2508836228525499</v>
      </c>
      <c r="K299">
        <v>1322.8532620297301</v>
      </c>
      <c r="L299">
        <v>1282.7194995304701</v>
      </c>
      <c r="M299">
        <v>63.4170916004297</v>
      </c>
      <c r="N299">
        <v>1.03339281897601</v>
      </c>
      <c r="O299">
        <v>3.22099915325995</v>
      </c>
      <c r="P299">
        <v>32.953573197640303</v>
      </c>
      <c r="Q299">
        <v>1.3572517238285E-2</v>
      </c>
    </row>
    <row r="300" spans="1:17" x14ac:dyDescent="0.3">
      <c r="A300" t="s">
        <v>704</v>
      </c>
      <c r="B300" t="s">
        <v>705</v>
      </c>
      <c r="C300" t="str">
        <f>IFERROR(VLOOKUP(Table1[[#This Row],[Ticker]],[1]!Table1[[Symbol]:[Industry]],2,FALSE),"-")</f>
        <v>-</v>
      </c>
      <c r="D300" t="s">
        <v>188</v>
      </c>
      <c r="E300">
        <v>23472.923992035001</v>
      </c>
      <c r="F300">
        <v>7203.55</v>
      </c>
      <c r="G300">
        <v>15.0234468987515</v>
      </c>
      <c r="H300">
        <v>-6.8499149220057998</v>
      </c>
      <c r="I300">
        <v>-3.6862818788509299</v>
      </c>
      <c r="J300">
        <v>-2.99958653278994</v>
      </c>
      <c r="K300">
        <v>7173.8806565846298</v>
      </c>
      <c r="L300">
        <v>6563.5225092004903</v>
      </c>
      <c r="M300">
        <v>33.572707092329097</v>
      </c>
      <c r="N300">
        <v>0.600125655073106</v>
      </c>
      <c r="O300">
        <v>11.0424721144435</v>
      </c>
      <c r="P300">
        <v>42.5034619188921</v>
      </c>
      <c r="Q300">
        <v>-2.9273685244632999E-2</v>
      </c>
    </row>
    <row r="301" spans="1:17" x14ac:dyDescent="0.3">
      <c r="A301" t="s">
        <v>706</v>
      </c>
      <c r="B301" t="s">
        <v>707</v>
      </c>
      <c r="C301" t="str">
        <f>IFERROR(VLOOKUP(Table1[[#This Row],[Ticker]],[1]!Table1[[Symbol]:[Industry]],2,FALSE),"-")</f>
        <v>-</v>
      </c>
      <c r="D301" t="s">
        <v>49</v>
      </c>
      <c r="E301">
        <v>23370.558509999999</v>
      </c>
      <c r="F301">
        <v>799.1</v>
      </c>
      <c r="G301">
        <v>-4.4909426021476397</v>
      </c>
      <c r="H301">
        <v>-0.68954863108792297</v>
      </c>
      <c r="I301">
        <v>-3.1263858524698098</v>
      </c>
      <c r="J301">
        <v>0.32705749128412898</v>
      </c>
      <c r="K301">
        <v>772.073786429547</v>
      </c>
      <c r="L301">
        <v>726.50996684198606</v>
      </c>
      <c r="M301">
        <v>45.9866101272845</v>
      </c>
      <c r="N301">
        <v>0.44108492764920698</v>
      </c>
      <c r="O301">
        <v>9.6921536728819806</v>
      </c>
      <c r="P301">
        <v>33.172235647029403</v>
      </c>
    </row>
    <row r="302" spans="1:17" x14ac:dyDescent="0.3">
      <c r="A302" t="s">
        <v>708</v>
      </c>
      <c r="B302" t="s">
        <v>709</v>
      </c>
      <c r="C302" t="str">
        <f>IFERROR(VLOOKUP(Table1[[#This Row],[Ticker]],[1]!Table1[[Symbol]:[Industry]],2,FALSE),"-")</f>
        <v>-</v>
      </c>
      <c r="D302" t="s">
        <v>230</v>
      </c>
      <c r="E302">
        <v>23346.59341356</v>
      </c>
      <c r="F302">
        <v>737.85</v>
      </c>
      <c r="G302">
        <v>10.6062799287918</v>
      </c>
      <c r="H302">
        <v>20.439303448998601</v>
      </c>
      <c r="I302">
        <v>23.8559455089901</v>
      </c>
      <c r="J302">
        <v>1.2847484334069399</v>
      </c>
      <c r="K302">
        <v>669.78244915653897</v>
      </c>
      <c r="L302">
        <v>602.16018900974495</v>
      </c>
      <c r="M302">
        <v>62.670889456335502</v>
      </c>
      <c r="N302">
        <v>0.76705048141596999</v>
      </c>
      <c r="O302">
        <v>8.2808158839872501</v>
      </c>
      <c r="P302">
        <v>59.3628509719222</v>
      </c>
      <c r="Q302">
        <v>0.10758609013256901</v>
      </c>
    </row>
    <row r="303" spans="1:17" x14ac:dyDescent="0.3">
      <c r="A303" t="s">
        <v>710</v>
      </c>
      <c r="B303" t="s">
        <v>711</v>
      </c>
      <c r="C303" t="str">
        <f>IFERROR(VLOOKUP(Table1[[#This Row],[Ticker]],[1]!Table1[[Symbol]:[Industry]],2,FALSE),"-")</f>
        <v>-</v>
      </c>
      <c r="D303" t="s">
        <v>166</v>
      </c>
      <c r="E303">
        <v>23283.778612400001</v>
      </c>
      <c r="F303">
        <v>5379.1</v>
      </c>
      <c r="G303">
        <v>81.863605040626496</v>
      </c>
      <c r="H303">
        <v>25.0581074265375</v>
      </c>
      <c r="I303">
        <v>64.467961871801194</v>
      </c>
      <c r="J303">
        <v>1.33594011695258</v>
      </c>
      <c r="K303">
        <v>4596.4027977793403</v>
      </c>
      <c r="L303">
        <v>3652.7243662400401</v>
      </c>
      <c r="M303">
        <v>70.813646032636797</v>
      </c>
      <c r="N303">
        <v>0.695911450512677</v>
      </c>
      <c r="O303">
        <v>1.59692141808107</v>
      </c>
      <c r="P303">
        <v>121.362139917695</v>
      </c>
      <c r="Q303">
        <v>6.5667755382498999E-2</v>
      </c>
    </row>
    <row r="304" spans="1:17" x14ac:dyDescent="0.3">
      <c r="A304" t="s">
        <v>712</v>
      </c>
      <c r="B304" t="s">
        <v>713</v>
      </c>
      <c r="C304" t="str">
        <f>IFERROR(VLOOKUP(Table1[[#This Row],[Ticker]],[1]!Table1[[Symbol]:[Industry]],2,FALSE),"-")</f>
        <v>-</v>
      </c>
      <c r="D304" t="s">
        <v>191</v>
      </c>
      <c r="E304">
        <v>23222.667908054998</v>
      </c>
      <c r="F304">
        <v>612.15</v>
      </c>
      <c r="G304">
        <v>-10.0437051833662</v>
      </c>
      <c r="H304">
        <v>7.8340839704018004</v>
      </c>
      <c r="I304">
        <v>14.2785761219906</v>
      </c>
      <c r="J304">
        <v>-0.23787490106113099</v>
      </c>
      <c r="K304">
        <v>545.44542626359703</v>
      </c>
      <c r="L304">
        <v>494.12669109894301</v>
      </c>
      <c r="M304">
        <v>75.885078166534399</v>
      </c>
      <c r="N304">
        <v>0.67888467863385205</v>
      </c>
      <c r="O304">
        <v>0.30221350976067302</v>
      </c>
      <c r="P304">
        <v>50.479351032448299</v>
      </c>
      <c r="Q304">
        <v>9.5579192149879005E-2</v>
      </c>
    </row>
    <row r="305" spans="1:17" x14ac:dyDescent="0.3">
      <c r="A305" t="s">
        <v>714</v>
      </c>
      <c r="B305" t="s">
        <v>715</v>
      </c>
      <c r="C305" t="str">
        <f>IFERROR(VLOOKUP(Table1[[#This Row],[Ticker]],[1]!Table1[[Symbol]:[Industry]],2,FALSE),"-")</f>
        <v>-</v>
      </c>
      <c r="D305" t="s">
        <v>46</v>
      </c>
      <c r="E305">
        <v>23154.664044050001</v>
      </c>
      <c r="F305">
        <v>900.65</v>
      </c>
      <c r="G305">
        <v>31.3795109463599</v>
      </c>
      <c r="H305">
        <v>19.864257228587899</v>
      </c>
      <c r="I305">
        <v>37.037199489660701</v>
      </c>
      <c r="J305">
        <v>0.83293859494081302</v>
      </c>
      <c r="K305">
        <v>816.943317410129</v>
      </c>
      <c r="L305">
        <v>705.330788679536</v>
      </c>
      <c r="M305">
        <v>57.703348455969099</v>
      </c>
      <c r="N305">
        <v>1.5187490759959299</v>
      </c>
      <c r="O305">
        <v>7.5667573419197103</v>
      </c>
      <c r="P305">
        <v>63.7396600309063</v>
      </c>
      <c r="Q305">
        <v>6.7085472162487003E-2</v>
      </c>
    </row>
    <row r="306" spans="1:17" hidden="1" x14ac:dyDescent="0.3">
      <c r="A306" t="s">
        <v>716</v>
      </c>
      <c r="B306" t="s">
        <v>717</v>
      </c>
      <c r="C306" t="str">
        <f>IFERROR(VLOOKUP(Table1[[#This Row],[Ticker]],[1]!Table1[[Symbol]:[Industry]],2,FALSE),"-")</f>
        <v>-</v>
      </c>
      <c r="D306" t="s">
        <v>718</v>
      </c>
      <c r="E306">
        <v>23025.673136879999</v>
      </c>
      <c r="F306">
        <v>98.29</v>
      </c>
      <c r="G306">
        <v>96.492319939001305</v>
      </c>
      <c r="H306">
        <v>0.96468368629654899</v>
      </c>
      <c r="I306">
        <v>31.3813786298441</v>
      </c>
      <c r="J306">
        <v>1.54109118100894</v>
      </c>
      <c r="K306">
        <v>90.706963349091197</v>
      </c>
      <c r="L306">
        <v>75.7845623732631</v>
      </c>
      <c r="M306">
        <v>50.681017208567297</v>
      </c>
      <c r="N306">
        <v>0.94600695708224503</v>
      </c>
      <c r="O306">
        <v>1.4345304710550399</v>
      </c>
      <c r="P306">
        <v>135.990396158463</v>
      </c>
      <c r="Q306">
        <v>2.0612820630179999E-2</v>
      </c>
    </row>
    <row r="307" spans="1:17" x14ac:dyDescent="0.3">
      <c r="A307" t="s">
        <v>719</v>
      </c>
      <c r="B307" t="s">
        <v>720</v>
      </c>
      <c r="C307" t="str">
        <f>IFERROR(VLOOKUP(Table1[[#This Row],[Ticker]],[1]!Table1[[Symbol]:[Industry]],2,FALSE),"-")</f>
        <v>-</v>
      </c>
      <c r="D307" t="s">
        <v>286</v>
      </c>
      <c r="E307">
        <v>22948.892653125</v>
      </c>
      <c r="F307">
        <v>1716.25</v>
      </c>
      <c r="G307">
        <v>1.1045918694744801</v>
      </c>
      <c r="H307">
        <v>0.34197883611360402</v>
      </c>
      <c r="I307">
        <v>-9.6991258211325206</v>
      </c>
      <c r="J307">
        <v>-6.5168200894421897</v>
      </c>
      <c r="K307">
        <v>1717.1965528022799</v>
      </c>
      <c r="L307">
        <v>1583.6831203141701</v>
      </c>
      <c r="M307">
        <v>35.136996701119898</v>
      </c>
      <c r="N307">
        <v>1.09045968918442</v>
      </c>
      <c r="O307">
        <v>9.8383102694828697</v>
      </c>
      <c r="P307">
        <v>50.383351588170797</v>
      </c>
      <c r="Q307">
        <v>7.7311175039323998E-2</v>
      </c>
    </row>
    <row r="308" spans="1:17" x14ac:dyDescent="0.3">
      <c r="A308" t="s">
        <v>721</v>
      </c>
      <c r="B308" t="s">
        <v>722</v>
      </c>
      <c r="C308" t="str">
        <f>IFERROR(VLOOKUP(Table1[[#This Row],[Ticker]],[1]!Table1[[Symbol]:[Industry]],2,FALSE),"-")</f>
        <v>-</v>
      </c>
      <c r="D308" t="s">
        <v>43</v>
      </c>
      <c r="E308">
        <v>22437.840410199999</v>
      </c>
      <c r="F308">
        <v>4333.1000000000004</v>
      </c>
      <c r="G308">
        <v>123.51748621667601</v>
      </c>
      <c r="H308">
        <v>15.173814299901601</v>
      </c>
      <c r="I308">
        <v>83.454608676637704</v>
      </c>
      <c r="J308">
        <v>2.81942069670183</v>
      </c>
      <c r="K308">
        <v>3871.7228075328098</v>
      </c>
      <c r="L308">
        <v>2995.0561693120699</v>
      </c>
      <c r="M308">
        <v>60.137735001357399</v>
      </c>
      <c r="N308">
        <v>0.663164268700423</v>
      </c>
      <c r="O308">
        <v>3.6209642057649201</v>
      </c>
      <c r="P308">
        <v>167.475308641975</v>
      </c>
      <c r="Q308">
        <v>0.139325349069227</v>
      </c>
    </row>
    <row r="309" spans="1:17" x14ac:dyDescent="0.3">
      <c r="A309" t="s">
        <v>723</v>
      </c>
      <c r="B309" t="s">
        <v>724</v>
      </c>
      <c r="C309" t="str">
        <f>IFERROR(VLOOKUP(Table1[[#This Row],[Ticker]],[1]!Table1[[Symbol]:[Industry]],2,FALSE),"-")</f>
        <v>-</v>
      </c>
      <c r="D309" t="s">
        <v>67</v>
      </c>
      <c r="E309">
        <v>22272.23436486</v>
      </c>
      <c r="F309">
        <v>168.02</v>
      </c>
      <c r="G309">
        <v>104.72142350359999</v>
      </c>
      <c r="H309">
        <v>12.4854694799643</v>
      </c>
      <c r="I309">
        <v>9.2235389008884301</v>
      </c>
      <c r="J309">
        <v>-4.8871830598051602</v>
      </c>
      <c r="K309">
        <v>149.00006974775599</v>
      </c>
      <c r="L309">
        <v>126.824123793317</v>
      </c>
      <c r="M309">
        <v>72.829080548606996</v>
      </c>
      <c r="N309">
        <v>1.60635756570969</v>
      </c>
      <c r="O309">
        <v>1.89263182954408</v>
      </c>
      <c r="P309">
        <v>131.114167812929</v>
      </c>
      <c r="Q309">
        <v>7.1949950094989001E-2</v>
      </c>
    </row>
    <row r="310" spans="1:17" x14ac:dyDescent="0.3">
      <c r="A310" t="s">
        <v>725</v>
      </c>
      <c r="B310" t="s">
        <v>726</v>
      </c>
      <c r="C310" t="str">
        <f>IFERROR(VLOOKUP(Table1[[#This Row],[Ticker]],[1]!Table1[[Symbol]:[Industry]],2,FALSE),"-")</f>
        <v>-</v>
      </c>
      <c r="D310" t="s">
        <v>546</v>
      </c>
      <c r="E310">
        <v>22189.429693009999</v>
      </c>
      <c r="F310">
        <v>523.1</v>
      </c>
      <c r="G310">
        <v>-19.841176971453901</v>
      </c>
      <c r="H310">
        <v>24.993876186086801</v>
      </c>
      <c r="I310">
        <v>-28.291728182942801</v>
      </c>
      <c r="J310">
        <v>6.0666580945721904</v>
      </c>
      <c r="K310">
        <v>456.31556693411</v>
      </c>
      <c r="L310">
        <v>483.780146712141</v>
      </c>
      <c r="M310">
        <v>70.087766443291898</v>
      </c>
      <c r="N310">
        <v>1.3252557388231401</v>
      </c>
      <c r="O310">
        <v>30.954419957058001</v>
      </c>
      <c r="P310">
        <v>71.914026554489297</v>
      </c>
      <c r="Q310">
        <v>6.4286558390723003E-2</v>
      </c>
    </row>
    <row r="311" spans="1:17" x14ac:dyDescent="0.3">
      <c r="A311" t="s">
        <v>727</v>
      </c>
      <c r="B311" t="s">
        <v>728</v>
      </c>
      <c r="C311" t="str">
        <f>IFERROR(VLOOKUP(Table1[[#This Row],[Ticker]],[1]!Table1[[Symbol]:[Industry]],2,FALSE),"-")</f>
        <v>-</v>
      </c>
      <c r="D311" t="s">
        <v>148</v>
      </c>
      <c r="E311">
        <v>22040.609946299999</v>
      </c>
      <c r="F311">
        <v>921.8</v>
      </c>
      <c r="G311">
        <v>207.438735984369</v>
      </c>
      <c r="H311">
        <v>31.678929972911401</v>
      </c>
      <c r="I311">
        <v>110.573348896116</v>
      </c>
      <c r="J311">
        <v>1.6340899754217499</v>
      </c>
      <c r="K311">
        <v>822.82846768122101</v>
      </c>
      <c r="L311">
        <v>612.49326268963102</v>
      </c>
      <c r="M311">
        <v>63.055537232476297</v>
      </c>
      <c r="N311">
        <v>1.11730298212255</v>
      </c>
      <c r="O311">
        <v>6.3137339986982104</v>
      </c>
      <c r="P311">
        <v>244.08361328853999</v>
      </c>
      <c r="Q311">
        <v>0.17998056979371599</v>
      </c>
    </row>
    <row r="312" spans="1:17" x14ac:dyDescent="0.3">
      <c r="A312" t="s">
        <v>729</v>
      </c>
      <c r="B312" t="s">
        <v>730</v>
      </c>
      <c r="C312" t="str">
        <f>IFERROR(VLOOKUP(Table1[[#This Row],[Ticker]],[1]!Table1[[Symbol]:[Industry]],2,FALSE),"-")</f>
        <v>-</v>
      </c>
      <c r="D312" t="s">
        <v>59</v>
      </c>
      <c r="E312">
        <v>21921.2569893</v>
      </c>
      <c r="F312">
        <v>1223.9000000000001</v>
      </c>
      <c r="G312">
        <v>54.752180207012501</v>
      </c>
      <c r="H312">
        <v>14.640186453231999</v>
      </c>
      <c r="I312">
        <v>32.0954158841447</v>
      </c>
      <c r="J312">
        <v>3.9885516922693198</v>
      </c>
      <c r="K312">
        <v>1098.9555616801599</v>
      </c>
      <c r="L312">
        <v>946.21994293756802</v>
      </c>
      <c r="M312">
        <v>69.782238511006497</v>
      </c>
      <c r="N312">
        <v>0.95850591373294902</v>
      </c>
      <c r="O312">
        <v>2.9046490726366501</v>
      </c>
      <c r="P312">
        <v>83.273435160227606</v>
      </c>
      <c r="Q312">
        <v>-2.8896933230749999E-2</v>
      </c>
    </row>
    <row r="313" spans="1:17" x14ac:dyDescent="0.3">
      <c r="A313" t="s">
        <v>731</v>
      </c>
      <c r="B313" t="s">
        <v>732</v>
      </c>
      <c r="C313" t="str">
        <f>IFERROR(VLOOKUP(Table1[[#This Row],[Ticker]],[1]!Table1[[Symbol]:[Industry]],2,FALSE),"-")</f>
        <v>-</v>
      </c>
      <c r="D313" t="s">
        <v>140</v>
      </c>
      <c r="E313">
        <v>21617.508928079998</v>
      </c>
      <c r="F313">
        <v>2021.2</v>
      </c>
      <c r="G313">
        <v>255.3715264535</v>
      </c>
      <c r="H313">
        <v>7.2883815111678496</v>
      </c>
      <c r="I313">
        <v>51.609661961354298</v>
      </c>
      <c r="J313">
        <v>-0.19176982983565999</v>
      </c>
      <c r="K313">
        <v>1870.0003255023501</v>
      </c>
      <c r="L313">
        <v>1405.7172869585099</v>
      </c>
      <c r="M313">
        <v>53.9243782282105</v>
      </c>
      <c r="N313">
        <v>0.728964434996209</v>
      </c>
      <c r="O313">
        <v>6.9069569301403604</v>
      </c>
      <c r="P313">
        <v>282.99005201970101</v>
      </c>
      <c r="Q313">
        <v>0.122408772755599</v>
      </c>
    </row>
    <row r="314" spans="1:17" x14ac:dyDescent="0.3">
      <c r="A314" t="s">
        <v>733</v>
      </c>
      <c r="B314" t="s">
        <v>734</v>
      </c>
      <c r="C314" t="str">
        <f>IFERROR(VLOOKUP(Table1[[#This Row],[Ticker]],[1]!Table1[[Symbol]:[Industry]],2,FALSE),"-")</f>
        <v>-</v>
      </c>
      <c r="D314" t="s">
        <v>101</v>
      </c>
      <c r="E314">
        <v>21579.692888099999</v>
      </c>
      <c r="F314">
        <v>266.95</v>
      </c>
      <c r="G314">
        <v>-42.5359481966061</v>
      </c>
      <c r="H314">
        <v>-5.6265701375786801</v>
      </c>
      <c r="I314">
        <v>-32.718783041433497</v>
      </c>
      <c r="J314">
        <v>-3.0624045432885301</v>
      </c>
      <c r="K314">
        <v>276.25308040227401</v>
      </c>
      <c r="L314">
        <v>293.112252450818</v>
      </c>
      <c r="M314">
        <v>33.878036318737003</v>
      </c>
      <c r="N314">
        <v>1.65339037862581</v>
      </c>
      <c r="O314">
        <v>33.845289380033698</v>
      </c>
      <c r="P314">
        <v>5.9956323208258899</v>
      </c>
      <c r="Q314">
        <v>-0.14037560031131999</v>
      </c>
    </row>
    <row r="315" spans="1:17" x14ac:dyDescent="0.3">
      <c r="A315" t="s">
        <v>735</v>
      </c>
      <c r="B315" t="s">
        <v>736</v>
      </c>
      <c r="C315" t="str">
        <f>IFERROR(VLOOKUP(Table1[[#This Row],[Ticker]],[1]!Table1[[Symbol]:[Industry]],2,FALSE),"-")</f>
        <v>-</v>
      </c>
      <c r="D315" t="s">
        <v>482</v>
      </c>
      <c r="E315">
        <v>21492.784641450002</v>
      </c>
      <c r="F315">
        <v>3229.5</v>
      </c>
      <c r="G315">
        <v>59.804588434425497</v>
      </c>
      <c r="H315">
        <v>28.036700482387602</v>
      </c>
      <c r="I315">
        <v>73.648449259229807</v>
      </c>
      <c r="J315">
        <v>-1.8196891500874</v>
      </c>
      <c r="K315">
        <v>2463.7584271092101</v>
      </c>
      <c r="L315">
        <v>2019.6185043606599</v>
      </c>
      <c r="M315">
        <v>80.240110859818699</v>
      </c>
      <c r="N315">
        <v>2.80621996215095</v>
      </c>
      <c r="O315">
        <v>7.8804768540021701</v>
      </c>
      <c r="P315">
        <v>117.09464909922001</v>
      </c>
      <c r="Q315">
        <v>0.20999446007743999</v>
      </c>
    </row>
    <row r="316" spans="1:17" hidden="1" x14ac:dyDescent="0.3">
      <c r="A316" t="s">
        <v>737</v>
      </c>
      <c r="B316" t="s">
        <v>738</v>
      </c>
      <c r="C316" t="str">
        <f>IFERROR(VLOOKUP(Table1[[#This Row],[Ticker]],[1]!Table1[[Symbol]:[Industry]],2,FALSE),"-")</f>
        <v>-</v>
      </c>
      <c r="D316" t="s">
        <v>130</v>
      </c>
      <c r="E316">
        <v>21356.75148843</v>
      </c>
      <c r="F316">
        <v>14789.1</v>
      </c>
      <c r="G316">
        <v>231.80617032809599</v>
      </c>
      <c r="H316">
        <v>73.191384852825195</v>
      </c>
      <c r="I316">
        <v>97.176555004129696</v>
      </c>
      <c r="J316">
        <v>5.4701338818534202</v>
      </c>
      <c r="K316">
        <v>11105.978546955101</v>
      </c>
      <c r="L316">
        <v>7971.9032698950896</v>
      </c>
      <c r="M316">
        <v>74.043707736240705</v>
      </c>
      <c r="N316">
        <v>0.57801837571358905</v>
      </c>
      <c r="O316">
        <v>3.4538950984170702</v>
      </c>
      <c r="P316">
        <v>293.85086551264902</v>
      </c>
    </row>
    <row r="317" spans="1:17" x14ac:dyDescent="0.3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546</v>
      </c>
      <c r="E317">
        <v>21293.211498000001</v>
      </c>
      <c r="F317">
        <v>2363.6</v>
      </c>
      <c r="G317">
        <v>5.7737205885897804</v>
      </c>
      <c r="H317">
        <v>-8.7678250017962291</v>
      </c>
      <c r="I317">
        <v>-48.874356573946699</v>
      </c>
      <c r="J317">
        <v>-11.8475809316534</v>
      </c>
      <c r="K317">
        <v>2596.85708187415</v>
      </c>
      <c r="L317">
        <v>2595.5199490588102</v>
      </c>
      <c r="M317">
        <v>27.9687973600895</v>
      </c>
      <c r="N317">
        <v>1.81090093437948</v>
      </c>
      <c r="O317">
        <v>64.833305127771197</v>
      </c>
      <c r="P317">
        <v>62.7823691460055</v>
      </c>
      <c r="Q317">
        <v>8.0247111924475006E-2</v>
      </c>
    </row>
    <row r="318" spans="1:17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49</v>
      </c>
      <c r="E318">
        <v>21199.382079564999</v>
      </c>
      <c r="F318">
        <v>1329.85</v>
      </c>
      <c r="G318">
        <v>-18.9655089361035</v>
      </c>
      <c r="H318">
        <v>-3.0068705355103198</v>
      </c>
      <c r="I318">
        <v>-35.093059170842302</v>
      </c>
      <c r="J318">
        <v>-2.4497393689656701</v>
      </c>
      <c r="K318">
        <v>1409.2371746674501</v>
      </c>
      <c r="L318">
        <v>1432.6816714930701</v>
      </c>
      <c r="M318">
        <v>34.821861927350497</v>
      </c>
      <c r="N318">
        <v>1.3108378386325199</v>
      </c>
      <c r="O318">
        <v>35.052825506635997</v>
      </c>
      <c r="P318">
        <v>11.742710696580099</v>
      </c>
      <c r="Q318">
        <v>4.4009994367378E-2</v>
      </c>
    </row>
    <row r="319" spans="1:17" hidden="1" x14ac:dyDescent="0.3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59</v>
      </c>
      <c r="E319">
        <v>21164.501993819998</v>
      </c>
      <c r="F319">
        <v>4626.3500000000004</v>
      </c>
      <c r="G319">
        <v>-3.4439333683299198</v>
      </c>
      <c r="H319">
        <v>-9.1983599708575596</v>
      </c>
      <c r="I319">
        <v>-6.8156629554658901</v>
      </c>
      <c r="J319">
        <v>-0.14782652910316699</v>
      </c>
      <c r="K319">
        <v>4575.3499619021204</v>
      </c>
      <c r="L319">
        <v>4338.6018071205399</v>
      </c>
      <c r="M319">
        <v>48.205327556222002</v>
      </c>
      <c r="N319">
        <v>1.40653346085135</v>
      </c>
      <c r="O319">
        <v>8.4688793541344491</v>
      </c>
      <c r="P319">
        <v>22.649787910922601</v>
      </c>
      <c r="Q319">
        <v>-0.14505944052554501</v>
      </c>
    </row>
    <row r="320" spans="1:17" x14ac:dyDescent="0.3">
      <c r="A320" t="s">
        <v>745</v>
      </c>
      <c r="B320" t="s">
        <v>746</v>
      </c>
      <c r="C320" t="str">
        <f>IFERROR(VLOOKUP(Table1[[#This Row],[Ticker]],[1]!Table1[[Symbol]:[Industry]],2,FALSE),"-")</f>
        <v>-</v>
      </c>
      <c r="D320" t="s">
        <v>46</v>
      </c>
      <c r="E320">
        <v>21079.949192100001</v>
      </c>
      <c r="F320">
        <v>335.75</v>
      </c>
      <c r="G320">
        <v>149.59548441715</v>
      </c>
      <c r="H320">
        <v>18.352409977610201</v>
      </c>
      <c r="I320">
        <v>80.403864465168098</v>
      </c>
      <c r="J320">
        <v>5.1285705305844003</v>
      </c>
      <c r="K320">
        <v>298.41679343393201</v>
      </c>
      <c r="L320">
        <v>231.361595967786</v>
      </c>
      <c r="M320">
        <v>61.405443212239</v>
      </c>
      <c r="N320">
        <v>0.95963561683872001</v>
      </c>
      <c r="O320">
        <v>3.5294117647058898</v>
      </c>
      <c r="P320">
        <v>178.63070539418999</v>
      </c>
      <c r="Q320">
        <v>0.13560906237942999</v>
      </c>
    </row>
    <row r="321" spans="1:17" x14ac:dyDescent="0.3">
      <c r="A321" t="s">
        <v>747</v>
      </c>
      <c r="B321" t="s">
        <v>748</v>
      </c>
      <c r="C321" t="str">
        <f>IFERROR(VLOOKUP(Table1[[#This Row],[Ticker]],[1]!Table1[[Symbol]:[Industry]],2,FALSE),"-")</f>
        <v>-</v>
      </c>
      <c r="D321" t="s">
        <v>624</v>
      </c>
      <c r="E321">
        <v>21071.908777500001</v>
      </c>
      <c r="F321">
        <v>5059.95</v>
      </c>
      <c r="G321">
        <v>194.01251004347901</v>
      </c>
      <c r="H321">
        <v>15.3661462601439</v>
      </c>
      <c r="I321">
        <v>51.445263536406102</v>
      </c>
      <c r="J321">
        <v>1.63052053977861</v>
      </c>
      <c r="K321">
        <v>4156.3345012077498</v>
      </c>
      <c r="L321">
        <v>3262.6016849033299</v>
      </c>
      <c r="M321">
        <v>78.922690111137001</v>
      </c>
      <c r="N321">
        <v>1.35013692988623</v>
      </c>
      <c r="O321">
        <v>8.4595697585944496</v>
      </c>
      <c r="P321">
        <v>233.11059907834101</v>
      </c>
      <c r="Q321">
        <v>0.151590225321271</v>
      </c>
    </row>
    <row r="322" spans="1:17" hidden="1" x14ac:dyDescent="0.3">
      <c r="A322" t="s">
        <v>749</v>
      </c>
      <c r="B322" t="s">
        <v>750</v>
      </c>
      <c r="C322" t="str">
        <f>IFERROR(VLOOKUP(Table1[[#This Row],[Ticker]],[1]!Table1[[Symbol]:[Industry]],2,FALSE),"-")</f>
        <v>-</v>
      </c>
      <c r="D322" t="s">
        <v>140</v>
      </c>
      <c r="E322">
        <v>21066.767901629999</v>
      </c>
      <c r="F322">
        <v>1499.3</v>
      </c>
      <c r="G322">
        <v>198.60218363093799</v>
      </c>
      <c r="H322">
        <v>24.036397325298001</v>
      </c>
      <c r="I322">
        <v>30.043411170310598</v>
      </c>
      <c r="J322">
        <v>4.5297814571593502</v>
      </c>
      <c r="K322">
        <v>1336.39078836165</v>
      </c>
      <c r="M322">
        <v>83.173976395644701</v>
      </c>
      <c r="N322">
        <v>1.09344696499895</v>
      </c>
      <c r="O322">
        <v>0.580270793036752</v>
      </c>
      <c r="P322">
        <v>237.68018018018</v>
      </c>
    </row>
    <row r="323" spans="1:17" x14ac:dyDescent="0.3">
      <c r="A323" t="s">
        <v>751</v>
      </c>
      <c r="B323" t="s">
        <v>752</v>
      </c>
      <c r="C323" t="str">
        <f>IFERROR(VLOOKUP(Table1[[#This Row],[Ticker]],[1]!Table1[[Symbol]:[Industry]],2,FALSE),"-")</f>
        <v>-</v>
      </c>
      <c r="D323" t="s">
        <v>401</v>
      </c>
      <c r="E323">
        <v>20983.086327839999</v>
      </c>
      <c r="F323">
        <v>935.2</v>
      </c>
      <c r="G323">
        <v>-26.843003007607599</v>
      </c>
      <c r="H323">
        <v>17.0627701073252</v>
      </c>
      <c r="I323">
        <v>-12.4818885627597</v>
      </c>
      <c r="J323">
        <v>1.1279256502864901</v>
      </c>
      <c r="K323">
        <v>875.39328475690195</v>
      </c>
      <c r="L323">
        <v>901.96793517233596</v>
      </c>
      <c r="M323">
        <v>63.8929503180183</v>
      </c>
      <c r="N323">
        <v>1.2242580028207</v>
      </c>
      <c r="O323">
        <v>21.893712574850198</v>
      </c>
      <c r="P323">
        <v>26.961715992397401</v>
      </c>
      <c r="Q323">
        <v>-8.3633905591510002E-2</v>
      </c>
    </row>
    <row r="324" spans="1:17" x14ac:dyDescent="0.3">
      <c r="A324" t="s">
        <v>753</v>
      </c>
      <c r="B324" t="s">
        <v>754</v>
      </c>
      <c r="C324" t="str">
        <f>IFERROR(VLOOKUP(Table1[[#This Row],[Ticker]],[1]!Table1[[Symbol]:[Industry]],2,FALSE),"-")</f>
        <v>-</v>
      </c>
      <c r="D324" t="s">
        <v>59</v>
      </c>
      <c r="E324">
        <v>20867.577102875999</v>
      </c>
      <c r="F324">
        <v>157.99</v>
      </c>
      <c r="G324">
        <v>49.091455557848597</v>
      </c>
      <c r="H324">
        <v>0.80062694888300701</v>
      </c>
      <c r="I324">
        <v>-2.89389630356336</v>
      </c>
      <c r="J324">
        <v>-1.37029389644274</v>
      </c>
      <c r="K324">
        <v>151.06867619554299</v>
      </c>
      <c r="L324">
        <v>134.099655948438</v>
      </c>
      <c r="M324">
        <v>54.125979352655897</v>
      </c>
      <c r="N324">
        <v>0.75409397338978401</v>
      </c>
      <c r="O324">
        <v>5.5130071523514097</v>
      </c>
      <c r="P324">
        <v>80.56</v>
      </c>
    </row>
    <row r="325" spans="1:17" x14ac:dyDescent="0.3">
      <c r="A325" t="s">
        <v>755</v>
      </c>
      <c r="B325" t="s">
        <v>756</v>
      </c>
      <c r="C325" t="str">
        <f>IFERROR(VLOOKUP(Table1[[#This Row],[Ticker]],[1]!Table1[[Symbol]:[Industry]],2,FALSE),"-")</f>
        <v>-</v>
      </c>
      <c r="D325" t="s">
        <v>375</v>
      </c>
      <c r="E325">
        <v>20739.766154204899</v>
      </c>
      <c r="F325">
        <v>517.65</v>
      </c>
      <c r="G325">
        <v>64.214317524890504</v>
      </c>
      <c r="H325">
        <v>37.201018955251499</v>
      </c>
      <c r="I325">
        <v>26.851601408242701</v>
      </c>
      <c r="J325">
        <v>1.76789757952369</v>
      </c>
      <c r="K325">
        <v>444.92321424343203</v>
      </c>
      <c r="L325">
        <v>376.41050548836603</v>
      </c>
      <c r="M325">
        <v>60.819481512020701</v>
      </c>
      <c r="N325">
        <v>1.59511221226427</v>
      </c>
      <c r="O325">
        <v>10.9533468559837</v>
      </c>
      <c r="P325">
        <v>107.018596280743</v>
      </c>
      <c r="Q325">
        <v>4.0037306614253997E-2</v>
      </c>
    </row>
    <row r="326" spans="1:17" x14ac:dyDescent="0.3">
      <c r="A326" t="s">
        <v>757</v>
      </c>
      <c r="B326" t="s">
        <v>758</v>
      </c>
      <c r="C326" t="str">
        <f>IFERROR(VLOOKUP(Table1[[#This Row],[Ticker]],[1]!Table1[[Symbol]:[Industry]],2,FALSE),"-")</f>
        <v>-</v>
      </c>
      <c r="D326" t="s">
        <v>216</v>
      </c>
      <c r="E326">
        <v>20719.650452999998</v>
      </c>
      <c r="F326">
        <v>476.5</v>
      </c>
      <c r="G326">
        <v>40.376272880287402</v>
      </c>
      <c r="H326">
        <v>19.083008546839601</v>
      </c>
      <c r="I326">
        <v>50.099386041406397</v>
      </c>
      <c r="J326">
        <v>6.7963750072389297</v>
      </c>
      <c r="K326">
        <v>394.17641428350902</v>
      </c>
      <c r="L326">
        <v>337.10320319126902</v>
      </c>
      <c r="M326">
        <v>89.363417775346704</v>
      </c>
      <c r="N326">
        <v>0.69847212579741702</v>
      </c>
      <c r="O326">
        <v>0.74501573976915003</v>
      </c>
      <c r="P326">
        <v>72.4886877828054</v>
      </c>
      <c r="Q326">
        <v>5.1514411239372997E-2</v>
      </c>
    </row>
    <row r="327" spans="1:17" x14ac:dyDescent="0.3">
      <c r="A327" t="s">
        <v>759</v>
      </c>
      <c r="B327" t="s">
        <v>760</v>
      </c>
      <c r="C327" t="str">
        <f>IFERROR(VLOOKUP(Table1[[#This Row],[Ticker]],[1]!Table1[[Symbol]:[Industry]],2,FALSE),"-")</f>
        <v>-</v>
      </c>
      <c r="D327" t="s">
        <v>59</v>
      </c>
      <c r="E327">
        <v>20711.404820160002</v>
      </c>
      <c r="F327">
        <v>813.6</v>
      </c>
      <c r="G327">
        <v>42.824306432273801</v>
      </c>
      <c r="H327">
        <v>23.332217426682501</v>
      </c>
      <c r="I327">
        <v>-2.63347340914176</v>
      </c>
      <c r="J327">
        <v>2.0371208934328</v>
      </c>
      <c r="K327">
        <v>704.13488524596403</v>
      </c>
      <c r="L327">
        <v>642.54221311302899</v>
      </c>
      <c r="M327">
        <v>71.390082117744996</v>
      </c>
      <c r="N327">
        <v>2.4473096311728502</v>
      </c>
      <c r="O327">
        <v>3.23869223205506</v>
      </c>
      <c r="P327">
        <v>70.3339265152308</v>
      </c>
      <c r="Q327">
        <v>3.9596384098236001E-2</v>
      </c>
    </row>
    <row r="328" spans="1:17" x14ac:dyDescent="0.3">
      <c r="A328" t="s">
        <v>761</v>
      </c>
      <c r="B328" t="s">
        <v>762</v>
      </c>
      <c r="C328" t="str">
        <f>IFERROR(VLOOKUP(Table1[[#This Row],[Ticker]],[1]!Table1[[Symbol]:[Industry]],2,FALSE),"-")</f>
        <v>-</v>
      </c>
      <c r="D328" t="s">
        <v>148</v>
      </c>
      <c r="E328">
        <v>20704.248465920002</v>
      </c>
      <c r="F328">
        <v>158.80000000000001</v>
      </c>
      <c r="G328">
        <v>254.91529382963901</v>
      </c>
      <c r="H328">
        <v>8.9768192533548596</v>
      </c>
      <c r="I328">
        <v>12.509385988558501</v>
      </c>
      <c r="J328">
        <v>10.2852621540213</v>
      </c>
      <c r="K328">
        <v>144.76730996397299</v>
      </c>
      <c r="L328">
        <v>116.61312418750499</v>
      </c>
      <c r="M328">
        <v>77.044788903216201</v>
      </c>
      <c r="N328">
        <v>1.8501348631474801</v>
      </c>
      <c r="O328">
        <v>11.4609571788413</v>
      </c>
      <c r="P328">
        <v>292.34095120444698</v>
      </c>
      <c r="Q328">
        <v>0.162414115017364</v>
      </c>
    </row>
    <row r="329" spans="1:17" x14ac:dyDescent="0.3">
      <c r="A329" t="s">
        <v>763</v>
      </c>
      <c r="B329" t="s">
        <v>764</v>
      </c>
      <c r="C329" t="str">
        <f>IFERROR(VLOOKUP(Table1[[#This Row],[Ticker]],[1]!Table1[[Symbol]:[Industry]],2,FALSE),"-")</f>
        <v>-</v>
      </c>
      <c r="D329" t="s">
        <v>617</v>
      </c>
      <c r="E329">
        <v>20677.183484990001</v>
      </c>
      <c r="F329">
        <v>659.65</v>
      </c>
      <c r="G329">
        <v>124.41904886195999</v>
      </c>
      <c r="H329">
        <v>9.0589996841999891</v>
      </c>
      <c r="I329">
        <v>5.7390671031635998</v>
      </c>
      <c r="J329">
        <v>4.29543050654223</v>
      </c>
      <c r="K329">
        <v>615.05775931037897</v>
      </c>
      <c r="L329">
        <v>541.444051956713</v>
      </c>
      <c r="M329">
        <v>68.258225234166403</v>
      </c>
      <c r="N329">
        <v>1.0313813859598899</v>
      </c>
      <c r="O329">
        <v>18.585613582960601</v>
      </c>
      <c r="P329">
        <v>207.88798133022101</v>
      </c>
      <c r="Q329">
        <v>0.132069481446143</v>
      </c>
    </row>
    <row r="330" spans="1:17" x14ac:dyDescent="0.3">
      <c r="A330" t="s">
        <v>765</v>
      </c>
      <c r="B330" t="s">
        <v>766</v>
      </c>
      <c r="C330" t="str">
        <f>IFERROR(VLOOKUP(Table1[[#This Row],[Ticker]],[1]!Table1[[Symbol]:[Industry]],2,FALSE),"-")</f>
        <v>-</v>
      </c>
      <c r="D330" t="s">
        <v>230</v>
      </c>
      <c r="E330">
        <v>20671.33457169</v>
      </c>
      <c r="F330">
        <v>2603.15</v>
      </c>
      <c r="G330">
        <v>283.34668474164999</v>
      </c>
      <c r="H330">
        <v>39.569491317433901</v>
      </c>
      <c r="I330">
        <v>172.354407522499</v>
      </c>
      <c r="J330">
        <v>5.3032896015914099</v>
      </c>
      <c r="K330">
        <v>1848.9419640743299</v>
      </c>
      <c r="L330">
        <v>1267.8175928253499</v>
      </c>
      <c r="M330">
        <v>81.452037077320796</v>
      </c>
      <c r="N330">
        <v>0.75320159114682295</v>
      </c>
      <c r="O330">
        <v>1.33684190307894</v>
      </c>
      <c r="P330">
        <v>328.99637442320301</v>
      </c>
      <c r="Q330">
        <v>0.15078720147326599</v>
      </c>
    </row>
    <row r="331" spans="1:17" hidden="1" x14ac:dyDescent="0.3">
      <c r="A331" t="s">
        <v>767</v>
      </c>
      <c r="B331" t="s">
        <v>768</v>
      </c>
      <c r="C331" t="str">
        <f>IFERROR(VLOOKUP(Table1[[#This Row],[Ticker]],[1]!Table1[[Symbol]:[Industry]],2,FALSE),"-")</f>
        <v>-</v>
      </c>
      <c r="D331" t="s">
        <v>569</v>
      </c>
      <c r="E331">
        <v>20651.94509456</v>
      </c>
      <c r="F331">
        <v>829.6</v>
      </c>
      <c r="G331">
        <v>-33.295982752797997</v>
      </c>
      <c r="H331">
        <v>-1.0087507240247799</v>
      </c>
      <c r="I331">
        <v>-20.0347178852215</v>
      </c>
      <c r="J331">
        <v>0.74057460479589698</v>
      </c>
      <c r="K331">
        <v>827.59275823147198</v>
      </c>
      <c r="L331">
        <v>854.30499510580501</v>
      </c>
      <c r="M331">
        <v>50.296846199004598</v>
      </c>
      <c r="N331">
        <v>1.22894433083456</v>
      </c>
      <c r="O331">
        <v>17.405978784956599</v>
      </c>
      <c r="P331">
        <v>9.4098252555225805</v>
      </c>
      <c r="Q331">
        <v>-0.164680723438586</v>
      </c>
    </row>
    <row r="332" spans="1:17" x14ac:dyDescent="0.3">
      <c r="A332" t="s">
        <v>769</v>
      </c>
      <c r="B332" t="s">
        <v>770</v>
      </c>
      <c r="C332" t="str">
        <f>IFERROR(VLOOKUP(Table1[[#This Row],[Ticker]],[1]!Table1[[Symbol]:[Industry]],2,FALSE),"-")</f>
        <v>-</v>
      </c>
      <c r="D332" t="s">
        <v>487</v>
      </c>
      <c r="E332">
        <v>20586.063552060001</v>
      </c>
      <c r="F332">
        <v>792.6</v>
      </c>
      <c r="G332">
        <v>15.7996709199337</v>
      </c>
      <c r="H332">
        <v>11.8175665340782</v>
      </c>
      <c r="I332">
        <v>-13.0084454112807</v>
      </c>
      <c r="J332">
        <v>1.0980554792366899</v>
      </c>
      <c r="K332">
        <v>774.84376785275902</v>
      </c>
      <c r="L332">
        <v>728.34485994227305</v>
      </c>
      <c r="M332">
        <v>48.9765761380512</v>
      </c>
      <c r="N332">
        <v>1.0677286037374301</v>
      </c>
      <c r="O332">
        <v>15.278829169820799</v>
      </c>
      <c r="P332">
        <v>41.788908765652899</v>
      </c>
      <c r="Q332">
        <v>5.7653249980989998E-3</v>
      </c>
    </row>
    <row r="333" spans="1:17" hidden="1" x14ac:dyDescent="0.3">
      <c r="A333" t="s">
        <v>771</v>
      </c>
      <c r="B333" t="s">
        <v>772</v>
      </c>
      <c r="C333" t="str">
        <f>IFERROR(VLOOKUP(Table1[[#This Row],[Ticker]],[1]!Table1[[Symbol]:[Industry]],2,FALSE),"-")</f>
        <v>-</v>
      </c>
      <c r="D333" t="s">
        <v>40</v>
      </c>
      <c r="E333">
        <v>20573.676435959998</v>
      </c>
      <c r="F333">
        <v>969.4</v>
      </c>
      <c r="G333">
        <v>-3.2115388758232601</v>
      </c>
      <c r="H333">
        <v>11.514388552697699</v>
      </c>
      <c r="I333">
        <v>1.0795190245850701</v>
      </c>
      <c r="J333">
        <v>10.066072265727399</v>
      </c>
      <c r="K333">
        <v>888.32563072318806</v>
      </c>
      <c r="M333">
        <v>69.4640584614707</v>
      </c>
      <c r="N333">
        <v>1.8366003213075299</v>
      </c>
      <c r="O333">
        <v>5.73550649886527</v>
      </c>
      <c r="P333">
        <v>36.304836895388</v>
      </c>
    </row>
    <row r="334" spans="1:17" hidden="1" x14ac:dyDescent="0.3">
      <c r="A334" t="s">
        <v>773</v>
      </c>
      <c r="B334" t="s">
        <v>774</v>
      </c>
      <c r="C334" t="str">
        <f>IFERROR(VLOOKUP(Table1[[#This Row],[Ticker]],[1]!Table1[[Symbol]:[Industry]],2,FALSE),"-")</f>
        <v>-</v>
      </c>
      <c r="D334" t="s">
        <v>503</v>
      </c>
      <c r="E334">
        <v>20397.067894995002</v>
      </c>
      <c r="F334">
        <v>1807.95</v>
      </c>
      <c r="G334">
        <v>25.2159112567252</v>
      </c>
      <c r="H334">
        <v>5.1941640056991298</v>
      </c>
      <c r="I334">
        <v>2.7546759538763701</v>
      </c>
      <c r="J334">
        <v>8.1081937602750495E-2</v>
      </c>
      <c r="K334">
        <v>1712.4239328011099</v>
      </c>
      <c r="M334">
        <v>65.747172218725794</v>
      </c>
      <c r="N334">
        <v>0.80715144601920596</v>
      </c>
      <c r="O334">
        <v>5.1992588290605299</v>
      </c>
      <c r="P334">
        <v>59.038529204785299</v>
      </c>
    </row>
    <row r="335" spans="1:17" x14ac:dyDescent="0.3">
      <c r="A335" t="s">
        <v>775</v>
      </c>
      <c r="B335" t="s">
        <v>776</v>
      </c>
      <c r="C335" t="str">
        <f>IFERROR(VLOOKUP(Table1[[#This Row],[Ticker]],[1]!Table1[[Symbol]:[Industry]],2,FALSE),"-")</f>
        <v>-</v>
      </c>
      <c r="D335" t="s">
        <v>582</v>
      </c>
      <c r="E335">
        <v>20281.209775740001</v>
      </c>
      <c r="F335">
        <v>3984.3</v>
      </c>
      <c r="G335">
        <v>136.66071874631501</v>
      </c>
      <c r="H335">
        <v>13.646562957196601</v>
      </c>
      <c r="I335">
        <v>14.705951086062599</v>
      </c>
      <c r="J335">
        <v>0.31588536590038502</v>
      </c>
      <c r="K335">
        <v>3797.1219719944202</v>
      </c>
      <c r="L335">
        <v>3258.22245251295</v>
      </c>
      <c r="M335">
        <v>65.451573466449105</v>
      </c>
      <c r="N335">
        <v>0.58525269420316794</v>
      </c>
      <c r="O335">
        <v>7.1706447807645004</v>
      </c>
      <c r="P335">
        <v>166.508361204013</v>
      </c>
      <c r="Q335">
        <v>9.6299766544981E-2</v>
      </c>
    </row>
    <row r="336" spans="1:17" x14ac:dyDescent="0.3">
      <c r="A336" t="s">
        <v>777</v>
      </c>
      <c r="B336" t="s">
        <v>778</v>
      </c>
      <c r="C336" t="str">
        <f>IFERROR(VLOOKUP(Table1[[#This Row],[Ticker]],[1]!Table1[[Symbol]:[Industry]],2,FALSE),"-")</f>
        <v>-</v>
      </c>
      <c r="D336" t="s">
        <v>230</v>
      </c>
      <c r="E336">
        <v>20192.1732672</v>
      </c>
      <c r="F336">
        <v>1392</v>
      </c>
      <c r="G336">
        <v>224.18992849529499</v>
      </c>
      <c r="H336">
        <v>6.6236679219451604</v>
      </c>
      <c r="I336">
        <v>98.141915210568996</v>
      </c>
      <c r="J336">
        <v>-3.4138920097699099</v>
      </c>
      <c r="K336">
        <v>1237.9245022810501</v>
      </c>
      <c r="L336">
        <v>899.04807797027399</v>
      </c>
      <c r="M336">
        <v>58.875020861704598</v>
      </c>
      <c r="N336">
        <v>0.711916789726181</v>
      </c>
      <c r="O336">
        <v>4.1666666666666696</v>
      </c>
      <c r="P336">
        <v>259.41130906274202</v>
      </c>
      <c r="Q336">
        <v>0.167368904221953</v>
      </c>
    </row>
    <row r="337" spans="1:17" x14ac:dyDescent="0.3">
      <c r="A337" t="s">
        <v>779</v>
      </c>
      <c r="B337" t="s">
        <v>780</v>
      </c>
      <c r="C337" t="str">
        <f>IFERROR(VLOOKUP(Table1[[#This Row],[Ticker]],[1]!Table1[[Symbol]:[Industry]],2,FALSE),"-")</f>
        <v>-</v>
      </c>
      <c r="D337" t="s">
        <v>148</v>
      </c>
      <c r="E337">
        <v>20185.1839755</v>
      </c>
      <c r="F337">
        <v>635</v>
      </c>
      <c r="G337">
        <v>33.517000903813297</v>
      </c>
      <c r="H337">
        <v>10.0640653642178</v>
      </c>
      <c r="I337">
        <v>41.805877101489898</v>
      </c>
      <c r="J337">
        <v>4.6478257651134296</v>
      </c>
      <c r="K337">
        <v>578.18142085233001</v>
      </c>
      <c r="L337">
        <v>489.49070219817702</v>
      </c>
      <c r="M337">
        <v>64.442429384276494</v>
      </c>
      <c r="N337">
        <v>0.86368014458266795</v>
      </c>
      <c r="O337">
        <v>6.47244094488188</v>
      </c>
      <c r="P337">
        <v>103.52564102564099</v>
      </c>
      <c r="Q337">
        <v>0.15846192242867299</v>
      </c>
    </row>
    <row r="338" spans="1:17" hidden="1" x14ac:dyDescent="0.3">
      <c r="A338" t="s">
        <v>781</v>
      </c>
      <c r="B338" t="s">
        <v>782</v>
      </c>
      <c r="C338" t="str">
        <f>IFERROR(VLOOKUP(Table1[[#This Row],[Ticker]],[1]!Table1[[Symbol]:[Industry]],2,FALSE),"-")</f>
        <v>-</v>
      </c>
      <c r="D338" t="s">
        <v>140</v>
      </c>
      <c r="E338">
        <v>20173.740000000002</v>
      </c>
      <c r="F338">
        <v>142.6</v>
      </c>
      <c r="G338">
        <v>3.54791764215779</v>
      </c>
      <c r="H338">
        <v>7.6649773355999198</v>
      </c>
      <c r="I338">
        <v>-5.7278595458148498</v>
      </c>
      <c r="J338">
        <v>0.95804980789883099</v>
      </c>
      <c r="K338">
        <v>134.50574424454501</v>
      </c>
      <c r="L338">
        <v>128.10887240623899</v>
      </c>
      <c r="M338">
        <v>53.328059728626101</v>
      </c>
      <c r="N338">
        <v>1.0516926803277999</v>
      </c>
      <c r="O338">
        <v>5.2103786816269198</v>
      </c>
      <c r="P338">
        <v>30.705774518790101</v>
      </c>
    </row>
    <row r="339" spans="1:17" hidden="1" x14ac:dyDescent="0.3">
      <c r="A339" t="s">
        <v>783</v>
      </c>
      <c r="B339" t="s">
        <v>784</v>
      </c>
      <c r="C339" t="str">
        <f>IFERROR(VLOOKUP(Table1[[#This Row],[Ticker]],[1]!Table1[[Symbol]:[Industry]],2,FALSE),"-")</f>
        <v>-</v>
      </c>
      <c r="D339" t="s">
        <v>539</v>
      </c>
      <c r="E339">
        <v>20165.557064799999</v>
      </c>
      <c r="F339">
        <v>1945.25</v>
      </c>
      <c r="G339">
        <v>-19.253772657898299</v>
      </c>
      <c r="H339">
        <v>8.0088815502530792</v>
      </c>
      <c r="I339">
        <v>-0.25520247358755199</v>
      </c>
      <c r="J339">
        <v>0.39160481898271599</v>
      </c>
      <c r="K339">
        <v>1785.4013182696799</v>
      </c>
      <c r="L339">
        <v>1738.04554985705</v>
      </c>
      <c r="M339">
        <v>61.251967511184802</v>
      </c>
      <c r="N339">
        <v>0.592713733736834</v>
      </c>
      <c r="O339">
        <v>2.0434391466392401</v>
      </c>
      <c r="P339">
        <v>33.035836410887697</v>
      </c>
      <c r="Q339">
        <v>-6.0329051374894999E-2</v>
      </c>
    </row>
    <row r="340" spans="1:17" hidden="1" x14ac:dyDescent="0.3">
      <c r="A340" t="s">
        <v>785</v>
      </c>
      <c r="B340" t="s">
        <v>786</v>
      </c>
      <c r="C340" t="str">
        <f>IFERROR(VLOOKUP(Table1[[#This Row],[Ticker]],[1]!Table1[[Symbol]:[Industry]],2,FALSE),"-")</f>
        <v>-</v>
      </c>
      <c r="D340" t="s">
        <v>140</v>
      </c>
      <c r="E340">
        <v>20155.501969815999</v>
      </c>
      <c r="F340">
        <v>335.12</v>
      </c>
      <c r="G340">
        <v>-13.4332125950946</v>
      </c>
      <c r="H340">
        <v>-10.647204621379901</v>
      </c>
      <c r="I340">
        <v>-9.30627292875179</v>
      </c>
      <c r="J340">
        <v>-1.3913201199071501</v>
      </c>
      <c r="K340">
        <v>340.84524421161302</v>
      </c>
      <c r="L340">
        <v>334.49580197592599</v>
      </c>
      <c r="M340">
        <v>42.778347382377802</v>
      </c>
      <c r="N340">
        <v>1.1280657003744099</v>
      </c>
      <c r="O340">
        <v>8.9162091191214898</v>
      </c>
      <c r="P340">
        <v>13.2162162162162</v>
      </c>
      <c r="Q340">
        <v>-0.10379904096142301</v>
      </c>
    </row>
    <row r="341" spans="1:17" x14ac:dyDescent="0.3">
      <c r="A341" t="s">
        <v>787</v>
      </c>
      <c r="B341" t="s">
        <v>788</v>
      </c>
      <c r="C341" t="str">
        <f>IFERROR(VLOOKUP(Table1[[#This Row],[Ticker]],[1]!Table1[[Symbol]:[Industry]],2,FALSE),"-")</f>
        <v>-</v>
      </c>
      <c r="D341" t="s">
        <v>130</v>
      </c>
      <c r="E341">
        <v>20027.11798101</v>
      </c>
      <c r="F341">
        <v>720.3</v>
      </c>
      <c r="G341">
        <v>75.383165455810897</v>
      </c>
      <c r="H341">
        <v>21.806424673004202</v>
      </c>
      <c r="I341">
        <v>-1.8232800120872801</v>
      </c>
      <c r="J341">
        <v>8.7378925072653804</v>
      </c>
      <c r="K341">
        <v>648.55247122684102</v>
      </c>
      <c r="L341">
        <v>577.84514999170494</v>
      </c>
      <c r="M341">
        <v>67.751221280420594</v>
      </c>
      <c r="N341">
        <v>1.5469904743418399</v>
      </c>
      <c r="O341">
        <v>3.4707760655282498</v>
      </c>
      <c r="P341">
        <v>109.816487037576</v>
      </c>
      <c r="Q341">
        <v>3.8140886125776E-2</v>
      </c>
    </row>
    <row r="342" spans="1:17" hidden="1" x14ac:dyDescent="0.3">
      <c r="A342" t="s">
        <v>789</v>
      </c>
      <c r="B342" t="s">
        <v>790</v>
      </c>
      <c r="C342" t="str">
        <f>IFERROR(VLOOKUP(Table1[[#This Row],[Ticker]],[1]!Table1[[Symbol]:[Industry]],2,FALSE),"-")</f>
        <v>-</v>
      </c>
      <c r="D342" t="s">
        <v>791</v>
      </c>
      <c r="E342">
        <v>20024.130861735001</v>
      </c>
      <c r="F342">
        <v>1844.05</v>
      </c>
      <c r="G342">
        <v>5.4860278966134901</v>
      </c>
      <c r="H342">
        <v>29.053263638948501</v>
      </c>
      <c r="I342">
        <v>19.124769797639399</v>
      </c>
      <c r="J342">
        <v>-2.74932800537777</v>
      </c>
      <c r="M342">
        <v>62.704554277619103</v>
      </c>
      <c r="O342">
        <v>4.82362191914536</v>
      </c>
      <c r="P342">
        <v>49.721917752608199</v>
      </c>
    </row>
    <row r="343" spans="1:17" hidden="1" x14ac:dyDescent="0.3">
      <c r="A343" t="s">
        <v>792</v>
      </c>
      <c r="B343" t="s">
        <v>793</v>
      </c>
      <c r="C343" t="str">
        <f>IFERROR(VLOOKUP(Table1[[#This Row],[Ticker]],[1]!Table1[[Symbol]:[Industry]],2,FALSE),"-")</f>
        <v>-</v>
      </c>
      <c r="E343">
        <v>20021.654703600001</v>
      </c>
      <c r="F343">
        <v>1922.4</v>
      </c>
      <c r="G343">
        <v>711.79071046725198</v>
      </c>
      <c r="H343">
        <v>-21.160860933199899</v>
      </c>
      <c r="I343">
        <v>245.400125920786</v>
      </c>
      <c r="J343">
        <v>4.7292695004481597</v>
      </c>
      <c r="K343">
        <v>2057.07600575589</v>
      </c>
      <c r="L343">
        <v>1363.7255753152299</v>
      </c>
      <c r="M343">
        <v>38.138490027946098</v>
      </c>
      <c r="N343">
        <v>0.43106186826305598</v>
      </c>
      <c r="O343">
        <v>58.018622555139402</v>
      </c>
      <c r="P343">
        <v>793.30855018587295</v>
      </c>
      <c r="Q343">
        <v>0.31675693216400203</v>
      </c>
    </row>
    <row r="344" spans="1:17" x14ac:dyDescent="0.3">
      <c r="A344" t="s">
        <v>794</v>
      </c>
      <c r="B344" t="s">
        <v>795</v>
      </c>
      <c r="C344" t="str">
        <f>IFERROR(VLOOKUP(Table1[[#This Row],[Ticker]],[1]!Table1[[Symbol]:[Industry]],2,FALSE),"-")</f>
        <v>-</v>
      </c>
      <c r="D344" t="s">
        <v>384</v>
      </c>
      <c r="E344">
        <v>19981.686345074999</v>
      </c>
      <c r="F344">
        <v>323.14999999999998</v>
      </c>
      <c r="G344">
        <v>61.744875973362802</v>
      </c>
      <c r="H344">
        <v>-7.6061980127195303</v>
      </c>
      <c r="I344">
        <v>24.1461345039137</v>
      </c>
      <c r="J344">
        <v>-1.62497817204115</v>
      </c>
      <c r="K344">
        <v>310.49909614216898</v>
      </c>
      <c r="L344">
        <v>254.91315035479201</v>
      </c>
      <c r="M344">
        <v>40.941198449753799</v>
      </c>
      <c r="N344">
        <v>0.60285022690651702</v>
      </c>
      <c r="O344">
        <v>10.134612409097899</v>
      </c>
      <c r="P344">
        <v>90.032343428403294</v>
      </c>
      <c r="Q344">
        <v>5.0549852718226998E-2</v>
      </c>
    </row>
    <row r="345" spans="1:17" x14ac:dyDescent="0.3">
      <c r="A345" t="s">
        <v>796</v>
      </c>
      <c r="B345" t="s">
        <v>797</v>
      </c>
      <c r="C345" t="str">
        <f>IFERROR(VLOOKUP(Table1[[#This Row],[Ticker]],[1]!Table1[[Symbol]:[Industry]],2,FALSE),"-")</f>
        <v>-</v>
      </c>
      <c r="D345" t="s">
        <v>233</v>
      </c>
      <c r="E345">
        <v>19948.387465600001</v>
      </c>
      <c r="F345">
        <v>1228</v>
      </c>
      <c r="G345">
        <v>99.201233251612294</v>
      </c>
      <c r="H345">
        <v>8.5867544302809105</v>
      </c>
      <c r="I345">
        <v>51.153833485803297</v>
      </c>
      <c r="J345">
        <v>3.1502059639127098</v>
      </c>
      <c r="K345">
        <v>1178.6561498159399</v>
      </c>
      <c r="L345">
        <v>962.47073515197405</v>
      </c>
      <c r="M345">
        <v>60.709510148398998</v>
      </c>
      <c r="N345">
        <v>1.41360309608046</v>
      </c>
      <c r="O345">
        <v>9.3322475570032601</v>
      </c>
      <c r="P345">
        <v>128.12558053130201</v>
      </c>
      <c r="Q345">
        <v>0.12252400861059599</v>
      </c>
    </row>
    <row r="346" spans="1:17" x14ac:dyDescent="0.3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526</v>
      </c>
      <c r="E346">
        <v>19935.567031962</v>
      </c>
      <c r="F346">
        <v>165.29</v>
      </c>
      <c r="G346">
        <v>-38.1898213983226</v>
      </c>
      <c r="H346">
        <v>4.8015614702400304</v>
      </c>
      <c r="I346">
        <v>-23.304327056008901</v>
      </c>
      <c r="J346">
        <v>1.43508130660455</v>
      </c>
      <c r="K346">
        <v>164.64771819116299</v>
      </c>
      <c r="L346">
        <v>170.025562497469</v>
      </c>
      <c r="M346">
        <v>40.669540469764598</v>
      </c>
      <c r="N346">
        <v>0.69205318772018098</v>
      </c>
      <c r="O346">
        <v>37.636880634037098</v>
      </c>
      <c r="P346">
        <v>16.1968365553602</v>
      </c>
      <c r="Q346">
        <v>1.8504510629580001E-2</v>
      </c>
    </row>
    <row r="347" spans="1:17" x14ac:dyDescent="0.3">
      <c r="A347" t="s">
        <v>800</v>
      </c>
      <c r="B347" t="s">
        <v>801</v>
      </c>
      <c r="C347" t="str">
        <f>IFERROR(VLOOKUP(Table1[[#This Row],[Ticker]],[1]!Table1[[Symbol]:[Industry]],2,FALSE),"-")</f>
        <v>-</v>
      </c>
      <c r="D347" t="s">
        <v>802</v>
      </c>
      <c r="E347">
        <v>19922.226597944999</v>
      </c>
      <c r="F347">
        <v>2075.85</v>
      </c>
      <c r="G347">
        <v>55.032282447896698</v>
      </c>
      <c r="H347">
        <v>12.006990260176901</v>
      </c>
      <c r="I347">
        <v>27.596853175345899</v>
      </c>
      <c r="J347">
        <v>2.9639081792867001</v>
      </c>
      <c r="K347">
        <v>1835.7270120063799</v>
      </c>
      <c r="L347">
        <v>1579.4254347426599</v>
      </c>
      <c r="M347">
        <v>69.686664721678497</v>
      </c>
      <c r="N347">
        <v>2.4142506552431202</v>
      </c>
      <c r="O347">
        <v>1.6932822699135399</v>
      </c>
      <c r="P347">
        <v>93.102325581395306</v>
      </c>
      <c r="Q347">
        <v>6.1736394652837999E-2</v>
      </c>
    </row>
    <row r="348" spans="1:17" x14ac:dyDescent="0.3">
      <c r="A348" t="s">
        <v>803</v>
      </c>
      <c r="B348" t="s">
        <v>804</v>
      </c>
      <c r="C348" t="str">
        <f>IFERROR(VLOOKUP(Table1[[#This Row],[Ticker]],[1]!Table1[[Symbol]:[Industry]],2,FALSE),"-")</f>
        <v>-</v>
      </c>
      <c r="D348" t="s">
        <v>242</v>
      </c>
      <c r="E348">
        <v>19903.465354219999</v>
      </c>
      <c r="F348">
        <v>403.3</v>
      </c>
      <c r="G348">
        <v>186.822501478785</v>
      </c>
      <c r="H348">
        <v>18.387692720099501</v>
      </c>
      <c r="I348">
        <v>-7.7641909247840104</v>
      </c>
      <c r="J348">
        <v>0.84261504808069099</v>
      </c>
      <c r="K348">
        <v>367.43318393496799</v>
      </c>
      <c r="L348">
        <v>313.88346209845702</v>
      </c>
      <c r="M348">
        <v>68.965988597589799</v>
      </c>
      <c r="N348">
        <v>1.48401421539946</v>
      </c>
      <c r="O348">
        <v>3.7689065212000901</v>
      </c>
      <c r="P348">
        <v>221.354581673306</v>
      </c>
      <c r="Q348">
        <v>0.18437580189993599</v>
      </c>
    </row>
    <row r="349" spans="1:17" x14ac:dyDescent="0.3">
      <c r="A349" t="s">
        <v>805</v>
      </c>
      <c r="B349" t="s">
        <v>806</v>
      </c>
      <c r="C349" t="str">
        <f>IFERROR(VLOOKUP(Table1[[#This Row],[Ticker]],[1]!Table1[[Symbol]:[Industry]],2,FALSE),"-")</f>
        <v>-</v>
      </c>
      <c r="D349" t="s">
        <v>166</v>
      </c>
      <c r="E349">
        <v>19890.849677999999</v>
      </c>
      <c r="F349">
        <v>6756</v>
      </c>
      <c r="G349">
        <v>-26.739567296402999</v>
      </c>
      <c r="H349">
        <v>14.490664567423501</v>
      </c>
      <c r="I349">
        <v>-15.8835031668507</v>
      </c>
      <c r="J349">
        <v>5.1594723882989397</v>
      </c>
      <c r="K349">
        <v>6201.2802981498699</v>
      </c>
      <c r="L349">
        <v>6394.9703352416</v>
      </c>
      <c r="M349">
        <v>79.019868508612404</v>
      </c>
      <c r="N349">
        <v>0.82250175055497199</v>
      </c>
      <c r="O349">
        <v>12.3431024274718</v>
      </c>
      <c r="P349">
        <v>30.554508826342701</v>
      </c>
      <c r="Q349">
        <v>-0.13412977562925199</v>
      </c>
    </row>
    <row r="350" spans="1:17" x14ac:dyDescent="0.3">
      <c r="A350" t="s">
        <v>807</v>
      </c>
      <c r="B350" t="s">
        <v>808</v>
      </c>
      <c r="C350" t="str">
        <f>IFERROR(VLOOKUP(Table1[[#This Row],[Ticker]],[1]!Table1[[Symbol]:[Industry]],2,FALSE),"-")</f>
        <v>-</v>
      </c>
      <c r="D350" t="s">
        <v>21</v>
      </c>
      <c r="E350">
        <v>19728.41591987</v>
      </c>
      <c r="F350">
        <v>714.7</v>
      </c>
      <c r="G350">
        <v>76.668008473022098</v>
      </c>
      <c r="H350">
        <v>11.749228338524301</v>
      </c>
      <c r="I350">
        <v>-11.954016735265901</v>
      </c>
      <c r="J350">
        <v>2.74117709678465</v>
      </c>
      <c r="K350">
        <v>676.51291210854902</v>
      </c>
      <c r="L350">
        <v>644.25999990814</v>
      </c>
      <c r="M350">
        <v>68.609868367766794</v>
      </c>
      <c r="N350">
        <v>1.1818126628057399</v>
      </c>
      <c r="O350">
        <v>20.589058346159199</v>
      </c>
      <c r="P350">
        <v>108.003492433061</v>
      </c>
      <c r="Q350">
        <v>5.11163352438E-2</v>
      </c>
    </row>
    <row r="351" spans="1:17" x14ac:dyDescent="0.3">
      <c r="A351" t="s">
        <v>809</v>
      </c>
      <c r="B351" t="s">
        <v>810</v>
      </c>
      <c r="C351" t="str">
        <f>IFERROR(VLOOKUP(Table1[[#This Row],[Ticker]],[1]!Table1[[Symbol]:[Industry]],2,FALSE),"-")</f>
        <v>-</v>
      </c>
      <c r="D351" t="s">
        <v>297</v>
      </c>
      <c r="E351">
        <v>19707.046969589999</v>
      </c>
      <c r="F351">
        <v>1792.55</v>
      </c>
      <c r="G351">
        <v>-6.3551589812327496</v>
      </c>
      <c r="H351">
        <v>-1.28793693525259</v>
      </c>
      <c r="I351">
        <v>-31.8101970435977</v>
      </c>
      <c r="J351">
        <v>-2.7200394720975898</v>
      </c>
      <c r="K351">
        <v>1852.87748658193</v>
      </c>
      <c r="L351">
        <v>1833.68434737084</v>
      </c>
      <c r="M351">
        <v>28.626800830792899</v>
      </c>
      <c r="N351">
        <v>1.26122218217425</v>
      </c>
      <c r="O351">
        <v>37.1760899277565</v>
      </c>
      <c r="P351">
        <v>28.7658932547949</v>
      </c>
      <c r="Q351">
        <v>6.6813793118047998E-2</v>
      </c>
    </row>
    <row r="352" spans="1:17" x14ac:dyDescent="0.3">
      <c r="A352" t="s">
        <v>811</v>
      </c>
      <c r="B352" t="s">
        <v>812</v>
      </c>
      <c r="C352" t="str">
        <f>IFERROR(VLOOKUP(Table1[[#This Row],[Ticker]],[1]!Table1[[Symbol]:[Industry]],2,FALSE),"-")</f>
        <v>-</v>
      </c>
      <c r="D352" t="s">
        <v>387</v>
      </c>
      <c r="E352">
        <v>19520.852662129899</v>
      </c>
      <c r="F352">
        <v>8226.9500000000007</v>
      </c>
      <c r="G352">
        <v>-11.854526414429399</v>
      </c>
      <c r="H352">
        <v>10.4456580847237</v>
      </c>
      <c r="I352">
        <v>-1.07609886859718</v>
      </c>
      <c r="J352">
        <v>3.2509047211561701</v>
      </c>
      <c r="K352">
        <v>7430.3673631360798</v>
      </c>
      <c r="L352">
        <v>6882.1610911022399</v>
      </c>
      <c r="M352">
        <v>75.432347537356904</v>
      </c>
      <c r="N352">
        <v>0.33215656581068398</v>
      </c>
      <c r="O352">
        <v>1.0945733230419401</v>
      </c>
      <c r="P352">
        <v>49.946232639521703</v>
      </c>
      <c r="Q352">
        <v>-2.0095015360700001E-4</v>
      </c>
    </row>
    <row r="353" spans="1:17" x14ac:dyDescent="0.3">
      <c r="A353" t="s">
        <v>813</v>
      </c>
      <c r="B353" t="s">
        <v>814</v>
      </c>
      <c r="C353" t="str">
        <f>IFERROR(VLOOKUP(Table1[[#This Row],[Ticker]],[1]!Table1[[Symbol]:[Industry]],2,FALSE),"-")</f>
        <v>-</v>
      </c>
      <c r="D353" t="s">
        <v>59</v>
      </c>
      <c r="E353">
        <v>19441.075779219998</v>
      </c>
      <c r="F353">
        <v>989.05</v>
      </c>
      <c r="G353">
        <v>28.3810627979143</v>
      </c>
      <c r="H353">
        <v>2.6488886910181599</v>
      </c>
      <c r="I353">
        <v>9.8386877051348396</v>
      </c>
      <c r="J353">
        <v>7.9971385954726903</v>
      </c>
      <c r="K353">
        <v>930.451206963657</v>
      </c>
      <c r="L353">
        <v>881.13392942369398</v>
      </c>
      <c r="M353">
        <v>72.090143812235695</v>
      </c>
      <c r="N353">
        <v>2.0931636799864699</v>
      </c>
      <c r="O353">
        <v>10.6111925585157</v>
      </c>
      <c r="P353">
        <v>56.992063492063401</v>
      </c>
      <c r="Q353">
        <v>-5.1846552943493003E-2</v>
      </c>
    </row>
    <row r="354" spans="1:17" x14ac:dyDescent="0.3">
      <c r="A354" t="s">
        <v>815</v>
      </c>
      <c r="B354" t="s">
        <v>816</v>
      </c>
      <c r="C354" t="str">
        <f>IFERROR(VLOOKUP(Table1[[#This Row],[Ticker]],[1]!Table1[[Symbol]:[Industry]],2,FALSE),"-")</f>
        <v>-</v>
      </c>
      <c r="D354" t="s">
        <v>401</v>
      </c>
      <c r="E354">
        <v>19407.811208679999</v>
      </c>
      <c r="F354">
        <v>121.3</v>
      </c>
      <c r="G354">
        <v>-19.247027808406902</v>
      </c>
      <c r="H354">
        <v>4.7499807585528897</v>
      </c>
      <c r="I354">
        <v>-14.9241807930497</v>
      </c>
      <c r="J354">
        <v>-1.8315722004132899</v>
      </c>
      <c r="K354">
        <v>118.122449398192</v>
      </c>
      <c r="L354">
        <v>115.586308351539</v>
      </c>
      <c r="M354">
        <v>56.118139061821402</v>
      </c>
      <c r="N354">
        <v>1.0301848542343</v>
      </c>
      <c r="O354">
        <v>12.9431162407254</v>
      </c>
      <c r="P354">
        <v>15.523809523809501</v>
      </c>
      <c r="Q354">
        <v>0.10382788691236899</v>
      </c>
    </row>
    <row r="355" spans="1:17" x14ac:dyDescent="0.3">
      <c r="A355" t="s">
        <v>817</v>
      </c>
      <c r="B355" t="s">
        <v>818</v>
      </c>
      <c r="C355" t="str">
        <f>IFERROR(VLOOKUP(Table1[[#This Row],[Ticker]],[1]!Table1[[Symbol]:[Industry]],2,FALSE),"-")</f>
        <v>-</v>
      </c>
      <c r="D355" t="s">
        <v>569</v>
      </c>
      <c r="E355">
        <v>19377.454568100002</v>
      </c>
      <c r="F355">
        <v>1507.65</v>
      </c>
      <c r="G355">
        <v>-34.534546912524</v>
      </c>
      <c r="H355">
        <v>4.74219381349078</v>
      </c>
      <c r="I355">
        <v>-19.007083384137999</v>
      </c>
      <c r="J355">
        <v>4.0260925484378403</v>
      </c>
      <c r="K355">
        <v>1428.96818040537</v>
      </c>
      <c r="L355">
        <v>1475.2305431018001</v>
      </c>
      <c r="M355">
        <v>67.301456155087806</v>
      </c>
      <c r="N355">
        <v>0.986942615421456</v>
      </c>
      <c r="O355">
        <v>17.4974297748151</v>
      </c>
      <c r="P355">
        <v>18.806146572104002</v>
      </c>
      <c r="Q355">
        <v>-9.1836778221137005E-2</v>
      </c>
    </row>
    <row r="356" spans="1:17" x14ac:dyDescent="0.3">
      <c r="A356" t="s">
        <v>819</v>
      </c>
      <c r="B356" t="s">
        <v>820</v>
      </c>
      <c r="C356" t="str">
        <f>IFERROR(VLOOKUP(Table1[[#This Row],[Ticker]],[1]!Table1[[Symbol]:[Industry]],2,FALSE),"-")</f>
        <v>-</v>
      </c>
      <c r="D356" t="s">
        <v>617</v>
      </c>
      <c r="E356">
        <v>19217.824119270001</v>
      </c>
      <c r="F356">
        <v>38.19</v>
      </c>
      <c r="G356">
        <v>-10.661110793161299</v>
      </c>
      <c r="H356">
        <v>-0.54413461167172505</v>
      </c>
      <c r="I356">
        <v>-18.628929196078399</v>
      </c>
      <c r="J356">
        <v>-1.7946773322253899</v>
      </c>
      <c r="K356">
        <v>38.562854256346697</v>
      </c>
      <c r="L356">
        <v>38.612584578493099</v>
      </c>
      <c r="M356">
        <v>45.2895170952496</v>
      </c>
      <c r="N356">
        <v>0.83344560122120304</v>
      </c>
      <c r="O356">
        <v>38.517936632626302</v>
      </c>
      <c r="P356">
        <v>20.854430379746798</v>
      </c>
      <c r="Q356">
        <v>6.6935776657162993E-2</v>
      </c>
    </row>
    <row r="357" spans="1:17" hidden="1" x14ac:dyDescent="0.3">
      <c r="A357" t="s">
        <v>821</v>
      </c>
      <c r="B357" t="s">
        <v>822</v>
      </c>
      <c r="C357" t="str">
        <f>IFERROR(VLOOKUP(Table1[[#This Row],[Ticker]],[1]!Table1[[Symbol]:[Industry]],2,FALSE),"-")</f>
        <v>-</v>
      </c>
      <c r="D357" t="s">
        <v>401</v>
      </c>
      <c r="E357">
        <v>19157.6780545</v>
      </c>
      <c r="F357">
        <v>1127.95</v>
      </c>
      <c r="G357">
        <v>207.78825172204901</v>
      </c>
      <c r="H357">
        <v>26.632998339636998</v>
      </c>
      <c r="I357">
        <v>4.1547550395604098</v>
      </c>
      <c r="J357">
        <v>-1.9365065822357199</v>
      </c>
      <c r="K357">
        <v>987.580355878516</v>
      </c>
      <c r="L357">
        <v>797.98376140394305</v>
      </c>
      <c r="M357">
        <v>54.940063539151701</v>
      </c>
      <c r="N357">
        <v>0.79353554952902805</v>
      </c>
      <c r="O357">
        <v>4.6145662485039098</v>
      </c>
      <c r="P357">
        <v>253.81116687578401</v>
      </c>
    </row>
    <row r="358" spans="1:17" x14ac:dyDescent="0.3">
      <c r="A358" t="s">
        <v>823</v>
      </c>
      <c r="B358" t="s">
        <v>824</v>
      </c>
      <c r="C358" t="str">
        <f>IFERROR(VLOOKUP(Table1[[#This Row],[Ticker]],[1]!Table1[[Symbol]:[Industry]],2,FALSE),"-")</f>
        <v>-</v>
      </c>
      <c r="D358" t="s">
        <v>80</v>
      </c>
      <c r="E358">
        <v>19095.968689699999</v>
      </c>
      <c r="F358">
        <v>808.15</v>
      </c>
      <c r="G358">
        <v>-39.426145823608003</v>
      </c>
      <c r="H358">
        <v>4.7411225479791197</v>
      </c>
      <c r="I358">
        <v>-33.396845610362703</v>
      </c>
      <c r="J358">
        <v>-3.9305599763597598</v>
      </c>
      <c r="K358">
        <v>822.82814091463797</v>
      </c>
      <c r="L358">
        <v>856.99598220982</v>
      </c>
      <c r="M358">
        <v>33.9373818153652</v>
      </c>
      <c r="N358">
        <v>1.81149456623933</v>
      </c>
      <c r="O358">
        <v>30.941038173606302</v>
      </c>
      <c r="P358">
        <v>15.4499999999999</v>
      </c>
      <c r="Q358">
        <v>-0.114691542700585</v>
      </c>
    </row>
    <row r="359" spans="1:17" hidden="1" x14ac:dyDescent="0.3">
      <c r="A359" t="s">
        <v>825</v>
      </c>
      <c r="B359" t="s">
        <v>826</v>
      </c>
      <c r="C359" t="str">
        <f>IFERROR(VLOOKUP(Table1[[#This Row],[Ticker]],[1]!Table1[[Symbol]:[Industry]],2,FALSE),"-")</f>
        <v>-</v>
      </c>
      <c r="D359" t="s">
        <v>252</v>
      </c>
      <c r="E359">
        <v>19001.620264394998</v>
      </c>
      <c r="F359">
        <v>659.55</v>
      </c>
      <c r="G359">
        <v>50.670412833876703</v>
      </c>
      <c r="H359">
        <v>15.1415382061848</v>
      </c>
      <c r="I359">
        <v>26.6890284692062</v>
      </c>
      <c r="J359">
        <v>1.3946320378558701</v>
      </c>
      <c r="K359">
        <v>592.18328039140295</v>
      </c>
      <c r="L359">
        <v>510.112889956103</v>
      </c>
      <c r="M359">
        <v>64.369649163066796</v>
      </c>
      <c r="N359">
        <v>0.63426675783148501</v>
      </c>
      <c r="O359">
        <v>6.4210446516564197</v>
      </c>
      <c r="P359">
        <v>80.204918032786793</v>
      </c>
      <c r="Q359">
        <v>-4.5329066083739003E-2</v>
      </c>
    </row>
    <row r="360" spans="1:17" x14ac:dyDescent="0.3">
      <c r="A360" t="s">
        <v>827</v>
      </c>
      <c r="B360" t="s">
        <v>828</v>
      </c>
      <c r="C360" t="str">
        <f>IFERROR(VLOOKUP(Table1[[#This Row],[Ticker]],[1]!Table1[[Symbol]:[Industry]],2,FALSE),"-")</f>
        <v>-</v>
      </c>
      <c r="D360" t="s">
        <v>62</v>
      </c>
      <c r="E360">
        <v>18980.804849759999</v>
      </c>
      <c r="F360">
        <v>3390.4</v>
      </c>
      <c r="G360">
        <v>54.298028088693599</v>
      </c>
      <c r="H360">
        <v>11.4456623995824</v>
      </c>
      <c r="I360">
        <v>66.115666914663905</v>
      </c>
      <c r="J360">
        <v>3.1983327080157999</v>
      </c>
      <c r="K360">
        <v>2898.0514931593202</v>
      </c>
      <c r="L360">
        <v>2434.0781860613902</v>
      </c>
      <c r="M360">
        <v>85.887188833212605</v>
      </c>
      <c r="N360">
        <v>1.40424846078869</v>
      </c>
      <c r="O360">
        <v>7.80438886267107</v>
      </c>
      <c r="P360">
        <v>95.412103746397705</v>
      </c>
      <c r="Q360">
        <v>0.17343813187385701</v>
      </c>
    </row>
    <row r="361" spans="1:17" x14ac:dyDescent="0.3">
      <c r="A361" t="s">
        <v>829</v>
      </c>
      <c r="B361" t="s">
        <v>830</v>
      </c>
      <c r="C361" t="str">
        <f>IFERROR(VLOOKUP(Table1[[#This Row],[Ticker]],[1]!Table1[[Symbol]:[Industry]],2,FALSE),"-")</f>
        <v>-</v>
      </c>
      <c r="D361" t="s">
        <v>631</v>
      </c>
      <c r="E361">
        <v>18794.705300432001</v>
      </c>
      <c r="F361">
        <v>130.36000000000001</v>
      </c>
      <c r="G361">
        <v>68.456824646277795</v>
      </c>
      <c r="H361">
        <v>38.211513836714097</v>
      </c>
      <c r="I361">
        <v>29.769690230074001</v>
      </c>
      <c r="J361">
        <v>11.3860177233712</v>
      </c>
      <c r="K361">
        <v>108.16698232155299</v>
      </c>
      <c r="L361">
        <v>93.406609471840099</v>
      </c>
      <c r="M361">
        <v>75.384142749218199</v>
      </c>
      <c r="N361">
        <v>1.44161744941139</v>
      </c>
      <c r="O361">
        <v>0.87450138079163597</v>
      </c>
      <c r="P361">
        <v>111.967479674796</v>
      </c>
      <c r="Q361">
        <v>2.5619514876606998E-2</v>
      </c>
    </row>
    <row r="362" spans="1:17" x14ac:dyDescent="0.3">
      <c r="A362" t="s">
        <v>831</v>
      </c>
      <c r="B362" t="s">
        <v>832</v>
      </c>
      <c r="C362" t="str">
        <f>IFERROR(VLOOKUP(Table1[[#This Row],[Ticker]],[1]!Table1[[Symbol]:[Industry]],2,FALSE),"-")</f>
        <v>-</v>
      </c>
      <c r="D362" t="s">
        <v>833</v>
      </c>
      <c r="E362">
        <v>18765.58628268</v>
      </c>
      <c r="F362">
        <v>1339.4</v>
      </c>
      <c r="G362">
        <v>-0.487815848802441</v>
      </c>
      <c r="H362">
        <v>16.370226805970699</v>
      </c>
      <c r="I362">
        <v>-9.4730624653650093</v>
      </c>
      <c r="J362">
        <v>-0.90425199897436404</v>
      </c>
      <c r="K362">
        <v>1224.8933310101399</v>
      </c>
      <c r="L362">
        <v>1149.5702752761299</v>
      </c>
      <c r="M362">
        <v>57.778650210734298</v>
      </c>
      <c r="N362">
        <v>2.3347604173956999</v>
      </c>
      <c r="O362">
        <v>4.0764521427504699</v>
      </c>
      <c r="P362">
        <v>35.5462227394626</v>
      </c>
      <c r="Q362">
        <v>2.3261041479905001E-2</v>
      </c>
    </row>
    <row r="363" spans="1:17" hidden="1" x14ac:dyDescent="0.3">
      <c r="A363" t="s">
        <v>834</v>
      </c>
      <c r="B363" t="s">
        <v>835</v>
      </c>
      <c r="C363" t="str">
        <f>IFERROR(VLOOKUP(Table1[[#This Row],[Ticker]],[1]!Table1[[Symbol]:[Industry]],2,FALSE),"-")</f>
        <v>-</v>
      </c>
      <c r="D363" t="s">
        <v>49</v>
      </c>
      <c r="E363">
        <v>18568.483115175</v>
      </c>
      <c r="F363">
        <v>435.35</v>
      </c>
      <c r="G363">
        <v>6.8058955731349799</v>
      </c>
      <c r="H363">
        <v>23.276677528743502</v>
      </c>
      <c r="I363">
        <v>20.141470903962301</v>
      </c>
      <c r="J363">
        <v>4.2403524105048804</v>
      </c>
      <c r="M363">
        <v>73.0217423398758</v>
      </c>
      <c r="O363">
        <v>2.8023429424600899</v>
      </c>
      <c r="P363">
        <v>49.092465753424598</v>
      </c>
    </row>
    <row r="364" spans="1:17" x14ac:dyDescent="0.3">
      <c r="A364" t="s">
        <v>836</v>
      </c>
      <c r="B364" t="s">
        <v>837</v>
      </c>
      <c r="C364" t="str">
        <f>IFERROR(VLOOKUP(Table1[[#This Row],[Ticker]],[1]!Table1[[Symbol]:[Industry]],2,FALSE),"-")</f>
        <v>-</v>
      </c>
      <c r="D364" t="s">
        <v>304</v>
      </c>
      <c r="E364">
        <v>18533.070528224998</v>
      </c>
      <c r="F364">
        <v>849.75</v>
      </c>
      <c r="G364">
        <v>66.164394793770001</v>
      </c>
      <c r="H364">
        <v>4.0995096329668197</v>
      </c>
      <c r="I364">
        <v>12.0390284012914</v>
      </c>
      <c r="J364">
        <v>2.6044062504007099</v>
      </c>
      <c r="K364">
        <v>820.33071788098005</v>
      </c>
      <c r="L364">
        <v>730.06801763472595</v>
      </c>
      <c r="M364">
        <v>59.095498610008299</v>
      </c>
      <c r="N364">
        <v>1.0088608088956501</v>
      </c>
      <c r="O364">
        <v>12.739040894380601</v>
      </c>
      <c r="P364">
        <v>95.120551090700303</v>
      </c>
      <c r="Q364">
        <v>0.17667152380460299</v>
      </c>
    </row>
    <row r="365" spans="1:17" x14ac:dyDescent="0.3">
      <c r="A365" t="s">
        <v>838</v>
      </c>
      <c r="B365" t="s">
        <v>839</v>
      </c>
      <c r="C365" t="str">
        <f>IFERROR(VLOOKUP(Table1[[#This Row],[Ticker]],[1]!Table1[[Symbol]:[Industry]],2,FALSE),"-")</f>
        <v>-</v>
      </c>
      <c r="D365" t="s">
        <v>401</v>
      </c>
      <c r="E365">
        <v>18522.565360529999</v>
      </c>
      <c r="F365">
        <v>3765.3</v>
      </c>
      <c r="G365">
        <v>40.049193710418599</v>
      </c>
      <c r="H365">
        <v>4.4281422603738099</v>
      </c>
      <c r="I365">
        <v>25.009159499019201</v>
      </c>
      <c r="J365">
        <v>2.8887501795527899</v>
      </c>
      <c r="K365">
        <v>3464.8758577746598</v>
      </c>
      <c r="L365">
        <v>3023.0936127948098</v>
      </c>
      <c r="M365">
        <v>62.598524648094298</v>
      </c>
      <c r="N365">
        <v>0.87795581722796401</v>
      </c>
      <c r="O365">
        <v>3.3118211032321301</v>
      </c>
      <c r="P365">
        <v>69.596648875075999</v>
      </c>
      <c r="Q365">
        <v>-4.4432301461600002E-3</v>
      </c>
    </row>
    <row r="366" spans="1:17" x14ac:dyDescent="0.3">
      <c r="A366" t="s">
        <v>840</v>
      </c>
      <c r="B366" t="s">
        <v>841</v>
      </c>
      <c r="C366" t="str">
        <f>IFERROR(VLOOKUP(Table1[[#This Row],[Ticker]],[1]!Table1[[Symbol]:[Industry]],2,FALSE),"-")</f>
        <v>-</v>
      </c>
      <c r="D366" t="s">
        <v>653</v>
      </c>
      <c r="E366">
        <v>18327.824921489999</v>
      </c>
      <c r="F366">
        <v>762.7</v>
      </c>
      <c r="G366">
        <v>82.905742144006396</v>
      </c>
      <c r="H366">
        <v>9.9895587542939595</v>
      </c>
      <c r="I366">
        <v>37.034603697786103</v>
      </c>
      <c r="J366">
        <v>6.3076719652657003</v>
      </c>
      <c r="K366">
        <v>692.98886909658404</v>
      </c>
      <c r="L366">
        <v>616.64241205398503</v>
      </c>
      <c r="M366">
        <v>81.223055150550195</v>
      </c>
      <c r="N366">
        <v>1.5977840478643099</v>
      </c>
      <c r="O366">
        <v>8.2929067785498791</v>
      </c>
      <c r="P366">
        <v>109.04481293682301</v>
      </c>
      <c r="Q366">
        <v>9.5616962245701001E-2</v>
      </c>
    </row>
    <row r="367" spans="1:17" x14ac:dyDescent="0.3">
      <c r="A367" t="s">
        <v>842</v>
      </c>
      <c r="B367" t="s">
        <v>843</v>
      </c>
      <c r="C367" t="str">
        <f>IFERROR(VLOOKUP(Table1[[#This Row],[Ticker]],[1]!Table1[[Symbol]:[Industry]],2,FALSE),"-")</f>
        <v>-</v>
      </c>
      <c r="D367" t="s">
        <v>539</v>
      </c>
      <c r="E367">
        <v>18175.291104</v>
      </c>
      <c r="F367">
        <v>3665.6</v>
      </c>
      <c r="G367">
        <v>-46.068824054623697</v>
      </c>
      <c r="H367">
        <v>10.457748416206799</v>
      </c>
      <c r="I367">
        <v>-16.111418797612899</v>
      </c>
      <c r="J367">
        <v>-1.06555890368832</v>
      </c>
      <c r="K367">
        <v>3456.0925748132099</v>
      </c>
      <c r="L367">
        <v>3547.9203057943801</v>
      </c>
      <c r="M367">
        <v>62.176500289909796</v>
      </c>
      <c r="N367">
        <v>0.86245588869746104</v>
      </c>
      <c r="O367">
        <v>28.880674378000801</v>
      </c>
      <c r="P367">
        <v>27.4570142040021</v>
      </c>
      <c r="Q367">
        <v>-6.4721347777883007E-2</v>
      </c>
    </row>
    <row r="368" spans="1:17" x14ac:dyDescent="0.3">
      <c r="A368" t="s">
        <v>844</v>
      </c>
      <c r="B368" t="s">
        <v>845</v>
      </c>
      <c r="C368" t="str">
        <f>IFERROR(VLOOKUP(Table1[[#This Row],[Ticker]],[1]!Table1[[Symbol]:[Industry]],2,FALSE),"-")</f>
        <v>-</v>
      </c>
      <c r="D368" t="s">
        <v>448</v>
      </c>
      <c r="E368">
        <v>18100.020671579899</v>
      </c>
      <c r="F368">
        <v>1267.8</v>
      </c>
      <c r="G368">
        <v>48.267338651181198</v>
      </c>
      <c r="H368">
        <v>15.208478917837599</v>
      </c>
      <c r="I368">
        <v>18.027756905106401</v>
      </c>
      <c r="J368">
        <v>2.2672749249464701</v>
      </c>
      <c r="K368">
        <v>1123.1729611282201</v>
      </c>
      <c r="L368">
        <v>975.21241609152901</v>
      </c>
      <c r="M368">
        <v>76.612195962899307</v>
      </c>
      <c r="N368">
        <v>0.75934539099523701</v>
      </c>
      <c r="O368">
        <v>2.0665720145133202</v>
      </c>
      <c r="P368">
        <v>75.826919076346996</v>
      </c>
      <c r="Q368">
        <v>0.13662851001915999</v>
      </c>
    </row>
    <row r="369" spans="1:17" x14ac:dyDescent="0.3">
      <c r="A369" t="s">
        <v>846</v>
      </c>
      <c r="B369" t="s">
        <v>847</v>
      </c>
      <c r="C369" t="str">
        <f>IFERROR(VLOOKUP(Table1[[#This Row],[Ticker]],[1]!Table1[[Symbol]:[Industry]],2,FALSE),"-")</f>
        <v>-</v>
      </c>
      <c r="D369" t="s">
        <v>624</v>
      </c>
      <c r="E369">
        <v>17776.064114460001</v>
      </c>
      <c r="F369">
        <v>984.15</v>
      </c>
      <c r="G369">
        <v>96.968467756897596</v>
      </c>
      <c r="H369">
        <v>39.256984074350797</v>
      </c>
      <c r="I369">
        <v>21.206245930969502</v>
      </c>
      <c r="J369">
        <v>6.5729255595569001</v>
      </c>
      <c r="K369">
        <v>796.87166676249205</v>
      </c>
      <c r="L369">
        <v>700.77135688719</v>
      </c>
      <c r="M369">
        <v>84.999189755285101</v>
      </c>
      <c r="N369">
        <v>1.7196770952162299</v>
      </c>
      <c r="O369">
        <v>1.45303053396332</v>
      </c>
      <c r="P369">
        <v>125.72247706422</v>
      </c>
      <c r="Q369">
        <v>0.21495622492093</v>
      </c>
    </row>
    <row r="370" spans="1:17" x14ac:dyDescent="0.3">
      <c r="A370" t="s">
        <v>848</v>
      </c>
      <c r="B370" t="s">
        <v>849</v>
      </c>
      <c r="C370" t="str">
        <f>IFERROR(VLOOKUP(Table1[[#This Row],[Ticker]],[1]!Table1[[Symbol]:[Industry]],2,FALSE),"-")</f>
        <v>-</v>
      </c>
      <c r="D370" t="s">
        <v>49</v>
      </c>
      <c r="E370">
        <v>17768.357831167999</v>
      </c>
      <c r="F370">
        <v>209.92</v>
      </c>
      <c r="G370">
        <v>37.034758216885798</v>
      </c>
      <c r="H370">
        <v>21.1090123065668</v>
      </c>
      <c r="I370">
        <v>7.4393774325164097</v>
      </c>
      <c r="J370">
        <v>-3.2458991007413198</v>
      </c>
      <c r="K370">
        <v>189.37412098244999</v>
      </c>
      <c r="L370">
        <v>171.84107419572101</v>
      </c>
      <c r="M370">
        <v>70.229362903286003</v>
      </c>
      <c r="N370">
        <v>1.2354327385775701</v>
      </c>
      <c r="O370">
        <v>2.2437118902439002</v>
      </c>
      <c r="P370">
        <v>71.223491027732393</v>
      </c>
      <c r="Q370">
        <v>-6.9744160797950002E-3</v>
      </c>
    </row>
    <row r="371" spans="1:17" x14ac:dyDescent="0.3">
      <c r="A371" t="s">
        <v>850</v>
      </c>
      <c r="B371" t="s">
        <v>851</v>
      </c>
      <c r="C371" t="str">
        <f>IFERROR(VLOOKUP(Table1[[#This Row],[Ticker]],[1]!Table1[[Symbol]:[Industry]],2,FALSE),"-")</f>
        <v>-</v>
      </c>
      <c r="D371" t="s">
        <v>852</v>
      </c>
      <c r="E371">
        <v>17759.77350815</v>
      </c>
      <c r="F371">
        <v>1492.3</v>
      </c>
      <c r="G371">
        <v>171.44536346945901</v>
      </c>
      <c r="H371">
        <v>5.1154317186722604</v>
      </c>
      <c r="I371">
        <v>51.734095420661497</v>
      </c>
      <c r="J371">
        <v>-0.77110927851397904</v>
      </c>
      <c r="K371">
        <v>1450.10952769819</v>
      </c>
      <c r="L371">
        <v>1165.3391630347501</v>
      </c>
      <c r="M371">
        <v>50.519536893319497</v>
      </c>
      <c r="N371">
        <v>1.0988005168164301</v>
      </c>
      <c r="O371">
        <v>13.5830597064933</v>
      </c>
      <c r="P371">
        <v>208.10364405904801</v>
      </c>
      <c r="Q371">
        <v>0.192547290133672</v>
      </c>
    </row>
    <row r="372" spans="1:17" x14ac:dyDescent="0.3">
      <c r="A372" t="s">
        <v>853</v>
      </c>
      <c r="B372" t="s">
        <v>854</v>
      </c>
      <c r="C372" t="str">
        <f>IFERROR(VLOOKUP(Table1[[#This Row],[Ticker]],[1]!Table1[[Symbol]:[Industry]],2,FALSE),"-")</f>
        <v>-</v>
      </c>
      <c r="D372" t="s">
        <v>119</v>
      </c>
      <c r="E372">
        <v>17693.256749699998</v>
      </c>
      <c r="F372">
        <v>706.65</v>
      </c>
      <c r="G372">
        <v>47.544344136481797</v>
      </c>
      <c r="H372">
        <v>15.8157708274583</v>
      </c>
      <c r="I372">
        <v>11.246311821891</v>
      </c>
      <c r="J372">
        <v>-2.37540786844519</v>
      </c>
      <c r="K372">
        <v>640.04914033447699</v>
      </c>
      <c r="L372">
        <v>550.63027283802705</v>
      </c>
      <c r="M372">
        <v>46.5610624962884</v>
      </c>
      <c r="N372">
        <v>0.75195134762591698</v>
      </c>
      <c r="O372">
        <v>5.7100403311398802</v>
      </c>
      <c r="P372">
        <v>74.891721321618604</v>
      </c>
    </row>
    <row r="373" spans="1:17" x14ac:dyDescent="0.3">
      <c r="A373" t="s">
        <v>855</v>
      </c>
      <c r="B373" t="s">
        <v>856</v>
      </c>
      <c r="C373" t="str">
        <f>IFERROR(VLOOKUP(Table1[[#This Row],[Ticker]],[1]!Table1[[Symbol]:[Industry]],2,FALSE),"-")</f>
        <v>-</v>
      </c>
      <c r="D373" t="s">
        <v>21</v>
      </c>
      <c r="E373">
        <v>17659.2762855</v>
      </c>
      <c r="F373">
        <v>636.25</v>
      </c>
      <c r="G373">
        <v>2.4276278563818501</v>
      </c>
      <c r="H373">
        <v>22.475470318432698</v>
      </c>
      <c r="I373">
        <v>-23.060536614472401</v>
      </c>
      <c r="J373">
        <v>8.1630454611457992</v>
      </c>
      <c r="K373">
        <v>601.98085705726396</v>
      </c>
      <c r="L373">
        <v>626.89665386969</v>
      </c>
      <c r="M373">
        <v>68.493747683536299</v>
      </c>
      <c r="N373">
        <v>0.95312041622532995</v>
      </c>
      <c r="O373">
        <v>36.7387033398821</v>
      </c>
      <c r="P373">
        <v>35.4876490630323</v>
      </c>
      <c r="Q373">
        <v>8.1798244250787994E-2</v>
      </c>
    </row>
    <row r="374" spans="1:17" x14ac:dyDescent="0.3">
      <c r="A374" t="s">
        <v>857</v>
      </c>
      <c r="B374" t="s">
        <v>858</v>
      </c>
      <c r="C374" t="str">
        <f>IFERROR(VLOOKUP(Table1[[#This Row],[Ticker]],[1]!Table1[[Symbol]:[Industry]],2,FALSE),"-")</f>
        <v>-</v>
      </c>
      <c r="D374" t="s">
        <v>59</v>
      </c>
      <c r="E374">
        <v>17614.230267479899</v>
      </c>
      <c r="F374">
        <v>1683.7</v>
      </c>
      <c r="G374">
        <v>54.111657680472</v>
      </c>
      <c r="H374">
        <v>12.782189063126999</v>
      </c>
      <c r="I374">
        <v>-3.37370170273948</v>
      </c>
      <c r="J374">
        <v>7.7344619618398696</v>
      </c>
      <c r="K374">
        <v>1524.33504618963</v>
      </c>
      <c r="L374">
        <v>1377.40744970016</v>
      </c>
      <c r="M374">
        <v>70.410365688705397</v>
      </c>
      <c r="N374">
        <v>0.38123343515643698</v>
      </c>
      <c r="O374">
        <v>3.6407911148066598</v>
      </c>
      <c r="P374">
        <v>87.067385145269697</v>
      </c>
    </row>
    <row r="375" spans="1:17" x14ac:dyDescent="0.3">
      <c r="A375" t="s">
        <v>859</v>
      </c>
      <c r="B375" t="s">
        <v>860</v>
      </c>
      <c r="C375" t="str">
        <f>IFERROR(VLOOKUP(Table1[[#This Row],[Ticker]],[1]!Table1[[Symbol]:[Industry]],2,FALSE),"-")</f>
        <v>-</v>
      </c>
      <c r="D375" t="s">
        <v>140</v>
      </c>
      <c r="E375">
        <v>17591.988695615</v>
      </c>
      <c r="F375">
        <v>514.54999999999995</v>
      </c>
      <c r="G375">
        <v>159.39997100683499</v>
      </c>
      <c r="H375">
        <v>35.511780979569799</v>
      </c>
      <c r="I375">
        <v>49.449764580518497</v>
      </c>
      <c r="J375">
        <v>10.224938152316</v>
      </c>
      <c r="K375">
        <v>408.85223461386698</v>
      </c>
      <c r="L375">
        <v>325.43616456801902</v>
      </c>
      <c r="M375">
        <v>85.900884985944302</v>
      </c>
      <c r="N375">
        <v>0.98252442702526899</v>
      </c>
      <c r="O375">
        <v>1.0591779224565301</v>
      </c>
      <c r="P375">
        <v>193.190883190883</v>
      </c>
      <c r="Q375">
        <v>0.20762935400784299</v>
      </c>
    </row>
    <row r="376" spans="1:17" hidden="1" x14ac:dyDescent="0.3">
      <c r="A376" t="s">
        <v>861</v>
      </c>
      <c r="B376" t="s">
        <v>862</v>
      </c>
      <c r="C376" t="str">
        <f>IFERROR(VLOOKUP(Table1[[#This Row],[Ticker]],[1]!Table1[[Symbol]:[Industry]],2,FALSE),"-")</f>
        <v>-</v>
      </c>
      <c r="D376" t="s">
        <v>230</v>
      </c>
      <c r="E376">
        <v>17588.811689999999</v>
      </c>
      <c r="F376">
        <v>16464.3</v>
      </c>
      <c r="G376">
        <v>-4.6363389135478901</v>
      </c>
      <c r="H376">
        <v>0.77343394275190003</v>
      </c>
      <c r="I376">
        <v>4.4228138802778698</v>
      </c>
      <c r="J376">
        <v>-4.4850833783161699</v>
      </c>
      <c r="K376">
        <v>16320.6854542931</v>
      </c>
      <c r="L376">
        <v>14979.2780438063</v>
      </c>
      <c r="M376">
        <v>46.150568738420198</v>
      </c>
      <c r="N376">
        <v>1.16536859831686</v>
      </c>
      <c r="O376">
        <v>8.0771730349908708</v>
      </c>
      <c r="P376">
        <v>29.4129206196992</v>
      </c>
      <c r="Q376">
        <v>7.9461634953582994E-2</v>
      </c>
    </row>
    <row r="377" spans="1:17" x14ac:dyDescent="0.3">
      <c r="A377" t="s">
        <v>863</v>
      </c>
      <c r="B377" t="s">
        <v>864</v>
      </c>
      <c r="C377" t="str">
        <f>IFERROR(VLOOKUP(Table1[[#This Row],[Ticker]],[1]!Table1[[Symbol]:[Industry]],2,FALSE),"-")</f>
        <v>-</v>
      </c>
      <c r="D377" t="s">
        <v>179</v>
      </c>
      <c r="E377">
        <v>17580.82647616</v>
      </c>
      <c r="F377">
        <v>311.60000000000002</v>
      </c>
      <c r="G377">
        <v>-16.5775406901009</v>
      </c>
      <c r="H377">
        <v>-1.00638631868601</v>
      </c>
      <c r="I377">
        <v>-18.709599152010099</v>
      </c>
      <c r="J377">
        <v>2.2174301381436101</v>
      </c>
      <c r="K377">
        <v>305.47905427453497</v>
      </c>
      <c r="L377">
        <v>311.477041838464</v>
      </c>
      <c r="M377">
        <v>73.459936364719098</v>
      </c>
      <c r="N377">
        <v>0.43737370227172601</v>
      </c>
      <c r="O377">
        <v>30.535943517329901</v>
      </c>
      <c r="P377">
        <v>22.4361493123772</v>
      </c>
      <c r="Q377">
        <v>-4.7919023934922998E-2</v>
      </c>
    </row>
    <row r="378" spans="1:17" x14ac:dyDescent="0.3">
      <c r="A378" t="s">
        <v>865</v>
      </c>
      <c r="B378" t="s">
        <v>866</v>
      </c>
      <c r="C378" t="str">
        <f>IFERROR(VLOOKUP(Table1[[#This Row],[Ticker]],[1]!Table1[[Symbol]:[Industry]],2,FALSE),"-")</f>
        <v>-</v>
      </c>
      <c r="D378" t="s">
        <v>384</v>
      </c>
      <c r="E378">
        <v>17564.246313600001</v>
      </c>
      <c r="F378">
        <v>552</v>
      </c>
      <c r="G378">
        <v>75.045002979751004</v>
      </c>
      <c r="H378">
        <v>3.0805581257584298</v>
      </c>
      <c r="I378">
        <v>10.772788386080901</v>
      </c>
      <c r="J378">
        <v>-6.6934445157856806E-2</v>
      </c>
      <c r="K378">
        <v>540.24492351843503</v>
      </c>
      <c r="L378">
        <v>465.67246657735001</v>
      </c>
      <c r="M378">
        <v>50.978044871837</v>
      </c>
      <c r="N378">
        <v>0.69485844971556499</v>
      </c>
      <c r="O378">
        <v>8.3333333333333197</v>
      </c>
      <c r="P378">
        <v>110.085632730732</v>
      </c>
      <c r="Q378">
        <v>0.13669384184070299</v>
      </c>
    </row>
    <row r="379" spans="1:17" x14ac:dyDescent="0.3">
      <c r="A379" t="s">
        <v>867</v>
      </c>
      <c r="B379" t="s">
        <v>868</v>
      </c>
      <c r="C379" t="str">
        <f>IFERROR(VLOOKUP(Table1[[#This Row],[Ticker]],[1]!Table1[[Symbol]:[Industry]],2,FALSE),"-")</f>
        <v>-</v>
      </c>
      <c r="D379" t="s">
        <v>49</v>
      </c>
      <c r="E379">
        <v>17482.952826596</v>
      </c>
      <c r="F379">
        <v>211.93</v>
      </c>
      <c r="G379">
        <v>-16.802817205699998</v>
      </c>
      <c r="H379">
        <v>-7.4994418742415601</v>
      </c>
      <c r="I379">
        <v>-2.8099937129237</v>
      </c>
      <c r="J379">
        <v>-3.4129928821667002</v>
      </c>
      <c r="K379">
        <v>218.11586914827899</v>
      </c>
      <c r="L379">
        <v>212.28520819269599</v>
      </c>
      <c r="M379">
        <v>38.206057614450003</v>
      </c>
      <c r="N379">
        <v>0.90246949139892796</v>
      </c>
      <c r="O379">
        <v>36.483744632661697</v>
      </c>
      <c r="P379">
        <v>15.792924463871</v>
      </c>
      <c r="Q379">
        <v>2.8002543553427E-2</v>
      </c>
    </row>
    <row r="380" spans="1:17" x14ac:dyDescent="0.3">
      <c r="A380" t="s">
        <v>869</v>
      </c>
      <c r="B380" t="s">
        <v>870</v>
      </c>
      <c r="C380" t="str">
        <f>IFERROR(VLOOKUP(Table1[[#This Row],[Ticker]],[1]!Table1[[Symbol]:[Industry]],2,FALSE),"-")</f>
        <v>-</v>
      </c>
      <c r="D380" t="s">
        <v>40</v>
      </c>
      <c r="E380">
        <v>17312.051521379999</v>
      </c>
      <c r="F380">
        <v>471.45</v>
      </c>
      <c r="G380">
        <v>74.688617394238904</v>
      </c>
      <c r="H380">
        <v>10.800884021972999</v>
      </c>
      <c r="I380">
        <v>-20.9807128759089</v>
      </c>
      <c r="J380">
        <v>12.394696071140499</v>
      </c>
      <c r="K380">
        <v>440.897656470671</v>
      </c>
      <c r="L380">
        <v>415.21361758052598</v>
      </c>
      <c r="M380">
        <v>66.926099712931006</v>
      </c>
      <c r="N380">
        <v>1.1073883360005801</v>
      </c>
      <c r="O380">
        <v>17.509810160144202</v>
      </c>
      <c r="P380">
        <v>106.64036817882899</v>
      </c>
      <c r="Q380">
        <v>9.9438445568959005E-2</v>
      </c>
    </row>
    <row r="381" spans="1:17" x14ac:dyDescent="0.3">
      <c r="A381" t="s">
        <v>871</v>
      </c>
      <c r="B381" t="s">
        <v>872</v>
      </c>
      <c r="C381" t="str">
        <f>IFERROR(VLOOKUP(Table1[[#This Row],[Ticker]],[1]!Table1[[Symbol]:[Industry]],2,FALSE),"-")</f>
        <v>-</v>
      </c>
      <c r="D381" t="s">
        <v>46</v>
      </c>
      <c r="E381">
        <v>17295.730108799999</v>
      </c>
      <c r="F381">
        <v>1788.8</v>
      </c>
      <c r="G381">
        <v>10.240747728797199</v>
      </c>
      <c r="H381">
        <v>10.6916384162898</v>
      </c>
      <c r="I381">
        <v>49.864691954492798</v>
      </c>
      <c r="J381">
        <v>1.4118974053356601</v>
      </c>
      <c r="K381">
        <v>1601.92776782805</v>
      </c>
      <c r="L381">
        <v>1371.3878253100099</v>
      </c>
      <c r="M381">
        <v>60.975723222550897</v>
      </c>
      <c r="N381">
        <v>0.74564965758595103</v>
      </c>
      <c r="O381">
        <v>3.98032200357782</v>
      </c>
      <c r="P381">
        <v>74.525586613981105</v>
      </c>
      <c r="Q381">
        <v>-3.1472274019907001E-2</v>
      </c>
    </row>
    <row r="382" spans="1:17" x14ac:dyDescent="0.3">
      <c r="A382" t="s">
        <v>873</v>
      </c>
      <c r="B382" t="s">
        <v>874</v>
      </c>
      <c r="C382" t="str">
        <f>IFERROR(VLOOKUP(Table1[[#This Row],[Ticker]],[1]!Table1[[Symbol]:[Industry]],2,FALSE),"-")</f>
        <v>-</v>
      </c>
      <c r="D382" t="s">
        <v>59</v>
      </c>
      <c r="E382">
        <v>17239.375</v>
      </c>
      <c r="F382">
        <v>6895.75</v>
      </c>
      <c r="G382">
        <v>58.395415224837301</v>
      </c>
      <c r="H382">
        <v>14.6117263340489</v>
      </c>
      <c r="I382">
        <v>11.953270648604899</v>
      </c>
      <c r="J382">
        <v>9.6375084562468594</v>
      </c>
      <c r="K382">
        <v>6099.79453458028</v>
      </c>
      <c r="L382">
        <v>5377.1899849885103</v>
      </c>
      <c r="M382">
        <v>68.579276887250401</v>
      </c>
      <c r="N382">
        <v>2.1258364518697599</v>
      </c>
      <c r="O382">
        <v>9.8096653735996799</v>
      </c>
      <c r="P382">
        <v>86.3716216216216</v>
      </c>
      <c r="Q382">
        <v>5.3366680073339001E-2</v>
      </c>
    </row>
    <row r="383" spans="1:17" x14ac:dyDescent="0.3">
      <c r="A383" t="s">
        <v>875</v>
      </c>
      <c r="B383" t="s">
        <v>876</v>
      </c>
      <c r="C383" t="str">
        <f>IFERROR(VLOOKUP(Table1[[#This Row],[Ticker]],[1]!Table1[[Symbol]:[Industry]],2,FALSE),"-")</f>
        <v>-</v>
      </c>
      <c r="D383" t="s">
        <v>230</v>
      </c>
      <c r="E383">
        <v>17145.64779752</v>
      </c>
      <c r="F383">
        <v>4925.8</v>
      </c>
      <c r="G383">
        <v>103.233554777279</v>
      </c>
      <c r="H383">
        <v>5.60729969879214</v>
      </c>
      <c r="I383">
        <v>27.2619014430677</v>
      </c>
      <c r="J383">
        <v>5.1327687707953897</v>
      </c>
      <c r="K383">
        <v>4615.3781273674203</v>
      </c>
      <c r="L383">
        <v>3858.6758996076801</v>
      </c>
      <c r="M383">
        <v>61.694798025835198</v>
      </c>
      <c r="N383">
        <v>1.16697541844793</v>
      </c>
      <c r="O383">
        <v>5.3635957610946399</v>
      </c>
      <c r="P383">
        <v>144.65691509176199</v>
      </c>
      <c r="Q383">
        <v>0.17593971198150901</v>
      </c>
    </row>
    <row r="384" spans="1:17" x14ac:dyDescent="0.3">
      <c r="A384" t="s">
        <v>877</v>
      </c>
      <c r="B384" t="s">
        <v>878</v>
      </c>
      <c r="C384" t="str">
        <f>IFERROR(VLOOKUP(Table1[[#This Row],[Ticker]],[1]!Table1[[Symbol]:[Industry]],2,FALSE),"-")</f>
        <v>-</v>
      </c>
      <c r="D384" t="s">
        <v>292</v>
      </c>
      <c r="E384">
        <v>17083.531690889999</v>
      </c>
      <c r="F384">
        <v>2134.6999999999998</v>
      </c>
      <c r="G384">
        <v>-2.9013984996256301</v>
      </c>
      <c r="H384">
        <v>6.73217439046274</v>
      </c>
      <c r="I384">
        <v>-5.2786847584195398</v>
      </c>
      <c r="J384">
        <v>-3.6730608380001599</v>
      </c>
      <c r="K384">
        <v>2015.70394015691</v>
      </c>
      <c r="L384">
        <v>1964.0537099554799</v>
      </c>
      <c r="M384">
        <v>65.916935482551807</v>
      </c>
      <c r="N384">
        <v>1.0526926330350399</v>
      </c>
      <c r="O384">
        <v>10.385534267110099</v>
      </c>
      <c r="P384">
        <v>24.110465116278998</v>
      </c>
      <c r="Q384">
        <v>5.0743579644829E-2</v>
      </c>
    </row>
    <row r="385" spans="1:17" x14ac:dyDescent="0.3">
      <c r="A385" t="s">
        <v>879</v>
      </c>
      <c r="B385" t="s">
        <v>880</v>
      </c>
      <c r="C385" t="str">
        <f>IFERROR(VLOOKUP(Table1[[#This Row],[Ticker]],[1]!Table1[[Symbol]:[Industry]],2,FALSE),"-")</f>
        <v>-</v>
      </c>
      <c r="D385" t="s">
        <v>487</v>
      </c>
      <c r="E385">
        <v>16967.610904005</v>
      </c>
      <c r="F385">
        <v>340.05</v>
      </c>
      <c r="G385">
        <v>13.3827782921558</v>
      </c>
      <c r="H385">
        <v>6.7815279032409901</v>
      </c>
      <c r="I385">
        <v>-9.4083524976344393</v>
      </c>
      <c r="J385">
        <v>3.6654688019043502</v>
      </c>
      <c r="K385">
        <v>328.386528126538</v>
      </c>
      <c r="L385">
        <v>318.40034550494698</v>
      </c>
      <c r="M385">
        <v>54.4622981851752</v>
      </c>
      <c r="N385">
        <v>0.31307406692550899</v>
      </c>
      <c r="O385">
        <v>15.277165122775999</v>
      </c>
      <c r="P385">
        <v>38.597921336865703</v>
      </c>
      <c r="Q385">
        <v>-3.8804825887749E-2</v>
      </c>
    </row>
    <row r="386" spans="1:17" x14ac:dyDescent="0.3">
      <c r="A386" t="s">
        <v>881</v>
      </c>
      <c r="B386" t="s">
        <v>882</v>
      </c>
      <c r="C386" t="str">
        <f>IFERROR(VLOOKUP(Table1[[#This Row],[Ticker]],[1]!Table1[[Symbol]:[Industry]],2,FALSE),"-")</f>
        <v>-</v>
      </c>
      <c r="D386" t="s">
        <v>292</v>
      </c>
      <c r="E386">
        <v>16929.259491929999</v>
      </c>
      <c r="F386">
        <v>340.1</v>
      </c>
      <c r="G386">
        <v>-17.159651498942001</v>
      </c>
      <c r="H386">
        <v>-4.0831997405885696</v>
      </c>
      <c r="I386">
        <v>-30.532177495144101</v>
      </c>
      <c r="J386">
        <v>-1.70783738144043</v>
      </c>
      <c r="K386">
        <v>366.41521417309502</v>
      </c>
      <c r="L386">
        <v>373.87280946136201</v>
      </c>
      <c r="M386">
        <v>30.163652566410502</v>
      </c>
      <c r="N386">
        <v>1.52764127228627</v>
      </c>
      <c r="O386">
        <v>64.069391355483603</v>
      </c>
      <c r="P386">
        <v>15.542721250212301</v>
      </c>
      <c r="Q386">
        <v>0.104592058138314</v>
      </c>
    </row>
    <row r="387" spans="1:17" hidden="1" x14ac:dyDescent="0.3">
      <c r="A387" t="s">
        <v>883</v>
      </c>
      <c r="B387" t="s">
        <v>884</v>
      </c>
      <c r="C387" t="str">
        <f>IFERROR(VLOOKUP(Table1[[#This Row],[Ticker]],[1]!Table1[[Symbol]:[Industry]],2,FALSE),"-")</f>
        <v>-</v>
      </c>
      <c r="D387" t="s">
        <v>401</v>
      </c>
      <c r="E387">
        <v>16881.956249355</v>
      </c>
      <c r="F387">
        <v>4769.55</v>
      </c>
      <c r="G387">
        <v>57.229967591091501</v>
      </c>
      <c r="H387">
        <v>-1.5084059630934199</v>
      </c>
      <c r="I387">
        <v>19.181750102997</v>
      </c>
      <c r="J387">
        <v>-4.5550618476839402</v>
      </c>
      <c r="K387">
        <v>4922.9669416704401</v>
      </c>
      <c r="M387">
        <v>32.109284083632097</v>
      </c>
      <c r="N387">
        <v>0.92158359674121204</v>
      </c>
      <c r="O387">
        <v>15.314861989076499</v>
      </c>
      <c r="P387">
        <v>127.121428571428</v>
      </c>
    </row>
    <row r="388" spans="1:17" x14ac:dyDescent="0.3">
      <c r="A388" t="s">
        <v>885</v>
      </c>
      <c r="B388" t="s">
        <v>886</v>
      </c>
      <c r="C388" t="str">
        <f>IFERROR(VLOOKUP(Table1[[#This Row],[Ticker]],[1]!Table1[[Symbol]:[Industry]],2,FALSE),"-")</f>
        <v>-</v>
      </c>
      <c r="D388" t="s">
        <v>887</v>
      </c>
      <c r="E388">
        <v>16842.548341464</v>
      </c>
      <c r="F388">
        <v>215.44</v>
      </c>
      <c r="G388">
        <v>-14.239788189893501</v>
      </c>
      <c r="H388">
        <v>5.2064404786996104</v>
      </c>
      <c r="I388">
        <v>10.8248097952037</v>
      </c>
      <c r="J388">
        <v>2.6589004164669898</v>
      </c>
      <c r="K388">
        <v>212.91063923356</v>
      </c>
      <c r="L388">
        <v>195.82558067040699</v>
      </c>
      <c r="M388">
        <v>46.744609025655002</v>
      </c>
      <c r="N388">
        <v>0.88260132413019998</v>
      </c>
      <c r="O388">
        <v>10.2627181581879</v>
      </c>
      <c r="P388">
        <v>58.179148311306903</v>
      </c>
      <c r="Q388">
        <v>3.727993583604E-3</v>
      </c>
    </row>
    <row r="389" spans="1:17" x14ac:dyDescent="0.3">
      <c r="A389" t="s">
        <v>888</v>
      </c>
      <c r="B389" t="s">
        <v>889</v>
      </c>
      <c r="C389" t="str">
        <f>IFERROR(VLOOKUP(Table1[[#This Row],[Ticker]],[1]!Table1[[Symbol]:[Industry]],2,FALSE),"-")</f>
        <v>-</v>
      </c>
      <c r="D389" t="s">
        <v>130</v>
      </c>
      <c r="E389">
        <v>16839.261214099999</v>
      </c>
      <c r="F389">
        <v>57.46</v>
      </c>
      <c r="G389">
        <v>5.7750838803115299</v>
      </c>
      <c r="H389">
        <v>-5.4906313015543304</v>
      </c>
      <c r="I389">
        <v>0.88500339142953499</v>
      </c>
      <c r="J389">
        <v>0.35766287141717701</v>
      </c>
      <c r="K389">
        <v>59.684130395325298</v>
      </c>
      <c r="L389">
        <v>55.6906219283198</v>
      </c>
      <c r="M389">
        <v>44.133091777580603</v>
      </c>
      <c r="N389">
        <v>0.34485521327556801</v>
      </c>
      <c r="O389">
        <v>28.2631395753567</v>
      </c>
      <c r="P389">
        <v>46.768837803320501</v>
      </c>
    </row>
    <row r="390" spans="1:17" x14ac:dyDescent="0.3">
      <c r="A390" t="s">
        <v>890</v>
      </c>
      <c r="B390" t="s">
        <v>891</v>
      </c>
      <c r="C390" t="str">
        <f>IFERROR(VLOOKUP(Table1[[#This Row],[Ticker]],[1]!Table1[[Symbol]:[Industry]],2,FALSE),"-")</f>
        <v>-</v>
      </c>
      <c r="D390" t="s">
        <v>179</v>
      </c>
      <c r="E390">
        <v>16786.295593319999</v>
      </c>
      <c r="F390">
        <v>1699.4</v>
      </c>
      <c r="G390">
        <v>30.6925318299715</v>
      </c>
      <c r="H390">
        <v>22.308512626946499</v>
      </c>
      <c r="I390">
        <v>25.255690525479999</v>
      </c>
      <c r="J390">
        <v>9.0659977549650606</v>
      </c>
      <c r="K390">
        <v>1460.5474451207999</v>
      </c>
      <c r="L390">
        <v>1309.6752998181501</v>
      </c>
      <c r="M390">
        <v>72.475576296071097</v>
      </c>
      <c r="N390">
        <v>2.3477570005858102</v>
      </c>
      <c r="O390">
        <v>9.3533011651170703</v>
      </c>
      <c r="P390">
        <v>75.096594714337201</v>
      </c>
      <c r="Q390">
        <v>7.2450733611949996E-3</v>
      </c>
    </row>
    <row r="391" spans="1:17" x14ac:dyDescent="0.3">
      <c r="A391" t="s">
        <v>892</v>
      </c>
      <c r="B391" t="s">
        <v>893</v>
      </c>
      <c r="C391" t="str">
        <f>IFERROR(VLOOKUP(Table1[[#This Row],[Ticker]],[1]!Table1[[Symbol]:[Industry]],2,FALSE),"-")</f>
        <v>-</v>
      </c>
      <c r="D391" t="s">
        <v>191</v>
      </c>
      <c r="E391">
        <v>16784.144285894999</v>
      </c>
      <c r="F391">
        <v>690.45</v>
      </c>
      <c r="G391">
        <v>3.6241464284712301</v>
      </c>
      <c r="H391">
        <v>11.504965696409201</v>
      </c>
      <c r="I391">
        <v>9.1073191951230204</v>
      </c>
      <c r="J391">
        <v>1.18029529517319</v>
      </c>
      <c r="K391">
        <v>631.92211254175504</v>
      </c>
      <c r="L391">
        <v>580.90258884014497</v>
      </c>
      <c r="M391">
        <v>61.1154754228914</v>
      </c>
      <c r="N391">
        <v>0.92213138328301403</v>
      </c>
      <c r="O391">
        <v>4.5694836700702401</v>
      </c>
      <c r="P391">
        <v>40.4495524816924</v>
      </c>
      <c r="Q391">
        <v>5.2811514384074998E-2</v>
      </c>
    </row>
    <row r="392" spans="1:17" x14ac:dyDescent="0.3">
      <c r="A392" t="s">
        <v>894</v>
      </c>
      <c r="B392" t="s">
        <v>895</v>
      </c>
      <c r="C392" t="str">
        <f>IFERROR(VLOOKUP(Table1[[#This Row],[Ticker]],[1]!Table1[[Symbol]:[Industry]],2,FALSE),"-")</f>
        <v>-</v>
      </c>
      <c r="D392" t="s">
        <v>252</v>
      </c>
      <c r="E392">
        <v>16774.192804425002</v>
      </c>
      <c r="F392">
        <v>4010.25</v>
      </c>
      <c r="G392">
        <v>318.44080682009201</v>
      </c>
      <c r="H392">
        <v>-6.2124288872285698</v>
      </c>
      <c r="I392">
        <v>36.483519193359598</v>
      </c>
      <c r="J392">
        <v>-1.2032070969301001</v>
      </c>
      <c r="K392">
        <v>3917.29012679264</v>
      </c>
      <c r="L392">
        <v>3167.69427264671</v>
      </c>
      <c r="M392">
        <v>65.954979913093297</v>
      </c>
      <c r="N392">
        <v>0.61200565173226695</v>
      </c>
      <c r="O392">
        <v>7.2239885293934298</v>
      </c>
      <c r="P392">
        <v>360.94827586206799</v>
      </c>
      <c r="Q392">
        <v>0.29293275453393702</v>
      </c>
    </row>
    <row r="393" spans="1:17" x14ac:dyDescent="0.3">
      <c r="A393" t="s">
        <v>896</v>
      </c>
      <c r="B393" t="s">
        <v>897</v>
      </c>
      <c r="C393" t="str">
        <f>IFERROR(VLOOKUP(Table1[[#This Row],[Ticker]],[1]!Table1[[Symbol]:[Industry]],2,FALSE),"-")</f>
        <v>-</v>
      </c>
      <c r="D393" t="s">
        <v>21</v>
      </c>
      <c r="E393">
        <v>16710.049000800002</v>
      </c>
      <c r="F393">
        <v>737.2</v>
      </c>
      <c r="G393">
        <v>71.351687226707</v>
      </c>
      <c r="H393">
        <v>19.7932823220359</v>
      </c>
      <c r="I393">
        <v>14.2622955445093</v>
      </c>
      <c r="J393">
        <v>-0.32907056958935199</v>
      </c>
      <c r="K393">
        <v>670.14990553967402</v>
      </c>
      <c r="L393">
        <v>574.45187467946198</v>
      </c>
      <c r="M393">
        <v>52.865348222704299</v>
      </c>
      <c r="N393">
        <v>0.54383404221159704</v>
      </c>
      <c r="O393">
        <v>4.3746608790016204</v>
      </c>
      <c r="P393">
        <v>93.440041983731305</v>
      </c>
      <c r="Q393">
        <v>7.2686281873276998E-2</v>
      </c>
    </row>
    <row r="394" spans="1:17" x14ac:dyDescent="0.3">
      <c r="A394" t="s">
        <v>898</v>
      </c>
      <c r="B394" t="s">
        <v>899</v>
      </c>
      <c r="C394" t="str">
        <f>IFERROR(VLOOKUP(Table1[[#This Row],[Ticker]],[1]!Table1[[Symbol]:[Industry]],2,FALSE),"-")</f>
        <v>-</v>
      </c>
      <c r="D394" t="s">
        <v>900</v>
      </c>
      <c r="E394">
        <v>16680.773703825002</v>
      </c>
      <c r="F394">
        <v>519.75</v>
      </c>
      <c r="G394">
        <v>273.56931245675202</v>
      </c>
      <c r="H394">
        <v>25.1341459120179</v>
      </c>
      <c r="I394">
        <v>34.055720286392798</v>
      </c>
      <c r="J394">
        <v>3.2811384531972001</v>
      </c>
      <c r="K394">
        <v>429.23811164366498</v>
      </c>
      <c r="L394">
        <v>350.40502025681297</v>
      </c>
      <c r="M394">
        <v>80.916119668424898</v>
      </c>
      <c r="N394">
        <v>2.3459933172426402</v>
      </c>
      <c r="O394">
        <v>2.8186628186628</v>
      </c>
      <c r="P394">
        <v>308.60849056603701</v>
      </c>
      <c r="Q394">
        <v>0.112581511645842</v>
      </c>
    </row>
    <row r="395" spans="1:17" x14ac:dyDescent="0.3">
      <c r="A395" t="s">
        <v>901</v>
      </c>
      <c r="B395" t="s">
        <v>902</v>
      </c>
      <c r="C395" t="str">
        <f>IFERROR(VLOOKUP(Table1[[#This Row],[Ticker]],[1]!Table1[[Symbol]:[Industry]],2,FALSE),"-")</f>
        <v>-</v>
      </c>
      <c r="D395" t="s">
        <v>903</v>
      </c>
      <c r="E395">
        <v>16499.67710235</v>
      </c>
      <c r="F395">
        <v>742.65</v>
      </c>
      <c r="G395">
        <v>-15.546370178080201</v>
      </c>
      <c r="H395">
        <v>3.89832477958978</v>
      </c>
      <c r="I395">
        <v>-15.842193990818799</v>
      </c>
      <c r="J395">
        <v>-5.5944162596431903</v>
      </c>
      <c r="K395">
        <v>693.28245505274799</v>
      </c>
      <c r="L395">
        <v>676.88934657769096</v>
      </c>
      <c r="M395">
        <v>61.575382291381899</v>
      </c>
      <c r="N395">
        <v>1.2321851475773899</v>
      </c>
      <c r="O395">
        <v>14.3876657914226</v>
      </c>
      <c r="P395">
        <v>25.025252525252501</v>
      </c>
      <c r="Q395">
        <v>5.0993050403447003E-2</v>
      </c>
    </row>
    <row r="396" spans="1:17" x14ac:dyDescent="0.3">
      <c r="A396" t="s">
        <v>904</v>
      </c>
      <c r="B396" t="s">
        <v>905</v>
      </c>
      <c r="C396" t="str">
        <f>IFERROR(VLOOKUP(Table1[[#This Row],[Ticker]],[1]!Table1[[Symbol]:[Industry]],2,FALSE),"-")</f>
        <v>-</v>
      </c>
      <c r="D396" t="s">
        <v>906</v>
      </c>
      <c r="E396">
        <v>16392.907579874998</v>
      </c>
      <c r="F396">
        <v>184.35</v>
      </c>
      <c r="G396">
        <v>20.955759343198999</v>
      </c>
      <c r="H396">
        <v>16.163857789058</v>
      </c>
      <c r="I396">
        <v>0.26860764997665998</v>
      </c>
      <c r="J396">
        <v>-0.37396294658505203</v>
      </c>
      <c r="K396">
        <v>167.37937981972999</v>
      </c>
      <c r="L396">
        <v>152.22757551726801</v>
      </c>
      <c r="M396">
        <v>60.538266264151197</v>
      </c>
      <c r="N396">
        <v>1.0051325705483001</v>
      </c>
      <c r="O396">
        <v>3.7157580688906799</v>
      </c>
      <c r="P396">
        <v>54.915966386554601</v>
      </c>
      <c r="Q396">
        <v>1.5706088612238999E-2</v>
      </c>
    </row>
    <row r="397" spans="1:17" x14ac:dyDescent="0.3">
      <c r="A397" t="s">
        <v>907</v>
      </c>
      <c r="B397" t="s">
        <v>908</v>
      </c>
      <c r="C397" t="str">
        <f>IFERROR(VLOOKUP(Table1[[#This Row],[Ticker]],[1]!Table1[[Symbol]:[Industry]],2,FALSE),"-")</f>
        <v>-</v>
      </c>
      <c r="D397" t="s">
        <v>539</v>
      </c>
      <c r="E397">
        <v>16380.70537752</v>
      </c>
      <c r="F397">
        <v>5342.7</v>
      </c>
      <c r="G397">
        <v>-14.8175025003406</v>
      </c>
      <c r="H397">
        <v>13.981777200367899</v>
      </c>
      <c r="I397">
        <v>-1.97582833950193</v>
      </c>
      <c r="J397">
        <v>6.8286213673499301</v>
      </c>
      <c r="K397">
        <v>4670.3838085711704</v>
      </c>
      <c r="L397">
        <v>4553.8433815993203</v>
      </c>
      <c r="M397">
        <v>90.100289797720905</v>
      </c>
      <c r="N397">
        <v>2.0734345463081798</v>
      </c>
      <c r="O397">
        <v>1.51140808954273</v>
      </c>
      <c r="P397">
        <v>32.869932852524201</v>
      </c>
      <c r="Q397">
        <v>3.7941522378258999E-2</v>
      </c>
    </row>
    <row r="398" spans="1:17" x14ac:dyDescent="0.3">
      <c r="A398" t="s">
        <v>909</v>
      </c>
      <c r="B398" t="s">
        <v>910</v>
      </c>
      <c r="C398" t="str">
        <f>IFERROR(VLOOKUP(Table1[[#This Row],[Ticker]],[1]!Table1[[Symbol]:[Industry]],2,FALSE),"-")</f>
        <v>-</v>
      </c>
      <c r="D398" t="s">
        <v>130</v>
      </c>
      <c r="E398">
        <v>16335.186077729901</v>
      </c>
      <c r="F398">
        <v>920.55</v>
      </c>
      <c r="G398">
        <v>1074.12810081864</v>
      </c>
      <c r="H398">
        <v>4.2677475105593903</v>
      </c>
      <c r="I398">
        <v>-6.0648110482590498</v>
      </c>
      <c r="J398">
        <v>4.9623973049847399</v>
      </c>
      <c r="K398">
        <v>927.28678089263303</v>
      </c>
      <c r="L398">
        <v>802.754499553502</v>
      </c>
      <c r="M398">
        <v>54.3861491076539</v>
      </c>
      <c r="N398">
        <v>0.83561157737652403</v>
      </c>
      <c r="O398">
        <v>42.7407528108196</v>
      </c>
      <c r="P398">
        <v>1117.6587301587299</v>
      </c>
      <c r="Q398">
        <v>0.22150936922748099</v>
      </c>
    </row>
    <row r="399" spans="1:17" x14ac:dyDescent="0.3">
      <c r="A399" t="s">
        <v>911</v>
      </c>
      <c r="B399" t="s">
        <v>912</v>
      </c>
      <c r="C399" t="str">
        <f>IFERROR(VLOOKUP(Table1[[#This Row],[Ticker]],[1]!Table1[[Symbol]:[Industry]],2,FALSE),"-")</f>
        <v>-</v>
      </c>
      <c r="D399" t="s">
        <v>24</v>
      </c>
      <c r="E399">
        <v>16316.469229373901</v>
      </c>
      <c r="F399">
        <v>202.77</v>
      </c>
      <c r="G399">
        <v>27.165950141260701</v>
      </c>
      <c r="H399">
        <v>4.39289091531798</v>
      </c>
      <c r="I399">
        <v>9.5253065236030103</v>
      </c>
      <c r="J399">
        <v>0.69728564228087797</v>
      </c>
      <c r="K399">
        <v>200.21023733720199</v>
      </c>
      <c r="L399">
        <v>175.24732457879401</v>
      </c>
      <c r="M399">
        <v>42.0395402821337</v>
      </c>
      <c r="N399">
        <v>0.55473645256765003</v>
      </c>
      <c r="O399">
        <v>8.4479952655718193</v>
      </c>
      <c r="P399">
        <v>75.406574394463604</v>
      </c>
      <c r="Q399">
        <v>0.149590678451343</v>
      </c>
    </row>
    <row r="400" spans="1:17" x14ac:dyDescent="0.3">
      <c r="A400" t="s">
        <v>913</v>
      </c>
      <c r="B400" t="s">
        <v>914</v>
      </c>
      <c r="C400" t="str">
        <f>IFERROR(VLOOKUP(Table1[[#This Row],[Ticker]],[1]!Table1[[Symbol]:[Industry]],2,FALSE),"-")</f>
        <v>-</v>
      </c>
      <c r="D400" t="s">
        <v>915</v>
      </c>
      <c r="E400">
        <v>16235.547817139999</v>
      </c>
      <c r="F400">
        <v>235.71</v>
      </c>
      <c r="G400">
        <v>55.8245063829484</v>
      </c>
      <c r="H400">
        <v>18.405835527652801</v>
      </c>
      <c r="I400">
        <v>9.9685271309995507</v>
      </c>
      <c r="J400">
        <v>7.6247508863984601</v>
      </c>
      <c r="K400">
        <v>204.55911573391401</v>
      </c>
      <c r="L400">
        <v>186.958682577346</v>
      </c>
      <c r="M400">
        <v>82.366990584552894</v>
      </c>
      <c r="N400">
        <v>2.22914350686179</v>
      </c>
      <c r="O400">
        <v>5.6764668448517197</v>
      </c>
      <c r="P400">
        <v>89.325301204819198</v>
      </c>
      <c r="Q400">
        <v>-9.5401026538580007E-3</v>
      </c>
    </row>
    <row r="401" spans="1:17" x14ac:dyDescent="0.3">
      <c r="A401" t="s">
        <v>916</v>
      </c>
      <c r="B401" t="s">
        <v>917</v>
      </c>
      <c r="C401" t="str">
        <f>IFERROR(VLOOKUP(Table1[[#This Row],[Ticker]],[1]!Table1[[Symbol]:[Industry]],2,FALSE),"-")</f>
        <v>-</v>
      </c>
      <c r="D401" t="s">
        <v>151</v>
      </c>
      <c r="E401">
        <v>16179.0215464799</v>
      </c>
      <c r="F401">
        <v>2698.8</v>
      </c>
      <c r="G401">
        <v>-28.666464039972901</v>
      </c>
      <c r="H401">
        <v>4.9253243543857996</v>
      </c>
      <c r="I401">
        <v>-13.619766786774999</v>
      </c>
      <c r="J401">
        <v>-1.26209312084238</v>
      </c>
      <c r="K401">
        <v>2620.9987613754602</v>
      </c>
      <c r="L401">
        <v>2653.9751077610399</v>
      </c>
      <c r="M401">
        <v>69.472060917868305</v>
      </c>
      <c r="N401">
        <v>0.849997510320049</v>
      </c>
      <c r="O401">
        <v>23.593819475322299</v>
      </c>
      <c r="P401">
        <v>21.022421524663599</v>
      </c>
      <c r="Q401">
        <v>-9.2427883010045994E-2</v>
      </c>
    </row>
    <row r="402" spans="1:17" x14ac:dyDescent="0.3">
      <c r="A402" t="s">
        <v>918</v>
      </c>
      <c r="B402" t="s">
        <v>919</v>
      </c>
      <c r="C402" t="str">
        <f>IFERROR(VLOOKUP(Table1[[#This Row],[Ticker]],[1]!Table1[[Symbol]:[Industry]],2,FALSE),"-")</f>
        <v>-</v>
      </c>
      <c r="D402" t="s">
        <v>130</v>
      </c>
      <c r="E402">
        <v>16158.19729192</v>
      </c>
      <c r="F402">
        <v>616.4</v>
      </c>
      <c r="G402">
        <v>88.426659277327801</v>
      </c>
      <c r="H402">
        <v>14.9825003408467</v>
      </c>
      <c r="I402">
        <v>-1.4776402618292099</v>
      </c>
      <c r="J402">
        <v>9.7461257489333093</v>
      </c>
      <c r="K402">
        <v>561.42789193570502</v>
      </c>
      <c r="L402">
        <v>507.554803142808</v>
      </c>
      <c r="M402">
        <v>78.6097526676852</v>
      </c>
      <c r="N402">
        <v>1.80803287971499</v>
      </c>
      <c r="O402">
        <v>2.5146009085009702</v>
      </c>
      <c r="P402">
        <v>130.42990654205599</v>
      </c>
      <c r="Q402">
        <v>0.13502852920913</v>
      </c>
    </row>
    <row r="403" spans="1:17" x14ac:dyDescent="0.3">
      <c r="A403" t="s">
        <v>920</v>
      </c>
      <c r="B403" t="s">
        <v>921</v>
      </c>
      <c r="C403" t="str">
        <f>IFERROR(VLOOKUP(Table1[[#This Row],[Ticker]],[1]!Table1[[Symbol]:[Industry]],2,FALSE),"-")</f>
        <v>-</v>
      </c>
      <c r="D403" t="s">
        <v>333</v>
      </c>
      <c r="E403">
        <v>16108.9888803549</v>
      </c>
      <c r="F403">
        <v>690.55</v>
      </c>
      <c r="G403">
        <v>113.069285913247</v>
      </c>
      <c r="H403">
        <v>-1.07135376056589</v>
      </c>
      <c r="I403">
        <v>42.103213963111997</v>
      </c>
      <c r="J403">
        <v>-2.4410187002986201</v>
      </c>
      <c r="K403">
        <v>702.61535079497503</v>
      </c>
      <c r="L403">
        <v>557.83349012157703</v>
      </c>
      <c r="M403">
        <v>36.947024417218401</v>
      </c>
      <c r="N403">
        <v>0.44227191469168797</v>
      </c>
      <c r="O403">
        <v>19.904424009847201</v>
      </c>
      <c r="P403">
        <v>172.94466403161999</v>
      </c>
      <c r="Q403">
        <v>8.2550973181077E-2</v>
      </c>
    </row>
    <row r="404" spans="1:17" x14ac:dyDescent="0.3">
      <c r="A404" t="s">
        <v>922</v>
      </c>
      <c r="B404" t="s">
        <v>923</v>
      </c>
      <c r="C404" t="str">
        <f>IFERROR(VLOOKUP(Table1[[#This Row],[Ticker]],[1]!Table1[[Symbol]:[Industry]],2,FALSE),"-")</f>
        <v>-</v>
      </c>
      <c r="D404" t="s">
        <v>539</v>
      </c>
      <c r="E404">
        <v>16048.653502859999</v>
      </c>
      <c r="F404">
        <v>1510.3</v>
      </c>
      <c r="G404">
        <v>-16.173163066201301</v>
      </c>
      <c r="H404">
        <v>7.1803801416222397</v>
      </c>
      <c r="I404">
        <v>-15.9004384336453</v>
      </c>
      <c r="J404">
        <v>3.6528951034967201</v>
      </c>
      <c r="K404">
        <v>1389.69810688189</v>
      </c>
      <c r="L404">
        <v>1393.23082132272</v>
      </c>
      <c r="M404">
        <v>68.757832685173497</v>
      </c>
      <c r="N404">
        <v>1.5365960283423401</v>
      </c>
      <c r="O404">
        <v>7.3958816129245903</v>
      </c>
      <c r="P404">
        <v>21.504424778760999</v>
      </c>
      <c r="Q404">
        <v>-5.5658672570677997E-2</v>
      </c>
    </row>
    <row r="405" spans="1:17" x14ac:dyDescent="0.3">
      <c r="A405" t="s">
        <v>924</v>
      </c>
      <c r="B405" t="s">
        <v>925</v>
      </c>
      <c r="C405" t="str">
        <f>IFERROR(VLOOKUP(Table1[[#This Row],[Ticker]],[1]!Table1[[Symbol]:[Industry]],2,FALSE),"-")</f>
        <v>-</v>
      </c>
      <c r="D405" t="s">
        <v>539</v>
      </c>
      <c r="E405">
        <v>15959.06869554</v>
      </c>
      <c r="F405">
        <v>848.7</v>
      </c>
      <c r="G405">
        <v>67.379252911242403</v>
      </c>
      <c r="H405">
        <v>12.156203409927199</v>
      </c>
      <c r="I405">
        <v>39.685995717232601</v>
      </c>
      <c r="J405">
        <v>1.03749108046405</v>
      </c>
      <c r="K405">
        <v>724.90850077793198</v>
      </c>
      <c r="L405">
        <v>626.98090466521001</v>
      </c>
      <c r="M405">
        <v>82.251728098738795</v>
      </c>
      <c r="N405">
        <v>1.2779505232997499</v>
      </c>
      <c r="O405">
        <v>0.84246494638859903</v>
      </c>
      <c r="P405">
        <v>107.506112469437</v>
      </c>
      <c r="Q405">
        <v>0.10291708705722399</v>
      </c>
    </row>
    <row r="406" spans="1:17" x14ac:dyDescent="0.3">
      <c r="A406" t="s">
        <v>926</v>
      </c>
      <c r="B406" t="s">
        <v>927</v>
      </c>
      <c r="C406" t="str">
        <f>IFERROR(VLOOKUP(Table1[[#This Row],[Ticker]],[1]!Table1[[Symbol]:[Industry]],2,FALSE),"-")</f>
        <v>-</v>
      </c>
      <c r="D406" t="s">
        <v>24</v>
      </c>
      <c r="E406">
        <v>15933.633528050001</v>
      </c>
      <c r="F406">
        <v>262.75</v>
      </c>
      <c r="G406">
        <v>12.542904822948801</v>
      </c>
      <c r="H406">
        <v>9.5410154696458402</v>
      </c>
      <c r="I406">
        <v>-20.611707977836701</v>
      </c>
      <c r="J406">
        <v>-0.44157065617040497</v>
      </c>
      <c r="K406">
        <v>256.399663713883</v>
      </c>
      <c r="L406">
        <v>244.96102989914601</v>
      </c>
      <c r="M406">
        <v>52.097619123323902</v>
      </c>
      <c r="N406">
        <v>0.96377454535306895</v>
      </c>
      <c r="O406">
        <v>14.4433872502378</v>
      </c>
      <c r="P406">
        <v>43.736323851203402</v>
      </c>
      <c r="Q406">
        <v>1.0021026327982E-2</v>
      </c>
    </row>
    <row r="407" spans="1:17" x14ac:dyDescent="0.3">
      <c r="A407" t="s">
        <v>928</v>
      </c>
      <c r="B407" t="s">
        <v>929</v>
      </c>
      <c r="C407" t="str">
        <f>IFERROR(VLOOKUP(Table1[[#This Row],[Ticker]],[1]!Table1[[Symbol]:[Industry]],2,FALSE),"-")</f>
        <v>-</v>
      </c>
      <c r="D407" t="s">
        <v>122</v>
      </c>
      <c r="E407">
        <v>15919.383091641001</v>
      </c>
      <c r="F407">
        <v>60.91</v>
      </c>
      <c r="G407">
        <v>367.76364444055702</v>
      </c>
      <c r="H407">
        <v>8.8867913953568998</v>
      </c>
      <c r="I407">
        <v>92.392960828699501</v>
      </c>
      <c r="J407">
        <v>-1.4063169748373501</v>
      </c>
      <c r="K407">
        <v>57.4284305109801</v>
      </c>
      <c r="L407">
        <v>42.799363463692401</v>
      </c>
      <c r="M407">
        <v>48.489011954090202</v>
      </c>
      <c r="N407">
        <v>0.69339011656160499</v>
      </c>
      <c r="O407">
        <v>17.878837629289102</v>
      </c>
      <c r="P407">
        <v>416.186440677966</v>
      </c>
      <c r="Q407">
        <v>0.117731770157274</v>
      </c>
    </row>
    <row r="408" spans="1:17" x14ac:dyDescent="0.3">
      <c r="A408" t="s">
        <v>930</v>
      </c>
      <c r="B408" t="s">
        <v>931</v>
      </c>
      <c r="C408" t="str">
        <f>IFERROR(VLOOKUP(Table1[[#This Row],[Ticker]],[1]!Table1[[Symbol]:[Industry]],2,FALSE),"-")</f>
        <v>-</v>
      </c>
      <c r="D408" t="s">
        <v>46</v>
      </c>
      <c r="E408">
        <v>15878.648158354999</v>
      </c>
      <c r="F408">
        <v>1475.45</v>
      </c>
      <c r="G408">
        <v>271.32272977114502</v>
      </c>
      <c r="H408">
        <v>14.000681288579599</v>
      </c>
      <c r="I408">
        <v>71.796427101306904</v>
      </c>
      <c r="J408">
        <v>-5.1218404954632701</v>
      </c>
      <c r="K408">
        <v>1282.1059172468299</v>
      </c>
      <c r="L408">
        <v>906.37959509401799</v>
      </c>
      <c r="M408">
        <v>47.729680312174999</v>
      </c>
      <c r="N408">
        <v>0.27461016608373101</v>
      </c>
      <c r="O408">
        <v>8.3737164932732302</v>
      </c>
      <c r="P408">
        <v>305.62199312714699</v>
      </c>
      <c r="Q408">
        <v>0.156924767704476</v>
      </c>
    </row>
    <row r="409" spans="1:17" x14ac:dyDescent="0.3">
      <c r="A409" t="s">
        <v>932</v>
      </c>
      <c r="B409" t="s">
        <v>933</v>
      </c>
      <c r="C409" t="str">
        <f>IFERROR(VLOOKUP(Table1[[#This Row],[Ticker]],[1]!Table1[[Symbol]:[Industry]],2,FALSE),"-")</f>
        <v>-</v>
      </c>
      <c r="D409" t="s">
        <v>457</v>
      </c>
      <c r="E409">
        <v>15790.410098889901</v>
      </c>
      <c r="F409">
        <v>569.65</v>
      </c>
      <c r="G409">
        <v>239.91377798801599</v>
      </c>
      <c r="H409">
        <v>11.601681721264001</v>
      </c>
      <c r="I409">
        <v>13.5120256824896</v>
      </c>
      <c r="J409">
        <v>3.0556468137333699</v>
      </c>
      <c r="K409">
        <v>501.99276470859201</v>
      </c>
      <c r="L409">
        <v>428.55508301553198</v>
      </c>
      <c r="M409">
        <v>86.172820121866096</v>
      </c>
      <c r="N409">
        <v>1.1805173160336999</v>
      </c>
      <c r="O409">
        <v>7.43438953743527</v>
      </c>
      <c r="P409">
        <v>274.03151674326898</v>
      </c>
      <c r="Q409">
        <v>0.210817905954747</v>
      </c>
    </row>
    <row r="410" spans="1:17" x14ac:dyDescent="0.3">
      <c r="A410" t="s">
        <v>934</v>
      </c>
      <c r="B410" t="s">
        <v>935</v>
      </c>
      <c r="C410" t="str">
        <f>IFERROR(VLOOKUP(Table1[[#This Row],[Ticker]],[1]!Table1[[Symbol]:[Industry]],2,FALSE),"-")</f>
        <v>-</v>
      </c>
      <c r="D410" t="s">
        <v>166</v>
      </c>
      <c r="E410">
        <v>15704.629867079901</v>
      </c>
      <c r="F410">
        <v>1016.4</v>
      </c>
      <c r="G410">
        <v>-10.707669528546599</v>
      </c>
      <c r="H410">
        <v>2.6419259550254002</v>
      </c>
      <c r="I410">
        <v>-17.691051668708099</v>
      </c>
      <c r="J410">
        <v>0.75244346124517403</v>
      </c>
      <c r="K410">
        <v>989.01237740015597</v>
      </c>
      <c r="L410">
        <v>966.49248021914002</v>
      </c>
      <c r="M410">
        <v>56.064325528599603</v>
      </c>
      <c r="N410">
        <v>0.44478114296920501</v>
      </c>
      <c r="O410">
        <v>15.604092876820101</v>
      </c>
      <c r="P410">
        <v>23.0061720924603</v>
      </c>
      <c r="Q410">
        <v>-1.4404863853407999E-2</v>
      </c>
    </row>
    <row r="411" spans="1:17" hidden="1" x14ac:dyDescent="0.3">
      <c r="A411" t="s">
        <v>936</v>
      </c>
      <c r="B411" t="s">
        <v>937</v>
      </c>
      <c r="C411" t="str">
        <f>IFERROR(VLOOKUP(Table1[[#This Row],[Ticker]],[1]!Table1[[Symbol]:[Industry]],2,FALSE),"-")</f>
        <v>-</v>
      </c>
      <c r="D411" t="s">
        <v>188</v>
      </c>
      <c r="E411">
        <v>15639.916912895</v>
      </c>
      <c r="F411">
        <v>482.35</v>
      </c>
      <c r="G411">
        <v>17.6305131960899</v>
      </c>
      <c r="H411">
        <v>7.6821934351892596</v>
      </c>
      <c r="I411">
        <v>-3.7678502029207301</v>
      </c>
      <c r="J411">
        <v>14.9379276461078</v>
      </c>
      <c r="K411">
        <v>434.334339612289</v>
      </c>
      <c r="M411">
        <v>71.290486806928797</v>
      </c>
      <c r="N411">
        <v>1.92936633395725</v>
      </c>
      <c r="O411">
        <v>5.9396703638436801</v>
      </c>
      <c r="P411">
        <v>88.197424892703793</v>
      </c>
    </row>
    <row r="412" spans="1:17" x14ac:dyDescent="0.3">
      <c r="A412" t="s">
        <v>938</v>
      </c>
      <c r="B412" t="s">
        <v>939</v>
      </c>
      <c r="C412" t="str">
        <f>IFERROR(VLOOKUP(Table1[[#This Row],[Ticker]],[1]!Table1[[Symbol]:[Industry]],2,FALSE),"-")</f>
        <v>-</v>
      </c>
      <c r="D412" t="s">
        <v>915</v>
      </c>
      <c r="E412">
        <v>15606.115915599999</v>
      </c>
      <c r="F412">
        <v>379.4</v>
      </c>
      <c r="G412">
        <v>54.1382839552276</v>
      </c>
      <c r="H412">
        <v>16.574321746881601</v>
      </c>
      <c r="I412">
        <v>0.82970142898402699</v>
      </c>
      <c r="J412">
        <v>2.1052985378447602</v>
      </c>
      <c r="K412">
        <v>344.30429070199699</v>
      </c>
      <c r="L412">
        <v>316.03697030310502</v>
      </c>
      <c r="M412">
        <v>66.007069692768695</v>
      </c>
      <c r="N412">
        <v>1.54619672907485</v>
      </c>
      <c r="O412">
        <v>13.3236689509752</v>
      </c>
      <c r="P412">
        <v>87.4505928853754</v>
      </c>
      <c r="Q412">
        <v>0.21380670805268001</v>
      </c>
    </row>
    <row r="413" spans="1:17" hidden="1" x14ac:dyDescent="0.3">
      <c r="A413" t="s">
        <v>940</v>
      </c>
      <c r="B413" t="s">
        <v>941</v>
      </c>
      <c r="C413" t="str">
        <f>IFERROR(VLOOKUP(Table1[[#This Row],[Ticker]],[1]!Table1[[Symbol]:[Industry]],2,FALSE),"-")</f>
        <v>-</v>
      </c>
      <c r="D413" t="s">
        <v>718</v>
      </c>
      <c r="E413">
        <v>15502.9956089399</v>
      </c>
      <c r="F413">
        <v>866.39</v>
      </c>
      <c r="G413">
        <v>-1.4291714928885499</v>
      </c>
      <c r="H413">
        <v>-1.7088202820932401</v>
      </c>
      <c r="I413">
        <v>-0.20931176178456501</v>
      </c>
      <c r="J413">
        <v>-0.105884559155552</v>
      </c>
      <c r="K413">
        <v>824.22125587911103</v>
      </c>
      <c r="L413">
        <v>773.88125505219705</v>
      </c>
      <c r="M413">
        <v>63.673105172010501</v>
      </c>
      <c r="N413">
        <v>0.36573805157758998</v>
      </c>
      <c r="O413">
        <v>2.4942577822920402</v>
      </c>
      <c r="P413">
        <v>28.731687022673899</v>
      </c>
      <c r="Q413">
        <v>-2.790653939747E-3</v>
      </c>
    </row>
    <row r="414" spans="1:17" x14ac:dyDescent="0.3">
      <c r="A414" t="s">
        <v>942</v>
      </c>
      <c r="B414" t="s">
        <v>943</v>
      </c>
      <c r="C414" t="str">
        <f>IFERROR(VLOOKUP(Table1[[#This Row],[Ticker]],[1]!Table1[[Symbol]:[Industry]],2,FALSE),"-")</f>
        <v>-</v>
      </c>
      <c r="D414" t="s">
        <v>617</v>
      </c>
      <c r="E414">
        <v>15496.877532</v>
      </c>
      <c r="F414">
        <v>535.9</v>
      </c>
      <c r="G414">
        <v>7.2371073565777202</v>
      </c>
      <c r="H414">
        <v>0.672241514833125</v>
      </c>
      <c r="I414">
        <v>28.2482308044078</v>
      </c>
      <c r="J414">
        <v>-0.25475992160378302</v>
      </c>
      <c r="K414">
        <v>466.65847409677701</v>
      </c>
      <c r="L414">
        <v>425.61757681205199</v>
      </c>
      <c r="M414">
        <v>82.410009349532103</v>
      </c>
      <c r="N414">
        <v>1.6143796461148301</v>
      </c>
      <c r="O414">
        <v>3.36816570255646</v>
      </c>
      <c r="P414">
        <v>60.257177033492802</v>
      </c>
      <c r="Q414">
        <v>4.7167186774860002E-2</v>
      </c>
    </row>
    <row r="415" spans="1:17" x14ac:dyDescent="0.3">
      <c r="A415" t="s">
        <v>944</v>
      </c>
      <c r="B415" t="s">
        <v>945</v>
      </c>
      <c r="C415" t="str">
        <f>IFERROR(VLOOKUP(Table1[[#This Row],[Ticker]],[1]!Table1[[Symbol]:[Industry]],2,FALSE),"-")</f>
        <v>-</v>
      </c>
      <c r="D415" t="s">
        <v>148</v>
      </c>
      <c r="E415">
        <v>15446.569181549999</v>
      </c>
      <c r="F415">
        <v>1376.7</v>
      </c>
      <c r="G415">
        <v>90.832749388765905</v>
      </c>
      <c r="H415">
        <v>20.241697756635698</v>
      </c>
      <c r="I415">
        <v>35.261254669042202</v>
      </c>
      <c r="J415">
        <v>1.2691185301344601</v>
      </c>
      <c r="K415">
        <v>1201.4799725109201</v>
      </c>
      <c r="L415">
        <v>999.39842066857796</v>
      </c>
      <c r="M415">
        <v>77.998362766926206</v>
      </c>
      <c r="N415">
        <v>0.69722098761561602</v>
      </c>
      <c r="O415">
        <v>1.69245296724049</v>
      </c>
      <c r="P415">
        <v>123.21848398864999</v>
      </c>
      <c r="Q415">
        <v>0.22565871431337101</v>
      </c>
    </row>
    <row r="416" spans="1:17" x14ac:dyDescent="0.3">
      <c r="A416" t="s">
        <v>946</v>
      </c>
      <c r="B416" t="s">
        <v>947</v>
      </c>
      <c r="C416" t="str">
        <f>IFERROR(VLOOKUP(Table1[[#This Row],[Ticker]],[1]!Table1[[Symbol]:[Industry]],2,FALSE),"-")</f>
        <v>-</v>
      </c>
      <c r="D416" t="s">
        <v>948</v>
      </c>
      <c r="E416">
        <v>15177.058710720001</v>
      </c>
      <c r="F416">
        <v>789.4</v>
      </c>
      <c r="G416">
        <v>44.759321155646198</v>
      </c>
      <c r="H416">
        <v>48.9263987296208</v>
      </c>
      <c r="I416">
        <v>27.8004057209147</v>
      </c>
      <c r="J416">
        <v>19.611301788679601</v>
      </c>
      <c r="K416">
        <v>616.420024133472</v>
      </c>
      <c r="L416">
        <v>544.87266777084403</v>
      </c>
      <c r="M416">
        <v>79.698559554330501</v>
      </c>
      <c r="N416">
        <v>2.8511678652554302</v>
      </c>
      <c r="O416">
        <v>6.6569546491005802</v>
      </c>
      <c r="P416">
        <v>76.856726783913899</v>
      </c>
      <c r="Q416">
        <v>-3.2348055040416997E-2</v>
      </c>
    </row>
    <row r="417" spans="1:17" x14ac:dyDescent="0.3">
      <c r="A417" t="s">
        <v>949</v>
      </c>
      <c r="B417" t="s">
        <v>950</v>
      </c>
      <c r="C417" t="str">
        <f>IFERROR(VLOOKUP(Table1[[#This Row],[Ticker]],[1]!Table1[[Symbol]:[Industry]],2,FALSE),"-")</f>
        <v>-</v>
      </c>
      <c r="D417" t="s">
        <v>336</v>
      </c>
      <c r="E417">
        <v>15174.9825677799</v>
      </c>
      <c r="F417">
        <v>4503.8</v>
      </c>
      <c r="G417">
        <v>77.5062738176523</v>
      </c>
      <c r="H417">
        <v>18.3248261422018</v>
      </c>
      <c r="I417">
        <v>26.165195917553401</v>
      </c>
      <c r="J417">
        <v>3.36220137630704</v>
      </c>
      <c r="K417">
        <v>3995.1971129643098</v>
      </c>
      <c r="L417">
        <v>3537.9940830517799</v>
      </c>
      <c r="M417">
        <v>75.691719291306796</v>
      </c>
      <c r="N417">
        <v>1.2800766813147499</v>
      </c>
      <c r="O417">
        <v>3.5791997868466598</v>
      </c>
      <c r="P417">
        <v>107.452786734223</v>
      </c>
      <c r="Q417">
        <v>2.0239355064613E-2</v>
      </c>
    </row>
    <row r="418" spans="1:17" x14ac:dyDescent="0.3">
      <c r="A418" t="s">
        <v>951</v>
      </c>
      <c r="B418" t="s">
        <v>952</v>
      </c>
      <c r="C418" t="str">
        <f>IFERROR(VLOOKUP(Table1[[#This Row],[Ticker]],[1]!Table1[[Symbol]:[Industry]],2,FALSE),"-")</f>
        <v>-</v>
      </c>
      <c r="D418" t="s">
        <v>59</v>
      </c>
      <c r="E418">
        <v>15149.4279984899</v>
      </c>
      <c r="F418">
        <v>6577.95</v>
      </c>
      <c r="G418">
        <v>26.232416291692701</v>
      </c>
      <c r="H418">
        <v>15.2542462543393</v>
      </c>
      <c r="I418">
        <v>12.9433267399465</v>
      </c>
      <c r="J418">
        <v>-4.4703846892782897</v>
      </c>
      <c r="K418">
        <v>6054.3064975133202</v>
      </c>
      <c r="L418">
        <v>5318.6532591871601</v>
      </c>
      <c r="M418">
        <v>51.480583120340803</v>
      </c>
      <c r="N418">
        <v>0.45726890679119803</v>
      </c>
      <c r="O418">
        <v>14.6192962853168</v>
      </c>
      <c r="P418">
        <v>53.533514233576597</v>
      </c>
      <c r="Q418">
        <v>4.9686301882550001E-3</v>
      </c>
    </row>
    <row r="419" spans="1:17" x14ac:dyDescent="0.3">
      <c r="A419" t="s">
        <v>953</v>
      </c>
      <c r="B419" t="s">
        <v>954</v>
      </c>
      <c r="C419" t="str">
        <f>IFERROR(VLOOKUP(Table1[[#This Row],[Ticker]],[1]!Table1[[Symbol]:[Industry]],2,FALSE),"-")</f>
        <v>-</v>
      </c>
      <c r="D419" t="s">
        <v>46</v>
      </c>
      <c r="E419">
        <v>15090.83771505</v>
      </c>
      <c r="F419">
        <v>268.5</v>
      </c>
      <c r="G419">
        <v>105.153980800456</v>
      </c>
      <c r="H419">
        <v>12.6748208603428</v>
      </c>
      <c r="I419">
        <v>22.617193239641701</v>
      </c>
      <c r="J419">
        <v>5.0502988955459402</v>
      </c>
      <c r="K419">
        <v>247.17449565532399</v>
      </c>
      <c r="L419">
        <v>205.105955551775</v>
      </c>
      <c r="M419">
        <v>66.862746164617107</v>
      </c>
      <c r="N419">
        <v>0.70184816617241297</v>
      </c>
      <c r="O419">
        <v>7.9702048417132003</v>
      </c>
      <c r="P419">
        <v>137.19081272084799</v>
      </c>
      <c r="Q419">
        <v>0.12083068469533299</v>
      </c>
    </row>
    <row r="420" spans="1:17" x14ac:dyDescent="0.3">
      <c r="A420" t="s">
        <v>955</v>
      </c>
      <c r="B420" t="s">
        <v>956</v>
      </c>
      <c r="C420" t="str">
        <f>IFERROR(VLOOKUP(Table1[[#This Row],[Ticker]],[1]!Table1[[Symbol]:[Industry]],2,FALSE),"-")</f>
        <v>-</v>
      </c>
      <c r="D420" t="s">
        <v>130</v>
      </c>
      <c r="E420">
        <v>15063.384395339999</v>
      </c>
      <c r="F420">
        <v>1108.05</v>
      </c>
      <c r="G420">
        <v>86.781925930235204</v>
      </c>
      <c r="H420">
        <v>8.3194718170125395</v>
      </c>
      <c r="I420">
        <v>31.396754724938901</v>
      </c>
      <c r="J420">
        <v>3.7199620848311001</v>
      </c>
      <c r="K420">
        <v>992.44208273007905</v>
      </c>
      <c r="L420">
        <v>795.95686993135996</v>
      </c>
      <c r="M420">
        <v>62.232981540789901</v>
      </c>
      <c r="N420">
        <v>0.58550906021306204</v>
      </c>
      <c r="O420">
        <v>5.9970217950453497</v>
      </c>
      <c r="P420">
        <v>118.31346665353099</v>
      </c>
      <c r="Q420">
        <v>0.10066662941167399</v>
      </c>
    </row>
    <row r="421" spans="1:17" x14ac:dyDescent="0.3">
      <c r="A421" t="s">
        <v>957</v>
      </c>
      <c r="B421" t="s">
        <v>958</v>
      </c>
      <c r="C421" t="str">
        <f>IFERROR(VLOOKUP(Table1[[#This Row],[Ticker]],[1]!Table1[[Symbol]:[Industry]],2,FALSE),"-")</f>
        <v>-</v>
      </c>
      <c r="D421" t="s">
        <v>216</v>
      </c>
      <c r="E421">
        <v>14966.191180895001</v>
      </c>
      <c r="F421">
        <v>1823.35</v>
      </c>
      <c r="G421">
        <v>58.767840066023901</v>
      </c>
      <c r="H421">
        <v>1.23988661228894</v>
      </c>
      <c r="I421">
        <v>13.5029072778614</v>
      </c>
      <c r="J421">
        <v>-0.64412940770628202</v>
      </c>
      <c r="K421">
        <v>1768.5840171537</v>
      </c>
      <c r="L421">
        <v>1574.8016644711099</v>
      </c>
      <c r="M421">
        <v>59.276635062154398</v>
      </c>
      <c r="N421">
        <v>1.47270799686204</v>
      </c>
      <c r="O421">
        <v>21.8608605040173</v>
      </c>
      <c r="P421">
        <v>86.722990271377299</v>
      </c>
      <c r="Q421">
        <v>0.17619761886507501</v>
      </c>
    </row>
    <row r="422" spans="1:17" x14ac:dyDescent="0.3">
      <c r="A422" t="s">
        <v>959</v>
      </c>
      <c r="B422" t="s">
        <v>960</v>
      </c>
      <c r="C422" t="str">
        <f>IFERROR(VLOOKUP(Table1[[#This Row],[Ticker]],[1]!Table1[[Symbol]:[Industry]],2,FALSE),"-")</f>
        <v>-</v>
      </c>
      <c r="D422" t="s">
        <v>29</v>
      </c>
      <c r="E422">
        <v>14912.188701556001</v>
      </c>
      <c r="F422">
        <v>76.28</v>
      </c>
      <c r="G422">
        <v>-24.4278385403987</v>
      </c>
      <c r="H422">
        <v>-0.31565431309551101</v>
      </c>
      <c r="I422">
        <v>-28.727903155357101</v>
      </c>
      <c r="J422">
        <v>-3.8538220102855698</v>
      </c>
      <c r="K422">
        <v>77.915587040173193</v>
      </c>
      <c r="L422">
        <v>82.609369111031398</v>
      </c>
      <c r="M422">
        <v>41.620369357347499</v>
      </c>
      <c r="N422">
        <v>1.02690580397485</v>
      </c>
      <c r="O422">
        <v>43.025694808599802</v>
      </c>
      <c r="P422">
        <v>17.2636433512682</v>
      </c>
      <c r="Q422">
        <v>5.2454112517116999E-2</v>
      </c>
    </row>
    <row r="423" spans="1:17" x14ac:dyDescent="0.3">
      <c r="A423" t="s">
        <v>961</v>
      </c>
      <c r="B423" t="s">
        <v>962</v>
      </c>
      <c r="C423" t="str">
        <f>IFERROR(VLOOKUP(Table1[[#This Row],[Ticker]],[1]!Table1[[Symbol]:[Industry]],2,FALSE),"-")</f>
        <v>-</v>
      </c>
      <c r="D423" t="s">
        <v>297</v>
      </c>
      <c r="E423">
        <v>14895.7233730649</v>
      </c>
      <c r="F423">
        <v>1085.45</v>
      </c>
      <c r="G423">
        <v>53.487959785073699</v>
      </c>
      <c r="H423">
        <v>15.9565149262984</v>
      </c>
      <c r="I423">
        <v>19.966592537558999</v>
      </c>
      <c r="J423">
        <v>4.4220245958508499</v>
      </c>
      <c r="K423">
        <v>1013.37226580822</v>
      </c>
      <c r="L423">
        <v>900.75188820942003</v>
      </c>
      <c r="M423">
        <v>61.714347785226003</v>
      </c>
      <c r="N423">
        <v>1.06982987581002</v>
      </c>
      <c r="O423">
        <v>10.461099083329399</v>
      </c>
      <c r="P423">
        <v>89.763986013985999</v>
      </c>
      <c r="Q423">
        <v>2.6821479911190001E-2</v>
      </c>
    </row>
    <row r="424" spans="1:17" x14ac:dyDescent="0.3">
      <c r="A424" t="s">
        <v>963</v>
      </c>
      <c r="B424" t="s">
        <v>964</v>
      </c>
      <c r="C424" t="str">
        <f>IFERROR(VLOOKUP(Table1[[#This Row],[Ticker]],[1]!Table1[[Symbol]:[Industry]],2,FALSE),"-")</f>
        <v>-</v>
      </c>
      <c r="D424" t="s">
        <v>21</v>
      </c>
      <c r="E424">
        <v>14889.6076908799</v>
      </c>
      <c r="F424">
        <v>2641.6</v>
      </c>
      <c r="G424">
        <v>164.84834449676799</v>
      </c>
      <c r="H424">
        <v>9.6000432018824409</v>
      </c>
      <c r="I424">
        <v>109.840363697851</v>
      </c>
      <c r="J424">
        <v>-0.17032340509570801</v>
      </c>
      <c r="K424">
        <v>2300.6333096291601</v>
      </c>
      <c r="L424">
        <v>1568.8559456637499</v>
      </c>
      <c r="M424">
        <v>61.057588357816897</v>
      </c>
      <c r="N424">
        <v>0.66225604379590097</v>
      </c>
      <c r="O424">
        <v>4.9345093882495501</v>
      </c>
      <c r="P424">
        <v>257.64960736528502</v>
      </c>
    </row>
    <row r="425" spans="1:17" x14ac:dyDescent="0.3">
      <c r="A425" t="s">
        <v>965</v>
      </c>
      <c r="B425" t="s">
        <v>966</v>
      </c>
      <c r="C425" t="str">
        <f>IFERROR(VLOOKUP(Table1[[#This Row],[Ticker]],[1]!Table1[[Symbol]:[Industry]],2,FALSE),"-")</f>
        <v>-</v>
      </c>
      <c r="D425" t="s">
        <v>617</v>
      </c>
      <c r="E425">
        <v>14570.09455811</v>
      </c>
      <c r="F425">
        <v>151.44999999999999</v>
      </c>
      <c r="G425">
        <v>30.285410791407202</v>
      </c>
      <c r="H425">
        <v>6.52623788406658</v>
      </c>
      <c r="I425">
        <v>-11.704999080629699</v>
      </c>
      <c r="J425">
        <v>-2.91686261646367</v>
      </c>
      <c r="K425">
        <v>145.93867683426299</v>
      </c>
      <c r="L425">
        <v>139.62253553282599</v>
      </c>
      <c r="M425">
        <v>57.957222892057999</v>
      </c>
      <c r="N425">
        <v>1.3918547620631601</v>
      </c>
      <c r="O425">
        <v>13.0736216573126</v>
      </c>
      <c r="P425">
        <v>63.200431034482698</v>
      </c>
      <c r="Q425">
        <v>1.7777257435433E-2</v>
      </c>
    </row>
    <row r="426" spans="1:17" x14ac:dyDescent="0.3">
      <c r="A426" t="s">
        <v>967</v>
      </c>
      <c r="B426" t="s">
        <v>968</v>
      </c>
      <c r="C426" t="str">
        <f>IFERROR(VLOOKUP(Table1[[#This Row],[Ticker]],[1]!Table1[[Symbol]:[Industry]],2,FALSE),"-")</f>
        <v>-</v>
      </c>
      <c r="D426" t="s">
        <v>614</v>
      </c>
      <c r="E426">
        <v>14513.4484362</v>
      </c>
      <c r="F426">
        <v>151.1</v>
      </c>
      <c r="G426">
        <v>-43.420394723015001</v>
      </c>
      <c r="H426">
        <v>-2.88298441259581</v>
      </c>
      <c r="I426">
        <v>-58.620217766397602</v>
      </c>
      <c r="J426">
        <v>-2.8496583573283298</v>
      </c>
      <c r="K426">
        <v>152.19502575962801</v>
      </c>
      <c r="L426">
        <v>184.189320145832</v>
      </c>
      <c r="M426">
        <v>44.322908303172603</v>
      </c>
      <c r="N426">
        <v>1.21512449432354</v>
      </c>
      <c r="O426">
        <v>98.345466578424805</v>
      </c>
      <c r="P426">
        <v>20.398406374501899</v>
      </c>
      <c r="Q426">
        <v>-4.3458732683090001E-2</v>
      </c>
    </row>
    <row r="427" spans="1:17" x14ac:dyDescent="0.3">
      <c r="A427" t="s">
        <v>969</v>
      </c>
      <c r="B427" t="s">
        <v>970</v>
      </c>
      <c r="C427" t="str">
        <f>IFERROR(VLOOKUP(Table1[[#This Row],[Ticker]],[1]!Table1[[Symbol]:[Industry]],2,FALSE),"-")</f>
        <v>-</v>
      </c>
      <c r="D427" t="s">
        <v>230</v>
      </c>
      <c r="E427">
        <v>14404.79408</v>
      </c>
      <c r="F427">
        <v>4563.1000000000004</v>
      </c>
      <c r="G427">
        <v>39.805761843746602</v>
      </c>
      <c r="H427">
        <v>1.4115084993932301</v>
      </c>
      <c r="I427">
        <v>35.018284835789601</v>
      </c>
      <c r="J427">
        <v>-3.27398426147704</v>
      </c>
      <c r="K427">
        <v>4419.8931966412101</v>
      </c>
      <c r="L427">
        <v>3699.85305011735</v>
      </c>
      <c r="M427">
        <v>45.032938920508101</v>
      </c>
      <c r="N427">
        <v>1.03953911407849</v>
      </c>
      <c r="O427">
        <v>9.5746312813657308</v>
      </c>
      <c r="P427">
        <v>67.881385552142106</v>
      </c>
      <c r="Q427">
        <v>0.18695816456533901</v>
      </c>
    </row>
    <row r="428" spans="1:17" x14ac:dyDescent="0.3">
      <c r="A428" t="s">
        <v>971</v>
      </c>
      <c r="B428" t="s">
        <v>972</v>
      </c>
      <c r="C428" t="str">
        <f>IFERROR(VLOOKUP(Table1[[#This Row],[Ticker]],[1]!Table1[[Symbol]:[Industry]],2,FALSE),"-")</f>
        <v>-</v>
      </c>
      <c r="D428" t="s">
        <v>973</v>
      </c>
      <c r="E428">
        <v>14404.664656110001</v>
      </c>
      <c r="F428">
        <v>1467.85</v>
      </c>
      <c r="G428">
        <v>-18.321518155521201</v>
      </c>
      <c r="H428">
        <v>6.9380824542909396</v>
      </c>
      <c r="I428">
        <v>-23.004649383808601</v>
      </c>
      <c r="J428">
        <v>-1.6512055277923801</v>
      </c>
      <c r="K428">
        <v>1393.9045062016401</v>
      </c>
      <c r="L428">
        <v>1462.57705622603</v>
      </c>
      <c r="M428">
        <v>60.072406701104903</v>
      </c>
      <c r="N428">
        <v>1.4584386352958001</v>
      </c>
      <c r="O428">
        <v>27.768504956228501</v>
      </c>
      <c r="P428">
        <v>21.894203620660999</v>
      </c>
      <c r="Q428">
        <v>-3.7761214364808997E-2</v>
      </c>
    </row>
    <row r="429" spans="1:17" x14ac:dyDescent="0.3">
      <c r="A429" t="s">
        <v>974</v>
      </c>
      <c r="B429" t="s">
        <v>975</v>
      </c>
      <c r="C429" t="str">
        <f>IFERROR(VLOOKUP(Table1[[#This Row],[Ticker]],[1]!Table1[[Symbol]:[Industry]],2,FALSE),"-")</f>
        <v>-</v>
      </c>
      <c r="D429" t="s">
        <v>247</v>
      </c>
      <c r="E429">
        <v>14328.008524499999</v>
      </c>
      <c r="F429">
        <v>2053.5500000000002</v>
      </c>
      <c r="G429">
        <v>60.254873980206703</v>
      </c>
      <c r="H429">
        <v>38.629853490842201</v>
      </c>
      <c r="I429">
        <v>16.8390995418278</v>
      </c>
      <c r="J429">
        <v>7.0333017122172201</v>
      </c>
      <c r="K429">
        <v>1723.6408955438601</v>
      </c>
      <c r="L429">
        <v>1525.07657894263</v>
      </c>
      <c r="M429">
        <v>69.783314727575899</v>
      </c>
      <c r="N429">
        <v>4.3094807720291097</v>
      </c>
      <c r="O429">
        <v>5.5586666991307601</v>
      </c>
      <c r="P429">
        <v>111.695273439513</v>
      </c>
      <c r="Q429">
        <v>2.9011801075647999E-2</v>
      </c>
    </row>
    <row r="430" spans="1:17" x14ac:dyDescent="0.3">
      <c r="A430" t="s">
        <v>976</v>
      </c>
      <c r="B430" t="s">
        <v>977</v>
      </c>
      <c r="C430" t="str">
        <f>IFERROR(VLOOKUP(Table1[[#This Row],[Ticker]],[1]!Table1[[Symbol]:[Industry]],2,FALSE),"-")</f>
        <v>-</v>
      </c>
      <c r="D430" t="s">
        <v>18</v>
      </c>
      <c r="E430">
        <v>14113.077934999999</v>
      </c>
      <c r="F430">
        <v>947.75</v>
      </c>
      <c r="G430">
        <v>96.556347893225805</v>
      </c>
      <c r="H430">
        <v>0.927997869564267</v>
      </c>
      <c r="I430">
        <v>19.4828367309409</v>
      </c>
      <c r="J430">
        <v>-0.84313012412023902</v>
      </c>
      <c r="K430">
        <v>947.61510090295496</v>
      </c>
      <c r="L430">
        <v>799.05100712771798</v>
      </c>
      <c r="M430">
        <v>37.602546098221097</v>
      </c>
      <c r="N430">
        <v>0.444125856292512</v>
      </c>
      <c r="O430">
        <v>18.438406752835601</v>
      </c>
      <c r="P430">
        <v>172.42023569991301</v>
      </c>
      <c r="Q430">
        <v>0.166817082628477</v>
      </c>
    </row>
    <row r="431" spans="1:17" x14ac:dyDescent="0.3">
      <c r="A431" t="s">
        <v>978</v>
      </c>
      <c r="B431" t="s">
        <v>979</v>
      </c>
      <c r="C431" t="str">
        <f>IFERROR(VLOOKUP(Table1[[#This Row],[Ticker]],[1]!Table1[[Symbol]:[Industry]],2,FALSE),"-")</f>
        <v>-</v>
      </c>
      <c r="D431" t="s">
        <v>487</v>
      </c>
      <c r="E431">
        <v>14079.349218025</v>
      </c>
      <c r="F431">
        <v>1779.05</v>
      </c>
      <c r="G431">
        <v>-9.7918609410374309</v>
      </c>
      <c r="H431">
        <v>8.9774068229906501</v>
      </c>
      <c r="I431">
        <v>1.5980859789890201</v>
      </c>
      <c r="J431">
        <v>-5.0132292339165501</v>
      </c>
      <c r="K431">
        <v>1718.40662608346</v>
      </c>
      <c r="L431">
        <v>1604.3320395632099</v>
      </c>
      <c r="M431">
        <v>34.538150771154001</v>
      </c>
      <c r="N431">
        <v>0.76511828653982505</v>
      </c>
      <c r="O431">
        <v>11.2363339984823</v>
      </c>
      <c r="P431">
        <v>36.117061973986203</v>
      </c>
      <c r="Q431">
        <v>-0.111046143514795</v>
      </c>
    </row>
    <row r="432" spans="1:17" x14ac:dyDescent="0.3">
      <c r="A432" t="s">
        <v>980</v>
      </c>
      <c r="B432" t="s">
        <v>981</v>
      </c>
      <c r="C432" t="str">
        <f>IFERROR(VLOOKUP(Table1[[#This Row],[Ticker]],[1]!Table1[[Symbol]:[Industry]],2,FALSE),"-")</f>
        <v>-</v>
      </c>
      <c r="D432" t="s">
        <v>617</v>
      </c>
      <c r="E432">
        <v>14041.699854028</v>
      </c>
      <c r="F432">
        <v>28.28</v>
      </c>
      <c r="G432">
        <v>44.286954096549501</v>
      </c>
      <c r="H432">
        <v>8.1972794372338509</v>
      </c>
      <c r="I432">
        <v>-24.4488327590993</v>
      </c>
      <c r="J432">
        <v>-0.23712340817070601</v>
      </c>
      <c r="K432">
        <v>27.473206195240799</v>
      </c>
      <c r="L432">
        <v>25.254261383997601</v>
      </c>
      <c r="M432">
        <v>51.766645312215601</v>
      </c>
      <c r="N432">
        <v>1.9063251016998399</v>
      </c>
      <c r="O432">
        <v>38.083451202262999</v>
      </c>
      <c r="P432">
        <v>94.3642611683848</v>
      </c>
      <c r="Q432">
        <v>-4.4857449827120002E-3</v>
      </c>
    </row>
    <row r="433" spans="1:17" x14ac:dyDescent="0.3">
      <c r="A433" t="s">
        <v>982</v>
      </c>
      <c r="B433" t="s">
        <v>983</v>
      </c>
      <c r="C433" t="str">
        <f>IFERROR(VLOOKUP(Table1[[#This Row],[Ticker]],[1]!Table1[[Symbol]:[Industry]],2,FALSE),"-")</f>
        <v>-</v>
      </c>
      <c r="D433" t="s">
        <v>59</v>
      </c>
      <c r="E433">
        <v>13938.009044959999</v>
      </c>
      <c r="F433">
        <v>908.6</v>
      </c>
      <c r="G433">
        <v>258.84483462720601</v>
      </c>
      <c r="H433">
        <v>76.180258706867406</v>
      </c>
      <c r="I433">
        <v>74.644481511641999</v>
      </c>
      <c r="J433">
        <v>34.531812606146502</v>
      </c>
      <c r="K433">
        <v>625.80265735810599</v>
      </c>
      <c r="L433">
        <v>483.30392245295201</v>
      </c>
      <c r="M433">
        <v>87.665828918349405</v>
      </c>
      <c r="N433">
        <v>3.3855768932832202</v>
      </c>
      <c r="O433">
        <v>9.5091349328637307</v>
      </c>
      <c r="P433">
        <v>326.07268464243799</v>
      </c>
      <c r="Q433">
        <v>4.9912157471919003E-2</v>
      </c>
    </row>
    <row r="434" spans="1:17" x14ac:dyDescent="0.3">
      <c r="A434" t="s">
        <v>984</v>
      </c>
      <c r="B434" t="s">
        <v>985</v>
      </c>
      <c r="C434" t="str">
        <f>IFERROR(VLOOKUP(Table1[[#This Row],[Ticker]],[1]!Table1[[Symbol]:[Industry]],2,FALSE),"-")</f>
        <v>-</v>
      </c>
      <c r="D434" t="s">
        <v>59</v>
      </c>
      <c r="E434">
        <v>13770.11043456</v>
      </c>
      <c r="F434">
        <v>1011.95</v>
      </c>
      <c r="G434">
        <v>19.7275567345064</v>
      </c>
      <c r="H434">
        <v>6.4299985150528398</v>
      </c>
      <c r="I434">
        <v>-3.54106162898541</v>
      </c>
      <c r="J434">
        <v>-1.8061292932495301</v>
      </c>
      <c r="K434">
        <v>965.96047755284098</v>
      </c>
      <c r="L434">
        <v>885.93381169402596</v>
      </c>
      <c r="M434">
        <v>43.373803905907799</v>
      </c>
      <c r="N434">
        <v>0.63765168563561003</v>
      </c>
      <c r="O434">
        <v>7.7128316616433601</v>
      </c>
      <c r="P434">
        <v>47.686806771745403</v>
      </c>
      <c r="Q434">
        <v>-1.5396441213749E-2</v>
      </c>
    </row>
    <row r="435" spans="1:17" hidden="1" x14ac:dyDescent="0.3">
      <c r="A435" t="s">
        <v>986</v>
      </c>
      <c r="B435" t="s">
        <v>987</v>
      </c>
      <c r="C435" t="str">
        <f>IFERROR(VLOOKUP(Table1[[#This Row],[Ticker]],[1]!Table1[[Symbol]:[Industry]],2,FALSE),"-")</f>
        <v>-</v>
      </c>
      <c r="D435" t="s">
        <v>988</v>
      </c>
      <c r="E435">
        <v>13662.2140045</v>
      </c>
      <c r="F435">
        <v>2251.25</v>
      </c>
      <c r="G435">
        <v>44.221289264680898</v>
      </c>
      <c r="H435">
        <v>13.730832413691401</v>
      </c>
      <c r="I435">
        <v>58.3075372828404</v>
      </c>
      <c r="J435">
        <v>6.9229579542962396</v>
      </c>
      <c r="K435">
        <v>1913.3155288732401</v>
      </c>
      <c r="M435">
        <v>87.451853234981002</v>
      </c>
      <c r="N435">
        <v>0.70173329385308503</v>
      </c>
      <c r="O435">
        <v>1.94780677401442</v>
      </c>
      <c r="P435">
        <v>83.685541775456898</v>
      </c>
    </row>
    <row r="436" spans="1:17" x14ac:dyDescent="0.3">
      <c r="A436" t="s">
        <v>989</v>
      </c>
      <c r="B436" t="s">
        <v>990</v>
      </c>
      <c r="C436" t="str">
        <f>IFERROR(VLOOKUP(Table1[[#This Row],[Ticker]],[1]!Table1[[Symbol]:[Industry]],2,FALSE),"-")</f>
        <v>-</v>
      </c>
      <c r="D436" t="s">
        <v>230</v>
      </c>
      <c r="E436">
        <v>13553.788037279999</v>
      </c>
      <c r="F436">
        <v>5681.6</v>
      </c>
      <c r="G436">
        <v>18.6236784801903</v>
      </c>
      <c r="H436">
        <v>28.497361484617201</v>
      </c>
      <c r="I436">
        <v>1.6562659011116201</v>
      </c>
      <c r="J436">
        <v>4.2395691837991603</v>
      </c>
      <c r="K436">
        <v>4794.8648281243404</v>
      </c>
      <c r="L436">
        <v>4505.0739157742601</v>
      </c>
      <c r="M436">
        <v>81.012757210875193</v>
      </c>
      <c r="N436">
        <v>2.9852217244834298</v>
      </c>
      <c r="O436">
        <v>2.78794705716698</v>
      </c>
      <c r="P436">
        <v>50.225406856070101</v>
      </c>
      <c r="Q436">
        <v>0.11841965276902</v>
      </c>
    </row>
    <row r="437" spans="1:17" x14ac:dyDescent="0.3">
      <c r="A437" t="s">
        <v>991</v>
      </c>
      <c r="B437" t="s">
        <v>992</v>
      </c>
      <c r="C437" t="str">
        <f>IFERROR(VLOOKUP(Table1[[#This Row],[Ticker]],[1]!Table1[[Symbol]:[Industry]],2,FALSE),"-")</f>
        <v>-</v>
      </c>
      <c r="D437" t="s">
        <v>119</v>
      </c>
      <c r="E437">
        <v>13478.878902799999</v>
      </c>
      <c r="F437">
        <v>2118.25</v>
      </c>
      <c r="G437">
        <v>16.448932481865398</v>
      </c>
      <c r="H437">
        <v>14.1426304302839</v>
      </c>
      <c r="I437">
        <v>13.2297761102945</v>
      </c>
      <c r="J437">
        <v>15.9260554707518</v>
      </c>
      <c r="K437">
        <v>1803.4188957490401</v>
      </c>
      <c r="L437">
        <v>1657.87908727691</v>
      </c>
      <c r="M437">
        <v>83.229556650120102</v>
      </c>
      <c r="N437">
        <v>1.2928222370165201</v>
      </c>
      <c r="O437">
        <v>0.79074707895667695</v>
      </c>
      <c r="P437">
        <v>48.643907231325201</v>
      </c>
      <c r="Q437">
        <v>-7.7484551164110002E-2</v>
      </c>
    </row>
    <row r="438" spans="1:17" x14ac:dyDescent="0.3">
      <c r="A438" t="s">
        <v>993</v>
      </c>
      <c r="B438" t="s">
        <v>994</v>
      </c>
      <c r="C438" t="str">
        <f>IFERROR(VLOOKUP(Table1[[#This Row],[Ticker]],[1]!Table1[[Symbol]:[Industry]],2,FALSE),"-")</f>
        <v>-</v>
      </c>
      <c r="D438" t="s">
        <v>46</v>
      </c>
      <c r="E438">
        <v>13476.25654672</v>
      </c>
      <c r="F438">
        <v>733.15</v>
      </c>
      <c r="G438">
        <v>73.210504800910797</v>
      </c>
      <c r="H438">
        <v>36.214956082937697</v>
      </c>
      <c r="I438">
        <v>21.734674649893499</v>
      </c>
      <c r="J438">
        <v>6.0443367588433699</v>
      </c>
      <c r="K438">
        <v>616.78872581874998</v>
      </c>
      <c r="L438">
        <v>541.609002188207</v>
      </c>
      <c r="M438">
        <v>71.512097131881802</v>
      </c>
      <c r="N438">
        <v>0.87731863738548899</v>
      </c>
      <c r="O438">
        <v>3.3826638477801398</v>
      </c>
      <c r="P438">
        <v>100.34157671813</v>
      </c>
      <c r="Q438">
        <v>6.1306028398789E-2</v>
      </c>
    </row>
    <row r="439" spans="1:17" x14ac:dyDescent="0.3">
      <c r="A439" t="s">
        <v>995</v>
      </c>
      <c r="B439" t="s">
        <v>996</v>
      </c>
      <c r="C439" t="str">
        <f>IFERROR(VLOOKUP(Table1[[#This Row],[Ticker]],[1]!Table1[[Symbol]:[Industry]],2,FALSE),"-")</f>
        <v>-</v>
      </c>
      <c r="D439" t="s">
        <v>997</v>
      </c>
      <c r="E439">
        <v>13474.472744855</v>
      </c>
      <c r="F439">
        <v>759.05</v>
      </c>
      <c r="G439">
        <v>36.854666948184096</v>
      </c>
      <c r="H439">
        <v>8.4612468351900993</v>
      </c>
      <c r="I439">
        <v>20.132073408517599</v>
      </c>
      <c r="J439">
        <v>-0.74005524266413603</v>
      </c>
      <c r="K439">
        <v>698.998176729394</v>
      </c>
      <c r="L439">
        <v>610.10313693994999</v>
      </c>
      <c r="M439">
        <v>53.5244284939686</v>
      </c>
      <c r="N439">
        <v>0.723028278062258</v>
      </c>
      <c r="O439">
        <v>9.7424412094065005</v>
      </c>
      <c r="P439">
        <v>67.801481153973597</v>
      </c>
      <c r="Q439">
        <v>4.7828360763860003E-2</v>
      </c>
    </row>
    <row r="440" spans="1:17" hidden="1" x14ac:dyDescent="0.3">
      <c r="A440" t="s">
        <v>998</v>
      </c>
      <c r="B440" t="s">
        <v>999</v>
      </c>
      <c r="C440" t="str">
        <f>IFERROR(VLOOKUP(Table1[[#This Row],[Ticker]],[1]!Table1[[Symbol]:[Industry]],2,FALSE),"-")</f>
        <v>-</v>
      </c>
      <c r="D440" t="s">
        <v>539</v>
      </c>
      <c r="E440">
        <v>13406.84074003</v>
      </c>
      <c r="F440">
        <v>2943.95</v>
      </c>
      <c r="G440">
        <v>-6.9373693092513902</v>
      </c>
      <c r="H440">
        <v>5.9122904417404198</v>
      </c>
      <c r="I440">
        <v>-1.2865775757568301</v>
      </c>
      <c r="J440">
        <v>7.2822308087190299E-2</v>
      </c>
      <c r="K440">
        <v>2707.1337916245102</v>
      </c>
      <c r="L440">
        <v>2582.6053422643499</v>
      </c>
      <c r="M440">
        <v>73.183535027822302</v>
      </c>
      <c r="N440">
        <v>0.81417725099478599</v>
      </c>
      <c r="O440">
        <v>3.87404677389222</v>
      </c>
      <c r="P440">
        <v>29.8610498456109</v>
      </c>
      <c r="Q440">
        <v>-3.0209957199850999E-2</v>
      </c>
    </row>
    <row r="441" spans="1:17" hidden="1" x14ac:dyDescent="0.3">
      <c r="A441" t="s">
        <v>1000</v>
      </c>
      <c r="B441" t="s">
        <v>1001</v>
      </c>
      <c r="C441" t="str">
        <f>IFERROR(VLOOKUP(Table1[[#This Row],[Ticker]],[1]!Table1[[Symbol]:[Industry]],2,FALSE),"-")</f>
        <v>-</v>
      </c>
      <c r="D441" t="s">
        <v>653</v>
      </c>
      <c r="E441">
        <v>13393.715509064999</v>
      </c>
      <c r="F441">
        <v>560.65</v>
      </c>
      <c r="G441">
        <v>-27.7885166120595</v>
      </c>
      <c r="H441">
        <v>0.24506910380233901</v>
      </c>
      <c r="I441">
        <v>-13.7984230806111</v>
      </c>
      <c r="J441">
        <v>-4.2585269806817898</v>
      </c>
      <c r="M441">
        <v>53.542159181724003</v>
      </c>
      <c r="O441">
        <v>17.720502987603599</v>
      </c>
      <c r="P441">
        <v>19.261859178898</v>
      </c>
    </row>
    <row r="442" spans="1:17" x14ac:dyDescent="0.3">
      <c r="A442" t="s">
        <v>1002</v>
      </c>
      <c r="B442" t="s">
        <v>1003</v>
      </c>
      <c r="C442" t="str">
        <f>IFERROR(VLOOKUP(Table1[[#This Row],[Ticker]],[1]!Table1[[Symbol]:[Industry]],2,FALSE),"-")</f>
        <v>-</v>
      </c>
      <c r="D442" t="s">
        <v>148</v>
      </c>
      <c r="E442">
        <v>13374.680883200001</v>
      </c>
      <c r="F442">
        <v>13219.85</v>
      </c>
      <c r="G442">
        <v>196.772200183911</v>
      </c>
      <c r="H442">
        <v>14.8193576058482</v>
      </c>
      <c r="I442">
        <v>88.885191056956003</v>
      </c>
      <c r="J442">
        <v>17.0874128261053</v>
      </c>
      <c r="K442">
        <v>10923.9315614928</v>
      </c>
      <c r="L442">
        <v>8349.6883715545791</v>
      </c>
      <c r="M442">
        <v>80.939001649176106</v>
      </c>
      <c r="N442">
        <v>1.5302361212308</v>
      </c>
      <c r="O442">
        <v>1.8839094240857299</v>
      </c>
      <c r="P442">
        <v>239.23146009750999</v>
      </c>
      <c r="Q442">
        <v>0.216956159915451</v>
      </c>
    </row>
    <row r="443" spans="1:17" x14ac:dyDescent="0.3">
      <c r="A443" t="s">
        <v>1004</v>
      </c>
      <c r="B443" t="s">
        <v>1005</v>
      </c>
      <c r="C443" t="str">
        <f>IFERROR(VLOOKUP(Table1[[#This Row],[Ticker]],[1]!Table1[[Symbol]:[Industry]],2,FALSE),"-")</f>
        <v>-</v>
      </c>
      <c r="D443" t="s">
        <v>297</v>
      </c>
      <c r="E443">
        <v>13346.828274714901</v>
      </c>
      <c r="F443">
        <v>954.85</v>
      </c>
      <c r="G443">
        <v>168.48001569453299</v>
      </c>
      <c r="H443">
        <v>3.2158632579157702</v>
      </c>
      <c r="I443">
        <v>7.3122230621726203</v>
      </c>
      <c r="J443">
        <v>-1.81865159127368</v>
      </c>
      <c r="K443">
        <v>925.72169677975501</v>
      </c>
      <c r="L443">
        <v>760.44460806210202</v>
      </c>
      <c r="M443">
        <v>43.833683192915203</v>
      </c>
      <c r="N443">
        <v>0.74777081058953798</v>
      </c>
      <c r="O443">
        <v>10.813216735612899</v>
      </c>
      <c r="P443">
        <v>215.62680770184201</v>
      </c>
      <c r="Q443">
        <v>9.2534704036957002E-2</v>
      </c>
    </row>
    <row r="444" spans="1:17" x14ac:dyDescent="0.3">
      <c r="A444" t="s">
        <v>1006</v>
      </c>
      <c r="B444" t="s">
        <v>1007</v>
      </c>
      <c r="C444" t="str">
        <f>IFERROR(VLOOKUP(Table1[[#This Row],[Ticker]],[1]!Table1[[Symbol]:[Industry]],2,FALSE),"-")</f>
        <v>-</v>
      </c>
      <c r="D444" t="s">
        <v>80</v>
      </c>
      <c r="E444">
        <v>13320.138726134999</v>
      </c>
      <c r="F444">
        <v>372.95</v>
      </c>
      <c r="G444">
        <v>-19.522322922624301</v>
      </c>
      <c r="H444">
        <v>7.4788853050809703</v>
      </c>
      <c r="I444">
        <v>-10.409441091666601</v>
      </c>
      <c r="J444">
        <v>-1.24712888679008</v>
      </c>
      <c r="K444">
        <v>341.12813752588397</v>
      </c>
      <c r="L444">
        <v>341.67154023812498</v>
      </c>
      <c r="M444">
        <v>68.029133666320206</v>
      </c>
      <c r="N444">
        <v>1.4936923619290201</v>
      </c>
      <c r="O444">
        <v>6.7167180587209998</v>
      </c>
      <c r="P444">
        <v>28.029522828698902</v>
      </c>
      <c r="Q444">
        <v>-0.100414191265324</v>
      </c>
    </row>
    <row r="445" spans="1:17" x14ac:dyDescent="0.3">
      <c r="A445" t="s">
        <v>1008</v>
      </c>
      <c r="B445" t="s">
        <v>1009</v>
      </c>
      <c r="C445" t="str">
        <f>IFERROR(VLOOKUP(Table1[[#This Row],[Ticker]],[1]!Table1[[Symbol]:[Industry]],2,FALSE),"-")</f>
        <v>-</v>
      </c>
      <c r="D445" t="s">
        <v>252</v>
      </c>
      <c r="E445">
        <v>13314.72994005</v>
      </c>
      <c r="F445">
        <v>1046.0999999999999</v>
      </c>
      <c r="G445">
        <v>3.7223224901970098</v>
      </c>
      <c r="H445">
        <v>3.9097751089032902</v>
      </c>
      <c r="I445">
        <v>7.4625275589942897</v>
      </c>
      <c r="J445">
        <v>2.6351913735488202</v>
      </c>
      <c r="K445">
        <v>966.41216905514796</v>
      </c>
      <c r="L445">
        <v>884.12621117860795</v>
      </c>
      <c r="M445">
        <v>73.128112568004198</v>
      </c>
      <c r="N445">
        <v>0.78541200211832496</v>
      </c>
      <c r="O445">
        <v>2.0934901061084199</v>
      </c>
      <c r="P445">
        <v>43.066192560174997</v>
      </c>
      <c r="Q445">
        <v>-4.8720201770540003E-3</v>
      </c>
    </row>
    <row r="446" spans="1:17" x14ac:dyDescent="0.3">
      <c r="A446" t="s">
        <v>1010</v>
      </c>
      <c r="B446" t="s">
        <v>1011</v>
      </c>
      <c r="C446" t="str">
        <f>IFERROR(VLOOKUP(Table1[[#This Row],[Ticker]],[1]!Table1[[Symbol]:[Industry]],2,FALSE),"-")</f>
        <v>-</v>
      </c>
      <c r="D446" t="s">
        <v>297</v>
      </c>
      <c r="E446">
        <v>13304.4121553</v>
      </c>
      <c r="F446">
        <v>2460.5</v>
      </c>
      <c r="G446">
        <v>72.4608854729711</v>
      </c>
      <c r="H446">
        <v>21.473234857505499</v>
      </c>
      <c r="I446">
        <v>13.190973478392401</v>
      </c>
      <c r="J446">
        <v>7.59726911317013</v>
      </c>
      <c r="K446">
        <v>2105.8259495157399</v>
      </c>
      <c r="L446">
        <v>1908.78399577959</v>
      </c>
      <c r="M446">
        <v>71.512343102860399</v>
      </c>
      <c r="N446">
        <v>2.86998934453664</v>
      </c>
      <c r="O446">
        <v>11.678520625889</v>
      </c>
      <c r="P446">
        <v>108.499279722057</v>
      </c>
      <c r="Q446">
        <v>5.3086989894999E-2</v>
      </c>
    </row>
    <row r="447" spans="1:17" x14ac:dyDescent="0.3">
      <c r="A447" t="s">
        <v>1012</v>
      </c>
      <c r="B447" t="s">
        <v>1013</v>
      </c>
      <c r="C447" t="str">
        <f>IFERROR(VLOOKUP(Table1[[#This Row],[Ticker]],[1]!Table1[[Symbol]:[Industry]],2,FALSE),"-")</f>
        <v>-</v>
      </c>
      <c r="D447" t="s">
        <v>526</v>
      </c>
      <c r="E447">
        <v>13265.8057092</v>
      </c>
      <c r="F447">
        <v>853.6</v>
      </c>
      <c r="G447">
        <v>-29.8425425211875</v>
      </c>
      <c r="H447">
        <v>-2.95427587411459</v>
      </c>
      <c r="I447">
        <v>-8.2975087416511393</v>
      </c>
      <c r="J447">
        <v>-4.3415715592789903</v>
      </c>
      <c r="K447">
        <v>829.81647964827505</v>
      </c>
      <c r="L447">
        <v>824.67690484787499</v>
      </c>
      <c r="M447">
        <v>61.024392950299998</v>
      </c>
      <c r="N447">
        <v>1.3373290780365299</v>
      </c>
      <c r="O447">
        <v>20.073805060918399</v>
      </c>
      <c r="P447">
        <v>20.403413498836201</v>
      </c>
      <c r="Q447">
        <v>2.1072923691000001E-2</v>
      </c>
    </row>
    <row r="448" spans="1:17" x14ac:dyDescent="0.3">
      <c r="A448" t="s">
        <v>1014</v>
      </c>
      <c r="B448" t="s">
        <v>1015</v>
      </c>
      <c r="C448" t="str">
        <f>IFERROR(VLOOKUP(Table1[[#This Row],[Ticker]],[1]!Table1[[Symbol]:[Industry]],2,FALSE),"-")</f>
        <v>-</v>
      </c>
      <c r="D448" t="s">
        <v>292</v>
      </c>
      <c r="E448">
        <v>13178.471531645</v>
      </c>
      <c r="F448">
        <v>1298.3499999999999</v>
      </c>
      <c r="G448">
        <v>8.6850362391426508</v>
      </c>
      <c r="H448">
        <v>-2.0110995939755498</v>
      </c>
      <c r="I448">
        <v>-8.2304830525940407</v>
      </c>
      <c r="J448">
        <v>3.21700164437953</v>
      </c>
      <c r="K448">
        <v>1295.7243005579801</v>
      </c>
      <c r="L448">
        <v>1205.8739858394799</v>
      </c>
      <c r="M448">
        <v>56.168324811585599</v>
      </c>
      <c r="N448">
        <v>0.49475596026252999</v>
      </c>
      <c r="O448">
        <v>27.007355489659901</v>
      </c>
      <c r="P448">
        <v>36.052604002933997</v>
      </c>
      <c r="Q448">
        <v>0.13484504350016799</v>
      </c>
    </row>
    <row r="449" spans="1:17" hidden="1" x14ac:dyDescent="0.3">
      <c r="A449" t="s">
        <v>1016</v>
      </c>
      <c r="B449" t="s">
        <v>1017</v>
      </c>
      <c r="C449" t="str">
        <f>IFERROR(VLOOKUP(Table1[[#This Row],[Ticker]],[1]!Table1[[Symbol]:[Industry]],2,FALSE),"-")</f>
        <v>-</v>
      </c>
      <c r="D449" t="s">
        <v>1018</v>
      </c>
      <c r="E449">
        <v>13086.281429999999</v>
      </c>
      <c r="F449">
        <v>1441.8</v>
      </c>
      <c r="G449">
        <v>27.6330965369201</v>
      </c>
      <c r="H449">
        <v>7.6729151127029596</v>
      </c>
      <c r="I449">
        <v>50.261350962840901</v>
      </c>
      <c r="J449">
        <v>5.3801631713854601</v>
      </c>
      <c r="K449">
        <v>1308.93693478456</v>
      </c>
      <c r="M449">
        <v>75.390274787571599</v>
      </c>
      <c r="N449">
        <v>0.78153496671332001</v>
      </c>
      <c r="O449">
        <v>2.1639617145235102</v>
      </c>
      <c r="P449">
        <v>79.876489301977401</v>
      </c>
    </row>
    <row r="450" spans="1:17" x14ac:dyDescent="0.3">
      <c r="A450" t="s">
        <v>1019</v>
      </c>
      <c r="B450" t="s">
        <v>1020</v>
      </c>
      <c r="C450" t="str">
        <f>IFERROR(VLOOKUP(Table1[[#This Row],[Ticker]],[1]!Table1[[Symbol]:[Industry]],2,FALSE),"-")</f>
        <v>-</v>
      </c>
      <c r="D450" t="s">
        <v>80</v>
      </c>
      <c r="E450">
        <v>12951.769438719901</v>
      </c>
      <c r="F450">
        <v>627.20000000000005</v>
      </c>
      <c r="G450">
        <v>-24.573770899261302</v>
      </c>
      <c r="H450">
        <v>-13.7162168299415</v>
      </c>
      <c r="I450">
        <v>-34.123829361734003</v>
      </c>
      <c r="J450">
        <v>-1.81534843448214</v>
      </c>
      <c r="K450">
        <v>650.85677433847195</v>
      </c>
      <c r="L450">
        <v>663.36420054522102</v>
      </c>
      <c r="M450">
        <v>31.084582712299799</v>
      </c>
      <c r="N450">
        <v>0.64716462979870104</v>
      </c>
      <c r="O450">
        <v>31.377551020408099</v>
      </c>
      <c r="P450">
        <v>24.3827466534457</v>
      </c>
      <c r="Q450">
        <v>5.1531370789095997E-2</v>
      </c>
    </row>
    <row r="451" spans="1:17" hidden="1" x14ac:dyDescent="0.3">
      <c r="A451" t="s">
        <v>1021</v>
      </c>
      <c r="B451" t="s">
        <v>1022</v>
      </c>
      <c r="C451" t="str">
        <f>IFERROR(VLOOKUP(Table1[[#This Row],[Ticker]],[1]!Table1[[Symbol]:[Industry]],2,FALSE),"-")</f>
        <v>-</v>
      </c>
      <c r="D451" t="s">
        <v>1023</v>
      </c>
      <c r="E451">
        <v>12906.893384999599</v>
      </c>
      <c r="F451">
        <v>100</v>
      </c>
      <c r="G451">
        <v>-25.353764466324701</v>
      </c>
      <c r="I451">
        <v>-12.0030123256628</v>
      </c>
      <c r="M451">
        <v>50</v>
      </c>
      <c r="N451">
        <v>1.8823529411764699</v>
      </c>
      <c r="O451">
        <v>0</v>
      </c>
      <c r="P451">
        <v>0</v>
      </c>
    </row>
    <row r="452" spans="1:17" x14ac:dyDescent="0.3">
      <c r="A452" t="s">
        <v>1024</v>
      </c>
      <c r="B452" t="s">
        <v>1025</v>
      </c>
      <c r="C452" t="str">
        <f>IFERROR(VLOOKUP(Table1[[#This Row],[Ticker]],[1]!Table1[[Symbol]:[Industry]],2,FALSE),"-")</f>
        <v>-</v>
      </c>
      <c r="D452" t="s">
        <v>653</v>
      </c>
      <c r="E452">
        <v>12867.84151961</v>
      </c>
      <c r="F452">
        <v>751.1</v>
      </c>
      <c r="G452">
        <v>84.252249733870102</v>
      </c>
      <c r="H452">
        <v>2.85353405250485</v>
      </c>
      <c r="I452">
        <v>36.157555777700402</v>
      </c>
      <c r="J452">
        <v>4.4408408121915599</v>
      </c>
      <c r="K452">
        <v>710.24362837045396</v>
      </c>
      <c r="L452">
        <v>602.93480271563897</v>
      </c>
      <c r="M452">
        <v>65.574252260914193</v>
      </c>
      <c r="N452">
        <v>0.616280411162757</v>
      </c>
      <c r="O452">
        <v>9.4394887498335702</v>
      </c>
      <c r="P452">
        <v>114.263300527742</v>
      </c>
    </row>
    <row r="453" spans="1:17" x14ac:dyDescent="0.3">
      <c r="A453" t="s">
        <v>1026</v>
      </c>
      <c r="B453" t="s">
        <v>1027</v>
      </c>
      <c r="C453" t="str">
        <f>IFERROR(VLOOKUP(Table1[[#This Row],[Ticker]],[1]!Table1[[Symbol]:[Industry]],2,FALSE),"-")</f>
        <v>-</v>
      </c>
      <c r="D453" t="s">
        <v>297</v>
      </c>
      <c r="E453">
        <v>12799.234073400001</v>
      </c>
      <c r="F453">
        <v>951.9</v>
      </c>
      <c r="G453">
        <v>-33.863687103391598</v>
      </c>
      <c r="H453">
        <v>2.1308197867368102</v>
      </c>
      <c r="I453">
        <v>-25.795803486684299</v>
      </c>
      <c r="J453">
        <v>0.268668394676431</v>
      </c>
      <c r="K453">
        <v>931.89833980407604</v>
      </c>
      <c r="L453">
        <v>946.59157164404496</v>
      </c>
      <c r="M453">
        <v>50.880576300876498</v>
      </c>
      <c r="N453">
        <v>0.68770578196605203</v>
      </c>
      <c r="O453">
        <v>38.454669608152102</v>
      </c>
      <c r="P453">
        <v>21.718560194360901</v>
      </c>
      <c r="Q453">
        <v>4.2331814211279996E-3</v>
      </c>
    </row>
    <row r="454" spans="1:17" x14ac:dyDescent="0.3">
      <c r="A454" t="s">
        <v>1028</v>
      </c>
      <c r="B454" t="s">
        <v>1029</v>
      </c>
      <c r="C454" t="str">
        <f>IFERROR(VLOOKUP(Table1[[#This Row],[Ticker]],[1]!Table1[[Symbol]:[Industry]],2,FALSE),"-")</f>
        <v>-</v>
      </c>
      <c r="D454" t="s">
        <v>75</v>
      </c>
      <c r="E454">
        <v>12781.5</v>
      </c>
      <c r="F454">
        <v>85.21</v>
      </c>
      <c r="G454">
        <v>129.137253497747</v>
      </c>
      <c r="H454">
        <v>16.474546565064799</v>
      </c>
      <c r="I454">
        <v>21.764648584855198</v>
      </c>
      <c r="J454">
        <v>6.6640423294675397</v>
      </c>
      <c r="K454">
        <v>76.825911871145806</v>
      </c>
      <c r="L454">
        <v>67.509791032702296</v>
      </c>
      <c r="M454">
        <v>67.771498762030703</v>
      </c>
      <c r="N454">
        <v>2.2745616435167699</v>
      </c>
      <c r="O454">
        <v>19.586902945663599</v>
      </c>
      <c r="P454">
        <v>167.11598746081501</v>
      </c>
      <c r="Q454">
        <v>3.8431223240521999E-2</v>
      </c>
    </row>
    <row r="455" spans="1:17" x14ac:dyDescent="0.3">
      <c r="A455" t="s">
        <v>1030</v>
      </c>
      <c r="B455" t="s">
        <v>1031</v>
      </c>
      <c r="C455" t="str">
        <f>IFERROR(VLOOKUP(Table1[[#This Row],[Ticker]],[1]!Table1[[Symbol]:[Industry]],2,FALSE),"-")</f>
        <v>-</v>
      </c>
      <c r="D455" t="s">
        <v>95</v>
      </c>
      <c r="E455">
        <v>12766.11</v>
      </c>
      <c r="F455">
        <v>401.45</v>
      </c>
      <c r="G455">
        <v>111.138706747138</v>
      </c>
      <c r="H455">
        <v>2.8894470146473101</v>
      </c>
      <c r="I455">
        <v>-22.801812458981299</v>
      </c>
      <c r="J455">
        <v>-1.8131672162235599</v>
      </c>
      <c r="K455">
        <v>396.81574262772301</v>
      </c>
      <c r="L455">
        <v>368.596119127311</v>
      </c>
      <c r="M455">
        <v>59.6867339278459</v>
      </c>
      <c r="N455">
        <v>0.57712697789487399</v>
      </c>
      <c r="O455">
        <v>26.0430937850292</v>
      </c>
      <c r="P455">
        <v>143.229324447137</v>
      </c>
      <c r="Q455">
        <v>0.147364882837489</v>
      </c>
    </row>
    <row r="456" spans="1:17" x14ac:dyDescent="0.3">
      <c r="A456" t="s">
        <v>1032</v>
      </c>
      <c r="B456" t="s">
        <v>1033</v>
      </c>
      <c r="C456" t="str">
        <f>IFERROR(VLOOKUP(Table1[[#This Row],[Ticker]],[1]!Table1[[Symbol]:[Industry]],2,FALSE),"-")</f>
        <v>-</v>
      </c>
      <c r="D456" t="s">
        <v>59</v>
      </c>
      <c r="E456">
        <v>12748.5944616</v>
      </c>
      <c r="F456">
        <v>526</v>
      </c>
      <c r="G456">
        <v>52.550062150674897</v>
      </c>
      <c r="H456">
        <v>16.482240458850701</v>
      </c>
      <c r="I456">
        <v>15.1576307300606</v>
      </c>
      <c r="J456">
        <v>1.6255182683392499</v>
      </c>
      <c r="K456">
        <v>460.11284261378597</v>
      </c>
      <c r="L456">
        <v>412.76297218910599</v>
      </c>
      <c r="M456">
        <v>80.153143658881007</v>
      </c>
      <c r="N456">
        <v>2.0725611292694501</v>
      </c>
      <c r="O456">
        <v>0.88403041825093598</v>
      </c>
      <c r="P456">
        <v>82.829336114007603</v>
      </c>
      <c r="Q456">
        <v>9.4012178642589993E-3</v>
      </c>
    </row>
    <row r="457" spans="1:17" x14ac:dyDescent="0.3">
      <c r="A457" t="s">
        <v>1034</v>
      </c>
      <c r="B457" t="s">
        <v>1035</v>
      </c>
      <c r="C457" t="str">
        <f>IFERROR(VLOOKUP(Table1[[#This Row],[Ticker]],[1]!Table1[[Symbol]:[Industry]],2,FALSE),"-")</f>
        <v>-</v>
      </c>
      <c r="D457" t="s">
        <v>109</v>
      </c>
      <c r="E457">
        <v>12726.873041739</v>
      </c>
      <c r="F457">
        <v>18.57</v>
      </c>
      <c r="G457">
        <v>174.80752585625501</v>
      </c>
      <c r="H457">
        <v>-2.9390023138019901</v>
      </c>
      <c r="I457">
        <v>-1.7952971921316501</v>
      </c>
      <c r="J457">
        <v>-5.35772313800652</v>
      </c>
      <c r="K457">
        <v>18.9946010955234</v>
      </c>
      <c r="L457">
        <v>16.040414429555302</v>
      </c>
      <c r="M457">
        <v>31.724484370632101</v>
      </c>
      <c r="N457">
        <v>1.0870029155743599</v>
      </c>
      <c r="O457">
        <v>29.240710823909499</v>
      </c>
      <c r="P457">
        <v>214.74576271186399</v>
      </c>
      <c r="Q457">
        <v>9.2272074795831993E-2</v>
      </c>
    </row>
    <row r="458" spans="1:17" hidden="1" x14ac:dyDescent="0.3">
      <c r="A458" t="s">
        <v>1036</v>
      </c>
      <c r="B458" t="s">
        <v>1037</v>
      </c>
      <c r="C458" t="str">
        <f>IFERROR(VLOOKUP(Table1[[#This Row],[Ticker]],[1]!Table1[[Symbol]:[Industry]],2,FALSE),"-")</f>
        <v>-</v>
      </c>
      <c r="D458" t="s">
        <v>336</v>
      </c>
      <c r="E458">
        <v>12694.06210248</v>
      </c>
      <c r="F458">
        <v>1101.5999999999999</v>
      </c>
      <c r="G458">
        <v>-23.4385079096085</v>
      </c>
      <c r="H458">
        <v>16.854322659001401</v>
      </c>
      <c r="I458">
        <v>-4.6712054371744696</v>
      </c>
      <c r="J458">
        <v>2.94915764143621</v>
      </c>
      <c r="K458">
        <v>1004.89321942815</v>
      </c>
      <c r="L458">
        <v>1000.8434916759099</v>
      </c>
      <c r="M458">
        <v>82.123223955875105</v>
      </c>
      <c r="N458">
        <v>0.49883530140007298</v>
      </c>
      <c r="O458">
        <v>6.87123893072825</v>
      </c>
      <c r="P458">
        <v>34.316893251234497</v>
      </c>
      <c r="Q458">
        <v>-1.5790698282801999E-2</v>
      </c>
    </row>
    <row r="459" spans="1:17" x14ac:dyDescent="0.3">
      <c r="A459" t="s">
        <v>1038</v>
      </c>
      <c r="B459" t="s">
        <v>1039</v>
      </c>
      <c r="C459" t="str">
        <f>IFERROR(VLOOKUP(Table1[[#This Row],[Ticker]],[1]!Table1[[Symbol]:[Industry]],2,FALSE),"-")</f>
        <v>-</v>
      </c>
      <c r="D459" t="s">
        <v>24</v>
      </c>
      <c r="E459">
        <v>12590.681696096</v>
      </c>
      <c r="F459">
        <v>169.99</v>
      </c>
      <c r="G459">
        <v>5.5161354566929797</v>
      </c>
      <c r="H459">
        <v>17.620036764426001</v>
      </c>
      <c r="I459">
        <v>-1.0072565306905501</v>
      </c>
      <c r="J459">
        <v>1.80314611031879</v>
      </c>
      <c r="K459">
        <v>155.63994024102499</v>
      </c>
      <c r="L459">
        <v>146.96900191526399</v>
      </c>
      <c r="M459">
        <v>66.796767235687099</v>
      </c>
      <c r="N459">
        <v>1.27727847858721</v>
      </c>
      <c r="O459">
        <v>2.8001647155714902</v>
      </c>
      <c r="P459">
        <v>41.599333610995402</v>
      </c>
      <c r="Q459">
        <v>-3.8875835362741001E-2</v>
      </c>
    </row>
    <row r="460" spans="1:17" x14ac:dyDescent="0.3">
      <c r="A460" t="s">
        <v>1040</v>
      </c>
      <c r="B460" t="s">
        <v>1041</v>
      </c>
      <c r="C460" t="str">
        <f>IFERROR(VLOOKUP(Table1[[#This Row],[Ticker]],[1]!Table1[[Symbol]:[Industry]],2,FALSE),"-")</f>
        <v>-</v>
      </c>
      <c r="D460" t="s">
        <v>130</v>
      </c>
      <c r="E460">
        <v>12530.9914512</v>
      </c>
      <c r="F460">
        <v>411.2</v>
      </c>
      <c r="G460">
        <v>19.596974449931398</v>
      </c>
      <c r="H460">
        <v>11.891139843209899</v>
      </c>
      <c r="I460">
        <v>20.407227571294101</v>
      </c>
      <c r="J460">
        <v>5.7566987064919699</v>
      </c>
      <c r="K460">
        <v>370.43271149938101</v>
      </c>
      <c r="L460">
        <v>331.154183430172</v>
      </c>
      <c r="M460">
        <v>68.228195652719094</v>
      </c>
      <c r="N460">
        <v>0.75390403379627102</v>
      </c>
      <c r="O460">
        <v>4.0369649805447496</v>
      </c>
      <c r="P460">
        <v>62.658227848101198</v>
      </c>
      <c r="Q460">
        <v>0.20735131596797601</v>
      </c>
    </row>
    <row r="461" spans="1:17" x14ac:dyDescent="0.3">
      <c r="A461" t="s">
        <v>1042</v>
      </c>
      <c r="B461" t="s">
        <v>1043</v>
      </c>
      <c r="C461" t="str">
        <f>IFERROR(VLOOKUP(Table1[[#This Row],[Ticker]],[1]!Table1[[Symbol]:[Industry]],2,FALSE),"-")</f>
        <v>-</v>
      </c>
      <c r="D461" t="s">
        <v>387</v>
      </c>
      <c r="E461">
        <v>12523.006383849999</v>
      </c>
      <c r="F461">
        <v>268.85000000000002</v>
      </c>
      <c r="G461">
        <v>143.21195267510399</v>
      </c>
      <c r="H461">
        <v>15.3726564416437</v>
      </c>
      <c r="I461">
        <v>45.357245210187301</v>
      </c>
      <c r="J461">
        <v>5.1133672529702503</v>
      </c>
      <c r="K461">
        <v>246.436860897</v>
      </c>
      <c r="L461">
        <v>201.96288018004199</v>
      </c>
      <c r="M461">
        <v>61.922035407313203</v>
      </c>
      <c r="N461">
        <v>0.80056623445487896</v>
      </c>
      <c r="O461">
        <v>8.1458062116421797</v>
      </c>
      <c r="P461">
        <v>177.737603305785</v>
      </c>
      <c r="Q461">
        <v>0.11001661669687</v>
      </c>
    </row>
    <row r="462" spans="1:17" x14ac:dyDescent="0.3">
      <c r="A462" t="s">
        <v>1044</v>
      </c>
      <c r="B462" t="s">
        <v>1045</v>
      </c>
      <c r="C462" t="str">
        <f>IFERROR(VLOOKUP(Table1[[#This Row],[Ticker]],[1]!Table1[[Symbol]:[Industry]],2,FALSE),"-")</f>
        <v>-</v>
      </c>
      <c r="D462" t="s">
        <v>140</v>
      </c>
      <c r="E462">
        <v>12512.017433360001</v>
      </c>
      <c r="F462">
        <v>527.6</v>
      </c>
      <c r="G462">
        <v>435.32456091788299</v>
      </c>
      <c r="H462">
        <v>33.088253258908097</v>
      </c>
      <c r="I462">
        <v>144.237881312025</v>
      </c>
      <c r="J462">
        <v>15.2140685870986</v>
      </c>
      <c r="K462">
        <v>423.904094397677</v>
      </c>
      <c r="L462">
        <v>286.649333816742</v>
      </c>
      <c r="M462">
        <v>69.936171751984304</v>
      </c>
      <c r="N462">
        <v>0.37067418110842698</v>
      </c>
      <c r="O462">
        <v>7.9605761940864301</v>
      </c>
      <c r="P462">
        <v>464.57998929909002</v>
      </c>
      <c r="Q462">
        <v>0.152563961793762</v>
      </c>
    </row>
    <row r="463" spans="1:17" x14ac:dyDescent="0.3">
      <c r="A463" t="s">
        <v>1046</v>
      </c>
      <c r="B463" t="s">
        <v>1047</v>
      </c>
      <c r="C463" t="str">
        <f>IFERROR(VLOOKUP(Table1[[#This Row],[Ticker]],[1]!Table1[[Symbol]:[Industry]],2,FALSE),"-")</f>
        <v>-</v>
      </c>
      <c r="D463" t="s">
        <v>46</v>
      </c>
      <c r="E463">
        <v>12352.36079475</v>
      </c>
      <c r="F463">
        <v>481.5</v>
      </c>
      <c r="G463">
        <v>17.076308051064601</v>
      </c>
      <c r="H463">
        <v>-8.3292334144156204</v>
      </c>
      <c r="I463">
        <v>25.215568466585701</v>
      </c>
      <c r="J463">
        <v>0.38468918966045201</v>
      </c>
      <c r="K463">
        <v>475.12423093447302</v>
      </c>
      <c r="L463">
        <v>418.748882749637</v>
      </c>
      <c r="M463">
        <v>47.628183662560502</v>
      </c>
      <c r="N463">
        <v>0.53011066595163403</v>
      </c>
      <c r="O463">
        <v>19.376947040498401</v>
      </c>
      <c r="P463">
        <v>55.272492744276001</v>
      </c>
      <c r="Q463">
        <v>2.9563177064162002E-2</v>
      </c>
    </row>
    <row r="464" spans="1:17" x14ac:dyDescent="0.3">
      <c r="A464" t="s">
        <v>1048</v>
      </c>
      <c r="B464" t="s">
        <v>1049</v>
      </c>
      <c r="C464" t="str">
        <f>IFERROR(VLOOKUP(Table1[[#This Row],[Ticker]],[1]!Table1[[Symbol]:[Industry]],2,FALSE),"-")</f>
        <v>-</v>
      </c>
      <c r="D464" t="s">
        <v>336</v>
      </c>
      <c r="E464">
        <v>12348.429971699999</v>
      </c>
      <c r="F464">
        <v>890.85</v>
      </c>
      <c r="G464">
        <v>-9.9315124556008598</v>
      </c>
      <c r="H464">
        <v>19.743058495198301</v>
      </c>
      <c r="I464">
        <v>6.4925982090538801</v>
      </c>
      <c r="J464">
        <v>8.3639526044711303</v>
      </c>
      <c r="K464">
        <v>752.56206267464597</v>
      </c>
      <c r="L464">
        <v>747.5337161054</v>
      </c>
      <c r="M464">
        <v>92.765289688785302</v>
      </c>
      <c r="N464">
        <v>1.5022815153650599</v>
      </c>
      <c r="O464">
        <v>1.13374866700342</v>
      </c>
      <c r="P464">
        <v>37.657420999768199</v>
      </c>
      <c r="Q464">
        <v>-6.9508152715149998E-2</v>
      </c>
    </row>
    <row r="465" spans="1:17" x14ac:dyDescent="0.3">
      <c r="A465" t="s">
        <v>1050</v>
      </c>
      <c r="B465" t="s">
        <v>1051</v>
      </c>
      <c r="C465" t="str">
        <f>IFERROR(VLOOKUP(Table1[[#This Row],[Ticker]],[1]!Table1[[Symbol]:[Industry]],2,FALSE),"-")</f>
        <v>-</v>
      </c>
      <c r="D465" t="s">
        <v>21</v>
      </c>
      <c r="E465">
        <v>12346.38362529</v>
      </c>
      <c r="F465">
        <v>826.65</v>
      </c>
      <c r="G465">
        <v>-42.454602693499297</v>
      </c>
      <c r="H465">
        <v>-0.23784393609723101</v>
      </c>
      <c r="I465">
        <v>-20.539192896585501</v>
      </c>
      <c r="J465">
        <v>0.237225486909624</v>
      </c>
      <c r="K465">
        <v>835.130630516157</v>
      </c>
      <c r="L465">
        <v>848.17154710458306</v>
      </c>
      <c r="M465">
        <v>40.932505238101598</v>
      </c>
      <c r="N465">
        <v>3.37792738433189</v>
      </c>
      <c r="O465">
        <v>23.389584467428701</v>
      </c>
      <c r="P465">
        <v>11.5587044534412</v>
      </c>
      <c r="Q465">
        <v>-0.108461813059837</v>
      </c>
    </row>
    <row r="466" spans="1:17" x14ac:dyDescent="0.3">
      <c r="A466" t="s">
        <v>1052</v>
      </c>
      <c r="B466" t="s">
        <v>1053</v>
      </c>
      <c r="C466" t="str">
        <f>IFERROR(VLOOKUP(Table1[[#This Row],[Ticker]],[1]!Table1[[Symbol]:[Industry]],2,FALSE),"-")</f>
        <v>-</v>
      </c>
      <c r="D466" t="s">
        <v>24</v>
      </c>
      <c r="E466">
        <v>12344.25541023</v>
      </c>
      <c r="F466">
        <v>112.1</v>
      </c>
      <c r="G466">
        <v>37.7276308825125</v>
      </c>
      <c r="H466">
        <v>-5.1005200413574601</v>
      </c>
      <c r="I466">
        <v>-25.572788732755999</v>
      </c>
      <c r="J466">
        <v>-3.0250618476839399</v>
      </c>
      <c r="K466">
        <v>123.380851307884</v>
      </c>
      <c r="L466">
        <v>118.09781645268301</v>
      </c>
      <c r="M466">
        <v>25.774267474504398</v>
      </c>
      <c r="N466">
        <v>0.76554998375468397</v>
      </c>
      <c r="O466">
        <v>36.039250669045501</v>
      </c>
      <c r="P466">
        <v>72.328977709454193</v>
      </c>
      <c r="Q466">
        <v>0.10226117588751001</v>
      </c>
    </row>
    <row r="467" spans="1:17" x14ac:dyDescent="0.3">
      <c r="A467" t="s">
        <v>1054</v>
      </c>
      <c r="B467" t="s">
        <v>1055</v>
      </c>
      <c r="C467" t="str">
        <f>IFERROR(VLOOKUP(Table1[[#This Row],[Ticker]],[1]!Table1[[Symbol]:[Industry]],2,FALSE),"-")</f>
        <v>-</v>
      </c>
      <c r="D467" t="s">
        <v>80</v>
      </c>
      <c r="E467">
        <v>12268.106857305</v>
      </c>
      <c r="F467">
        <v>1593.15</v>
      </c>
      <c r="G467">
        <v>4.1134220184056201</v>
      </c>
      <c r="H467">
        <v>7.4987781328784102</v>
      </c>
      <c r="I467">
        <v>-0.92017869018658105</v>
      </c>
      <c r="J467">
        <v>-1.17590161093887</v>
      </c>
      <c r="K467">
        <v>1521.4845709736701</v>
      </c>
      <c r="L467">
        <v>1429.1155944494701</v>
      </c>
      <c r="M467">
        <v>57.705211026171803</v>
      </c>
      <c r="N467">
        <v>1.01593856088664</v>
      </c>
      <c r="O467">
        <v>13.109248972162</v>
      </c>
      <c r="P467">
        <v>50.219225873367598</v>
      </c>
      <c r="Q467">
        <v>-1.8251828129999999E-6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Row],[Ticker]],[1]!Table1[[Symbol]:[Industry]],2,FALSE),"-")</f>
        <v>-</v>
      </c>
      <c r="D468" t="s">
        <v>539</v>
      </c>
      <c r="E468">
        <v>12158.836542289901</v>
      </c>
      <c r="F468">
        <v>917.3</v>
      </c>
      <c r="G468">
        <v>-38.870211679501303</v>
      </c>
      <c r="H468">
        <v>7.4862919056864801</v>
      </c>
      <c r="I468">
        <v>-10.548607636175401</v>
      </c>
      <c r="J468">
        <v>0.13631670811473801</v>
      </c>
      <c r="K468">
        <v>858.72798634781805</v>
      </c>
      <c r="L468">
        <v>868.96266919811103</v>
      </c>
      <c r="M468">
        <v>62.7395930623928</v>
      </c>
      <c r="N468">
        <v>2.0821461396527101</v>
      </c>
      <c r="O468">
        <v>21.0073040444783</v>
      </c>
      <c r="P468">
        <v>20.451710327621299</v>
      </c>
      <c r="Q468">
        <v>-2.0438403730429999E-2</v>
      </c>
    </row>
    <row r="469" spans="1:17" x14ac:dyDescent="0.3">
      <c r="A469" t="s">
        <v>1058</v>
      </c>
      <c r="B469" t="s">
        <v>1059</v>
      </c>
      <c r="C469" t="str">
        <f>IFERROR(VLOOKUP(Table1[[#This Row],[Ticker]],[1]!Table1[[Symbol]:[Industry]],2,FALSE),"-")</f>
        <v>-</v>
      </c>
      <c r="D469" t="s">
        <v>915</v>
      </c>
      <c r="E469">
        <v>12060.765104765</v>
      </c>
      <c r="F469">
        <v>2501.65</v>
      </c>
      <c r="G469">
        <v>29.5561482325793</v>
      </c>
      <c r="H469">
        <v>8.0193426941838304</v>
      </c>
      <c r="I469">
        <v>-14.759032616813601</v>
      </c>
      <c r="J469">
        <v>2.9036781142334198</v>
      </c>
      <c r="K469">
        <v>2377.46293637385</v>
      </c>
      <c r="L469">
        <v>2278.0382675804399</v>
      </c>
      <c r="M469">
        <v>71.528510969217393</v>
      </c>
      <c r="N469">
        <v>1.3690507600355899</v>
      </c>
      <c r="O469">
        <v>13.045390042571899</v>
      </c>
      <c r="P469">
        <v>58.132111251580199</v>
      </c>
      <c r="Q469">
        <v>4.3699532232697999E-2</v>
      </c>
    </row>
    <row r="470" spans="1:17" x14ac:dyDescent="0.3">
      <c r="A470" t="s">
        <v>1060</v>
      </c>
      <c r="B470" t="s">
        <v>1061</v>
      </c>
      <c r="C470" t="str">
        <f>IFERROR(VLOOKUP(Table1[[#This Row],[Ticker]],[1]!Table1[[Symbol]:[Industry]],2,FALSE),"-")</f>
        <v>-</v>
      </c>
      <c r="D470" t="s">
        <v>791</v>
      </c>
      <c r="E470">
        <v>11977.128452289</v>
      </c>
      <c r="F470">
        <v>257.41000000000003</v>
      </c>
      <c r="G470">
        <v>205.856016743456</v>
      </c>
      <c r="H470">
        <v>20.650042661840899</v>
      </c>
      <c r="I470">
        <v>53.853946437223797</v>
      </c>
      <c r="J470">
        <v>0.70204960069376499</v>
      </c>
      <c r="K470">
        <v>219.43557027836101</v>
      </c>
      <c r="L470">
        <v>173.156309070091</v>
      </c>
      <c r="M470">
        <v>75.819457929471099</v>
      </c>
      <c r="N470">
        <v>0.85999687304557604</v>
      </c>
      <c r="O470">
        <v>1.0061769162037</v>
      </c>
      <c r="P470">
        <v>246.44683714670199</v>
      </c>
      <c r="Q470">
        <v>0.14297170811937801</v>
      </c>
    </row>
    <row r="471" spans="1:17" x14ac:dyDescent="0.3">
      <c r="A471" t="s">
        <v>1062</v>
      </c>
      <c r="B471" t="s">
        <v>1063</v>
      </c>
      <c r="C471" t="str">
        <f>IFERROR(VLOOKUP(Table1[[#This Row],[Ticker]],[1]!Table1[[Symbol]:[Industry]],2,FALSE),"-")</f>
        <v>-</v>
      </c>
      <c r="D471" t="s">
        <v>398</v>
      </c>
      <c r="E471">
        <v>11909.85537272</v>
      </c>
      <c r="F471">
        <v>456.8</v>
      </c>
      <c r="G471">
        <v>64.037035367906498</v>
      </c>
      <c r="H471">
        <v>10.9009695954768</v>
      </c>
      <c r="I471">
        <v>4.1719622419872504</v>
      </c>
      <c r="J471">
        <v>13.9113279446603</v>
      </c>
      <c r="K471">
        <v>416.67445344164798</v>
      </c>
      <c r="L471">
        <v>386.19771722973798</v>
      </c>
      <c r="M471">
        <v>77.282569550284705</v>
      </c>
      <c r="N471">
        <v>2.6944380050656802</v>
      </c>
      <c r="O471">
        <v>21.2675131348511</v>
      </c>
      <c r="P471">
        <v>97.577854671280207</v>
      </c>
      <c r="Q471">
        <v>0.11343782612747499</v>
      </c>
    </row>
    <row r="472" spans="1:17" x14ac:dyDescent="0.3">
      <c r="A472" t="s">
        <v>1064</v>
      </c>
      <c r="B472" t="s">
        <v>1065</v>
      </c>
      <c r="C472" t="str">
        <f>IFERROR(VLOOKUP(Table1[[#This Row],[Ticker]],[1]!Table1[[Symbol]:[Industry]],2,FALSE),"-")</f>
        <v>-</v>
      </c>
      <c r="D472" t="s">
        <v>703</v>
      </c>
      <c r="E472">
        <v>11906.487470780001</v>
      </c>
      <c r="F472">
        <v>9154.7000000000007</v>
      </c>
      <c r="G472">
        <v>-6.1161612824590899</v>
      </c>
      <c r="H472">
        <v>22.227528925005</v>
      </c>
      <c r="I472">
        <v>6.4898591011520299</v>
      </c>
      <c r="J472">
        <v>0.105837028720544</v>
      </c>
      <c r="K472">
        <v>7906.9896930426503</v>
      </c>
      <c r="L472">
        <v>7651.98195063811</v>
      </c>
      <c r="M472">
        <v>74.279029924843002</v>
      </c>
      <c r="N472">
        <v>2.5638406886717702</v>
      </c>
      <c r="O472">
        <v>6.3934372508110497</v>
      </c>
      <c r="P472">
        <v>38.892766112392202</v>
      </c>
      <c r="Q472">
        <v>6.4422377172080006E-2</v>
      </c>
    </row>
    <row r="473" spans="1:17" x14ac:dyDescent="0.3">
      <c r="A473" t="s">
        <v>1066</v>
      </c>
      <c r="B473" t="s">
        <v>1067</v>
      </c>
      <c r="C473" t="str">
        <f>IFERROR(VLOOKUP(Table1[[#This Row],[Ticker]],[1]!Table1[[Symbol]:[Industry]],2,FALSE),"-")</f>
        <v>-</v>
      </c>
      <c r="D473" t="s">
        <v>59</v>
      </c>
      <c r="E473">
        <v>11898.474378180001</v>
      </c>
      <c r="F473">
        <v>751.4</v>
      </c>
      <c r="G473">
        <v>67.491472102466105</v>
      </c>
      <c r="H473">
        <v>8.0037173182380208</v>
      </c>
      <c r="I473">
        <v>16.4853597673604</v>
      </c>
      <c r="J473">
        <v>-1.30840629583332</v>
      </c>
      <c r="K473">
        <v>707.64927279744904</v>
      </c>
      <c r="L473">
        <v>591.77137516543803</v>
      </c>
      <c r="M473">
        <v>62.2452172055388</v>
      </c>
      <c r="N473">
        <v>0.51508068181837896</v>
      </c>
      <c r="O473">
        <v>3.8461538461538298</v>
      </c>
      <c r="P473">
        <v>135.73333333333301</v>
      </c>
      <c r="Q473">
        <v>-3.5179973370191998E-2</v>
      </c>
    </row>
    <row r="474" spans="1:17" hidden="1" x14ac:dyDescent="0.3">
      <c r="A474" t="s">
        <v>1068</v>
      </c>
      <c r="B474" t="s">
        <v>1069</v>
      </c>
      <c r="C474" t="str">
        <f>IFERROR(VLOOKUP(Table1[[#This Row],[Ticker]],[1]!Table1[[Symbol]:[Industry]],2,FALSE),"-")</f>
        <v>-</v>
      </c>
      <c r="D474" t="s">
        <v>1070</v>
      </c>
      <c r="E474">
        <v>11893.366352499999</v>
      </c>
      <c r="F474">
        <v>1262.5</v>
      </c>
      <c r="G474">
        <v>-2.4977303180903099</v>
      </c>
      <c r="H474">
        <v>12.181608782418801</v>
      </c>
      <c r="I474">
        <v>14.183894221063801</v>
      </c>
      <c r="J474">
        <v>4.1629546812416702</v>
      </c>
      <c r="K474">
        <v>1126.0989248040501</v>
      </c>
      <c r="M474">
        <v>72.837637688624795</v>
      </c>
      <c r="N474">
        <v>0.40365386602117997</v>
      </c>
      <c r="O474">
        <v>2.9663366336633601</v>
      </c>
      <c r="P474">
        <v>55.250860796851903</v>
      </c>
    </row>
    <row r="475" spans="1:17" hidden="1" x14ac:dyDescent="0.3">
      <c r="A475" t="s">
        <v>1071</v>
      </c>
      <c r="B475" t="s">
        <v>1072</v>
      </c>
      <c r="C475" t="str">
        <f>IFERROR(VLOOKUP(Table1[[#This Row],[Ticker]],[1]!Table1[[Symbol]:[Industry]],2,FALSE),"-")</f>
        <v>-</v>
      </c>
      <c r="D475" t="s">
        <v>148</v>
      </c>
      <c r="E475">
        <v>11827.284274185</v>
      </c>
      <c r="F475">
        <v>788.05</v>
      </c>
      <c r="G475">
        <v>668.08057896801802</v>
      </c>
      <c r="H475">
        <v>13.145768045107101</v>
      </c>
      <c r="I475">
        <v>184.814313474713</v>
      </c>
      <c r="J475">
        <v>9.8777159300938209</v>
      </c>
      <c r="K475">
        <v>683.26425195780803</v>
      </c>
      <c r="L475">
        <v>436.42143823584399</v>
      </c>
      <c r="M475">
        <v>60.301242024906998</v>
      </c>
      <c r="N475">
        <v>1.0977671139862399</v>
      </c>
      <c r="O475">
        <v>7.3155256646151896</v>
      </c>
      <c r="P475">
        <v>936.90789473684197</v>
      </c>
      <c r="Q475">
        <v>0.24342091080823899</v>
      </c>
    </row>
    <row r="476" spans="1:17" x14ac:dyDescent="0.3">
      <c r="A476" t="s">
        <v>1073</v>
      </c>
      <c r="B476" t="s">
        <v>1074</v>
      </c>
      <c r="C476" t="str">
        <f>IFERROR(VLOOKUP(Table1[[#This Row],[Ticker]],[1]!Table1[[Symbol]:[Industry]],2,FALSE),"-")</f>
        <v>-</v>
      </c>
      <c r="D476" t="s">
        <v>487</v>
      </c>
      <c r="E476">
        <v>11809.439346249999</v>
      </c>
      <c r="F476">
        <v>886.9</v>
      </c>
      <c r="G476">
        <v>-10.007165428738499</v>
      </c>
      <c r="H476">
        <v>18.558590680606201</v>
      </c>
      <c r="I476">
        <v>1.49839540405308</v>
      </c>
      <c r="J476">
        <v>-3.8512254969756299</v>
      </c>
      <c r="K476">
        <v>818.23399140839695</v>
      </c>
      <c r="L476">
        <v>770.38154784367703</v>
      </c>
      <c r="M476">
        <v>54.354980412277001</v>
      </c>
      <c r="N476">
        <v>1.35716102518017</v>
      </c>
      <c r="O476">
        <v>5.7616416732438802</v>
      </c>
      <c r="P476">
        <v>30.426470588235201</v>
      </c>
      <c r="Q476">
        <v>4.4178628002711003E-2</v>
      </c>
    </row>
    <row r="477" spans="1:17" x14ac:dyDescent="0.3">
      <c r="A477" t="s">
        <v>1075</v>
      </c>
      <c r="B477" t="s">
        <v>1076</v>
      </c>
      <c r="C477" t="str">
        <f>IFERROR(VLOOKUP(Table1[[#This Row],[Ticker]],[1]!Table1[[Symbol]:[Industry]],2,FALSE),"-")</f>
        <v>-</v>
      </c>
      <c r="D477" t="s">
        <v>140</v>
      </c>
      <c r="E477">
        <v>11802.625097229</v>
      </c>
      <c r="F477">
        <v>219.19</v>
      </c>
      <c r="G477">
        <v>179.093768542709</v>
      </c>
      <c r="H477">
        <v>13.427152590259</v>
      </c>
      <c r="I477">
        <v>-0.484314793228319</v>
      </c>
      <c r="J477">
        <v>5.3399718375316896</v>
      </c>
      <c r="K477">
        <v>204.08243374432101</v>
      </c>
      <c r="L477">
        <v>196.09412817002101</v>
      </c>
      <c r="M477">
        <v>71.255139265272703</v>
      </c>
      <c r="N477">
        <v>1.0297557018004999</v>
      </c>
      <c r="O477">
        <v>29.9785574159405</v>
      </c>
      <c r="P477">
        <v>216.97758496023101</v>
      </c>
      <c r="Q477">
        <v>0.15879132888262401</v>
      </c>
    </row>
    <row r="478" spans="1:17" x14ac:dyDescent="0.3">
      <c r="A478" t="s">
        <v>1077</v>
      </c>
      <c r="B478" t="s">
        <v>1078</v>
      </c>
      <c r="C478" t="str">
        <f>IFERROR(VLOOKUP(Table1[[#This Row],[Ticker]],[1]!Table1[[Symbol]:[Industry]],2,FALSE),"-")</f>
        <v>-</v>
      </c>
      <c r="D478" t="s">
        <v>127</v>
      </c>
      <c r="E478">
        <v>11770.979058749999</v>
      </c>
      <c r="F478">
        <v>1409.25</v>
      </c>
      <c r="G478">
        <v>222.20779999528801</v>
      </c>
      <c r="H478">
        <v>53.538647504358998</v>
      </c>
      <c r="I478">
        <v>71.421431251065002</v>
      </c>
      <c r="J478">
        <v>22.3700468012896</v>
      </c>
      <c r="K478">
        <v>1087.05445921347</v>
      </c>
      <c r="L478">
        <v>873.51122512182701</v>
      </c>
      <c r="M478">
        <v>77.0415583889353</v>
      </c>
      <c r="N478">
        <v>1.4994973628546699</v>
      </c>
      <c r="O478">
        <v>5.47099521021818</v>
      </c>
      <c r="P478">
        <v>242.54982984929501</v>
      </c>
      <c r="Q478">
        <v>0.21480161987777099</v>
      </c>
    </row>
    <row r="479" spans="1:17" x14ac:dyDescent="0.3">
      <c r="A479" t="s">
        <v>1079</v>
      </c>
      <c r="B479" t="s">
        <v>1080</v>
      </c>
      <c r="C479" t="str">
        <f>IFERROR(VLOOKUP(Table1[[#This Row],[Ticker]],[1]!Table1[[Symbol]:[Industry]],2,FALSE),"-")</f>
        <v>-</v>
      </c>
      <c r="D479" t="s">
        <v>304</v>
      </c>
      <c r="E479">
        <v>11730.281930395</v>
      </c>
      <c r="F479">
        <v>148.15</v>
      </c>
      <c r="G479">
        <v>32.254350856686401</v>
      </c>
      <c r="H479">
        <v>0.888850085743634</v>
      </c>
      <c r="I479">
        <v>2.5311971834210798</v>
      </c>
      <c r="J479">
        <v>0.13231474688066899</v>
      </c>
      <c r="K479">
        <v>143.789281918878</v>
      </c>
      <c r="L479">
        <v>130.639091747403</v>
      </c>
      <c r="M479">
        <v>59.966413777558003</v>
      </c>
      <c r="N479">
        <v>0.92710338605948095</v>
      </c>
      <c r="O479">
        <v>6.6486668916638498</v>
      </c>
      <c r="P479">
        <v>64.7942157953281</v>
      </c>
      <c r="Q479">
        <v>0.12927701790173199</v>
      </c>
    </row>
    <row r="480" spans="1:17" x14ac:dyDescent="0.3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384</v>
      </c>
      <c r="E480">
        <v>11686.779692855</v>
      </c>
      <c r="F480">
        <v>189.05</v>
      </c>
      <c r="G480">
        <v>183.46976494543901</v>
      </c>
      <c r="H480">
        <v>16.901503113945999</v>
      </c>
      <c r="I480">
        <v>33.644137135045902</v>
      </c>
      <c r="J480">
        <v>4.2381917161793501</v>
      </c>
      <c r="K480">
        <v>174.63195237022001</v>
      </c>
      <c r="L480">
        <v>144.50313128393401</v>
      </c>
      <c r="M480">
        <v>68.203015212491906</v>
      </c>
      <c r="N480">
        <v>0.89227469403385096</v>
      </c>
      <c r="O480">
        <v>10.0238032266596</v>
      </c>
      <c r="P480">
        <v>249.12280701754301</v>
      </c>
      <c r="Q480">
        <v>0.163284326308829</v>
      </c>
    </row>
    <row r="481" spans="1:17" x14ac:dyDescent="0.3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67</v>
      </c>
      <c r="E481">
        <v>11661.266714297901</v>
      </c>
      <c r="F481">
        <v>29.03</v>
      </c>
      <c r="G481">
        <v>77.154946335068999</v>
      </c>
      <c r="H481">
        <v>10.858452862600499</v>
      </c>
      <c r="I481">
        <v>-19.550783026299701</v>
      </c>
      <c r="J481">
        <v>-4.6106877073813202</v>
      </c>
      <c r="K481">
        <v>27.766659664963299</v>
      </c>
      <c r="L481">
        <v>24.6334831825395</v>
      </c>
      <c r="M481">
        <v>53.3322398033986</v>
      </c>
      <c r="N481">
        <v>0.74753913626061896</v>
      </c>
      <c r="O481">
        <v>18.670341026524198</v>
      </c>
      <c r="P481">
        <v>103.006993006993</v>
      </c>
      <c r="Q481">
        <v>6.3464670445839005E-2</v>
      </c>
    </row>
    <row r="482" spans="1:17" x14ac:dyDescent="0.3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230</v>
      </c>
      <c r="E482">
        <v>11648.368584439901</v>
      </c>
      <c r="F482">
        <v>1750.7</v>
      </c>
      <c r="G482">
        <v>52.197255941838499</v>
      </c>
      <c r="H482">
        <v>18.905374639519799</v>
      </c>
      <c r="I482">
        <v>35.6481641945362</v>
      </c>
      <c r="J482">
        <v>3.7011286285065199</v>
      </c>
      <c r="K482">
        <v>1557.4893410289101</v>
      </c>
      <c r="L482">
        <v>1279.12684445932</v>
      </c>
      <c r="M482">
        <v>72.466367081751798</v>
      </c>
      <c r="N482">
        <v>1.00411743466265</v>
      </c>
      <c r="O482">
        <v>2.7588964414234098</v>
      </c>
      <c r="P482">
        <v>107.99572294166499</v>
      </c>
      <c r="Q482">
        <v>0.135897286616628</v>
      </c>
    </row>
    <row r="483" spans="1:17" x14ac:dyDescent="0.3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191</v>
      </c>
      <c r="E483">
        <v>11585.23205764</v>
      </c>
      <c r="F483">
        <v>492.4</v>
      </c>
      <c r="G483">
        <v>45.530328815958597</v>
      </c>
      <c r="H483">
        <v>12.2019068733499</v>
      </c>
      <c r="I483">
        <v>17.490741783475901</v>
      </c>
      <c r="J483">
        <v>0.392116223298968</v>
      </c>
      <c r="K483">
        <v>450.95630540504902</v>
      </c>
      <c r="L483">
        <v>396.38229834517398</v>
      </c>
      <c r="M483">
        <v>59.810752053531402</v>
      </c>
      <c r="N483">
        <v>1.1589354601892901</v>
      </c>
      <c r="O483">
        <v>3.5743298131600301</v>
      </c>
      <c r="P483">
        <v>75.857142857142804</v>
      </c>
      <c r="Q483">
        <v>0.135650089889674</v>
      </c>
    </row>
    <row r="484" spans="1:17" hidden="1" x14ac:dyDescent="0.3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89</v>
      </c>
      <c r="E484">
        <v>11516.9498752</v>
      </c>
      <c r="F484">
        <v>95.97</v>
      </c>
      <c r="G484">
        <v>-41.962520546936197</v>
      </c>
      <c r="H484">
        <v>-6.0408222780043799</v>
      </c>
      <c r="I484">
        <v>-15.473139060726099</v>
      </c>
      <c r="J484">
        <v>-1.28547851435061</v>
      </c>
      <c r="K484">
        <v>96.420284552444897</v>
      </c>
      <c r="L484">
        <v>100.245622700844</v>
      </c>
      <c r="M484">
        <v>13.715137464591701</v>
      </c>
      <c r="N484">
        <v>1.2953590112532001</v>
      </c>
      <c r="O484">
        <v>24.3096801083672</v>
      </c>
      <c r="P484">
        <v>5.5775577557755698</v>
      </c>
    </row>
    <row r="485" spans="1:17" x14ac:dyDescent="0.3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906</v>
      </c>
      <c r="E485">
        <v>11301.184151136</v>
      </c>
      <c r="F485">
        <v>81.84</v>
      </c>
      <c r="G485">
        <v>76.002585718632105</v>
      </c>
      <c r="H485">
        <v>10.5078308530311</v>
      </c>
      <c r="I485">
        <v>-16.840221627988299</v>
      </c>
      <c r="J485">
        <v>-1.5945114115124299</v>
      </c>
      <c r="K485">
        <v>78.013979834922907</v>
      </c>
      <c r="L485">
        <v>71.620566617952306</v>
      </c>
      <c r="M485">
        <v>52.615530593313601</v>
      </c>
      <c r="N485">
        <v>1.7416432591487301</v>
      </c>
      <c r="O485">
        <v>15.896871945259001</v>
      </c>
      <c r="P485">
        <v>109.04214559386899</v>
      </c>
      <c r="Q485">
        <v>5.9616164340139E-2</v>
      </c>
    </row>
    <row r="486" spans="1:17" x14ac:dyDescent="0.3">
      <c r="A486" t="s">
        <v>1093</v>
      </c>
      <c r="B486" t="s">
        <v>1094</v>
      </c>
      <c r="C486" t="str">
        <f>IFERROR(VLOOKUP(Table1[[#This Row],[Ticker]],[1]!Table1[[Symbol]:[Industry]],2,FALSE),"-")</f>
        <v>-</v>
      </c>
      <c r="D486" t="s">
        <v>46</v>
      </c>
      <c r="E486">
        <v>11267.107525235</v>
      </c>
      <c r="F486">
        <v>1728.85</v>
      </c>
      <c r="G486">
        <v>73.3354387071833</v>
      </c>
      <c r="H486">
        <v>19.945399019954898</v>
      </c>
      <c r="I486">
        <v>90.937473646869094</v>
      </c>
      <c r="J486">
        <v>-1.7753461001000801</v>
      </c>
      <c r="K486">
        <v>1524.4279005859801</v>
      </c>
      <c r="L486">
        <v>1151.77116904335</v>
      </c>
      <c r="M486">
        <v>50.873920016076099</v>
      </c>
      <c r="N486">
        <v>0.50193509913521295</v>
      </c>
      <c r="O486">
        <v>8.15860253926021</v>
      </c>
      <c r="P486">
        <v>114.737299714321</v>
      </c>
      <c r="Q486">
        <v>0.13395329238005699</v>
      </c>
    </row>
    <row r="487" spans="1:17" x14ac:dyDescent="0.3">
      <c r="A487" t="s">
        <v>1095</v>
      </c>
      <c r="B487" t="s">
        <v>1096</v>
      </c>
      <c r="C487" t="str">
        <f>IFERROR(VLOOKUP(Table1[[#This Row],[Ticker]],[1]!Table1[[Symbol]:[Industry]],2,FALSE),"-")</f>
        <v>-</v>
      </c>
      <c r="D487" t="s">
        <v>375</v>
      </c>
      <c r="E487">
        <v>11251.127111399999</v>
      </c>
      <c r="F487">
        <v>203.94</v>
      </c>
      <c r="G487">
        <v>50.1989237057183</v>
      </c>
      <c r="H487">
        <v>40.8552668102582</v>
      </c>
      <c r="I487">
        <v>9.4621455063800699</v>
      </c>
      <c r="J487">
        <v>6.9357683228404596</v>
      </c>
      <c r="K487">
        <v>170.747864169829</v>
      </c>
      <c r="L487">
        <v>149.03014898760199</v>
      </c>
      <c r="M487">
        <v>66.732146538912701</v>
      </c>
      <c r="N487">
        <v>1.73048121262828</v>
      </c>
      <c r="O487">
        <v>11.650485436893099</v>
      </c>
      <c r="P487">
        <v>93.767220902612806</v>
      </c>
      <c r="Q487">
        <v>8.1076189768494997E-2</v>
      </c>
    </row>
    <row r="488" spans="1:17" x14ac:dyDescent="0.3">
      <c r="A488" t="s">
        <v>1097</v>
      </c>
      <c r="B488" t="s">
        <v>1098</v>
      </c>
      <c r="C488" t="str">
        <f>IFERROR(VLOOKUP(Table1[[#This Row],[Ticker]],[1]!Table1[[Symbol]:[Industry]],2,FALSE),"-")</f>
        <v>-</v>
      </c>
      <c r="D488" t="s">
        <v>1099</v>
      </c>
      <c r="E488">
        <v>11246.913873269999</v>
      </c>
      <c r="F488">
        <v>1034.7</v>
      </c>
      <c r="G488">
        <v>-41.189529192105901</v>
      </c>
      <c r="H488">
        <v>5.5914672166675299</v>
      </c>
      <c r="I488">
        <v>-27.389200329097299</v>
      </c>
      <c r="J488">
        <v>5.7414444160936702</v>
      </c>
      <c r="K488">
        <v>939.55724393086496</v>
      </c>
      <c r="L488">
        <v>1028.22259335938</v>
      </c>
      <c r="M488">
        <v>85.461077785031904</v>
      </c>
      <c r="N488">
        <v>1.61884944135182</v>
      </c>
      <c r="O488">
        <v>32.400695853870602</v>
      </c>
      <c r="P488">
        <v>21.159250585479999</v>
      </c>
      <c r="Q488">
        <v>-6.8934526003879004E-2</v>
      </c>
    </row>
    <row r="489" spans="1:17" hidden="1" x14ac:dyDescent="0.3">
      <c r="A489" t="s">
        <v>1100</v>
      </c>
      <c r="B489" t="s">
        <v>1101</v>
      </c>
      <c r="C489" t="str">
        <f>IFERROR(VLOOKUP(Table1[[#This Row],[Ticker]],[1]!Table1[[Symbol]:[Industry]],2,FALSE),"-")</f>
        <v>-</v>
      </c>
      <c r="D489" t="s">
        <v>56</v>
      </c>
      <c r="E489">
        <v>11201.40385144</v>
      </c>
      <c r="F489">
        <v>8501.2000000000007</v>
      </c>
      <c r="G489">
        <v>216.065642109457</v>
      </c>
      <c r="H489">
        <v>-1.45528959913426</v>
      </c>
      <c r="I489">
        <v>123.90879686249799</v>
      </c>
      <c r="J489">
        <v>-4.0575257766517598</v>
      </c>
      <c r="K489">
        <v>8653.87668403526</v>
      </c>
      <c r="L489">
        <v>6382.8777684053903</v>
      </c>
      <c r="M489">
        <v>33.124674059324697</v>
      </c>
      <c r="N489">
        <v>0.432800499556944</v>
      </c>
      <c r="O489">
        <v>20.8988142850421</v>
      </c>
      <c r="P489">
        <v>254.20190825382201</v>
      </c>
      <c r="Q489">
        <v>0.152307535532727</v>
      </c>
    </row>
    <row r="490" spans="1:17" x14ac:dyDescent="0.3">
      <c r="A490" t="s">
        <v>1102</v>
      </c>
      <c r="B490" t="s">
        <v>1103</v>
      </c>
      <c r="C490" t="str">
        <f>IFERROR(VLOOKUP(Table1[[#This Row],[Ticker]],[1]!Table1[[Symbol]:[Industry]],2,FALSE),"-")</f>
        <v>-</v>
      </c>
      <c r="D490" t="s">
        <v>216</v>
      </c>
      <c r="E490">
        <v>11168.645831010001</v>
      </c>
      <c r="F490">
        <v>571.65</v>
      </c>
      <c r="G490">
        <v>18.504116345064901</v>
      </c>
      <c r="H490">
        <v>-0.15250309873135401</v>
      </c>
      <c r="I490">
        <v>-7.0360641067865703</v>
      </c>
      <c r="J490">
        <v>0.25152176347591498</v>
      </c>
      <c r="K490">
        <v>587.03902900010701</v>
      </c>
      <c r="L490">
        <v>553.74219906804694</v>
      </c>
      <c r="M490">
        <v>44.481412046614999</v>
      </c>
      <c r="N490">
        <v>0.44305167632714998</v>
      </c>
      <c r="O490">
        <v>24.096912446427002</v>
      </c>
      <c r="P490">
        <v>45.4950369050649</v>
      </c>
      <c r="Q490">
        <v>-4.8030944034279002E-2</v>
      </c>
    </row>
    <row r="491" spans="1:17" x14ac:dyDescent="0.3">
      <c r="A491" t="s">
        <v>1104</v>
      </c>
      <c r="B491" t="s">
        <v>1105</v>
      </c>
      <c r="C491" t="str">
        <f>IFERROR(VLOOKUP(Table1[[#This Row],[Ticker]],[1]!Table1[[Symbol]:[Industry]],2,FALSE),"-")</f>
        <v>-</v>
      </c>
      <c r="D491" t="s">
        <v>59</v>
      </c>
      <c r="E491">
        <v>11129.755668620001</v>
      </c>
      <c r="F491">
        <v>908.35</v>
      </c>
      <c r="G491">
        <v>32.3465297022165</v>
      </c>
      <c r="H491">
        <v>2.80241524269027</v>
      </c>
      <c r="I491">
        <v>18.198378056333901</v>
      </c>
      <c r="J491">
        <v>8.3240245260613204</v>
      </c>
      <c r="K491">
        <v>845.37299975403198</v>
      </c>
      <c r="L491">
        <v>758.86735256194504</v>
      </c>
      <c r="M491">
        <v>67.944257850440295</v>
      </c>
      <c r="N491">
        <v>1.1661527288217099</v>
      </c>
      <c r="O491">
        <v>7.0072108768646402</v>
      </c>
      <c r="P491">
        <v>60.969342548289902</v>
      </c>
      <c r="Q491">
        <v>-2.1870748902271E-2</v>
      </c>
    </row>
    <row r="492" spans="1:17" x14ac:dyDescent="0.3">
      <c r="A492" t="s">
        <v>1106</v>
      </c>
      <c r="B492" t="s">
        <v>1107</v>
      </c>
      <c r="C492" t="str">
        <f>IFERROR(VLOOKUP(Table1[[#This Row],[Ticker]],[1]!Table1[[Symbol]:[Industry]],2,FALSE),"-")</f>
        <v>-</v>
      </c>
      <c r="D492" t="s">
        <v>21</v>
      </c>
      <c r="E492">
        <v>11083.43166864</v>
      </c>
      <c r="F492">
        <v>1765.2</v>
      </c>
      <c r="G492">
        <v>-15.6787504850906</v>
      </c>
      <c r="H492">
        <v>16.941020512884599</v>
      </c>
      <c r="I492">
        <v>-6.29608376706648</v>
      </c>
      <c r="J492">
        <v>-4.2979801686499597</v>
      </c>
      <c r="K492">
        <v>1595.69338907625</v>
      </c>
      <c r="L492">
        <v>1553.7567014625699</v>
      </c>
      <c r="M492">
        <v>58.704845572211703</v>
      </c>
      <c r="N492">
        <v>4.2956859562620302</v>
      </c>
      <c r="O492">
        <v>9.3360525719465102</v>
      </c>
      <c r="P492">
        <v>27.354713033440301</v>
      </c>
      <c r="Q492">
        <v>-7.2588280199934005E-2</v>
      </c>
    </row>
    <row r="493" spans="1:17" x14ac:dyDescent="0.3">
      <c r="A493" t="s">
        <v>1108</v>
      </c>
      <c r="B493" t="s">
        <v>1109</v>
      </c>
      <c r="C493" t="str">
        <f>IFERROR(VLOOKUP(Table1[[#This Row],[Ticker]],[1]!Table1[[Symbol]:[Industry]],2,FALSE),"-")</f>
        <v>-</v>
      </c>
      <c r="D493" t="s">
        <v>59</v>
      </c>
      <c r="E493">
        <v>11068.619303519999</v>
      </c>
      <c r="F493">
        <v>1456.2</v>
      </c>
      <c r="G493">
        <v>58.733401376827402</v>
      </c>
      <c r="H493">
        <v>5.5500466521615301</v>
      </c>
      <c r="I493">
        <v>-7.97014931441079</v>
      </c>
      <c r="J493">
        <v>-6.3900920140964503</v>
      </c>
      <c r="K493">
        <v>1379.25123032079</v>
      </c>
      <c r="L493">
        <v>1272.86739961787</v>
      </c>
      <c r="M493">
        <v>60.457110144731203</v>
      </c>
      <c r="N493">
        <v>1.5126394110108199</v>
      </c>
      <c r="O493">
        <v>11.183216591127501</v>
      </c>
      <c r="P493">
        <v>85.965136325905107</v>
      </c>
      <c r="Q493">
        <v>7.1200871867852997E-2</v>
      </c>
    </row>
    <row r="494" spans="1:17" x14ac:dyDescent="0.3">
      <c r="A494" t="s">
        <v>1110</v>
      </c>
      <c r="B494" t="s">
        <v>1111</v>
      </c>
      <c r="C494" t="str">
        <f>IFERROR(VLOOKUP(Table1[[#This Row],[Ticker]],[1]!Table1[[Symbol]:[Industry]],2,FALSE),"-")</f>
        <v>-</v>
      </c>
      <c r="D494" t="s">
        <v>1112</v>
      </c>
      <c r="E494">
        <v>11036.020418585</v>
      </c>
      <c r="F494">
        <v>542.35</v>
      </c>
      <c r="G494">
        <v>174.92517556156901</v>
      </c>
      <c r="H494">
        <v>6.1090885311638203</v>
      </c>
      <c r="I494">
        <v>61.827115879465403</v>
      </c>
      <c r="J494">
        <v>3.2412551686330699</v>
      </c>
      <c r="K494">
        <v>476.10207163625199</v>
      </c>
      <c r="L494">
        <v>357.2938605457</v>
      </c>
      <c r="M494">
        <v>65.665483680299602</v>
      </c>
      <c r="N494">
        <v>0.91604608275467703</v>
      </c>
      <c r="O494">
        <v>4.3606527150363998</v>
      </c>
      <c r="P494">
        <v>223.887727679904</v>
      </c>
      <c r="Q494">
        <v>9.7019024266239998E-2</v>
      </c>
    </row>
    <row r="495" spans="1:17" x14ac:dyDescent="0.3">
      <c r="A495" t="s">
        <v>1113</v>
      </c>
      <c r="B495" t="s">
        <v>1114</v>
      </c>
      <c r="C495" t="str">
        <f>IFERROR(VLOOKUP(Table1[[#This Row],[Ticker]],[1]!Table1[[Symbol]:[Industry]],2,FALSE),"-")</f>
        <v>-</v>
      </c>
      <c r="D495" t="s">
        <v>398</v>
      </c>
      <c r="E495">
        <v>10895.63678112</v>
      </c>
      <c r="F495">
        <v>2693.6</v>
      </c>
      <c r="G495">
        <v>3.2753255742771401</v>
      </c>
      <c r="H495">
        <v>5.28509460153309</v>
      </c>
      <c r="I495">
        <v>-1.7473892315796</v>
      </c>
      <c r="J495">
        <v>0.84353343153308802</v>
      </c>
      <c r="K495">
        <v>2537.2213736762301</v>
      </c>
      <c r="L495">
        <v>2423.67630705998</v>
      </c>
      <c r="M495">
        <v>59.096634839692598</v>
      </c>
      <c r="N495">
        <v>2.27530900895073</v>
      </c>
      <c r="O495">
        <v>11.317567567567499</v>
      </c>
      <c r="P495">
        <v>31.3566760948015</v>
      </c>
      <c r="Q495">
        <v>6.0478803025425E-2</v>
      </c>
    </row>
    <row r="496" spans="1:17" x14ac:dyDescent="0.3">
      <c r="A496" t="s">
        <v>1115</v>
      </c>
      <c r="B496" t="s">
        <v>1116</v>
      </c>
      <c r="C496" t="str">
        <f>IFERROR(VLOOKUP(Table1[[#This Row],[Ticker]],[1]!Table1[[Symbol]:[Industry]],2,FALSE),"-")</f>
        <v>-</v>
      </c>
      <c r="D496" t="s">
        <v>539</v>
      </c>
      <c r="E496">
        <v>10882.47319572</v>
      </c>
      <c r="F496">
        <v>2128.35</v>
      </c>
      <c r="G496">
        <v>-45.491871499275199</v>
      </c>
      <c r="H496">
        <v>7.6105366665309697</v>
      </c>
      <c r="I496">
        <v>-31.4172715358403</v>
      </c>
      <c r="J496">
        <v>-1.0999836460872301</v>
      </c>
      <c r="K496">
        <v>2051.2157528606899</v>
      </c>
      <c r="L496">
        <v>2175.17659311327</v>
      </c>
      <c r="M496">
        <v>57.966279683824197</v>
      </c>
      <c r="N496">
        <v>1.34423013564381</v>
      </c>
      <c r="O496">
        <v>28.503300678929602</v>
      </c>
      <c r="P496">
        <v>17.718473451327402</v>
      </c>
      <c r="Q496">
        <v>-0.14128218093537701</v>
      </c>
    </row>
    <row r="497" spans="1:17" hidden="1" x14ac:dyDescent="0.3">
      <c r="A497" t="s">
        <v>1117</v>
      </c>
      <c r="B497" t="s">
        <v>1118</v>
      </c>
      <c r="C497" t="str">
        <f>IFERROR(VLOOKUP(Table1[[#This Row],[Ticker]],[1]!Table1[[Symbol]:[Industry]],2,FALSE),"-")</f>
        <v>-</v>
      </c>
      <c r="D497" t="s">
        <v>333</v>
      </c>
      <c r="E497">
        <v>10870.8794127</v>
      </c>
      <c r="F497">
        <v>1839</v>
      </c>
      <c r="G497">
        <v>146.055829629616</v>
      </c>
      <c r="H497">
        <v>22.434664331051</v>
      </c>
      <c r="I497">
        <v>165.91749545732</v>
      </c>
      <c r="J497">
        <v>-5.0234304198583102</v>
      </c>
      <c r="K497">
        <v>1615.4685802587601</v>
      </c>
      <c r="M497">
        <v>51.7964101424297</v>
      </c>
      <c r="N497">
        <v>0.58143396849100304</v>
      </c>
      <c r="O497">
        <v>13.1049483414899</v>
      </c>
      <c r="P497">
        <v>186.27023661270201</v>
      </c>
    </row>
    <row r="498" spans="1:17" hidden="1" x14ac:dyDescent="0.3">
      <c r="A498" t="s">
        <v>1119</v>
      </c>
      <c r="B498" t="s">
        <v>1120</v>
      </c>
      <c r="C498" t="str">
        <f>IFERROR(VLOOKUP(Table1[[#This Row],[Ticker]],[1]!Table1[[Symbol]:[Industry]],2,FALSE),"-")</f>
        <v>-</v>
      </c>
      <c r="E498">
        <v>10838.53652225</v>
      </c>
      <c r="F498">
        <v>777.5</v>
      </c>
      <c r="G498">
        <v>35.962979960839597</v>
      </c>
      <c r="H498">
        <v>8.05039929955967</v>
      </c>
      <c r="I498">
        <v>31.685769784852798</v>
      </c>
      <c r="J498">
        <v>7.8535095808874802</v>
      </c>
      <c r="K498">
        <v>678.62252616647902</v>
      </c>
      <c r="L498">
        <v>583.65163323850595</v>
      </c>
      <c r="M498">
        <v>80.114459202487396</v>
      </c>
      <c r="N498">
        <v>1.7008833085584301</v>
      </c>
      <c r="O498">
        <v>3.4083601286173599</v>
      </c>
      <c r="P498">
        <v>94.375</v>
      </c>
      <c r="Q498">
        <v>0.10050731239008</v>
      </c>
    </row>
    <row r="499" spans="1:17" x14ac:dyDescent="0.3">
      <c r="A499" t="s">
        <v>1121</v>
      </c>
      <c r="B499" t="s">
        <v>1122</v>
      </c>
      <c r="C499" t="str">
        <f>IFERROR(VLOOKUP(Table1[[#This Row],[Ticker]],[1]!Table1[[Symbol]:[Industry]],2,FALSE),"-")</f>
        <v>-</v>
      </c>
      <c r="D499" t="s">
        <v>83</v>
      </c>
      <c r="E499">
        <v>10837.27246247</v>
      </c>
      <c r="F499">
        <v>224.17</v>
      </c>
      <c r="G499">
        <v>58.769692323798701</v>
      </c>
      <c r="H499">
        <v>13.6938755481927</v>
      </c>
      <c r="I499">
        <v>30.644140076500701</v>
      </c>
      <c r="J499">
        <v>7.7468847172015396</v>
      </c>
      <c r="K499">
        <v>205.781867903565</v>
      </c>
      <c r="L499">
        <v>179.280446012955</v>
      </c>
      <c r="M499">
        <v>68.700549102761897</v>
      </c>
      <c r="N499">
        <v>2.1072848361672101</v>
      </c>
      <c r="O499">
        <v>6.1694249899629696</v>
      </c>
      <c r="P499">
        <v>94.002596278667198</v>
      </c>
      <c r="Q499">
        <v>6.2426483917364002E-2</v>
      </c>
    </row>
    <row r="500" spans="1:17" x14ac:dyDescent="0.3">
      <c r="A500" t="s">
        <v>1123</v>
      </c>
      <c r="B500" t="s">
        <v>1124</v>
      </c>
      <c r="C500" t="str">
        <f>IFERROR(VLOOKUP(Table1[[#This Row],[Ticker]],[1]!Table1[[Symbol]:[Industry]],2,FALSE),"-")</f>
        <v>-</v>
      </c>
      <c r="D500" t="s">
        <v>539</v>
      </c>
      <c r="E500">
        <v>10762.467243360001</v>
      </c>
      <c r="F500">
        <v>3035.55</v>
      </c>
      <c r="G500">
        <v>-10.028412300457401</v>
      </c>
      <c r="H500">
        <v>20.561572844942699</v>
      </c>
      <c r="I500">
        <v>-3.94555824620956</v>
      </c>
      <c r="J500">
        <v>12.8562292609435</v>
      </c>
      <c r="K500">
        <v>2650.15954940149</v>
      </c>
      <c r="L500">
        <v>2617.4880451371</v>
      </c>
      <c r="M500">
        <v>76.515648452073506</v>
      </c>
      <c r="N500">
        <v>1.6762635981505201</v>
      </c>
      <c r="O500">
        <v>5.6826604733903201</v>
      </c>
      <c r="P500">
        <v>35.093457943925202</v>
      </c>
      <c r="Q500">
        <v>-7.6022933527082004E-2</v>
      </c>
    </row>
    <row r="501" spans="1:17" x14ac:dyDescent="0.3">
      <c r="A501" t="s">
        <v>1125</v>
      </c>
      <c r="B501" t="s">
        <v>1126</v>
      </c>
      <c r="C501" t="str">
        <f>IFERROR(VLOOKUP(Table1[[#This Row],[Ticker]],[1]!Table1[[Symbol]:[Industry]],2,FALSE),"-")</f>
        <v>-</v>
      </c>
      <c r="D501" t="s">
        <v>109</v>
      </c>
      <c r="E501">
        <v>10748.08759336</v>
      </c>
      <c r="F501">
        <v>1782.95</v>
      </c>
      <c r="G501">
        <v>177.05328717792801</v>
      </c>
      <c r="H501">
        <v>-1.06446229092064</v>
      </c>
      <c r="I501">
        <v>75.880299346682506</v>
      </c>
      <c r="J501">
        <v>1.17184488553823E-3</v>
      </c>
      <c r="K501">
        <v>1781.74269039673</v>
      </c>
      <c r="L501">
        <v>1371.06148093346</v>
      </c>
      <c r="M501">
        <v>50.355284707879498</v>
      </c>
      <c r="N501">
        <v>0.449029489258984</v>
      </c>
      <c r="O501">
        <v>18.2955214672312</v>
      </c>
      <c r="P501">
        <v>258.50201072386</v>
      </c>
      <c r="Q501">
        <v>0.29200823419302502</v>
      </c>
    </row>
    <row r="502" spans="1:17" hidden="1" x14ac:dyDescent="0.3">
      <c r="A502" t="s">
        <v>1127</v>
      </c>
      <c r="B502" t="s">
        <v>1128</v>
      </c>
      <c r="C502" t="str">
        <f>IFERROR(VLOOKUP(Table1[[#This Row],[Ticker]],[1]!Table1[[Symbol]:[Industry]],2,FALSE),"-")</f>
        <v>-</v>
      </c>
      <c r="D502" t="s">
        <v>718</v>
      </c>
      <c r="E502">
        <v>10739.054693185</v>
      </c>
      <c r="F502">
        <v>114.46</v>
      </c>
      <c r="G502">
        <v>43.716724672141297</v>
      </c>
      <c r="H502">
        <v>-0.55815399545367195</v>
      </c>
      <c r="I502">
        <v>11.4306121755773</v>
      </c>
      <c r="J502">
        <v>0.36295453247986198</v>
      </c>
      <c r="K502">
        <v>108.736227038674</v>
      </c>
      <c r="L502">
        <v>95.735755648402403</v>
      </c>
      <c r="M502">
        <v>54.041415573722702</v>
      </c>
      <c r="N502">
        <v>0.68620269706124004</v>
      </c>
      <c r="O502">
        <v>6.2729337759916204</v>
      </c>
      <c r="P502">
        <v>73.424242424242394</v>
      </c>
      <c r="Q502">
        <v>2.1133606920337E-2</v>
      </c>
    </row>
    <row r="503" spans="1:17" x14ac:dyDescent="0.3">
      <c r="A503" t="s">
        <v>1129</v>
      </c>
      <c r="B503" t="s">
        <v>1130</v>
      </c>
      <c r="C503" t="str">
        <f>IFERROR(VLOOKUP(Table1[[#This Row],[Ticker]],[1]!Table1[[Symbol]:[Industry]],2,FALSE),"-")</f>
        <v>-</v>
      </c>
      <c r="D503" t="s">
        <v>21</v>
      </c>
      <c r="E503">
        <v>10691.286442799999</v>
      </c>
      <c r="F503">
        <v>519</v>
      </c>
      <c r="G503">
        <v>10.669366037026499</v>
      </c>
      <c r="H503">
        <v>2.7734838899505698</v>
      </c>
      <c r="I503">
        <v>3.20231508832165</v>
      </c>
      <c r="J503">
        <v>-0.65747045411884497</v>
      </c>
      <c r="K503">
        <v>497.84417647526999</v>
      </c>
      <c r="L503">
        <v>471.083296298356</v>
      </c>
      <c r="M503">
        <v>65.489121577494501</v>
      </c>
      <c r="N503">
        <v>0.63422543831057798</v>
      </c>
      <c r="O503">
        <v>9.2678227360308405</v>
      </c>
      <c r="P503">
        <v>45.704660303200399</v>
      </c>
      <c r="Q503">
        <v>-7.4274420486795001E-2</v>
      </c>
    </row>
    <row r="504" spans="1:17" hidden="1" x14ac:dyDescent="0.3">
      <c r="A504" t="s">
        <v>1131</v>
      </c>
      <c r="B504" t="s">
        <v>1132</v>
      </c>
      <c r="C504" t="str">
        <f>IFERROR(VLOOKUP(Table1[[#This Row],[Ticker]],[1]!Table1[[Symbol]:[Industry]],2,FALSE),"-")</f>
        <v>-</v>
      </c>
      <c r="D504" t="s">
        <v>114</v>
      </c>
      <c r="E504">
        <v>10647.482520039999</v>
      </c>
      <c r="F504">
        <v>9316.5499999999993</v>
      </c>
      <c r="G504">
        <v>36.655709263630499</v>
      </c>
      <c r="H504">
        <v>17.420123881171399</v>
      </c>
      <c r="I504">
        <v>12.2259362709102</v>
      </c>
      <c r="J504">
        <v>4.8363017886796804</v>
      </c>
      <c r="K504">
        <v>8150.0359825997803</v>
      </c>
      <c r="L504">
        <v>7462.8492927869002</v>
      </c>
      <c r="M504">
        <v>81.213158834465304</v>
      </c>
      <c r="N504">
        <v>2.5524795310233599</v>
      </c>
      <c r="O504">
        <v>1.08248224933049</v>
      </c>
      <c r="P504">
        <v>71.847677721621693</v>
      </c>
      <c r="Q504">
        <v>0.114063032812907</v>
      </c>
    </row>
    <row r="505" spans="1:17" hidden="1" x14ac:dyDescent="0.3">
      <c r="A505" t="s">
        <v>1133</v>
      </c>
      <c r="B505" t="s">
        <v>1134</v>
      </c>
      <c r="C505" t="str">
        <f>IFERROR(VLOOKUP(Table1[[#This Row],[Ticker]],[1]!Table1[[Symbol]:[Industry]],2,FALSE),"-")</f>
        <v>-</v>
      </c>
      <c r="D505" t="s">
        <v>230</v>
      </c>
      <c r="E505">
        <v>10642.6554696</v>
      </c>
      <c r="F505">
        <v>5243.7</v>
      </c>
      <c r="G505">
        <v>93.186111046300894</v>
      </c>
      <c r="H505">
        <v>-9.9583315575327003</v>
      </c>
      <c r="I505">
        <v>35.509470971334103</v>
      </c>
      <c r="J505">
        <v>-2.6842415351839302</v>
      </c>
      <c r="K505">
        <v>4909.1808991787602</v>
      </c>
      <c r="L505">
        <v>3925.9451502438701</v>
      </c>
      <c r="M505">
        <v>53.521922937216701</v>
      </c>
      <c r="N505">
        <v>0.57795610247857099</v>
      </c>
      <c r="O505">
        <v>9.5285771497225191</v>
      </c>
      <c r="P505">
        <v>123.13617021276499</v>
      </c>
      <c r="Q505">
        <v>0.16120747659561999</v>
      </c>
    </row>
    <row r="506" spans="1:17" hidden="1" x14ac:dyDescent="0.3">
      <c r="A506" t="s">
        <v>1135</v>
      </c>
      <c r="B506" t="s">
        <v>1136</v>
      </c>
      <c r="C506" t="str">
        <f>IFERROR(VLOOKUP(Table1[[#This Row],[Ticker]],[1]!Table1[[Symbol]:[Industry]],2,FALSE),"-")</f>
        <v>-</v>
      </c>
      <c r="D506" t="s">
        <v>718</v>
      </c>
      <c r="E506">
        <v>10625.948094249999</v>
      </c>
      <c r="F506">
        <v>539.6</v>
      </c>
      <c r="G506">
        <v>-7.9381684751075099</v>
      </c>
      <c r="H506">
        <v>1.71828296677992</v>
      </c>
      <c r="I506">
        <v>-2.0264506218005698</v>
      </c>
      <c r="J506">
        <v>-1.27691020818817</v>
      </c>
      <c r="K506">
        <v>513.46444417420105</v>
      </c>
      <c r="L506">
        <v>483.265177056102</v>
      </c>
      <c r="M506">
        <v>77.9215973242584</v>
      </c>
      <c r="N506">
        <v>0.84766476940818902</v>
      </c>
      <c r="O506">
        <v>1.09154929577464</v>
      </c>
      <c r="P506">
        <v>25.459195535921801</v>
      </c>
      <c r="Q506">
        <v>-1.3416788414562999E-2</v>
      </c>
    </row>
    <row r="507" spans="1:17" x14ac:dyDescent="0.3">
      <c r="A507" t="s">
        <v>1137</v>
      </c>
      <c r="B507" t="s">
        <v>1138</v>
      </c>
      <c r="C507" t="str">
        <f>IFERROR(VLOOKUP(Table1[[#This Row],[Ticker]],[1]!Table1[[Symbol]:[Industry]],2,FALSE),"-")</f>
        <v>-</v>
      </c>
      <c r="D507" t="s">
        <v>482</v>
      </c>
      <c r="E507">
        <v>10562.49088026</v>
      </c>
      <c r="F507">
        <v>2165.9</v>
      </c>
      <c r="G507">
        <v>23.5136383741843</v>
      </c>
      <c r="H507">
        <v>3.7615033800001401</v>
      </c>
      <c r="I507">
        <v>-0.617051924531406</v>
      </c>
      <c r="J507">
        <v>3.1689489818485002</v>
      </c>
      <c r="K507">
        <v>2047.2519949079999</v>
      </c>
      <c r="L507">
        <v>1918.9266139123799</v>
      </c>
      <c r="M507">
        <v>64.297715110241995</v>
      </c>
      <c r="N507">
        <v>1.23818600466967</v>
      </c>
      <c r="O507">
        <v>6.8839743293780797</v>
      </c>
      <c r="P507">
        <v>57.976696267391098</v>
      </c>
      <c r="Q507">
        <v>0.202037474324818</v>
      </c>
    </row>
    <row r="508" spans="1:17" x14ac:dyDescent="0.3">
      <c r="A508" t="s">
        <v>1139</v>
      </c>
      <c r="B508" t="s">
        <v>1140</v>
      </c>
      <c r="C508" t="str">
        <f>IFERROR(VLOOKUP(Table1[[#This Row],[Ticker]],[1]!Table1[[Symbol]:[Industry]],2,FALSE),"-")</f>
        <v>-</v>
      </c>
      <c r="D508" t="s">
        <v>1141</v>
      </c>
      <c r="E508">
        <v>10535.57131815</v>
      </c>
      <c r="F508">
        <v>547.85</v>
      </c>
      <c r="G508">
        <v>17.975816535733401</v>
      </c>
      <c r="H508">
        <v>1.04697141796816</v>
      </c>
      <c r="I508">
        <v>34.618157218027797</v>
      </c>
      <c r="J508">
        <v>-3.5152052168595702</v>
      </c>
      <c r="K508">
        <v>502.30753300144102</v>
      </c>
      <c r="L508">
        <v>421.409961009661</v>
      </c>
      <c r="M508">
        <v>51.150785079243597</v>
      </c>
      <c r="N508">
        <v>0.69442197871397404</v>
      </c>
      <c r="O508">
        <v>6.1239390344072202</v>
      </c>
      <c r="P508">
        <v>76.954134366925004</v>
      </c>
      <c r="Q508">
        <v>3.3871807900066997E-2</v>
      </c>
    </row>
    <row r="509" spans="1:17" hidden="1" x14ac:dyDescent="0.3">
      <c r="A509" t="s">
        <v>1142</v>
      </c>
      <c r="B509" t="s">
        <v>1143</v>
      </c>
      <c r="C509" t="str">
        <f>IFERROR(VLOOKUP(Table1[[#This Row],[Ticker]],[1]!Table1[[Symbol]:[Industry]],2,FALSE),"-")</f>
        <v>-</v>
      </c>
      <c r="D509" t="s">
        <v>127</v>
      </c>
      <c r="E509">
        <v>10515.98137854</v>
      </c>
      <c r="F509">
        <v>346.2</v>
      </c>
      <c r="G509">
        <v>79.319409150948204</v>
      </c>
      <c r="H509">
        <v>20.655373607306501</v>
      </c>
      <c r="I509">
        <v>17.127908972360299</v>
      </c>
      <c r="J509">
        <v>13.6031050072458</v>
      </c>
      <c r="K509">
        <v>308.722247636546</v>
      </c>
      <c r="L509">
        <v>261.80691388602997</v>
      </c>
      <c r="M509">
        <v>66.064815498844993</v>
      </c>
      <c r="N509">
        <v>1.0860713702003399</v>
      </c>
      <c r="O509">
        <v>6.1091854419410696</v>
      </c>
      <c r="P509">
        <v>130.79999999999899</v>
      </c>
      <c r="Q509">
        <v>0.138535240873255</v>
      </c>
    </row>
    <row r="510" spans="1:17" x14ac:dyDescent="0.3">
      <c r="A510" t="s">
        <v>1144</v>
      </c>
      <c r="B510" t="s">
        <v>1145</v>
      </c>
      <c r="C510" t="str">
        <f>IFERROR(VLOOKUP(Table1[[#This Row],[Ticker]],[1]!Table1[[Symbol]:[Industry]],2,FALSE),"-")</f>
        <v>-</v>
      </c>
      <c r="D510" t="s">
        <v>375</v>
      </c>
      <c r="E510">
        <v>10493.034173030001</v>
      </c>
      <c r="F510">
        <v>714.1</v>
      </c>
      <c r="G510">
        <v>-6.6406544821198796</v>
      </c>
      <c r="H510">
        <v>9.7605452391605105</v>
      </c>
      <c r="I510">
        <v>-18.368973120260499</v>
      </c>
      <c r="J510">
        <v>6.0921947894841999</v>
      </c>
      <c r="K510">
        <v>685.84784604801098</v>
      </c>
      <c r="L510">
        <v>669.74252637445397</v>
      </c>
      <c r="M510">
        <v>53.517850428961097</v>
      </c>
      <c r="N510">
        <v>1.7722305246129499</v>
      </c>
      <c r="O510">
        <v>14.115670074219199</v>
      </c>
      <c r="P510">
        <v>34.229323308270601</v>
      </c>
      <c r="Q510">
        <v>5.7089812693190002E-2</v>
      </c>
    </row>
    <row r="511" spans="1:17" x14ac:dyDescent="0.3">
      <c r="A511" t="s">
        <v>1146</v>
      </c>
      <c r="B511" t="s">
        <v>1147</v>
      </c>
      <c r="C511" t="str">
        <f>IFERROR(VLOOKUP(Table1[[#This Row],[Ticker]],[1]!Table1[[Symbol]:[Industry]],2,FALSE),"-")</f>
        <v>-</v>
      </c>
      <c r="D511" t="s">
        <v>24</v>
      </c>
      <c r="E511">
        <v>10463.218671569901</v>
      </c>
      <c r="F511">
        <v>92.1</v>
      </c>
      <c r="G511">
        <v>-24.426323113351401</v>
      </c>
      <c r="H511">
        <v>-4.3634769619608598</v>
      </c>
      <c r="I511">
        <v>-31.6014409594471</v>
      </c>
      <c r="J511">
        <v>-6.8941668045372397</v>
      </c>
      <c r="K511">
        <v>97.568512032316306</v>
      </c>
      <c r="L511">
        <v>95.5223576887158</v>
      </c>
      <c r="M511">
        <v>25.549366464658899</v>
      </c>
      <c r="N511">
        <v>1.16327616672718</v>
      </c>
      <c r="O511">
        <v>26.4929424538545</v>
      </c>
      <c r="P511">
        <v>12.180267965895201</v>
      </c>
      <c r="Q511">
        <v>9.7486423156239992E-3</v>
      </c>
    </row>
    <row r="512" spans="1:17" x14ac:dyDescent="0.3">
      <c r="A512" t="s">
        <v>1148</v>
      </c>
      <c r="B512" t="s">
        <v>1149</v>
      </c>
      <c r="C512" t="str">
        <f>IFERROR(VLOOKUP(Table1[[#This Row],[Ticker]],[1]!Table1[[Symbol]:[Industry]],2,FALSE),"-")</f>
        <v>-</v>
      </c>
      <c r="D512" t="s">
        <v>292</v>
      </c>
      <c r="E512">
        <v>10439.91837474</v>
      </c>
      <c r="F512">
        <v>2037.9</v>
      </c>
      <c r="G512">
        <v>14.899486731485</v>
      </c>
      <c r="H512">
        <v>2.2097809672769801</v>
      </c>
      <c r="I512">
        <v>9.7026223603534998</v>
      </c>
      <c r="J512">
        <v>6.22403650874862</v>
      </c>
      <c r="K512">
        <v>1918.9454021080601</v>
      </c>
      <c r="L512">
        <v>1726.16297446269</v>
      </c>
      <c r="M512">
        <v>59.208111171783003</v>
      </c>
      <c r="N512">
        <v>0.566693100936139</v>
      </c>
      <c r="O512">
        <v>3.4986996417880998</v>
      </c>
      <c r="P512">
        <v>57.245370370370303</v>
      </c>
      <c r="Q512">
        <v>-8.2937032621104995E-2</v>
      </c>
    </row>
    <row r="513" spans="1:17" x14ac:dyDescent="0.3">
      <c r="A513" t="s">
        <v>1150</v>
      </c>
      <c r="B513" t="s">
        <v>1151</v>
      </c>
      <c r="C513" t="str">
        <f>IFERROR(VLOOKUP(Table1[[#This Row],[Ticker]],[1]!Table1[[Symbol]:[Industry]],2,FALSE),"-")</f>
        <v>-</v>
      </c>
      <c r="D513" t="s">
        <v>130</v>
      </c>
      <c r="E513">
        <v>10328.2634128399</v>
      </c>
      <c r="F513">
        <v>711.8</v>
      </c>
      <c r="G513">
        <v>105.973096375099</v>
      </c>
      <c r="H513">
        <v>41.380081152074197</v>
      </c>
      <c r="I513">
        <v>42.736118109119701</v>
      </c>
      <c r="J513">
        <v>-2.4824288326771198</v>
      </c>
      <c r="K513">
        <v>618.06501044020104</v>
      </c>
      <c r="L513">
        <v>496.38440502846498</v>
      </c>
      <c r="M513">
        <v>48.357907055612699</v>
      </c>
      <c r="N513">
        <v>0.61804754834449005</v>
      </c>
      <c r="O513">
        <v>9.1598763697668009</v>
      </c>
      <c r="P513">
        <v>131.81892199967399</v>
      </c>
      <c r="Q513">
        <v>0.152565262402932</v>
      </c>
    </row>
    <row r="514" spans="1:17" hidden="1" x14ac:dyDescent="0.3">
      <c r="A514" t="s">
        <v>1152</v>
      </c>
      <c r="B514" t="s">
        <v>1153</v>
      </c>
      <c r="C514" t="str">
        <f>IFERROR(VLOOKUP(Table1[[#This Row],[Ticker]],[1]!Table1[[Symbol]:[Industry]],2,FALSE),"-")</f>
        <v>-</v>
      </c>
      <c r="D514" t="s">
        <v>304</v>
      </c>
      <c r="E514">
        <v>10308.535450719901</v>
      </c>
      <c r="F514">
        <v>463.3</v>
      </c>
      <c r="G514">
        <v>-9.5380733081677995</v>
      </c>
      <c r="H514">
        <v>3.5476651406073798</v>
      </c>
      <c r="I514">
        <v>3.3892666282599802</v>
      </c>
      <c r="J514">
        <v>1.2057414600537899</v>
      </c>
      <c r="K514">
        <v>447.076198241366</v>
      </c>
      <c r="M514">
        <v>66.723631608514197</v>
      </c>
      <c r="N514">
        <v>0.58620433785341697</v>
      </c>
      <c r="O514">
        <v>16.1774228361752</v>
      </c>
      <c r="P514">
        <v>26.931506849314999</v>
      </c>
    </row>
    <row r="515" spans="1:17" x14ac:dyDescent="0.3">
      <c r="A515" t="s">
        <v>1154</v>
      </c>
      <c r="B515" t="s">
        <v>1155</v>
      </c>
      <c r="C515" t="str">
        <f>IFERROR(VLOOKUP(Table1[[#This Row],[Ticker]],[1]!Table1[[Symbol]:[Industry]],2,FALSE),"-")</f>
        <v>-</v>
      </c>
      <c r="D515" t="s">
        <v>191</v>
      </c>
      <c r="E515">
        <v>10271.829672</v>
      </c>
      <c r="F515">
        <v>672.3</v>
      </c>
      <c r="G515">
        <v>76.139441446770604</v>
      </c>
      <c r="H515">
        <v>21.414711705101301</v>
      </c>
      <c r="I515">
        <v>7.9220679454752396</v>
      </c>
      <c r="J515">
        <v>0.87793861040126098</v>
      </c>
      <c r="K515">
        <v>602.83968533994903</v>
      </c>
      <c r="L515">
        <v>522.27637888629295</v>
      </c>
      <c r="M515">
        <v>58.394815497930701</v>
      </c>
      <c r="N515">
        <v>0.63649747741488205</v>
      </c>
      <c r="O515">
        <v>5.2803807823888098</v>
      </c>
      <c r="P515">
        <v>110.09374999999901</v>
      </c>
      <c r="Q515">
        <v>5.2723164705022002E-2</v>
      </c>
    </row>
    <row r="516" spans="1:17" x14ac:dyDescent="0.3">
      <c r="A516" t="s">
        <v>1156</v>
      </c>
      <c r="B516" t="s">
        <v>1157</v>
      </c>
      <c r="C516" t="str">
        <f>IFERROR(VLOOKUP(Table1[[#This Row],[Ticker]],[1]!Table1[[Symbol]:[Industry]],2,FALSE),"-")</f>
        <v>-</v>
      </c>
      <c r="D516" t="s">
        <v>80</v>
      </c>
      <c r="E516">
        <v>10244.35594596</v>
      </c>
      <c r="F516">
        <v>870.6</v>
      </c>
      <c r="G516">
        <v>-0.47739379335115101</v>
      </c>
      <c r="H516">
        <v>5.8546963482407204</v>
      </c>
      <c r="I516">
        <v>-12.7723746098139</v>
      </c>
      <c r="J516">
        <v>-4.4892286068712401</v>
      </c>
      <c r="K516">
        <v>833.79852137222701</v>
      </c>
      <c r="L516">
        <v>811.78086421504895</v>
      </c>
      <c r="M516">
        <v>55.4641026530837</v>
      </c>
      <c r="N516">
        <v>1.85021007754984</v>
      </c>
      <c r="O516">
        <v>14.851826326671199</v>
      </c>
      <c r="P516">
        <v>43.379446640316097</v>
      </c>
      <c r="Q516">
        <v>9.5963679920200006E-3</v>
      </c>
    </row>
    <row r="517" spans="1:17" x14ac:dyDescent="0.3">
      <c r="A517" t="s">
        <v>1158</v>
      </c>
      <c r="B517" t="s">
        <v>1159</v>
      </c>
      <c r="C517" t="str">
        <f>IFERROR(VLOOKUP(Table1[[#This Row],[Ticker]],[1]!Table1[[Symbol]:[Industry]],2,FALSE),"-")</f>
        <v>-</v>
      </c>
      <c r="D517" t="s">
        <v>997</v>
      </c>
      <c r="E517">
        <v>10235.907318357</v>
      </c>
      <c r="F517">
        <v>48.09</v>
      </c>
      <c r="G517">
        <v>-14.3503042587122</v>
      </c>
      <c r="H517">
        <v>14.4246087586698</v>
      </c>
      <c r="I517">
        <v>-10.225234547885</v>
      </c>
      <c r="J517">
        <v>-2.7883542812217801</v>
      </c>
      <c r="K517">
        <v>45.928020870055697</v>
      </c>
      <c r="L517">
        <v>46.079230691398998</v>
      </c>
      <c r="M517">
        <v>45.531684480406597</v>
      </c>
      <c r="N517">
        <v>1.32970235589849</v>
      </c>
      <c r="O517">
        <v>19.047619047619001</v>
      </c>
      <c r="P517">
        <v>31.573187414500701</v>
      </c>
      <c r="Q517">
        <v>1.7725013549281E-2</v>
      </c>
    </row>
    <row r="518" spans="1:17" x14ac:dyDescent="0.3">
      <c r="A518" t="s">
        <v>1160</v>
      </c>
      <c r="B518" t="s">
        <v>1161</v>
      </c>
      <c r="C518" t="str">
        <f>IFERROR(VLOOKUP(Table1[[#This Row],[Ticker]],[1]!Table1[[Symbol]:[Industry]],2,FALSE),"-")</f>
        <v>-</v>
      </c>
      <c r="D518" t="s">
        <v>482</v>
      </c>
      <c r="E518">
        <v>10228.44338103</v>
      </c>
      <c r="F518">
        <v>390.95</v>
      </c>
      <c r="G518">
        <v>158.341887707588</v>
      </c>
      <c r="H518">
        <v>3.5428846446182001</v>
      </c>
      <c r="I518">
        <v>37.214544926245502</v>
      </c>
      <c r="J518">
        <v>-0.31956446548499801</v>
      </c>
      <c r="K518">
        <v>357.53150528603999</v>
      </c>
      <c r="L518">
        <v>285.12217827785798</v>
      </c>
      <c r="M518">
        <v>69.082868130633301</v>
      </c>
      <c r="N518">
        <v>1.1792608707283601</v>
      </c>
      <c r="O518">
        <v>2.0079294027369299</v>
      </c>
      <c r="P518">
        <v>213.63818692338501</v>
      </c>
      <c r="Q518">
        <v>0.15819053462369201</v>
      </c>
    </row>
    <row r="519" spans="1:17" x14ac:dyDescent="0.3">
      <c r="A519" t="s">
        <v>1162</v>
      </c>
      <c r="B519" t="s">
        <v>1163</v>
      </c>
      <c r="C519" t="str">
        <f>IFERROR(VLOOKUP(Table1[[#This Row],[Ticker]],[1]!Table1[[Symbol]:[Industry]],2,FALSE),"-")</f>
        <v>-</v>
      </c>
      <c r="D519" t="s">
        <v>143</v>
      </c>
      <c r="E519">
        <v>10215.884448000001</v>
      </c>
      <c r="F519">
        <v>739.2</v>
      </c>
      <c r="G519">
        <v>24.924660156536401</v>
      </c>
      <c r="H519">
        <v>-0.65203137719602999</v>
      </c>
      <c r="I519">
        <v>28.622879427404801</v>
      </c>
      <c r="J519">
        <v>-4.0150479262766101</v>
      </c>
      <c r="K519">
        <v>741.68155024357395</v>
      </c>
      <c r="L519">
        <v>606.86314928460502</v>
      </c>
      <c r="M519">
        <v>35.446762394730598</v>
      </c>
      <c r="N519">
        <v>1.1749695838355201</v>
      </c>
      <c r="O519">
        <v>9.5846861471861207</v>
      </c>
      <c r="P519">
        <v>79.832137209585198</v>
      </c>
    </row>
    <row r="520" spans="1:17" x14ac:dyDescent="0.3">
      <c r="A520" t="s">
        <v>1164</v>
      </c>
      <c r="B520" t="s">
        <v>1165</v>
      </c>
      <c r="C520" t="str">
        <f>IFERROR(VLOOKUP(Table1[[#This Row],[Ticker]],[1]!Table1[[Symbol]:[Industry]],2,FALSE),"-")</f>
        <v>-</v>
      </c>
      <c r="D520" t="s">
        <v>487</v>
      </c>
      <c r="E520">
        <v>10140.053459108</v>
      </c>
      <c r="F520">
        <v>170.72</v>
      </c>
      <c r="G520">
        <v>21.647104846917799</v>
      </c>
      <c r="H520">
        <v>7.3981747756409399</v>
      </c>
      <c r="I520">
        <v>-23.150302139291799</v>
      </c>
      <c r="J520">
        <v>1.25923807442976</v>
      </c>
      <c r="K520">
        <v>168.29505598226399</v>
      </c>
      <c r="L520">
        <v>164.95990715935099</v>
      </c>
      <c r="M520">
        <v>53.748135684096802</v>
      </c>
      <c r="N520">
        <v>1.1141494389264299</v>
      </c>
      <c r="O520">
        <v>22.5968710620627</v>
      </c>
      <c r="P520">
        <v>60.807738712613499</v>
      </c>
      <c r="Q520">
        <v>-5.0519858154589002E-2</v>
      </c>
    </row>
    <row r="521" spans="1:17" x14ac:dyDescent="0.3">
      <c r="A521" t="s">
        <v>1166</v>
      </c>
      <c r="B521" t="s">
        <v>1167</v>
      </c>
      <c r="C521" t="str">
        <f>IFERROR(VLOOKUP(Table1[[#This Row],[Ticker]],[1]!Table1[[Symbol]:[Industry]],2,FALSE),"-")</f>
        <v>-</v>
      </c>
      <c r="D521" t="s">
        <v>526</v>
      </c>
      <c r="E521">
        <v>10090.20018432</v>
      </c>
      <c r="F521">
        <v>1582.4</v>
      </c>
      <c r="G521">
        <v>-12.347839703672101</v>
      </c>
      <c r="H521">
        <v>3.7589984574241</v>
      </c>
      <c r="I521">
        <v>-0.805232908214359</v>
      </c>
      <c r="J521">
        <v>1.3088091200579799</v>
      </c>
      <c r="K521">
        <v>1499.5338222236301</v>
      </c>
      <c r="L521">
        <v>1441.2757812187999</v>
      </c>
      <c r="M521">
        <v>65.054186582177294</v>
      </c>
      <c r="N521">
        <v>0.70154099010427695</v>
      </c>
      <c r="O521">
        <v>6.1678463094034299</v>
      </c>
      <c r="P521">
        <v>30.453421269579501</v>
      </c>
      <c r="Q521">
        <v>1.5348653881283999E-2</v>
      </c>
    </row>
    <row r="522" spans="1:17" hidden="1" x14ac:dyDescent="0.3">
      <c r="A522" t="s">
        <v>1168</v>
      </c>
      <c r="B522" t="s">
        <v>1169</v>
      </c>
      <c r="C522" t="str">
        <f>IFERROR(VLOOKUP(Table1[[#This Row],[Ticker]],[1]!Table1[[Symbol]:[Industry]],2,FALSE),"-")</f>
        <v>-</v>
      </c>
      <c r="D522" t="s">
        <v>401</v>
      </c>
      <c r="E522">
        <v>10058.36341448</v>
      </c>
      <c r="F522">
        <v>8904.1</v>
      </c>
      <c r="G522">
        <v>54.830991637405802</v>
      </c>
      <c r="H522">
        <v>-0.738318334594533</v>
      </c>
      <c r="I522">
        <v>-4.6438563347057498</v>
      </c>
      <c r="J522">
        <v>-1.94573714833149</v>
      </c>
      <c r="K522">
        <v>8448.69338288584</v>
      </c>
      <c r="L522">
        <v>7765.4457000850198</v>
      </c>
      <c r="M522">
        <v>66.369057333055906</v>
      </c>
      <c r="N522">
        <v>1.9090686831833601</v>
      </c>
      <c r="O522">
        <v>16.676025651104499</v>
      </c>
      <c r="P522">
        <v>95.308181618776004</v>
      </c>
      <c r="Q522">
        <v>0.16530310552237701</v>
      </c>
    </row>
    <row r="523" spans="1:17" x14ac:dyDescent="0.3">
      <c r="A523" t="s">
        <v>1170</v>
      </c>
      <c r="B523" t="s">
        <v>1171</v>
      </c>
      <c r="C523" t="str">
        <f>IFERROR(VLOOKUP(Table1[[#This Row],[Ticker]],[1]!Table1[[Symbol]:[Industry]],2,FALSE),"-")</f>
        <v>-</v>
      </c>
      <c r="D523" t="s">
        <v>46</v>
      </c>
      <c r="E523">
        <v>9985.2344730000004</v>
      </c>
      <c r="F523">
        <v>355.05</v>
      </c>
      <c r="G523">
        <v>19.9115416561242</v>
      </c>
      <c r="H523">
        <v>9.0996827812941703</v>
      </c>
      <c r="I523">
        <v>21.826614511879502</v>
      </c>
      <c r="J523">
        <v>0.898233606861502</v>
      </c>
      <c r="K523">
        <v>321.69191521066801</v>
      </c>
      <c r="L523">
        <v>283.61495158930097</v>
      </c>
      <c r="M523">
        <v>53.151202910739599</v>
      </c>
      <c r="N523">
        <v>0.64223122115076603</v>
      </c>
      <c r="O523">
        <v>14.6317420081678</v>
      </c>
      <c r="P523">
        <v>49.968321013727497</v>
      </c>
      <c r="Q523">
        <v>1.2607558805071001E-2</v>
      </c>
    </row>
    <row r="524" spans="1:17" x14ac:dyDescent="0.3">
      <c r="A524" t="s">
        <v>1172</v>
      </c>
      <c r="B524" t="s">
        <v>1173</v>
      </c>
      <c r="C524" t="str">
        <f>IFERROR(VLOOKUP(Table1[[#This Row],[Ticker]],[1]!Table1[[Symbol]:[Industry]],2,FALSE),"-")</f>
        <v>-</v>
      </c>
      <c r="D524" t="s">
        <v>59</v>
      </c>
      <c r="E524">
        <v>9978.4461697499992</v>
      </c>
      <c r="F524">
        <v>7777.5</v>
      </c>
      <c r="G524">
        <v>127.010886636097</v>
      </c>
      <c r="H524">
        <v>18.7266408069564</v>
      </c>
      <c r="I524">
        <v>27.550023210793199</v>
      </c>
      <c r="J524">
        <v>0.99215806932850203</v>
      </c>
      <c r="K524">
        <v>6823.9573044091803</v>
      </c>
      <c r="L524">
        <v>5810.5739621433804</v>
      </c>
      <c r="M524">
        <v>81.5542865432638</v>
      </c>
      <c r="N524">
        <v>1.1093816576198801</v>
      </c>
      <c r="O524">
        <v>3.8765670202507199</v>
      </c>
      <c r="P524">
        <v>170.983589421971</v>
      </c>
      <c r="Q524">
        <v>0.105891925886169</v>
      </c>
    </row>
    <row r="525" spans="1:17" x14ac:dyDescent="0.3">
      <c r="A525" t="s">
        <v>1174</v>
      </c>
      <c r="B525" t="s">
        <v>1175</v>
      </c>
      <c r="C525" t="str">
        <f>IFERROR(VLOOKUP(Table1[[#This Row],[Ticker]],[1]!Table1[[Symbol]:[Industry]],2,FALSE),"-")</f>
        <v>-</v>
      </c>
      <c r="D525" t="s">
        <v>852</v>
      </c>
      <c r="E525">
        <v>9973.1750888499992</v>
      </c>
      <c r="F525">
        <v>1356.35</v>
      </c>
      <c r="G525">
        <v>75.634275055256097</v>
      </c>
      <c r="H525">
        <v>24.260514263923199</v>
      </c>
      <c r="I525">
        <v>28.1882021446214</v>
      </c>
      <c r="J525">
        <v>3.1285716436272701</v>
      </c>
      <c r="K525">
        <v>1156.18747153564</v>
      </c>
      <c r="L525">
        <v>964.97856653740598</v>
      </c>
      <c r="M525">
        <v>74.109560625062102</v>
      </c>
      <c r="N525">
        <v>0.590459680265635</v>
      </c>
      <c r="O525">
        <v>1.5814502156523</v>
      </c>
      <c r="P525">
        <v>106.76067073170699</v>
      </c>
      <c r="Q525">
        <v>3.8113905731044E-2</v>
      </c>
    </row>
    <row r="526" spans="1:17" x14ac:dyDescent="0.3">
      <c r="A526" t="s">
        <v>1176</v>
      </c>
      <c r="B526" t="s">
        <v>1177</v>
      </c>
      <c r="C526" t="str">
        <f>IFERROR(VLOOKUP(Table1[[#This Row],[Ticker]],[1]!Table1[[Symbol]:[Industry]],2,FALSE),"-")</f>
        <v>-</v>
      </c>
      <c r="D526" t="s">
        <v>242</v>
      </c>
      <c r="E526">
        <v>9881.9709727199897</v>
      </c>
      <c r="F526">
        <v>261.8</v>
      </c>
      <c r="G526">
        <v>34.499804783217598</v>
      </c>
      <c r="H526">
        <v>9.4863657400859793</v>
      </c>
      <c r="I526">
        <v>-12.3456084429068</v>
      </c>
      <c r="J526">
        <v>0.249864838533054</v>
      </c>
      <c r="K526">
        <v>256.73024535855097</v>
      </c>
      <c r="L526">
        <v>243.99033390593601</v>
      </c>
      <c r="M526">
        <v>58.877153488739097</v>
      </c>
      <c r="N526">
        <v>1.2083577901100699</v>
      </c>
      <c r="O526">
        <v>31.2070282658518</v>
      </c>
      <c r="P526">
        <v>73.090909090909093</v>
      </c>
      <c r="Q526">
        <v>6.9023722179725994E-2</v>
      </c>
    </row>
    <row r="527" spans="1:17" x14ac:dyDescent="0.3">
      <c r="A527" t="s">
        <v>1178</v>
      </c>
      <c r="B527" t="s">
        <v>1179</v>
      </c>
      <c r="C527" t="str">
        <f>IFERROR(VLOOKUP(Table1[[#This Row],[Ticker]],[1]!Table1[[Symbol]:[Industry]],2,FALSE),"-")</f>
        <v>-</v>
      </c>
      <c r="D527" t="s">
        <v>46</v>
      </c>
      <c r="E527">
        <v>9821.0461716000009</v>
      </c>
      <c r="F527">
        <v>1466.1</v>
      </c>
      <c r="G527">
        <v>91.866352909798906</v>
      </c>
      <c r="H527">
        <v>11.0254606023981</v>
      </c>
      <c r="I527">
        <v>74.144778431066399</v>
      </c>
      <c r="J527">
        <v>5.3736463683072397</v>
      </c>
      <c r="K527">
        <v>1201.9730270360401</v>
      </c>
      <c r="L527">
        <v>995.771196120686</v>
      </c>
      <c r="M527">
        <v>85.888547446154007</v>
      </c>
      <c r="N527">
        <v>1.8915192732608099</v>
      </c>
      <c r="O527">
        <v>5.20769388172703</v>
      </c>
      <c r="P527">
        <v>135.291285507944</v>
      </c>
      <c r="Q527">
        <v>0.145384511491713</v>
      </c>
    </row>
    <row r="528" spans="1:17" x14ac:dyDescent="0.3">
      <c r="A528" t="s">
        <v>1180</v>
      </c>
      <c r="B528" t="s">
        <v>1181</v>
      </c>
      <c r="C528" t="str">
        <f>IFERROR(VLOOKUP(Table1[[#This Row],[Ticker]],[1]!Table1[[Symbol]:[Industry]],2,FALSE),"-")</f>
        <v>-</v>
      </c>
      <c r="D528" t="s">
        <v>686</v>
      </c>
      <c r="E528">
        <v>9760.1160495599997</v>
      </c>
      <c r="F528">
        <v>576.15</v>
      </c>
      <c r="G528">
        <v>59.912945045243298</v>
      </c>
      <c r="H528">
        <v>52.074737675527899</v>
      </c>
      <c r="I528">
        <v>33.177786464812101</v>
      </c>
      <c r="J528">
        <v>5.5132129503921004</v>
      </c>
      <c r="K528">
        <v>457.64321797465402</v>
      </c>
      <c r="L528">
        <v>399.15683219031098</v>
      </c>
      <c r="M528">
        <v>60.348708893746</v>
      </c>
      <c r="N528">
        <v>2.72071326994197</v>
      </c>
      <c r="O528">
        <v>10.865226069599901</v>
      </c>
      <c r="P528">
        <v>88.038511749347194</v>
      </c>
      <c r="Q528">
        <v>9.2396403398638E-2</v>
      </c>
    </row>
    <row r="529" spans="1:17" hidden="1" x14ac:dyDescent="0.3">
      <c r="A529" t="s">
        <v>1182</v>
      </c>
      <c r="B529" t="s">
        <v>1183</v>
      </c>
      <c r="C529" t="str">
        <f>IFERROR(VLOOKUP(Table1[[#This Row],[Ticker]],[1]!Table1[[Symbol]:[Industry]],2,FALSE),"-")</f>
        <v>-</v>
      </c>
      <c r="D529" t="s">
        <v>140</v>
      </c>
      <c r="E529">
        <v>9717.1900299270001</v>
      </c>
      <c r="F529">
        <v>267.62</v>
      </c>
      <c r="G529">
        <v>-25.752542045334799</v>
      </c>
      <c r="H529">
        <v>-1.69652072940474</v>
      </c>
      <c r="I529">
        <v>-2.9395189684209702</v>
      </c>
      <c r="J529">
        <v>0.89571065839877095</v>
      </c>
      <c r="K529">
        <v>261.16266658478099</v>
      </c>
      <c r="L529">
        <v>256.721650793413</v>
      </c>
      <c r="M529">
        <v>22.227502817667499</v>
      </c>
      <c r="N529">
        <v>1.2161048731211499</v>
      </c>
      <c r="O529">
        <v>1.39750392347357</v>
      </c>
      <c r="P529">
        <v>15.3037483843171</v>
      </c>
    </row>
    <row r="530" spans="1:17" x14ac:dyDescent="0.3">
      <c r="A530" t="s">
        <v>1184</v>
      </c>
      <c r="B530" t="s">
        <v>1185</v>
      </c>
      <c r="C530" t="str">
        <f>IFERROR(VLOOKUP(Table1[[#This Row],[Ticker]],[1]!Table1[[Symbol]:[Industry]],2,FALSE),"-")</f>
        <v>-</v>
      </c>
      <c r="D530" t="s">
        <v>375</v>
      </c>
      <c r="E530">
        <v>9702.1309004399991</v>
      </c>
      <c r="F530">
        <v>243.48</v>
      </c>
      <c r="G530">
        <v>20.980370149059802</v>
      </c>
      <c r="H530">
        <v>16.4568256060533</v>
      </c>
      <c r="I530">
        <v>-26.4062466374926</v>
      </c>
      <c r="J530">
        <v>-0.56859624140425902</v>
      </c>
      <c r="K530">
        <v>232.61291422519599</v>
      </c>
      <c r="L530">
        <v>219.28323697436699</v>
      </c>
      <c r="M530">
        <v>56.153131394313903</v>
      </c>
      <c r="N530">
        <v>1.10720987434922</v>
      </c>
      <c r="O530">
        <v>32.351733201905603</v>
      </c>
      <c r="P530">
        <v>66.595963051659197</v>
      </c>
      <c r="Q530">
        <v>6.7938745572019996E-2</v>
      </c>
    </row>
    <row r="531" spans="1:17" x14ac:dyDescent="0.3">
      <c r="A531" t="s">
        <v>1186</v>
      </c>
      <c r="B531" t="s">
        <v>1187</v>
      </c>
      <c r="C531" t="str">
        <f>IFERROR(VLOOKUP(Table1[[#This Row],[Ticker]],[1]!Table1[[Symbol]:[Industry]],2,FALSE),"-")</f>
        <v>-</v>
      </c>
      <c r="D531" t="s">
        <v>140</v>
      </c>
      <c r="E531">
        <v>9689.8396250000005</v>
      </c>
      <c r="F531">
        <v>625</v>
      </c>
      <c r="G531">
        <v>4.3567590993561298</v>
      </c>
      <c r="H531">
        <v>3.33540386078566</v>
      </c>
      <c r="I531">
        <v>-3.4300947542218201</v>
      </c>
      <c r="J531">
        <v>-0.46621404312797099</v>
      </c>
      <c r="K531">
        <v>604.95952121949801</v>
      </c>
      <c r="L531">
        <v>567.52963925148902</v>
      </c>
      <c r="M531">
        <v>63.755477770896</v>
      </c>
      <c r="N531">
        <v>0.88292161079808396</v>
      </c>
      <c r="O531">
        <v>8.6079999999999899</v>
      </c>
      <c r="P531">
        <v>33.489961554891003</v>
      </c>
      <c r="Q531">
        <v>0.124491877817623</v>
      </c>
    </row>
    <row r="532" spans="1:17" x14ac:dyDescent="0.3">
      <c r="A532" t="s">
        <v>1188</v>
      </c>
      <c r="B532" t="s">
        <v>1189</v>
      </c>
      <c r="C532" t="str">
        <f>IFERROR(VLOOKUP(Table1[[#This Row],[Ticker]],[1]!Table1[[Symbol]:[Industry]],2,FALSE),"-")</f>
        <v>-</v>
      </c>
      <c r="D532" t="s">
        <v>1190</v>
      </c>
      <c r="E532">
        <v>9664.7856836999999</v>
      </c>
      <c r="F532">
        <v>1420.5</v>
      </c>
      <c r="G532">
        <v>104.203443032059</v>
      </c>
      <c r="H532">
        <v>35.046761371015499</v>
      </c>
      <c r="I532">
        <v>20.959031948217401</v>
      </c>
      <c r="J532">
        <v>-3.7469719600434899</v>
      </c>
      <c r="K532">
        <v>1220.2398681116699</v>
      </c>
      <c r="L532">
        <v>1000.43906682907</v>
      </c>
      <c r="M532">
        <v>51.982655682139701</v>
      </c>
      <c r="N532">
        <v>1.64830968667077</v>
      </c>
      <c r="O532">
        <v>15.100316789862701</v>
      </c>
      <c r="P532">
        <v>134.25131926121301</v>
      </c>
      <c r="Q532">
        <v>0.234293855225087</v>
      </c>
    </row>
    <row r="533" spans="1:17" x14ac:dyDescent="0.3">
      <c r="A533" t="s">
        <v>1191</v>
      </c>
      <c r="B533" t="s">
        <v>1192</v>
      </c>
      <c r="C533" t="str">
        <f>IFERROR(VLOOKUP(Table1[[#This Row],[Ticker]],[1]!Table1[[Symbol]:[Industry]],2,FALSE),"-")</f>
        <v>-</v>
      </c>
      <c r="D533" t="s">
        <v>127</v>
      </c>
      <c r="E533">
        <v>9624.6064911850008</v>
      </c>
      <c r="F533">
        <v>3687.95</v>
      </c>
      <c r="G533">
        <v>114.027725521706</v>
      </c>
      <c r="H533">
        <v>43.784811704490501</v>
      </c>
      <c r="I533">
        <v>53.531796238455797</v>
      </c>
      <c r="J533">
        <v>2.91930434949915</v>
      </c>
      <c r="K533">
        <v>2847.43547949494</v>
      </c>
      <c r="L533">
        <v>2209.29799928492</v>
      </c>
      <c r="M533">
        <v>68.344691380857498</v>
      </c>
      <c r="N533">
        <v>1.0399749933268401</v>
      </c>
      <c r="O533">
        <v>9.8171070649005507</v>
      </c>
      <c r="P533">
        <v>154.13982014264499</v>
      </c>
      <c r="Q533">
        <v>0.217376795298451</v>
      </c>
    </row>
    <row r="534" spans="1:17" hidden="1" x14ac:dyDescent="0.3">
      <c r="A534" t="s">
        <v>1193</v>
      </c>
      <c r="B534" t="s">
        <v>1194</v>
      </c>
      <c r="C534" t="str">
        <f>IFERROR(VLOOKUP(Table1[[#This Row],[Ticker]],[1]!Table1[[Symbol]:[Industry]],2,FALSE),"-")</f>
        <v>-</v>
      </c>
      <c r="D534" t="s">
        <v>286</v>
      </c>
      <c r="E534">
        <v>9623.4277451550006</v>
      </c>
      <c r="F534">
        <v>344.05</v>
      </c>
      <c r="G534">
        <v>-17.363830524833599</v>
      </c>
      <c r="H534">
        <v>-2.5528338340405501</v>
      </c>
      <c r="I534">
        <v>-3.77715513786789</v>
      </c>
      <c r="J534">
        <v>3.6715461925170598</v>
      </c>
      <c r="M534">
        <v>97.212559892491996</v>
      </c>
      <c r="O534">
        <v>0.82836796977181404</v>
      </c>
      <c r="P534">
        <v>12.178024127812099</v>
      </c>
    </row>
    <row r="535" spans="1:17" hidden="1" x14ac:dyDescent="0.3">
      <c r="A535" t="s">
        <v>1195</v>
      </c>
      <c r="B535" t="s">
        <v>1196</v>
      </c>
      <c r="C535" t="str">
        <f>IFERROR(VLOOKUP(Table1[[#This Row],[Ticker]],[1]!Table1[[Symbol]:[Industry]],2,FALSE),"-")</f>
        <v>-</v>
      </c>
      <c r="D535" t="s">
        <v>89</v>
      </c>
      <c r="E535">
        <v>9591.9028099999996</v>
      </c>
      <c r="F535">
        <v>137.53</v>
      </c>
      <c r="G535">
        <v>-25.411954748547501</v>
      </c>
      <c r="H535">
        <v>-4.0695810242979702</v>
      </c>
      <c r="I535">
        <v>-8.1283899691673405</v>
      </c>
      <c r="J535">
        <v>-9.0367219280719002E-2</v>
      </c>
      <c r="K535">
        <v>135.21886359247</v>
      </c>
      <c r="L535">
        <v>134.71024170541199</v>
      </c>
      <c r="M535">
        <v>19.599037825510401</v>
      </c>
      <c r="N535">
        <v>0.651344703199357</v>
      </c>
      <c r="O535">
        <v>1.2433650839816801</v>
      </c>
      <c r="P535">
        <v>9.1507936507936503</v>
      </c>
      <c r="Q535">
        <v>-1.3388827299693999E-2</v>
      </c>
    </row>
    <row r="536" spans="1:17" x14ac:dyDescent="0.3">
      <c r="A536" t="s">
        <v>1197</v>
      </c>
      <c r="B536" t="s">
        <v>1198</v>
      </c>
      <c r="C536" t="str">
        <f>IFERROR(VLOOKUP(Table1[[#This Row],[Ticker]],[1]!Table1[[Symbol]:[Industry]],2,FALSE),"-")</f>
        <v>-</v>
      </c>
      <c r="D536" t="s">
        <v>375</v>
      </c>
      <c r="E536">
        <v>9565.0400002499991</v>
      </c>
      <c r="F536">
        <v>757.7</v>
      </c>
      <c r="G536">
        <v>6.9786377683121597</v>
      </c>
      <c r="H536">
        <v>33.1853611276346</v>
      </c>
      <c r="I536">
        <v>-1.2038604648746101</v>
      </c>
      <c r="J536">
        <v>11.978223154581499</v>
      </c>
      <c r="K536">
        <v>621.58665470073004</v>
      </c>
      <c r="L536">
        <v>595.80390431475098</v>
      </c>
      <c r="M536">
        <v>75.430157245568907</v>
      </c>
      <c r="N536">
        <v>1.78229758763363</v>
      </c>
      <c r="O536">
        <v>2.9431173287580701</v>
      </c>
      <c r="P536">
        <v>68.377777777777695</v>
      </c>
      <c r="Q536">
        <v>4.5185235659413001E-2</v>
      </c>
    </row>
    <row r="537" spans="1:17" hidden="1" x14ac:dyDescent="0.3">
      <c r="A537" t="s">
        <v>1199</v>
      </c>
      <c r="B537" t="s">
        <v>1200</v>
      </c>
      <c r="C537" t="str">
        <f>IFERROR(VLOOKUP(Table1[[#This Row],[Ticker]],[1]!Table1[[Symbol]:[Industry]],2,FALSE),"-")</f>
        <v>-</v>
      </c>
      <c r="D537" t="s">
        <v>148</v>
      </c>
      <c r="E537">
        <v>9549.6894520450005</v>
      </c>
      <c r="F537">
        <v>7926.65</v>
      </c>
      <c r="G537">
        <v>234.76839165737499</v>
      </c>
      <c r="H537">
        <v>5.2266775287435001</v>
      </c>
      <c r="I537">
        <v>16.0413456069926</v>
      </c>
      <c r="J537">
        <v>9.3864766138545104</v>
      </c>
      <c r="K537">
        <v>6965.5616110154997</v>
      </c>
      <c r="L537">
        <v>5505.7035628864996</v>
      </c>
      <c r="M537">
        <v>80.054644880456195</v>
      </c>
      <c r="N537">
        <v>1.1943764515916699</v>
      </c>
      <c r="O537">
        <v>0.91274371897334095</v>
      </c>
      <c r="P537">
        <v>270.41286011355402</v>
      </c>
      <c r="Q537">
        <v>0.212639920510582</v>
      </c>
    </row>
    <row r="538" spans="1:17" hidden="1" x14ac:dyDescent="0.3">
      <c r="A538" t="s">
        <v>1201</v>
      </c>
      <c r="B538" t="s">
        <v>1202</v>
      </c>
      <c r="C538" t="str">
        <f>IFERROR(VLOOKUP(Table1[[#This Row],[Ticker]],[1]!Table1[[Symbol]:[Industry]],2,FALSE),"-")</f>
        <v>-</v>
      </c>
      <c r="D538" t="s">
        <v>140</v>
      </c>
      <c r="E538">
        <v>9537.1656377950003</v>
      </c>
      <c r="F538">
        <v>150.35</v>
      </c>
      <c r="G538">
        <v>125.43724302743</v>
      </c>
      <c r="H538">
        <v>16.084133405725201</v>
      </c>
      <c r="I538">
        <v>42.439720083171203</v>
      </c>
      <c r="J538">
        <v>2.5727005948087198</v>
      </c>
      <c r="K538">
        <v>137.68805894016</v>
      </c>
      <c r="L538">
        <v>113.159099815818</v>
      </c>
      <c r="M538">
        <v>55.909127133212799</v>
      </c>
      <c r="N538">
        <v>1.07805004092419</v>
      </c>
      <c r="O538">
        <v>9.3182573994014195</v>
      </c>
      <c r="P538">
        <v>151.63179916317901</v>
      </c>
      <c r="Q538">
        <v>1.9923977979634001E-2</v>
      </c>
    </row>
    <row r="539" spans="1:17" hidden="1" x14ac:dyDescent="0.3">
      <c r="A539" t="s">
        <v>1203</v>
      </c>
      <c r="B539" t="s">
        <v>1204</v>
      </c>
      <c r="C539" t="str">
        <f>IFERROR(VLOOKUP(Table1[[#This Row],[Ticker]],[1]!Table1[[Symbol]:[Industry]],2,FALSE),"-")</f>
        <v>-</v>
      </c>
      <c r="E539">
        <v>9533.6895509999995</v>
      </c>
      <c r="F539">
        <v>492.75</v>
      </c>
      <c r="G539">
        <v>-33.502667142498403</v>
      </c>
      <c r="H539">
        <v>10.170135826440299</v>
      </c>
      <c r="I539">
        <v>-13.472718384450999</v>
      </c>
      <c r="J539">
        <v>0.12700000798615901</v>
      </c>
      <c r="K539">
        <v>458.44996423751599</v>
      </c>
      <c r="L539">
        <v>471.96224193429799</v>
      </c>
      <c r="M539">
        <v>69.653442350020399</v>
      </c>
      <c r="N539">
        <v>1.7308722972402499</v>
      </c>
      <c r="O539">
        <v>19.3302891933028</v>
      </c>
      <c r="P539">
        <v>24.0715095052247</v>
      </c>
      <c r="Q539">
        <v>-1.0041503777467001E-2</v>
      </c>
    </row>
    <row r="540" spans="1:17" hidden="1" x14ac:dyDescent="0.3">
      <c r="A540" t="s">
        <v>1205</v>
      </c>
      <c r="B540" t="s">
        <v>1206</v>
      </c>
      <c r="C540" t="str">
        <f>IFERROR(VLOOKUP(Table1[[#This Row],[Ticker]],[1]!Table1[[Symbol]:[Industry]],2,FALSE),"-")</f>
        <v>-</v>
      </c>
      <c r="D540" t="s">
        <v>104</v>
      </c>
      <c r="E540">
        <v>9499.9333701249998</v>
      </c>
      <c r="F540">
        <v>2960.35</v>
      </c>
      <c r="G540">
        <v>-7.5578252095414999</v>
      </c>
      <c r="H540">
        <v>12.384231595146099</v>
      </c>
      <c r="I540">
        <v>-6.2667858768727296</v>
      </c>
      <c r="J540">
        <v>-0.99680988455659503</v>
      </c>
      <c r="K540">
        <v>2682.9767085895701</v>
      </c>
      <c r="L540">
        <v>2671.13891300962</v>
      </c>
      <c r="M540">
        <v>67.661852682802603</v>
      </c>
      <c r="N540">
        <v>2.4693567876025702</v>
      </c>
      <c r="O540">
        <v>18.2292634316888</v>
      </c>
      <c r="P540">
        <v>26.0259684972328</v>
      </c>
      <c r="Q540">
        <v>1.5489484584435999E-2</v>
      </c>
    </row>
    <row r="541" spans="1:17" hidden="1" x14ac:dyDescent="0.3">
      <c r="A541" t="s">
        <v>1207</v>
      </c>
      <c r="B541" t="s">
        <v>1208</v>
      </c>
      <c r="C541" t="str">
        <f>IFERROR(VLOOKUP(Table1[[#This Row],[Ticker]],[1]!Table1[[Symbol]:[Industry]],2,FALSE),"-")</f>
        <v>-</v>
      </c>
      <c r="D541" t="s">
        <v>140</v>
      </c>
      <c r="E541">
        <v>9433.5</v>
      </c>
      <c r="F541">
        <v>4716.75</v>
      </c>
      <c r="G541">
        <v>-27.150539432231799</v>
      </c>
      <c r="H541">
        <v>2.0198978732622601E-2</v>
      </c>
      <c r="I541">
        <v>-11.0883781793213</v>
      </c>
      <c r="J541">
        <v>0.66260507790581702</v>
      </c>
      <c r="K541">
        <v>4753.4824840961501</v>
      </c>
      <c r="L541">
        <v>4851.9271362733798</v>
      </c>
      <c r="M541">
        <v>49.043003817225703</v>
      </c>
      <c r="N541">
        <v>0.90723149682687199</v>
      </c>
      <c r="O541">
        <v>47.856044946202303</v>
      </c>
      <c r="P541">
        <v>21.503091190108101</v>
      </c>
      <c r="Q541">
        <v>0.13049373020049501</v>
      </c>
    </row>
    <row r="542" spans="1:17" x14ac:dyDescent="0.3">
      <c r="A542" t="s">
        <v>1209</v>
      </c>
      <c r="B542" t="s">
        <v>1210</v>
      </c>
      <c r="C542" t="str">
        <f>IFERROR(VLOOKUP(Table1[[#This Row],[Ticker]],[1]!Table1[[Symbol]:[Industry]],2,FALSE),"-")</f>
        <v>-</v>
      </c>
      <c r="D542" t="s">
        <v>297</v>
      </c>
      <c r="E542">
        <v>9403.7966445149996</v>
      </c>
      <c r="F542">
        <v>797.55</v>
      </c>
      <c r="G542">
        <v>56.734084934701997</v>
      </c>
      <c r="H542">
        <v>11.9406709942517</v>
      </c>
      <c r="I542">
        <v>-3.47065878412372</v>
      </c>
      <c r="J542">
        <v>6.2449916282518796</v>
      </c>
      <c r="K542">
        <v>737.18473715049902</v>
      </c>
      <c r="L542">
        <v>685.87828334608503</v>
      </c>
      <c r="M542">
        <v>71.235694488514198</v>
      </c>
      <c r="N542">
        <v>0.75175903444230097</v>
      </c>
      <c r="O542">
        <v>15.566422167889099</v>
      </c>
      <c r="P542">
        <v>92.180722891566205</v>
      </c>
      <c r="Q542">
        <v>9.8297148282207994E-2</v>
      </c>
    </row>
    <row r="543" spans="1:17" x14ac:dyDescent="0.3">
      <c r="A543" t="s">
        <v>1211</v>
      </c>
      <c r="B543" t="s">
        <v>1212</v>
      </c>
      <c r="C543" t="str">
        <f>IFERROR(VLOOKUP(Table1[[#This Row],[Ticker]],[1]!Table1[[Symbol]:[Industry]],2,FALSE),"-")</f>
        <v>-</v>
      </c>
      <c r="D543" t="s">
        <v>546</v>
      </c>
      <c r="E543">
        <v>9389.1823134080005</v>
      </c>
      <c r="F543">
        <v>98.24</v>
      </c>
      <c r="G543">
        <v>7.7413130791911096</v>
      </c>
      <c r="H543">
        <v>13.237400231021599</v>
      </c>
      <c r="I543">
        <v>-14.879927797733901</v>
      </c>
      <c r="J543">
        <v>5.7711350725213801</v>
      </c>
      <c r="K543">
        <v>84.388861901371499</v>
      </c>
      <c r="L543">
        <v>85.069142474538793</v>
      </c>
      <c r="M543">
        <v>86.688884077688698</v>
      </c>
      <c r="N543">
        <v>1.1433077087408301</v>
      </c>
      <c r="O543">
        <v>16.907573289902199</v>
      </c>
      <c r="P543">
        <v>42.376811594202898</v>
      </c>
      <c r="Q543">
        <v>-2.5809840588196999E-2</v>
      </c>
    </row>
    <row r="544" spans="1:17" hidden="1" x14ac:dyDescent="0.3">
      <c r="A544" t="s">
        <v>1213</v>
      </c>
      <c r="B544" t="s">
        <v>1214</v>
      </c>
      <c r="C544" t="str">
        <f>IFERROR(VLOOKUP(Table1[[#This Row],[Ticker]],[1]!Table1[[Symbol]:[Industry]],2,FALSE),"-")</f>
        <v>-</v>
      </c>
      <c r="D544" t="s">
        <v>230</v>
      </c>
      <c r="E544">
        <v>9389.1264792000002</v>
      </c>
      <c r="F544">
        <v>6099.6</v>
      </c>
      <c r="G544">
        <v>25.041974863507299</v>
      </c>
      <c r="H544">
        <v>-0.109777032943131</v>
      </c>
      <c r="I544">
        <v>-8.2444963398497197</v>
      </c>
      <c r="J544">
        <v>-3.2228792809308699</v>
      </c>
      <c r="K544">
        <v>5772.8224879946802</v>
      </c>
      <c r="L544">
        <v>5377.0511253426303</v>
      </c>
      <c r="M544">
        <v>56.389962814128602</v>
      </c>
      <c r="N544">
        <v>0.81660542843023398</v>
      </c>
      <c r="O544">
        <v>9.0235425273788401</v>
      </c>
      <c r="P544">
        <v>51.116726745698401</v>
      </c>
      <c r="Q544">
        <v>0.11792096622763901</v>
      </c>
    </row>
    <row r="545" spans="1:17" x14ac:dyDescent="0.3">
      <c r="A545" t="s">
        <v>1215</v>
      </c>
      <c r="B545" t="s">
        <v>1216</v>
      </c>
      <c r="C545" t="str">
        <f>IFERROR(VLOOKUP(Table1[[#This Row],[Ticker]],[1]!Table1[[Symbol]:[Industry]],2,FALSE),"-")</f>
        <v>-</v>
      </c>
      <c r="D545" t="s">
        <v>487</v>
      </c>
      <c r="E545">
        <v>9386.2965815099997</v>
      </c>
      <c r="F545">
        <v>1055.7</v>
      </c>
      <c r="G545">
        <v>8.0634790830774197</v>
      </c>
      <c r="H545">
        <v>23.156466188598401</v>
      </c>
      <c r="I545">
        <v>-0.82988679912531504</v>
      </c>
      <c r="J545">
        <v>2.9883527864624</v>
      </c>
      <c r="K545">
        <v>956.23775939686595</v>
      </c>
      <c r="L545">
        <v>904.55722756242994</v>
      </c>
      <c r="M545">
        <v>52.435035838127703</v>
      </c>
      <c r="N545">
        <v>0.80164993563813003</v>
      </c>
      <c r="O545">
        <v>13.195036468693701</v>
      </c>
      <c r="P545">
        <v>36.926070038910503</v>
      </c>
      <c r="Q545">
        <v>3.8543859028110999E-2</v>
      </c>
    </row>
    <row r="546" spans="1:17" x14ac:dyDescent="0.3">
      <c r="A546" t="s">
        <v>1217</v>
      </c>
      <c r="B546" t="s">
        <v>1218</v>
      </c>
      <c r="C546" t="str">
        <f>IFERROR(VLOOKUP(Table1[[#This Row],[Ticker]],[1]!Table1[[Symbol]:[Industry]],2,FALSE),"-")</f>
        <v>-</v>
      </c>
      <c r="D546" t="s">
        <v>1219</v>
      </c>
      <c r="E546">
        <v>9378.3675996000002</v>
      </c>
      <c r="F546">
        <v>631.5</v>
      </c>
      <c r="G546">
        <v>17.566190437846601</v>
      </c>
      <c r="H546">
        <v>10.8970028993905</v>
      </c>
      <c r="I546">
        <v>12.836366936964399</v>
      </c>
      <c r="J546">
        <v>4.9287418231075204</v>
      </c>
      <c r="K546">
        <v>603.45944960699103</v>
      </c>
      <c r="L546">
        <v>540.65332134935204</v>
      </c>
      <c r="M546">
        <v>62.693683625121302</v>
      </c>
      <c r="N546">
        <v>0.51835541050836398</v>
      </c>
      <c r="O546">
        <v>6.1599366587490101</v>
      </c>
      <c r="P546">
        <v>58.7880311792808</v>
      </c>
      <c r="Q546">
        <v>-8.3113943265564996E-2</v>
      </c>
    </row>
    <row r="547" spans="1:17" x14ac:dyDescent="0.3">
      <c r="A547" t="s">
        <v>1220</v>
      </c>
      <c r="B547" t="s">
        <v>1221</v>
      </c>
      <c r="C547" t="str">
        <f>IFERROR(VLOOKUP(Table1[[#This Row],[Ticker]],[1]!Table1[[Symbol]:[Industry]],2,FALSE),"-")</f>
        <v>-</v>
      </c>
      <c r="D547" t="s">
        <v>156</v>
      </c>
      <c r="E547">
        <v>9290.1905999999999</v>
      </c>
      <c r="F547">
        <v>495.9</v>
      </c>
      <c r="G547">
        <v>44.8150264396346</v>
      </c>
      <c r="H547">
        <v>13.1444007420078</v>
      </c>
      <c r="I547">
        <v>9.0811043878031796</v>
      </c>
      <c r="J547">
        <v>0.82223544961334905</v>
      </c>
      <c r="K547">
        <v>446.912305920059</v>
      </c>
      <c r="L547">
        <v>408.88436915188402</v>
      </c>
      <c r="M547">
        <v>79.944356536307197</v>
      </c>
      <c r="N547">
        <v>1.3703551001846599</v>
      </c>
      <c r="O547">
        <v>10.4053236539624</v>
      </c>
      <c r="P547">
        <v>72.727272727272705</v>
      </c>
      <c r="Q547">
        <v>8.4802011164136007E-2</v>
      </c>
    </row>
    <row r="548" spans="1:17" x14ac:dyDescent="0.3">
      <c r="A548" t="s">
        <v>1222</v>
      </c>
      <c r="B548" t="s">
        <v>1223</v>
      </c>
      <c r="C548" t="str">
        <f>IFERROR(VLOOKUP(Table1[[#This Row],[Ticker]],[1]!Table1[[Symbol]:[Industry]],2,FALSE),"-")</f>
        <v>-</v>
      </c>
      <c r="D548" t="s">
        <v>242</v>
      </c>
      <c r="E548">
        <v>9218.3705691449995</v>
      </c>
      <c r="F548">
        <v>747.05</v>
      </c>
      <c r="G548">
        <v>13.708589900345</v>
      </c>
      <c r="H548">
        <v>13.863782390161299</v>
      </c>
      <c r="I548">
        <v>5.2088806687672404</v>
      </c>
      <c r="J548">
        <v>9.6143123521804892</v>
      </c>
      <c r="K548">
        <v>662.22695278640094</v>
      </c>
      <c r="L548">
        <v>635.19763519553703</v>
      </c>
      <c r="M548">
        <v>77.915361630103206</v>
      </c>
      <c r="N548">
        <v>2.6649045392656299</v>
      </c>
      <c r="O548">
        <v>12.1343952881333</v>
      </c>
      <c r="P548">
        <v>51.178791864818301</v>
      </c>
    </row>
    <row r="549" spans="1:17" x14ac:dyDescent="0.3">
      <c r="A549" t="s">
        <v>1224</v>
      </c>
      <c r="B549" t="s">
        <v>1225</v>
      </c>
      <c r="C549" t="str">
        <f>IFERROR(VLOOKUP(Table1[[#This Row],[Ticker]],[1]!Table1[[Symbol]:[Industry]],2,FALSE),"-")</f>
        <v>-</v>
      </c>
      <c r="D549" t="s">
        <v>67</v>
      </c>
      <c r="E549">
        <v>9118.4397502800002</v>
      </c>
      <c r="F549">
        <v>16.98</v>
      </c>
      <c r="G549">
        <v>201.56931245675199</v>
      </c>
      <c r="H549">
        <v>-16.917431292230901</v>
      </c>
      <c r="I549">
        <v>51.266218443567901</v>
      </c>
      <c r="J549">
        <v>0.75115984480711395</v>
      </c>
      <c r="K549">
        <v>15.575820828911199</v>
      </c>
      <c r="L549">
        <v>11.088996328063301</v>
      </c>
      <c r="M549">
        <v>39.236826586180001</v>
      </c>
      <c r="N549">
        <v>0.68239190537741801</v>
      </c>
      <c r="O549">
        <v>24.263839811542901</v>
      </c>
      <c r="P549">
        <v>294.88372093023202</v>
      </c>
      <c r="Q549">
        <v>6.7375367086844995E-2</v>
      </c>
    </row>
    <row r="550" spans="1:17" x14ac:dyDescent="0.3">
      <c r="A550" t="s">
        <v>1226</v>
      </c>
      <c r="B550" t="s">
        <v>1227</v>
      </c>
      <c r="C550" t="str">
        <f>IFERROR(VLOOKUP(Table1[[#This Row],[Ticker]],[1]!Table1[[Symbol]:[Industry]],2,FALSE),"-")</f>
        <v>-</v>
      </c>
      <c r="D550" t="s">
        <v>304</v>
      </c>
      <c r="E550">
        <v>9076.4534273499994</v>
      </c>
      <c r="F550">
        <v>450.35</v>
      </c>
      <c r="G550">
        <v>25.5075835851889</v>
      </c>
      <c r="H550">
        <v>10.729724792425101</v>
      </c>
      <c r="I550">
        <v>4.08153465204051</v>
      </c>
      <c r="J550">
        <v>-2.3643864664203198</v>
      </c>
      <c r="K550">
        <v>429.62101709321598</v>
      </c>
      <c r="L550">
        <v>398.95246027437702</v>
      </c>
      <c r="M550">
        <v>47.341735491367103</v>
      </c>
      <c r="N550">
        <v>1.42375519906931</v>
      </c>
      <c r="O550">
        <v>12.135006106361701</v>
      </c>
      <c r="P550">
        <v>52.738680685094103</v>
      </c>
      <c r="Q550">
        <v>8.2858099531708002E-2</v>
      </c>
    </row>
    <row r="551" spans="1:17" x14ac:dyDescent="0.3">
      <c r="A551" t="s">
        <v>1228</v>
      </c>
      <c r="B551" t="s">
        <v>1229</v>
      </c>
      <c r="C551" t="str">
        <f>IFERROR(VLOOKUP(Table1[[#This Row],[Ticker]],[1]!Table1[[Symbol]:[Industry]],2,FALSE),"-")</f>
        <v>-</v>
      </c>
      <c r="D551" t="s">
        <v>900</v>
      </c>
      <c r="E551">
        <v>9054.4306879199994</v>
      </c>
      <c r="F551">
        <v>953.65</v>
      </c>
      <c r="G551">
        <v>129.29119015193399</v>
      </c>
      <c r="H551">
        <v>17.7641348116546</v>
      </c>
      <c r="I551">
        <v>45.209318699724498</v>
      </c>
      <c r="J551">
        <v>-3.3891610238070702</v>
      </c>
      <c r="K551">
        <v>846.419782024136</v>
      </c>
      <c r="L551">
        <v>652.89008217874004</v>
      </c>
      <c r="M551">
        <v>55.243325223127101</v>
      </c>
      <c r="N551">
        <v>0.84216989544840104</v>
      </c>
      <c r="O551">
        <v>11.0470298327478</v>
      </c>
      <c r="P551">
        <v>179.21241399502199</v>
      </c>
      <c r="Q551">
        <v>0.167741687745836</v>
      </c>
    </row>
    <row r="552" spans="1:17" hidden="1" x14ac:dyDescent="0.3">
      <c r="A552" t="s">
        <v>1230</v>
      </c>
      <c r="B552" t="s">
        <v>1231</v>
      </c>
      <c r="C552" t="str">
        <f>IFERROR(VLOOKUP(Table1[[#This Row],[Ticker]],[1]!Table1[[Symbol]:[Industry]],2,FALSE),"-")</f>
        <v>-</v>
      </c>
      <c r="D552" t="s">
        <v>230</v>
      </c>
      <c r="E552">
        <v>9045.6472990000002</v>
      </c>
      <c r="F552">
        <v>4514.8999999999996</v>
      </c>
      <c r="G552">
        <v>611.05978397526599</v>
      </c>
      <c r="H552">
        <v>78.176205021722595</v>
      </c>
      <c r="I552">
        <v>333.341237033185</v>
      </c>
      <c r="J552">
        <v>22.5658472432251</v>
      </c>
      <c r="K552">
        <v>2852.51327653616</v>
      </c>
      <c r="L552">
        <v>1777.8605516195501</v>
      </c>
      <c r="M552">
        <v>93.831423865715394</v>
      </c>
      <c r="N552">
        <v>1.0549317913434999</v>
      </c>
      <c r="O552">
        <v>1.3787680790272101</v>
      </c>
      <c r="P552">
        <v>674.95708891177401</v>
      </c>
      <c r="Q552">
        <v>0.15090461466767599</v>
      </c>
    </row>
    <row r="553" spans="1:17" x14ac:dyDescent="0.3">
      <c r="A553" t="s">
        <v>1232</v>
      </c>
      <c r="B553" t="s">
        <v>1233</v>
      </c>
      <c r="C553" t="str">
        <f>IFERROR(VLOOKUP(Table1[[#This Row],[Ticker]],[1]!Table1[[Symbol]:[Industry]],2,FALSE),"-")</f>
        <v>-</v>
      </c>
      <c r="D553" t="s">
        <v>408</v>
      </c>
      <c r="E553">
        <v>9007.7413673600004</v>
      </c>
      <c r="F553">
        <v>259.39999999999998</v>
      </c>
      <c r="G553">
        <v>75.110272656645094</v>
      </c>
      <c r="H553">
        <v>16.124916159507499</v>
      </c>
      <c r="I553">
        <v>16.3810510249929</v>
      </c>
      <c r="J553">
        <v>-2.9249314924171999</v>
      </c>
      <c r="K553">
        <v>235.83483488502901</v>
      </c>
      <c r="L553">
        <v>200.89778906085201</v>
      </c>
      <c r="M553">
        <v>55.674281570185698</v>
      </c>
      <c r="N553">
        <v>0.689960883779143</v>
      </c>
      <c r="O553">
        <v>6.0138781804163601</v>
      </c>
      <c r="P553">
        <v>109.109230149133</v>
      </c>
      <c r="Q553">
        <v>0.11479156431637</v>
      </c>
    </row>
    <row r="554" spans="1:17" x14ac:dyDescent="0.3">
      <c r="A554" t="s">
        <v>1234</v>
      </c>
      <c r="B554" t="s">
        <v>1235</v>
      </c>
      <c r="C554" t="str">
        <f>IFERROR(VLOOKUP(Table1[[#This Row],[Ticker]],[1]!Table1[[Symbol]:[Industry]],2,FALSE),"-")</f>
        <v>-</v>
      </c>
      <c r="D554" t="s">
        <v>95</v>
      </c>
      <c r="E554">
        <v>8996.9899324500002</v>
      </c>
      <c r="F554">
        <v>555.25</v>
      </c>
      <c r="G554">
        <v>146.04810469255301</v>
      </c>
      <c r="H554">
        <v>6.8253756440066198</v>
      </c>
      <c r="I554">
        <v>9.92722959506332</v>
      </c>
      <c r="J554">
        <v>-1.65492050492775</v>
      </c>
      <c r="K554">
        <v>530.89399997856003</v>
      </c>
      <c r="L554">
        <v>425.85356964138299</v>
      </c>
      <c r="M554">
        <v>47.414305839094602</v>
      </c>
      <c r="N554">
        <v>0.67996030431065202</v>
      </c>
      <c r="O554">
        <v>14.3268797838811</v>
      </c>
      <c r="P554">
        <v>182.797843894571</v>
      </c>
    </row>
    <row r="555" spans="1:17" x14ac:dyDescent="0.3">
      <c r="A555" t="s">
        <v>1236</v>
      </c>
      <c r="B555" t="s">
        <v>1237</v>
      </c>
      <c r="C555" t="str">
        <f>IFERROR(VLOOKUP(Table1[[#This Row],[Ticker]],[1]!Table1[[Symbol]:[Industry]],2,FALSE),"-")</f>
        <v>-</v>
      </c>
      <c r="D555" t="s">
        <v>482</v>
      </c>
      <c r="E555">
        <v>8975.9660886000001</v>
      </c>
      <c r="F555">
        <v>294</v>
      </c>
      <c r="G555">
        <v>-30.726130559295601</v>
      </c>
      <c r="H555">
        <v>5.7233188730728898E-2</v>
      </c>
      <c r="I555">
        <v>-10.5887315391847</v>
      </c>
      <c r="J555">
        <v>-0.12446963110188899</v>
      </c>
      <c r="K555">
        <v>274.87387604262801</v>
      </c>
      <c r="L555">
        <v>276.11654933586198</v>
      </c>
      <c r="M555">
        <v>55.8147030599714</v>
      </c>
      <c r="N555">
        <v>0.77489489022740399</v>
      </c>
      <c r="O555">
        <v>15.272108843537399</v>
      </c>
      <c r="P555">
        <v>38.028169014084497</v>
      </c>
      <c r="Q555">
        <v>-7.2706334693999994E-2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Row],[Ticker]],[1]!Table1[[Symbol]:[Industry]],2,FALSE),"-")</f>
        <v>-</v>
      </c>
      <c r="D556" t="s">
        <v>1141</v>
      </c>
      <c r="E556">
        <v>8969.2079622729998</v>
      </c>
      <c r="F556">
        <v>85.67</v>
      </c>
      <c r="G556">
        <v>11.6246527998623</v>
      </c>
      <c r="H556">
        <v>6.3346534882665999</v>
      </c>
      <c r="I556">
        <v>-19.934232099977599</v>
      </c>
      <c r="J556">
        <v>7.6771762118309201</v>
      </c>
      <c r="K556">
        <v>84.052326981916906</v>
      </c>
      <c r="L556">
        <v>85.312243570412903</v>
      </c>
      <c r="M556">
        <v>58.299965713924699</v>
      </c>
      <c r="N556">
        <v>1.7608951407721201</v>
      </c>
      <c r="O556">
        <v>58.398505894712201</v>
      </c>
      <c r="P556">
        <v>49.903762029746197</v>
      </c>
      <c r="Q556">
        <v>4.1577113023871001E-2</v>
      </c>
    </row>
    <row r="557" spans="1:17" x14ac:dyDescent="0.3">
      <c r="A557" t="s">
        <v>1240</v>
      </c>
      <c r="B557" t="s">
        <v>1241</v>
      </c>
      <c r="C557" t="str">
        <f>IFERROR(VLOOKUP(Table1[[#This Row],[Ticker]],[1]!Table1[[Symbol]:[Industry]],2,FALSE),"-")</f>
        <v>-</v>
      </c>
      <c r="D557" t="s">
        <v>122</v>
      </c>
      <c r="E557">
        <v>8949.8322069780006</v>
      </c>
      <c r="F557">
        <v>83.46</v>
      </c>
      <c r="G557">
        <v>-34.746389195174999</v>
      </c>
      <c r="H557">
        <v>-4.7850680309349496</v>
      </c>
      <c r="I557">
        <v>-19.423977383899</v>
      </c>
      <c r="J557">
        <v>-1.65797437610322</v>
      </c>
      <c r="K557">
        <v>84.069176307127094</v>
      </c>
      <c r="L557">
        <v>85.709027861889595</v>
      </c>
      <c r="M557">
        <v>46.229970335492702</v>
      </c>
      <c r="N557">
        <v>0.42919257733316302</v>
      </c>
      <c r="O557">
        <v>17.421519290678098</v>
      </c>
      <c r="P557">
        <v>15.2762430939226</v>
      </c>
    </row>
    <row r="558" spans="1:17" x14ac:dyDescent="0.3">
      <c r="A558" t="s">
        <v>1242</v>
      </c>
      <c r="B558" t="s">
        <v>1243</v>
      </c>
      <c r="C558" t="str">
        <f>IFERROR(VLOOKUP(Table1[[#This Row],[Ticker]],[1]!Table1[[Symbol]:[Industry]],2,FALSE),"-")</f>
        <v>-</v>
      </c>
      <c r="D558" t="s">
        <v>127</v>
      </c>
      <c r="E558">
        <v>8914.7710662000009</v>
      </c>
      <c r="F558">
        <v>502</v>
      </c>
      <c r="G558">
        <v>-12.178696959573999</v>
      </c>
      <c r="H558">
        <v>5.3207853478568996</v>
      </c>
      <c r="I558">
        <v>-32.4719603611507</v>
      </c>
      <c r="J558">
        <v>-1.38354311001136</v>
      </c>
      <c r="K558">
        <v>479.63871204327802</v>
      </c>
      <c r="L558">
        <v>494.079361087216</v>
      </c>
      <c r="M558">
        <v>60.310192761175202</v>
      </c>
      <c r="N558">
        <v>1.51466991066321</v>
      </c>
      <c r="O558">
        <v>40.478087649402397</v>
      </c>
      <c r="P558">
        <v>30.018130018130002</v>
      </c>
    </row>
    <row r="559" spans="1:17" hidden="1" x14ac:dyDescent="0.3">
      <c r="A559" t="s">
        <v>1244</v>
      </c>
      <c r="B559" t="s">
        <v>1245</v>
      </c>
      <c r="C559" t="str">
        <f>IFERROR(VLOOKUP(Table1[[#This Row],[Ticker]],[1]!Table1[[Symbol]:[Industry]],2,FALSE),"-")</f>
        <v>-</v>
      </c>
      <c r="D559" t="s">
        <v>21</v>
      </c>
      <c r="E559">
        <v>8888.2740594000006</v>
      </c>
      <c r="F559">
        <v>1609.8</v>
      </c>
      <c r="G559">
        <v>228.46195994442101</v>
      </c>
      <c r="H559">
        <v>39.354307766597401</v>
      </c>
      <c r="I559">
        <v>28.963296043609699</v>
      </c>
      <c r="J559">
        <v>4.6158221302165998</v>
      </c>
      <c r="K559">
        <v>1279.9285029935299</v>
      </c>
      <c r="L559">
        <v>1035.6779278108199</v>
      </c>
      <c r="M559">
        <v>80.566120946634101</v>
      </c>
      <c r="N559">
        <v>1.13443425417008</v>
      </c>
      <c r="O559">
        <v>9.3179276928978504E-3</v>
      </c>
      <c r="P559">
        <v>261.123885368179</v>
      </c>
      <c r="Q559">
        <v>0.25592152434426801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Row],[Ticker]],[1]!Table1[[Symbol]:[Industry]],2,FALSE),"-")</f>
        <v>-</v>
      </c>
      <c r="D560" t="s">
        <v>80</v>
      </c>
      <c r="E560">
        <v>8819.6743404600002</v>
      </c>
      <c r="F560">
        <v>284.60000000000002</v>
      </c>
      <c r="G560">
        <v>8.6156112698354796</v>
      </c>
      <c r="H560">
        <v>44.967882745657</v>
      </c>
      <c r="I560">
        <v>-4.7888476995561797</v>
      </c>
      <c r="J560">
        <v>-2.2761356638881698</v>
      </c>
      <c r="K560">
        <v>236.21138827892</v>
      </c>
      <c r="L560">
        <v>228.79162605002099</v>
      </c>
      <c r="M560">
        <v>72.975926376988596</v>
      </c>
      <c r="N560">
        <v>3.9351632206968099</v>
      </c>
      <c r="O560">
        <v>8.1869290231904195</v>
      </c>
      <c r="P560">
        <v>64.937699217618004</v>
      </c>
      <c r="Q560">
        <v>2.5901485754263001E-2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Row],[Ticker]],[1]!Table1[[Symbol]:[Industry]],2,FALSE),"-")</f>
        <v>-</v>
      </c>
      <c r="D561" t="s">
        <v>624</v>
      </c>
      <c r="E561">
        <v>8797.9917099300001</v>
      </c>
      <c r="F561">
        <v>273.33999999999997</v>
      </c>
      <c r="G561">
        <v>229.99417367800501</v>
      </c>
      <c r="H561">
        <v>39.115411320922497</v>
      </c>
      <c r="I561">
        <v>44.459494829460198</v>
      </c>
      <c r="J561">
        <v>4.6124272380089497</v>
      </c>
      <c r="K561">
        <v>208.55942802728001</v>
      </c>
      <c r="L561">
        <v>170.875723606213</v>
      </c>
      <c r="M561">
        <v>87.103702854373395</v>
      </c>
      <c r="N561">
        <v>2.6355843811451201</v>
      </c>
      <c r="O561">
        <v>0.93656252286529096</v>
      </c>
      <c r="P561">
        <v>262.51989389920402</v>
      </c>
      <c r="Q561">
        <v>0.17183206784749899</v>
      </c>
    </row>
    <row r="562" spans="1:17" x14ac:dyDescent="0.3">
      <c r="A562" t="s">
        <v>1250</v>
      </c>
      <c r="B562" t="s">
        <v>1251</v>
      </c>
      <c r="C562" t="str">
        <f>IFERROR(VLOOKUP(Table1[[#This Row],[Ticker]],[1]!Table1[[Symbol]:[Industry]],2,FALSE),"-")</f>
        <v>-</v>
      </c>
      <c r="D562" t="s">
        <v>21</v>
      </c>
      <c r="E562">
        <v>8757.9262981699994</v>
      </c>
      <c r="F562">
        <v>2838.7</v>
      </c>
      <c r="G562">
        <v>15.1840964829874</v>
      </c>
      <c r="H562">
        <v>18.611328435109002</v>
      </c>
      <c r="I562">
        <v>-8.3781309647808708</v>
      </c>
      <c r="J562">
        <v>5.1241987807818496</v>
      </c>
      <c r="K562">
        <v>2658.26914144795</v>
      </c>
      <c r="L562">
        <v>2550.10694572383</v>
      </c>
      <c r="M562">
        <v>64.228822785465894</v>
      </c>
      <c r="N562">
        <v>1.29402985594572</v>
      </c>
      <c r="O562">
        <v>10.790150420967301</v>
      </c>
      <c r="P562">
        <v>48.588028998403502</v>
      </c>
      <c r="Q562">
        <v>5.8657157033390004E-3</v>
      </c>
    </row>
    <row r="563" spans="1:17" x14ac:dyDescent="0.3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384</v>
      </c>
      <c r="E563">
        <v>8754.8411294199996</v>
      </c>
      <c r="F563">
        <v>653.35</v>
      </c>
      <c r="G563">
        <v>18.72917366095</v>
      </c>
      <c r="H563">
        <v>-4.5812306588460201</v>
      </c>
      <c r="I563">
        <v>-41.378215006453999</v>
      </c>
      <c r="J563">
        <v>-3.7489034022429801</v>
      </c>
      <c r="K563">
        <v>726.458550563416</v>
      </c>
      <c r="L563">
        <v>766.09498195767299</v>
      </c>
      <c r="M563">
        <v>40.007956614998697</v>
      </c>
      <c r="N563">
        <v>1.32734242388812</v>
      </c>
      <c r="O563">
        <v>67.903880003061104</v>
      </c>
      <c r="P563">
        <v>47.018451845184501</v>
      </c>
      <c r="Q563">
        <v>0.14843373538979401</v>
      </c>
    </row>
    <row r="564" spans="1:17" x14ac:dyDescent="0.3">
      <c r="A564" t="s">
        <v>1254</v>
      </c>
      <c r="B564" t="s">
        <v>1255</v>
      </c>
      <c r="C564" t="str">
        <f>IFERROR(VLOOKUP(Table1[[#This Row],[Ticker]],[1]!Table1[[Symbol]:[Industry]],2,FALSE),"-")</f>
        <v>-</v>
      </c>
      <c r="D564" t="s">
        <v>216</v>
      </c>
      <c r="E564">
        <v>8740.3382887600001</v>
      </c>
      <c r="F564">
        <v>2264.6</v>
      </c>
      <c r="G564">
        <v>15.8223389109147</v>
      </c>
      <c r="H564">
        <v>2.8403937287519199</v>
      </c>
      <c r="I564">
        <v>9.0921162770857098</v>
      </c>
      <c r="J564">
        <v>2.4572626661680799</v>
      </c>
      <c r="K564">
        <v>2225.7759499029899</v>
      </c>
      <c r="L564">
        <v>1959.96983008753</v>
      </c>
      <c r="M564">
        <v>59.622635816401598</v>
      </c>
      <c r="N564">
        <v>0.49477197970605602</v>
      </c>
      <c r="O564">
        <v>21.125143513203199</v>
      </c>
      <c r="P564">
        <v>54.907996442985102</v>
      </c>
      <c r="Q564">
        <v>-2.2135504363170001E-2</v>
      </c>
    </row>
    <row r="565" spans="1:17" hidden="1" x14ac:dyDescent="0.3">
      <c r="A565" t="s">
        <v>1256</v>
      </c>
      <c r="B565" t="s">
        <v>1257</v>
      </c>
      <c r="C565" t="str">
        <f>IFERROR(VLOOKUP(Table1[[#This Row],[Ticker]],[1]!Table1[[Symbol]:[Industry]],2,FALSE),"-")</f>
        <v>-</v>
      </c>
      <c r="D565" t="s">
        <v>191</v>
      </c>
      <c r="E565">
        <v>8723.8473940799995</v>
      </c>
      <c r="F565">
        <v>1980.45</v>
      </c>
      <c r="G565">
        <v>57.309089352985097</v>
      </c>
      <c r="H565">
        <v>-2.8133307631304501</v>
      </c>
      <c r="I565">
        <v>12.7261727102359</v>
      </c>
      <c r="J565">
        <v>-3.6833276373620598</v>
      </c>
      <c r="K565">
        <v>1928.5588756623099</v>
      </c>
      <c r="L565">
        <v>1624.5733567439299</v>
      </c>
      <c r="M565">
        <v>64.538076084313204</v>
      </c>
      <c r="N565">
        <v>0.70355344055678903</v>
      </c>
      <c r="O565">
        <v>11.3888257719205</v>
      </c>
      <c r="P565">
        <v>108.710085361998</v>
      </c>
      <c r="Q565">
        <v>0.12734417587684399</v>
      </c>
    </row>
    <row r="566" spans="1:17" x14ac:dyDescent="0.3">
      <c r="A566" t="s">
        <v>1258</v>
      </c>
      <c r="B566" t="s">
        <v>1259</v>
      </c>
      <c r="C566" t="str">
        <f>IFERROR(VLOOKUP(Table1[[#This Row],[Ticker]],[1]!Table1[[Symbol]:[Industry]],2,FALSE),"-")</f>
        <v>-</v>
      </c>
      <c r="D566" t="s">
        <v>384</v>
      </c>
      <c r="E566">
        <v>8696.8171178699995</v>
      </c>
      <c r="F566">
        <v>550.04999999999995</v>
      </c>
      <c r="G566">
        <v>-1.8276555387559299</v>
      </c>
      <c r="H566">
        <v>12.308762707537801</v>
      </c>
      <c r="I566">
        <v>-5.9488332067965199</v>
      </c>
      <c r="J566">
        <v>2.9132257727756499</v>
      </c>
      <c r="K566">
        <v>519.19823073928399</v>
      </c>
      <c r="L566">
        <v>484.65830808716697</v>
      </c>
      <c r="M566">
        <v>50.320365557769598</v>
      </c>
      <c r="N566">
        <v>0.74588619389435096</v>
      </c>
      <c r="O566">
        <v>15.2440687210253</v>
      </c>
      <c r="P566">
        <v>36.556603773584897</v>
      </c>
      <c r="Q566">
        <v>-7.9759235973509996E-3</v>
      </c>
    </row>
    <row r="567" spans="1:17" x14ac:dyDescent="0.3">
      <c r="A567" t="s">
        <v>1260</v>
      </c>
      <c r="B567" t="s">
        <v>1261</v>
      </c>
      <c r="C567" t="str">
        <f>IFERROR(VLOOKUP(Table1[[#This Row],[Ticker]],[1]!Table1[[Symbol]:[Industry]],2,FALSE),"-")</f>
        <v>-</v>
      </c>
      <c r="D567" t="s">
        <v>151</v>
      </c>
      <c r="E567">
        <v>8696.6444387299998</v>
      </c>
      <c r="F567">
        <v>1022.65</v>
      </c>
      <c r="G567">
        <v>15.0055333943445</v>
      </c>
      <c r="H567">
        <v>3.9405279354516698</v>
      </c>
      <c r="I567">
        <v>13.5371300755156</v>
      </c>
      <c r="J567">
        <v>-1.3717222314256601</v>
      </c>
      <c r="K567">
        <v>993.26085781784502</v>
      </c>
      <c r="L567">
        <v>885.41945727643804</v>
      </c>
      <c r="M567">
        <v>49.455058369880597</v>
      </c>
      <c r="N567">
        <v>0.38131019692467</v>
      </c>
      <c r="O567">
        <v>13.6263628807509</v>
      </c>
      <c r="P567">
        <v>47.557896255681399</v>
      </c>
      <c r="Q567">
        <v>-4.9290126477571999E-2</v>
      </c>
    </row>
    <row r="568" spans="1:17" x14ac:dyDescent="0.3">
      <c r="A568" t="s">
        <v>1262</v>
      </c>
      <c r="B568" t="s">
        <v>1263</v>
      </c>
      <c r="C568" t="str">
        <f>IFERROR(VLOOKUP(Table1[[#This Row],[Ticker]],[1]!Table1[[Symbol]:[Industry]],2,FALSE),"-")</f>
        <v>-</v>
      </c>
      <c r="D568" t="s">
        <v>140</v>
      </c>
      <c r="E568">
        <v>8678.9283271999993</v>
      </c>
      <c r="F568">
        <v>1040.8</v>
      </c>
      <c r="G568">
        <v>125.377706939793</v>
      </c>
      <c r="H568">
        <v>23.6426783559019</v>
      </c>
      <c r="I568">
        <v>128.17236554441899</v>
      </c>
      <c r="J568">
        <v>5.4009293298941801</v>
      </c>
      <c r="K568">
        <v>892.404596906753</v>
      </c>
      <c r="L568">
        <v>690.24749870549397</v>
      </c>
      <c r="M568">
        <v>70.0309687934365</v>
      </c>
      <c r="N568">
        <v>1.0667747594144099</v>
      </c>
      <c r="O568">
        <v>2.8055342044581</v>
      </c>
      <c r="P568">
        <v>187.67274737423901</v>
      </c>
      <c r="Q568">
        <v>0.188688681860298</v>
      </c>
    </row>
    <row r="569" spans="1:17" x14ac:dyDescent="0.3">
      <c r="A569" t="s">
        <v>1264</v>
      </c>
      <c r="B569" t="s">
        <v>1265</v>
      </c>
      <c r="C569" t="str">
        <f>IFERROR(VLOOKUP(Table1[[#This Row],[Ticker]],[1]!Table1[[Symbol]:[Industry]],2,FALSE),"-")</f>
        <v>-</v>
      </c>
      <c r="D569" t="s">
        <v>130</v>
      </c>
      <c r="E569">
        <v>8668.2268607299993</v>
      </c>
      <c r="F569">
        <v>245.99</v>
      </c>
      <c r="G569">
        <v>44.2966520296468</v>
      </c>
      <c r="H569">
        <v>5.6885562504654104</v>
      </c>
      <c r="I569">
        <v>-14.0575613999212</v>
      </c>
      <c r="J569">
        <v>2.38745425364709</v>
      </c>
      <c r="K569">
        <v>235.596001342802</v>
      </c>
      <c r="L569">
        <v>220.96107198631</v>
      </c>
      <c r="M569">
        <v>73.113767750303097</v>
      </c>
      <c r="N569">
        <v>0.62099536344169404</v>
      </c>
      <c r="O569">
        <v>15.4315216065693</v>
      </c>
      <c r="P569">
        <v>70.607206020043606</v>
      </c>
      <c r="Q569">
        <v>0.12815571128481201</v>
      </c>
    </row>
    <row r="570" spans="1:17" x14ac:dyDescent="0.3">
      <c r="A570" t="s">
        <v>1266</v>
      </c>
      <c r="B570" t="s">
        <v>1267</v>
      </c>
      <c r="C570" t="str">
        <f>IFERROR(VLOOKUP(Table1[[#This Row],[Ticker]],[1]!Table1[[Symbol]:[Industry]],2,FALSE),"-")</f>
        <v>-</v>
      </c>
      <c r="D570" t="s">
        <v>86</v>
      </c>
      <c r="E570">
        <v>8667.7004183999998</v>
      </c>
      <c r="F570">
        <v>788.25</v>
      </c>
      <c r="G570">
        <v>-29.5997381120055</v>
      </c>
      <c r="H570">
        <v>4.0491332092635099</v>
      </c>
      <c r="I570">
        <v>1.9059472119094401</v>
      </c>
      <c r="J570">
        <v>3.2743286805249299</v>
      </c>
      <c r="K570">
        <v>746.93185312068397</v>
      </c>
      <c r="L570">
        <v>727.03348186299502</v>
      </c>
      <c r="M570">
        <v>75.725252742774799</v>
      </c>
      <c r="N570">
        <v>1.2908660503970499</v>
      </c>
      <c r="O570">
        <v>12.718046305106199</v>
      </c>
      <c r="P570">
        <v>27.962662337662302</v>
      </c>
      <c r="Q570">
        <v>0.12741787268322699</v>
      </c>
    </row>
    <row r="571" spans="1:17" x14ac:dyDescent="0.3">
      <c r="A571" t="s">
        <v>1268</v>
      </c>
      <c r="B571" t="s">
        <v>1269</v>
      </c>
      <c r="C571" t="str">
        <f>IFERROR(VLOOKUP(Table1[[#This Row],[Ticker]],[1]!Table1[[Symbol]:[Industry]],2,FALSE),"-")</f>
        <v>-</v>
      </c>
      <c r="D571" t="s">
        <v>24</v>
      </c>
      <c r="E571">
        <v>8665.6379790560004</v>
      </c>
      <c r="F571">
        <v>44.84</v>
      </c>
      <c r="G571">
        <v>-14.6526574552546</v>
      </c>
      <c r="H571">
        <v>-10.7682590785426</v>
      </c>
      <c r="I571">
        <v>-35.024471553130603</v>
      </c>
      <c r="J571">
        <v>3.1244458622356801E-2</v>
      </c>
      <c r="K571">
        <v>49.020579264664697</v>
      </c>
      <c r="L571">
        <v>49.925691265527597</v>
      </c>
      <c r="M571">
        <v>38.626761643793401</v>
      </c>
      <c r="N571">
        <v>2.4142106345176302</v>
      </c>
      <c r="O571">
        <v>40.499553969669897</v>
      </c>
      <c r="P571">
        <v>12.1</v>
      </c>
      <c r="Q571">
        <v>2.2713721906829E-2</v>
      </c>
    </row>
    <row r="572" spans="1:17" x14ac:dyDescent="0.3">
      <c r="A572" t="s">
        <v>1270</v>
      </c>
      <c r="B572" t="s">
        <v>1271</v>
      </c>
      <c r="C572" t="str">
        <f>IFERROR(VLOOKUP(Table1[[#This Row],[Ticker]],[1]!Table1[[Symbol]:[Industry]],2,FALSE),"-")</f>
        <v>-</v>
      </c>
      <c r="D572" t="s">
        <v>336</v>
      </c>
      <c r="E572">
        <v>8660.6946326199995</v>
      </c>
      <c r="F572">
        <v>225.1</v>
      </c>
      <c r="G572">
        <v>129.666088057781</v>
      </c>
      <c r="H572">
        <v>4.9412695882090301</v>
      </c>
      <c r="I572">
        <v>-7.2322420207989397</v>
      </c>
      <c r="J572">
        <v>-3.1294692998143501</v>
      </c>
      <c r="K572">
        <v>221.544145841843</v>
      </c>
      <c r="L572">
        <v>194.656466132753</v>
      </c>
      <c r="M572">
        <v>40.961184810577699</v>
      </c>
      <c r="N572">
        <v>0.820092309103859</v>
      </c>
      <c r="O572">
        <v>11.0617503331852</v>
      </c>
      <c r="P572">
        <v>160.231213872832</v>
      </c>
    </row>
    <row r="573" spans="1:17" hidden="1" x14ac:dyDescent="0.3">
      <c r="A573" t="s">
        <v>1272</v>
      </c>
      <c r="B573" t="s">
        <v>1273</v>
      </c>
      <c r="C573" t="str">
        <f>IFERROR(VLOOKUP(Table1[[#This Row],[Ticker]],[1]!Table1[[Symbol]:[Industry]],2,FALSE),"-")</f>
        <v>-</v>
      </c>
      <c r="D573" t="s">
        <v>292</v>
      </c>
      <c r="E573">
        <v>8659.9601857599991</v>
      </c>
      <c r="F573">
        <v>1320.8</v>
      </c>
      <c r="G573">
        <v>-8.8871600772559803E-2</v>
      </c>
      <c r="H573">
        <v>6.03723012007561</v>
      </c>
      <c r="I573">
        <v>4.0959636335513396</v>
      </c>
      <c r="J573">
        <v>-1.2124566905841101</v>
      </c>
      <c r="K573">
        <v>1237.35635643604</v>
      </c>
      <c r="M573">
        <v>68.244671911289899</v>
      </c>
      <c r="N573">
        <v>1.7834277169582</v>
      </c>
      <c r="O573">
        <v>25.223349485160501</v>
      </c>
      <c r="P573">
        <v>35.203193776230897</v>
      </c>
    </row>
    <row r="574" spans="1:17" x14ac:dyDescent="0.3">
      <c r="A574" t="s">
        <v>1274</v>
      </c>
      <c r="B574" t="s">
        <v>1275</v>
      </c>
      <c r="C574" t="str">
        <f>IFERROR(VLOOKUP(Table1[[#This Row],[Ticker]],[1]!Table1[[Symbol]:[Industry]],2,FALSE),"-")</f>
        <v>-</v>
      </c>
      <c r="D574" t="s">
        <v>997</v>
      </c>
      <c r="E574">
        <v>8649.7532055199899</v>
      </c>
      <c r="F574">
        <v>395.15</v>
      </c>
      <c r="G574">
        <v>15.5303115145025</v>
      </c>
      <c r="H574">
        <v>18.803685631772801</v>
      </c>
      <c r="I574">
        <v>3.8258019788953002</v>
      </c>
      <c r="J574">
        <v>-2.8621650718779001</v>
      </c>
      <c r="K574">
        <v>367.08809303427898</v>
      </c>
      <c r="L574">
        <v>344.197260351279</v>
      </c>
      <c r="M574">
        <v>57.613053218378496</v>
      </c>
      <c r="N574">
        <v>0.87348614733743402</v>
      </c>
      <c r="O574">
        <v>8.0602302922940794</v>
      </c>
      <c r="P574">
        <v>47.719626168224202</v>
      </c>
      <c r="Q574">
        <v>5.6957799240040997E-2</v>
      </c>
    </row>
    <row r="575" spans="1:17" hidden="1" x14ac:dyDescent="0.3">
      <c r="A575" t="s">
        <v>1276</v>
      </c>
      <c r="B575" t="s">
        <v>1277</v>
      </c>
      <c r="C575" t="str">
        <f>IFERROR(VLOOKUP(Table1[[#This Row],[Ticker]],[1]!Table1[[Symbol]:[Industry]],2,FALSE),"-")</f>
        <v>-</v>
      </c>
      <c r="D575" t="s">
        <v>718</v>
      </c>
      <c r="E575">
        <v>8642.3479203879997</v>
      </c>
      <c r="F575">
        <v>541.21</v>
      </c>
      <c r="G575">
        <v>-7.5441743523224503</v>
      </c>
      <c r="H575">
        <v>4.8740091247480999</v>
      </c>
      <c r="I575">
        <v>-1.7499973321816999</v>
      </c>
      <c r="J575">
        <v>-1.45821203083412</v>
      </c>
      <c r="K575">
        <v>513.90953343055696</v>
      </c>
      <c r="L575">
        <v>483.74101395902397</v>
      </c>
      <c r="M575">
        <v>73.886051750125603</v>
      </c>
      <c r="N575">
        <v>0.64394579778850802</v>
      </c>
      <c r="O575">
        <v>1.25459618262779</v>
      </c>
      <c r="P575">
        <v>26.117959592664199</v>
      </c>
      <c r="Q575">
        <v>-1.0545973830429E-2</v>
      </c>
    </row>
    <row r="576" spans="1:17" x14ac:dyDescent="0.3">
      <c r="A576" t="s">
        <v>1278</v>
      </c>
      <c r="B576" t="s">
        <v>1279</v>
      </c>
      <c r="C576" t="str">
        <f>IFERROR(VLOOKUP(Table1[[#This Row],[Ticker]],[1]!Table1[[Symbol]:[Industry]],2,FALSE),"-")</f>
        <v>-</v>
      </c>
      <c r="D576" t="s">
        <v>59</v>
      </c>
      <c r="E576">
        <v>8607.5406825299997</v>
      </c>
      <c r="F576">
        <v>936.45</v>
      </c>
      <c r="G576">
        <v>82.818088041703106</v>
      </c>
      <c r="H576">
        <v>3.95174546085078</v>
      </c>
      <c r="I576">
        <v>19.659553579433801</v>
      </c>
      <c r="J576">
        <v>-0.61309076258094297</v>
      </c>
      <c r="K576">
        <v>897.73652774238701</v>
      </c>
      <c r="L576">
        <v>736.05494679628498</v>
      </c>
      <c r="M576">
        <v>46.242257594177097</v>
      </c>
      <c r="N576">
        <v>0.53051352671306895</v>
      </c>
      <c r="O576">
        <v>6.1295317422179503</v>
      </c>
      <c r="P576">
        <v>127.238534336326</v>
      </c>
      <c r="Q576">
        <v>-1.1964437551488001E-2</v>
      </c>
    </row>
    <row r="577" spans="1:17" x14ac:dyDescent="0.3">
      <c r="A577" t="s">
        <v>1280</v>
      </c>
      <c r="B577" t="s">
        <v>1281</v>
      </c>
      <c r="C577" t="str">
        <f>IFERROR(VLOOKUP(Table1[[#This Row],[Ticker]],[1]!Table1[[Symbol]:[Industry]],2,FALSE),"-")</f>
        <v>-</v>
      </c>
      <c r="D577" t="s">
        <v>997</v>
      </c>
      <c r="E577">
        <v>8606.6227916999997</v>
      </c>
      <c r="F577">
        <v>426.6</v>
      </c>
      <c r="G577">
        <v>-13.9083753230938</v>
      </c>
      <c r="H577">
        <v>9.3311592186546104</v>
      </c>
      <c r="I577">
        <v>-6.2781052624657701</v>
      </c>
      <c r="J577">
        <v>-1.5665390541663899</v>
      </c>
      <c r="K577">
        <v>407.77031902664697</v>
      </c>
      <c r="L577">
        <v>396.79797280984798</v>
      </c>
      <c r="M577">
        <v>47.036546529659702</v>
      </c>
      <c r="N577">
        <v>0.96552756598492895</v>
      </c>
      <c r="O577">
        <v>13.9006094702297</v>
      </c>
      <c r="P577">
        <v>24.192139737991202</v>
      </c>
      <c r="Q577">
        <v>-5.4475326737319996E-3</v>
      </c>
    </row>
    <row r="578" spans="1:17" hidden="1" x14ac:dyDescent="0.3">
      <c r="A578" t="s">
        <v>1282</v>
      </c>
      <c r="B578" t="s">
        <v>1283</v>
      </c>
      <c r="C578" t="str">
        <f>IFERROR(VLOOKUP(Table1[[#This Row],[Ticker]],[1]!Table1[[Symbol]:[Industry]],2,FALSE),"-")</f>
        <v>-</v>
      </c>
      <c r="D578" t="s">
        <v>59</v>
      </c>
      <c r="E578">
        <v>8590.0141911800001</v>
      </c>
      <c r="F578">
        <v>5174.8999999999996</v>
      </c>
      <c r="G578">
        <v>-25.575493956346801</v>
      </c>
      <c r="H578">
        <v>-0.21906804246585901</v>
      </c>
      <c r="I578">
        <v>-9.1693179910643199</v>
      </c>
      <c r="J578">
        <v>0.75444751472420801</v>
      </c>
      <c r="K578">
        <v>4949.0895902980201</v>
      </c>
      <c r="L578">
        <v>4953.3944458150399</v>
      </c>
      <c r="M578">
        <v>78.287781011046903</v>
      </c>
      <c r="N578">
        <v>1.3278074206067101</v>
      </c>
      <c r="O578">
        <v>9.0426868152041706</v>
      </c>
      <c r="P578">
        <v>11.611003871413001</v>
      </c>
      <c r="Q578">
        <v>-8.7813064781477004E-2</v>
      </c>
    </row>
    <row r="579" spans="1:17" x14ac:dyDescent="0.3">
      <c r="A579" t="s">
        <v>1284</v>
      </c>
      <c r="B579" t="s">
        <v>1285</v>
      </c>
      <c r="C579" t="str">
        <f>IFERROR(VLOOKUP(Table1[[#This Row],[Ticker]],[1]!Table1[[Symbol]:[Industry]],2,FALSE),"-")</f>
        <v>-</v>
      </c>
      <c r="D579" t="s">
        <v>230</v>
      </c>
      <c r="E579">
        <v>8572.2918919679996</v>
      </c>
      <c r="F579">
        <v>75.040000000000006</v>
      </c>
      <c r="G579">
        <v>174.529985804023</v>
      </c>
      <c r="H579">
        <v>13.5643879129924</v>
      </c>
      <c r="I579">
        <v>61.901970293108903</v>
      </c>
      <c r="J579">
        <v>1.4467823406232201</v>
      </c>
      <c r="K579">
        <v>65.914962410318495</v>
      </c>
      <c r="L579">
        <v>53.117295609294402</v>
      </c>
      <c r="M579">
        <v>69.362588722669102</v>
      </c>
      <c r="N579">
        <v>1.0463597803465201</v>
      </c>
      <c r="O579">
        <v>4.3443496801705601</v>
      </c>
      <c r="P579">
        <v>204.73187089971799</v>
      </c>
      <c r="Q579">
        <v>0.210986476875336</v>
      </c>
    </row>
    <row r="580" spans="1:17" x14ac:dyDescent="0.3">
      <c r="A580" t="s">
        <v>1286</v>
      </c>
      <c r="B580" t="s">
        <v>1287</v>
      </c>
      <c r="C580" t="str">
        <f>IFERROR(VLOOKUP(Table1[[#This Row],[Ticker]],[1]!Table1[[Symbol]:[Industry]],2,FALSE),"-")</f>
        <v>-</v>
      </c>
      <c r="D580" t="s">
        <v>59</v>
      </c>
      <c r="E580">
        <v>8519.0252610539992</v>
      </c>
      <c r="F580">
        <v>187.99</v>
      </c>
      <c r="G580">
        <v>75.820194978712607</v>
      </c>
      <c r="H580">
        <v>8.2078751989291607</v>
      </c>
      <c r="I580">
        <v>-2.3878519758085699</v>
      </c>
      <c r="J580">
        <v>3.1197825408730901</v>
      </c>
      <c r="K580">
        <v>161.41988507833199</v>
      </c>
      <c r="L580">
        <v>146.066426959697</v>
      </c>
      <c r="M580">
        <v>86.929618429742604</v>
      </c>
      <c r="N580">
        <v>1.0870011577841701</v>
      </c>
      <c r="O580">
        <v>0.67024841746900998</v>
      </c>
      <c r="P580">
        <v>107.494481236203</v>
      </c>
      <c r="Q580">
        <v>6.6247149180022002E-2</v>
      </c>
    </row>
    <row r="581" spans="1:17" x14ac:dyDescent="0.3">
      <c r="A581" t="s">
        <v>1288</v>
      </c>
      <c r="B581" t="s">
        <v>1289</v>
      </c>
      <c r="C581" t="str">
        <f>IFERROR(VLOOKUP(Table1[[#This Row],[Ticker]],[1]!Table1[[Symbol]:[Industry]],2,FALSE),"-")</f>
        <v>-</v>
      </c>
      <c r="D581" t="s">
        <v>80</v>
      </c>
      <c r="E581">
        <v>8505.5726953479898</v>
      </c>
      <c r="F581">
        <v>210.44</v>
      </c>
      <c r="G581">
        <v>21.944383034549102</v>
      </c>
      <c r="H581">
        <v>-5.3995388674520299</v>
      </c>
      <c r="I581">
        <v>4.8756324952202696</v>
      </c>
      <c r="J581">
        <v>-1.6441877764142401</v>
      </c>
      <c r="K581">
        <v>216.08001754947901</v>
      </c>
      <c r="L581">
        <v>195.527599455</v>
      </c>
      <c r="M581">
        <v>39.096782977684398</v>
      </c>
      <c r="N581">
        <v>0.732075986438949</v>
      </c>
      <c r="O581">
        <v>21.649876449344202</v>
      </c>
      <c r="P581">
        <v>50.2069950035688</v>
      </c>
      <c r="Q581">
        <v>5.2018576233263003E-2</v>
      </c>
    </row>
    <row r="582" spans="1:17" x14ac:dyDescent="0.3">
      <c r="A582" t="s">
        <v>1290</v>
      </c>
      <c r="B582" t="s">
        <v>1291</v>
      </c>
      <c r="C582" t="str">
        <f>IFERROR(VLOOKUP(Table1[[#This Row],[Ticker]],[1]!Table1[[Symbol]:[Industry]],2,FALSE),"-")</f>
        <v>-</v>
      </c>
      <c r="D582" t="s">
        <v>98</v>
      </c>
      <c r="E582">
        <v>8476.9134228900002</v>
      </c>
      <c r="F582">
        <v>287.10000000000002</v>
      </c>
      <c r="G582">
        <v>-71.031610474827303</v>
      </c>
      <c r="H582">
        <v>-2.6276003908749099</v>
      </c>
      <c r="I582">
        <v>-35.330559394697303</v>
      </c>
      <c r="J582">
        <v>0.81306414771508995</v>
      </c>
      <c r="K582">
        <v>292.71404355687002</v>
      </c>
      <c r="L582">
        <v>359.10965209908602</v>
      </c>
      <c r="M582">
        <v>52.525770445810302</v>
      </c>
      <c r="N582">
        <v>0.65892051950185904</v>
      </c>
      <c r="O582">
        <v>95.053988157436393</v>
      </c>
      <c r="P582">
        <v>10</v>
      </c>
      <c r="Q582">
        <v>-0.10204753895831201</v>
      </c>
    </row>
    <row r="583" spans="1:17" x14ac:dyDescent="0.3">
      <c r="A583" t="s">
        <v>1292</v>
      </c>
      <c r="B583" t="s">
        <v>1293</v>
      </c>
      <c r="C583" t="str">
        <f>IFERROR(VLOOKUP(Table1[[#This Row],[Ticker]],[1]!Table1[[Symbol]:[Industry]],2,FALSE),"-")</f>
        <v>-</v>
      </c>
      <c r="D583" t="s">
        <v>539</v>
      </c>
      <c r="E583">
        <v>8473.9523023300007</v>
      </c>
      <c r="F583">
        <v>536.35</v>
      </c>
      <c r="G583">
        <v>3.84042311623802</v>
      </c>
      <c r="H583">
        <v>3.7806074374494201</v>
      </c>
      <c r="I583">
        <v>-4.6471276178965901</v>
      </c>
      <c r="J583">
        <v>1.4563493814510999</v>
      </c>
      <c r="K583">
        <v>518.07182814803105</v>
      </c>
      <c r="L583">
        <v>489.27720027637997</v>
      </c>
      <c r="M583">
        <v>56.250889768892101</v>
      </c>
      <c r="N583">
        <v>0.33628204663306299</v>
      </c>
      <c r="O583">
        <v>8.4552997110095998</v>
      </c>
      <c r="P583">
        <v>34.423558897243097</v>
      </c>
      <c r="Q583">
        <v>-4.0484062360780997E-2</v>
      </c>
    </row>
    <row r="584" spans="1:17" x14ac:dyDescent="0.3">
      <c r="A584" t="s">
        <v>1294</v>
      </c>
      <c r="B584" t="s">
        <v>1295</v>
      </c>
      <c r="C584" t="str">
        <f>IFERROR(VLOOKUP(Table1[[#This Row],[Ticker]],[1]!Table1[[Symbol]:[Industry]],2,FALSE),"-")</f>
        <v>-</v>
      </c>
      <c r="D584" t="s">
        <v>297</v>
      </c>
      <c r="E584">
        <v>8470.1496236399998</v>
      </c>
      <c r="F584">
        <v>520.4</v>
      </c>
      <c r="G584">
        <v>12.741473628913299</v>
      </c>
      <c r="H584">
        <v>9.2553271443748404</v>
      </c>
      <c r="I584">
        <v>25.360060130454301</v>
      </c>
      <c r="J584">
        <v>1.6005963135149099</v>
      </c>
      <c r="K584">
        <v>455.58237270405198</v>
      </c>
      <c r="L584">
        <v>402.96131851466799</v>
      </c>
      <c r="M584">
        <v>79.813428765413704</v>
      </c>
      <c r="N584">
        <v>1.0632516303703099</v>
      </c>
      <c r="O584">
        <v>0.69177555726365103</v>
      </c>
      <c r="P584">
        <v>52.475827717550501</v>
      </c>
      <c r="Q584">
        <v>0.117973898727807</v>
      </c>
    </row>
    <row r="585" spans="1:17" x14ac:dyDescent="0.3">
      <c r="A585" t="s">
        <v>1296</v>
      </c>
      <c r="B585" t="s">
        <v>1297</v>
      </c>
      <c r="C585" t="str">
        <f>IFERROR(VLOOKUP(Table1[[#This Row],[Ticker]],[1]!Table1[[Symbol]:[Industry]],2,FALSE),"-")</f>
        <v>-</v>
      </c>
      <c r="D585" t="s">
        <v>387</v>
      </c>
      <c r="E585">
        <v>8462.4816556000005</v>
      </c>
      <c r="F585">
        <v>192.22</v>
      </c>
      <c r="G585">
        <v>-30.234361481250001</v>
      </c>
      <c r="H585">
        <v>9.1713349445007406</v>
      </c>
      <c r="I585">
        <v>-15.288546916857699</v>
      </c>
      <c r="J585">
        <v>1.37750121171394</v>
      </c>
      <c r="K585">
        <v>177.15383601927999</v>
      </c>
      <c r="L585">
        <v>191.297112268359</v>
      </c>
      <c r="M585">
        <v>78.758770468329203</v>
      </c>
      <c r="N585">
        <v>1.5665850561808701</v>
      </c>
      <c r="O585">
        <v>34.221204869420397</v>
      </c>
      <c r="P585">
        <v>32.565517241379297</v>
      </c>
    </row>
    <row r="586" spans="1:17" hidden="1" x14ac:dyDescent="0.3">
      <c r="A586" t="s">
        <v>1298</v>
      </c>
      <c r="B586" t="s">
        <v>1299</v>
      </c>
      <c r="C586" t="str">
        <f>IFERROR(VLOOKUP(Table1[[#This Row],[Ticker]],[1]!Table1[[Symbol]:[Industry]],2,FALSE),"-")</f>
        <v>-</v>
      </c>
      <c r="D586" t="s">
        <v>216</v>
      </c>
      <c r="E586">
        <v>8437.2337605499997</v>
      </c>
      <c r="F586">
        <v>10642.75</v>
      </c>
      <c r="G586">
        <v>43.343889643944003</v>
      </c>
      <c r="H586">
        <v>-5.8169342719895303</v>
      </c>
      <c r="I586">
        <v>12.6543855379054</v>
      </c>
      <c r="J586">
        <v>-7.8616422676233597</v>
      </c>
      <c r="K586">
        <v>11081.499079109401</v>
      </c>
      <c r="L586">
        <v>9214.1508659195897</v>
      </c>
      <c r="M586">
        <v>19.436432621522702</v>
      </c>
      <c r="N586">
        <v>0.82165303735581396</v>
      </c>
      <c r="O586">
        <v>21.659815367268799</v>
      </c>
      <c r="P586">
        <v>80.691850594227503</v>
      </c>
      <c r="Q586">
        <v>9.7865485989022005E-2</v>
      </c>
    </row>
    <row r="587" spans="1:17" x14ac:dyDescent="0.3">
      <c r="A587" t="s">
        <v>1300</v>
      </c>
      <c r="B587" t="s">
        <v>1301</v>
      </c>
      <c r="C587" t="str">
        <f>IFERROR(VLOOKUP(Table1[[#This Row],[Ticker]],[1]!Table1[[Symbol]:[Industry]],2,FALSE),"-")</f>
        <v>-</v>
      </c>
      <c r="D587" t="s">
        <v>119</v>
      </c>
      <c r="E587">
        <v>8434.4257715999993</v>
      </c>
      <c r="F587">
        <v>1434</v>
      </c>
      <c r="G587">
        <v>49.421890255609199</v>
      </c>
      <c r="H587">
        <v>4.7483215950888802</v>
      </c>
      <c r="I587">
        <v>7.6215966420118502</v>
      </c>
      <c r="J587">
        <v>-0.25693779540580902</v>
      </c>
      <c r="K587">
        <v>1326.2381489816801</v>
      </c>
      <c r="L587">
        <v>1150.67982326438</v>
      </c>
      <c r="M587">
        <v>63.763649114592297</v>
      </c>
      <c r="N587">
        <v>0.63348611162204604</v>
      </c>
      <c r="O587">
        <v>9.2015341701534101</v>
      </c>
      <c r="P587">
        <v>82.326764144945898</v>
      </c>
      <c r="Q587">
        <v>0.12724363405230599</v>
      </c>
    </row>
    <row r="588" spans="1:17" hidden="1" x14ac:dyDescent="0.3">
      <c r="A588" t="s">
        <v>1302</v>
      </c>
      <c r="B588" t="s">
        <v>1303</v>
      </c>
      <c r="C588" t="str">
        <f>IFERROR(VLOOKUP(Table1[[#This Row],[Ticker]],[1]!Table1[[Symbol]:[Industry]],2,FALSE),"-")</f>
        <v>-</v>
      </c>
      <c r="D588" t="s">
        <v>140</v>
      </c>
      <c r="E588">
        <v>8423.1424607000008</v>
      </c>
      <c r="F588">
        <v>668.45</v>
      </c>
      <c r="G588">
        <v>-10.1583205108497</v>
      </c>
      <c r="H588">
        <v>-4.1250900438878597</v>
      </c>
      <c r="I588">
        <v>-11.476656960597699</v>
      </c>
      <c r="J588">
        <v>-1.5215144242336001</v>
      </c>
      <c r="K588">
        <v>681.28491187921895</v>
      </c>
      <c r="L588">
        <v>641.23809092056501</v>
      </c>
      <c r="M588">
        <v>38.852968791710602</v>
      </c>
      <c r="N588">
        <v>0.44575848864833101</v>
      </c>
      <c r="O588">
        <v>12.1998653601615</v>
      </c>
      <c r="P588">
        <v>29.044401544401499</v>
      </c>
    </row>
    <row r="589" spans="1:17" x14ac:dyDescent="0.3">
      <c r="A589" t="s">
        <v>1304</v>
      </c>
      <c r="B589" t="s">
        <v>1305</v>
      </c>
      <c r="C589" t="str">
        <f>IFERROR(VLOOKUP(Table1[[#This Row],[Ticker]],[1]!Table1[[Symbol]:[Industry]],2,FALSE),"-")</f>
        <v>-</v>
      </c>
      <c r="D589" t="s">
        <v>98</v>
      </c>
      <c r="E589">
        <v>8414.1963733049997</v>
      </c>
      <c r="F589">
        <v>1082.8499999999999</v>
      </c>
      <c r="G589">
        <v>142.127113895382</v>
      </c>
      <c r="H589">
        <v>17.973680150604601</v>
      </c>
      <c r="I589">
        <v>38.843264751721001</v>
      </c>
      <c r="J589">
        <v>-5.4470857891603304</v>
      </c>
      <c r="K589">
        <v>969.340856634739</v>
      </c>
      <c r="L589">
        <v>773.82983847646506</v>
      </c>
      <c r="M589">
        <v>57.162039495734597</v>
      </c>
      <c r="N589">
        <v>0.74250797951819403</v>
      </c>
      <c r="O589">
        <v>8.6946483815856404</v>
      </c>
      <c r="P589">
        <v>202.09234202817601</v>
      </c>
    </row>
    <row r="590" spans="1:17" x14ac:dyDescent="0.3">
      <c r="A590" t="s">
        <v>1306</v>
      </c>
      <c r="B590" t="s">
        <v>1307</v>
      </c>
      <c r="C590" t="str">
        <f>IFERROR(VLOOKUP(Table1[[#This Row],[Ticker]],[1]!Table1[[Symbol]:[Industry]],2,FALSE),"-")</f>
        <v>-</v>
      </c>
      <c r="D590" t="s">
        <v>59</v>
      </c>
      <c r="E590">
        <v>8389.6036285199898</v>
      </c>
      <c r="F590">
        <v>515.29999999999995</v>
      </c>
      <c r="G590">
        <v>27.547360459666901</v>
      </c>
      <c r="H590">
        <v>11.3340085825398</v>
      </c>
      <c r="I590">
        <v>12.225531550904099</v>
      </c>
      <c r="J590">
        <v>9.9993404335180802</v>
      </c>
      <c r="K590">
        <v>460.89592693518699</v>
      </c>
      <c r="L590">
        <v>423.196010380904</v>
      </c>
      <c r="M590">
        <v>88.632486360340394</v>
      </c>
      <c r="N590">
        <v>2.5192154927437702</v>
      </c>
      <c r="O590">
        <v>1.2322918688142801</v>
      </c>
      <c r="P590">
        <v>60.504594299953197</v>
      </c>
      <c r="Q590">
        <v>5.4428314379700003E-4</v>
      </c>
    </row>
    <row r="591" spans="1:17" x14ac:dyDescent="0.3">
      <c r="A591" t="s">
        <v>1308</v>
      </c>
      <c r="B591" t="s">
        <v>1309</v>
      </c>
      <c r="C591" t="str">
        <f>IFERROR(VLOOKUP(Table1[[#This Row],[Ticker]],[1]!Table1[[Symbol]:[Industry]],2,FALSE),"-")</f>
        <v>-</v>
      </c>
      <c r="D591" t="s">
        <v>80</v>
      </c>
      <c r="E591">
        <v>8384.9139096399995</v>
      </c>
      <c r="F591">
        <v>166.58</v>
      </c>
      <c r="G591">
        <v>-1.6433131991895701E-2</v>
      </c>
      <c r="H591">
        <v>4.2998892294373503</v>
      </c>
      <c r="I591">
        <v>-21.371891542202501</v>
      </c>
      <c r="J591">
        <v>-6.1361729587950604</v>
      </c>
      <c r="K591">
        <v>163.84579724117501</v>
      </c>
      <c r="L591">
        <v>159.226516727508</v>
      </c>
      <c r="M591">
        <v>45.567790952128703</v>
      </c>
      <c r="N591">
        <v>1.91520620736314</v>
      </c>
      <c r="O591">
        <v>19.462120302557299</v>
      </c>
      <c r="P591">
        <v>38.874531054606003</v>
      </c>
      <c r="Q591">
        <v>-1.3167221953629999E-2</v>
      </c>
    </row>
    <row r="592" spans="1:17" x14ac:dyDescent="0.3">
      <c r="A592" t="s">
        <v>1310</v>
      </c>
      <c r="B592" t="s">
        <v>1311</v>
      </c>
      <c r="C592" t="str">
        <f>IFERROR(VLOOKUP(Table1[[#This Row],[Ticker]],[1]!Table1[[Symbol]:[Industry]],2,FALSE),"-")</f>
        <v>-</v>
      </c>
      <c r="D592" t="s">
        <v>539</v>
      </c>
      <c r="E592">
        <v>8377.6408272000008</v>
      </c>
      <c r="F592">
        <v>762.75</v>
      </c>
      <c r="G592">
        <v>-46.765031926764799</v>
      </c>
      <c r="H592">
        <v>-5.40387326772795</v>
      </c>
      <c r="I592">
        <v>-40.771223009263799</v>
      </c>
      <c r="J592">
        <v>-1.0588810419191199</v>
      </c>
      <c r="K592">
        <v>792.96511341093697</v>
      </c>
      <c r="L592">
        <v>869.78190138834498</v>
      </c>
      <c r="M592">
        <v>35.0541161417569</v>
      </c>
      <c r="N592">
        <v>0.61231204449841903</v>
      </c>
      <c r="O592">
        <v>45.040970173713497</v>
      </c>
      <c r="P592">
        <v>5.8786785119378102</v>
      </c>
      <c r="Q592">
        <v>-5.4740203786482998E-2</v>
      </c>
    </row>
    <row r="593" spans="1:17" hidden="1" x14ac:dyDescent="0.3">
      <c r="A593" t="s">
        <v>1312</v>
      </c>
      <c r="B593" t="s">
        <v>1313</v>
      </c>
      <c r="C593" t="str">
        <f>IFERROR(VLOOKUP(Table1[[#This Row],[Ticker]],[1]!Table1[[Symbol]:[Industry]],2,FALSE),"-")</f>
        <v>-</v>
      </c>
      <c r="D593" t="s">
        <v>718</v>
      </c>
      <c r="E593">
        <v>8375.5088797930002</v>
      </c>
      <c r="F593">
        <v>255.26</v>
      </c>
      <c r="G593">
        <v>1.65353480374828</v>
      </c>
      <c r="H593">
        <v>3.0159507234754801</v>
      </c>
      <c r="I593">
        <v>0.63985427333987399</v>
      </c>
      <c r="J593">
        <v>-0.44665948082004198</v>
      </c>
      <c r="K593">
        <v>243.54811547607</v>
      </c>
      <c r="L593">
        <v>227.35517549862499</v>
      </c>
      <c r="M593">
        <v>59.785019392106697</v>
      </c>
      <c r="N593">
        <v>0.90803115359848496</v>
      </c>
      <c r="O593">
        <v>1.7864138525425</v>
      </c>
      <c r="P593">
        <v>29.639410868461098</v>
      </c>
      <c r="Q593">
        <v>1.1816369177710001E-3</v>
      </c>
    </row>
    <row r="594" spans="1:17" hidden="1" x14ac:dyDescent="0.3">
      <c r="A594" t="s">
        <v>1314</v>
      </c>
      <c r="B594" t="s">
        <v>1315</v>
      </c>
      <c r="C594" t="str">
        <f>IFERROR(VLOOKUP(Table1[[#This Row],[Ticker]],[1]!Table1[[Symbol]:[Industry]],2,FALSE),"-")</f>
        <v>-</v>
      </c>
      <c r="D594" t="s">
        <v>130</v>
      </c>
      <c r="E594">
        <v>8370.0359820499998</v>
      </c>
      <c r="F594">
        <v>346.9</v>
      </c>
      <c r="G594">
        <v>428.27173354164302</v>
      </c>
      <c r="H594">
        <v>28.527174095340101</v>
      </c>
      <c r="I594">
        <v>75.611914661897998</v>
      </c>
      <c r="J594">
        <v>-1.9000618476839399</v>
      </c>
      <c r="K594">
        <v>306.87578628339497</v>
      </c>
      <c r="L594">
        <v>214.273790982436</v>
      </c>
      <c r="M594">
        <v>46.3063768198055</v>
      </c>
      <c r="N594">
        <v>0.67091415241863195</v>
      </c>
      <c r="O594">
        <v>10.6947247045258</v>
      </c>
      <c r="P594">
        <v>470.55921052631498</v>
      </c>
      <c r="Q594">
        <v>0.129864674888691</v>
      </c>
    </row>
    <row r="595" spans="1:17" hidden="1" x14ac:dyDescent="0.3">
      <c r="A595" t="s">
        <v>1316</v>
      </c>
      <c r="B595" t="s">
        <v>1317</v>
      </c>
      <c r="C595" t="str">
        <f>IFERROR(VLOOKUP(Table1[[#This Row],[Ticker]],[1]!Table1[[Symbol]:[Industry]],2,FALSE),"-")</f>
        <v>-</v>
      </c>
      <c r="D595" t="s">
        <v>1318</v>
      </c>
      <c r="E595">
        <v>8369.7008711939998</v>
      </c>
      <c r="F595">
        <v>1230.3900000000001</v>
      </c>
      <c r="K595">
        <v>1221.0284065276701</v>
      </c>
      <c r="L595">
        <v>1201.49851616978</v>
      </c>
      <c r="M595">
        <v>68.273684852772604</v>
      </c>
      <c r="N595">
        <v>1</v>
      </c>
      <c r="Q595">
        <v>-6.1080809493942997E-2</v>
      </c>
    </row>
    <row r="596" spans="1:17" hidden="1" x14ac:dyDescent="0.3">
      <c r="A596" t="s">
        <v>1319</v>
      </c>
      <c r="B596" t="s">
        <v>1320</v>
      </c>
      <c r="C596" t="str">
        <f>IFERROR(VLOOKUP(Table1[[#This Row],[Ticker]],[1]!Table1[[Symbol]:[Industry]],2,FALSE),"-")</f>
        <v>-</v>
      </c>
      <c r="D596" t="s">
        <v>230</v>
      </c>
      <c r="E596">
        <v>8328.7018738799998</v>
      </c>
      <c r="F596">
        <v>69.17</v>
      </c>
      <c r="G596">
        <v>115.23753988150099</v>
      </c>
      <c r="H596">
        <v>21.6770287139937</v>
      </c>
      <c r="I596">
        <v>24.696592417420099</v>
      </c>
      <c r="J596">
        <v>-7.8282533370456502</v>
      </c>
      <c r="K596">
        <v>59.038886128300703</v>
      </c>
      <c r="L596">
        <v>52.578112410718802</v>
      </c>
      <c r="M596">
        <v>70.0781646235951</v>
      </c>
      <c r="N596">
        <v>2.4567656959855801</v>
      </c>
      <c r="O596">
        <v>6.1153679340754703</v>
      </c>
      <c r="P596">
        <v>158.57943925233599</v>
      </c>
      <c r="Q596">
        <v>5.2219570695146003E-2</v>
      </c>
    </row>
    <row r="597" spans="1:17" x14ac:dyDescent="0.3">
      <c r="A597" t="s">
        <v>1321</v>
      </c>
      <c r="B597" t="s">
        <v>1322</v>
      </c>
      <c r="C597" t="str">
        <f>IFERROR(VLOOKUP(Table1[[#This Row],[Ticker]],[1]!Table1[[Symbol]:[Industry]],2,FALSE),"-")</f>
        <v>-</v>
      </c>
      <c r="D597" t="s">
        <v>408</v>
      </c>
      <c r="E597">
        <v>8318.4769396499996</v>
      </c>
      <c r="F597">
        <v>610.54999999999995</v>
      </c>
      <c r="G597">
        <v>30.074806962246701</v>
      </c>
      <c r="H597">
        <v>14.8447329319209</v>
      </c>
      <c r="I597">
        <v>23.569320304513699</v>
      </c>
      <c r="J597">
        <v>0.94603860663206396</v>
      </c>
      <c r="K597">
        <v>571.404601201682</v>
      </c>
      <c r="L597">
        <v>503.66205802576502</v>
      </c>
      <c r="M597">
        <v>52.8729635365845</v>
      </c>
      <c r="N597">
        <v>0.56723725023809801</v>
      </c>
      <c r="O597">
        <v>10.0646957661125</v>
      </c>
      <c r="P597">
        <v>58.214563358382897</v>
      </c>
      <c r="Q597">
        <v>-4.8746925800729E-2</v>
      </c>
    </row>
    <row r="598" spans="1:17" hidden="1" x14ac:dyDescent="0.3">
      <c r="A598" t="s">
        <v>1323</v>
      </c>
      <c r="B598" t="s">
        <v>1324</v>
      </c>
      <c r="C598" t="str">
        <f>IFERROR(VLOOKUP(Table1[[#This Row],[Ticker]],[1]!Table1[[Symbol]:[Industry]],2,FALSE),"-")</f>
        <v>-</v>
      </c>
      <c r="D598" t="s">
        <v>230</v>
      </c>
      <c r="E598">
        <v>8311.1048776000007</v>
      </c>
      <c r="F598">
        <v>1282.4000000000001</v>
      </c>
      <c r="G598">
        <v>67.039904425731393</v>
      </c>
      <c r="H598">
        <v>8.4084435571587193</v>
      </c>
      <c r="I598">
        <v>101.179599261071</v>
      </c>
      <c r="J598">
        <v>-7.1576259134365703</v>
      </c>
      <c r="K598">
        <v>1181.8024109702901</v>
      </c>
      <c r="L598">
        <v>870.71298869258396</v>
      </c>
      <c r="M598">
        <v>38.267976899968303</v>
      </c>
      <c r="N598">
        <v>0.54894260004941098</v>
      </c>
      <c r="O598">
        <v>13.4396444167186</v>
      </c>
      <c r="P598">
        <v>137.02060807688699</v>
      </c>
    </row>
    <row r="599" spans="1:17" x14ac:dyDescent="0.3">
      <c r="A599" t="s">
        <v>1325</v>
      </c>
      <c r="B599" t="s">
        <v>1326</v>
      </c>
      <c r="C599" t="str">
        <f>IFERROR(VLOOKUP(Table1[[#This Row],[Ticker]],[1]!Table1[[Symbol]:[Industry]],2,FALSE),"-")</f>
        <v>-</v>
      </c>
      <c r="D599" t="s">
        <v>46</v>
      </c>
      <c r="E599">
        <v>8285.3151763200003</v>
      </c>
      <c r="F599">
        <v>482.3</v>
      </c>
      <c r="G599">
        <v>172.552639474561</v>
      </c>
      <c r="H599">
        <v>18.924218782134101</v>
      </c>
      <c r="I599">
        <v>56.104342153249704</v>
      </c>
      <c r="J599">
        <v>-8.2966226185292005</v>
      </c>
      <c r="K599">
        <v>443.35878744115701</v>
      </c>
      <c r="L599">
        <v>336.584855377861</v>
      </c>
      <c r="M599">
        <v>40.871853126751297</v>
      </c>
      <c r="N599">
        <v>2.0526746852068798</v>
      </c>
      <c r="O599">
        <v>22.3201326974912</v>
      </c>
      <c r="P599">
        <v>200.498442367601</v>
      </c>
      <c r="Q599">
        <v>0.18785699757994201</v>
      </c>
    </row>
    <row r="600" spans="1:17" x14ac:dyDescent="0.3">
      <c r="A600" t="s">
        <v>1327</v>
      </c>
      <c r="B600" t="s">
        <v>1328</v>
      </c>
      <c r="C600" t="str">
        <f>IFERROR(VLOOKUP(Table1[[#This Row],[Ticker]],[1]!Table1[[Symbol]:[Industry]],2,FALSE),"-")</f>
        <v>-</v>
      </c>
      <c r="D600" t="s">
        <v>21</v>
      </c>
      <c r="E600">
        <v>8220.4413683839994</v>
      </c>
      <c r="F600">
        <v>29.68</v>
      </c>
      <c r="G600">
        <v>60.458735533675203</v>
      </c>
      <c r="H600">
        <v>-2.70084292502965</v>
      </c>
      <c r="I600">
        <v>16.481836159185601</v>
      </c>
      <c r="J600">
        <v>-4.3210761056230096</v>
      </c>
      <c r="K600">
        <v>31.610372049743599</v>
      </c>
      <c r="L600">
        <v>28.554565206859799</v>
      </c>
      <c r="M600">
        <v>27.006652330485501</v>
      </c>
      <c r="N600">
        <v>0.60897432205329005</v>
      </c>
      <c r="O600">
        <v>43.194070080862502</v>
      </c>
      <c r="P600">
        <v>116.642335766423</v>
      </c>
      <c r="Q600">
        <v>5.5601866581330003E-3</v>
      </c>
    </row>
    <row r="601" spans="1:17" x14ac:dyDescent="0.3">
      <c r="A601" t="s">
        <v>1329</v>
      </c>
      <c r="B601" t="s">
        <v>1330</v>
      </c>
      <c r="C601" t="str">
        <f>IFERROR(VLOOKUP(Table1[[#This Row],[Ticker]],[1]!Table1[[Symbol]:[Industry]],2,FALSE),"-")</f>
        <v>-</v>
      </c>
      <c r="D601" t="s">
        <v>1331</v>
      </c>
      <c r="E601">
        <v>8194.2135998399899</v>
      </c>
      <c r="F601">
        <v>307.35000000000002</v>
      </c>
      <c r="G601">
        <v>54.804500480920296</v>
      </c>
      <c r="H601">
        <v>-0.384615052880033</v>
      </c>
      <c r="I601">
        <v>-9.0726707315569701</v>
      </c>
      <c r="J601">
        <v>-2.4244871350402701</v>
      </c>
      <c r="K601">
        <v>308.45931483877501</v>
      </c>
      <c r="L601">
        <v>287.80636904366702</v>
      </c>
      <c r="M601">
        <v>37.408623654733098</v>
      </c>
      <c r="N601">
        <v>2.1314580059381498</v>
      </c>
      <c r="O601">
        <v>18.740849194729101</v>
      </c>
      <c r="P601">
        <v>100.816726559947</v>
      </c>
      <c r="Q601">
        <v>6.4403193457977001E-2</v>
      </c>
    </row>
    <row r="602" spans="1:17" x14ac:dyDescent="0.3">
      <c r="A602" t="s">
        <v>1332</v>
      </c>
      <c r="B602" t="s">
        <v>1333</v>
      </c>
      <c r="C602" t="str">
        <f>IFERROR(VLOOKUP(Table1[[#This Row],[Ticker]],[1]!Table1[[Symbol]:[Industry]],2,FALSE),"-")</f>
        <v>-</v>
      </c>
      <c r="D602" t="s">
        <v>1334</v>
      </c>
      <c r="E602">
        <v>8186.1260376399996</v>
      </c>
      <c r="F602">
        <v>1316.3</v>
      </c>
      <c r="G602">
        <v>153.297685643611</v>
      </c>
      <c r="H602">
        <v>39.742605152037797</v>
      </c>
      <c r="I602">
        <v>91.286562963912402</v>
      </c>
      <c r="J602">
        <v>1.50550507901722</v>
      </c>
      <c r="K602">
        <v>1076.9368791619199</v>
      </c>
      <c r="L602">
        <v>794.97103471159596</v>
      </c>
      <c r="M602">
        <v>67.412822311270801</v>
      </c>
      <c r="N602">
        <v>0.94037927199226301</v>
      </c>
      <c r="O602">
        <v>4.7633518194940301</v>
      </c>
      <c r="P602">
        <v>202.284992536456</v>
      </c>
      <c r="Q602">
        <v>0.13721189827434799</v>
      </c>
    </row>
    <row r="603" spans="1:17" x14ac:dyDescent="0.3">
      <c r="A603" t="s">
        <v>1335</v>
      </c>
      <c r="B603" t="s">
        <v>1336</v>
      </c>
      <c r="C603" t="str">
        <f>IFERROR(VLOOKUP(Table1[[#This Row],[Ticker]],[1]!Table1[[Symbol]:[Industry]],2,FALSE),"-")</f>
        <v>-</v>
      </c>
      <c r="D603" t="s">
        <v>59</v>
      </c>
      <c r="E603">
        <v>8159.4462870839998</v>
      </c>
      <c r="F603">
        <v>251.43</v>
      </c>
      <c r="G603">
        <v>-10.5675764946805</v>
      </c>
      <c r="H603">
        <v>11.5255458768608</v>
      </c>
      <c r="I603">
        <v>-52.217017794691401</v>
      </c>
      <c r="J603">
        <v>-2.3662226310396699</v>
      </c>
      <c r="K603">
        <v>248.566086886237</v>
      </c>
      <c r="L603">
        <v>276.74602015350501</v>
      </c>
      <c r="M603">
        <v>71.125775517512807</v>
      </c>
      <c r="N603">
        <v>0.77468145230631502</v>
      </c>
      <c r="O603">
        <v>88.044386111442506</v>
      </c>
      <c r="P603">
        <v>28.215196328403799</v>
      </c>
      <c r="Q603">
        <v>-8.6915575899830008E-3</v>
      </c>
    </row>
    <row r="604" spans="1:17" x14ac:dyDescent="0.3">
      <c r="A604" t="s">
        <v>1337</v>
      </c>
      <c r="B604" t="s">
        <v>1338</v>
      </c>
      <c r="C604" t="str">
        <f>IFERROR(VLOOKUP(Table1[[#This Row],[Ticker]],[1]!Table1[[Symbol]:[Industry]],2,FALSE),"-")</f>
        <v>-</v>
      </c>
      <c r="D604" t="s">
        <v>375</v>
      </c>
      <c r="E604">
        <v>8159.4315624800001</v>
      </c>
      <c r="F604">
        <v>1790.2</v>
      </c>
      <c r="G604">
        <v>98.730733667885602</v>
      </c>
      <c r="H604">
        <v>32.6063170285098</v>
      </c>
      <c r="I604">
        <v>40.790057277034201</v>
      </c>
      <c r="J604">
        <v>2.88341481079271</v>
      </c>
      <c r="K604">
        <v>1467.8801948012899</v>
      </c>
      <c r="L604">
        <v>1172.0013115003701</v>
      </c>
      <c r="M604">
        <v>76.864150198756406</v>
      </c>
      <c r="N604">
        <v>1.0316354045302201</v>
      </c>
      <c r="O604">
        <v>0.54742486872974006</v>
      </c>
      <c r="P604">
        <v>154.52477429444801</v>
      </c>
      <c r="Q604">
        <v>4.1105830176289999E-2</v>
      </c>
    </row>
    <row r="605" spans="1:17" x14ac:dyDescent="0.3">
      <c r="A605" t="s">
        <v>1339</v>
      </c>
      <c r="B605" t="s">
        <v>1340</v>
      </c>
      <c r="C605" t="str">
        <f>IFERROR(VLOOKUP(Table1[[#This Row],[Ticker]],[1]!Table1[[Symbol]:[Industry]],2,FALSE),"-")</f>
        <v>-</v>
      </c>
      <c r="D605" t="s">
        <v>617</v>
      </c>
      <c r="E605">
        <v>8112.3057663999998</v>
      </c>
      <c r="F605">
        <v>409.6</v>
      </c>
      <c r="G605">
        <v>74.476456246748199</v>
      </c>
      <c r="H605">
        <v>16.579107974701</v>
      </c>
      <c r="I605">
        <v>29.6290761943925</v>
      </c>
      <c r="J605">
        <v>4.5481795849365003</v>
      </c>
      <c r="K605">
        <v>375.90767083929302</v>
      </c>
      <c r="L605">
        <v>318.83182199902097</v>
      </c>
      <c r="M605">
        <v>57.754766131818201</v>
      </c>
      <c r="N605">
        <v>2.3145107659283699</v>
      </c>
      <c r="O605">
        <v>10.021972656249901</v>
      </c>
      <c r="P605">
        <v>104.697651174412</v>
      </c>
      <c r="Q605">
        <v>7.4213764578764996E-2</v>
      </c>
    </row>
    <row r="606" spans="1:17" x14ac:dyDescent="0.3">
      <c r="A606" t="s">
        <v>1341</v>
      </c>
      <c r="B606" t="s">
        <v>1342</v>
      </c>
      <c r="C606" t="str">
        <f>IFERROR(VLOOKUP(Table1[[#This Row],[Ticker]],[1]!Table1[[Symbol]:[Industry]],2,FALSE),"-")</f>
        <v>-</v>
      </c>
      <c r="D606" t="s">
        <v>46</v>
      </c>
      <c r="E606">
        <v>8102.8482458399903</v>
      </c>
      <c r="F606">
        <v>48.24</v>
      </c>
      <c r="G606">
        <v>113.98977125818</v>
      </c>
      <c r="H606">
        <v>33.741326220293097</v>
      </c>
      <c r="I606">
        <v>49.060210359572203</v>
      </c>
      <c r="J606">
        <v>-2.16643829876188</v>
      </c>
      <c r="K606">
        <v>42.964769814919798</v>
      </c>
      <c r="L606">
        <v>35.0265844197734</v>
      </c>
      <c r="M606">
        <v>55.274995504390603</v>
      </c>
      <c r="N606">
        <v>1.09736127635282</v>
      </c>
      <c r="O606">
        <v>10.6965174129353</v>
      </c>
      <c r="P606">
        <v>170.898789637699</v>
      </c>
      <c r="Q606">
        <v>0.102167579641154</v>
      </c>
    </row>
    <row r="607" spans="1:17" x14ac:dyDescent="0.3">
      <c r="A607" t="s">
        <v>1343</v>
      </c>
      <c r="B607" t="s">
        <v>1344</v>
      </c>
      <c r="C607" t="str">
        <f>IFERROR(VLOOKUP(Table1[[#This Row],[Ticker]],[1]!Table1[[Symbol]:[Industry]],2,FALSE),"-")</f>
        <v>-</v>
      </c>
      <c r="D607" t="s">
        <v>292</v>
      </c>
      <c r="E607">
        <v>8084.6790600000004</v>
      </c>
      <c r="F607">
        <v>788</v>
      </c>
      <c r="G607">
        <v>44.3304687484613</v>
      </c>
      <c r="H607">
        <v>-6.8473930345049299</v>
      </c>
      <c r="I607">
        <v>4.6167893614764504</v>
      </c>
      <c r="J607">
        <v>3.6916048189827202</v>
      </c>
      <c r="K607">
        <v>760.21881600595998</v>
      </c>
      <c r="L607">
        <v>657.893473494006</v>
      </c>
      <c r="M607">
        <v>57.774284074114398</v>
      </c>
      <c r="N607">
        <v>0.33726083689509001</v>
      </c>
      <c r="O607">
        <v>11.6751269035533</v>
      </c>
      <c r="P607">
        <v>80.217267009719805</v>
      </c>
      <c r="Q607">
        <v>1.0514689004079E-2</v>
      </c>
    </row>
    <row r="608" spans="1:17" hidden="1" x14ac:dyDescent="0.3">
      <c r="A608" t="s">
        <v>1345</v>
      </c>
      <c r="B608" t="s">
        <v>1346</v>
      </c>
      <c r="C608" t="str">
        <f>IFERROR(VLOOKUP(Table1[[#This Row],[Ticker]],[1]!Table1[[Symbol]:[Industry]],2,FALSE),"-")</f>
        <v>-</v>
      </c>
      <c r="D608" t="s">
        <v>252</v>
      </c>
      <c r="E608">
        <v>8057.1188278</v>
      </c>
      <c r="F608">
        <v>1945.85</v>
      </c>
      <c r="G608">
        <v>67.252392120827594</v>
      </c>
      <c r="H608">
        <v>12.840694180180201</v>
      </c>
      <c r="I608">
        <v>45.161190888940197</v>
      </c>
      <c r="J608">
        <v>-0.14994816702913999</v>
      </c>
      <c r="K608">
        <v>1725.57087427589</v>
      </c>
      <c r="L608">
        <v>1415.48654820244</v>
      </c>
      <c r="M608">
        <v>61.223757369332802</v>
      </c>
      <c r="N608">
        <v>0.39031964785387002</v>
      </c>
      <c r="O608">
        <v>5.4551995271989</v>
      </c>
      <c r="P608">
        <v>100.08740359897099</v>
      </c>
      <c r="Q608">
        <v>0.161600172722344</v>
      </c>
    </row>
    <row r="609" spans="1:17" x14ac:dyDescent="0.3">
      <c r="A609" t="s">
        <v>1347</v>
      </c>
      <c r="B609" t="s">
        <v>1348</v>
      </c>
      <c r="C609" t="str">
        <f>IFERROR(VLOOKUP(Table1[[#This Row],[Ticker]],[1]!Table1[[Symbol]:[Industry]],2,FALSE),"-")</f>
        <v>-</v>
      </c>
      <c r="D609" t="s">
        <v>252</v>
      </c>
      <c r="E609">
        <v>8041.0377481599999</v>
      </c>
      <c r="F609">
        <v>7246.1</v>
      </c>
      <c r="G609">
        <v>31.683112124350501</v>
      </c>
      <c r="H609">
        <v>6.7007987018914097</v>
      </c>
      <c r="I609">
        <v>31.4628095819746</v>
      </c>
      <c r="J609">
        <v>3.0475114319918299</v>
      </c>
      <c r="K609">
        <v>6851.72391281405</v>
      </c>
      <c r="L609">
        <v>6059.4896794449696</v>
      </c>
      <c r="M609">
        <v>54.883808081464899</v>
      </c>
      <c r="N609">
        <v>3.2860950470677399</v>
      </c>
      <c r="O609">
        <v>7.9891251845820301</v>
      </c>
      <c r="P609">
        <v>68.041093666658895</v>
      </c>
      <c r="Q609">
        <v>1.9314625106444001E-2</v>
      </c>
    </row>
    <row r="610" spans="1:17" x14ac:dyDescent="0.3">
      <c r="A610" t="s">
        <v>1349</v>
      </c>
      <c r="B610" t="s">
        <v>1350</v>
      </c>
      <c r="C610" t="str">
        <f>IFERROR(VLOOKUP(Table1[[#This Row],[Ticker]],[1]!Table1[[Symbol]:[Industry]],2,FALSE),"-")</f>
        <v>-</v>
      </c>
      <c r="D610" t="s">
        <v>1351</v>
      </c>
      <c r="E610">
        <v>8035.3488642499997</v>
      </c>
      <c r="F610">
        <v>653.65</v>
      </c>
      <c r="G610">
        <v>29.111793728449602</v>
      </c>
      <c r="H610">
        <v>25.167157784015501</v>
      </c>
      <c r="I610">
        <v>0.97771535560934197</v>
      </c>
      <c r="J610">
        <v>12.9624316610576</v>
      </c>
      <c r="K610">
        <v>548.37046119488798</v>
      </c>
      <c r="L610">
        <v>516.59237677143301</v>
      </c>
      <c r="M610">
        <v>73.495094778224498</v>
      </c>
      <c r="N610">
        <v>2.91317105142218</v>
      </c>
      <c r="O610">
        <v>5.0944695173257903</v>
      </c>
      <c r="P610">
        <v>60.621697997296899</v>
      </c>
      <c r="Q610">
        <v>0.14965831447599801</v>
      </c>
    </row>
    <row r="611" spans="1:17" x14ac:dyDescent="0.3">
      <c r="A611" t="s">
        <v>1352</v>
      </c>
      <c r="B611" t="s">
        <v>1353</v>
      </c>
      <c r="C611" t="str">
        <f>IFERROR(VLOOKUP(Table1[[#This Row],[Ticker]],[1]!Table1[[Symbol]:[Industry]],2,FALSE),"-")</f>
        <v>-</v>
      </c>
      <c r="D611" t="s">
        <v>546</v>
      </c>
      <c r="E611">
        <v>8023.9218096819995</v>
      </c>
      <c r="F611">
        <v>243.14</v>
      </c>
      <c r="G611">
        <v>12.8714915063715</v>
      </c>
      <c r="H611">
        <v>6.9656415962498404</v>
      </c>
      <c r="I611">
        <v>-0.75158244691653797</v>
      </c>
      <c r="J611">
        <v>0.99804739601353099</v>
      </c>
      <c r="K611">
        <v>227.838158156871</v>
      </c>
      <c r="L611">
        <v>218.74402371012599</v>
      </c>
      <c r="M611">
        <v>58.155165532534603</v>
      </c>
      <c r="N611">
        <v>2.3216617674814599</v>
      </c>
      <c r="O611">
        <v>15.4067615365633</v>
      </c>
      <c r="P611">
        <v>49.348894348894298</v>
      </c>
      <c r="Q611">
        <v>4.0471578417854003E-2</v>
      </c>
    </row>
    <row r="612" spans="1:17" hidden="1" x14ac:dyDescent="0.3">
      <c r="A612" t="s">
        <v>1354</v>
      </c>
      <c r="B612" t="s">
        <v>1355</v>
      </c>
      <c r="C612" t="str">
        <f>IFERROR(VLOOKUP(Table1[[#This Row],[Ticker]],[1]!Table1[[Symbol]:[Industry]],2,FALSE),"-")</f>
        <v>-</v>
      </c>
      <c r="D612" t="s">
        <v>487</v>
      </c>
      <c r="E612">
        <v>8010.70276371</v>
      </c>
      <c r="F612">
        <v>747.15</v>
      </c>
      <c r="G612">
        <v>12.2449137051458</v>
      </c>
      <c r="H612">
        <v>18.882019801337702</v>
      </c>
      <c r="I612">
        <v>25.416520504942198</v>
      </c>
      <c r="J612">
        <v>2.6766242515969401</v>
      </c>
      <c r="K612">
        <v>654.119175309973</v>
      </c>
      <c r="M612">
        <v>71.324689388569297</v>
      </c>
      <c r="N612">
        <v>1.1082886972594199</v>
      </c>
      <c r="O612">
        <v>1.9875527002609801</v>
      </c>
      <c r="P612">
        <v>43.917942791100799</v>
      </c>
    </row>
    <row r="613" spans="1:17" x14ac:dyDescent="0.3">
      <c r="A613" t="s">
        <v>1356</v>
      </c>
      <c r="B613" t="s">
        <v>1357</v>
      </c>
      <c r="C613" t="str">
        <f>IFERROR(VLOOKUP(Table1[[#This Row],[Ticker]],[1]!Table1[[Symbol]:[Industry]],2,FALSE),"-")</f>
        <v>-</v>
      </c>
      <c r="D613" t="s">
        <v>151</v>
      </c>
      <c r="E613">
        <v>7993.3689146999996</v>
      </c>
      <c r="F613">
        <v>669.3</v>
      </c>
      <c r="G613">
        <v>-43.531696932588297</v>
      </c>
      <c r="H613">
        <v>-9.6343450588645894</v>
      </c>
      <c r="I613">
        <v>-22.822466023197698</v>
      </c>
      <c r="J613">
        <v>-0.33132053522510702</v>
      </c>
      <c r="K613">
        <v>693.48119139649202</v>
      </c>
      <c r="L613">
        <v>719.63817630130598</v>
      </c>
      <c r="M613">
        <v>23.088311985226699</v>
      </c>
      <c r="N613">
        <v>2.7036055645412298</v>
      </c>
      <c r="O613">
        <v>46.122814881219099</v>
      </c>
      <c r="P613">
        <v>11.8108920815235</v>
      </c>
      <c r="Q613">
        <v>-0.10617717255482199</v>
      </c>
    </row>
    <row r="614" spans="1:17" hidden="1" x14ac:dyDescent="0.3">
      <c r="A614" t="s">
        <v>1358</v>
      </c>
      <c r="B614" t="s">
        <v>1359</v>
      </c>
      <c r="C614" t="str">
        <f>IFERROR(VLOOKUP(Table1[[#This Row],[Ticker]],[1]!Table1[[Symbol]:[Industry]],2,FALSE),"-")</f>
        <v>-</v>
      </c>
      <c r="D614" t="s">
        <v>336</v>
      </c>
      <c r="E614">
        <v>7943.8464000000004</v>
      </c>
      <c r="F614">
        <v>1152</v>
      </c>
      <c r="G614">
        <v>4.8224222691707297</v>
      </c>
      <c r="H614">
        <v>4.0440458562651802</v>
      </c>
      <c r="I614">
        <v>13.5076920377952</v>
      </c>
      <c r="J614">
        <v>-3.08162341564304</v>
      </c>
      <c r="K614">
        <v>1098.27268240444</v>
      </c>
      <c r="L614">
        <v>979.14664397188005</v>
      </c>
      <c r="M614">
        <v>41.708245764157397</v>
      </c>
      <c r="N614">
        <v>0.52055495910465999</v>
      </c>
      <c r="O614">
        <v>11.9791666666666</v>
      </c>
      <c r="P614">
        <v>40.487804878048699</v>
      </c>
      <c r="Q614">
        <v>-5.4673739702482002E-2</v>
      </c>
    </row>
    <row r="615" spans="1:17" hidden="1" x14ac:dyDescent="0.3">
      <c r="A615" t="s">
        <v>1360</v>
      </c>
      <c r="B615" t="s">
        <v>1361</v>
      </c>
      <c r="C615" t="str">
        <f>IFERROR(VLOOKUP(Table1[[#This Row],[Ticker]],[1]!Table1[[Symbol]:[Industry]],2,FALSE),"-")</f>
        <v>-</v>
      </c>
      <c r="D615" t="s">
        <v>617</v>
      </c>
      <c r="E615">
        <v>7919.6276457899903</v>
      </c>
      <c r="F615">
        <v>3989.1</v>
      </c>
      <c r="G615">
        <v>6.4925141949448303E-2</v>
      </c>
      <c r="H615">
        <v>6.36737290259628</v>
      </c>
      <c r="I615">
        <v>5.8485911427331301</v>
      </c>
      <c r="J615">
        <v>2.8343666604997502</v>
      </c>
      <c r="K615">
        <v>3716.90425918354</v>
      </c>
      <c r="L615">
        <v>3435.99928195546</v>
      </c>
      <c r="M615">
        <v>54.395152120829302</v>
      </c>
      <c r="N615">
        <v>0.67224398928714302</v>
      </c>
      <c r="O615">
        <v>7.5129728510190397</v>
      </c>
      <c r="P615">
        <v>32.660458929165202</v>
      </c>
      <c r="Q615">
        <v>-3.3058536067462001E-2</v>
      </c>
    </row>
    <row r="616" spans="1:17" x14ac:dyDescent="0.3">
      <c r="A616" t="s">
        <v>1362</v>
      </c>
      <c r="B616" t="s">
        <v>1363</v>
      </c>
      <c r="C616" t="str">
        <f>IFERROR(VLOOKUP(Table1[[#This Row],[Ticker]],[1]!Table1[[Symbol]:[Industry]],2,FALSE),"-")</f>
        <v>-</v>
      </c>
      <c r="D616" t="s">
        <v>46</v>
      </c>
      <c r="E616">
        <v>7906.5745568250004</v>
      </c>
      <c r="F616">
        <v>540.75</v>
      </c>
      <c r="G616">
        <v>81.902601606813306</v>
      </c>
      <c r="H616">
        <v>32.708463669906202</v>
      </c>
      <c r="I616">
        <v>25.679992130097801</v>
      </c>
      <c r="J616">
        <v>2.84196855353591</v>
      </c>
      <c r="K616">
        <v>480.19106381537603</v>
      </c>
      <c r="L616">
        <v>411.956565848362</v>
      </c>
      <c r="M616">
        <v>62.089422507996801</v>
      </c>
      <c r="N616">
        <v>0.76670960661709697</v>
      </c>
      <c r="O616">
        <v>4.2995839112343903</v>
      </c>
      <c r="P616">
        <v>128.06832560101199</v>
      </c>
      <c r="Q616">
        <v>-3.1243964780756001E-2</v>
      </c>
    </row>
    <row r="617" spans="1:17" x14ac:dyDescent="0.3">
      <c r="A617" t="s">
        <v>1364</v>
      </c>
      <c r="B617" t="s">
        <v>1365</v>
      </c>
      <c r="C617" t="str">
        <f>IFERROR(VLOOKUP(Table1[[#This Row],[Ticker]],[1]!Table1[[Symbol]:[Industry]],2,FALSE),"-")</f>
        <v>-</v>
      </c>
      <c r="D617" t="s">
        <v>140</v>
      </c>
      <c r="E617">
        <v>7904.4071692399903</v>
      </c>
      <c r="F617">
        <v>539.6</v>
      </c>
      <c r="G617">
        <v>65.072141904671298</v>
      </c>
      <c r="H617">
        <v>12.3783359035362</v>
      </c>
      <c r="I617">
        <v>5.76215572322414</v>
      </c>
      <c r="J617">
        <v>-4.9102887144220499</v>
      </c>
      <c r="K617">
        <v>511.009872191856</v>
      </c>
      <c r="L617">
        <v>455.61943293127501</v>
      </c>
      <c r="M617">
        <v>37.098777089287097</v>
      </c>
      <c r="N617">
        <v>0.77339297125934603</v>
      </c>
      <c r="O617">
        <v>14.7887323943661</v>
      </c>
      <c r="P617">
        <v>92.062644598682994</v>
      </c>
      <c r="Q617">
        <v>3.4300200713862999E-2</v>
      </c>
    </row>
    <row r="618" spans="1:17" x14ac:dyDescent="0.3">
      <c r="A618" t="s">
        <v>1366</v>
      </c>
      <c r="B618" t="s">
        <v>1367</v>
      </c>
      <c r="C618" t="str">
        <f>IFERROR(VLOOKUP(Table1[[#This Row],[Ticker]],[1]!Table1[[Symbol]:[Industry]],2,FALSE),"-")</f>
        <v>-</v>
      </c>
      <c r="D618" t="s">
        <v>233</v>
      </c>
      <c r="E618">
        <v>7879.5952973160001</v>
      </c>
      <c r="F618">
        <v>199.14</v>
      </c>
      <c r="G618">
        <v>18.039737338729399</v>
      </c>
      <c r="H618">
        <v>12.7320693797777</v>
      </c>
      <c r="I618">
        <v>-25.269562848310802</v>
      </c>
      <c r="J618">
        <v>-7.4714393500671603</v>
      </c>
      <c r="K618">
        <v>193.17159673220601</v>
      </c>
      <c r="L618">
        <v>194.94194101405299</v>
      </c>
      <c r="M618">
        <v>56.566730948105203</v>
      </c>
      <c r="N618">
        <v>0.91671424739309104</v>
      </c>
      <c r="O618">
        <v>54.665059756954903</v>
      </c>
      <c r="P618">
        <v>47.784786641929401</v>
      </c>
      <c r="Q618">
        <v>7.5631248348647998E-2</v>
      </c>
    </row>
    <row r="619" spans="1:17" hidden="1" x14ac:dyDescent="0.3">
      <c r="A619" t="s">
        <v>1368</v>
      </c>
      <c r="B619" t="s">
        <v>1369</v>
      </c>
      <c r="C619" t="str">
        <f>IFERROR(VLOOKUP(Table1[[#This Row],[Ticker]],[1]!Table1[[Symbol]:[Industry]],2,FALSE),"-")</f>
        <v>-</v>
      </c>
      <c r="E619">
        <v>7853.7042816000003</v>
      </c>
      <c r="F619">
        <v>3573.4</v>
      </c>
      <c r="G619">
        <v>5.7217504078171597</v>
      </c>
      <c r="H619">
        <v>-4.61611502515151</v>
      </c>
      <c r="I619">
        <v>29.481358034442501</v>
      </c>
      <c r="J619">
        <v>3.7249381523160499</v>
      </c>
      <c r="K619">
        <v>3213.1274222031302</v>
      </c>
      <c r="L619">
        <v>2742.0461127906701</v>
      </c>
      <c r="M619">
        <v>59.944923195601298</v>
      </c>
      <c r="N619">
        <v>0.460076837024602</v>
      </c>
      <c r="O619">
        <v>8.8599093300498097</v>
      </c>
      <c r="P619">
        <v>70.242972844211494</v>
      </c>
      <c r="Q619">
        <v>0.11624456753552501</v>
      </c>
    </row>
    <row r="620" spans="1:17" x14ac:dyDescent="0.3">
      <c r="A620" t="s">
        <v>1370</v>
      </c>
      <c r="B620" t="s">
        <v>1371</v>
      </c>
      <c r="C620" t="str">
        <f>IFERROR(VLOOKUP(Table1[[#This Row],[Ticker]],[1]!Table1[[Symbol]:[Industry]],2,FALSE),"-")</f>
        <v>-</v>
      </c>
      <c r="D620" t="s">
        <v>24</v>
      </c>
      <c r="E620">
        <v>7840.1187839000004</v>
      </c>
      <c r="F620">
        <v>223.4</v>
      </c>
      <c r="G620">
        <v>-13.1593756887696</v>
      </c>
      <c r="H620">
        <v>-0.81210583799067804</v>
      </c>
      <c r="I620">
        <v>-18.038764165831001</v>
      </c>
      <c r="J620">
        <v>-1.44466684656813</v>
      </c>
      <c r="K620">
        <v>223.430577993892</v>
      </c>
      <c r="L620">
        <v>221.18990887723299</v>
      </c>
      <c r="M620">
        <v>49.702595592359899</v>
      </c>
      <c r="N620">
        <v>0.668720926043188</v>
      </c>
      <c r="O620">
        <v>28.267681289167399</v>
      </c>
      <c r="P620">
        <v>18.546033430618198</v>
      </c>
      <c r="Q620">
        <v>0.121549031893759</v>
      </c>
    </row>
    <row r="621" spans="1:17" x14ac:dyDescent="0.3">
      <c r="A621" t="s">
        <v>1372</v>
      </c>
      <c r="B621" t="s">
        <v>1373</v>
      </c>
      <c r="C621" t="str">
        <f>IFERROR(VLOOKUP(Table1[[#This Row],[Ticker]],[1]!Table1[[Symbol]:[Industry]],2,FALSE),"-")</f>
        <v>-</v>
      </c>
      <c r="D621" t="s">
        <v>247</v>
      </c>
      <c r="E621">
        <v>7832.6839295999998</v>
      </c>
      <c r="F621">
        <v>588.79999999999995</v>
      </c>
      <c r="G621">
        <v>-40.099808827281201</v>
      </c>
      <c r="H621">
        <v>-5.2332267140436004</v>
      </c>
      <c r="I621">
        <v>-18.838455363637401</v>
      </c>
      <c r="J621">
        <v>-0.86585468655862896</v>
      </c>
      <c r="K621">
        <v>590.63708798249002</v>
      </c>
      <c r="L621">
        <v>602.76331772128799</v>
      </c>
      <c r="M621">
        <v>43.063750223510198</v>
      </c>
      <c r="N621">
        <v>0.78464945365362504</v>
      </c>
      <c r="O621">
        <v>27.292798913043399</v>
      </c>
      <c r="P621">
        <v>6.7440174039158496</v>
      </c>
      <c r="Q621">
        <v>1.5743166311924E-2</v>
      </c>
    </row>
    <row r="622" spans="1:17" x14ac:dyDescent="0.3">
      <c r="A622" t="s">
        <v>1374</v>
      </c>
      <c r="B622" t="s">
        <v>1375</v>
      </c>
      <c r="C622" t="str">
        <f>IFERROR(VLOOKUP(Table1[[#This Row],[Ticker]],[1]!Table1[[Symbol]:[Industry]],2,FALSE),"-")</f>
        <v>-</v>
      </c>
      <c r="D622" t="s">
        <v>546</v>
      </c>
      <c r="E622">
        <v>7802.6971649999996</v>
      </c>
      <c r="F622">
        <v>391.35</v>
      </c>
      <c r="G622">
        <v>103.409951700463</v>
      </c>
      <c r="H622">
        <v>9.5139310826677903</v>
      </c>
      <c r="I622">
        <v>50.8728590716943</v>
      </c>
      <c r="J622">
        <v>0.997665425043327</v>
      </c>
      <c r="K622">
        <v>355.00155513424301</v>
      </c>
      <c r="L622">
        <v>284.00276161889002</v>
      </c>
      <c r="M622">
        <v>68.177601079603505</v>
      </c>
      <c r="N622">
        <v>0.72317487958370097</v>
      </c>
      <c r="O622">
        <v>15.293215791490899</v>
      </c>
      <c r="P622">
        <v>135.256988277727</v>
      </c>
      <c r="Q622">
        <v>0.33436764568036298</v>
      </c>
    </row>
    <row r="623" spans="1:17" x14ac:dyDescent="0.3">
      <c r="A623" t="s">
        <v>1376</v>
      </c>
      <c r="B623" t="s">
        <v>1377</v>
      </c>
      <c r="C623" t="str">
        <f>IFERROR(VLOOKUP(Table1[[#This Row],[Ticker]],[1]!Table1[[Symbol]:[Industry]],2,FALSE),"-")</f>
        <v>-</v>
      </c>
      <c r="D623" t="s">
        <v>46</v>
      </c>
      <c r="E623">
        <v>7793.9692631099997</v>
      </c>
      <c r="F623">
        <v>4930.3500000000004</v>
      </c>
      <c r="G623">
        <v>9.3405312390626793</v>
      </c>
      <c r="H623">
        <v>3.5086386662273799</v>
      </c>
      <c r="I623">
        <v>1.5759689915755699</v>
      </c>
      <c r="J623">
        <v>5.5046979401906802E-2</v>
      </c>
      <c r="K623">
        <v>4960.5929200198798</v>
      </c>
      <c r="L623">
        <v>4582.5478160618904</v>
      </c>
      <c r="M623">
        <v>46.004211115242001</v>
      </c>
      <c r="N623">
        <v>0.68924819429244799</v>
      </c>
      <c r="O623">
        <v>12.568073260519</v>
      </c>
      <c r="P623">
        <v>46.520750679802099</v>
      </c>
      <c r="Q623">
        <v>0.19347840408571501</v>
      </c>
    </row>
    <row r="624" spans="1:17" hidden="1" x14ac:dyDescent="0.3">
      <c r="A624" t="s">
        <v>1378</v>
      </c>
      <c r="B624" t="s">
        <v>1379</v>
      </c>
      <c r="C624" t="str">
        <f>IFERROR(VLOOKUP(Table1[[#This Row],[Ticker]],[1]!Table1[[Symbol]:[Industry]],2,FALSE),"-")</f>
        <v>-</v>
      </c>
      <c r="D624" t="s">
        <v>191</v>
      </c>
      <c r="E624">
        <v>7733.9041980000002</v>
      </c>
      <c r="F624">
        <v>392.3</v>
      </c>
      <c r="G624">
        <v>1.21830905834473</v>
      </c>
      <c r="H624">
        <v>25.313058125758399</v>
      </c>
      <c r="I624">
        <v>24.046926984203601</v>
      </c>
      <c r="J624">
        <v>9.4392238666017594</v>
      </c>
      <c r="K624">
        <v>334.474583926337</v>
      </c>
      <c r="M624">
        <v>80.174520832717604</v>
      </c>
      <c r="N624">
        <v>1.091415209672</v>
      </c>
      <c r="O624">
        <v>1.9882742798878299</v>
      </c>
      <c r="P624">
        <v>63.390254060807997</v>
      </c>
    </row>
    <row r="625" spans="1:17" x14ac:dyDescent="0.3">
      <c r="A625" t="s">
        <v>1380</v>
      </c>
      <c r="B625" t="s">
        <v>1381</v>
      </c>
      <c r="C625" t="str">
        <f>IFERROR(VLOOKUP(Table1[[#This Row],[Ticker]],[1]!Table1[[Symbol]:[Industry]],2,FALSE),"-")</f>
        <v>-</v>
      </c>
      <c r="D625" t="s">
        <v>539</v>
      </c>
      <c r="E625">
        <v>7704.4717849999997</v>
      </c>
      <c r="F625">
        <v>2377.85</v>
      </c>
      <c r="G625">
        <v>-20.9160504815999</v>
      </c>
      <c r="H625">
        <v>8.0994439196303105</v>
      </c>
      <c r="I625">
        <v>-21.602495284204402</v>
      </c>
      <c r="J625">
        <v>3.3202667780629298</v>
      </c>
      <c r="K625">
        <v>2256.7645243145698</v>
      </c>
      <c r="L625">
        <v>2254.3390361558199</v>
      </c>
      <c r="M625">
        <v>58.693472022784903</v>
      </c>
      <c r="N625">
        <v>1.2522140906042101</v>
      </c>
      <c r="O625">
        <v>15.0198708917719</v>
      </c>
      <c r="P625">
        <v>21.3188775510204</v>
      </c>
      <c r="Q625">
        <v>-4.5843033717186003E-2</v>
      </c>
    </row>
    <row r="626" spans="1:17" x14ac:dyDescent="0.3">
      <c r="A626" t="s">
        <v>1382</v>
      </c>
      <c r="B626" t="s">
        <v>1383</v>
      </c>
      <c r="C626" t="str">
        <f>IFERROR(VLOOKUP(Table1[[#This Row],[Ticker]],[1]!Table1[[Symbol]:[Industry]],2,FALSE),"-")</f>
        <v>-</v>
      </c>
      <c r="D626" t="s">
        <v>614</v>
      </c>
      <c r="E626">
        <v>7694.04839808</v>
      </c>
      <c r="F626">
        <v>44.88</v>
      </c>
      <c r="G626">
        <v>-7.8701471661936404</v>
      </c>
      <c r="H626">
        <v>3.8973442815062702</v>
      </c>
      <c r="I626">
        <v>-29.3510786240053</v>
      </c>
      <c r="J626">
        <v>7.1725915819189501</v>
      </c>
      <c r="K626">
        <v>44.269781338567498</v>
      </c>
      <c r="L626">
        <v>46.818820609486899</v>
      </c>
      <c r="M626">
        <v>64.224704114980099</v>
      </c>
      <c r="N626">
        <v>2.01071220795329</v>
      </c>
      <c r="O626">
        <v>53.074866310160402</v>
      </c>
      <c r="P626">
        <v>18.260869565217298</v>
      </c>
      <c r="Q626">
        <v>-4.375799805823E-3</v>
      </c>
    </row>
    <row r="627" spans="1:17" x14ac:dyDescent="0.3">
      <c r="A627" t="s">
        <v>1384</v>
      </c>
      <c r="B627" t="s">
        <v>1385</v>
      </c>
      <c r="C627" t="str">
        <f>IFERROR(VLOOKUP(Table1[[#This Row],[Ticker]],[1]!Table1[[Symbol]:[Industry]],2,FALSE),"-")</f>
        <v>-</v>
      </c>
      <c r="D627" t="s">
        <v>191</v>
      </c>
      <c r="E627">
        <v>7680.1260034500001</v>
      </c>
      <c r="F627">
        <v>2583.15</v>
      </c>
      <c r="G627">
        <v>198.81640557822499</v>
      </c>
      <c r="H627">
        <v>67.598730095968307</v>
      </c>
      <c r="I627">
        <v>73.361703687397295</v>
      </c>
      <c r="J627">
        <v>16.3891252357346</v>
      </c>
      <c r="K627">
        <v>1824.9710268869601</v>
      </c>
      <c r="L627">
        <v>1420.1929395197701</v>
      </c>
      <c r="M627">
        <v>88.682643182312404</v>
      </c>
      <c r="N627">
        <v>1.9785360089122099</v>
      </c>
      <c r="O627">
        <v>2.8918181290285001</v>
      </c>
      <c r="P627">
        <v>226.27889352027199</v>
      </c>
      <c r="Q627">
        <v>0.13103687229945499</v>
      </c>
    </row>
    <row r="628" spans="1:17" x14ac:dyDescent="0.3">
      <c r="A628" t="s">
        <v>1386</v>
      </c>
      <c r="B628" t="s">
        <v>1387</v>
      </c>
      <c r="C628" t="str">
        <f>IFERROR(VLOOKUP(Table1[[#This Row],[Ticker]],[1]!Table1[[Symbol]:[Industry]],2,FALSE),"-")</f>
        <v>-</v>
      </c>
      <c r="D628" t="s">
        <v>384</v>
      </c>
      <c r="E628">
        <v>7665.7524124649899</v>
      </c>
      <c r="F628">
        <v>693.35</v>
      </c>
      <c r="G628">
        <v>-19.127334850377601</v>
      </c>
      <c r="H628">
        <v>8.7090730436263399</v>
      </c>
      <c r="I628">
        <v>-18.729318910716898</v>
      </c>
      <c r="J628">
        <v>-1.12338254107506</v>
      </c>
      <c r="K628">
        <v>655.56990260454904</v>
      </c>
      <c r="L628">
        <v>645.34165811847095</v>
      </c>
      <c r="M628">
        <v>59.4641441745134</v>
      </c>
      <c r="N628">
        <v>1.4281471857588099</v>
      </c>
      <c r="O628">
        <v>11.9203865291699</v>
      </c>
      <c r="P628">
        <v>32.991272657523702</v>
      </c>
      <c r="Q628">
        <v>-6.2489429677898001E-2</v>
      </c>
    </row>
    <row r="629" spans="1:17" hidden="1" x14ac:dyDescent="0.3">
      <c r="A629" t="s">
        <v>1388</v>
      </c>
      <c r="B629" t="s">
        <v>1389</v>
      </c>
      <c r="C629" t="str">
        <f>IFERROR(VLOOKUP(Table1[[#This Row],[Ticker]],[1]!Table1[[Symbol]:[Industry]],2,FALSE),"-")</f>
        <v>-</v>
      </c>
      <c r="D629" t="s">
        <v>1390</v>
      </c>
      <c r="E629">
        <v>7644.2251519199999</v>
      </c>
      <c r="F629">
        <v>599.20000000000005</v>
      </c>
      <c r="G629">
        <v>0.51536692743644896</v>
      </c>
      <c r="H629">
        <v>2.8844703743873099</v>
      </c>
      <c r="I629">
        <v>-2.4400209195556402</v>
      </c>
      <c r="J629">
        <v>-1.7612587986522199</v>
      </c>
      <c r="K629">
        <v>590.73815928713304</v>
      </c>
      <c r="L629">
        <v>534.18930412694499</v>
      </c>
      <c r="M629">
        <v>39.234465036504403</v>
      </c>
      <c r="N629">
        <v>0.34345819841992897</v>
      </c>
      <c r="O629">
        <v>10.4806408544726</v>
      </c>
      <c r="P629">
        <v>54.353426069036502</v>
      </c>
      <c r="Q629">
        <v>6.8049965127207998E-2</v>
      </c>
    </row>
    <row r="630" spans="1:17" x14ac:dyDescent="0.3">
      <c r="A630" t="s">
        <v>1391</v>
      </c>
      <c r="B630" t="s">
        <v>1392</v>
      </c>
      <c r="C630" t="str">
        <f>IFERROR(VLOOKUP(Table1[[#This Row],[Ticker]],[1]!Table1[[Symbol]:[Industry]],2,FALSE),"-")</f>
        <v>-</v>
      </c>
      <c r="D630" t="s">
        <v>24</v>
      </c>
      <c r="E630">
        <v>7640.4576555000003</v>
      </c>
      <c r="F630">
        <v>482.5</v>
      </c>
      <c r="G630">
        <v>-13.2648344061116</v>
      </c>
      <c r="H630">
        <v>-2.6163306660265699</v>
      </c>
      <c r="I630">
        <v>-15.5223084664346</v>
      </c>
      <c r="J630">
        <v>-0.62509853916103497</v>
      </c>
      <c r="K630">
        <v>475.91535975198201</v>
      </c>
      <c r="L630">
        <v>486.34621405926401</v>
      </c>
      <c r="M630">
        <v>63.732368004897502</v>
      </c>
      <c r="N630">
        <v>1.0582638081084099</v>
      </c>
      <c r="O630">
        <v>26.7046632124352</v>
      </c>
      <c r="P630">
        <v>15.971638024275901</v>
      </c>
    </row>
    <row r="631" spans="1:17" hidden="1" x14ac:dyDescent="0.3">
      <c r="A631" t="s">
        <v>1393</v>
      </c>
      <c r="B631" t="s">
        <v>1394</v>
      </c>
      <c r="C631" t="str">
        <f>IFERROR(VLOOKUP(Table1[[#This Row],[Ticker]],[1]!Table1[[Symbol]:[Industry]],2,FALSE),"-")</f>
        <v>-</v>
      </c>
      <c r="D631" t="s">
        <v>387</v>
      </c>
      <c r="E631">
        <v>7566.0626967750004</v>
      </c>
      <c r="F631">
        <v>971.55</v>
      </c>
      <c r="G631">
        <v>7.6294574679270797</v>
      </c>
      <c r="H631">
        <v>7.0387496279978699</v>
      </c>
      <c r="I631">
        <v>4.1277550661612299</v>
      </c>
      <c r="J631">
        <v>3.0698874244819199</v>
      </c>
      <c r="K631">
        <v>899.084758710747</v>
      </c>
      <c r="L631">
        <v>846.12190467150799</v>
      </c>
      <c r="M631">
        <v>79.252147346166794</v>
      </c>
      <c r="N631">
        <v>0.74358168166922001</v>
      </c>
      <c r="O631">
        <v>11.1111111111111</v>
      </c>
      <c r="P631">
        <v>34.563711911357302</v>
      </c>
      <c r="Q631">
        <v>8.4439876497030997E-2</v>
      </c>
    </row>
    <row r="632" spans="1:17" x14ac:dyDescent="0.3">
      <c r="A632" t="s">
        <v>1395</v>
      </c>
      <c r="B632" t="s">
        <v>1396</v>
      </c>
      <c r="C632" t="str">
        <f>IFERROR(VLOOKUP(Table1[[#This Row],[Ticker]],[1]!Table1[[Symbol]:[Industry]],2,FALSE),"-")</f>
        <v>-</v>
      </c>
      <c r="D632" t="s">
        <v>191</v>
      </c>
      <c r="E632">
        <v>7495.2373628199903</v>
      </c>
      <c r="F632">
        <v>1388.05</v>
      </c>
      <c r="G632">
        <v>26.8919422707955</v>
      </c>
      <c r="H632">
        <v>30.531990727007599</v>
      </c>
      <c r="I632">
        <v>19.341612958212998</v>
      </c>
      <c r="J632">
        <v>3.4006200225887802</v>
      </c>
      <c r="K632">
        <v>1161.48812210708</v>
      </c>
      <c r="L632">
        <v>1021.88311922465</v>
      </c>
      <c r="M632">
        <v>88.957284693823894</v>
      </c>
      <c r="N632">
        <v>1.2319829671970901</v>
      </c>
      <c r="O632">
        <v>1.22473974280465</v>
      </c>
      <c r="P632">
        <v>69.171237050578895</v>
      </c>
      <c r="Q632">
        <v>5.9150232343209E-2</v>
      </c>
    </row>
    <row r="633" spans="1:17" hidden="1" x14ac:dyDescent="0.3">
      <c r="A633" t="s">
        <v>1397</v>
      </c>
      <c r="B633" t="s">
        <v>1398</v>
      </c>
      <c r="C633" t="str">
        <f>IFERROR(VLOOKUP(Table1[[#This Row],[Ticker]],[1]!Table1[[Symbol]:[Industry]],2,FALSE),"-")</f>
        <v>-</v>
      </c>
      <c r="D633" t="s">
        <v>791</v>
      </c>
      <c r="E633">
        <v>7456.7916359999999</v>
      </c>
      <c r="F633">
        <v>869.4</v>
      </c>
      <c r="G633">
        <v>137.40641652914999</v>
      </c>
      <c r="H633">
        <v>36.1227347171342</v>
      </c>
      <c r="I633">
        <v>74.403505684628797</v>
      </c>
      <c r="J633">
        <v>3.8090727677006599</v>
      </c>
      <c r="K633">
        <v>743.55610590743197</v>
      </c>
      <c r="L633">
        <v>609.90433216660301</v>
      </c>
      <c r="M633">
        <v>62.533693409490603</v>
      </c>
      <c r="N633">
        <v>2.5386942086759698</v>
      </c>
      <c r="O633">
        <v>5.8143547273982099</v>
      </c>
      <c r="P633">
        <v>167.17885679164101</v>
      </c>
      <c r="Q633">
        <v>6.4843070967951E-2</v>
      </c>
    </row>
    <row r="634" spans="1:17" hidden="1" x14ac:dyDescent="0.3">
      <c r="A634" t="s">
        <v>1399</v>
      </c>
      <c r="B634" t="s">
        <v>1400</v>
      </c>
      <c r="C634" t="str">
        <f>IFERROR(VLOOKUP(Table1[[#This Row],[Ticker]],[1]!Table1[[Symbol]:[Industry]],2,FALSE),"-")</f>
        <v>-</v>
      </c>
      <c r="D634" t="s">
        <v>59</v>
      </c>
      <c r="E634">
        <v>7441.6667324999999</v>
      </c>
      <c r="F634">
        <v>429</v>
      </c>
      <c r="G634">
        <v>-21.652748501157799</v>
      </c>
      <c r="H634">
        <v>9.4806466213336495</v>
      </c>
      <c r="I634">
        <v>1.7448333590780101</v>
      </c>
      <c r="J634">
        <v>3.3243446805059702</v>
      </c>
      <c r="K634">
        <v>392.57404692575801</v>
      </c>
      <c r="M634">
        <v>67.324437088093404</v>
      </c>
      <c r="N634">
        <v>1.0520726258350801</v>
      </c>
      <c r="O634">
        <v>3.2167832167832202</v>
      </c>
      <c r="P634">
        <v>34.272300469483497</v>
      </c>
    </row>
    <row r="635" spans="1:17" x14ac:dyDescent="0.3">
      <c r="A635" t="s">
        <v>1401</v>
      </c>
      <c r="B635" t="s">
        <v>1402</v>
      </c>
      <c r="C635" t="str">
        <f>IFERROR(VLOOKUP(Table1[[#This Row],[Ticker]],[1]!Table1[[Symbol]:[Industry]],2,FALSE),"-")</f>
        <v>-</v>
      </c>
      <c r="D635" t="s">
        <v>328</v>
      </c>
      <c r="E635">
        <v>7428.5229755099999</v>
      </c>
      <c r="F635">
        <v>327.35000000000002</v>
      </c>
      <c r="G635">
        <v>134.46412943707901</v>
      </c>
      <c r="H635">
        <v>16.9654473484396</v>
      </c>
      <c r="I635">
        <v>69.858098785448306</v>
      </c>
      <c r="J635">
        <v>-0.75951977035263696</v>
      </c>
      <c r="K635">
        <v>293.74866459801899</v>
      </c>
      <c r="L635">
        <v>226.58007329028499</v>
      </c>
      <c r="M635">
        <v>56.664170603725601</v>
      </c>
      <c r="N635">
        <v>1.5757664187276099</v>
      </c>
      <c r="O635">
        <v>7.6065373453490102</v>
      </c>
      <c r="P635">
        <v>175.43121581825801</v>
      </c>
      <c r="Q635">
        <v>0.125095979114102</v>
      </c>
    </row>
    <row r="636" spans="1:17" x14ac:dyDescent="0.3">
      <c r="A636" t="s">
        <v>1403</v>
      </c>
      <c r="B636" t="s">
        <v>1404</v>
      </c>
      <c r="C636" t="str">
        <f>IFERROR(VLOOKUP(Table1[[#This Row],[Ticker]],[1]!Table1[[Symbol]:[Industry]],2,FALSE),"-")</f>
        <v>-</v>
      </c>
      <c r="D636" t="s">
        <v>539</v>
      </c>
      <c r="E636">
        <v>7421.3072833899996</v>
      </c>
      <c r="F636">
        <v>268.45</v>
      </c>
      <c r="G636">
        <v>-23.122217641987401</v>
      </c>
      <c r="H636">
        <v>7.3153729405732504</v>
      </c>
      <c r="I636">
        <v>-19.097665379824399</v>
      </c>
      <c r="J636">
        <v>2.7928686420474902</v>
      </c>
      <c r="K636">
        <v>252.04475374054101</v>
      </c>
      <c r="L636">
        <v>259.73096340635198</v>
      </c>
      <c r="M636">
        <v>72.732589359455801</v>
      </c>
      <c r="N636">
        <v>1.4248493152157</v>
      </c>
      <c r="O636">
        <v>19.5567144719687</v>
      </c>
      <c r="P636">
        <v>22.022727272727199</v>
      </c>
      <c r="Q636">
        <v>-2.5350063484379001E-2</v>
      </c>
    </row>
    <row r="637" spans="1:17" x14ac:dyDescent="0.3">
      <c r="A637" t="s">
        <v>1405</v>
      </c>
      <c r="B637" t="s">
        <v>1406</v>
      </c>
      <c r="C637" t="str">
        <f>IFERROR(VLOOKUP(Table1[[#This Row],[Ticker]],[1]!Table1[[Symbol]:[Industry]],2,FALSE),"-")</f>
        <v>-</v>
      </c>
      <c r="D637" t="s">
        <v>791</v>
      </c>
      <c r="E637">
        <v>7405.3577426219999</v>
      </c>
      <c r="F637">
        <v>41.79</v>
      </c>
      <c r="G637">
        <v>-24.921591597176999</v>
      </c>
      <c r="H637">
        <v>-4.3583375797630302</v>
      </c>
      <c r="I637">
        <v>-11.0609833401555</v>
      </c>
      <c r="J637">
        <v>2.6456590493926398E-2</v>
      </c>
      <c r="K637">
        <v>43.024765825830499</v>
      </c>
      <c r="L637">
        <v>43.907561667439097</v>
      </c>
      <c r="M637">
        <v>44.985861512744798</v>
      </c>
      <c r="N637">
        <v>0.55143960379943902</v>
      </c>
      <c r="O637">
        <v>29.2175161521895</v>
      </c>
      <c r="P637">
        <v>12.945945945945899</v>
      </c>
      <c r="Q637">
        <v>3.5805287110071998E-2</v>
      </c>
    </row>
    <row r="638" spans="1:17" hidden="1" x14ac:dyDescent="0.3">
      <c r="A638" t="s">
        <v>1407</v>
      </c>
      <c r="B638" t="s">
        <v>1408</v>
      </c>
      <c r="C638" t="str">
        <f>IFERROR(VLOOKUP(Table1[[#This Row],[Ticker]],[1]!Table1[[Symbol]:[Industry]],2,FALSE),"-")</f>
        <v>-</v>
      </c>
      <c r="D638" t="s">
        <v>997</v>
      </c>
      <c r="E638">
        <v>7379.6901779999998</v>
      </c>
      <c r="F638">
        <v>782.25</v>
      </c>
      <c r="G638">
        <v>995.99357971101801</v>
      </c>
      <c r="H638">
        <v>9.0043423861743292</v>
      </c>
      <c r="I638">
        <v>184.58466539945499</v>
      </c>
      <c r="J638">
        <v>7.6191689215468203</v>
      </c>
      <c r="K638">
        <v>701.36299522392005</v>
      </c>
      <c r="L638">
        <v>448.97203633301899</v>
      </c>
      <c r="M638">
        <v>62.703195762066898</v>
      </c>
      <c r="N638">
        <v>0.52158840883540403</v>
      </c>
      <c r="O638">
        <v>15.442633429210501</v>
      </c>
      <c r="P638">
        <v>1106.24518118735</v>
      </c>
      <c r="Q638">
        <v>0.237195521753544</v>
      </c>
    </row>
    <row r="639" spans="1:17" x14ac:dyDescent="0.3">
      <c r="A639" t="s">
        <v>1409</v>
      </c>
      <c r="B639" t="s">
        <v>1410</v>
      </c>
      <c r="C639" t="str">
        <f>IFERROR(VLOOKUP(Table1[[#This Row],[Ticker]],[1]!Table1[[Symbol]:[Industry]],2,FALSE),"-")</f>
        <v>-</v>
      </c>
      <c r="D639" t="s">
        <v>21</v>
      </c>
      <c r="E639">
        <v>7336.28912313</v>
      </c>
      <c r="F639">
        <v>885.9</v>
      </c>
      <c r="G639">
        <v>65.554344809131393</v>
      </c>
      <c r="H639">
        <v>12.276702687824301</v>
      </c>
      <c r="I639">
        <v>84.557892932823904</v>
      </c>
      <c r="J639">
        <v>1.25884868622659</v>
      </c>
      <c r="K639">
        <v>806.78209537779605</v>
      </c>
      <c r="L639">
        <v>632.10330925531798</v>
      </c>
      <c r="M639">
        <v>57.6599814602245</v>
      </c>
      <c r="N639">
        <v>0.69647111356971603</v>
      </c>
      <c r="O639">
        <v>3.3863867253640398</v>
      </c>
      <c r="P639">
        <v>114.529604068289</v>
      </c>
      <c r="Q639">
        <v>0.142054261224034</v>
      </c>
    </row>
    <row r="640" spans="1:17" hidden="1" x14ac:dyDescent="0.3">
      <c r="A640" t="s">
        <v>1411</v>
      </c>
      <c r="B640" t="s">
        <v>1412</v>
      </c>
      <c r="C640" t="str">
        <f>IFERROR(VLOOKUP(Table1[[#This Row],[Ticker]],[1]!Table1[[Symbol]:[Industry]],2,FALSE),"-")</f>
        <v>-</v>
      </c>
      <c r="D640" t="s">
        <v>21</v>
      </c>
      <c r="E640">
        <v>7317.2112975199998</v>
      </c>
      <c r="F640">
        <v>626.04999999999995</v>
      </c>
      <c r="G640">
        <v>148.38913015545</v>
      </c>
      <c r="H640">
        <v>-3.44944187424157</v>
      </c>
      <c r="I640">
        <v>28.398422973731599</v>
      </c>
      <c r="J640">
        <v>-0.23929554245656601</v>
      </c>
      <c r="K640">
        <v>595.14318399060301</v>
      </c>
      <c r="L640">
        <v>507.13459797446399</v>
      </c>
      <c r="M640">
        <v>73.453697037941197</v>
      </c>
      <c r="N640">
        <v>0.75440512713115004</v>
      </c>
      <c r="O640">
        <v>7.3476559380241104</v>
      </c>
      <c r="P640">
        <v>176.890756302521</v>
      </c>
      <c r="Q640">
        <v>0.249283726278758</v>
      </c>
    </row>
    <row r="641" spans="1:17" x14ac:dyDescent="0.3">
      <c r="A641" t="s">
        <v>1413</v>
      </c>
      <c r="B641" t="s">
        <v>1414</v>
      </c>
      <c r="C641" t="str">
        <f>IFERROR(VLOOKUP(Table1[[#This Row],[Ticker]],[1]!Table1[[Symbol]:[Industry]],2,FALSE),"-")</f>
        <v>-</v>
      </c>
      <c r="D641" t="s">
        <v>1415</v>
      </c>
      <c r="E641">
        <v>7283.8720623959998</v>
      </c>
      <c r="F641">
        <v>228.78</v>
      </c>
      <c r="G641">
        <v>-18.972767726688001</v>
      </c>
      <c r="H641">
        <v>19.020934301307001</v>
      </c>
      <c r="I641">
        <v>1.90288759965459</v>
      </c>
      <c r="J641">
        <v>9.6594708859492293</v>
      </c>
      <c r="K641">
        <v>195.11383541115401</v>
      </c>
      <c r="L641">
        <v>191.69275976638301</v>
      </c>
      <c r="M641">
        <v>80.690302795214507</v>
      </c>
      <c r="N641">
        <v>2.9260333647665102</v>
      </c>
      <c r="O641">
        <v>3.2214354401608398</v>
      </c>
      <c r="P641">
        <v>34.893867924528301</v>
      </c>
      <c r="Q641">
        <v>-6.9976393879301005E-2</v>
      </c>
    </row>
    <row r="642" spans="1:17" x14ac:dyDescent="0.3">
      <c r="A642" t="s">
        <v>1416</v>
      </c>
      <c r="B642" t="s">
        <v>1417</v>
      </c>
      <c r="C642" t="str">
        <f>IFERROR(VLOOKUP(Table1[[#This Row],[Ticker]],[1]!Table1[[Symbol]:[Industry]],2,FALSE),"-")</f>
        <v>-</v>
      </c>
      <c r="D642" t="s">
        <v>191</v>
      </c>
      <c r="E642">
        <v>7267.8164727699996</v>
      </c>
      <c r="F642">
        <v>524.9</v>
      </c>
      <c r="G642">
        <v>0.93477117914735397</v>
      </c>
      <c r="H642">
        <v>15.2203897440933</v>
      </c>
      <c r="I642">
        <v>19.699408951466701</v>
      </c>
      <c r="J642">
        <v>0.43052977941169401</v>
      </c>
      <c r="K642">
        <v>470.50770537228698</v>
      </c>
      <c r="L642">
        <v>422.184711195104</v>
      </c>
      <c r="M642">
        <v>76.119972043452506</v>
      </c>
      <c r="N642">
        <v>0.97979660230224297</v>
      </c>
      <c r="O642">
        <v>3.2577633835016302</v>
      </c>
      <c r="P642">
        <v>48.381625441696102</v>
      </c>
      <c r="Q642">
        <v>4.8174294084823002E-2</v>
      </c>
    </row>
    <row r="643" spans="1:17" x14ac:dyDescent="0.3">
      <c r="A643" t="s">
        <v>1418</v>
      </c>
      <c r="B643" t="s">
        <v>1419</v>
      </c>
      <c r="C643" t="str">
        <f>IFERROR(VLOOKUP(Table1[[#This Row],[Ticker]],[1]!Table1[[Symbol]:[Industry]],2,FALSE),"-")</f>
        <v>-</v>
      </c>
      <c r="D643" t="s">
        <v>408</v>
      </c>
      <c r="E643">
        <v>7254.6651269399899</v>
      </c>
      <c r="F643">
        <v>316.95</v>
      </c>
      <c r="G643">
        <v>-36.797524958770097</v>
      </c>
      <c r="H643">
        <v>12.980649571748099</v>
      </c>
      <c r="I643">
        <v>-27.786192875682701</v>
      </c>
      <c r="J643">
        <v>8.8224311885277498</v>
      </c>
      <c r="K643">
        <v>294.27429613191799</v>
      </c>
      <c r="L643">
        <v>323.16182446892498</v>
      </c>
      <c r="M643">
        <v>74.153832259727196</v>
      </c>
      <c r="N643">
        <v>1.6662649968230601</v>
      </c>
      <c r="O643">
        <v>48.572330020507898</v>
      </c>
      <c r="P643">
        <v>22.777454968041798</v>
      </c>
      <c r="Q643">
        <v>-1.2253377118177E-2</v>
      </c>
    </row>
    <row r="644" spans="1:17" x14ac:dyDescent="0.3">
      <c r="A644" t="s">
        <v>1420</v>
      </c>
      <c r="B644" t="s">
        <v>1421</v>
      </c>
      <c r="C644" t="str">
        <f>IFERROR(VLOOKUP(Table1[[#This Row],[Ticker]],[1]!Table1[[Symbol]:[Industry]],2,FALSE),"-")</f>
        <v>-</v>
      </c>
      <c r="D644" t="s">
        <v>46</v>
      </c>
      <c r="E644">
        <v>7239.7541479049996</v>
      </c>
      <c r="F644">
        <v>195.01</v>
      </c>
      <c r="G644">
        <v>47.890679978119699</v>
      </c>
      <c r="H644">
        <v>1.9294495031380501</v>
      </c>
      <c r="I644">
        <v>-22.977675644539701</v>
      </c>
      <c r="J644">
        <v>-3.4278604859136501</v>
      </c>
      <c r="K644">
        <v>199.63175098125299</v>
      </c>
      <c r="L644">
        <v>187.84882826871299</v>
      </c>
      <c r="M644">
        <v>41.543321522007503</v>
      </c>
      <c r="N644">
        <v>1.33048698797924</v>
      </c>
      <c r="O644">
        <v>27.8395979693349</v>
      </c>
      <c r="P644">
        <v>80.314378178455797</v>
      </c>
      <c r="Q644">
        <v>0.16042954397138001</v>
      </c>
    </row>
    <row r="645" spans="1:17" x14ac:dyDescent="0.3">
      <c r="A645" t="s">
        <v>1422</v>
      </c>
      <c r="B645" t="s">
        <v>1423</v>
      </c>
      <c r="C645" t="str">
        <f>IFERROR(VLOOKUP(Table1[[#This Row],[Ticker]],[1]!Table1[[Symbol]:[Industry]],2,FALSE),"-")</f>
        <v>-</v>
      </c>
      <c r="D645" t="s">
        <v>130</v>
      </c>
      <c r="E645">
        <v>7227.3480593800004</v>
      </c>
      <c r="F645">
        <v>666.55</v>
      </c>
      <c r="G645">
        <v>46.750376628061197</v>
      </c>
      <c r="H645">
        <v>12.179094667806201</v>
      </c>
      <c r="I645">
        <v>-24.3509641962657</v>
      </c>
      <c r="J645">
        <v>5.90642375753316</v>
      </c>
      <c r="K645">
        <v>611.17482718294298</v>
      </c>
      <c r="L645">
        <v>571.12927695733094</v>
      </c>
      <c r="M645">
        <v>70.559978623925403</v>
      </c>
      <c r="N645">
        <v>1.4174117267733599</v>
      </c>
      <c r="O645">
        <v>26.269597179506398</v>
      </c>
      <c r="P645">
        <v>82.854399561072597</v>
      </c>
      <c r="Q645">
        <v>7.7636568380809998E-2</v>
      </c>
    </row>
    <row r="646" spans="1:17" x14ac:dyDescent="0.3">
      <c r="A646" t="s">
        <v>1424</v>
      </c>
      <c r="B646" t="s">
        <v>1425</v>
      </c>
      <c r="C646" t="str">
        <f>IFERROR(VLOOKUP(Table1[[#This Row],[Ticker]],[1]!Table1[[Symbol]:[Industry]],2,FALSE),"-")</f>
        <v>-</v>
      </c>
      <c r="D646" t="s">
        <v>617</v>
      </c>
      <c r="E646">
        <v>7157.6058351000001</v>
      </c>
      <c r="F646">
        <v>401.1</v>
      </c>
      <c r="G646">
        <v>105.349000510633</v>
      </c>
      <c r="H646">
        <v>37.009649034849303</v>
      </c>
      <c r="I646">
        <v>-9.3016936724813899</v>
      </c>
      <c r="J646">
        <v>3.67674060841007</v>
      </c>
      <c r="K646">
        <v>346.622517589795</v>
      </c>
      <c r="L646">
        <v>306.17586283197801</v>
      </c>
      <c r="M646">
        <v>65.426228920162103</v>
      </c>
      <c r="N646">
        <v>1.9623066741008599</v>
      </c>
      <c r="O646">
        <v>9.2744951383694794</v>
      </c>
      <c r="P646">
        <v>139.391226499552</v>
      </c>
      <c r="Q646">
        <v>8.8722558212988994E-2</v>
      </c>
    </row>
    <row r="647" spans="1:17" x14ac:dyDescent="0.3">
      <c r="A647" t="s">
        <v>1426</v>
      </c>
      <c r="B647" t="s">
        <v>1427</v>
      </c>
      <c r="C647" t="str">
        <f>IFERROR(VLOOKUP(Table1[[#This Row],[Ticker]],[1]!Table1[[Symbol]:[Industry]],2,FALSE),"-")</f>
        <v>-</v>
      </c>
      <c r="D647" t="s">
        <v>191</v>
      </c>
      <c r="E647">
        <v>7143.4131361999998</v>
      </c>
      <c r="F647">
        <v>497.3</v>
      </c>
      <c r="G647">
        <v>124.935689346914</v>
      </c>
      <c r="H647">
        <v>25.409550541793099</v>
      </c>
      <c r="I647">
        <v>12.027415408468601</v>
      </c>
      <c r="J647">
        <v>0.91152707359885299</v>
      </c>
      <c r="K647">
        <v>413.66572618783403</v>
      </c>
      <c r="L647">
        <v>357.73367166016402</v>
      </c>
      <c r="M647">
        <v>81.675821776591903</v>
      </c>
      <c r="N647">
        <v>2.0016027657118798</v>
      </c>
      <c r="O647">
        <v>3.9613915141765599</v>
      </c>
      <c r="P647">
        <v>156.20814013395099</v>
      </c>
      <c r="Q647">
        <v>0.14913011122308001</v>
      </c>
    </row>
    <row r="648" spans="1:17" hidden="1" x14ac:dyDescent="0.3">
      <c r="A648" t="s">
        <v>1428</v>
      </c>
      <c r="B648" t="s">
        <v>1429</v>
      </c>
      <c r="C648" t="str">
        <f>IFERROR(VLOOKUP(Table1[[#This Row],[Ticker]],[1]!Table1[[Symbol]:[Industry]],2,FALSE),"-")</f>
        <v>-</v>
      </c>
      <c r="D648" t="s">
        <v>24</v>
      </c>
      <c r="E648">
        <v>7105.3403321249998</v>
      </c>
      <c r="F648">
        <v>679.35</v>
      </c>
      <c r="G648">
        <v>59.353555919387603</v>
      </c>
      <c r="H648">
        <v>18.0654042385497</v>
      </c>
      <c r="I648">
        <v>72.5277495920338</v>
      </c>
      <c r="J648">
        <v>3.2879011152790101</v>
      </c>
      <c r="K648">
        <v>628.95648305922396</v>
      </c>
      <c r="M648">
        <v>47.902138027630002</v>
      </c>
      <c r="N648">
        <v>0.33979746068143901</v>
      </c>
      <c r="O648">
        <v>12.0041215868109</v>
      </c>
      <c r="P648">
        <v>86.123287671232802</v>
      </c>
    </row>
    <row r="649" spans="1:17" x14ac:dyDescent="0.3">
      <c r="A649" t="s">
        <v>1430</v>
      </c>
      <c r="B649" t="s">
        <v>1431</v>
      </c>
      <c r="C649" t="str">
        <f>IFERROR(VLOOKUP(Table1[[#This Row],[Ticker]],[1]!Table1[[Symbol]:[Industry]],2,FALSE),"-")</f>
        <v>-</v>
      </c>
      <c r="D649" t="s">
        <v>617</v>
      </c>
      <c r="E649">
        <v>7098.7129777250002</v>
      </c>
      <c r="F649">
        <v>538.25</v>
      </c>
      <c r="G649">
        <v>26.9861195998424</v>
      </c>
      <c r="H649">
        <v>26.829462185248801</v>
      </c>
      <c r="I649">
        <v>-16.593989902548302</v>
      </c>
      <c r="J649">
        <v>-1.1478469453668001</v>
      </c>
      <c r="K649">
        <v>496.982370863928</v>
      </c>
      <c r="L649">
        <v>484.34563567708602</v>
      </c>
      <c r="M649">
        <v>53.134719590462701</v>
      </c>
      <c r="N649">
        <v>1.0583398021969601</v>
      </c>
      <c r="O649">
        <v>23.734324198792301</v>
      </c>
      <c r="P649">
        <v>70.359234056021506</v>
      </c>
      <c r="Q649">
        <v>8.7860075087090997E-2</v>
      </c>
    </row>
    <row r="650" spans="1:17" x14ac:dyDescent="0.3">
      <c r="A650" t="s">
        <v>1432</v>
      </c>
      <c r="B650" t="s">
        <v>1433</v>
      </c>
      <c r="C650" t="str">
        <f>IFERROR(VLOOKUP(Table1[[#This Row],[Ticker]],[1]!Table1[[Symbol]:[Industry]],2,FALSE),"-")</f>
        <v>-</v>
      </c>
      <c r="D650" t="s">
        <v>617</v>
      </c>
      <c r="E650">
        <v>7098.2924688000003</v>
      </c>
      <c r="F650">
        <v>532.79999999999995</v>
      </c>
      <c r="G650">
        <v>27.4710132795886</v>
      </c>
      <c r="H650">
        <v>18.496785430639299</v>
      </c>
      <c r="I650">
        <v>10.395333642634901</v>
      </c>
      <c r="J650">
        <v>0.73906568190751398</v>
      </c>
      <c r="K650">
        <v>484.77425445302299</v>
      </c>
      <c r="L650">
        <v>436.83101106034599</v>
      </c>
      <c r="M650">
        <v>69.173077390915196</v>
      </c>
      <c r="N650">
        <v>3.0502370962229501</v>
      </c>
      <c r="O650">
        <v>5.0675675675675604</v>
      </c>
      <c r="P650">
        <v>78.912021490933398</v>
      </c>
      <c r="Q650">
        <v>0.12245061166469599</v>
      </c>
    </row>
    <row r="651" spans="1:17" hidden="1" x14ac:dyDescent="0.3">
      <c r="A651" t="s">
        <v>1434</v>
      </c>
      <c r="B651" t="s">
        <v>1435</v>
      </c>
      <c r="C651" t="str">
        <f>IFERROR(VLOOKUP(Table1[[#This Row],[Ticker]],[1]!Table1[[Symbol]:[Industry]],2,FALSE),"-")</f>
        <v>-</v>
      </c>
      <c r="D651" t="s">
        <v>140</v>
      </c>
      <c r="E651">
        <v>7082.2611770399899</v>
      </c>
      <c r="F651">
        <v>480.45</v>
      </c>
      <c r="G651">
        <v>44.386564097533203</v>
      </c>
      <c r="H651">
        <v>38.873267793567102</v>
      </c>
      <c r="I651">
        <v>38.513904967570198</v>
      </c>
      <c r="J651">
        <v>3.4909046732671198</v>
      </c>
      <c r="K651">
        <v>400.865195365077</v>
      </c>
      <c r="M651">
        <v>62.735760533786497</v>
      </c>
      <c r="N651">
        <v>0.50323539155789698</v>
      </c>
      <c r="O651">
        <v>4.0691018836507498</v>
      </c>
      <c r="P651">
        <v>97.919670442842403</v>
      </c>
    </row>
    <row r="652" spans="1:17" x14ac:dyDescent="0.3">
      <c r="A652" t="s">
        <v>1436</v>
      </c>
      <c r="B652" t="s">
        <v>1437</v>
      </c>
      <c r="C652" t="str">
        <f>IFERROR(VLOOKUP(Table1[[#This Row],[Ticker]],[1]!Table1[[Symbol]:[Industry]],2,FALSE),"-")</f>
        <v>-</v>
      </c>
      <c r="D652" t="s">
        <v>24</v>
      </c>
      <c r="E652">
        <v>7081.9607502179997</v>
      </c>
      <c r="F652">
        <v>27.07</v>
      </c>
      <c r="G652">
        <v>19.8305683940644</v>
      </c>
      <c r="H652">
        <v>-4.46098033578002</v>
      </c>
      <c r="I652">
        <v>-3.2620208664524299</v>
      </c>
      <c r="J652">
        <v>-2.5646712802558</v>
      </c>
      <c r="K652">
        <v>27.634766662519699</v>
      </c>
      <c r="L652">
        <v>26.1585560209863</v>
      </c>
      <c r="M652">
        <v>48.045805510239902</v>
      </c>
      <c r="N652">
        <v>0.66501471263301004</v>
      </c>
      <c r="O652">
        <v>36.245752003640298</v>
      </c>
      <c r="P652">
        <v>51.122095822799999</v>
      </c>
      <c r="Q652">
        <v>7.6315450505628005E-2</v>
      </c>
    </row>
    <row r="653" spans="1:17" hidden="1" x14ac:dyDescent="0.3">
      <c r="A653" t="s">
        <v>1438</v>
      </c>
      <c r="B653" t="s">
        <v>1439</v>
      </c>
      <c r="C653" t="str">
        <f>IFERROR(VLOOKUP(Table1[[#This Row],[Ticker]],[1]!Table1[[Symbol]:[Industry]],2,FALSE),"-")</f>
        <v>-</v>
      </c>
      <c r="D653" t="s">
        <v>230</v>
      </c>
      <c r="E653">
        <v>7079.4325274049997</v>
      </c>
      <c r="F653">
        <v>3083.15</v>
      </c>
      <c r="G653">
        <v>71.953770018066507</v>
      </c>
      <c r="H653">
        <v>13.967138539355799</v>
      </c>
      <c r="I653">
        <v>10.089849767199199</v>
      </c>
      <c r="J653">
        <v>-3.7758574792478998</v>
      </c>
      <c r="K653">
        <v>2615.25605470955</v>
      </c>
      <c r="L653">
        <v>2234.8072751816399</v>
      </c>
      <c r="M653">
        <v>71.793910891864996</v>
      </c>
      <c r="N653">
        <v>1.07226012926863</v>
      </c>
      <c r="O653">
        <v>3.4656114687900299</v>
      </c>
      <c r="P653">
        <v>101.184339314845</v>
      </c>
      <c r="Q653">
        <v>0.165142551108164</v>
      </c>
    </row>
    <row r="654" spans="1:17" x14ac:dyDescent="0.3">
      <c r="A654" t="s">
        <v>1440</v>
      </c>
      <c r="B654" t="s">
        <v>1441</v>
      </c>
      <c r="C654" t="str">
        <f>IFERROR(VLOOKUP(Table1[[#This Row],[Ticker]],[1]!Table1[[Symbol]:[Industry]],2,FALSE),"-")</f>
        <v>-</v>
      </c>
      <c r="D654" t="s">
        <v>1442</v>
      </c>
      <c r="E654">
        <v>7031.1150503999997</v>
      </c>
      <c r="F654">
        <v>918.6</v>
      </c>
      <c r="G654">
        <v>1.3156558833930301</v>
      </c>
      <c r="H654">
        <v>30.500558125758399</v>
      </c>
      <c r="I654">
        <v>-3.90698973211137</v>
      </c>
      <c r="J654">
        <v>10.4795393793099</v>
      </c>
      <c r="K654">
        <v>783.02052947787104</v>
      </c>
      <c r="L654">
        <v>752.55594890335897</v>
      </c>
      <c r="M654">
        <v>69.905315811991301</v>
      </c>
      <c r="N654">
        <v>1.15119578219895</v>
      </c>
      <c r="O654">
        <v>7.7073807968647898</v>
      </c>
      <c r="P654">
        <v>55.300084530853702</v>
      </c>
      <c r="Q654">
        <v>-1.0833908801690001E-2</v>
      </c>
    </row>
    <row r="655" spans="1:17" x14ac:dyDescent="0.3">
      <c r="A655" t="s">
        <v>1443</v>
      </c>
      <c r="B655" t="s">
        <v>1444</v>
      </c>
      <c r="C655" t="str">
        <f>IFERROR(VLOOKUP(Table1[[#This Row],[Ticker]],[1]!Table1[[Symbol]:[Industry]],2,FALSE),"-")</f>
        <v>-</v>
      </c>
      <c r="D655" t="s">
        <v>191</v>
      </c>
      <c r="E655">
        <v>6969.8406939399902</v>
      </c>
      <c r="F655">
        <v>1720.15</v>
      </c>
      <c r="G655">
        <v>85.250163821015406</v>
      </c>
      <c r="H655">
        <v>45.777092160019201</v>
      </c>
      <c r="I655">
        <v>62.110050076280601</v>
      </c>
      <c r="J655">
        <v>0.90620703449127504</v>
      </c>
      <c r="K655">
        <v>1513.61330387615</v>
      </c>
      <c r="L655">
        <v>1280.29469065699</v>
      </c>
      <c r="M655">
        <v>67.182071447232005</v>
      </c>
      <c r="N655">
        <v>0.704511968305776</v>
      </c>
      <c r="O655">
        <v>2.0259861058628599</v>
      </c>
      <c r="P655">
        <v>111.08724996932099</v>
      </c>
      <c r="Q655">
        <v>3.1371894660126999E-2</v>
      </c>
    </row>
    <row r="656" spans="1:17" x14ac:dyDescent="0.3">
      <c r="A656" t="s">
        <v>1445</v>
      </c>
      <c r="B656" t="s">
        <v>1446</v>
      </c>
      <c r="C656" t="str">
        <f>IFERROR(VLOOKUP(Table1[[#This Row],[Ticker]],[1]!Table1[[Symbol]:[Industry]],2,FALSE),"-")</f>
        <v>-</v>
      </c>
      <c r="D656" t="s">
        <v>617</v>
      </c>
      <c r="E656">
        <v>6951.0396659999997</v>
      </c>
      <c r="F656">
        <v>346.65</v>
      </c>
      <c r="G656">
        <v>-17.341941193144802</v>
      </c>
      <c r="H656">
        <v>1.8656374908377999</v>
      </c>
      <c r="I656">
        <v>-1.3229356973103099</v>
      </c>
      <c r="J656">
        <v>-3.6691686616802501</v>
      </c>
      <c r="K656">
        <v>345.81331179640398</v>
      </c>
      <c r="L656">
        <v>340.82821352726398</v>
      </c>
      <c r="M656">
        <v>47.072395444895399</v>
      </c>
      <c r="N656">
        <v>0.88550686875180595</v>
      </c>
      <c r="O656">
        <v>26.049329294677602</v>
      </c>
      <c r="P656">
        <v>29.467787114845901</v>
      </c>
      <c r="Q656">
        <v>0.124913926229786</v>
      </c>
    </row>
    <row r="657" spans="1:17" x14ac:dyDescent="0.3">
      <c r="A657" t="s">
        <v>1447</v>
      </c>
      <c r="B657" t="s">
        <v>1448</v>
      </c>
      <c r="C657" t="str">
        <f>IFERROR(VLOOKUP(Table1[[#This Row],[Ticker]],[1]!Table1[[Symbol]:[Industry]],2,FALSE),"-")</f>
        <v>-</v>
      </c>
      <c r="D657" t="s">
        <v>98</v>
      </c>
      <c r="E657">
        <v>6885.1245937499998</v>
      </c>
      <c r="F657">
        <v>2812.5</v>
      </c>
      <c r="G657">
        <v>60.9051711969</v>
      </c>
      <c r="H657">
        <v>17.876832252845801</v>
      </c>
      <c r="I657">
        <v>14.746125780198</v>
      </c>
      <c r="J657">
        <v>0.81941938851915097</v>
      </c>
      <c r="K657">
        <v>2589.85592879553</v>
      </c>
      <c r="L657">
        <v>2254.9717866553301</v>
      </c>
      <c r="M657">
        <v>57.905237152976298</v>
      </c>
      <c r="N657">
        <v>1.2260980103732799</v>
      </c>
      <c r="O657">
        <v>8.2311111111110993</v>
      </c>
      <c r="P657">
        <v>103.053931124106</v>
      </c>
      <c r="Q657">
        <v>0.18867309746828001</v>
      </c>
    </row>
    <row r="658" spans="1:17" x14ac:dyDescent="0.3">
      <c r="A658" t="s">
        <v>1449</v>
      </c>
      <c r="B658" t="s">
        <v>1450</v>
      </c>
      <c r="C658" t="str">
        <f>IFERROR(VLOOKUP(Table1[[#This Row],[Ticker]],[1]!Table1[[Symbol]:[Industry]],2,FALSE),"-")</f>
        <v>-</v>
      </c>
      <c r="D658" t="s">
        <v>140</v>
      </c>
      <c r="E658">
        <v>6861.57998142</v>
      </c>
      <c r="F658">
        <v>232.52</v>
      </c>
      <c r="G658">
        <v>225.74222948681199</v>
      </c>
      <c r="H658">
        <v>37.528527852642299</v>
      </c>
      <c r="I658">
        <v>56.489741297525597</v>
      </c>
      <c r="J658">
        <v>13.4950022114796</v>
      </c>
      <c r="K658">
        <v>180.00691196305499</v>
      </c>
      <c r="L658">
        <v>143.82560071830099</v>
      </c>
      <c r="M658">
        <v>88.232824000018596</v>
      </c>
      <c r="N658">
        <v>1.9853732756928799</v>
      </c>
      <c r="O658">
        <v>0.636504386719427</v>
      </c>
      <c r="P658">
        <v>268.78667724028497</v>
      </c>
      <c r="Q658">
        <v>0.15607925500804801</v>
      </c>
    </row>
    <row r="659" spans="1:17" x14ac:dyDescent="0.3">
      <c r="A659" t="s">
        <v>1451</v>
      </c>
      <c r="B659" t="s">
        <v>1452</v>
      </c>
      <c r="C659" t="str">
        <f>IFERROR(VLOOKUP(Table1[[#This Row],[Ticker]],[1]!Table1[[Symbol]:[Industry]],2,FALSE),"-")</f>
        <v>-</v>
      </c>
      <c r="D659" t="s">
        <v>375</v>
      </c>
      <c r="E659">
        <v>6855.5475274439996</v>
      </c>
      <c r="F659">
        <v>84.14</v>
      </c>
      <c r="G659">
        <v>8.8819043234841999</v>
      </c>
      <c r="H659">
        <v>20.6542883442965</v>
      </c>
      <c r="I659">
        <v>-4.7499849196717303</v>
      </c>
      <c r="J659">
        <v>1.1707212848461701</v>
      </c>
      <c r="K659">
        <v>76.246203143112993</v>
      </c>
      <c r="L659">
        <v>71.246902648222601</v>
      </c>
      <c r="M659">
        <v>57.717836869513199</v>
      </c>
      <c r="N659">
        <v>1.58053308118923</v>
      </c>
      <c r="O659">
        <v>11.5997147611124</v>
      </c>
      <c r="P659">
        <v>43.4612105711849</v>
      </c>
      <c r="Q659">
        <v>7.2260883548295005E-2</v>
      </c>
    </row>
    <row r="660" spans="1:17" hidden="1" x14ac:dyDescent="0.3">
      <c r="A660" t="s">
        <v>1453</v>
      </c>
      <c r="B660" t="s">
        <v>1454</v>
      </c>
      <c r="C660" t="str">
        <f>IFERROR(VLOOKUP(Table1[[#This Row],[Ticker]],[1]!Table1[[Symbol]:[Industry]],2,FALSE),"-")</f>
        <v>-</v>
      </c>
      <c r="D660" t="s">
        <v>230</v>
      </c>
      <c r="E660">
        <v>6854.4884638399999</v>
      </c>
      <c r="F660">
        <v>2516.9499999999998</v>
      </c>
      <c r="G660">
        <v>-8.8209635006345692</v>
      </c>
      <c r="H660">
        <v>4.1165517389578197</v>
      </c>
      <c r="I660">
        <v>-11.4798180448552</v>
      </c>
      <c r="J660">
        <v>-1.0001231112067399</v>
      </c>
      <c r="K660">
        <v>2346.8003845742801</v>
      </c>
      <c r="L660">
        <v>2196.7807760153801</v>
      </c>
      <c r="M660">
        <v>52.8373468692442</v>
      </c>
      <c r="N660">
        <v>0.69429565517966196</v>
      </c>
      <c r="O660">
        <v>6.3747789983909096</v>
      </c>
      <c r="P660">
        <v>46.334302325581298</v>
      </c>
      <c r="Q660">
        <v>8.8819275862524999E-2</v>
      </c>
    </row>
    <row r="661" spans="1:17" x14ac:dyDescent="0.3">
      <c r="A661" t="s">
        <v>1455</v>
      </c>
      <c r="B661" t="s">
        <v>1456</v>
      </c>
      <c r="C661" t="str">
        <f>IFERROR(VLOOKUP(Table1[[#This Row],[Ticker]],[1]!Table1[[Symbol]:[Industry]],2,FALSE),"-")</f>
        <v>-</v>
      </c>
      <c r="D661" t="s">
        <v>482</v>
      </c>
      <c r="E661">
        <v>6839.5300531749999</v>
      </c>
      <c r="F661">
        <v>481.75</v>
      </c>
      <c r="G661">
        <v>-47.059444610374399</v>
      </c>
      <c r="H661">
        <v>-4.8819778107358802</v>
      </c>
      <c r="I661">
        <v>-30.218783482610402</v>
      </c>
      <c r="J661">
        <v>-3.39314227334647</v>
      </c>
      <c r="K661">
        <v>498.234472040132</v>
      </c>
      <c r="L661">
        <v>549.030205495838</v>
      </c>
      <c r="M661">
        <v>50.890642186304902</v>
      </c>
      <c r="N661">
        <v>1.4333867156953899</v>
      </c>
      <c r="O661">
        <v>50.0467047223663</v>
      </c>
      <c r="P661">
        <v>12.427071178529699</v>
      </c>
      <c r="Q661">
        <v>-1.5469965051184999E-2</v>
      </c>
    </row>
    <row r="662" spans="1:17" x14ac:dyDescent="0.3">
      <c r="A662" t="s">
        <v>1457</v>
      </c>
      <c r="B662" t="s">
        <v>1458</v>
      </c>
      <c r="C662" t="str">
        <f>IFERROR(VLOOKUP(Table1[[#This Row],[Ticker]],[1]!Table1[[Symbol]:[Industry]],2,FALSE),"-")</f>
        <v>-</v>
      </c>
      <c r="D662" t="s">
        <v>46</v>
      </c>
      <c r="E662">
        <v>6834.8651569800004</v>
      </c>
      <c r="F662">
        <v>903.3</v>
      </c>
      <c r="G662">
        <v>168.62430786226301</v>
      </c>
      <c r="H662">
        <v>24.843549742172598</v>
      </c>
      <c r="I662">
        <v>45.434896171069198</v>
      </c>
      <c r="J662">
        <v>4.4096926742798699</v>
      </c>
      <c r="K662">
        <v>768.69549217583597</v>
      </c>
      <c r="L662">
        <v>608.004911158097</v>
      </c>
      <c r="M662">
        <v>67.119868962522602</v>
      </c>
      <c r="N662">
        <v>0.83439168450281598</v>
      </c>
      <c r="O662">
        <v>3.7086239344625098</v>
      </c>
      <c r="P662">
        <v>201.65303055601899</v>
      </c>
      <c r="Q662">
        <v>0.16122413720072401</v>
      </c>
    </row>
    <row r="663" spans="1:17" x14ac:dyDescent="0.3">
      <c r="A663" t="s">
        <v>1459</v>
      </c>
      <c r="B663" t="s">
        <v>1460</v>
      </c>
      <c r="C663" t="str">
        <f>IFERROR(VLOOKUP(Table1[[#This Row],[Ticker]],[1]!Table1[[Symbol]:[Industry]],2,FALSE),"-")</f>
        <v>-</v>
      </c>
      <c r="D663" t="s">
        <v>631</v>
      </c>
      <c r="E663">
        <v>6782.1517867390003</v>
      </c>
      <c r="F663">
        <v>139.09</v>
      </c>
      <c r="G663">
        <v>-32.3530946739603</v>
      </c>
      <c r="H663">
        <v>13.1819891308691</v>
      </c>
      <c r="I663">
        <v>-18.086739537006402</v>
      </c>
      <c r="J663">
        <v>0.36051921400902498</v>
      </c>
      <c r="K663">
        <v>133.704589466523</v>
      </c>
      <c r="L663">
        <v>139.17112314874899</v>
      </c>
      <c r="M663">
        <v>50.425799706912102</v>
      </c>
      <c r="N663">
        <v>0.79677800657282805</v>
      </c>
      <c r="O663">
        <v>28.7295995398662</v>
      </c>
      <c r="P663">
        <v>27.022831050228302</v>
      </c>
      <c r="Q663">
        <v>-0.107665369047661</v>
      </c>
    </row>
    <row r="664" spans="1:17" hidden="1" x14ac:dyDescent="0.3">
      <c r="A664" t="s">
        <v>1461</v>
      </c>
      <c r="B664" t="s">
        <v>1462</v>
      </c>
      <c r="C664" t="str">
        <f>IFERROR(VLOOKUP(Table1[[#This Row],[Ticker]],[1]!Table1[[Symbol]:[Industry]],2,FALSE),"-")</f>
        <v>-</v>
      </c>
      <c r="D664" t="s">
        <v>1023</v>
      </c>
      <c r="E664">
        <v>6746.8437323999997</v>
      </c>
      <c r="F664">
        <v>132.36000000000001</v>
      </c>
      <c r="G664">
        <v>-9.7555111912155308</v>
      </c>
      <c r="H664">
        <v>-3.58172184597744</v>
      </c>
      <c r="I664">
        <v>-4.9589363046357002</v>
      </c>
      <c r="J664">
        <v>-1.2750618476839399</v>
      </c>
      <c r="K664">
        <v>119.10037345569501</v>
      </c>
      <c r="M664">
        <v>1.05563603616817</v>
      </c>
      <c r="N664">
        <v>0.67999999999999905</v>
      </c>
      <c r="O664">
        <v>0</v>
      </c>
      <c r="P664">
        <v>15.5982532751091</v>
      </c>
    </row>
    <row r="665" spans="1:17" x14ac:dyDescent="0.3">
      <c r="A665" t="s">
        <v>1463</v>
      </c>
      <c r="B665" t="s">
        <v>1464</v>
      </c>
      <c r="C665" t="str">
        <f>IFERROR(VLOOKUP(Table1[[#This Row],[Ticker]],[1]!Table1[[Symbol]:[Industry]],2,FALSE),"-")</f>
        <v>-</v>
      </c>
      <c r="D665" t="s">
        <v>119</v>
      </c>
      <c r="E665">
        <v>6739.9319481499997</v>
      </c>
      <c r="F665">
        <v>1132.9000000000001</v>
      </c>
      <c r="G665">
        <v>65.905331827464394</v>
      </c>
      <c r="H665">
        <v>23.663403788722199</v>
      </c>
      <c r="I665">
        <v>14.162141636138999</v>
      </c>
      <c r="J665">
        <v>10.166275568853001</v>
      </c>
      <c r="K665">
        <v>984.54982853492095</v>
      </c>
      <c r="L665">
        <v>875.001356822037</v>
      </c>
      <c r="M665">
        <v>72.856001546766507</v>
      </c>
      <c r="N665">
        <v>1.81780350838438</v>
      </c>
      <c r="O665">
        <v>2.3920910936534301</v>
      </c>
      <c r="P665">
        <v>94.539366360436105</v>
      </c>
      <c r="Q665">
        <v>5.2695317354395997E-2</v>
      </c>
    </row>
    <row r="666" spans="1:17" x14ac:dyDescent="0.3">
      <c r="A666" t="s">
        <v>1465</v>
      </c>
      <c r="B666" t="s">
        <v>1466</v>
      </c>
      <c r="C666" t="str">
        <f>IFERROR(VLOOKUP(Table1[[#This Row],[Ticker]],[1]!Table1[[Symbol]:[Industry]],2,FALSE),"-")</f>
        <v>-</v>
      </c>
      <c r="D666" t="s">
        <v>1467</v>
      </c>
      <c r="E666">
        <v>6739.0136668750001</v>
      </c>
      <c r="F666">
        <v>516.25</v>
      </c>
      <c r="G666">
        <v>-22.6276675605442</v>
      </c>
      <c r="H666">
        <v>2.9027028978763898</v>
      </c>
      <c r="I666">
        <v>-4.9971049777510999</v>
      </c>
      <c r="J666">
        <v>0.65563122162298404</v>
      </c>
      <c r="K666">
        <v>503.41203741002499</v>
      </c>
      <c r="L666">
        <v>499.379672360705</v>
      </c>
      <c r="M666">
        <v>63.852806301065201</v>
      </c>
      <c r="N666">
        <v>1.5049271907820301</v>
      </c>
      <c r="O666">
        <v>29.656174334140399</v>
      </c>
      <c r="P666">
        <v>32.016366193581298</v>
      </c>
      <c r="Q666">
        <v>4.9713169706260003E-2</v>
      </c>
    </row>
    <row r="667" spans="1:17" x14ac:dyDescent="0.3">
      <c r="A667" t="s">
        <v>1468</v>
      </c>
      <c r="B667" t="s">
        <v>1469</v>
      </c>
      <c r="C667" t="str">
        <f>IFERROR(VLOOKUP(Table1[[#This Row],[Ticker]],[1]!Table1[[Symbol]:[Industry]],2,FALSE),"-")</f>
        <v>-</v>
      </c>
      <c r="D667" t="s">
        <v>482</v>
      </c>
      <c r="E667">
        <v>6690.43073</v>
      </c>
      <c r="F667">
        <v>940</v>
      </c>
      <c r="G667">
        <v>65.489023216009102</v>
      </c>
      <c r="H667">
        <v>18.3866879822742</v>
      </c>
      <c r="I667">
        <v>-4.4937051722838399E-2</v>
      </c>
      <c r="J667">
        <v>2.4722383682987799</v>
      </c>
      <c r="K667">
        <v>865.34186431280705</v>
      </c>
      <c r="L667">
        <v>796.66890044211505</v>
      </c>
      <c r="M667">
        <v>60.580677164421601</v>
      </c>
      <c r="N667">
        <v>1.68103595700084</v>
      </c>
      <c r="O667">
        <v>8.8244680851063908</v>
      </c>
      <c r="P667">
        <v>95.000518618400505</v>
      </c>
      <c r="Q667">
        <v>0.152764928832023</v>
      </c>
    </row>
    <row r="668" spans="1:17" hidden="1" x14ac:dyDescent="0.3">
      <c r="A668" t="s">
        <v>1470</v>
      </c>
      <c r="B668" t="s">
        <v>1471</v>
      </c>
      <c r="C668" t="str">
        <f>IFERROR(VLOOKUP(Table1[[#This Row],[Ticker]],[1]!Table1[[Symbol]:[Industry]],2,FALSE),"-")</f>
        <v>-</v>
      </c>
      <c r="D668" t="s">
        <v>216</v>
      </c>
      <c r="E668">
        <v>6680.4121276199903</v>
      </c>
      <c r="F668">
        <v>1267.7</v>
      </c>
      <c r="G668">
        <v>5315.41876772251</v>
      </c>
      <c r="H668">
        <v>32.740615651063997</v>
      </c>
      <c r="I668">
        <v>605.42766113217499</v>
      </c>
      <c r="J668">
        <v>-3.3529237355257302</v>
      </c>
      <c r="K668">
        <v>1011.92860229062</v>
      </c>
      <c r="M668">
        <v>61.8197309547907</v>
      </c>
      <c r="N668">
        <v>1.3541576285415899</v>
      </c>
      <c r="O668">
        <v>6.2435907549104499</v>
      </c>
    </row>
    <row r="669" spans="1:17" x14ac:dyDescent="0.3">
      <c r="A669" t="s">
        <v>1472</v>
      </c>
      <c r="B669" t="s">
        <v>1473</v>
      </c>
      <c r="C669" t="str">
        <f>IFERROR(VLOOKUP(Table1[[#This Row],[Ticker]],[1]!Table1[[Symbol]:[Industry]],2,FALSE),"-")</f>
        <v>-</v>
      </c>
      <c r="D669" t="s">
        <v>101</v>
      </c>
      <c r="E669">
        <v>6666.4619701299998</v>
      </c>
      <c r="F669">
        <v>1399.9</v>
      </c>
      <c r="G669">
        <v>-26.9676275855265</v>
      </c>
      <c r="H669">
        <v>-3.1065793307665701</v>
      </c>
      <c r="I669">
        <v>-18.598508572535099</v>
      </c>
      <c r="J669">
        <v>0.20595685798656099</v>
      </c>
      <c r="K669">
        <v>1371.6068757258099</v>
      </c>
      <c r="L669">
        <v>1399.7700878742701</v>
      </c>
      <c r="M669">
        <v>64.714561405791599</v>
      </c>
      <c r="N669">
        <v>0.73851263442144</v>
      </c>
      <c r="O669">
        <v>20.005000357168299</v>
      </c>
      <c r="P669">
        <v>11.992000000000001</v>
      </c>
      <c r="Q669">
        <v>-0.153110206242179</v>
      </c>
    </row>
    <row r="670" spans="1:17" hidden="1" x14ac:dyDescent="0.3">
      <c r="A670" t="s">
        <v>1474</v>
      </c>
      <c r="B670" t="s">
        <v>1475</v>
      </c>
      <c r="C670" t="str">
        <f>IFERROR(VLOOKUP(Table1[[#This Row],[Ticker]],[1]!Table1[[Symbol]:[Industry]],2,FALSE),"-")</f>
        <v>-</v>
      </c>
      <c r="D670" t="s">
        <v>1318</v>
      </c>
      <c r="E670">
        <v>6636.6662775300001</v>
      </c>
      <c r="F670">
        <v>1384.33</v>
      </c>
      <c r="G670">
        <v>-17.861148268594199</v>
      </c>
      <c r="H670">
        <v>-5.1951604175286104</v>
      </c>
      <c r="I670">
        <v>-7.6733065497071902</v>
      </c>
      <c r="J670">
        <v>0.562854215991893</v>
      </c>
      <c r="K670">
        <v>1370.5588677093299</v>
      </c>
      <c r="L670">
        <v>1338.3371635111</v>
      </c>
      <c r="M670">
        <v>77.088001342421407</v>
      </c>
      <c r="N670">
        <v>1.58676454785397</v>
      </c>
      <c r="O670">
        <v>4.0611703856739201</v>
      </c>
      <c r="P670">
        <v>11.0439979144105</v>
      </c>
      <c r="Q670">
        <v>-5.5078309021881003E-2</v>
      </c>
    </row>
    <row r="671" spans="1:17" x14ac:dyDescent="0.3">
      <c r="A671" t="s">
        <v>1476</v>
      </c>
      <c r="B671" t="s">
        <v>1477</v>
      </c>
      <c r="C671" t="str">
        <f>IFERROR(VLOOKUP(Table1[[#This Row],[Ticker]],[1]!Table1[[Symbol]:[Industry]],2,FALSE),"-")</f>
        <v>-</v>
      </c>
      <c r="D671" t="s">
        <v>46</v>
      </c>
      <c r="E671">
        <v>6636.6188731499997</v>
      </c>
      <c r="F671">
        <v>486.15</v>
      </c>
      <c r="G671">
        <v>110.73096891570501</v>
      </c>
      <c r="H671">
        <v>6.7324148646839799</v>
      </c>
      <c r="I671">
        <v>33.7254049405242</v>
      </c>
      <c r="J671">
        <v>5.6268124632311602</v>
      </c>
      <c r="K671">
        <v>424.97853523998202</v>
      </c>
      <c r="L671">
        <v>343.68258528579702</v>
      </c>
      <c r="M671">
        <v>65.328422927313795</v>
      </c>
      <c r="N671">
        <v>0.71088483403531699</v>
      </c>
      <c r="O671">
        <v>2.2318214542836601</v>
      </c>
      <c r="P671">
        <v>147.467548994655</v>
      </c>
      <c r="Q671">
        <v>0.16115881161121601</v>
      </c>
    </row>
    <row r="672" spans="1:17" x14ac:dyDescent="0.3">
      <c r="A672" t="s">
        <v>1478</v>
      </c>
      <c r="B672" t="s">
        <v>1479</v>
      </c>
      <c r="C672" t="str">
        <f>IFERROR(VLOOKUP(Table1[[#This Row],[Ticker]],[1]!Table1[[Symbol]:[Industry]],2,FALSE),"-")</f>
        <v>-</v>
      </c>
      <c r="D672" t="s">
        <v>375</v>
      </c>
      <c r="E672">
        <v>6618.3931943999996</v>
      </c>
      <c r="F672">
        <v>134.91</v>
      </c>
      <c r="G672">
        <v>62.927376800202701</v>
      </c>
      <c r="H672">
        <v>32.169637753472998</v>
      </c>
      <c r="I672">
        <v>22.906987674337099</v>
      </c>
      <c r="J672">
        <v>3.9200468056379698</v>
      </c>
      <c r="K672">
        <v>115.813896865537</v>
      </c>
      <c r="L672">
        <v>97.848736665914402</v>
      </c>
      <c r="M672">
        <v>61.2135906206735</v>
      </c>
      <c r="N672">
        <v>1.82864136694543</v>
      </c>
      <c r="O672">
        <v>15.2620265362093</v>
      </c>
      <c r="P672">
        <v>107.39431206764</v>
      </c>
      <c r="Q672">
        <v>6.5203880302795003E-2</v>
      </c>
    </row>
    <row r="673" spans="1:17" hidden="1" x14ac:dyDescent="0.3">
      <c r="A673" t="s">
        <v>1480</v>
      </c>
      <c r="B673" t="s">
        <v>1481</v>
      </c>
      <c r="C673" t="str">
        <f>IFERROR(VLOOKUP(Table1[[#This Row],[Ticker]],[1]!Table1[[Symbol]:[Industry]],2,FALSE),"-")</f>
        <v>-</v>
      </c>
      <c r="D673" t="s">
        <v>297</v>
      </c>
      <c r="E673">
        <v>6608.7125388000004</v>
      </c>
      <c r="F673">
        <v>393.2</v>
      </c>
      <c r="G673">
        <v>141.26790276283401</v>
      </c>
      <c r="H673">
        <v>54.405320030520301</v>
      </c>
      <c r="I673">
        <v>27.454338268414102</v>
      </c>
      <c r="J673">
        <v>11.862724694095601</v>
      </c>
      <c r="K673">
        <v>283.218941197248</v>
      </c>
      <c r="L673">
        <v>248.65191510746001</v>
      </c>
      <c r="M673">
        <v>81.114727418574105</v>
      </c>
      <c r="N673">
        <v>4.5544572971498001</v>
      </c>
      <c r="O673">
        <v>2.7212614445574599</v>
      </c>
      <c r="P673">
        <v>179.85765124555101</v>
      </c>
      <c r="Q673">
        <v>3.5101536943050002E-2</v>
      </c>
    </row>
    <row r="674" spans="1:17" hidden="1" x14ac:dyDescent="0.3">
      <c r="A674" t="s">
        <v>1482</v>
      </c>
      <c r="B674" t="s">
        <v>1483</v>
      </c>
      <c r="C674" t="str">
        <f>IFERROR(VLOOKUP(Table1[[#This Row],[Ticker]],[1]!Table1[[Symbol]:[Industry]],2,FALSE),"-")</f>
        <v>-</v>
      </c>
      <c r="D674" t="s">
        <v>151</v>
      </c>
      <c r="E674">
        <v>6602.8530863099904</v>
      </c>
      <c r="F674">
        <v>170.43</v>
      </c>
      <c r="G674">
        <v>-22.584032388120502</v>
      </c>
      <c r="H674">
        <v>11.204395924455</v>
      </c>
      <c r="I674">
        <v>-9.1608689512964006</v>
      </c>
      <c r="J674">
        <v>0.29247222914381199</v>
      </c>
      <c r="O674">
        <v>15.8833538696238</v>
      </c>
      <c r="P674">
        <v>26.244444444444401</v>
      </c>
    </row>
    <row r="675" spans="1:17" x14ac:dyDescent="0.3">
      <c r="A675" t="s">
        <v>1484</v>
      </c>
      <c r="B675" t="s">
        <v>1485</v>
      </c>
      <c r="C675" t="str">
        <f>IFERROR(VLOOKUP(Table1[[#This Row],[Ticker]],[1]!Table1[[Symbol]:[Industry]],2,FALSE),"-")</f>
        <v>-</v>
      </c>
      <c r="D675" t="s">
        <v>398</v>
      </c>
      <c r="E675">
        <v>6597.2535474679999</v>
      </c>
      <c r="F675">
        <v>212.36</v>
      </c>
      <c r="G675">
        <v>203.67100333553199</v>
      </c>
      <c r="H675">
        <v>11.064803935814201</v>
      </c>
      <c r="I675">
        <v>12.2567887275847</v>
      </c>
      <c r="J675">
        <v>-0.47715161258540401</v>
      </c>
      <c r="K675">
        <v>191.863563025671</v>
      </c>
      <c r="L675">
        <v>157.37990151390599</v>
      </c>
      <c r="M675">
        <v>71.155934799207898</v>
      </c>
      <c r="N675">
        <v>1.1515494982552801</v>
      </c>
      <c r="O675">
        <v>2.6417404407609699</v>
      </c>
      <c r="P675">
        <v>242.792574656981</v>
      </c>
      <c r="Q675">
        <v>9.0670049140637005E-2</v>
      </c>
    </row>
    <row r="676" spans="1:17" x14ac:dyDescent="0.3">
      <c r="A676" t="s">
        <v>1486</v>
      </c>
      <c r="B676" t="s">
        <v>1487</v>
      </c>
      <c r="C676" t="str">
        <f>IFERROR(VLOOKUP(Table1[[#This Row],[Ticker]],[1]!Table1[[Symbol]:[Industry]],2,FALSE),"-")</f>
        <v>-</v>
      </c>
      <c r="D676" t="s">
        <v>375</v>
      </c>
      <c r="E676">
        <v>6595.4124043499996</v>
      </c>
      <c r="F676">
        <v>339.15</v>
      </c>
      <c r="G676">
        <v>36.435433725442998</v>
      </c>
      <c r="H676">
        <v>25.9523047213771</v>
      </c>
      <c r="I676">
        <v>17.3448137612937</v>
      </c>
      <c r="J676">
        <v>8.2132801212279691</v>
      </c>
      <c r="K676">
        <v>296.11843294259103</v>
      </c>
      <c r="L676">
        <v>262.112003491216</v>
      </c>
      <c r="M676">
        <v>70.300530176369094</v>
      </c>
      <c r="N676">
        <v>0.981045324037916</v>
      </c>
      <c r="O676">
        <v>2.6831785345717298</v>
      </c>
      <c r="P676">
        <v>68.396226415094304</v>
      </c>
      <c r="Q676">
        <v>-3.2406694515690997E-2</v>
      </c>
    </row>
    <row r="677" spans="1:17" x14ac:dyDescent="0.3">
      <c r="A677" t="s">
        <v>1488</v>
      </c>
      <c r="B677" t="s">
        <v>1489</v>
      </c>
      <c r="C677" t="str">
        <f>IFERROR(VLOOKUP(Table1[[#This Row],[Ticker]],[1]!Table1[[Symbol]:[Industry]],2,FALSE),"-")</f>
        <v>-</v>
      </c>
      <c r="D677" t="s">
        <v>140</v>
      </c>
      <c r="E677">
        <v>6593.9953566000004</v>
      </c>
      <c r="F677">
        <v>935.85</v>
      </c>
      <c r="G677">
        <v>25.7207225267274</v>
      </c>
      <c r="H677">
        <v>4.9253837211397196</v>
      </c>
      <c r="I677">
        <v>-6.4956842535094701</v>
      </c>
      <c r="J677">
        <v>0.838883637649535</v>
      </c>
      <c r="K677">
        <v>900.662054518236</v>
      </c>
      <c r="L677">
        <v>824.07401545558196</v>
      </c>
      <c r="M677">
        <v>50.797872886279102</v>
      </c>
      <c r="N677">
        <v>1.1029804845709299</v>
      </c>
      <c r="O677">
        <v>7.1752951861943703</v>
      </c>
      <c r="P677">
        <v>52.530356124195201</v>
      </c>
      <c r="Q677">
        <v>5.2244751000269998E-3</v>
      </c>
    </row>
    <row r="678" spans="1:17" x14ac:dyDescent="0.3">
      <c r="A678" t="s">
        <v>1490</v>
      </c>
      <c r="B678" t="s">
        <v>1491</v>
      </c>
      <c r="C678" t="str">
        <f>IFERROR(VLOOKUP(Table1[[#This Row],[Ticker]],[1]!Table1[[Symbol]:[Industry]],2,FALSE),"-")</f>
        <v>-</v>
      </c>
      <c r="D678" t="s">
        <v>49</v>
      </c>
      <c r="E678">
        <v>6590.7447692199903</v>
      </c>
      <c r="F678">
        <v>73.39</v>
      </c>
      <c r="G678">
        <v>172.48243371365501</v>
      </c>
      <c r="H678">
        <v>14.559866198246</v>
      </c>
      <c r="I678">
        <v>24.982521972050598</v>
      </c>
      <c r="J678">
        <v>-3.96747056846145</v>
      </c>
      <c r="K678">
        <v>70.6075021035182</v>
      </c>
      <c r="L678">
        <v>60.0130141624267</v>
      </c>
      <c r="M678">
        <v>48.632192081636497</v>
      </c>
      <c r="N678">
        <v>1.7248257238095499</v>
      </c>
      <c r="O678">
        <v>35.754189944133998</v>
      </c>
      <c r="P678">
        <v>207.71488469601599</v>
      </c>
      <c r="Q678">
        <v>7.5418988813851007E-2</v>
      </c>
    </row>
    <row r="679" spans="1:17" hidden="1" x14ac:dyDescent="0.3">
      <c r="A679" t="s">
        <v>1492</v>
      </c>
      <c r="B679" t="s">
        <v>1493</v>
      </c>
      <c r="C679" t="str">
        <f>IFERROR(VLOOKUP(Table1[[#This Row],[Ticker]],[1]!Table1[[Symbol]:[Industry]],2,FALSE),"-")</f>
        <v>-</v>
      </c>
      <c r="E679">
        <v>6514.5830400000004</v>
      </c>
      <c r="F679">
        <v>3127.2</v>
      </c>
      <c r="G679">
        <v>2110.4676641051001</v>
      </c>
      <c r="H679">
        <v>32.039606453587602</v>
      </c>
      <c r="I679">
        <v>245.697874148457</v>
      </c>
      <c r="J679">
        <v>-8.6840124649678998</v>
      </c>
      <c r="K679">
        <v>2437.8007328325298</v>
      </c>
      <c r="L679">
        <v>1492.89633280761</v>
      </c>
      <c r="M679">
        <v>60.313858020921501</v>
      </c>
      <c r="N679">
        <v>1.1842980362233999</v>
      </c>
      <c r="O679">
        <v>10.674085443847501</v>
      </c>
      <c r="P679">
        <v>2324.1860465116201</v>
      </c>
    </row>
    <row r="680" spans="1:17" hidden="1" x14ac:dyDescent="0.3">
      <c r="A680" t="s">
        <v>1494</v>
      </c>
      <c r="B680" t="s">
        <v>1495</v>
      </c>
      <c r="C680" t="str">
        <f>IFERROR(VLOOKUP(Table1[[#This Row],[Ticker]],[1]!Table1[[Symbol]:[Industry]],2,FALSE),"-")</f>
        <v>-</v>
      </c>
      <c r="D680" t="s">
        <v>653</v>
      </c>
      <c r="E680">
        <v>6503.1387868800002</v>
      </c>
      <c r="F680">
        <v>451.2</v>
      </c>
      <c r="G680">
        <v>-17.635961436021599</v>
      </c>
      <c r="H680">
        <v>5.5622865208201597</v>
      </c>
      <c r="I680">
        <v>-13.530729479743901</v>
      </c>
      <c r="J680">
        <v>0.22111459030785299</v>
      </c>
      <c r="K680">
        <v>439.424790448826</v>
      </c>
      <c r="L680">
        <v>441.78996909635703</v>
      </c>
      <c r="M680">
        <v>57.445332720407897</v>
      </c>
      <c r="N680">
        <v>0.84625421501723197</v>
      </c>
      <c r="O680">
        <v>25.121897163120501</v>
      </c>
      <c r="P680">
        <v>14.8091603053435</v>
      </c>
      <c r="Q680">
        <v>-5.5804272093502999E-2</v>
      </c>
    </row>
    <row r="681" spans="1:17" x14ac:dyDescent="0.3">
      <c r="A681" t="s">
        <v>1496</v>
      </c>
      <c r="B681" t="s">
        <v>1497</v>
      </c>
      <c r="C681" t="str">
        <f>IFERROR(VLOOKUP(Table1[[#This Row],[Ticker]],[1]!Table1[[Symbol]:[Industry]],2,FALSE),"-")</f>
        <v>-</v>
      </c>
      <c r="D681" t="s">
        <v>46</v>
      </c>
      <c r="E681">
        <v>6502.1111521539997</v>
      </c>
      <c r="F681">
        <v>231.62</v>
      </c>
      <c r="G681">
        <v>163.37056658532401</v>
      </c>
      <c r="H681">
        <v>24.763207358276901</v>
      </c>
      <c r="I681">
        <v>48.454209704125901</v>
      </c>
      <c r="J681">
        <v>-0.12288793464046401</v>
      </c>
      <c r="K681">
        <v>205.34896236521001</v>
      </c>
      <c r="L681">
        <v>165.80571147691401</v>
      </c>
      <c r="M681">
        <v>55.2347697479007</v>
      </c>
      <c r="N681">
        <v>0.95544128308896603</v>
      </c>
      <c r="O681">
        <v>7.50366980398928</v>
      </c>
      <c r="P681">
        <v>189.70606629143199</v>
      </c>
      <c r="Q681">
        <v>6.0851665477668002E-2</v>
      </c>
    </row>
    <row r="682" spans="1:17" hidden="1" x14ac:dyDescent="0.3">
      <c r="A682" t="s">
        <v>1498</v>
      </c>
      <c r="B682" t="s">
        <v>1499</v>
      </c>
      <c r="C682" t="str">
        <f>IFERROR(VLOOKUP(Table1[[#This Row],[Ticker]],[1]!Table1[[Symbol]:[Industry]],2,FALSE),"-")</f>
        <v>-</v>
      </c>
      <c r="D682" t="s">
        <v>1318</v>
      </c>
      <c r="E682">
        <v>6496.9056107910001</v>
      </c>
      <c r="F682">
        <v>1157.01</v>
      </c>
      <c r="G682">
        <v>-18.117958953506498</v>
      </c>
      <c r="H682">
        <v>-5.6699923698449304</v>
      </c>
      <c r="I682">
        <v>-7.7171435246244604</v>
      </c>
      <c r="J682">
        <v>-0.41100006466907801</v>
      </c>
      <c r="K682">
        <v>1147.8093917767501</v>
      </c>
      <c r="L682">
        <v>1121.32886191028</v>
      </c>
      <c r="M682">
        <v>63.340787818078198</v>
      </c>
      <c r="N682">
        <v>0.81099505495266799</v>
      </c>
      <c r="O682">
        <v>14.552164631247701</v>
      </c>
      <c r="P682">
        <v>33.633245169263397</v>
      </c>
    </row>
    <row r="683" spans="1:17" x14ac:dyDescent="0.3">
      <c r="A683" t="s">
        <v>1500</v>
      </c>
      <c r="B683" t="s">
        <v>1501</v>
      </c>
      <c r="C683" t="str">
        <f>IFERROR(VLOOKUP(Table1[[#This Row],[Ticker]],[1]!Table1[[Symbol]:[Industry]],2,FALSE),"-")</f>
        <v>-</v>
      </c>
      <c r="D683" t="s">
        <v>1502</v>
      </c>
      <c r="E683">
        <v>6495.6221583199904</v>
      </c>
      <c r="F683">
        <v>364.6</v>
      </c>
      <c r="G683">
        <v>112.633780600866</v>
      </c>
      <c r="H683">
        <v>19.2691326014072</v>
      </c>
      <c r="I683">
        <v>17.127499450501499</v>
      </c>
      <c r="J683">
        <v>10.8633029321902</v>
      </c>
      <c r="K683">
        <v>305.21288216507202</v>
      </c>
      <c r="L683">
        <v>272.47759735138402</v>
      </c>
      <c r="M683">
        <v>82.615502641359299</v>
      </c>
      <c r="N683">
        <v>1.60375663884413</v>
      </c>
      <c r="O683">
        <v>2.3861766319253901</v>
      </c>
      <c r="P683">
        <v>152.930974679153</v>
      </c>
      <c r="Q683">
        <v>0.112564481905989</v>
      </c>
    </row>
    <row r="684" spans="1:17" x14ac:dyDescent="0.3">
      <c r="A684" t="s">
        <v>1503</v>
      </c>
      <c r="B684" t="s">
        <v>1504</v>
      </c>
      <c r="C684" t="str">
        <f>IFERROR(VLOOKUP(Table1[[#This Row],[Ticker]],[1]!Table1[[Symbol]:[Industry]],2,FALSE),"-")</f>
        <v>-</v>
      </c>
      <c r="D684" t="s">
        <v>59</v>
      </c>
      <c r="E684">
        <v>6456.1557461599996</v>
      </c>
      <c r="F684">
        <v>660.2</v>
      </c>
      <c r="G684">
        <v>65.257876441271407</v>
      </c>
      <c r="H684">
        <v>19.2554236407376</v>
      </c>
      <c r="I684">
        <v>88.818280450002604</v>
      </c>
      <c r="J684">
        <v>0.53401868274548303</v>
      </c>
      <c r="K684">
        <v>533.89266838036099</v>
      </c>
      <c r="L684">
        <v>442.87460548874799</v>
      </c>
      <c r="M684">
        <v>81.104889294206998</v>
      </c>
      <c r="N684">
        <v>1.3174435557854101</v>
      </c>
      <c r="O684">
        <v>2.54468342926386</v>
      </c>
      <c r="P684">
        <v>133.36868151290199</v>
      </c>
      <c r="Q684">
        <v>-6.6672546239409996E-3</v>
      </c>
    </row>
    <row r="685" spans="1:17" x14ac:dyDescent="0.3">
      <c r="A685" t="s">
        <v>1505</v>
      </c>
      <c r="B685" t="s">
        <v>1506</v>
      </c>
      <c r="C685" t="str">
        <f>IFERROR(VLOOKUP(Table1[[#This Row],[Ticker]],[1]!Table1[[Symbol]:[Industry]],2,FALSE),"-")</f>
        <v>-</v>
      </c>
      <c r="D685" t="s">
        <v>906</v>
      </c>
      <c r="E685">
        <v>6452.6853894790002</v>
      </c>
      <c r="F685">
        <v>217.99</v>
      </c>
      <c r="G685">
        <v>68.4378098130544</v>
      </c>
      <c r="H685">
        <v>7.5980662514355704</v>
      </c>
      <c r="I685">
        <v>0.47892781881603502</v>
      </c>
      <c r="J685">
        <v>-0.57837938322896998</v>
      </c>
      <c r="K685">
        <v>210.71067382750201</v>
      </c>
      <c r="L685">
        <v>187.713184443541</v>
      </c>
      <c r="M685">
        <v>68.960592774029607</v>
      </c>
      <c r="N685">
        <v>0.83583436145170797</v>
      </c>
      <c r="O685">
        <v>16.794348364603799</v>
      </c>
      <c r="P685">
        <v>99.624542124542103</v>
      </c>
      <c r="Q685">
        <v>6.8480274048859993E-2</v>
      </c>
    </row>
    <row r="686" spans="1:17" x14ac:dyDescent="0.3">
      <c r="A686" t="s">
        <v>1507</v>
      </c>
      <c r="B686" t="s">
        <v>1508</v>
      </c>
      <c r="C686" t="str">
        <f>IFERROR(VLOOKUP(Table1[[#This Row],[Ticker]],[1]!Table1[[Symbol]:[Industry]],2,FALSE),"-")</f>
        <v>-</v>
      </c>
      <c r="D686" t="s">
        <v>948</v>
      </c>
      <c r="E686">
        <v>6449.3681502600002</v>
      </c>
      <c r="F686">
        <v>140.61000000000001</v>
      </c>
      <c r="G686">
        <v>-9.0833489194981691</v>
      </c>
      <c r="H686">
        <v>-5.02967272803415</v>
      </c>
      <c r="I686">
        <v>-34.681043670177502</v>
      </c>
      <c r="J686">
        <v>1.4582225020588799</v>
      </c>
      <c r="K686">
        <v>148.75947282158</v>
      </c>
      <c r="L686">
        <v>159.56591709980799</v>
      </c>
      <c r="M686">
        <v>54.417528689972599</v>
      </c>
      <c r="N686">
        <v>1.6343990230396701</v>
      </c>
      <c r="O686">
        <v>49.775976104117703</v>
      </c>
      <c r="P686">
        <v>19.312685617310098</v>
      </c>
      <c r="Q686">
        <v>2.7489013668591002E-2</v>
      </c>
    </row>
    <row r="687" spans="1:17" x14ac:dyDescent="0.3">
      <c r="A687" t="s">
        <v>1509</v>
      </c>
      <c r="B687" t="s">
        <v>1510</v>
      </c>
      <c r="C687" t="str">
        <f>IFERROR(VLOOKUP(Table1[[#This Row],[Ticker]],[1]!Table1[[Symbol]:[Industry]],2,FALSE),"-")</f>
        <v>-</v>
      </c>
      <c r="D687" t="s">
        <v>86</v>
      </c>
      <c r="E687">
        <v>6425.1108251199903</v>
      </c>
      <c r="F687">
        <v>3248.8</v>
      </c>
      <c r="G687">
        <v>14.3255397869705</v>
      </c>
      <c r="H687">
        <v>31.412220813266799</v>
      </c>
      <c r="I687">
        <v>35.871361820900603</v>
      </c>
      <c r="J687">
        <v>4.2154964445984797</v>
      </c>
      <c r="K687">
        <v>2544.3175722870601</v>
      </c>
      <c r="L687">
        <v>2236.0707845196198</v>
      </c>
      <c r="M687">
        <v>83.866943122187095</v>
      </c>
      <c r="N687">
        <v>0.94330846543907199</v>
      </c>
      <c r="O687">
        <v>1.11271854223096</v>
      </c>
      <c r="P687">
        <v>103.686520376175</v>
      </c>
      <c r="Q687">
        <v>-3.1048692069159001E-2</v>
      </c>
    </row>
    <row r="688" spans="1:17" x14ac:dyDescent="0.3">
      <c r="A688" t="s">
        <v>1511</v>
      </c>
      <c r="B688" t="s">
        <v>1512</v>
      </c>
      <c r="C688" t="str">
        <f>IFERROR(VLOOKUP(Table1[[#This Row],[Ticker]],[1]!Table1[[Symbol]:[Industry]],2,FALSE),"-")</f>
        <v>-</v>
      </c>
      <c r="D688" t="s">
        <v>148</v>
      </c>
      <c r="E688">
        <v>6381.6623863199902</v>
      </c>
      <c r="F688">
        <v>408.6</v>
      </c>
      <c r="G688">
        <v>47.631215436361998</v>
      </c>
      <c r="H688">
        <v>19.5489293004869</v>
      </c>
      <c r="I688">
        <v>32.200269834210097</v>
      </c>
      <c r="J688">
        <v>9.7210571691336405</v>
      </c>
      <c r="K688">
        <v>344.436567971415</v>
      </c>
      <c r="L688">
        <v>295.00401493443701</v>
      </c>
      <c r="M688">
        <v>75.839963112165606</v>
      </c>
      <c r="N688">
        <v>0.92476190070700903</v>
      </c>
      <c r="O688">
        <v>3.0347528144884799</v>
      </c>
      <c r="P688">
        <v>80.756469807564699</v>
      </c>
      <c r="Q688">
        <v>0.217284383250993</v>
      </c>
    </row>
    <row r="689" spans="1:17" x14ac:dyDescent="0.3">
      <c r="A689" t="s">
        <v>1513</v>
      </c>
      <c r="B689" t="s">
        <v>1514</v>
      </c>
      <c r="C689" t="str">
        <f>IFERROR(VLOOKUP(Table1[[#This Row],[Ticker]],[1]!Table1[[Symbol]:[Industry]],2,FALSE),"-")</f>
        <v>-</v>
      </c>
      <c r="D689" t="s">
        <v>24</v>
      </c>
      <c r="E689">
        <v>6379.12655808</v>
      </c>
      <c r="F689">
        <v>377.6</v>
      </c>
      <c r="G689">
        <v>4.3675441713764904</v>
      </c>
      <c r="H689">
        <v>5.0193890989431296</v>
      </c>
      <c r="I689">
        <v>-19.3404356385462</v>
      </c>
      <c r="J689">
        <v>-4.1665263243714799E-2</v>
      </c>
      <c r="K689">
        <v>358.10900655082798</v>
      </c>
      <c r="L689">
        <v>352.328057065601</v>
      </c>
      <c r="M689">
        <v>66.540886448559306</v>
      </c>
      <c r="N689">
        <v>1.93669924899652</v>
      </c>
      <c r="O689">
        <v>11.8246822033898</v>
      </c>
      <c r="P689">
        <v>33.663716814159201</v>
      </c>
      <c r="Q689">
        <v>-3.5070796080263998E-2</v>
      </c>
    </row>
    <row r="690" spans="1:17" x14ac:dyDescent="0.3">
      <c r="A690" t="s">
        <v>1515</v>
      </c>
      <c r="B690" t="s">
        <v>1516</v>
      </c>
      <c r="C690" t="str">
        <f>IFERROR(VLOOKUP(Table1[[#This Row],[Ticker]],[1]!Table1[[Symbol]:[Industry]],2,FALSE),"-")</f>
        <v>-</v>
      </c>
      <c r="D690" t="s">
        <v>166</v>
      </c>
      <c r="E690">
        <v>6372.7144987499996</v>
      </c>
      <c r="F690">
        <v>920.55</v>
      </c>
      <c r="G690">
        <v>62.012729277953497</v>
      </c>
      <c r="H690">
        <v>19.875282795361901</v>
      </c>
      <c r="I690">
        <v>56.704034315957202</v>
      </c>
      <c r="J690">
        <v>1.78241197722138</v>
      </c>
      <c r="K690">
        <v>806.37148771672003</v>
      </c>
      <c r="L690">
        <v>643.49695862002204</v>
      </c>
      <c r="M690">
        <v>76.210004344243899</v>
      </c>
      <c r="N690">
        <v>0.800680346901675</v>
      </c>
      <c r="O690">
        <v>4.7200043452283902</v>
      </c>
      <c r="P690">
        <v>110.60398078242901</v>
      </c>
      <c r="Q690">
        <v>-1.1103692203654E-2</v>
      </c>
    </row>
    <row r="691" spans="1:17" x14ac:dyDescent="0.3">
      <c r="A691" t="s">
        <v>1517</v>
      </c>
      <c r="B691" t="s">
        <v>1518</v>
      </c>
      <c r="C691" t="str">
        <f>IFERROR(VLOOKUP(Table1[[#This Row],[Ticker]],[1]!Table1[[Symbol]:[Industry]],2,FALSE),"-")</f>
        <v>-</v>
      </c>
      <c r="D691" t="s">
        <v>242</v>
      </c>
      <c r="E691">
        <v>6365.6919563900001</v>
      </c>
      <c r="F691">
        <v>1532.05</v>
      </c>
      <c r="G691">
        <v>20.036644533579899</v>
      </c>
      <c r="H691">
        <v>25.663560530430299</v>
      </c>
      <c r="I691">
        <v>35.6217708695578</v>
      </c>
      <c r="J691">
        <v>16.373559116692501</v>
      </c>
      <c r="K691">
        <v>1329.74594607067</v>
      </c>
      <c r="L691">
        <v>1169.7143365271099</v>
      </c>
      <c r="M691">
        <v>71.598957910835793</v>
      </c>
      <c r="N691">
        <v>1.55320476367052</v>
      </c>
      <c r="O691">
        <v>3.3908814986456099</v>
      </c>
      <c r="P691">
        <v>77.7217098776173</v>
      </c>
      <c r="Q691">
        <v>0.118467346510928</v>
      </c>
    </row>
    <row r="692" spans="1:17" x14ac:dyDescent="0.3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1521</v>
      </c>
      <c r="E692">
        <v>6356.0662489449996</v>
      </c>
      <c r="F692">
        <v>468.55</v>
      </c>
      <c r="G692">
        <v>-3.16055297807406</v>
      </c>
      <c r="H692">
        <v>4.5391191415120096</v>
      </c>
      <c r="I692">
        <v>-7.6837425939473301</v>
      </c>
      <c r="J692">
        <v>5.3125681713295796</v>
      </c>
      <c r="K692">
        <v>459.58775690939501</v>
      </c>
      <c r="L692">
        <v>442.11952780000303</v>
      </c>
      <c r="M692">
        <v>60.388604124858503</v>
      </c>
      <c r="N692">
        <v>0.91677428434321495</v>
      </c>
      <c r="O692">
        <v>23.124533134137199</v>
      </c>
      <c r="P692">
        <v>36.882851300029202</v>
      </c>
    </row>
    <row r="693" spans="1:17" x14ac:dyDescent="0.3">
      <c r="A693" t="s">
        <v>1522</v>
      </c>
      <c r="B693" t="s">
        <v>1523</v>
      </c>
      <c r="C693" t="str">
        <f>IFERROR(VLOOKUP(Table1[[#This Row],[Ticker]],[1]!Table1[[Symbol]:[Industry]],2,FALSE),"-")</f>
        <v>-</v>
      </c>
      <c r="D693" t="s">
        <v>242</v>
      </c>
      <c r="E693">
        <v>6351.9335348699997</v>
      </c>
      <c r="F693">
        <v>1291.1500000000001</v>
      </c>
      <c r="G693">
        <v>149.46026316385499</v>
      </c>
      <c r="H693">
        <v>41.371171543209002</v>
      </c>
      <c r="I693">
        <v>68.123940799337205</v>
      </c>
      <c r="J693">
        <v>11.0167464459938</v>
      </c>
      <c r="K693">
        <v>1053.6317654785601</v>
      </c>
      <c r="L693">
        <v>864.412925025356</v>
      </c>
      <c r="M693">
        <v>77.010134905891505</v>
      </c>
      <c r="N693">
        <v>2.8845202312107201</v>
      </c>
      <c r="O693">
        <v>4.4805018781706103</v>
      </c>
      <c r="P693">
        <v>175.03461497497</v>
      </c>
      <c r="Q693">
        <v>4.9322630445871998E-2</v>
      </c>
    </row>
    <row r="694" spans="1:17" hidden="1" x14ac:dyDescent="0.3">
      <c r="A694" t="s">
        <v>1524</v>
      </c>
      <c r="B694" t="s">
        <v>1525</v>
      </c>
      <c r="C694" t="str">
        <f>IFERROR(VLOOKUP(Table1[[#This Row],[Ticker]],[1]!Table1[[Symbol]:[Industry]],2,FALSE),"-")</f>
        <v>-</v>
      </c>
      <c r="D694" t="s">
        <v>46</v>
      </c>
      <c r="E694">
        <v>6347.84</v>
      </c>
      <c r="F694">
        <v>92</v>
      </c>
      <c r="G694">
        <v>-36.033376116810103</v>
      </c>
      <c r="H694">
        <v>-7.4994418742415601</v>
      </c>
      <c r="I694">
        <v>-3.7677182080157401</v>
      </c>
      <c r="J694">
        <v>-1.2750618476839399</v>
      </c>
      <c r="K694">
        <v>92.080631384499497</v>
      </c>
      <c r="L694">
        <v>93.105236313798002</v>
      </c>
      <c r="M694">
        <v>53.081674366169402</v>
      </c>
      <c r="N694">
        <v>1.7878787878787801</v>
      </c>
      <c r="O694">
        <v>11.9565217391304</v>
      </c>
      <c r="P694">
        <v>8.2352941176470509</v>
      </c>
    </row>
    <row r="695" spans="1:17" x14ac:dyDescent="0.3">
      <c r="A695" t="s">
        <v>1526</v>
      </c>
      <c r="B695" t="s">
        <v>1527</v>
      </c>
      <c r="C695" t="str">
        <f>IFERROR(VLOOKUP(Table1[[#This Row],[Ticker]],[1]!Table1[[Symbol]:[Industry]],2,FALSE),"-")</f>
        <v>-</v>
      </c>
      <c r="D695" t="s">
        <v>230</v>
      </c>
      <c r="E695">
        <v>6341.44123132</v>
      </c>
      <c r="F695">
        <v>1410.55</v>
      </c>
      <c r="G695">
        <v>-30.750930200520099</v>
      </c>
      <c r="H695">
        <v>10.266970467504001</v>
      </c>
      <c r="I695">
        <v>-22.7559386148118</v>
      </c>
      <c r="J695">
        <v>5.06555215087758</v>
      </c>
      <c r="K695">
        <v>1342.3554887469099</v>
      </c>
      <c r="L695">
        <v>1429.4043188396799</v>
      </c>
      <c r="M695">
        <v>75.397847678460195</v>
      </c>
      <c r="N695">
        <v>0.80572726839750197</v>
      </c>
      <c r="O695">
        <v>34.553897415901602</v>
      </c>
      <c r="P695">
        <v>23.396903158078899</v>
      </c>
      <c r="Q695">
        <v>-6.9943391069208993E-2</v>
      </c>
    </row>
    <row r="696" spans="1:17" hidden="1" x14ac:dyDescent="0.3">
      <c r="A696" t="s">
        <v>1528</v>
      </c>
      <c r="B696" t="s">
        <v>1529</v>
      </c>
      <c r="C696" t="str">
        <f>IFERROR(VLOOKUP(Table1[[#This Row],[Ticker]],[1]!Table1[[Symbol]:[Industry]],2,FALSE),"-")</f>
        <v>-</v>
      </c>
      <c r="D696" t="s">
        <v>119</v>
      </c>
      <c r="E696">
        <v>6340.4893550199904</v>
      </c>
      <c r="F696">
        <v>553.4</v>
      </c>
      <c r="G696">
        <v>-28.216929757032499</v>
      </c>
      <c r="H696">
        <v>5.4253091780117897</v>
      </c>
      <c r="I696">
        <v>-11.5674406378225</v>
      </c>
      <c r="J696">
        <v>1.85638386767327</v>
      </c>
      <c r="K696">
        <v>511.545458244271</v>
      </c>
      <c r="L696">
        <v>521.37793950103503</v>
      </c>
      <c r="M696">
        <v>74.045678480588606</v>
      </c>
      <c r="N696">
        <v>3.8288048058243001</v>
      </c>
      <c r="O696">
        <v>13.832670762558701</v>
      </c>
      <c r="P696">
        <v>18.5010706638115</v>
      </c>
      <c r="Q696">
        <v>1.2885768237111E-2</v>
      </c>
    </row>
    <row r="697" spans="1:17" x14ac:dyDescent="0.3">
      <c r="A697" t="s">
        <v>1530</v>
      </c>
      <c r="B697" t="s">
        <v>1531</v>
      </c>
      <c r="C697" t="str">
        <f>IFERROR(VLOOKUP(Table1[[#This Row],[Ticker]],[1]!Table1[[Symbol]:[Industry]],2,FALSE),"-")</f>
        <v>-</v>
      </c>
      <c r="D697" t="s">
        <v>387</v>
      </c>
      <c r="E697">
        <v>6335.0133908159996</v>
      </c>
      <c r="F697">
        <v>64.459999999999994</v>
      </c>
      <c r="G697">
        <v>-33.255087312230998</v>
      </c>
      <c r="H697">
        <v>-6.7616082792651104</v>
      </c>
      <c r="I697">
        <v>-41.011822898349998</v>
      </c>
      <c r="J697">
        <v>5.8534857316148896</v>
      </c>
      <c r="K697">
        <v>66.306096562237101</v>
      </c>
      <c r="L697">
        <v>70.836390474933197</v>
      </c>
      <c r="M697">
        <v>68.365796190859896</v>
      </c>
      <c r="N697">
        <v>2.0245677155920099</v>
      </c>
      <c r="O697">
        <v>52.032268073223698</v>
      </c>
      <c r="P697">
        <v>8.7015177065767197</v>
      </c>
      <c r="Q697">
        <v>7.0845242048882998E-2</v>
      </c>
    </row>
    <row r="698" spans="1:17" x14ac:dyDescent="0.3">
      <c r="A698" t="s">
        <v>1532</v>
      </c>
      <c r="B698" t="s">
        <v>1533</v>
      </c>
      <c r="C698" t="str">
        <f>IFERROR(VLOOKUP(Table1[[#This Row],[Ticker]],[1]!Table1[[Symbol]:[Industry]],2,FALSE),"-")</f>
        <v>-</v>
      </c>
      <c r="D698" t="s">
        <v>401</v>
      </c>
      <c r="E698">
        <v>6316.6361975</v>
      </c>
      <c r="F698">
        <v>205</v>
      </c>
      <c r="G698">
        <v>207.251413527202</v>
      </c>
      <c r="H698">
        <v>8.9072041409654101</v>
      </c>
      <c r="I698">
        <v>17.008944880126901</v>
      </c>
      <c r="J698">
        <v>1.01138772175087</v>
      </c>
      <c r="K698">
        <v>191.240087272979</v>
      </c>
      <c r="L698">
        <v>147.007219647814</v>
      </c>
      <c r="M698">
        <v>41.782031593415603</v>
      </c>
      <c r="N698">
        <v>0.94709034514268298</v>
      </c>
      <c r="O698">
        <v>17.024390243902399</v>
      </c>
      <c r="P698">
        <v>239.403973509933</v>
      </c>
      <c r="Q698">
        <v>6.1067307230729E-2</v>
      </c>
    </row>
    <row r="699" spans="1:17" hidden="1" x14ac:dyDescent="0.3">
      <c r="A699" t="s">
        <v>1534</v>
      </c>
      <c r="B699" t="s">
        <v>1535</v>
      </c>
      <c r="C699" t="str">
        <f>IFERROR(VLOOKUP(Table1[[#This Row],[Ticker]],[1]!Table1[[Symbol]:[Industry]],2,FALSE),"-")</f>
        <v>-</v>
      </c>
      <c r="D699" t="s">
        <v>43</v>
      </c>
      <c r="E699">
        <v>6308.0346939999999</v>
      </c>
      <c r="F699">
        <v>4100.2</v>
      </c>
      <c r="G699">
        <v>-13.9012003460534</v>
      </c>
      <c r="H699">
        <v>-7.3815758692787803</v>
      </c>
      <c r="I699">
        <v>-5.649338763637</v>
      </c>
      <c r="J699">
        <v>-0.305342127964226</v>
      </c>
      <c r="K699">
        <v>4021.3388616133402</v>
      </c>
      <c r="L699">
        <v>3730.35364232867</v>
      </c>
      <c r="M699">
        <v>52.1769649638236</v>
      </c>
      <c r="N699">
        <v>0.49677597112348398</v>
      </c>
      <c r="O699">
        <v>10.2994975854836</v>
      </c>
      <c r="P699">
        <v>29.794238683127499</v>
      </c>
      <c r="Q699">
        <v>-5.6228015880452002E-2</v>
      </c>
    </row>
    <row r="700" spans="1:17" x14ac:dyDescent="0.3">
      <c r="A700" t="s">
        <v>1536</v>
      </c>
      <c r="B700" t="s">
        <v>1537</v>
      </c>
      <c r="C700" t="str">
        <f>IFERROR(VLOOKUP(Table1[[#This Row],[Ticker]],[1]!Table1[[Symbol]:[Industry]],2,FALSE),"-")</f>
        <v>-</v>
      </c>
      <c r="D700" t="s">
        <v>75</v>
      </c>
      <c r="E700">
        <v>6271.5839999999998</v>
      </c>
      <c r="F700">
        <v>890.85</v>
      </c>
      <c r="G700">
        <v>132.794866563662</v>
      </c>
      <c r="H700">
        <v>4.6687139398614104</v>
      </c>
      <c r="I700">
        <v>29.6153010039612</v>
      </c>
      <c r="J700">
        <v>-2.56480050590319</v>
      </c>
      <c r="K700">
        <v>878.91972675420698</v>
      </c>
      <c r="L700">
        <v>753.84238879404597</v>
      </c>
      <c r="M700">
        <v>59.806968535638497</v>
      </c>
      <c r="N700">
        <v>0.822775461497113</v>
      </c>
      <c r="O700">
        <v>30.773979906830501</v>
      </c>
      <c r="P700">
        <v>164.97620464009501</v>
      </c>
      <c r="Q700">
        <v>9.4367951843549E-2</v>
      </c>
    </row>
    <row r="701" spans="1:17" hidden="1" x14ac:dyDescent="0.3">
      <c r="A701" t="s">
        <v>1538</v>
      </c>
      <c r="B701" t="s">
        <v>1539</v>
      </c>
      <c r="C701" t="str">
        <f>IFERROR(VLOOKUP(Table1[[#This Row],[Ticker]],[1]!Table1[[Symbol]:[Industry]],2,FALSE),"-")</f>
        <v>-</v>
      </c>
      <c r="D701" t="s">
        <v>1023</v>
      </c>
      <c r="E701">
        <v>6266.1528877000001</v>
      </c>
      <c r="F701">
        <v>101</v>
      </c>
      <c r="M701">
        <v>50</v>
      </c>
      <c r="N701">
        <v>1</v>
      </c>
    </row>
    <row r="702" spans="1:17" x14ac:dyDescent="0.3">
      <c r="A702" t="s">
        <v>1540</v>
      </c>
      <c r="B702" t="s">
        <v>1541</v>
      </c>
      <c r="C702" t="str">
        <f>IFERROR(VLOOKUP(Table1[[#This Row],[Ticker]],[1]!Table1[[Symbol]:[Industry]],2,FALSE),"-")</f>
        <v>-</v>
      </c>
      <c r="D702" t="s">
        <v>230</v>
      </c>
      <c r="E702">
        <v>6231.8752239199903</v>
      </c>
      <c r="F702">
        <v>785.8</v>
      </c>
      <c r="G702">
        <v>61.522127117127397</v>
      </c>
      <c r="H702">
        <v>15.4286253793074</v>
      </c>
      <c r="I702">
        <v>6.0204181339346698</v>
      </c>
      <c r="J702">
        <v>3.4546678820457801</v>
      </c>
      <c r="K702">
        <v>707.77850437938196</v>
      </c>
      <c r="L702">
        <v>670.44985545434304</v>
      </c>
      <c r="M702">
        <v>84.621589022975101</v>
      </c>
      <c r="N702">
        <v>0.93379991675023899</v>
      </c>
      <c r="O702">
        <v>12.471366759989801</v>
      </c>
      <c r="P702">
        <v>94.987593052109105</v>
      </c>
    </row>
    <row r="703" spans="1:17" hidden="1" x14ac:dyDescent="0.3">
      <c r="A703" t="s">
        <v>1542</v>
      </c>
      <c r="B703" t="s">
        <v>1543</v>
      </c>
      <c r="C703" t="str">
        <f>IFERROR(VLOOKUP(Table1[[#This Row],[Ticker]],[1]!Table1[[Symbol]:[Industry]],2,FALSE),"-")</f>
        <v>-</v>
      </c>
      <c r="D703" t="s">
        <v>21</v>
      </c>
      <c r="E703">
        <v>6203.8326557999999</v>
      </c>
      <c r="F703">
        <v>524.4</v>
      </c>
      <c r="G703">
        <v>-3.64186467509297</v>
      </c>
      <c r="H703">
        <v>11.747029605987001</v>
      </c>
      <c r="I703">
        <v>-16.143401686781498</v>
      </c>
      <c r="J703">
        <v>0.95493815231604895</v>
      </c>
      <c r="K703">
        <v>480.76595736798703</v>
      </c>
      <c r="L703">
        <v>462.58340564697801</v>
      </c>
      <c r="M703">
        <v>58.6464227542128</v>
      </c>
      <c r="N703">
        <v>1.6443401467537</v>
      </c>
      <c r="O703">
        <v>14.2257818459191</v>
      </c>
      <c r="P703">
        <v>34.427069982055798</v>
      </c>
      <c r="Q703">
        <v>0.11354123138164</v>
      </c>
    </row>
    <row r="704" spans="1:17" x14ac:dyDescent="0.3">
      <c r="A704" t="s">
        <v>1544</v>
      </c>
      <c r="B704" t="s">
        <v>1545</v>
      </c>
      <c r="C704" t="str">
        <f>IFERROR(VLOOKUP(Table1[[#This Row],[Ticker]],[1]!Table1[[Symbol]:[Industry]],2,FALSE),"-")</f>
        <v>-</v>
      </c>
      <c r="D704" t="s">
        <v>230</v>
      </c>
      <c r="E704">
        <v>6154.9941590999997</v>
      </c>
      <c r="F704">
        <v>2001</v>
      </c>
      <c r="G704">
        <v>-19.891281232492499</v>
      </c>
      <c r="H704">
        <v>5.3665193250529599</v>
      </c>
      <c r="I704">
        <v>-20.679019810487699</v>
      </c>
      <c r="J704">
        <v>1.8318124809948799</v>
      </c>
      <c r="K704">
        <v>1875.0701833599201</v>
      </c>
      <c r="L704">
        <v>1971.1754908682899</v>
      </c>
      <c r="M704">
        <v>76.929259740223998</v>
      </c>
      <c r="N704">
        <v>1.18081571152388</v>
      </c>
      <c r="O704">
        <v>45.944527736131903</v>
      </c>
      <c r="P704">
        <v>25.0625</v>
      </c>
      <c r="Q704">
        <v>1.9864511612142002E-2</v>
      </c>
    </row>
    <row r="705" spans="1:17" hidden="1" x14ac:dyDescent="0.3">
      <c r="A705" t="s">
        <v>1546</v>
      </c>
      <c r="B705" t="s">
        <v>1547</v>
      </c>
      <c r="C705" t="str">
        <f>IFERROR(VLOOKUP(Table1[[#This Row],[Ticker]],[1]!Table1[[Symbol]:[Industry]],2,FALSE),"-")</f>
        <v>-</v>
      </c>
      <c r="D705" t="s">
        <v>148</v>
      </c>
      <c r="E705">
        <v>6148.7277332000003</v>
      </c>
      <c r="F705">
        <v>5439.85</v>
      </c>
      <c r="G705">
        <v>200.74231902194899</v>
      </c>
      <c r="H705">
        <v>22.8242951034665</v>
      </c>
      <c r="I705">
        <v>115.96346226836501</v>
      </c>
      <c r="J705">
        <v>8.2271343455810602</v>
      </c>
      <c r="K705">
        <v>4319.4642354371399</v>
      </c>
      <c r="L705">
        <v>3106.1481915881</v>
      </c>
      <c r="M705">
        <v>77.156237299146596</v>
      </c>
      <c r="N705">
        <v>0.73665661796633597</v>
      </c>
      <c r="O705">
        <v>1.28955761647839</v>
      </c>
      <c r="P705">
        <v>243.21902899144999</v>
      </c>
      <c r="Q705">
        <v>0.22188764034633601</v>
      </c>
    </row>
    <row r="706" spans="1:17" hidden="1" x14ac:dyDescent="0.3">
      <c r="A706" t="s">
        <v>1548</v>
      </c>
      <c r="B706" t="s">
        <v>1549</v>
      </c>
      <c r="C706" t="str">
        <f>IFERROR(VLOOKUP(Table1[[#This Row],[Ticker]],[1]!Table1[[Symbol]:[Industry]],2,FALSE),"-")</f>
        <v>-</v>
      </c>
      <c r="E706">
        <v>6082.8157835149996</v>
      </c>
      <c r="F706">
        <v>2815.85</v>
      </c>
      <c r="G706">
        <v>1778.8034337692</v>
      </c>
      <c r="H706">
        <v>62.445067471552797</v>
      </c>
      <c r="I706">
        <v>565.69855205460101</v>
      </c>
      <c r="J706">
        <v>14.824299684638399</v>
      </c>
      <c r="K706">
        <v>2125.6655864551299</v>
      </c>
      <c r="L706">
        <v>1022.4934091845701</v>
      </c>
      <c r="M706">
        <v>62.0675139713642</v>
      </c>
      <c r="N706">
        <v>0.95807824215563897</v>
      </c>
      <c r="O706">
        <v>8.3047747571781194</v>
      </c>
      <c r="P706">
        <v>1876.03508771929</v>
      </c>
    </row>
    <row r="707" spans="1:17" x14ac:dyDescent="0.3">
      <c r="A707" t="s">
        <v>1550</v>
      </c>
      <c r="B707" t="s">
        <v>1551</v>
      </c>
      <c r="C707" t="str">
        <f>IFERROR(VLOOKUP(Table1[[#This Row],[Ticker]],[1]!Table1[[Symbol]:[Industry]],2,FALSE),"-")</f>
        <v>-</v>
      </c>
      <c r="D707" t="s">
        <v>80</v>
      </c>
      <c r="E707">
        <v>6080.5047967999999</v>
      </c>
      <c r="F707">
        <v>296.8</v>
      </c>
      <c r="G707">
        <v>91.251941459059296</v>
      </c>
      <c r="H707">
        <v>43.895275479498203</v>
      </c>
      <c r="I707">
        <v>-5.75636833067444</v>
      </c>
      <c r="J707">
        <v>14.376456160990299</v>
      </c>
      <c r="K707">
        <v>240.98088772081999</v>
      </c>
      <c r="L707">
        <v>220.284306967758</v>
      </c>
      <c r="M707">
        <v>68.622170770817306</v>
      </c>
      <c r="N707">
        <v>3.1246729958169599</v>
      </c>
      <c r="O707">
        <v>11.1859838274932</v>
      </c>
      <c r="P707">
        <v>127.869481765834</v>
      </c>
      <c r="Q707">
        <v>6.4776971129003005E-2</v>
      </c>
    </row>
    <row r="708" spans="1:17" x14ac:dyDescent="0.3">
      <c r="A708" t="s">
        <v>1552</v>
      </c>
      <c r="B708" t="s">
        <v>1553</v>
      </c>
      <c r="C708" t="str">
        <f>IFERROR(VLOOKUP(Table1[[#This Row],[Ticker]],[1]!Table1[[Symbol]:[Industry]],2,FALSE),"-")</f>
        <v>-</v>
      </c>
      <c r="D708" t="s">
        <v>191</v>
      </c>
      <c r="E708">
        <v>6053.2445981699902</v>
      </c>
      <c r="F708">
        <v>496.65</v>
      </c>
      <c r="G708">
        <v>97.274627549822398</v>
      </c>
      <c r="H708">
        <v>10.137030831217301</v>
      </c>
      <c r="I708">
        <v>21.720735654951</v>
      </c>
      <c r="J708">
        <v>-3.0285688617119999</v>
      </c>
      <c r="K708">
        <v>457.01220243908398</v>
      </c>
      <c r="L708">
        <v>390.02064630267</v>
      </c>
      <c r="M708">
        <v>59.7667162340095</v>
      </c>
      <c r="N708">
        <v>0.95291332488769998</v>
      </c>
      <c r="O708">
        <v>3.6947548575455502</v>
      </c>
      <c r="P708">
        <v>135.37914691943101</v>
      </c>
      <c r="Q708">
        <v>0.172339312902659</v>
      </c>
    </row>
    <row r="709" spans="1:17" hidden="1" x14ac:dyDescent="0.3">
      <c r="A709" t="s">
        <v>1554</v>
      </c>
      <c r="B709" t="s">
        <v>1555</v>
      </c>
      <c r="C709" t="str">
        <f>IFERROR(VLOOKUP(Table1[[#This Row],[Ticker]],[1]!Table1[[Symbol]:[Industry]],2,FALSE),"-")</f>
        <v>-</v>
      </c>
      <c r="D709" t="s">
        <v>539</v>
      </c>
      <c r="E709">
        <v>6051.0084729299997</v>
      </c>
      <c r="F709">
        <v>1549.05</v>
      </c>
      <c r="G709">
        <v>17.7351418340854</v>
      </c>
      <c r="H709">
        <v>31.5312598801444</v>
      </c>
      <c r="I709">
        <v>22.050036006300299</v>
      </c>
      <c r="J709">
        <v>6.4530604972608296</v>
      </c>
      <c r="K709">
        <v>1282.06970163543</v>
      </c>
      <c r="L709">
        <v>1202.0588550350101</v>
      </c>
      <c r="M709">
        <v>77.249277707827602</v>
      </c>
      <c r="N709">
        <v>1.93506763149935</v>
      </c>
      <c r="O709">
        <v>3.2858848971950501</v>
      </c>
      <c r="P709">
        <v>58.876923076922999</v>
      </c>
      <c r="Q709">
        <v>8.9249122456299995E-4</v>
      </c>
    </row>
    <row r="710" spans="1:17" hidden="1" x14ac:dyDescent="0.3">
      <c r="A710" t="s">
        <v>1556</v>
      </c>
      <c r="B710" t="s">
        <v>1557</v>
      </c>
      <c r="C710" t="str">
        <f>IFERROR(VLOOKUP(Table1[[#This Row],[Ticker]],[1]!Table1[[Symbol]:[Industry]],2,FALSE),"-")</f>
        <v>-</v>
      </c>
      <c r="D710" t="s">
        <v>546</v>
      </c>
      <c r="E710">
        <v>6044.0176230400002</v>
      </c>
      <c r="F710">
        <v>6082.4</v>
      </c>
      <c r="G710">
        <v>59.353189678831598</v>
      </c>
      <c r="H710">
        <v>-3.75827185846759</v>
      </c>
      <c r="I710">
        <v>62.492784788259698</v>
      </c>
      <c r="J710">
        <v>0.74834219237945399</v>
      </c>
      <c r="K710">
        <v>5773.8417681839701</v>
      </c>
      <c r="L710">
        <v>4532.7301213902902</v>
      </c>
      <c r="M710">
        <v>50.364749029040901</v>
      </c>
      <c r="N710">
        <v>0.56150755494252402</v>
      </c>
      <c r="O710">
        <v>10.135801657240499</v>
      </c>
      <c r="P710">
        <v>112.849944008958</v>
      </c>
      <c r="Q710">
        <v>0.13034175970576001</v>
      </c>
    </row>
    <row r="711" spans="1:17" x14ac:dyDescent="0.3">
      <c r="A711" t="s">
        <v>1558</v>
      </c>
      <c r="B711" t="s">
        <v>1559</v>
      </c>
      <c r="C711" t="str">
        <f>IFERROR(VLOOKUP(Table1[[#This Row],[Ticker]],[1]!Table1[[Symbol]:[Industry]],2,FALSE),"-")</f>
        <v>-</v>
      </c>
      <c r="D711" t="s">
        <v>62</v>
      </c>
      <c r="E711">
        <v>6025.7044248049997</v>
      </c>
      <c r="F711">
        <v>1545.05</v>
      </c>
      <c r="G711">
        <v>124.97048974898</v>
      </c>
      <c r="H711">
        <v>82.099586072295494</v>
      </c>
      <c r="I711">
        <v>86.602296498811697</v>
      </c>
      <c r="J711">
        <v>7.7256716230296201</v>
      </c>
      <c r="K711">
        <v>1085.5602877071501</v>
      </c>
      <c r="L711">
        <v>826.19154562182598</v>
      </c>
      <c r="M711">
        <v>81.362530560085503</v>
      </c>
      <c r="N711">
        <v>0.75128237061274195</v>
      </c>
      <c r="O711">
        <v>3.0840425876185402</v>
      </c>
      <c r="P711">
        <v>155.612540325916</v>
      </c>
      <c r="Q711">
        <v>9.6706494723362998E-2</v>
      </c>
    </row>
    <row r="712" spans="1:17" x14ac:dyDescent="0.3">
      <c r="A712" t="s">
        <v>1560</v>
      </c>
      <c r="B712" t="s">
        <v>1561</v>
      </c>
      <c r="C712" t="str">
        <f>IFERROR(VLOOKUP(Table1[[#This Row],[Ticker]],[1]!Table1[[Symbol]:[Industry]],2,FALSE),"-")</f>
        <v>-</v>
      </c>
      <c r="D712" t="s">
        <v>546</v>
      </c>
      <c r="E712">
        <v>6000.737314</v>
      </c>
      <c r="F712">
        <v>305.5</v>
      </c>
      <c r="G712">
        <v>-7.5097544024578804</v>
      </c>
      <c r="H712">
        <v>-1.16736587535919</v>
      </c>
      <c r="I712">
        <v>-28.2952087307483</v>
      </c>
      <c r="J712">
        <v>-1.4553897165364</v>
      </c>
      <c r="K712">
        <v>313.15766149645799</v>
      </c>
      <c r="L712">
        <v>320.13040351831802</v>
      </c>
      <c r="M712">
        <v>55.141105825317901</v>
      </c>
      <c r="N712">
        <v>1.44751684677291</v>
      </c>
      <c r="O712">
        <v>32.661211129296198</v>
      </c>
      <c r="P712">
        <v>30.5555555555555</v>
      </c>
      <c r="Q712">
        <v>0.113658473352528</v>
      </c>
    </row>
    <row r="713" spans="1:17" x14ac:dyDescent="0.3">
      <c r="A713" t="s">
        <v>1562</v>
      </c>
      <c r="B713" t="s">
        <v>1563</v>
      </c>
      <c r="C713" t="str">
        <f>IFERROR(VLOOKUP(Table1[[#This Row],[Ticker]],[1]!Table1[[Symbol]:[Industry]],2,FALSE),"-")</f>
        <v>-</v>
      </c>
      <c r="D713" t="s">
        <v>1415</v>
      </c>
      <c r="E713">
        <v>5981.5963603549999</v>
      </c>
      <c r="F713">
        <v>924.55</v>
      </c>
      <c r="G713">
        <v>37.340809449777602</v>
      </c>
      <c r="H713">
        <v>24.058092477489399</v>
      </c>
      <c r="I713">
        <v>-7.9924374578486503</v>
      </c>
      <c r="J713">
        <v>20.271037443096098</v>
      </c>
      <c r="K713">
        <v>736.89254159201403</v>
      </c>
      <c r="L713">
        <v>748.95171117084999</v>
      </c>
      <c r="M713">
        <v>92.582786288496393</v>
      </c>
      <c r="N713">
        <v>2.4294187220463401</v>
      </c>
      <c r="O713">
        <v>17.787031528851799</v>
      </c>
      <c r="P713">
        <v>64.539953728421395</v>
      </c>
      <c r="Q713">
        <v>0.111855241510742</v>
      </c>
    </row>
    <row r="714" spans="1:17" hidden="1" x14ac:dyDescent="0.3">
      <c r="A714" t="s">
        <v>1564</v>
      </c>
      <c r="B714" t="s">
        <v>1565</v>
      </c>
      <c r="C714" t="str">
        <f>IFERROR(VLOOKUP(Table1[[#This Row],[Ticker]],[1]!Table1[[Symbol]:[Industry]],2,FALSE),"-")</f>
        <v>-</v>
      </c>
      <c r="D714" t="s">
        <v>401</v>
      </c>
      <c r="E714">
        <v>5950.9554116700001</v>
      </c>
      <c r="F714">
        <v>269.64999999999998</v>
      </c>
      <c r="G714">
        <v>158.330446059991</v>
      </c>
      <c r="H714">
        <v>-2.0303799979940602</v>
      </c>
      <c r="I714">
        <v>48.169247846597301</v>
      </c>
      <c r="J714">
        <v>9.2011387066870398E-3</v>
      </c>
      <c r="K714">
        <v>258.918735864452</v>
      </c>
      <c r="L714">
        <v>203.05251080315199</v>
      </c>
      <c r="M714">
        <v>49.928037944346897</v>
      </c>
      <c r="N714">
        <v>0.54080707804365502</v>
      </c>
      <c r="O714">
        <v>11.2553309846096</v>
      </c>
      <c r="P714">
        <v>185.042283298097</v>
      </c>
      <c r="Q714">
        <v>0.13430140468873</v>
      </c>
    </row>
    <row r="715" spans="1:17" x14ac:dyDescent="0.3">
      <c r="A715" t="s">
        <v>1566</v>
      </c>
      <c r="B715" t="s">
        <v>1567</v>
      </c>
      <c r="C715" t="str">
        <f>IFERROR(VLOOKUP(Table1[[#This Row],[Ticker]],[1]!Table1[[Symbol]:[Industry]],2,FALSE),"-")</f>
        <v>-</v>
      </c>
      <c r="D715" t="s">
        <v>242</v>
      </c>
      <c r="E715">
        <v>5904.5129350999996</v>
      </c>
      <c r="F715">
        <v>2541.5</v>
      </c>
      <c r="G715">
        <v>161.32187483380901</v>
      </c>
      <c r="H715">
        <v>43.045614112487499</v>
      </c>
      <c r="I715">
        <v>71.339939629322004</v>
      </c>
      <c r="J715">
        <v>11.270336327530799</v>
      </c>
      <c r="K715">
        <v>2018.8726059159101</v>
      </c>
      <c r="L715">
        <v>1655.9245351648501</v>
      </c>
      <c r="M715">
        <v>78.399506081085306</v>
      </c>
      <c r="N715">
        <v>2.40281620078341</v>
      </c>
      <c r="O715">
        <v>3.87566397796577</v>
      </c>
      <c r="P715">
        <v>210.791806786915</v>
      </c>
      <c r="Q715">
        <v>0.120308440207111</v>
      </c>
    </row>
    <row r="716" spans="1:17" hidden="1" x14ac:dyDescent="0.3">
      <c r="A716" t="s">
        <v>1568</v>
      </c>
      <c r="B716" t="s">
        <v>1569</v>
      </c>
      <c r="C716" t="str">
        <f>IFERROR(VLOOKUP(Table1[[#This Row],[Ticker]],[1]!Table1[[Symbol]:[Industry]],2,FALSE),"-")</f>
        <v>-</v>
      </c>
      <c r="D716" t="s">
        <v>127</v>
      </c>
      <c r="E716">
        <v>5874.4872386199904</v>
      </c>
      <c r="F716">
        <v>486.2</v>
      </c>
      <c r="G716">
        <v>91.494424020005596</v>
      </c>
      <c r="H716">
        <v>64.914956721017404</v>
      </c>
      <c r="I716">
        <v>104.13390698974</v>
      </c>
      <c r="J716">
        <v>8.6063168452435299</v>
      </c>
      <c r="K716">
        <v>348.56227207710401</v>
      </c>
      <c r="M716">
        <v>67.981199964901094</v>
      </c>
      <c r="N716">
        <v>1.2653203435262901</v>
      </c>
      <c r="O716">
        <v>9.0086384204031305</v>
      </c>
      <c r="P716">
        <v>187.012987012987</v>
      </c>
    </row>
    <row r="717" spans="1:17" hidden="1" x14ac:dyDescent="0.3">
      <c r="A717" t="s">
        <v>1570</v>
      </c>
      <c r="B717" t="s">
        <v>1571</v>
      </c>
      <c r="C717" t="str">
        <f>IFERROR(VLOOKUP(Table1[[#This Row],[Ticker]],[1]!Table1[[Symbol]:[Industry]],2,FALSE),"-")</f>
        <v>-</v>
      </c>
      <c r="D717" t="s">
        <v>1572</v>
      </c>
      <c r="E717">
        <v>5858.41465565</v>
      </c>
      <c r="F717">
        <v>4553.3</v>
      </c>
      <c r="G717">
        <v>154.15543798766299</v>
      </c>
      <c r="H717">
        <v>34.166699858041802</v>
      </c>
      <c r="I717">
        <v>20.9983021186193</v>
      </c>
      <c r="J717">
        <v>0.53344879061391803</v>
      </c>
      <c r="K717">
        <v>3878.2451603946602</v>
      </c>
      <c r="L717">
        <v>3287.8775569447498</v>
      </c>
      <c r="M717">
        <v>68.152359845317903</v>
      </c>
      <c r="N717">
        <v>1.58941845364368</v>
      </c>
      <c r="O717">
        <v>5.41804844837809</v>
      </c>
      <c r="P717">
        <v>181.929352032444</v>
      </c>
      <c r="Q717">
        <v>0.14386402064770101</v>
      </c>
    </row>
    <row r="718" spans="1:17" x14ac:dyDescent="0.3">
      <c r="A718" t="s">
        <v>1573</v>
      </c>
      <c r="B718" t="s">
        <v>1574</v>
      </c>
      <c r="C718" t="str">
        <f>IFERROR(VLOOKUP(Table1[[#This Row],[Ticker]],[1]!Table1[[Symbol]:[Industry]],2,FALSE),"-")</f>
        <v>-</v>
      </c>
      <c r="D718" t="s">
        <v>1141</v>
      </c>
      <c r="E718">
        <v>5842.5428209499996</v>
      </c>
      <c r="F718">
        <v>457.05</v>
      </c>
      <c r="G718">
        <v>43.973656080608002</v>
      </c>
      <c r="H718">
        <v>15.5733632649447</v>
      </c>
      <c r="I718">
        <v>12.026838420605801</v>
      </c>
      <c r="J718">
        <v>8.9226613398534997</v>
      </c>
      <c r="K718">
        <v>442.27473864499598</v>
      </c>
      <c r="L718">
        <v>401.14092755521898</v>
      </c>
      <c r="M718">
        <v>57.527696487065803</v>
      </c>
      <c r="N718">
        <v>1.6639760036205899</v>
      </c>
      <c r="O718">
        <v>16.168909309703501</v>
      </c>
      <c r="P718">
        <v>78.53515625</v>
      </c>
      <c r="Q718">
        <v>0.128091966979199</v>
      </c>
    </row>
    <row r="719" spans="1:17" x14ac:dyDescent="0.3">
      <c r="A719" t="s">
        <v>1575</v>
      </c>
      <c r="B719" t="s">
        <v>1576</v>
      </c>
      <c r="C719" t="str">
        <f>IFERROR(VLOOKUP(Table1[[#This Row],[Ticker]],[1]!Table1[[Symbol]:[Industry]],2,FALSE),"-")</f>
        <v>-</v>
      </c>
      <c r="D719" t="s">
        <v>401</v>
      </c>
      <c r="E719">
        <v>5838.7639900349996</v>
      </c>
      <c r="F719">
        <v>64.95</v>
      </c>
      <c r="G719">
        <v>7.4160929674838298</v>
      </c>
      <c r="H719">
        <v>-13.4908211845863</v>
      </c>
      <c r="I719">
        <v>-29.631420695986101</v>
      </c>
      <c r="J719">
        <v>-2.9432313697759098</v>
      </c>
      <c r="K719">
        <v>70.944410406774693</v>
      </c>
      <c r="L719">
        <v>67.894898173480698</v>
      </c>
      <c r="M719">
        <v>26.4642650821514</v>
      </c>
      <c r="N719">
        <v>0.47377708908164001</v>
      </c>
      <c r="O719">
        <v>35.180908391069998</v>
      </c>
      <c r="P719">
        <v>48.6270022883295</v>
      </c>
      <c r="Q719">
        <v>1.8772876717380999E-2</v>
      </c>
    </row>
    <row r="720" spans="1:17" x14ac:dyDescent="0.3">
      <c r="A720" t="s">
        <v>1577</v>
      </c>
      <c r="B720" t="s">
        <v>1578</v>
      </c>
      <c r="C720" t="str">
        <f>IFERROR(VLOOKUP(Table1[[#This Row],[Ticker]],[1]!Table1[[Symbol]:[Industry]],2,FALSE),"-")</f>
        <v>-</v>
      </c>
      <c r="D720" t="s">
        <v>59</v>
      </c>
      <c r="E720">
        <v>5836.200915675</v>
      </c>
      <c r="F720">
        <v>1426.75</v>
      </c>
      <c r="G720">
        <v>-13.7474980247683</v>
      </c>
      <c r="H720">
        <v>17.250502059375801</v>
      </c>
      <c r="I720">
        <v>11.9867330467192</v>
      </c>
      <c r="J720">
        <v>3.8065461317629299</v>
      </c>
      <c r="K720">
        <v>1269.3455762415099</v>
      </c>
      <c r="L720">
        <v>1187.56334960606</v>
      </c>
      <c r="M720">
        <v>72.431998242055002</v>
      </c>
      <c r="N720">
        <v>0.95673511755833596</v>
      </c>
      <c r="O720">
        <v>2.9612756264236899</v>
      </c>
      <c r="P720">
        <v>42.042909054706499</v>
      </c>
      <c r="Q720">
        <v>3.5868412548220002E-3</v>
      </c>
    </row>
    <row r="721" spans="1:17" hidden="1" x14ac:dyDescent="0.3">
      <c r="A721" t="s">
        <v>1579</v>
      </c>
      <c r="B721" t="s">
        <v>1580</v>
      </c>
      <c r="C721" t="str">
        <f>IFERROR(VLOOKUP(Table1[[#This Row],[Ticker]],[1]!Table1[[Symbol]:[Industry]],2,FALSE),"-")</f>
        <v>-</v>
      </c>
      <c r="D721" t="s">
        <v>59</v>
      </c>
      <c r="E721">
        <v>5799.9826805000002</v>
      </c>
      <c r="F721">
        <v>1143.55</v>
      </c>
      <c r="G721">
        <v>101.31620580126599</v>
      </c>
      <c r="H721">
        <v>6.1173449847327799</v>
      </c>
      <c r="I721">
        <v>42.918074174371</v>
      </c>
      <c r="J721">
        <v>-4.2640296061719303</v>
      </c>
      <c r="K721">
        <v>1090.30291866075</v>
      </c>
      <c r="L721">
        <v>899.93836243707301</v>
      </c>
      <c r="M721">
        <v>53.1986107732804</v>
      </c>
      <c r="N721">
        <v>0.78250422502922901</v>
      </c>
      <c r="O721">
        <v>18.923527611385602</v>
      </c>
      <c r="P721">
        <v>164.68001388728101</v>
      </c>
      <c r="Q721">
        <v>4.5902369007840997E-2</v>
      </c>
    </row>
    <row r="722" spans="1:17" x14ac:dyDescent="0.3">
      <c r="A722" t="s">
        <v>1581</v>
      </c>
      <c r="B722" t="s">
        <v>1582</v>
      </c>
      <c r="C722" t="str">
        <f>IFERROR(VLOOKUP(Table1[[#This Row],[Ticker]],[1]!Table1[[Symbol]:[Industry]],2,FALSE),"-")</f>
        <v>-</v>
      </c>
      <c r="D722" t="s">
        <v>336</v>
      </c>
      <c r="E722">
        <v>5773.6812269399998</v>
      </c>
      <c r="F722">
        <v>270.60000000000002</v>
      </c>
      <c r="G722">
        <v>-14.516326042679299</v>
      </c>
      <c r="H722">
        <v>15.773529286053501</v>
      </c>
      <c r="I722">
        <v>3.0969451392457499</v>
      </c>
      <c r="J722">
        <v>-1.9845371240912</v>
      </c>
      <c r="K722">
        <v>242.40727996163599</v>
      </c>
      <c r="L722">
        <v>228.43358680425001</v>
      </c>
      <c r="M722">
        <v>56.583580275479001</v>
      </c>
      <c r="N722">
        <v>1.2404891666068201</v>
      </c>
      <c r="O722">
        <v>6.0790835181079004</v>
      </c>
      <c r="P722">
        <v>43.174603174603099</v>
      </c>
      <c r="Q722">
        <v>-7.9298085546095007E-2</v>
      </c>
    </row>
    <row r="723" spans="1:17" x14ac:dyDescent="0.3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140</v>
      </c>
      <c r="E723">
        <v>5752.1549999999997</v>
      </c>
      <c r="F723">
        <v>201.83</v>
      </c>
      <c r="G723">
        <v>56.707815185616298</v>
      </c>
      <c r="H723">
        <v>3.5072305945718898</v>
      </c>
      <c r="I723">
        <v>8.8532750994869005</v>
      </c>
      <c r="J723">
        <v>-1.1075225806682401</v>
      </c>
      <c r="K723">
        <v>196.51053956993201</v>
      </c>
      <c r="L723">
        <v>177.960667923812</v>
      </c>
      <c r="M723">
        <v>68.679693853515403</v>
      </c>
      <c r="N723">
        <v>0.90604030826313298</v>
      </c>
      <c r="O723">
        <v>31.273844324431401</v>
      </c>
      <c r="P723">
        <v>105.32044760935899</v>
      </c>
      <c r="Q723">
        <v>1.0641608914976E-2</v>
      </c>
    </row>
    <row r="724" spans="1:17" x14ac:dyDescent="0.3">
      <c r="A724" t="s">
        <v>1585</v>
      </c>
      <c r="B724" t="s">
        <v>1586</v>
      </c>
      <c r="C724" t="str">
        <f>IFERROR(VLOOKUP(Table1[[#This Row],[Ticker]],[1]!Table1[[Symbol]:[Industry]],2,FALSE),"-")</f>
        <v>-</v>
      </c>
      <c r="D724" t="s">
        <v>242</v>
      </c>
      <c r="E724">
        <v>5722.9397990400003</v>
      </c>
      <c r="F724">
        <v>779.3</v>
      </c>
      <c r="G724">
        <v>-8.9113130462948202</v>
      </c>
      <c r="H724">
        <v>8.1464665148474804</v>
      </c>
      <c r="I724">
        <v>-15.1955589095137</v>
      </c>
      <c r="J724">
        <v>0.67593633743403003</v>
      </c>
      <c r="K724">
        <v>775.10739083324802</v>
      </c>
      <c r="L724">
        <v>758.52208723822696</v>
      </c>
      <c r="M724">
        <v>50.5016846637509</v>
      </c>
      <c r="N724">
        <v>0.64450438351957895</v>
      </c>
      <c r="O724">
        <v>11.484665725651199</v>
      </c>
      <c r="P724">
        <v>25.088282504012799</v>
      </c>
      <c r="Q724">
        <v>4.5987249268015E-2</v>
      </c>
    </row>
    <row r="725" spans="1:17" hidden="1" x14ac:dyDescent="0.3">
      <c r="A725" t="s">
        <v>1587</v>
      </c>
      <c r="B725" t="s">
        <v>1588</v>
      </c>
      <c r="C725" t="str">
        <f>IFERROR(VLOOKUP(Table1[[#This Row],[Ticker]],[1]!Table1[[Symbol]:[Industry]],2,FALSE),"-")</f>
        <v>-</v>
      </c>
      <c r="D725" t="s">
        <v>297</v>
      </c>
      <c r="E725">
        <v>5715.7418707199904</v>
      </c>
      <c r="F725">
        <v>302.39999999999998</v>
      </c>
      <c r="G725">
        <v>272.963574826431</v>
      </c>
      <c r="H725">
        <v>82.851435318740897</v>
      </c>
      <c r="I725">
        <v>194.00791663608501</v>
      </c>
      <c r="J725">
        <v>12.2101828291931</v>
      </c>
      <c r="K725">
        <v>203.60925369113801</v>
      </c>
      <c r="L725">
        <v>133.59543247779499</v>
      </c>
      <c r="M725">
        <v>71.697595355366104</v>
      </c>
      <c r="N725">
        <v>1.2688683835232799</v>
      </c>
      <c r="O725">
        <v>8.0687830687830697</v>
      </c>
      <c r="P725">
        <v>306.17864338482201</v>
      </c>
      <c r="Q725">
        <v>0.14602893842082601</v>
      </c>
    </row>
    <row r="726" spans="1:17" hidden="1" x14ac:dyDescent="0.3">
      <c r="A726" t="s">
        <v>1589</v>
      </c>
      <c r="B726" t="s">
        <v>1590</v>
      </c>
      <c r="C726" t="str">
        <f>IFERROR(VLOOKUP(Table1[[#This Row],[Ticker]],[1]!Table1[[Symbol]:[Industry]],2,FALSE),"-")</f>
        <v>-</v>
      </c>
      <c r="D726" t="s">
        <v>582</v>
      </c>
      <c r="E726">
        <v>5715.2958061500003</v>
      </c>
      <c r="F726">
        <v>5941.5</v>
      </c>
      <c r="G726">
        <v>-17.350501527867301</v>
      </c>
      <c r="H726">
        <v>-0.68937664338263005</v>
      </c>
      <c r="I726">
        <v>-6.9450593776215301</v>
      </c>
      <c r="J726">
        <v>0.29564146006300202</v>
      </c>
      <c r="K726">
        <v>5612.8131502512497</v>
      </c>
      <c r="L726">
        <v>5472.9973127863004</v>
      </c>
      <c r="M726">
        <v>64.040571872574006</v>
      </c>
      <c r="N726">
        <v>0.77823636906871196</v>
      </c>
      <c r="O726">
        <v>8.5584448371623196</v>
      </c>
      <c r="P726">
        <v>19.225829754785899</v>
      </c>
      <c r="Q726">
        <v>3.6495380885336E-2</v>
      </c>
    </row>
    <row r="727" spans="1:17" hidden="1" x14ac:dyDescent="0.3">
      <c r="A727" t="s">
        <v>1591</v>
      </c>
      <c r="B727" t="s">
        <v>1592</v>
      </c>
      <c r="C727" t="str">
        <f>IFERROR(VLOOKUP(Table1[[#This Row],[Ticker]],[1]!Table1[[Symbol]:[Industry]],2,FALSE),"-")</f>
        <v>-</v>
      </c>
      <c r="E727">
        <v>5713.7075959800004</v>
      </c>
      <c r="F727">
        <v>1412.65</v>
      </c>
      <c r="G727">
        <v>35.008636439677502</v>
      </c>
      <c r="H727">
        <v>29.4932137113788</v>
      </c>
      <c r="I727">
        <v>-2.4952603876783002</v>
      </c>
      <c r="J727">
        <v>21.164046806660402</v>
      </c>
      <c r="K727">
        <v>1197.4692419558901</v>
      </c>
      <c r="M727">
        <v>84.501920852456905</v>
      </c>
      <c r="N727">
        <v>1.1983049410687601</v>
      </c>
      <c r="O727">
        <v>21.190670017343201</v>
      </c>
      <c r="P727">
        <v>82.277419354838699</v>
      </c>
    </row>
    <row r="728" spans="1:17" hidden="1" x14ac:dyDescent="0.3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252</v>
      </c>
      <c r="E728">
        <v>5697.8905725000004</v>
      </c>
      <c r="F728">
        <v>5146.1000000000004</v>
      </c>
      <c r="G728">
        <v>141.53047134381501</v>
      </c>
      <c r="H728">
        <v>39.065562515076799</v>
      </c>
      <c r="I728">
        <v>55.377049473003602</v>
      </c>
      <c r="J728">
        <v>5.1639464915619104</v>
      </c>
      <c r="K728">
        <v>4170.9087476357299</v>
      </c>
      <c r="L728">
        <v>3345.0980874952502</v>
      </c>
      <c r="M728">
        <v>82.273109800052197</v>
      </c>
      <c r="N728">
        <v>3.8198348507377098</v>
      </c>
      <c r="O728">
        <v>4.4868929869221299</v>
      </c>
      <c r="P728">
        <v>177.987251512532</v>
      </c>
      <c r="Q728">
        <v>0.10778961231332999</v>
      </c>
    </row>
    <row r="729" spans="1:17" x14ac:dyDescent="0.3">
      <c r="A729" t="s">
        <v>1595</v>
      </c>
      <c r="B729" t="s">
        <v>1596</v>
      </c>
      <c r="C729" t="str">
        <f>IFERROR(VLOOKUP(Table1[[#This Row],[Ticker]],[1]!Table1[[Symbol]:[Industry]],2,FALSE),"-")</f>
        <v>-</v>
      </c>
      <c r="D729" t="s">
        <v>526</v>
      </c>
      <c r="E729">
        <v>5654.2425797360002</v>
      </c>
      <c r="F729">
        <v>113.53</v>
      </c>
      <c r="G729">
        <v>-23.2347383166403</v>
      </c>
      <c r="H729">
        <v>2.9995397958195298</v>
      </c>
      <c r="I729">
        <v>-11.932496680003901</v>
      </c>
      <c r="J729">
        <v>4.4748650600248601</v>
      </c>
      <c r="K729">
        <v>105.126015864313</v>
      </c>
      <c r="L729">
        <v>108.431092586685</v>
      </c>
      <c r="M729">
        <v>71.126465958289401</v>
      </c>
      <c r="N729">
        <v>2.0932786678711301</v>
      </c>
      <c r="O729">
        <v>21.289526997269402</v>
      </c>
      <c r="P729">
        <v>24.076502732240399</v>
      </c>
      <c r="Q729">
        <v>-0.104866549941962</v>
      </c>
    </row>
    <row r="730" spans="1:17" x14ac:dyDescent="0.3">
      <c r="A730" t="s">
        <v>1597</v>
      </c>
      <c r="B730" t="s">
        <v>1598</v>
      </c>
      <c r="C730" t="str">
        <f>IFERROR(VLOOKUP(Table1[[#This Row],[Ticker]],[1]!Table1[[Symbol]:[Industry]],2,FALSE),"-")</f>
        <v>-</v>
      </c>
      <c r="D730" t="s">
        <v>207</v>
      </c>
      <c r="E730">
        <v>5644.6409082800001</v>
      </c>
      <c r="F730">
        <v>622.85</v>
      </c>
      <c r="G730">
        <v>42.214534154178303</v>
      </c>
      <c r="H730">
        <v>4.1926423668622999</v>
      </c>
      <c r="I730">
        <v>15.4473662296881</v>
      </c>
      <c r="J730">
        <v>-1.17743737648316</v>
      </c>
      <c r="K730">
        <v>584.25182519908697</v>
      </c>
      <c r="L730">
        <v>499.49352699774801</v>
      </c>
      <c r="M730">
        <v>51.3000770213077</v>
      </c>
      <c r="N730">
        <v>0.38976004190003599</v>
      </c>
      <c r="O730">
        <v>6.41406438147225</v>
      </c>
      <c r="P730">
        <v>94.458320324695507</v>
      </c>
    </row>
    <row r="731" spans="1:17" x14ac:dyDescent="0.3">
      <c r="A731" t="s">
        <v>1599</v>
      </c>
      <c r="B731" t="s">
        <v>1600</v>
      </c>
      <c r="C731" t="str">
        <f>IFERROR(VLOOKUP(Table1[[#This Row],[Ticker]],[1]!Table1[[Symbol]:[Industry]],2,FALSE),"-")</f>
        <v>-</v>
      </c>
      <c r="D731" t="s">
        <v>401</v>
      </c>
      <c r="E731">
        <v>5627.2312404000004</v>
      </c>
      <c r="F731">
        <v>51.15</v>
      </c>
      <c r="G731">
        <v>-18.603764466324701</v>
      </c>
      <c r="H731">
        <v>-2.02135422483917</v>
      </c>
      <c r="I731">
        <v>-25.160907062504901</v>
      </c>
      <c r="J731">
        <v>2.1631096701906398</v>
      </c>
      <c r="K731">
        <v>52.519081716181802</v>
      </c>
      <c r="L731">
        <v>52.576392556402602</v>
      </c>
      <c r="M731">
        <v>44.7139723124372</v>
      </c>
      <c r="N731">
        <v>0.92001357054091804</v>
      </c>
      <c r="O731">
        <v>33.528836754643201</v>
      </c>
      <c r="P731">
        <v>37.499999999999901</v>
      </c>
    </row>
    <row r="732" spans="1:17" x14ac:dyDescent="0.3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242</v>
      </c>
      <c r="E732">
        <v>5603.1826664609998</v>
      </c>
      <c r="F732">
        <v>166.59</v>
      </c>
      <c r="G732">
        <v>-24.541397082268901</v>
      </c>
      <c r="H732">
        <v>2.80895707588967</v>
      </c>
      <c r="I732">
        <v>-3.0850652841459598</v>
      </c>
      <c r="J732">
        <v>3.46637117412291</v>
      </c>
      <c r="K732">
        <v>166.22307695943101</v>
      </c>
      <c r="L732">
        <v>165.947673359693</v>
      </c>
      <c r="M732">
        <v>55.399998665780302</v>
      </c>
      <c r="N732">
        <v>0.886037821960589</v>
      </c>
      <c r="O732">
        <v>31.820637493246799</v>
      </c>
      <c r="P732">
        <v>28.096885813148699</v>
      </c>
      <c r="Q732">
        <v>-7.1575491937465999E-2</v>
      </c>
    </row>
    <row r="733" spans="1:17" x14ac:dyDescent="0.3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482</v>
      </c>
      <c r="E733">
        <v>5594.5451661449997</v>
      </c>
      <c r="F733">
        <v>337.35</v>
      </c>
      <c r="G733">
        <v>-15.9387587946345</v>
      </c>
      <c r="H733">
        <v>4.8780091061505804</v>
      </c>
      <c r="I733">
        <v>-30.428837497951498</v>
      </c>
      <c r="J733">
        <v>1.51116713550259</v>
      </c>
      <c r="K733">
        <v>346.60532401663602</v>
      </c>
      <c r="L733">
        <v>381.75669245547999</v>
      </c>
      <c r="M733">
        <v>63.234463682592299</v>
      </c>
      <c r="N733">
        <v>1.3182461140826101</v>
      </c>
      <c r="O733">
        <v>60.782570031124898</v>
      </c>
      <c r="P733">
        <v>28.440890919474601</v>
      </c>
      <c r="Q733">
        <v>-0.12382029622808501</v>
      </c>
    </row>
    <row r="734" spans="1:17" x14ac:dyDescent="0.3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482</v>
      </c>
      <c r="E734">
        <v>5580.4782717999997</v>
      </c>
      <c r="F734">
        <v>1033.25</v>
      </c>
      <c r="G734">
        <v>-32.868888822139098</v>
      </c>
      <c r="H734">
        <v>-3.4849159564224301</v>
      </c>
      <c r="I734">
        <v>-28.029669239799901</v>
      </c>
      <c r="J734">
        <v>-0.746190267319505</v>
      </c>
      <c r="K734">
        <v>1047.21164858167</v>
      </c>
      <c r="L734">
        <v>1118.7287103962501</v>
      </c>
      <c r="M734">
        <v>46.1010764288609</v>
      </c>
      <c r="N734">
        <v>0.80048468545639095</v>
      </c>
      <c r="O734">
        <v>35.9496733607549</v>
      </c>
      <c r="P734">
        <v>10.7093110468231</v>
      </c>
      <c r="Q734">
        <v>-7.4864548843700002E-2</v>
      </c>
    </row>
    <row r="735" spans="1:17" x14ac:dyDescent="0.3">
      <c r="A735" t="s">
        <v>1607</v>
      </c>
      <c r="B735" t="s">
        <v>1608</v>
      </c>
      <c r="C735" t="str">
        <f>IFERROR(VLOOKUP(Table1[[#This Row],[Ticker]],[1]!Table1[[Symbol]:[Industry]],2,FALSE),"-")</f>
        <v>-</v>
      </c>
      <c r="D735" t="s">
        <v>191</v>
      </c>
      <c r="E735">
        <v>5579.676638469</v>
      </c>
      <c r="F735">
        <v>219.43</v>
      </c>
      <c r="G735">
        <v>26.873097050724699</v>
      </c>
      <c r="H735">
        <v>28.600714620281099</v>
      </c>
      <c r="I735">
        <v>17.8756500004692</v>
      </c>
      <c r="J735">
        <v>1.8164507175128199</v>
      </c>
      <c r="K735">
        <v>187.08209818293199</v>
      </c>
      <c r="L735">
        <v>162.921804859888</v>
      </c>
      <c r="M735">
        <v>74.6945293219147</v>
      </c>
      <c r="N735">
        <v>2.2798888750327602</v>
      </c>
      <c r="O735">
        <v>2.8574032721140998</v>
      </c>
      <c r="P735">
        <v>74.081713605711997</v>
      </c>
      <c r="Q735">
        <v>5.9596783289304997E-2</v>
      </c>
    </row>
    <row r="736" spans="1:17" x14ac:dyDescent="0.3">
      <c r="A736" t="s">
        <v>1609</v>
      </c>
      <c r="B736" t="s">
        <v>1610</v>
      </c>
      <c r="C736" t="str">
        <f>IFERROR(VLOOKUP(Table1[[#This Row],[Ticker]],[1]!Table1[[Symbol]:[Industry]],2,FALSE),"-")</f>
        <v>-</v>
      </c>
      <c r="D736" t="s">
        <v>46</v>
      </c>
      <c r="E736">
        <v>5570.2449513000001</v>
      </c>
      <c r="F736">
        <v>69</v>
      </c>
      <c r="G736">
        <v>57.1594630469028</v>
      </c>
      <c r="H736">
        <v>15.9352629558121</v>
      </c>
      <c r="I736">
        <v>-4.6935255449474003</v>
      </c>
      <c r="J736">
        <v>2.7973363423612998</v>
      </c>
      <c r="K736">
        <v>63.993385196161199</v>
      </c>
      <c r="L736">
        <v>57.626376474168801</v>
      </c>
      <c r="M736">
        <v>65.074325369311893</v>
      </c>
      <c r="N736">
        <v>0.83043337786818705</v>
      </c>
      <c r="O736">
        <v>14.492753623188401</v>
      </c>
      <c r="P736">
        <v>97.707736389684797</v>
      </c>
      <c r="Q736">
        <v>0.122586771861164</v>
      </c>
    </row>
    <row r="737" spans="1:17" x14ac:dyDescent="0.3">
      <c r="A737" t="s">
        <v>1611</v>
      </c>
      <c r="B737" t="s">
        <v>1612</v>
      </c>
      <c r="C737" t="str">
        <f>IFERROR(VLOOKUP(Table1[[#This Row],[Ticker]],[1]!Table1[[Symbol]:[Industry]],2,FALSE),"-")</f>
        <v>-</v>
      </c>
      <c r="D737" t="s">
        <v>242</v>
      </c>
      <c r="E737">
        <v>5459.4591237900004</v>
      </c>
      <c r="F737">
        <v>570.15</v>
      </c>
      <c r="G737">
        <v>-15.5777383200207</v>
      </c>
      <c r="H737">
        <v>5.4870513723817398</v>
      </c>
      <c r="I737">
        <v>-17.786702319879101</v>
      </c>
      <c r="J737">
        <v>0.28069354799950302</v>
      </c>
      <c r="K737">
        <v>527.86410390240599</v>
      </c>
      <c r="L737">
        <v>528.35331273349698</v>
      </c>
      <c r="M737">
        <v>70.115592258977102</v>
      </c>
      <c r="N737">
        <v>1.4653763851200501</v>
      </c>
      <c r="O737">
        <v>15.7414715425765</v>
      </c>
      <c r="P737">
        <v>31.0840326474307</v>
      </c>
      <c r="Q737">
        <v>6.5046595606317995E-2</v>
      </c>
    </row>
    <row r="738" spans="1:17" hidden="1" x14ac:dyDescent="0.3">
      <c r="A738" t="s">
        <v>1613</v>
      </c>
      <c r="B738" t="s">
        <v>1614</v>
      </c>
      <c r="C738" t="str">
        <f>IFERROR(VLOOKUP(Table1[[#This Row],[Ticker]],[1]!Table1[[Symbol]:[Industry]],2,FALSE),"-")</f>
        <v>-</v>
      </c>
      <c r="D738" t="s">
        <v>67</v>
      </c>
      <c r="E738">
        <v>5431.7471574720003</v>
      </c>
      <c r="F738">
        <v>89.99</v>
      </c>
      <c r="G738">
        <v>352.05364294108199</v>
      </c>
      <c r="H738">
        <v>31.935408989180701</v>
      </c>
      <c r="I738">
        <v>53.724427821666801</v>
      </c>
      <c r="J738">
        <v>-0.22841793414584799</v>
      </c>
      <c r="K738">
        <v>74.892722598853197</v>
      </c>
      <c r="L738">
        <v>55.355989792297798</v>
      </c>
      <c r="M738">
        <v>63.474274520893601</v>
      </c>
      <c r="N738">
        <v>0.75840986012756095</v>
      </c>
      <c r="O738">
        <v>8.3453717079675602</v>
      </c>
      <c r="P738">
        <v>381.22994652406402</v>
      </c>
      <c r="Q738">
        <v>8.6837003851257005E-2</v>
      </c>
    </row>
    <row r="739" spans="1:17" x14ac:dyDescent="0.3">
      <c r="A739" t="s">
        <v>1615</v>
      </c>
      <c r="B739" t="s">
        <v>1616</v>
      </c>
      <c r="C739" t="str">
        <f>IFERROR(VLOOKUP(Table1[[#This Row],[Ticker]],[1]!Table1[[Symbol]:[Industry]],2,FALSE),"-")</f>
        <v>-</v>
      </c>
      <c r="D739" t="s">
        <v>401</v>
      </c>
      <c r="E739">
        <v>5369.2054254300001</v>
      </c>
      <c r="F739">
        <v>295.89999999999998</v>
      </c>
      <c r="G739">
        <v>-10.044318212253</v>
      </c>
      <c r="H739">
        <v>-4.4927209686879701</v>
      </c>
      <c r="I739">
        <v>-13.3477556019464</v>
      </c>
      <c r="J739">
        <v>-3.1122437118336101</v>
      </c>
      <c r="K739">
        <v>298.32108082949799</v>
      </c>
      <c r="L739">
        <v>295.05082877241898</v>
      </c>
      <c r="M739">
        <v>44.933757735631197</v>
      </c>
      <c r="N739">
        <v>1.52786409683459</v>
      </c>
      <c r="O739">
        <v>31.108482595471401</v>
      </c>
      <c r="P739">
        <v>19.959459459459399</v>
      </c>
      <c r="Q739">
        <v>-2.2736937610717E-2</v>
      </c>
    </row>
    <row r="740" spans="1:17" x14ac:dyDescent="0.3">
      <c r="A740" t="s">
        <v>1617</v>
      </c>
      <c r="B740" t="s">
        <v>1618</v>
      </c>
      <c r="C740" t="str">
        <f>IFERROR(VLOOKUP(Table1[[#This Row],[Ticker]],[1]!Table1[[Symbol]:[Industry]],2,FALSE),"-")</f>
        <v>-</v>
      </c>
      <c r="D740" t="s">
        <v>336</v>
      </c>
      <c r="E740">
        <v>5316.6335485199997</v>
      </c>
      <c r="F740">
        <v>1955.3</v>
      </c>
      <c r="G740">
        <v>61.486203039767901</v>
      </c>
      <c r="H740">
        <v>9.6257079488940498</v>
      </c>
      <c r="I740">
        <v>49.092765223255803</v>
      </c>
      <c r="J740">
        <v>0.15275010644379999</v>
      </c>
      <c r="K740">
        <v>1671.6986436965601</v>
      </c>
      <c r="L740">
        <v>1340.94844150676</v>
      </c>
      <c r="M740">
        <v>54.602293782477297</v>
      </c>
      <c r="N740">
        <v>0.56964398885822798</v>
      </c>
      <c r="O740">
        <v>7.4003989157673997</v>
      </c>
      <c r="P740">
        <v>108.454157782515</v>
      </c>
      <c r="Q740">
        <v>-4.2980219759315999E-2</v>
      </c>
    </row>
    <row r="741" spans="1:17" x14ac:dyDescent="0.3">
      <c r="A741" t="s">
        <v>1619</v>
      </c>
      <c r="B741" t="s">
        <v>1620</v>
      </c>
      <c r="C741" t="str">
        <f>IFERROR(VLOOKUP(Table1[[#This Row],[Ticker]],[1]!Table1[[Symbol]:[Industry]],2,FALSE),"-")</f>
        <v>-</v>
      </c>
      <c r="D741" t="s">
        <v>49</v>
      </c>
      <c r="E741">
        <v>5314.3723823199998</v>
      </c>
      <c r="F741">
        <v>745.3</v>
      </c>
      <c r="G741">
        <v>-19.123789386224999</v>
      </c>
      <c r="H741">
        <v>-7.3366748345670896</v>
      </c>
      <c r="I741">
        <v>-47.5167479951415</v>
      </c>
      <c r="J741">
        <v>3.35830690895793</v>
      </c>
      <c r="K741">
        <v>781.66042801953199</v>
      </c>
      <c r="L741">
        <v>842.05375597727095</v>
      </c>
      <c r="M741">
        <v>53.449298429221002</v>
      </c>
      <c r="N741">
        <v>1.2418981561251801</v>
      </c>
      <c r="O741">
        <v>66.805313296658994</v>
      </c>
      <c r="P741">
        <v>9.9181476292308801</v>
      </c>
      <c r="Q741">
        <v>-8.6208025358430005E-3</v>
      </c>
    </row>
    <row r="742" spans="1:17" x14ac:dyDescent="0.3">
      <c r="A742" t="s">
        <v>1621</v>
      </c>
      <c r="B742" t="s">
        <v>1622</v>
      </c>
      <c r="C742" t="str">
        <f>IFERROR(VLOOKUP(Table1[[#This Row],[Ticker]],[1]!Table1[[Symbol]:[Industry]],2,FALSE),"-")</f>
        <v>-</v>
      </c>
      <c r="D742" t="s">
        <v>387</v>
      </c>
      <c r="E742">
        <v>5296.2246616000002</v>
      </c>
      <c r="F742">
        <v>106</v>
      </c>
      <c r="G742">
        <v>19.111858406377699</v>
      </c>
      <c r="H742">
        <v>4.7369798509980399</v>
      </c>
      <c r="I742">
        <v>-16.205452452187799</v>
      </c>
      <c r="J742">
        <v>1.81600731009752</v>
      </c>
      <c r="K742">
        <v>103.582303605332</v>
      </c>
      <c r="L742">
        <v>99.434542317629194</v>
      </c>
      <c r="M742">
        <v>59.713289185859701</v>
      </c>
      <c r="N742">
        <v>0.83901491816213203</v>
      </c>
      <c r="O742">
        <v>14.6698113207547</v>
      </c>
      <c r="P742">
        <v>50.675195451314799</v>
      </c>
      <c r="Q742">
        <v>3.3854219588970003E-2</v>
      </c>
    </row>
    <row r="743" spans="1:17" hidden="1" x14ac:dyDescent="0.3">
      <c r="A743" t="s">
        <v>1623</v>
      </c>
      <c r="B743" t="s">
        <v>1624</v>
      </c>
      <c r="C743" t="str">
        <f>IFERROR(VLOOKUP(Table1[[#This Row],[Ticker]],[1]!Table1[[Symbol]:[Industry]],2,FALSE),"-")</f>
        <v>-</v>
      </c>
      <c r="D743" t="s">
        <v>259</v>
      </c>
      <c r="E743">
        <v>5289.2996511109995</v>
      </c>
      <c r="F743">
        <v>4.13</v>
      </c>
      <c r="G743">
        <v>390.896235533675</v>
      </c>
      <c r="H743">
        <v>146.694106512855</v>
      </c>
      <c r="I743">
        <v>154.44860057756199</v>
      </c>
      <c r="J743">
        <v>19.955707383085201</v>
      </c>
      <c r="K743">
        <v>2.3447490237058002</v>
      </c>
      <c r="L743">
        <v>1.7407059904498401</v>
      </c>
      <c r="M743">
        <v>98.391319685015304</v>
      </c>
      <c r="N743">
        <v>1.69323570139712</v>
      </c>
      <c r="O743">
        <v>0</v>
      </c>
      <c r="P743">
        <v>490</v>
      </c>
      <c r="Q743">
        <v>5.3609066295915997E-2</v>
      </c>
    </row>
    <row r="744" spans="1:17" x14ac:dyDescent="0.3">
      <c r="A744" t="s">
        <v>1625</v>
      </c>
      <c r="B744" t="s">
        <v>1626</v>
      </c>
      <c r="C744" t="str">
        <f>IFERROR(VLOOKUP(Table1[[#This Row],[Ticker]],[1]!Table1[[Symbol]:[Industry]],2,FALSE),"-")</f>
        <v>-</v>
      </c>
      <c r="D744" t="s">
        <v>80</v>
      </c>
      <c r="E744">
        <v>5282.1251208439999</v>
      </c>
      <c r="F744">
        <v>233.09</v>
      </c>
      <c r="G744">
        <v>7.9986382796706899</v>
      </c>
      <c r="H744">
        <v>7.6319066371419702</v>
      </c>
      <c r="I744">
        <v>-10.681560467371099</v>
      </c>
      <c r="J744">
        <v>2.0711472791576</v>
      </c>
      <c r="K744">
        <v>212.49442120460401</v>
      </c>
      <c r="L744">
        <v>204.435304205553</v>
      </c>
      <c r="M744">
        <v>76.915952275797196</v>
      </c>
      <c r="N744">
        <v>1.9458322827200401</v>
      </c>
      <c r="O744">
        <v>5.9676519799219001</v>
      </c>
      <c r="P744">
        <v>34.734104046242699</v>
      </c>
      <c r="Q744">
        <v>-9.5795974371538001E-2</v>
      </c>
    </row>
    <row r="745" spans="1:17" hidden="1" x14ac:dyDescent="0.3">
      <c r="A745" t="s">
        <v>1627</v>
      </c>
      <c r="B745" t="s">
        <v>1628</v>
      </c>
      <c r="C745" t="str">
        <f>IFERROR(VLOOKUP(Table1[[#This Row],[Ticker]],[1]!Table1[[Symbol]:[Industry]],2,FALSE),"-")</f>
        <v>-</v>
      </c>
      <c r="D745" t="s">
        <v>292</v>
      </c>
      <c r="E745">
        <v>5272.22938557</v>
      </c>
      <c r="F745">
        <v>378.35</v>
      </c>
      <c r="G745">
        <v>-7.6883462391087196</v>
      </c>
      <c r="H745">
        <v>1.0177239402215399</v>
      </c>
      <c r="I745">
        <v>-9.7738850627608898</v>
      </c>
      <c r="J745">
        <v>-1.16724513609365</v>
      </c>
      <c r="K745">
        <v>369.03618227018399</v>
      </c>
      <c r="L745">
        <v>356.11271835916801</v>
      </c>
      <c r="M745">
        <v>54.542425712903103</v>
      </c>
      <c r="N745">
        <v>1.11062593178033</v>
      </c>
      <c r="O745">
        <v>5.9865204176027396</v>
      </c>
      <c r="P745">
        <v>20.8785942492012</v>
      </c>
      <c r="Q745">
        <v>1.9776491189156E-2</v>
      </c>
    </row>
    <row r="746" spans="1:17" x14ac:dyDescent="0.3">
      <c r="A746" t="s">
        <v>1629</v>
      </c>
      <c r="B746" t="s">
        <v>1630</v>
      </c>
      <c r="C746" t="str">
        <f>IFERROR(VLOOKUP(Table1[[#This Row],[Ticker]],[1]!Table1[[Symbol]:[Industry]],2,FALSE),"-")</f>
        <v>-</v>
      </c>
      <c r="D746" t="s">
        <v>1442</v>
      </c>
      <c r="E746">
        <v>5257.6414012650002</v>
      </c>
      <c r="F746">
        <v>929.35</v>
      </c>
      <c r="G746">
        <v>39.073894916824202</v>
      </c>
      <c r="H746">
        <v>1.1517761887411999</v>
      </c>
      <c r="I746">
        <v>-5.2486616278280902</v>
      </c>
      <c r="J746">
        <v>-1.3297186032589301</v>
      </c>
      <c r="K746">
        <v>910.38591290350996</v>
      </c>
      <c r="L746">
        <v>849.90660440488205</v>
      </c>
      <c r="M746">
        <v>73.437334128035403</v>
      </c>
      <c r="N746">
        <v>0.40751017093209502</v>
      </c>
      <c r="O746">
        <v>18.9971485446817</v>
      </c>
      <c r="P746">
        <v>69.280510018214898</v>
      </c>
      <c r="Q746">
        <v>0.134125947033325</v>
      </c>
    </row>
    <row r="747" spans="1:17" x14ac:dyDescent="0.3">
      <c r="A747" t="s">
        <v>1631</v>
      </c>
      <c r="B747" t="s">
        <v>1632</v>
      </c>
      <c r="C747" t="str">
        <f>IFERROR(VLOOKUP(Table1[[#This Row],[Ticker]],[1]!Table1[[Symbol]:[Industry]],2,FALSE),"-")</f>
        <v>-</v>
      </c>
      <c r="D747" t="s">
        <v>997</v>
      </c>
      <c r="E747">
        <v>5214.5708028959998</v>
      </c>
      <c r="F747">
        <v>40.880000000000003</v>
      </c>
      <c r="G747">
        <v>114.82218861285401</v>
      </c>
      <c r="H747">
        <v>29.920993636646202</v>
      </c>
      <c r="I747">
        <v>31.184378217244301</v>
      </c>
      <c r="J747">
        <v>1.2749381523160599</v>
      </c>
      <c r="K747">
        <v>36.743567761736898</v>
      </c>
      <c r="L747">
        <v>31.1245702187246</v>
      </c>
      <c r="M747">
        <v>54.851574806940597</v>
      </c>
      <c r="N747">
        <v>0.91290124029962705</v>
      </c>
      <c r="O747">
        <v>8.6105675146771006</v>
      </c>
      <c r="P747">
        <v>157.10691823899299</v>
      </c>
      <c r="Q747">
        <v>4.9110983910668003E-2</v>
      </c>
    </row>
    <row r="748" spans="1:17" hidden="1" x14ac:dyDescent="0.3">
      <c r="A748" t="s">
        <v>1633</v>
      </c>
      <c r="B748" t="s">
        <v>1634</v>
      </c>
      <c r="C748" t="str">
        <f>IFERROR(VLOOKUP(Table1[[#This Row],[Ticker]],[1]!Table1[[Symbol]:[Industry]],2,FALSE),"-")</f>
        <v>-</v>
      </c>
      <c r="D748" t="s">
        <v>230</v>
      </c>
      <c r="E748">
        <v>5199.9840570750002</v>
      </c>
      <c r="F748">
        <v>571.15</v>
      </c>
      <c r="G748">
        <v>-3.4960737973856402</v>
      </c>
      <c r="H748">
        <v>19.8587393477499</v>
      </c>
      <c r="I748">
        <v>31.2141391287002</v>
      </c>
      <c r="J748">
        <v>5.8894741589379702</v>
      </c>
      <c r="K748">
        <v>510.34412372038503</v>
      </c>
      <c r="L748">
        <v>444.11643315287603</v>
      </c>
      <c r="M748">
        <v>53.582043138576502</v>
      </c>
      <c r="N748">
        <v>0.74944812515835202</v>
      </c>
      <c r="O748">
        <v>6.7845574717674904</v>
      </c>
      <c r="P748">
        <v>58.608719800055503</v>
      </c>
    </row>
    <row r="749" spans="1:17" hidden="1" x14ac:dyDescent="0.3">
      <c r="A749" t="s">
        <v>1635</v>
      </c>
      <c r="B749" t="s">
        <v>1636</v>
      </c>
      <c r="C749" t="str">
        <f>IFERROR(VLOOKUP(Table1[[#This Row],[Ticker]],[1]!Table1[[Symbol]:[Industry]],2,FALSE),"-")</f>
        <v>-</v>
      </c>
      <c r="D749" t="s">
        <v>1637</v>
      </c>
      <c r="E749">
        <v>5168.879891351</v>
      </c>
      <c r="F749">
        <v>61.48</v>
      </c>
      <c r="G749">
        <v>-2.2445207688457098</v>
      </c>
      <c r="H749">
        <v>-6.5789947999483402</v>
      </c>
      <c r="I749">
        <v>3.6913798459593101</v>
      </c>
      <c r="J749">
        <v>0.111992313478531</v>
      </c>
      <c r="K749">
        <v>60.452920724195501</v>
      </c>
      <c r="L749">
        <v>56.336755032985202</v>
      </c>
      <c r="M749">
        <v>56.425916595309197</v>
      </c>
      <c r="N749">
        <v>0.98130319000618405</v>
      </c>
      <c r="O749">
        <v>5.4001301236174397</v>
      </c>
      <c r="P749">
        <v>28.619246861924601</v>
      </c>
      <c r="Q749">
        <v>-3.0196124243903E-2</v>
      </c>
    </row>
    <row r="750" spans="1:17" x14ac:dyDescent="0.3">
      <c r="A750" t="s">
        <v>1638</v>
      </c>
      <c r="B750" t="s">
        <v>1639</v>
      </c>
      <c r="C750" t="str">
        <f>IFERROR(VLOOKUP(Table1[[#This Row],[Ticker]],[1]!Table1[[Symbol]:[Industry]],2,FALSE),"-")</f>
        <v>-</v>
      </c>
      <c r="D750" t="s">
        <v>242</v>
      </c>
      <c r="E750">
        <v>5106.0244012000003</v>
      </c>
      <c r="F750">
        <v>306.39999999999998</v>
      </c>
      <c r="G750">
        <v>15.9520933711376</v>
      </c>
      <c r="H750">
        <v>21.617452323710602</v>
      </c>
      <c r="I750">
        <v>-0.50374012770066601</v>
      </c>
      <c r="J750">
        <v>8.3410192823413905</v>
      </c>
      <c r="K750">
        <v>272.42286419535998</v>
      </c>
      <c r="L750">
        <v>257.78217734696602</v>
      </c>
      <c r="M750">
        <v>74.147970469868397</v>
      </c>
      <c r="N750">
        <v>1.4985584272100201</v>
      </c>
      <c r="O750">
        <v>1.6155352480417799</v>
      </c>
      <c r="P750">
        <v>49.938830437973998</v>
      </c>
      <c r="Q750">
        <v>-6.0181881118499996E-3</v>
      </c>
    </row>
    <row r="751" spans="1:17" x14ac:dyDescent="0.3">
      <c r="A751" t="s">
        <v>1640</v>
      </c>
      <c r="B751" t="s">
        <v>1641</v>
      </c>
      <c r="C751" t="str">
        <f>IFERROR(VLOOKUP(Table1[[#This Row],[Ticker]],[1]!Table1[[Symbol]:[Industry]],2,FALSE),"-")</f>
        <v>-</v>
      </c>
      <c r="D751" t="s">
        <v>191</v>
      </c>
      <c r="E751">
        <v>5102.4603141500002</v>
      </c>
      <c r="F751">
        <v>127.9</v>
      </c>
      <c r="G751">
        <v>-1.3324981540965699</v>
      </c>
      <c r="H751">
        <v>2.57814433265498</v>
      </c>
      <c r="I751">
        <v>3.5344763825576102</v>
      </c>
      <c r="J751">
        <v>1.3283933552087701</v>
      </c>
      <c r="K751">
        <v>127.15162322074499</v>
      </c>
      <c r="L751">
        <v>121.613072590999</v>
      </c>
      <c r="M751">
        <v>58.322696741511699</v>
      </c>
      <c r="N751">
        <v>0.61237285482488701</v>
      </c>
      <c r="O751">
        <v>12.5879593432369</v>
      </c>
      <c r="P751">
        <v>25.330720235178799</v>
      </c>
      <c r="Q751">
        <v>1.7330967780701999E-2</v>
      </c>
    </row>
    <row r="752" spans="1:17" x14ac:dyDescent="0.3">
      <c r="A752" t="s">
        <v>1642</v>
      </c>
      <c r="B752" t="s">
        <v>1643</v>
      </c>
      <c r="C752" t="str">
        <f>IFERROR(VLOOKUP(Table1[[#This Row],[Ticker]],[1]!Table1[[Symbol]:[Industry]],2,FALSE),"-")</f>
        <v>-</v>
      </c>
      <c r="D752" t="s">
        <v>59</v>
      </c>
      <c r="E752">
        <v>5097.3360750000002</v>
      </c>
      <c r="F752">
        <v>554.45000000000005</v>
      </c>
      <c r="G752">
        <v>-6.7983872592620997</v>
      </c>
      <c r="H752">
        <v>4.6211358942323804</v>
      </c>
      <c r="I752">
        <v>-3.22333800743638</v>
      </c>
      <c r="J752">
        <v>4.1580090184577898</v>
      </c>
      <c r="K752">
        <v>506.61579621944901</v>
      </c>
      <c r="L752">
        <v>498.173560011804</v>
      </c>
      <c r="M752">
        <v>73.536019040478195</v>
      </c>
      <c r="N752">
        <v>1.3217683532454001</v>
      </c>
      <c r="O752">
        <v>16.4667688700513</v>
      </c>
      <c r="P752">
        <v>28.627769400301599</v>
      </c>
      <c r="Q752">
        <v>-7.2032611746785005E-2</v>
      </c>
    </row>
    <row r="753" spans="1:17" x14ac:dyDescent="0.3">
      <c r="A753" t="s">
        <v>1644</v>
      </c>
      <c r="B753" t="s">
        <v>1645</v>
      </c>
      <c r="C753" t="str">
        <f>IFERROR(VLOOKUP(Table1[[#This Row],[Ticker]],[1]!Table1[[Symbol]:[Industry]],2,FALSE),"-")</f>
        <v>-</v>
      </c>
      <c r="D753" t="s">
        <v>387</v>
      </c>
      <c r="E753">
        <v>5049.5562163499999</v>
      </c>
      <c r="F753">
        <v>577.29999999999995</v>
      </c>
      <c r="G753">
        <v>-40.823496048277804</v>
      </c>
      <c r="H753">
        <v>1.6040318196679499</v>
      </c>
      <c r="I753">
        <v>-33.029004117728398</v>
      </c>
      <c r="J753">
        <v>3.4106423340860101</v>
      </c>
      <c r="K753">
        <v>572.49574091673503</v>
      </c>
      <c r="L753">
        <v>612.79666630385395</v>
      </c>
      <c r="M753">
        <v>51.679957183165698</v>
      </c>
      <c r="N753">
        <v>1.71021161796581</v>
      </c>
      <c r="O753">
        <v>38.402910098735497</v>
      </c>
      <c r="P753">
        <v>12.9193154034229</v>
      </c>
      <c r="Q753">
        <v>4.726686580706E-2</v>
      </c>
    </row>
    <row r="754" spans="1:17" x14ac:dyDescent="0.3">
      <c r="A754" t="s">
        <v>1646</v>
      </c>
      <c r="B754" t="s">
        <v>1647</v>
      </c>
      <c r="C754" t="str">
        <f>IFERROR(VLOOKUP(Table1[[#This Row],[Ticker]],[1]!Table1[[Symbol]:[Industry]],2,FALSE),"-")</f>
        <v>-</v>
      </c>
      <c r="D754" t="s">
        <v>1219</v>
      </c>
      <c r="E754">
        <v>5040.33755225</v>
      </c>
      <c r="F754">
        <v>3006.85</v>
      </c>
      <c r="G754">
        <v>-0.562313957920483</v>
      </c>
      <c r="H754">
        <v>-2.06458145906619</v>
      </c>
      <c r="I754">
        <v>-19.918058416374201</v>
      </c>
      <c r="J754">
        <v>-1.6015717444865201</v>
      </c>
      <c r="K754">
        <v>2997.7676276093198</v>
      </c>
      <c r="L754">
        <v>2909.2740232986898</v>
      </c>
      <c r="M754">
        <v>62.1734647329871</v>
      </c>
      <c r="N754">
        <v>0.68623879306186997</v>
      </c>
      <c r="O754">
        <v>23.0523637693932</v>
      </c>
      <c r="P754">
        <v>37.922572359066102</v>
      </c>
      <c r="Q754">
        <v>-6.2793181699017001E-2</v>
      </c>
    </row>
    <row r="755" spans="1:17" x14ac:dyDescent="0.3">
      <c r="A755" t="s">
        <v>1648</v>
      </c>
      <c r="B755" t="s">
        <v>1649</v>
      </c>
      <c r="C755" t="str">
        <f>IFERROR(VLOOKUP(Table1[[#This Row],[Ticker]],[1]!Table1[[Symbol]:[Industry]],2,FALSE),"-")</f>
        <v>-</v>
      </c>
      <c r="D755" t="s">
        <v>119</v>
      </c>
      <c r="E755">
        <v>5009.5920599999999</v>
      </c>
      <c r="F755">
        <v>539.85</v>
      </c>
      <c r="G755">
        <v>125.34390995227901</v>
      </c>
      <c r="H755">
        <v>4.7739758472774199</v>
      </c>
      <c r="I755">
        <v>69.093935007446802</v>
      </c>
      <c r="J755">
        <v>-3.6696388350948101</v>
      </c>
      <c r="K755">
        <v>485.00344933436998</v>
      </c>
      <c r="L755">
        <v>354.40983781155097</v>
      </c>
      <c r="M755">
        <v>37.825678452935698</v>
      </c>
      <c r="N755">
        <v>0.40998192874301498</v>
      </c>
      <c r="O755">
        <v>34.7318699638788</v>
      </c>
      <c r="P755">
        <v>157.93119923554701</v>
      </c>
      <c r="Q755">
        <v>6.1458692153150002E-2</v>
      </c>
    </row>
    <row r="756" spans="1:17" hidden="1" x14ac:dyDescent="0.3">
      <c r="A756" t="s">
        <v>1650</v>
      </c>
      <c r="B756" t="s">
        <v>1651</v>
      </c>
      <c r="C756" t="str">
        <f>IFERROR(VLOOKUP(Table1[[#This Row],[Ticker]],[1]!Table1[[Symbol]:[Industry]],2,FALSE),"-")</f>
        <v>-</v>
      </c>
      <c r="D756" t="s">
        <v>148</v>
      </c>
      <c r="E756">
        <v>4938.4529199999997</v>
      </c>
      <c r="F756">
        <v>168.2</v>
      </c>
      <c r="G756">
        <v>177.69556288793501</v>
      </c>
      <c r="H756">
        <v>32.1085581257584</v>
      </c>
      <c r="I756">
        <v>5.4140906411783698</v>
      </c>
      <c r="J756">
        <v>-3.1751124407470699</v>
      </c>
      <c r="K756">
        <v>148.89152339866399</v>
      </c>
      <c r="L756">
        <v>118.561515114893</v>
      </c>
      <c r="M756">
        <v>53.442110445702298</v>
      </c>
      <c r="N756">
        <v>2.3766108935347199</v>
      </c>
      <c r="O756">
        <v>11.7717003567181</v>
      </c>
      <c r="P756">
        <v>203.063063063063</v>
      </c>
    </row>
    <row r="757" spans="1:17" x14ac:dyDescent="0.3">
      <c r="A757" t="s">
        <v>1652</v>
      </c>
      <c r="B757" t="s">
        <v>1653</v>
      </c>
      <c r="C757" t="str">
        <f>IFERROR(VLOOKUP(Table1[[#This Row],[Ticker]],[1]!Table1[[Symbol]:[Industry]],2,FALSE),"-")</f>
        <v>-</v>
      </c>
      <c r="D757" t="s">
        <v>104</v>
      </c>
      <c r="E757">
        <v>4937.7360532499997</v>
      </c>
      <c r="F757">
        <v>288.75</v>
      </c>
      <c r="G757">
        <v>89.996459080620099</v>
      </c>
      <c r="H757">
        <v>11.079793098435999</v>
      </c>
      <c r="I757">
        <v>17.772268573213498</v>
      </c>
      <c r="J757">
        <v>-1.53246210508419</v>
      </c>
      <c r="K757">
        <v>269.60312457586701</v>
      </c>
      <c r="L757">
        <v>231.320038098266</v>
      </c>
      <c r="M757">
        <v>73.388231134602293</v>
      </c>
      <c r="N757">
        <v>0.74208381791159295</v>
      </c>
      <c r="O757">
        <v>10.978354978354901</v>
      </c>
      <c r="P757">
        <v>123.145285935085</v>
      </c>
      <c r="Q757">
        <v>6.6322322004866999E-2</v>
      </c>
    </row>
    <row r="758" spans="1:17" x14ac:dyDescent="0.3">
      <c r="A758" t="s">
        <v>1654</v>
      </c>
      <c r="B758" t="s">
        <v>1655</v>
      </c>
      <c r="C758" t="str">
        <f>IFERROR(VLOOKUP(Table1[[#This Row],[Ticker]],[1]!Table1[[Symbol]:[Industry]],2,FALSE),"-")</f>
        <v>-</v>
      </c>
      <c r="D758" t="s">
        <v>1656</v>
      </c>
      <c r="E758">
        <v>4931.39927085</v>
      </c>
      <c r="F758">
        <v>974.1</v>
      </c>
      <c r="G758">
        <v>43.306315270197999</v>
      </c>
      <c r="H758">
        <v>4.7129164951078</v>
      </c>
      <c r="I758">
        <v>35.019853873114599</v>
      </c>
      <c r="J758">
        <v>-1.20735351435061</v>
      </c>
      <c r="K758">
        <v>885.88830965567797</v>
      </c>
      <c r="L758">
        <v>734.57986583965805</v>
      </c>
      <c r="M758">
        <v>59.089973113419198</v>
      </c>
      <c r="N758">
        <v>0.63731642466221206</v>
      </c>
      <c r="O758">
        <v>6.7190226876090602</v>
      </c>
      <c r="P758">
        <v>82.074766355140198</v>
      </c>
      <c r="Q758">
        <v>-5.8559974950500001E-3</v>
      </c>
    </row>
    <row r="759" spans="1:17" hidden="1" x14ac:dyDescent="0.3">
      <c r="A759" t="s">
        <v>1657</v>
      </c>
      <c r="B759" t="s">
        <v>1658</v>
      </c>
      <c r="C759" t="str">
        <f>IFERROR(VLOOKUP(Table1[[#This Row],[Ticker]],[1]!Table1[[Symbol]:[Industry]],2,FALSE),"-")</f>
        <v>-</v>
      </c>
      <c r="D759" t="s">
        <v>191</v>
      </c>
      <c r="E759">
        <v>4925.7656934699999</v>
      </c>
      <c r="F759">
        <v>7252.9</v>
      </c>
      <c r="G759">
        <v>65.063542140482895</v>
      </c>
      <c r="H759">
        <v>-6.48067064984106</v>
      </c>
      <c r="I759">
        <v>26.050169241613499</v>
      </c>
      <c r="J759">
        <v>-3.6482162101000499</v>
      </c>
      <c r="K759">
        <v>7623.7785514410398</v>
      </c>
      <c r="L759">
        <v>6441.0403674962299</v>
      </c>
      <c r="M759">
        <v>35.095269030521102</v>
      </c>
      <c r="N759">
        <v>0.654918550147639</v>
      </c>
      <c r="O759">
        <v>25.231286795626499</v>
      </c>
      <c r="P759">
        <v>101.46944444444399</v>
      </c>
      <c r="Q759">
        <v>0.13969109485147499</v>
      </c>
    </row>
    <row r="760" spans="1:17" hidden="1" x14ac:dyDescent="0.3">
      <c r="A760" t="s">
        <v>1659</v>
      </c>
      <c r="B760" t="s">
        <v>1660</v>
      </c>
      <c r="C760" t="str">
        <f>IFERROR(VLOOKUP(Table1[[#This Row],[Ticker]],[1]!Table1[[Symbol]:[Industry]],2,FALSE),"-")</f>
        <v>-</v>
      </c>
      <c r="D760" t="s">
        <v>46</v>
      </c>
      <c r="E760">
        <v>4909.3800624750002</v>
      </c>
      <c r="F760">
        <v>882.65</v>
      </c>
      <c r="G760">
        <v>1.72851902658436</v>
      </c>
      <c r="H760">
        <v>39.702130372190901</v>
      </c>
      <c r="I760">
        <v>15.079271167246199</v>
      </c>
      <c r="J760">
        <v>-1.35046788016654</v>
      </c>
      <c r="M760">
        <v>74.810934941849098</v>
      </c>
      <c r="O760">
        <v>1.6541097830397</v>
      </c>
      <c r="P760">
        <v>60.481818181818099</v>
      </c>
    </row>
    <row r="761" spans="1:17" hidden="1" x14ac:dyDescent="0.3">
      <c r="A761" t="s">
        <v>1661</v>
      </c>
      <c r="B761" t="s">
        <v>1662</v>
      </c>
      <c r="C761" t="str">
        <f>IFERROR(VLOOKUP(Table1[[#This Row],[Ticker]],[1]!Table1[[Symbol]:[Industry]],2,FALSE),"-")</f>
        <v>-</v>
      </c>
      <c r="D761" t="s">
        <v>59</v>
      </c>
      <c r="E761">
        <v>4906.5318552700001</v>
      </c>
      <c r="F761">
        <v>1128.0999999999999</v>
      </c>
      <c r="G761">
        <v>-27.058779472196498</v>
      </c>
      <c r="H761">
        <v>0.15305171643225199</v>
      </c>
      <c r="I761">
        <v>-13.8689598703542</v>
      </c>
      <c r="J761">
        <v>4.1988718016051498</v>
      </c>
      <c r="K761">
        <v>1056.73891733558</v>
      </c>
      <c r="M761">
        <v>73.897903421614203</v>
      </c>
      <c r="N761">
        <v>0.83851455480327897</v>
      </c>
      <c r="O761">
        <v>11.514936619094</v>
      </c>
      <c r="P761">
        <v>16.298969072164901</v>
      </c>
    </row>
    <row r="762" spans="1:17" x14ac:dyDescent="0.3">
      <c r="A762" t="s">
        <v>1663</v>
      </c>
      <c r="B762" t="s">
        <v>1664</v>
      </c>
      <c r="C762" t="str">
        <f>IFERROR(VLOOKUP(Table1[[#This Row],[Ticker]],[1]!Table1[[Symbol]:[Industry]],2,FALSE),"-")</f>
        <v>-</v>
      </c>
      <c r="D762" t="s">
        <v>1665</v>
      </c>
      <c r="E762">
        <v>4901.2951577839904</v>
      </c>
      <c r="F762">
        <v>72.42</v>
      </c>
      <c r="G762">
        <v>54.423463256447498</v>
      </c>
      <c r="H762">
        <v>19.017799505068702</v>
      </c>
      <c r="I762">
        <v>2.7671936965241901</v>
      </c>
      <c r="J762">
        <v>-3.3697916675638702</v>
      </c>
      <c r="K762">
        <v>69.324724615734397</v>
      </c>
      <c r="L762">
        <v>61.290475980246001</v>
      </c>
      <c r="M762">
        <v>41.529547525409498</v>
      </c>
      <c r="N762">
        <v>0.71451975142264101</v>
      </c>
      <c r="O762">
        <v>16.2524164595415</v>
      </c>
      <c r="P762">
        <v>84.274809160305296</v>
      </c>
      <c r="Q762">
        <v>7.2080764755512006E-2</v>
      </c>
    </row>
    <row r="763" spans="1:17" hidden="1" x14ac:dyDescent="0.3">
      <c r="A763" t="s">
        <v>1666</v>
      </c>
      <c r="B763" t="s">
        <v>1667</v>
      </c>
      <c r="C763" t="str">
        <f>IFERROR(VLOOKUP(Table1[[#This Row],[Ticker]],[1]!Table1[[Symbol]:[Industry]],2,FALSE),"-")</f>
        <v>-</v>
      </c>
      <c r="D763" t="s">
        <v>297</v>
      </c>
      <c r="E763">
        <v>4898.3516639999998</v>
      </c>
      <c r="F763">
        <v>224.55</v>
      </c>
      <c r="G763">
        <v>262.94043442870202</v>
      </c>
      <c r="H763">
        <v>115.210109782678</v>
      </c>
      <c r="I763">
        <v>281.530110702728</v>
      </c>
      <c r="J763">
        <v>6.8650233392540496</v>
      </c>
      <c r="K763">
        <v>136.58605098633501</v>
      </c>
      <c r="L763">
        <v>86.628813741696007</v>
      </c>
      <c r="M763">
        <v>77.827119707438598</v>
      </c>
      <c r="N763">
        <v>0.99654780507632101</v>
      </c>
      <c r="O763">
        <v>6.65775996437318</v>
      </c>
      <c r="P763">
        <v>387.3046875</v>
      </c>
      <c r="Q763">
        <v>0.23381478840482101</v>
      </c>
    </row>
    <row r="764" spans="1:17" hidden="1" x14ac:dyDescent="0.3">
      <c r="A764" t="s">
        <v>1668</v>
      </c>
      <c r="B764" t="s">
        <v>1669</v>
      </c>
      <c r="C764" t="str">
        <f>IFERROR(VLOOKUP(Table1[[#This Row],[Ticker]],[1]!Table1[[Symbol]:[Industry]],2,FALSE),"-")</f>
        <v>-</v>
      </c>
      <c r="D764" t="s">
        <v>46</v>
      </c>
      <c r="E764">
        <v>4898.1809970000004</v>
      </c>
      <c r="F764">
        <v>2553.4499999999998</v>
      </c>
      <c r="G764">
        <v>679.89694508902005</v>
      </c>
      <c r="H764">
        <v>21.6409991962432</v>
      </c>
      <c r="I764">
        <v>417.264269257921</v>
      </c>
      <c r="J764">
        <v>8.4310606012956502</v>
      </c>
      <c r="K764">
        <v>2217.29142487733</v>
      </c>
      <c r="L764">
        <v>1128.3289272975201</v>
      </c>
      <c r="M764">
        <v>50.569896503508602</v>
      </c>
      <c r="N764">
        <v>0.77444963803830502</v>
      </c>
      <c r="O764">
        <v>16.861501106346299</v>
      </c>
      <c r="P764">
        <v>839.11364472232401</v>
      </c>
    </row>
    <row r="765" spans="1:17" x14ac:dyDescent="0.3">
      <c r="A765" t="s">
        <v>1670</v>
      </c>
      <c r="B765" t="s">
        <v>1671</v>
      </c>
      <c r="C765" t="str">
        <f>IFERROR(VLOOKUP(Table1[[#This Row],[Ticker]],[1]!Table1[[Symbol]:[Industry]],2,FALSE),"-")</f>
        <v>-</v>
      </c>
      <c r="D765" t="s">
        <v>503</v>
      </c>
      <c r="E765">
        <v>4868.7007241699903</v>
      </c>
      <c r="F765">
        <v>437.1</v>
      </c>
      <c r="G765">
        <v>35.305292971083198</v>
      </c>
      <c r="H765">
        <v>54.551278797168699</v>
      </c>
      <c r="I765">
        <v>12.0497760949417</v>
      </c>
      <c r="J765">
        <v>21.880789511162401</v>
      </c>
      <c r="K765">
        <v>346.54203852014399</v>
      </c>
      <c r="L765">
        <v>316.37137884869099</v>
      </c>
      <c r="M765">
        <v>79.607918954298896</v>
      </c>
      <c r="N765">
        <v>2.43375772326175</v>
      </c>
      <c r="O765">
        <v>3.3859528711965101</v>
      </c>
      <c r="P765">
        <v>85.762855928601695</v>
      </c>
    </row>
    <row r="766" spans="1:17" hidden="1" x14ac:dyDescent="0.3">
      <c r="A766" t="s">
        <v>1672</v>
      </c>
      <c r="B766" t="s">
        <v>1673</v>
      </c>
      <c r="C766" t="str">
        <f>IFERROR(VLOOKUP(Table1[[#This Row],[Ticker]],[1]!Table1[[Symbol]:[Industry]],2,FALSE),"-")</f>
        <v>-</v>
      </c>
      <c r="D766" t="s">
        <v>98</v>
      </c>
      <c r="E766">
        <v>4849.4606495400003</v>
      </c>
      <c r="F766">
        <v>1767.35</v>
      </c>
      <c r="G766">
        <v>110.136007693994</v>
      </c>
      <c r="H766">
        <v>37.368979178389999</v>
      </c>
      <c r="I766">
        <v>16.9488683062003</v>
      </c>
      <c r="J766">
        <v>-0.612204704826808</v>
      </c>
      <c r="K766">
        <v>1455.8114432298801</v>
      </c>
      <c r="L766">
        <v>1291.8522673052901</v>
      </c>
      <c r="M766">
        <v>85.207127577812201</v>
      </c>
      <c r="N766">
        <v>2.70707170773826</v>
      </c>
      <c r="O766">
        <v>1.2363142558067199</v>
      </c>
      <c r="P766">
        <v>136.434782608695</v>
      </c>
      <c r="Q766">
        <v>0.124320025688228</v>
      </c>
    </row>
    <row r="767" spans="1:17" x14ac:dyDescent="0.3">
      <c r="A767" t="s">
        <v>1674</v>
      </c>
      <c r="B767" t="s">
        <v>1675</v>
      </c>
      <c r="C767" t="str">
        <f>IFERROR(VLOOKUP(Table1[[#This Row],[Ticker]],[1]!Table1[[Symbol]:[Industry]],2,FALSE),"-")</f>
        <v>-</v>
      </c>
      <c r="D767" t="s">
        <v>653</v>
      </c>
      <c r="E767">
        <v>4848.6888799999997</v>
      </c>
      <c r="F767">
        <v>1120.0999999999999</v>
      </c>
      <c r="G767">
        <v>94.240034591759994</v>
      </c>
      <c r="H767">
        <v>-1.73780780544881</v>
      </c>
      <c r="I767">
        <v>23.471104752227799</v>
      </c>
      <c r="J767">
        <v>-0.10455493524154499</v>
      </c>
      <c r="K767">
        <v>1137.22440352538</v>
      </c>
      <c r="L767">
        <v>987.44898286294904</v>
      </c>
      <c r="M767">
        <v>60.505009778511301</v>
      </c>
      <c r="N767">
        <v>0.81005540593387204</v>
      </c>
      <c r="O767">
        <v>33.465761985537</v>
      </c>
      <c r="P767">
        <v>125.712846347607</v>
      </c>
      <c r="Q767">
        <v>0.16539882141729001</v>
      </c>
    </row>
    <row r="768" spans="1:17" hidden="1" x14ac:dyDescent="0.3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D768" t="s">
        <v>375</v>
      </c>
      <c r="E768">
        <v>4845.9428944000001</v>
      </c>
      <c r="F768">
        <v>11405.6</v>
      </c>
      <c r="G768">
        <v>-4.6871048009147698</v>
      </c>
      <c r="H768">
        <v>10.242387712477701</v>
      </c>
      <c r="I768">
        <v>11.105793727452999</v>
      </c>
      <c r="J768">
        <v>-4.5028768460650497</v>
      </c>
      <c r="K768">
        <v>10658.111377975099</v>
      </c>
      <c r="L768">
        <v>9713.0776838213096</v>
      </c>
      <c r="M768">
        <v>44.821478629556402</v>
      </c>
      <c r="N768">
        <v>0.928065728579483</v>
      </c>
      <c r="O768">
        <v>16.406852774075801</v>
      </c>
      <c r="P768">
        <v>36.876781374696201</v>
      </c>
      <c r="Q768">
        <v>-7.9401063008562006E-2</v>
      </c>
    </row>
    <row r="769" spans="1:17" hidden="1" x14ac:dyDescent="0.3">
      <c r="A769" t="s">
        <v>1678</v>
      </c>
      <c r="B769" t="s">
        <v>1679</v>
      </c>
      <c r="C769" t="str">
        <f>IFERROR(VLOOKUP(Table1[[#This Row],[Ticker]],[1]!Table1[[Symbol]:[Industry]],2,FALSE),"-")</f>
        <v>-</v>
      </c>
      <c r="E769">
        <v>4825.7781000000004</v>
      </c>
      <c r="F769">
        <v>432.65</v>
      </c>
      <c r="G769">
        <v>278.25253253932698</v>
      </c>
      <c r="H769">
        <v>-3.5489421122234699</v>
      </c>
      <c r="I769">
        <v>-27.986370175582401</v>
      </c>
      <c r="J769">
        <v>-4.1760288366802802</v>
      </c>
      <c r="K769">
        <v>456.11580082479998</v>
      </c>
      <c r="L769">
        <v>412.760719705626</v>
      </c>
      <c r="M769">
        <v>30.092785120711</v>
      </c>
      <c r="N769">
        <v>3.4088824860526001</v>
      </c>
      <c r="O769">
        <v>47.578874378828097</v>
      </c>
      <c r="P769">
        <v>304.21357499883197</v>
      </c>
      <c r="Q769">
        <v>0.27611225982964399</v>
      </c>
    </row>
    <row r="770" spans="1:17" x14ac:dyDescent="0.3">
      <c r="A770" t="s">
        <v>1680</v>
      </c>
      <c r="B770" t="s">
        <v>1681</v>
      </c>
      <c r="C770" t="str">
        <f>IFERROR(VLOOKUP(Table1[[#This Row],[Ticker]],[1]!Table1[[Symbol]:[Industry]],2,FALSE),"-")</f>
        <v>-</v>
      </c>
      <c r="D770" t="s">
        <v>191</v>
      </c>
      <c r="E770">
        <v>4822.5025695000004</v>
      </c>
      <c r="F770">
        <v>674.3</v>
      </c>
      <c r="G770">
        <v>97.310481159294298</v>
      </c>
      <c r="H770">
        <v>12.5409550696418</v>
      </c>
      <c r="I770">
        <v>-6.5365229223625896</v>
      </c>
      <c r="J770">
        <v>-2.6317768653645301</v>
      </c>
      <c r="K770">
        <v>635.27268921192297</v>
      </c>
      <c r="L770">
        <v>575.62333909671895</v>
      </c>
      <c r="M770">
        <v>53.647531492564397</v>
      </c>
      <c r="N770">
        <v>2.9652411861577899</v>
      </c>
      <c r="O770">
        <v>10.3588907014682</v>
      </c>
      <c r="P770">
        <v>125.820495646349</v>
      </c>
      <c r="Q770">
        <v>0.14346024439185801</v>
      </c>
    </row>
    <row r="771" spans="1:17" hidden="1" x14ac:dyDescent="0.3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E771">
        <v>4815.5800835800001</v>
      </c>
      <c r="F771">
        <v>4400.8999999999996</v>
      </c>
      <c r="G771">
        <v>48.139356517630802</v>
      </c>
      <c r="H771">
        <v>-1.5128189812584201</v>
      </c>
      <c r="I771">
        <v>26.303084468805999</v>
      </c>
      <c r="J771">
        <v>0.27306021804374903</v>
      </c>
      <c r="K771">
        <v>4192.3697736329696</v>
      </c>
      <c r="L771">
        <v>3595.6620827193501</v>
      </c>
      <c r="M771">
        <v>56.737250332275998</v>
      </c>
      <c r="N771">
        <v>0.84066398204077797</v>
      </c>
      <c r="O771">
        <v>8.5459792315208194</v>
      </c>
      <c r="P771">
        <v>88.794749147379903</v>
      </c>
      <c r="Q771">
        <v>0.13034310914606201</v>
      </c>
    </row>
    <row r="772" spans="1:17" hidden="1" x14ac:dyDescent="0.3">
      <c r="A772" t="s">
        <v>1684</v>
      </c>
      <c r="B772" t="s">
        <v>1685</v>
      </c>
      <c r="C772" t="str">
        <f>IFERROR(VLOOKUP(Table1[[#This Row],[Ticker]],[1]!Table1[[Symbol]:[Industry]],2,FALSE),"-")</f>
        <v>-</v>
      </c>
      <c r="D772" t="s">
        <v>191</v>
      </c>
      <c r="E772">
        <v>4803.9467148599997</v>
      </c>
      <c r="F772">
        <v>626.20000000000005</v>
      </c>
      <c r="G772">
        <v>7.4970986193405302</v>
      </c>
      <c r="H772">
        <v>9.8284626802513806</v>
      </c>
      <c r="I772">
        <v>-3.1365311017406898</v>
      </c>
      <c r="J772">
        <v>6.3417524653262802</v>
      </c>
      <c r="K772">
        <v>562.20179216617396</v>
      </c>
      <c r="L772">
        <v>523.06363165482003</v>
      </c>
      <c r="M772">
        <v>83.188046017232494</v>
      </c>
      <c r="N772">
        <v>1.7437892028931099</v>
      </c>
      <c r="O772">
        <v>3.6410092622165302</v>
      </c>
      <c r="P772">
        <v>56.062305295950097</v>
      </c>
      <c r="Q772">
        <v>0.150356304967774</v>
      </c>
    </row>
    <row r="773" spans="1:17" hidden="1" x14ac:dyDescent="0.3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D773" t="s">
        <v>127</v>
      </c>
      <c r="E773">
        <v>4763.8899499999998</v>
      </c>
      <c r="F773">
        <v>6246.25</v>
      </c>
      <c r="G773">
        <v>549.75396549058303</v>
      </c>
      <c r="H773">
        <v>28.021834053506101</v>
      </c>
      <c r="I773">
        <v>125.999235764413</v>
      </c>
      <c r="J773">
        <v>19.794496865853802</v>
      </c>
      <c r="K773">
        <v>5361.4306009621996</v>
      </c>
      <c r="L773">
        <v>3929.81322487732</v>
      </c>
      <c r="M773">
        <v>68.453852363323307</v>
      </c>
      <c r="N773">
        <v>0.77277130942451999</v>
      </c>
      <c r="O773">
        <v>8.3770262157294404</v>
      </c>
      <c r="P773">
        <v>597.90502793296002</v>
      </c>
      <c r="Q773">
        <v>0.314032996469845</v>
      </c>
    </row>
    <row r="774" spans="1:17" x14ac:dyDescent="0.3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D774" t="s">
        <v>286</v>
      </c>
      <c r="E774">
        <v>4754.5726316399996</v>
      </c>
      <c r="F774">
        <v>246.6</v>
      </c>
      <c r="G774">
        <v>34.802231633772699</v>
      </c>
      <c r="H774">
        <v>2.7713122094460698</v>
      </c>
      <c r="I774">
        <v>-14.087586476943301</v>
      </c>
      <c r="J774">
        <v>-2.7150618476839399</v>
      </c>
      <c r="K774">
        <v>244.869974257384</v>
      </c>
      <c r="L774">
        <v>223.64663081574099</v>
      </c>
      <c r="M774">
        <v>39.481345785882397</v>
      </c>
      <c r="N774">
        <v>0.74156752302562601</v>
      </c>
      <c r="O774">
        <v>18.167072181670701</v>
      </c>
      <c r="P774">
        <v>72.086531751570107</v>
      </c>
      <c r="Q774">
        <v>0.15317785352747501</v>
      </c>
    </row>
    <row r="775" spans="1:17" hidden="1" x14ac:dyDescent="0.3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D775" t="s">
        <v>387</v>
      </c>
      <c r="E775">
        <v>4737.5974465999998</v>
      </c>
      <c r="F775">
        <v>1235.5999999999999</v>
      </c>
      <c r="G775">
        <v>-44.510639404955903</v>
      </c>
      <c r="H775">
        <v>12.549634338229501</v>
      </c>
      <c r="I775">
        <v>-24.153741084994401</v>
      </c>
      <c r="J775">
        <v>-1.71399086089171</v>
      </c>
      <c r="K775">
        <v>1137.80625795982</v>
      </c>
      <c r="L775">
        <v>1232.00897841562</v>
      </c>
      <c r="M775">
        <v>61.907233647568098</v>
      </c>
      <c r="N775">
        <v>0.927477447996225</v>
      </c>
      <c r="O775">
        <v>33.943023632243403</v>
      </c>
      <c r="P775">
        <v>23.826226386731399</v>
      </c>
      <c r="Q775">
        <v>-6.0656647554154002E-2</v>
      </c>
    </row>
    <row r="776" spans="1:17" hidden="1" x14ac:dyDescent="0.3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401</v>
      </c>
      <c r="E776">
        <v>4731.2527108000004</v>
      </c>
      <c r="F776">
        <v>127.6</v>
      </c>
      <c r="G776">
        <v>-34.480324181119698</v>
      </c>
      <c r="H776">
        <v>0.88514019591867299</v>
      </c>
      <c r="I776">
        <v>-19.906296338654499</v>
      </c>
      <c r="J776">
        <v>0.45664546938922101</v>
      </c>
      <c r="K776">
        <v>122.994149872492</v>
      </c>
      <c r="M776">
        <v>80.926939718686498</v>
      </c>
      <c r="N776">
        <v>0.81068184679637301</v>
      </c>
      <c r="O776">
        <v>20.376175548589298</v>
      </c>
      <c r="P776">
        <v>17.3333333333333</v>
      </c>
    </row>
    <row r="777" spans="1:17" x14ac:dyDescent="0.3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686</v>
      </c>
      <c r="E777">
        <v>4721.8364329199903</v>
      </c>
      <c r="F777">
        <v>714.9</v>
      </c>
      <c r="G777">
        <v>25.059633880081901</v>
      </c>
      <c r="H777">
        <v>13.585974970199</v>
      </c>
      <c r="I777">
        <v>-12.9040381088621</v>
      </c>
      <c r="J777">
        <v>2.4530083277546502</v>
      </c>
      <c r="K777">
        <v>654.93522835020099</v>
      </c>
      <c r="L777">
        <v>641.98403224471701</v>
      </c>
      <c r="M777">
        <v>61.204580392811799</v>
      </c>
      <c r="N777">
        <v>2.3652880551131998</v>
      </c>
      <c r="O777">
        <v>14.001958315848301</v>
      </c>
      <c r="P777">
        <v>53.642811089619499</v>
      </c>
      <c r="Q777">
        <v>9.7420208320348006E-2</v>
      </c>
    </row>
    <row r="778" spans="1:17" x14ac:dyDescent="0.3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130</v>
      </c>
      <c r="E778">
        <v>4700.8440816319999</v>
      </c>
      <c r="F778">
        <v>260.83999999999997</v>
      </c>
      <c r="G778">
        <v>11.8476007213886</v>
      </c>
      <c r="H778">
        <v>24.8542710619956</v>
      </c>
      <c r="I778">
        <v>12.860558760981499</v>
      </c>
      <c r="J778">
        <v>17.687202303259401</v>
      </c>
      <c r="K778">
        <v>216.19474444605899</v>
      </c>
      <c r="L778">
        <v>203.24430921420301</v>
      </c>
      <c r="M778">
        <v>89.589322670510398</v>
      </c>
      <c r="N778">
        <v>2.9244962654617401</v>
      </c>
      <c r="O778">
        <v>2.74497776414661</v>
      </c>
      <c r="P778">
        <v>63.998742533794299</v>
      </c>
      <c r="Q778">
        <v>9.5279834093104004E-2</v>
      </c>
    </row>
    <row r="779" spans="1:17" x14ac:dyDescent="0.3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230</v>
      </c>
      <c r="E779">
        <v>4632.5788291199997</v>
      </c>
      <c r="F779">
        <v>1475.7</v>
      </c>
      <c r="G779">
        <v>5.7734696515305197</v>
      </c>
      <c r="H779">
        <v>19.392695484118398</v>
      </c>
      <c r="I779">
        <v>4.8794873773192498</v>
      </c>
      <c r="J779">
        <v>2.7674913438054101</v>
      </c>
      <c r="K779">
        <v>1303.25466538914</v>
      </c>
      <c r="L779">
        <v>1198.6793107099099</v>
      </c>
      <c r="M779">
        <v>85.767792327913796</v>
      </c>
      <c r="N779">
        <v>2.7661750343328801</v>
      </c>
      <c r="O779">
        <v>3.4492105441485199</v>
      </c>
      <c r="P779">
        <v>53.096794273264798</v>
      </c>
      <c r="Q779">
        <v>0.12682875685692499</v>
      </c>
    </row>
    <row r="780" spans="1:17" hidden="1" x14ac:dyDescent="0.3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130</v>
      </c>
      <c r="E780">
        <v>4591.8506958759999</v>
      </c>
      <c r="F780">
        <v>47.29</v>
      </c>
      <c r="G780">
        <v>81.182183246093501</v>
      </c>
      <c r="H780">
        <v>1.5246683438985</v>
      </c>
      <c r="I780">
        <v>-16.2742673863915</v>
      </c>
      <c r="J780">
        <v>-3.88019005281215</v>
      </c>
      <c r="K780">
        <v>48.462317092488902</v>
      </c>
      <c r="L780">
        <v>45.692467520701101</v>
      </c>
      <c r="M780">
        <v>45.027814957483102</v>
      </c>
      <c r="N780">
        <v>1.7902736497065901</v>
      </c>
      <c r="O780">
        <v>38.295622753224798</v>
      </c>
      <c r="P780">
        <v>118.93518518518501</v>
      </c>
      <c r="Q780">
        <v>5.1443322748877002E-2</v>
      </c>
    </row>
    <row r="781" spans="1:17" hidden="1" x14ac:dyDescent="0.3">
      <c r="A781" t="s">
        <v>1702</v>
      </c>
      <c r="B781" t="s">
        <v>1703</v>
      </c>
      <c r="C781" t="str">
        <f>IFERROR(VLOOKUP(Table1[[#This Row],[Ticker]],[1]!Table1[[Symbol]:[Industry]],2,FALSE),"-")</f>
        <v>-</v>
      </c>
      <c r="D781" t="s">
        <v>191</v>
      </c>
      <c r="E781">
        <v>4585.7470462499996</v>
      </c>
      <c r="F781">
        <v>702.95</v>
      </c>
      <c r="G781">
        <v>37.126180525653197</v>
      </c>
      <c r="H781">
        <v>18.365511026541899</v>
      </c>
      <c r="I781">
        <v>-4.8378320527761502</v>
      </c>
      <c r="J781">
        <v>8.2385344755638492</v>
      </c>
      <c r="K781">
        <v>639.48269698559704</v>
      </c>
      <c r="L781">
        <v>555.54730046172801</v>
      </c>
      <c r="M781">
        <v>55.8897636864764</v>
      </c>
      <c r="N781">
        <v>1.47564587054301</v>
      </c>
      <c r="O781">
        <v>10.5057258695497</v>
      </c>
      <c r="P781">
        <v>100.470554684158</v>
      </c>
      <c r="Q781">
        <v>6.8471693685052001E-2</v>
      </c>
    </row>
    <row r="782" spans="1:17" hidden="1" x14ac:dyDescent="0.3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900</v>
      </c>
      <c r="E782">
        <v>4574.6844518999997</v>
      </c>
      <c r="F782">
        <v>188.05</v>
      </c>
      <c r="G782">
        <v>240.35072068026699</v>
      </c>
      <c r="H782">
        <v>47.381161393458399</v>
      </c>
      <c r="I782">
        <v>48.929807528851498</v>
      </c>
      <c r="J782">
        <v>8.7547000570779492</v>
      </c>
      <c r="K782">
        <v>145.106967341336</v>
      </c>
      <c r="L782">
        <v>113.234475887733</v>
      </c>
      <c r="M782">
        <v>73.839443679342395</v>
      </c>
      <c r="N782">
        <v>1.0188551053920101</v>
      </c>
      <c r="O782">
        <v>3.1640521137994999</v>
      </c>
      <c r="P782">
        <v>281.18243243243199</v>
      </c>
      <c r="Q782">
        <v>0.24053590346908299</v>
      </c>
    </row>
    <row r="783" spans="1:17" hidden="1" x14ac:dyDescent="0.3">
      <c r="A783" t="s">
        <v>1706</v>
      </c>
      <c r="B783" t="s">
        <v>1707</v>
      </c>
      <c r="C783" t="str">
        <f>IFERROR(VLOOKUP(Table1[[#This Row],[Ticker]],[1]!Table1[[Symbol]:[Industry]],2,FALSE),"-")</f>
        <v>-</v>
      </c>
      <c r="D783" t="s">
        <v>1467</v>
      </c>
      <c r="E783">
        <v>4573.3300784599996</v>
      </c>
      <c r="F783">
        <v>383.35</v>
      </c>
      <c r="G783">
        <v>-14.315056642664899</v>
      </c>
      <c r="H783">
        <v>18.381955363776299</v>
      </c>
      <c r="I783">
        <v>1.02956912797129</v>
      </c>
      <c r="J783">
        <v>17.7784108013633</v>
      </c>
      <c r="K783">
        <v>347.18735582361001</v>
      </c>
      <c r="L783">
        <v>347.78863748952</v>
      </c>
      <c r="M783">
        <v>75.159922881996906</v>
      </c>
      <c r="N783">
        <v>2.8639451233211402</v>
      </c>
      <c r="O783">
        <v>9.5604538933089707</v>
      </c>
      <c r="P783">
        <v>34.390885188431199</v>
      </c>
      <c r="Q783">
        <v>5.432597855435E-2</v>
      </c>
    </row>
    <row r="784" spans="1:17" x14ac:dyDescent="0.3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482</v>
      </c>
      <c r="E784">
        <v>4548.1913928449903</v>
      </c>
      <c r="F784">
        <v>1512.45</v>
      </c>
      <c r="G784">
        <v>-24.5133442562196</v>
      </c>
      <c r="H784">
        <v>5.8767153144982798</v>
      </c>
      <c r="I784">
        <v>4.4736915634400001</v>
      </c>
      <c r="J784">
        <v>3.9318105225825302</v>
      </c>
      <c r="K784">
        <v>1434.0727745803199</v>
      </c>
      <c r="L784">
        <v>1379.66390639565</v>
      </c>
      <c r="M784">
        <v>62.2444059263049</v>
      </c>
      <c r="N784">
        <v>0.62666314256850897</v>
      </c>
      <c r="O784">
        <v>13.6930146451122</v>
      </c>
      <c r="P784">
        <v>41.119664100769697</v>
      </c>
      <c r="Q784">
        <v>-0.14844455102576201</v>
      </c>
    </row>
    <row r="785" spans="1:17" x14ac:dyDescent="0.3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539</v>
      </c>
      <c r="E785">
        <v>4529.1872626799995</v>
      </c>
      <c r="F785">
        <v>819.8</v>
      </c>
      <c r="G785">
        <v>-27.9692676986359</v>
      </c>
      <c r="H785">
        <v>15.2483558902117</v>
      </c>
      <c r="I785">
        <v>-11.4695645360987</v>
      </c>
      <c r="J785">
        <v>-4.8030530914509199E-2</v>
      </c>
      <c r="K785">
        <v>758.65949041218505</v>
      </c>
      <c r="L785">
        <v>757.22624573125097</v>
      </c>
      <c r="M785">
        <v>58.4824513333376</v>
      </c>
      <c r="N785">
        <v>1.64345578467019</v>
      </c>
      <c r="O785">
        <v>10.2525006099048</v>
      </c>
      <c r="P785">
        <v>24.788796712078501</v>
      </c>
      <c r="Q785">
        <v>-0.12430090085517</v>
      </c>
    </row>
    <row r="786" spans="1:17" x14ac:dyDescent="0.3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49</v>
      </c>
      <c r="E786">
        <v>4528.9064250499996</v>
      </c>
      <c r="F786">
        <v>450.1</v>
      </c>
      <c r="G786">
        <v>-47.921087876803902</v>
      </c>
      <c r="H786">
        <v>-1.87193471091777</v>
      </c>
      <c r="I786">
        <v>-38.131356326975698</v>
      </c>
      <c r="J786">
        <v>-3.36572958668401E-4</v>
      </c>
      <c r="K786">
        <v>471.90640111546401</v>
      </c>
      <c r="L786">
        <v>508.45249278774901</v>
      </c>
      <c r="M786">
        <v>37.553789015445297</v>
      </c>
      <c r="N786">
        <v>0.83138369876595497</v>
      </c>
      <c r="O786">
        <v>53.521439680070998</v>
      </c>
      <c r="P786">
        <v>8.1451225372417095</v>
      </c>
    </row>
    <row r="787" spans="1:17" x14ac:dyDescent="0.3">
      <c r="A787" t="s">
        <v>1714</v>
      </c>
      <c r="B787" t="s">
        <v>1715</v>
      </c>
      <c r="C787" t="str">
        <f>IFERROR(VLOOKUP(Table1[[#This Row],[Ticker]],[1]!Table1[[Symbol]:[Industry]],2,FALSE),"-")</f>
        <v>-</v>
      </c>
      <c r="D787" t="s">
        <v>59</v>
      </c>
      <c r="E787">
        <v>4520.2054950000002</v>
      </c>
      <c r="F787">
        <v>366.6</v>
      </c>
      <c r="G787">
        <v>-6.36416082759827</v>
      </c>
      <c r="H787">
        <v>13.7595509315138</v>
      </c>
      <c r="I787">
        <v>9.36762167533041</v>
      </c>
      <c r="J787">
        <v>1.32728178342243</v>
      </c>
      <c r="K787">
        <v>310.45667853907702</v>
      </c>
      <c r="L787">
        <v>298.71881317492199</v>
      </c>
      <c r="M787">
        <v>76.957098587898798</v>
      </c>
      <c r="N787">
        <v>2.6642832656942801</v>
      </c>
      <c r="O787">
        <v>1.47299509001637</v>
      </c>
      <c r="P787">
        <v>46.5813674530188</v>
      </c>
      <c r="Q787">
        <v>-5.4399808329659002E-2</v>
      </c>
    </row>
    <row r="788" spans="1:17" hidden="1" x14ac:dyDescent="0.3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130</v>
      </c>
      <c r="E788">
        <v>4505.9418158999997</v>
      </c>
      <c r="F788">
        <v>430.5</v>
      </c>
      <c r="G788">
        <v>3.1345208642229498</v>
      </c>
      <c r="I788">
        <v>-13.591765326005699</v>
      </c>
      <c r="K788">
        <v>425.76520424318301</v>
      </c>
      <c r="L788">
        <v>384.46648021701702</v>
      </c>
      <c r="M788">
        <v>38.331602171758398</v>
      </c>
      <c r="N788">
        <v>1</v>
      </c>
      <c r="O788">
        <v>7.2938443670151001</v>
      </c>
      <c r="P788">
        <v>29.668674698795101</v>
      </c>
      <c r="Q788">
        <v>9.3594908740256E-2</v>
      </c>
    </row>
    <row r="789" spans="1:17" hidden="1" x14ac:dyDescent="0.3">
      <c r="A789" t="s">
        <v>1718</v>
      </c>
      <c r="B789" t="s">
        <v>1719</v>
      </c>
      <c r="C789" t="str">
        <f>IFERROR(VLOOKUP(Table1[[#This Row],[Ticker]],[1]!Table1[[Symbol]:[Industry]],2,FALSE),"-")</f>
        <v>-</v>
      </c>
      <c r="D789" t="s">
        <v>375</v>
      </c>
      <c r="E789">
        <v>4464.5611950749999</v>
      </c>
      <c r="F789">
        <v>494.85</v>
      </c>
      <c r="G789">
        <v>-37.981350050282799</v>
      </c>
      <c r="H789">
        <v>26.1239867761245</v>
      </c>
      <c r="I789">
        <v>-0.550309622960099</v>
      </c>
      <c r="J789">
        <v>8.2347309746867108</v>
      </c>
      <c r="K789">
        <v>422.285230241573</v>
      </c>
      <c r="L789">
        <v>412.070348108811</v>
      </c>
      <c r="M789">
        <v>73.141571282072803</v>
      </c>
      <c r="N789">
        <v>1.43990331687022</v>
      </c>
      <c r="O789">
        <v>16.0856825300596</v>
      </c>
      <c r="P789">
        <v>55.588743908190501</v>
      </c>
      <c r="Q789">
        <v>2.3827582586240001E-2</v>
      </c>
    </row>
    <row r="790" spans="1:17" x14ac:dyDescent="0.3">
      <c r="A790" t="s">
        <v>1720</v>
      </c>
      <c r="B790" t="s">
        <v>1721</v>
      </c>
      <c r="C790" t="str">
        <f>IFERROR(VLOOKUP(Table1[[#This Row],[Ticker]],[1]!Table1[[Symbol]:[Industry]],2,FALSE),"-")</f>
        <v>-</v>
      </c>
      <c r="D790" t="s">
        <v>539</v>
      </c>
      <c r="E790">
        <v>4464.0170740000003</v>
      </c>
      <c r="F790">
        <v>399.2</v>
      </c>
      <c r="G790">
        <v>19.285541265007701</v>
      </c>
      <c r="H790">
        <v>7.4659560496338599</v>
      </c>
      <c r="I790">
        <v>-5.8469160618681002</v>
      </c>
      <c r="J790">
        <v>6.3507985923214498</v>
      </c>
      <c r="K790">
        <v>376.26491303834598</v>
      </c>
      <c r="L790">
        <v>359.11625313859702</v>
      </c>
      <c r="M790">
        <v>66.798198722798801</v>
      </c>
      <c r="N790">
        <v>1.3633612288924899</v>
      </c>
      <c r="O790">
        <v>6.5005010020040102</v>
      </c>
      <c r="P790">
        <v>45.799853907961896</v>
      </c>
      <c r="Q790">
        <v>-5.6529464108617998E-2</v>
      </c>
    </row>
    <row r="791" spans="1:17" hidden="1" x14ac:dyDescent="0.3">
      <c r="A791" t="s">
        <v>1722</v>
      </c>
      <c r="B791" t="s">
        <v>1723</v>
      </c>
      <c r="C791" t="str">
        <f>IFERROR(VLOOKUP(Table1[[#This Row],[Ticker]],[1]!Table1[[Symbol]:[Industry]],2,FALSE),"-")</f>
        <v>-</v>
      </c>
      <c r="E791">
        <v>4449.8989202579996</v>
      </c>
      <c r="F791">
        <v>34.979999999999997</v>
      </c>
      <c r="G791">
        <v>94.784687390188694</v>
      </c>
      <c r="H791">
        <v>0.15807024207508</v>
      </c>
      <c r="I791">
        <v>-17.462471785122201</v>
      </c>
      <c r="J791">
        <v>1.5961947129829199</v>
      </c>
      <c r="K791">
        <v>33.2159602460247</v>
      </c>
      <c r="L791">
        <v>32.405189147325601</v>
      </c>
      <c r="M791">
        <v>69.763700573611104</v>
      </c>
      <c r="N791">
        <v>0.85322163185964905</v>
      </c>
      <c r="O791">
        <v>36.506575185820402</v>
      </c>
      <c r="P791">
        <v>130.89108910890999</v>
      </c>
      <c r="Q791">
        <v>0.118870669331436</v>
      </c>
    </row>
    <row r="792" spans="1:17" hidden="1" x14ac:dyDescent="0.3">
      <c r="A792" t="s">
        <v>1724</v>
      </c>
      <c r="B792" t="s">
        <v>1725</v>
      </c>
      <c r="C792" t="str">
        <f>IFERROR(VLOOKUP(Table1[[#This Row],[Ticker]],[1]!Table1[[Symbol]:[Industry]],2,FALSE),"-")</f>
        <v>-</v>
      </c>
      <c r="D792" t="s">
        <v>718</v>
      </c>
      <c r="E792">
        <v>4449.3999170859997</v>
      </c>
      <c r="F792">
        <v>270.52999999999997</v>
      </c>
      <c r="G792">
        <v>1.9099965706844999</v>
      </c>
      <c r="H792">
        <v>2.8122793334227598</v>
      </c>
      <c r="I792">
        <v>0.84006767767412605</v>
      </c>
      <c r="J792">
        <v>-0.50250082655981598</v>
      </c>
      <c r="K792">
        <v>257.602323089322</v>
      </c>
      <c r="L792">
        <v>240.49134261512299</v>
      </c>
      <c r="M792">
        <v>58.987597709054498</v>
      </c>
      <c r="N792">
        <v>0.64948999585454603</v>
      </c>
      <c r="O792">
        <v>0.53968136620707796</v>
      </c>
      <c r="P792">
        <v>30.596186338402099</v>
      </c>
      <c r="Q792">
        <v>3.7892634135868998E-2</v>
      </c>
    </row>
    <row r="793" spans="1:17" hidden="1" x14ac:dyDescent="0.3">
      <c r="A793" t="s">
        <v>1726</v>
      </c>
      <c r="B793" t="s">
        <v>1727</v>
      </c>
      <c r="C793" t="str">
        <f>IFERROR(VLOOKUP(Table1[[#This Row],[Ticker]],[1]!Table1[[Symbol]:[Industry]],2,FALSE),"-")</f>
        <v>-</v>
      </c>
      <c r="D793" t="s">
        <v>242</v>
      </c>
      <c r="E793">
        <v>4437.2831492249998</v>
      </c>
      <c r="F793">
        <v>642.15</v>
      </c>
      <c r="G793">
        <v>97.563988967860595</v>
      </c>
      <c r="H793">
        <v>27.2873694242226</v>
      </c>
      <c r="I793">
        <v>67.118326586470999</v>
      </c>
      <c r="J793">
        <v>12.26877240546</v>
      </c>
      <c r="K793">
        <v>531.38944379507905</v>
      </c>
      <c r="L793">
        <v>442.06633738092103</v>
      </c>
      <c r="M793">
        <v>82.201456145597703</v>
      </c>
      <c r="N793">
        <v>1.1221700832872701</v>
      </c>
      <c r="O793">
        <v>1.98551740247605</v>
      </c>
      <c r="P793">
        <v>127.955271565495</v>
      </c>
      <c r="Q793">
        <v>6.7325298165978001E-2</v>
      </c>
    </row>
    <row r="794" spans="1:17" x14ac:dyDescent="0.3">
      <c r="A794" t="s">
        <v>1728</v>
      </c>
      <c r="B794" t="s">
        <v>1729</v>
      </c>
      <c r="C794" t="str">
        <f>IFERROR(VLOOKUP(Table1[[#This Row],[Ticker]],[1]!Table1[[Symbol]:[Industry]],2,FALSE),"-")</f>
        <v>-</v>
      </c>
      <c r="D794" t="s">
        <v>95</v>
      </c>
      <c r="E794">
        <v>4435.6499999999996</v>
      </c>
      <c r="F794">
        <v>7392.75</v>
      </c>
      <c r="G794">
        <v>67.814692067343003</v>
      </c>
      <c r="H794">
        <v>29.991610879650999</v>
      </c>
      <c r="I794">
        <v>-9.5202192874643803</v>
      </c>
      <c r="J794">
        <v>2.5915111860239199</v>
      </c>
      <c r="K794">
        <v>6769.7335699615196</v>
      </c>
      <c r="L794">
        <v>6198.1475308072604</v>
      </c>
      <c r="M794">
        <v>60.212023964921002</v>
      </c>
      <c r="N794">
        <v>0.77254178664809503</v>
      </c>
      <c r="O794">
        <v>14.977511751378</v>
      </c>
      <c r="P794">
        <v>106.729492037303</v>
      </c>
      <c r="Q794">
        <v>7.4653705170522999E-2</v>
      </c>
    </row>
    <row r="795" spans="1:17" hidden="1" x14ac:dyDescent="0.3">
      <c r="A795" t="s">
        <v>1730</v>
      </c>
      <c r="B795" t="s">
        <v>1731</v>
      </c>
      <c r="C795" t="str">
        <f>IFERROR(VLOOKUP(Table1[[#This Row],[Ticker]],[1]!Table1[[Symbol]:[Industry]],2,FALSE),"-")</f>
        <v>-</v>
      </c>
      <c r="D795" t="s">
        <v>230</v>
      </c>
      <c r="E795">
        <v>4427.3196932000001</v>
      </c>
      <c r="F795">
        <v>4532.8999999999996</v>
      </c>
      <c r="G795">
        <v>36.081801812414902</v>
      </c>
      <c r="H795">
        <v>24.171426473097299</v>
      </c>
      <c r="I795">
        <v>5.0037377162829397</v>
      </c>
      <c r="J795">
        <v>10.645176247554099</v>
      </c>
      <c r="K795">
        <v>4051.6175249740299</v>
      </c>
      <c r="L795">
        <v>3560.1556372528198</v>
      </c>
      <c r="M795">
        <v>64.707339655913003</v>
      </c>
      <c r="N795">
        <v>1.5479008342170499</v>
      </c>
      <c r="O795">
        <v>4.7673674689492298</v>
      </c>
      <c r="P795">
        <v>66.341901983449802</v>
      </c>
      <c r="Q795">
        <v>0.12613622545824099</v>
      </c>
    </row>
    <row r="796" spans="1:17" hidden="1" x14ac:dyDescent="0.3">
      <c r="A796" t="s">
        <v>1732</v>
      </c>
      <c r="B796" t="s">
        <v>1733</v>
      </c>
      <c r="C796" t="str">
        <f>IFERROR(VLOOKUP(Table1[[#This Row],[Ticker]],[1]!Table1[[Symbol]:[Industry]],2,FALSE),"-")</f>
        <v>-</v>
      </c>
      <c r="D796" t="s">
        <v>1734</v>
      </c>
      <c r="E796">
        <v>4392.5198413119997</v>
      </c>
      <c r="F796">
        <v>146.47999999999999</v>
      </c>
      <c r="G796">
        <v>-6.9814840473077799</v>
      </c>
      <c r="H796">
        <v>45.801942577302597</v>
      </c>
      <c r="I796">
        <v>14.655007561929001</v>
      </c>
      <c r="J796">
        <v>16.523628823347099</v>
      </c>
      <c r="K796">
        <v>111.268639810336</v>
      </c>
      <c r="L796">
        <v>105.688094229627</v>
      </c>
      <c r="M796">
        <v>75.517168377959194</v>
      </c>
      <c r="N796">
        <v>3.9183310255731101</v>
      </c>
      <c r="O796">
        <v>7.8645548880393203</v>
      </c>
      <c r="P796">
        <v>84.949494949494905</v>
      </c>
      <c r="Q796">
        <v>8.0855586595991E-2</v>
      </c>
    </row>
    <row r="797" spans="1:17" hidden="1" x14ac:dyDescent="0.3">
      <c r="A797" t="s">
        <v>1735</v>
      </c>
      <c r="B797" t="s">
        <v>1736</v>
      </c>
      <c r="C797" t="str">
        <f>IFERROR(VLOOKUP(Table1[[#This Row],[Ticker]],[1]!Table1[[Symbol]:[Industry]],2,FALSE),"-")</f>
        <v>-</v>
      </c>
      <c r="D797" t="s">
        <v>539</v>
      </c>
      <c r="E797">
        <v>4353.6357518499999</v>
      </c>
      <c r="F797">
        <v>1650.25</v>
      </c>
      <c r="G797">
        <v>-24.664193464921102</v>
      </c>
      <c r="H797">
        <v>2.1618892125318001</v>
      </c>
      <c r="I797">
        <v>0.48463294886771602</v>
      </c>
      <c r="J797">
        <v>-3.9604685462485398</v>
      </c>
      <c r="K797">
        <v>1534.82798918145</v>
      </c>
      <c r="L797">
        <v>1480.52074488684</v>
      </c>
      <c r="M797">
        <v>63.208565349619398</v>
      </c>
      <c r="N797">
        <v>2.92683264077003</v>
      </c>
      <c r="O797">
        <v>12.6677776094531</v>
      </c>
      <c r="P797">
        <v>40.327380952380899</v>
      </c>
      <c r="Q797">
        <v>4.7140859570901E-2</v>
      </c>
    </row>
    <row r="798" spans="1:17" x14ac:dyDescent="0.3">
      <c r="A798" t="s">
        <v>1737</v>
      </c>
      <c r="B798" t="s">
        <v>1738</v>
      </c>
      <c r="C798" t="str">
        <f>IFERROR(VLOOKUP(Table1[[#This Row],[Ticker]],[1]!Table1[[Symbol]:[Industry]],2,FALSE),"-")</f>
        <v>-</v>
      </c>
      <c r="D798" t="s">
        <v>617</v>
      </c>
      <c r="E798">
        <v>4345.9073657999998</v>
      </c>
      <c r="F798">
        <v>210.42</v>
      </c>
      <c r="G798">
        <v>45.8885980591335</v>
      </c>
      <c r="H798">
        <v>34.398078786915399</v>
      </c>
      <c r="I798">
        <v>19.3863101844839</v>
      </c>
      <c r="J798">
        <v>3.93082050525723</v>
      </c>
      <c r="K798">
        <v>183.66213674036999</v>
      </c>
      <c r="L798">
        <v>162.004634944391</v>
      </c>
      <c r="M798">
        <v>65.780791804721005</v>
      </c>
      <c r="N798">
        <v>2.6677332312260198</v>
      </c>
      <c r="O798">
        <v>5.1230871590153004</v>
      </c>
      <c r="P798">
        <v>94.293628808864199</v>
      </c>
      <c r="Q798">
        <v>8.1516898723545006E-2</v>
      </c>
    </row>
    <row r="799" spans="1:17" x14ac:dyDescent="0.3">
      <c r="A799" t="s">
        <v>1739</v>
      </c>
      <c r="B799" t="s">
        <v>1740</v>
      </c>
      <c r="C799" t="str">
        <f>IFERROR(VLOOKUP(Table1[[#This Row],[Ticker]],[1]!Table1[[Symbol]:[Industry]],2,FALSE),"-")</f>
        <v>-</v>
      </c>
      <c r="D799" t="s">
        <v>539</v>
      </c>
      <c r="E799">
        <v>4327.4961239699996</v>
      </c>
      <c r="F799">
        <v>387.3</v>
      </c>
      <c r="G799">
        <v>5.0060681696585396</v>
      </c>
      <c r="H799">
        <v>8.0577536977141495</v>
      </c>
      <c r="I799">
        <v>-3.30247906717277</v>
      </c>
      <c r="J799">
        <v>-0.82599846559515899</v>
      </c>
      <c r="K799">
        <v>373.21161554674001</v>
      </c>
      <c r="L799">
        <v>353.75106338583203</v>
      </c>
      <c r="M799">
        <v>55.607199807007703</v>
      </c>
      <c r="N799">
        <v>1.46562437101378</v>
      </c>
      <c r="O799">
        <v>18.474051123160301</v>
      </c>
      <c r="P799">
        <v>45.601503759398497</v>
      </c>
      <c r="Q799">
        <v>0.141192161761411</v>
      </c>
    </row>
    <row r="800" spans="1:17" hidden="1" x14ac:dyDescent="0.3">
      <c r="A800" t="s">
        <v>1741</v>
      </c>
      <c r="B800" t="s">
        <v>1742</v>
      </c>
      <c r="C800" t="str">
        <f>IFERROR(VLOOKUP(Table1[[#This Row],[Ticker]],[1]!Table1[[Symbol]:[Industry]],2,FALSE),"-")</f>
        <v>-</v>
      </c>
      <c r="E800">
        <v>4306.6008038760001</v>
      </c>
      <c r="F800">
        <v>54.28</v>
      </c>
      <c r="G800">
        <v>56.923863566020302</v>
      </c>
      <c r="H800">
        <v>-2.8577638785142301</v>
      </c>
      <c r="I800">
        <v>-24.736131296723901</v>
      </c>
      <c r="J800">
        <v>1.7459706570961699</v>
      </c>
      <c r="K800">
        <v>56.218149452365601</v>
      </c>
      <c r="L800">
        <v>54.515441569244501</v>
      </c>
      <c r="M800">
        <v>57.680826066169203</v>
      </c>
      <c r="N800">
        <v>0.57664342549625103</v>
      </c>
      <c r="O800">
        <v>42.778187177597601</v>
      </c>
      <c r="P800">
        <v>93.857142857142804</v>
      </c>
      <c r="Q800">
        <v>-5.5490076808712999E-2</v>
      </c>
    </row>
    <row r="801" spans="1:17" x14ac:dyDescent="0.3">
      <c r="A801" t="s">
        <v>1743</v>
      </c>
      <c r="B801" t="s">
        <v>1744</v>
      </c>
      <c r="C801" t="str">
        <f>IFERROR(VLOOKUP(Table1[[#This Row],[Ticker]],[1]!Table1[[Symbol]:[Industry]],2,FALSE),"-")</f>
        <v>-</v>
      </c>
      <c r="D801" t="s">
        <v>24</v>
      </c>
      <c r="E801">
        <v>4287.89356795</v>
      </c>
      <c r="F801">
        <v>136.9</v>
      </c>
      <c r="G801">
        <v>-12.838376694474</v>
      </c>
      <c r="H801">
        <v>4.71651300085915</v>
      </c>
      <c r="I801">
        <v>-25.275106085561401</v>
      </c>
      <c r="J801">
        <v>-0.60275649092837602</v>
      </c>
      <c r="K801">
        <v>134.38203533235</v>
      </c>
      <c r="L801">
        <v>128.67184657479899</v>
      </c>
      <c r="M801">
        <v>43.317292322259398</v>
      </c>
      <c r="N801">
        <v>0.88981469412876302</v>
      </c>
      <c r="O801">
        <v>19.393718042366601</v>
      </c>
      <c r="P801">
        <v>24.567788898999002</v>
      </c>
      <c r="Q801">
        <v>6.7899769935170001E-3</v>
      </c>
    </row>
    <row r="802" spans="1:17" hidden="1" x14ac:dyDescent="0.3">
      <c r="A802" t="s">
        <v>1745</v>
      </c>
      <c r="B802" t="s">
        <v>1746</v>
      </c>
      <c r="C802" t="str">
        <f>IFERROR(VLOOKUP(Table1[[#This Row],[Ticker]],[1]!Table1[[Symbol]:[Industry]],2,FALSE),"-")</f>
        <v>-</v>
      </c>
      <c r="D802" t="s">
        <v>130</v>
      </c>
      <c r="E802">
        <v>4284.1113083999999</v>
      </c>
      <c r="F802">
        <v>981.4</v>
      </c>
      <c r="G802">
        <v>152.8481015218</v>
      </c>
      <c r="H802">
        <v>17.959288385971899</v>
      </c>
      <c r="I802">
        <v>78.153934002568107</v>
      </c>
      <c r="J802">
        <v>5.5749245394655196</v>
      </c>
      <c r="K802">
        <v>878.997042815177</v>
      </c>
      <c r="L802">
        <v>724.32634218227201</v>
      </c>
      <c r="M802">
        <v>74.940927107971007</v>
      </c>
      <c r="N802">
        <v>2.5712282507939701</v>
      </c>
      <c r="O802">
        <v>9.5068269818626394</v>
      </c>
      <c r="P802">
        <v>186.58198277120701</v>
      </c>
      <c r="Q802">
        <v>8.5690542027312994E-2</v>
      </c>
    </row>
    <row r="803" spans="1:17" hidden="1" x14ac:dyDescent="0.3">
      <c r="A803" t="s">
        <v>1747</v>
      </c>
      <c r="B803" t="s">
        <v>1748</v>
      </c>
      <c r="C803" t="str">
        <f>IFERROR(VLOOKUP(Table1[[#This Row],[Ticker]],[1]!Table1[[Symbol]:[Industry]],2,FALSE),"-")</f>
        <v>-</v>
      </c>
      <c r="D803" t="s">
        <v>482</v>
      </c>
      <c r="E803">
        <v>4280.793476025</v>
      </c>
      <c r="F803">
        <v>694.65</v>
      </c>
      <c r="G803">
        <v>-0.218629331189578</v>
      </c>
      <c r="H803">
        <v>4.9637649421798198</v>
      </c>
      <c r="I803">
        <v>-21.618522051770402</v>
      </c>
      <c r="J803">
        <v>-2.8144623630779302</v>
      </c>
      <c r="K803">
        <v>704.57169655472296</v>
      </c>
      <c r="L803">
        <v>694.84943396073299</v>
      </c>
      <c r="M803">
        <v>33.017683652241203</v>
      </c>
      <c r="N803">
        <v>1.0136498020365801</v>
      </c>
      <c r="O803">
        <v>19.1175412078024</v>
      </c>
      <c r="P803">
        <v>27.155409115870398</v>
      </c>
      <c r="Q803">
        <v>0.13378047054610301</v>
      </c>
    </row>
    <row r="804" spans="1:17" x14ac:dyDescent="0.3">
      <c r="A804" t="s">
        <v>1749</v>
      </c>
      <c r="B804" t="s">
        <v>1750</v>
      </c>
      <c r="C804" t="str">
        <f>IFERROR(VLOOKUP(Table1[[#This Row],[Ticker]],[1]!Table1[[Symbol]:[Industry]],2,FALSE),"-")</f>
        <v>-</v>
      </c>
      <c r="D804" t="s">
        <v>46</v>
      </c>
      <c r="E804">
        <v>4278.8454064850002</v>
      </c>
      <c r="F804">
        <v>618.35</v>
      </c>
      <c r="G804">
        <v>35.256625144064898</v>
      </c>
      <c r="H804">
        <v>29.791714285259399</v>
      </c>
      <c r="I804">
        <v>-34.564064298111099</v>
      </c>
      <c r="J804">
        <v>3.5378633223840699</v>
      </c>
      <c r="K804">
        <v>552.54827064407004</v>
      </c>
      <c r="L804">
        <v>569.56990419412602</v>
      </c>
      <c r="M804">
        <v>73.6563236576999</v>
      </c>
      <c r="N804">
        <v>1.82282119516079</v>
      </c>
      <c r="O804">
        <v>63.1842807471496</v>
      </c>
      <c r="P804">
        <v>63.8013245033112</v>
      </c>
      <c r="Q804">
        <v>0.10872980137743</v>
      </c>
    </row>
    <row r="805" spans="1:17" hidden="1" x14ac:dyDescent="0.3">
      <c r="A805" t="s">
        <v>1751</v>
      </c>
      <c r="B805" t="s">
        <v>1752</v>
      </c>
      <c r="C805" t="str">
        <f>IFERROR(VLOOKUP(Table1[[#This Row],[Ticker]],[1]!Table1[[Symbol]:[Industry]],2,FALSE),"-")</f>
        <v>-</v>
      </c>
      <c r="D805" t="s">
        <v>130</v>
      </c>
      <c r="E805">
        <v>4242.3943927500004</v>
      </c>
      <c r="F805">
        <v>2090.25</v>
      </c>
      <c r="G805">
        <v>55.528143015608698</v>
      </c>
      <c r="H805">
        <v>-2.4824806173231599</v>
      </c>
      <c r="I805">
        <v>36.2153886670689</v>
      </c>
      <c r="J805">
        <v>-3.24172851435062</v>
      </c>
      <c r="K805">
        <v>2058.1761966669301</v>
      </c>
      <c r="L805">
        <v>1709.66448777507</v>
      </c>
      <c r="M805">
        <v>48.979619294891002</v>
      </c>
      <c r="N805">
        <v>0.92301872130180496</v>
      </c>
      <c r="O805">
        <v>8.8386556631981907</v>
      </c>
      <c r="P805">
        <v>81.516217272372003</v>
      </c>
      <c r="Q805">
        <v>0.31380697263193302</v>
      </c>
    </row>
    <row r="806" spans="1:17" hidden="1" x14ac:dyDescent="0.3">
      <c r="A806" t="s">
        <v>1753</v>
      </c>
      <c r="B806" t="s">
        <v>1754</v>
      </c>
      <c r="C806" t="str">
        <f>IFERROR(VLOOKUP(Table1[[#This Row],[Ticker]],[1]!Table1[[Symbol]:[Industry]],2,FALSE),"-")</f>
        <v>-</v>
      </c>
      <c r="D806" t="s">
        <v>230</v>
      </c>
      <c r="E806">
        <v>4218.1989367699998</v>
      </c>
      <c r="F806">
        <v>4158.7</v>
      </c>
      <c r="G806">
        <v>66.273735303281697</v>
      </c>
      <c r="H806">
        <v>57.049006103913598</v>
      </c>
      <c r="I806">
        <v>60.564314119417801</v>
      </c>
      <c r="J806">
        <v>8.06533359485414</v>
      </c>
      <c r="K806">
        <v>3109.7611314190699</v>
      </c>
      <c r="L806">
        <v>2630.5563404325999</v>
      </c>
      <c r="M806">
        <v>87.691650884428199</v>
      </c>
      <c r="N806">
        <v>0.75730163961674701</v>
      </c>
      <c r="O806">
        <v>2.0751677206819399</v>
      </c>
      <c r="P806">
        <v>97.553560400931005</v>
      </c>
      <c r="Q806">
        <v>0.11159356924477</v>
      </c>
    </row>
    <row r="807" spans="1:17" x14ac:dyDescent="0.3">
      <c r="A807" t="s">
        <v>1755</v>
      </c>
      <c r="B807" t="s">
        <v>1756</v>
      </c>
      <c r="C807" t="str">
        <f>IFERROR(VLOOKUP(Table1[[#This Row],[Ticker]],[1]!Table1[[Symbol]:[Industry]],2,FALSE),"-")</f>
        <v>-</v>
      </c>
      <c r="D807" t="s">
        <v>286</v>
      </c>
      <c r="E807">
        <v>4202.2575279100001</v>
      </c>
      <c r="F807">
        <v>497.9</v>
      </c>
      <c r="G807">
        <v>-11.402133163564001</v>
      </c>
      <c r="H807">
        <v>-6.0750555725949296</v>
      </c>
      <c r="I807">
        <v>-22.194210016860499</v>
      </c>
      <c r="J807">
        <v>-0.471848996278323</v>
      </c>
      <c r="K807">
        <v>512.79707627788696</v>
      </c>
      <c r="L807">
        <v>511.70725889878202</v>
      </c>
      <c r="M807">
        <v>42.435727644296598</v>
      </c>
      <c r="N807">
        <v>0.65968433637231005</v>
      </c>
      <c r="O807">
        <v>40.389636473187302</v>
      </c>
      <c r="P807">
        <v>14.3152336126736</v>
      </c>
    </row>
    <row r="808" spans="1:17" hidden="1" x14ac:dyDescent="0.3">
      <c r="A808" t="s">
        <v>1757</v>
      </c>
      <c r="B808" t="s">
        <v>1758</v>
      </c>
      <c r="C808" t="str">
        <f>IFERROR(VLOOKUP(Table1[[#This Row],[Ticker]],[1]!Table1[[Symbol]:[Industry]],2,FALSE),"-")</f>
        <v>-</v>
      </c>
      <c r="D808" t="s">
        <v>233</v>
      </c>
      <c r="E808">
        <v>4201.9324265750001</v>
      </c>
      <c r="F808">
        <v>385.05</v>
      </c>
      <c r="G808">
        <v>108.166729678526</v>
      </c>
      <c r="H808">
        <v>31.514968373045299</v>
      </c>
      <c r="I808">
        <v>51.604240467410598</v>
      </c>
      <c r="J808">
        <v>10.737552831215099</v>
      </c>
      <c r="K808">
        <v>339.04809152181201</v>
      </c>
      <c r="L808">
        <v>281.91432881249801</v>
      </c>
      <c r="M808">
        <v>70.224915601940396</v>
      </c>
      <c r="N808">
        <v>1.0304432933226</v>
      </c>
      <c r="O808">
        <v>5.3499545513569604</v>
      </c>
      <c r="P808">
        <v>149.92382497052199</v>
      </c>
      <c r="Q808">
        <v>0.13262920117009799</v>
      </c>
    </row>
    <row r="809" spans="1:17" hidden="1" x14ac:dyDescent="0.3">
      <c r="A809" t="s">
        <v>1759</v>
      </c>
      <c r="B809" t="s">
        <v>1760</v>
      </c>
      <c r="C809" t="str">
        <f>IFERROR(VLOOKUP(Table1[[#This Row],[Ticker]],[1]!Table1[[Symbol]:[Industry]],2,FALSE),"-")</f>
        <v>-</v>
      </c>
      <c r="D809" t="s">
        <v>304</v>
      </c>
      <c r="E809">
        <v>4195.5235579760001</v>
      </c>
      <c r="F809">
        <v>190.66</v>
      </c>
      <c r="G809">
        <v>7.9098338600351097</v>
      </c>
      <c r="H809">
        <v>0.77084400505383999</v>
      </c>
      <c r="I809">
        <v>-4.4374269942100497</v>
      </c>
      <c r="J809">
        <v>-5.2400226591177903</v>
      </c>
      <c r="K809">
        <v>191.30239945907499</v>
      </c>
      <c r="M809">
        <v>53.934793315854598</v>
      </c>
      <c r="N809">
        <v>1.26373044018611</v>
      </c>
      <c r="O809">
        <v>24.7508654148746</v>
      </c>
      <c r="P809">
        <v>49.831041257367303</v>
      </c>
    </row>
    <row r="810" spans="1:17" hidden="1" x14ac:dyDescent="0.3">
      <c r="A810" t="s">
        <v>1761</v>
      </c>
      <c r="B810" t="s">
        <v>1762</v>
      </c>
      <c r="C810" t="str">
        <f>IFERROR(VLOOKUP(Table1[[#This Row],[Ticker]],[1]!Table1[[Symbol]:[Industry]],2,FALSE),"-")</f>
        <v>-</v>
      </c>
      <c r="E810">
        <v>4187.1832087599996</v>
      </c>
      <c r="F810">
        <v>404.65</v>
      </c>
      <c r="G810">
        <v>87.280573672600596</v>
      </c>
      <c r="H810">
        <v>14.0605286923515</v>
      </c>
      <c r="I810">
        <v>87.873500393527095</v>
      </c>
      <c r="J810">
        <v>6.1651046455522698</v>
      </c>
      <c r="K810">
        <v>329.278281483667</v>
      </c>
      <c r="L810">
        <v>239.85387479224099</v>
      </c>
      <c r="M810">
        <v>58.838270210220301</v>
      </c>
      <c r="N810">
        <v>0.85569864632436299</v>
      </c>
      <c r="O810">
        <v>8.6865192141356697</v>
      </c>
      <c r="P810">
        <v>152.90624999999901</v>
      </c>
    </row>
    <row r="811" spans="1:17" hidden="1" x14ac:dyDescent="0.3">
      <c r="A811" t="s">
        <v>1763</v>
      </c>
      <c r="B811" t="s">
        <v>1764</v>
      </c>
      <c r="C811" t="str">
        <f>IFERROR(VLOOKUP(Table1[[#This Row],[Ticker]],[1]!Table1[[Symbol]:[Industry]],2,FALSE),"-")</f>
        <v>-</v>
      </c>
      <c r="D811" t="s">
        <v>304</v>
      </c>
      <c r="E811">
        <v>4163.7850364440001</v>
      </c>
      <c r="F811">
        <v>195.14</v>
      </c>
      <c r="G811">
        <v>-29.490340246231298</v>
      </c>
      <c r="H811">
        <v>16.929870706822001</v>
      </c>
      <c r="I811">
        <v>-16.134675307731101</v>
      </c>
      <c r="J811">
        <v>2.50576896148957</v>
      </c>
      <c r="K811">
        <v>183.958642507034</v>
      </c>
      <c r="M811">
        <v>74.5753483730212</v>
      </c>
      <c r="N811">
        <v>1.0612042264466901</v>
      </c>
      <c r="O811">
        <v>20.426360561648</v>
      </c>
      <c r="P811">
        <v>33.2013651877133</v>
      </c>
    </row>
    <row r="812" spans="1:17" hidden="1" x14ac:dyDescent="0.3">
      <c r="A812" t="s">
        <v>1765</v>
      </c>
      <c r="B812" t="s">
        <v>1766</v>
      </c>
      <c r="C812" t="str">
        <f>IFERROR(VLOOKUP(Table1[[#This Row],[Ticker]],[1]!Table1[[Symbol]:[Industry]],2,FALSE),"-")</f>
        <v>-</v>
      </c>
      <c r="D812" t="s">
        <v>242</v>
      </c>
      <c r="E812">
        <v>4156.9779656250003</v>
      </c>
      <c r="F812">
        <v>2363.85</v>
      </c>
      <c r="G812">
        <v>89.684309492910998</v>
      </c>
      <c r="H812">
        <v>32.459618343900203</v>
      </c>
      <c r="I812">
        <v>42.952739886726498</v>
      </c>
      <c r="J812">
        <v>10.285223567409901</v>
      </c>
      <c r="K812">
        <v>1922.9707348132599</v>
      </c>
      <c r="L812">
        <v>1565.2262399781</v>
      </c>
      <c r="M812">
        <v>75.304376518172901</v>
      </c>
      <c r="N812">
        <v>3.3235279940113398</v>
      </c>
      <c r="O812">
        <v>2.1596124965628198</v>
      </c>
      <c r="P812">
        <v>138.471626733921</v>
      </c>
      <c r="Q812">
        <v>4.4535134367805998E-2</v>
      </c>
    </row>
    <row r="813" spans="1:17" hidden="1" x14ac:dyDescent="0.3">
      <c r="A813" t="s">
        <v>1767</v>
      </c>
      <c r="B813" t="s">
        <v>1768</v>
      </c>
      <c r="C813" t="str">
        <f>IFERROR(VLOOKUP(Table1[[#This Row],[Ticker]],[1]!Table1[[Symbol]:[Industry]],2,FALSE),"-")</f>
        <v>-</v>
      </c>
      <c r="D813" t="s">
        <v>1467</v>
      </c>
      <c r="E813">
        <v>4154.6626845749997</v>
      </c>
      <c r="F813">
        <v>7857.05</v>
      </c>
      <c r="G813">
        <v>-3.1566984364887798</v>
      </c>
      <c r="H813">
        <v>7.7876573054750597</v>
      </c>
      <c r="I813">
        <v>-7.52235382378118</v>
      </c>
      <c r="J813">
        <v>-3.9241894050334301</v>
      </c>
      <c r="K813">
        <v>7291.2204224178804</v>
      </c>
      <c r="L813">
        <v>6947.0403871118697</v>
      </c>
      <c r="M813">
        <v>55.244661166475701</v>
      </c>
      <c r="N813">
        <v>0.45581039325539002</v>
      </c>
      <c r="O813">
        <v>9.7103874863975594</v>
      </c>
      <c r="P813">
        <v>35.232054801593698</v>
      </c>
      <c r="Q813">
        <v>-1.9744652578564E-2</v>
      </c>
    </row>
    <row r="814" spans="1:17" hidden="1" x14ac:dyDescent="0.3">
      <c r="A814" t="s">
        <v>1769</v>
      </c>
      <c r="B814" t="s">
        <v>1770</v>
      </c>
      <c r="C814" t="str">
        <f>IFERROR(VLOOKUP(Table1[[#This Row],[Ticker]],[1]!Table1[[Symbol]:[Industry]],2,FALSE),"-")</f>
        <v>-</v>
      </c>
      <c r="D814" t="s">
        <v>130</v>
      </c>
      <c r="E814">
        <v>4154.1311185919903</v>
      </c>
      <c r="F814">
        <v>138.24</v>
      </c>
      <c r="G814">
        <v>56.2251829020963</v>
      </c>
      <c r="H814">
        <v>17.7670729321365</v>
      </c>
      <c r="I814">
        <v>43.936073968753398</v>
      </c>
      <c r="J814">
        <v>6.2151648919563804</v>
      </c>
      <c r="K814">
        <v>120.527431517653</v>
      </c>
      <c r="L814">
        <v>100.444267936906</v>
      </c>
      <c r="M814">
        <v>65.204089522035204</v>
      </c>
      <c r="N814">
        <v>1.1669954398115401</v>
      </c>
      <c r="O814">
        <v>6.3006365740740398</v>
      </c>
      <c r="P814">
        <v>102.697947214076</v>
      </c>
      <c r="Q814">
        <v>0.13250995800652199</v>
      </c>
    </row>
    <row r="815" spans="1:17" hidden="1" x14ac:dyDescent="0.3">
      <c r="A815" t="s">
        <v>1771</v>
      </c>
      <c r="B815" t="s">
        <v>1772</v>
      </c>
      <c r="C815" t="str">
        <f>IFERROR(VLOOKUP(Table1[[#This Row],[Ticker]],[1]!Table1[[Symbol]:[Industry]],2,FALSE),"-")</f>
        <v>-</v>
      </c>
      <c r="D815" t="s">
        <v>98</v>
      </c>
      <c r="E815">
        <v>4151.2901810399999</v>
      </c>
      <c r="F815">
        <v>3311.2</v>
      </c>
      <c r="G815">
        <v>101.312902200341</v>
      </c>
      <c r="H815">
        <v>21.245967781560399</v>
      </c>
      <c r="I815">
        <v>4.8085869899493296</v>
      </c>
      <c r="J815">
        <v>-10.248085567447401</v>
      </c>
      <c r="K815">
        <v>2744.0275083981501</v>
      </c>
      <c r="L815">
        <v>2452.4803056710398</v>
      </c>
      <c r="M815">
        <v>76.617704243919306</v>
      </c>
      <c r="N815">
        <v>2.0184410616122501</v>
      </c>
      <c r="O815">
        <v>5.30925344286059</v>
      </c>
      <c r="P815">
        <v>144.45018640877001</v>
      </c>
      <c r="Q815">
        <v>0.21450156025551201</v>
      </c>
    </row>
    <row r="816" spans="1:17" x14ac:dyDescent="0.3">
      <c r="A816" t="s">
        <v>1773</v>
      </c>
      <c r="B816" t="s">
        <v>1774</v>
      </c>
      <c r="C816" t="str">
        <f>IFERROR(VLOOKUP(Table1[[#This Row],[Ticker]],[1]!Table1[[Symbol]:[Industry]],2,FALSE),"-")</f>
        <v>-</v>
      </c>
      <c r="D816" t="s">
        <v>903</v>
      </c>
      <c r="E816">
        <v>4142.1678788749996</v>
      </c>
      <c r="F816">
        <v>334.75</v>
      </c>
      <c r="G816">
        <v>63.942010181562601</v>
      </c>
      <c r="H816">
        <v>23.886266771632801</v>
      </c>
      <c r="I816">
        <v>18.8865282412971</v>
      </c>
      <c r="J816">
        <v>5.0508167465652498</v>
      </c>
      <c r="K816">
        <v>286.57524529025301</v>
      </c>
      <c r="L816">
        <v>240.99703639526601</v>
      </c>
      <c r="M816">
        <v>69.197974086939794</v>
      </c>
      <c r="N816">
        <v>1.1891553436368101</v>
      </c>
      <c r="O816">
        <v>1.0903659447348599</v>
      </c>
      <c r="P816">
        <v>124.890829694323</v>
      </c>
      <c r="Q816">
        <v>3.7214745980673002E-2</v>
      </c>
    </row>
    <row r="817" spans="1:17" hidden="1" x14ac:dyDescent="0.3">
      <c r="A817" t="s">
        <v>1775</v>
      </c>
      <c r="B817" t="s">
        <v>1776</v>
      </c>
      <c r="C817" t="str">
        <f>IFERROR(VLOOKUP(Table1[[#This Row],[Ticker]],[1]!Table1[[Symbol]:[Industry]],2,FALSE),"-")</f>
        <v>-</v>
      </c>
      <c r="D817" t="s">
        <v>1442</v>
      </c>
      <c r="E817">
        <v>4120.5427328180003</v>
      </c>
      <c r="F817">
        <v>75.98</v>
      </c>
      <c r="G817">
        <v>38.801240915806503</v>
      </c>
      <c r="H817">
        <v>-2.0698886096367399</v>
      </c>
      <c r="I817">
        <v>15.266669416380701</v>
      </c>
      <c r="J817">
        <v>-6.5837038229925797</v>
      </c>
      <c r="K817">
        <v>78.561524325668898</v>
      </c>
      <c r="L817">
        <v>70.208304808796399</v>
      </c>
      <c r="M817">
        <v>31.332401028392798</v>
      </c>
      <c r="N817">
        <v>1.08649024634122</v>
      </c>
      <c r="O817">
        <v>19.373519347196599</v>
      </c>
      <c r="P817">
        <v>77.109557109557102</v>
      </c>
      <c r="Q817">
        <v>0.16656616590214399</v>
      </c>
    </row>
    <row r="818" spans="1:17" hidden="1" x14ac:dyDescent="0.3">
      <c r="A818" t="s">
        <v>1777</v>
      </c>
      <c r="B818" t="s">
        <v>1778</v>
      </c>
      <c r="C818" t="str">
        <f>IFERROR(VLOOKUP(Table1[[#This Row],[Ticker]],[1]!Table1[[Symbol]:[Industry]],2,FALSE),"-")</f>
        <v>-</v>
      </c>
      <c r="D818" t="s">
        <v>140</v>
      </c>
      <c r="E818">
        <v>4119.0060155749998</v>
      </c>
      <c r="F818">
        <v>409.75</v>
      </c>
      <c r="G818">
        <v>89.958490563724894</v>
      </c>
      <c r="H818">
        <v>15.095799696332</v>
      </c>
      <c r="I818">
        <v>34.3624100711937</v>
      </c>
      <c r="J818">
        <v>-0.57970157913101905</v>
      </c>
      <c r="K818">
        <v>388.55715123312098</v>
      </c>
      <c r="L818">
        <v>313.39538497845598</v>
      </c>
      <c r="M818">
        <v>42.596855820124802</v>
      </c>
      <c r="N818">
        <v>0.42085698924530601</v>
      </c>
      <c r="O818">
        <v>14.4600366076876</v>
      </c>
      <c r="P818">
        <v>114.753668763102</v>
      </c>
      <c r="Q818">
        <v>0.10336300279374901</v>
      </c>
    </row>
    <row r="819" spans="1:17" hidden="1" x14ac:dyDescent="0.3">
      <c r="A819" t="s">
        <v>1779</v>
      </c>
      <c r="B819" t="s">
        <v>1780</v>
      </c>
      <c r="C819" t="str">
        <f>IFERROR(VLOOKUP(Table1[[#This Row],[Ticker]],[1]!Table1[[Symbol]:[Industry]],2,FALSE),"-")</f>
        <v>-</v>
      </c>
      <c r="D819" t="s">
        <v>915</v>
      </c>
      <c r="E819">
        <v>4105.182549825</v>
      </c>
      <c r="F819">
        <v>882.45</v>
      </c>
      <c r="G819">
        <v>-43.389669276827</v>
      </c>
      <c r="H819">
        <v>0.34627778709427298</v>
      </c>
      <c r="I819">
        <v>-22.554935694980099</v>
      </c>
      <c r="J819">
        <v>0.47641744225687699</v>
      </c>
      <c r="K819">
        <v>843.98947506434399</v>
      </c>
      <c r="L819">
        <v>911.11139057676803</v>
      </c>
      <c r="M819">
        <v>72.6017063395348</v>
      </c>
      <c r="N819">
        <v>1.6987226846269201</v>
      </c>
      <c r="O819">
        <v>25.191228964813799</v>
      </c>
      <c r="P819">
        <v>22.767111853088402</v>
      </c>
      <c r="Q819">
        <v>-7.1413047533124996E-2</v>
      </c>
    </row>
    <row r="820" spans="1:17" x14ac:dyDescent="0.3">
      <c r="A820" t="s">
        <v>1781</v>
      </c>
      <c r="B820" t="s">
        <v>1782</v>
      </c>
      <c r="C820" t="str">
        <f>IFERROR(VLOOKUP(Table1[[#This Row],[Ticker]],[1]!Table1[[Symbol]:[Industry]],2,FALSE),"-")</f>
        <v>-</v>
      </c>
      <c r="D820" t="s">
        <v>1415</v>
      </c>
      <c r="E820">
        <v>4103.4176919499996</v>
      </c>
      <c r="F820">
        <v>568.25</v>
      </c>
      <c r="G820">
        <v>6.9761853645001599</v>
      </c>
      <c r="H820">
        <v>29.8587725421506</v>
      </c>
      <c r="I820">
        <v>5.5132734772531196</v>
      </c>
      <c r="J820">
        <v>6.2688648138897696</v>
      </c>
      <c r="K820">
        <v>475.41643239617201</v>
      </c>
      <c r="L820">
        <v>455.42808025263798</v>
      </c>
      <c r="M820">
        <v>88.033797139992004</v>
      </c>
      <c r="N820">
        <v>2.6084863726665999</v>
      </c>
      <c r="O820">
        <v>1.5046194456665101</v>
      </c>
      <c r="P820">
        <v>53.187761153794298</v>
      </c>
      <c r="Q820">
        <v>-2.4573402886886999E-2</v>
      </c>
    </row>
    <row r="821" spans="1:17" hidden="1" x14ac:dyDescent="0.3">
      <c r="A821" t="s">
        <v>1783</v>
      </c>
      <c r="B821" t="s">
        <v>1784</v>
      </c>
      <c r="C821" t="str">
        <f>IFERROR(VLOOKUP(Table1[[#This Row],[Ticker]],[1]!Table1[[Symbol]:[Industry]],2,FALSE),"-")</f>
        <v>-</v>
      </c>
      <c r="D821" t="s">
        <v>242</v>
      </c>
      <c r="E821">
        <v>4075.9049989250002</v>
      </c>
      <c r="F821">
        <v>758.15</v>
      </c>
      <c r="G821">
        <v>733.715001818936</v>
      </c>
      <c r="H821">
        <v>58.027066799103103</v>
      </c>
      <c r="I821">
        <v>128.74066860917699</v>
      </c>
      <c r="J821">
        <v>-5.7056850844113001</v>
      </c>
      <c r="K821">
        <v>612.03272375147696</v>
      </c>
      <c r="L821">
        <v>399.01913080534098</v>
      </c>
      <c r="M821">
        <v>54.110212308041497</v>
      </c>
      <c r="N821">
        <v>0.70973528947890796</v>
      </c>
      <c r="O821">
        <v>19.870737980610699</v>
      </c>
      <c r="P821">
        <v>771.43678160919501</v>
      </c>
      <c r="Q821">
        <v>0.22170927855376199</v>
      </c>
    </row>
    <row r="822" spans="1:17" hidden="1" x14ac:dyDescent="0.3">
      <c r="A822" t="s">
        <v>1785</v>
      </c>
      <c r="B822" t="s">
        <v>1786</v>
      </c>
      <c r="C822" t="str">
        <f>IFERROR(VLOOKUP(Table1[[#This Row],[Ticker]],[1]!Table1[[Symbol]:[Industry]],2,FALSE),"-")</f>
        <v>-</v>
      </c>
      <c r="D822" t="s">
        <v>230</v>
      </c>
      <c r="E822">
        <v>4073.26422555</v>
      </c>
      <c r="F822">
        <v>888.05</v>
      </c>
      <c r="G822">
        <v>171.199119340636</v>
      </c>
      <c r="H822">
        <v>40.3667440903765</v>
      </c>
      <c r="I822">
        <v>153.60189271396601</v>
      </c>
      <c r="J822">
        <v>10.4300306276137</v>
      </c>
      <c r="K822">
        <v>703.11801611178203</v>
      </c>
      <c r="L822">
        <v>522.764783061098</v>
      </c>
      <c r="M822">
        <v>79.264729302678504</v>
      </c>
      <c r="N822">
        <v>0.98600037254097295</v>
      </c>
      <c r="O822">
        <v>4.1326501886155</v>
      </c>
      <c r="P822">
        <v>241.26892629313599</v>
      </c>
      <c r="Q822">
        <v>8.9632291053344998E-2</v>
      </c>
    </row>
    <row r="823" spans="1:17" hidden="1" x14ac:dyDescent="0.3">
      <c r="A823" t="s">
        <v>1787</v>
      </c>
      <c r="B823" t="s">
        <v>1788</v>
      </c>
      <c r="C823" t="str">
        <f>IFERROR(VLOOKUP(Table1[[#This Row],[Ticker]],[1]!Table1[[Symbol]:[Industry]],2,FALSE),"-")</f>
        <v>-</v>
      </c>
      <c r="D823" t="s">
        <v>119</v>
      </c>
      <c r="E823">
        <v>4069.5787242000001</v>
      </c>
      <c r="F823">
        <v>326.60000000000002</v>
      </c>
      <c r="G823">
        <v>-35.334464769605603</v>
      </c>
      <c r="H823">
        <v>-0.88345999135577002</v>
      </c>
      <c r="I823">
        <v>-21.9561416336308</v>
      </c>
      <c r="J823">
        <v>-1.71312831294073</v>
      </c>
      <c r="K823">
        <v>332.277306864835</v>
      </c>
      <c r="M823">
        <v>43.062444885264497</v>
      </c>
      <c r="N823">
        <v>0.82626561766311002</v>
      </c>
      <c r="O823">
        <v>20.284751990202</v>
      </c>
      <c r="P823">
        <v>8.4869622986214903</v>
      </c>
    </row>
    <row r="824" spans="1:17" x14ac:dyDescent="0.3">
      <c r="A824" t="s">
        <v>1789</v>
      </c>
      <c r="B824" t="s">
        <v>1790</v>
      </c>
      <c r="C824" t="str">
        <f>IFERROR(VLOOKUP(Table1[[#This Row],[Ticker]],[1]!Table1[[Symbol]:[Industry]],2,FALSE),"-")</f>
        <v>-</v>
      </c>
      <c r="D824" t="s">
        <v>903</v>
      </c>
      <c r="E824">
        <v>4061.4193224000001</v>
      </c>
      <c r="F824">
        <v>331.2</v>
      </c>
      <c r="G824">
        <v>-30.046905260548499</v>
      </c>
      <c r="H824">
        <v>7.5343712001471799</v>
      </c>
      <c r="I824">
        <v>-36.7644843838181</v>
      </c>
      <c r="J824">
        <v>2.6247032267091499</v>
      </c>
      <c r="K824">
        <v>316.49095299697399</v>
      </c>
      <c r="L824">
        <v>336.70294108443301</v>
      </c>
      <c r="M824">
        <v>69.580337253207304</v>
      </c>
      <c r="N824">
        <v>1.1135274804253601</v>
      </c>
      <c r="O824">
        <v>35.839371980676297</v>
      </c>
      <c r="P824">
        <v>23.6051502145922</v>
      </c>
      <c r="Q824">
        <v>9.1693830196760001E-3</v>
      </c>
    </row>
    <row r="825" spans="1:17" hidden="1" x14ac:dyDescent="0.3">
      <c r="A825" t="s">
        <v>1791</v>
      </c>
      <c r="B825" t="s">
        <v>1792</v>
      </c>
      <c r="C825" t="str">
        <f>IFERROR(VLOOKUP(Table1[[#This Row],[Ticker]],[1]!Table1[[Symbol]:[Industry]],2,FALSE),"-")</f>
        <v>-</v>
      </c>
      <c r="D825" t="s">
        <v>1023</v>
      </c>
      <c r="E825">
        <v>4060.8879999999999</v>
      </c>
      <c r="F825">
        <v>118</v>
      </c>
      <c r="G825">
        <v>-23.6296265352902</v>
      </c>
      <c r="I825">
        <v>-10.2788743946283</v>
      </c>
      <c r="K825">
        <v>104.378999999999</v>
      </c>
      <c r="M825">
        <v>99.990560428137201</v>
      </c>
      <c r="N825">
        <v>1</v>
      </c>
      <c r="O825">
        <v>0</v>
      </c>
      <c r="P825">
        <v>5.3571428571428603</v>
      </c>
    </row>
    <row r="826" spans="1:17" hidden="1" x14ac:dyDescent="0.3">
      <c r="A826" t="s">
        <v>1793</v>
      </c>
      <c r="B826" t="s">
        <v>1794</v>
      </c>
      <c r="C826" t="str">
        <f>IFERROR(VLOOKUP(Table1[[#This Row],[Ticker]],[1]!Table1[[Symbol]:[Industry]],2,FALSE),"-")</f>
        <v>-</v>
      </c>
      <c r="D826" t="s">
        <v>1795</v>
      </c>
      <c r="E826">
        <v>4039.0062700049998</v>
      </c>
      <c r="F826">
        <v>241.47</v>
      </c>
      <c r="G826">
        <v>-34.502740607598398</v>
      </c>
      <c r="H826">
        <v>6.8078154301882199</v>
      </c>
      <c r="I826">
        <v>-16.086428413050999</v>
      </c>
      <c r="J826">
        <v>-2.2669390671622902</v>
      </c>
      <c r="K826">
        <v>233.03270909655299</v>
      </c>
      <c r="M826">
        <v>53.322846401800298</v>
      </c>
      <c r="N826">
        <v>1.0313575982777301</v>
      </c>
      <c r="O826">
        <v>16.3705636310928</v>
      </c>
      <c r="P826">
        <v>22.822990844353999</v>
      </c>
    </row>
    <row r="827" spans="1:17" x14ac:dyDescent="0.3">
      <c r="A827" t="s">
        <v>1796</v>
      </c>
      <c r="B827" t="s">
        <v>1797</v>
      </c>
      <c r="C827" t="str">
        <f>IFERROR(VLOOKUP(Table1[[#This Row],[Ticker]],[1]!Table1[[Symbol]:[Industry]],2,FALSE),"-")</f>
        <v>-</v>
      </c>
      <c r="D827" t="s">
        <v>1798</v>
      </c>
      <c r="E827">
        <v>4037.6083644999999</v>
      </c>
      <c r="F827">
        <v>22.81</v>
      </c>
      <c r="G827">
        <v>21.5494613401269</v>
      </c>
      <c r="H827">
        <v>9.3692449944452996</v>
      </c>
      <c r="I827">
        <v>-13.895485443942301</v>
      </c>
      <c r="J827">
        <v>5.21366341692719</v>
      </c>
      <c r="K827">
        <v>21.867635353260098</v>
      </c>
      <c r="L827">
        <v>20.911595661993399</v>
      </c>
      <c r="M827">
        <v>55.811388133612603</v>
      </c>
      <c r="N827">
        <v>1.2506859853399399</v>
      </c>
      <c r="O827">
        <v>22.533976326172699</v>
      </c>
      <c r="P827">
        <v>54.644067796610102</v>
      </c>
      <c r="Q827">
        <v>-7.1561246923109001E-2</v>
      </c>
    </row>
    <row r="828" spans="1:17" x14ac:dyDescent="0.3">
      <c r="A828" t="s">
        <v>1799</v>
      </c>
      <c r="B828" t="s">
        <v>1800</v>
      </c>
      <c r="C828" t="str">
        <f>IFERROR(VLOOKUP(Table1[[#This Row],[Ticker]],[1]!Table1[[Symbol]:[Industry]],2,FALSE),"-")</f>
        <v>-</v>
      </c>
      <c r="D828" t="s">
        <v>242</v>
      </c>
      <c r="E828">
        <v>4011.7216773</v>
      </c>
      <c r="F828">
        <v>2360.5500000000002</v>
      </c>
      <c r="G828">
        <v>102.35568423863801</v>
      </c>
      <c r="H828">
        <v>31.146140396054101</v>
      </c>
      <c r="I828">
        <v>57.115056165524997</v>
      </c>
      <c r="J828">
        <v>7.4291070274802404</v>
      </c>
      <c r="K828">
        <v>1954.8754012639799</v>
      </c>
      <c r="L828">
        <v>1597.0977438984</v>
      </c>
      <c r="M828">
        <v>81.039635525900593</v>
      </c>
      <c r="N828">
        <v>2.02545504091984</v>
      </c>
      <c r="O828">
        <v>4.3400902332083602</v>
      </c>
      <c r="P828">
        <v>133.31356560415099</v>
      </c>
      <c r="Q828">
        <v>-7.2771789624788003E-2</v>
      </c>
    </row>
    <row r="829" spans="1:17" hidden="1" x14ac:dyDescent="0.3">
      <c r="A829" t="s">
        <v>1801</v>
      </c>
      <c r="B829" t="s">
        <v>1802</v>
      </c>
      <c r="C829" t="str">
        <f>IFERROR(VLOOKUP(Table1[[#This Row],[Ticker]],[1]!Table1[[Symbol]:[Industry]],2,FALSE),"-")</f>
        <v>-</v>
      </c>
      <c r="D829" t="s">
        <v>140</v>
      </c>
      <c r="E829">
        <v>4010.5294761</v>
      </c>
      <c r="F829">
        <v>86.1</v>
      </c>
      <c r="G829">
        <v>68.812902200341895</v>
      </c>
      <c r="H829">
        <v>29.221869601168201</v>
      </c>
      <c r="I829">
        <v>81.915906593256096</v>
      </c>
      <c r="J829">
        <v>0.20948427059300501</v>
      </c>
      <c r="K829">
        <v>71.0330238875747</v>
      </c>
      <c r="M829">
        <v>79.124613700934006</v>
      </c>
      <c r="N829">
        <v>1.3064849188176899</v>
      </c>
      <c r="O829">
        <v>4.5296167247386796</v>
      </c>
      <c r="P829">
        <v>139.166666666666</v>
      </c>
    </row>
    <row r="830" spans="1:17" hidden="1" x14ac:dyDescent="0.3">
      <c r="A830" t="s">
        <v>1803</v>
      </c>
      <c r="B830" t="s">
        <v>1804</v>
      </c>
      <c r="C830" t="str">
        <f>IFERROR(VLOOKUP(Table1[[#This Row],[Ticker]],[1]!Table1[[Symbol]:[Industry]],2,FALSE),"-")</f>
        <v>-</v>
      </c>
      <c r="D830" t="s">
        <v>997</v>
      </c>
      <c r="E830">
        <v>3994.8976259999999</v>
      </c>
      <c r="F830">
        <v>3185.8</v>
      </c>
      <c r="G830">
        <v>-8.4247099788515207</v>
      </c>
      <c r="H830">
        <v>29.680382687161899</v>
      </c>
      <c r="I830">
        <v>14.2297761835001</v>
      </c>
      <c r="J830">
        <v>-1.2110761804734</v>
      </c>
      <c r="K830">
        <v>2781.6343536821</v>
      </c>
      <c r="L830">
        <v>2632.8900139808802</v>
      </c>
      <c r="M830">
        <v>63.704367490471597</v>
      </c>
      <c r="N830">
        <v>1.8333588253633499</v>
      </c>
      <c r="O830">
        <v>6.6921966225123901</v>
      </c>
      <c r="P830">
        <v>45.523478896400498</v>
      </c>
      <c r="Q830">
        <v>4.4002937867128E-2</v>
      </c>
    </row>
    <row r="831" spans="1:17" x14ac:dyDescent="0.3">
      <c r="A831" t="s">
        <v>1805</v>
      </c>
      <c r="B831" t="s">
        <v>1806</v>
      </c>
      <c r="C831" t="str">
        <f>IFERROR(VLOOKUP(Table1[[#This Row],[Ticker]],[1]!Table1[[Symbol]:[Industry]],2,FALSE),"-")</f>
        <v>-</v>
      </c>
      <c r="D831" t="s">
        <v>21</v>
      </c>
      <c r="E831">
        <v>3994.0743346999998</v>
      </c>
      <c r="F831">
        <v>676.6</v>
      </c>
      <c r="G831">
        <v>-7.8463975049795902</v>
      </c>
      <c r="H831">
        <v>28.171289833075502</v>
      </c>
      <c r="I831">
        <v>-20.142310404543998</v>
      </c>
      <c r="J831">
        <v>6.6124442134118899</v>
      </c>
      <c r="K831">
        <v>598.91282169413603</v>
      </c>
      <c r="L831">
        <v>588.74373344097501</v>
      </c>
      <c r="M831">
        <v>78.559774590224606</v>
      </c>
      <c r="N831">
        <v>2.11375753660099</v>
      </c>
      <c r="O831">
        <v>16.9819686668637</v>
      </c>
      <c r="P831">
        <v>50.355555555555497</v>
      </c>
      <c r="Q831">
        <v>0.115429785334017</v>
      </c>
    </row>
    <row r="832" spans="1:17" x14ac:dyDescent="0.3">
      <c r="A832" t="s">
        <v>1807</v>
      </c>
      <c r="B832" t="s">
        <v>1808</v>
      </c>
      <c r="C832" t="str">
        <f>IFERROR(VLOOKUP(Table1[[#This Row],[Ticker]],[1]!Table1[[Symbol]:[Industry]],2,FALSE),"-")</f>
        <v>-</v>
      </c>
      <c r="D832" t="s">
        <v>151</v>
      </c>
      <c r="E832">
        <v>3990.3479096249998</v>
      </c>
      <c r="F832">
        <v>845.25</v>
      </c>
      <c r="G832">
        <v>38.520327543360501</v>
      </c>
      <c r="H832">
        <v>0.85909361253535499</v>
      </c>
      <c r="I832">
        <v>6.0156975319188604</v>
      </c>
      <c r="J832">
        <v>8.3817721693766707</v>
      </c>
      <c r="K832">
        <v>810.07442171277296</v>
      </c>
      <c r="L832">
        <v>731.02727299349499</v>
      </c>
      <c r="M832">
        <v>63.969246128237401</v>
      </c>
      <c r="N832">
        <v>1.46178806992655</v>
      </c>
      <c r="O832">
        <v>15.1848565513161</v>
      </c>
      <c r="P832">
        <v>74.602354885354202</v>
      </c>
      <c r="Q832">
        <v>-6.3563708331943997E-2</v>
      </c>
    </row>
    <row r="833" spans="1:17" hidden="1" x14ac:dyDescent="0.3">
      <c r="A833" t="s">
        <v>1809</v>
      </c>
      <c r="B833" t="s">
        <v>1810</v>
      </c>
      <c r="C833" t="str">
        <f>IFERROR(VLOOKUP(Table1[[#This Row],[Ticker]],[1]!Table1[[Symbol]:[Industry]],2,FALSE),"-")</f>
        <v>-</v>
      </c>
      <c r="D833" t="s">
        <v>408</v>
      </c>
      <c r="E833">
        <v>3989.26241175</v>
      </c>
      <c r="F833">
        <v>669.35</v>
      </c>
      <c r="G833">
        <v>74.972455867078395</v>
      </c>
      <c r="H833">
        <v>1.43644925545182</v>
      </c>
      <c r="I833">
        <v>44.467603411398201</v>
      </c>
      <c r="J833">
        <v>0.94032276770066603</v>
      </c>
      <c r="K833">
        <v>612.54831319270704</v>
      </c>
      <c r="L833">
        <v>480.73597812115497</v>
      </c>
      <c r="M833">
        <v>56.5289709330617</v>
      </c>
      <c r="N833">
        <v>0.33306900512313298</v>
      </c>
      <c r="O833">
        <v>8.9863300216628001</v>
      </c>
      <c r="P833">
        <v>121.969822583319</v>
      </c>
      <c r="Q833">
        <v>0.14360395613913199</v>
      </c>
    </row>
    <row r="834" spans="1:17" x14ac:dyDescent="0.3">
      <c r="A834" t="s">
        <v>1811</v>
      </c>
      <c r="B834" t="s">
        <v>1812</v>
      </c>
      <c r="C834" t="str">
        <f>IFERROR(VLOOKUP(Table1[[#This Row],[Ticker]],[1]!Table1[[Symbol]:[Industry]],2,FALSE),"-")</f>
        <v>-</v>
      </c>
      <c r="D834" t="s">
        <v>130</v>
      </c>
      <c r="E834">
        <v>3972.9105953099902</v>
      </c>
      <c r="F834">
        <v>736.35</v>
      </c>
      <c r="G834">
        <v>98.996440732033705</v>
      </c>
      <c r="H834">
        <v>8.8445933791421307</v>
      </c>
      <c r="I834">
        <v>32.662999462156399</v>
      </c>
      <c r="J834">
        <v>-2.8461955937727401</v>
      </c>
      <c r="K834">
        <v>729.50014502753902</v>
      </c>
      <c r="L834">
        <v>602.59248988534205</v>
      </c>
      <c r="M834">
        <v>40.557713006763699</v>
      </c>
      <c r="N834">
        <v>0.28041857825410998</v>
      </c>
      <c r="O834">
        <v>19.508385957764599</v>
      </c>
      <c r="P834">
        <v>127.479147358665</v>
      </c>
      <c r="Q834">
        <v>7.7807120241447994E-2</v>
      </c>
    </row>
    <row r="835" spans="1:17" hidden="1" x14ac:dyDescent="0.3">
      <c r="A835" t="s">
        <v>1813</v>
      </c>
      <c r="B835" t="s">
        <v>1814</v>
      </c>
      <c r="C835" t="str">
        <f>IFERROR(VLOOKUP(Table1[[#This Row],[Ticker]],[1]!Table1[[Symbol]:[Industry]],2,FALSE),"-")</f>
        <v>-</v>
      </c>
      <c r="D835" t="s">
        <v>191</v>
      </c>
      <c r="E835">
        <v>3938.83377195</v>
      </c>
      <c r="F835">
        <v>577.9</v>
      </c>
      <c r="G835">
        <v>36.439607853363299</v>
      </c>
      <c r="H835">
        <v>17.979235236289298</v>
      </c>
      <c r="I835">
        <v>36.500135560756299</v>
      </c>
      <c r="J835">
        <v>-1.49997534249362</v>
      </c>
      <c r="K835">
        <v>516.25851576809498</v>
      </c>
      <c r="L835">
        <v>442.41456502776202</v>
      </c>
      <c r="M835">
        <v>62.377099976298197</v>
      </c>
      <c r="N835">
        <v>1.5551084280399801</v>
      </c>
      <c r="O835">
        <v>5.5459422045336604</v>
      </c>
      <c r="P835">
        <v>73.882954716413394</v>
      </c>
      <c r="Q835">
        <v>0.12521515273506101</v>
      </c>
    </row>
    <row r="836" spans="1:17" hidden="1" x14ac:dyDescent="0.3">
      <c r="A836" t="s">
        <v>1815</v>
      </c>
      <c r="B836" t="s">
        <v>1816</v>
      </c>
      <c r="C836" t="str">
        <f>IFERROR(VLOOKUP(Table1[[#This Row],[Ticker]],[1]!Table1[[Symbol]:[Industry]],2,FALSE),"-")</f>
        <v>-</v>
      </c>
      <c r="D836" t="s">
        <v>1817</v>
      </c>
      <c r="E836">
        <v>3937.64</v>
      </c>
      <c r="F836">
        <v>1406.3</v>
      </c>
      <c r="G836">
        <v>273.08794115770098</v>
      </c>
      <c r="H836">
        <v>51.266560970708603</v>
      </c>
      <c r="I836">
        <v>120.693272939498</v>
      </c>
      <c r="J836">
        <v>15.698737278953599</v>
      </c>
      <c r="K836">
        <v>1011.03402149334</v>
      </c>
      <c r="L836">
        <v>754.20481082318202</v>
      </c>
      <c r="M836">
        <v>85.387034465351206</v>
      </c>
      <c r="N836">
        <v>1.40996078745026</v>
      </c>
      <c r="O836">
        <v>0</v>
      </c>
      <c r="P836">
        <v>313.67848212972399</v>
      </c>
      <c r="Q836">
        <v>0.110097130682342</v>
      </c>
    </row>
    <row r="837" spans="1:17" x14ac:dyDescent="0.3">
      <c r="A837" t="s">
        <v>1818</v>
      </c>
      <c r="B837" t="s">
        <v>1819</v>
      </c>
      <c r="C837" t="str">
        <f>IFERROR(VLOOKUP(Table1[[#This Row],[Ticker]],[1]!Table1[[Symbol]:[Industry]],2,FALSE),"-")</f>
        <v>-</v>
      </c>
      <c r="D837" t="s">
        <v>242</v>
      </c>
      <c r="E837">
        <v>3922.7559049800002</v>
      </c>
      <c r="F837">
        <v>157.63</v>
      </c>
      <c r="G837">
        <v>45.549426447682798</v>
      </c>
      <c r="H837">
        <v>47.687371312571599</v>
      </c>
      <c r="I837">
        <v>28.487183752768502</v>
      </c>
      <c r="J837">
        <v>10.982489821632401</v>
      </c>
      <c r="K837">
        <v>112.263993254707</v>
      </c>
      <c r="L837">
        <v>100.276439826581</v>
      </c>
      <c r="M837">
        <v>86.707589523701401</v>
      </c>
      <c r="N837">
        <v>2.61927210568654</v>
      </c>
      <c r="O837">
        <v>2.2965171604390102</v>
      </c>
      <c r="P837">
        <v>93.174019607843107</v>
      </c>
      <c r="Q837">
        <v>1.5509857425597001E-2</v>
      </c>
    </row>
    <row r="838" spans="1:17" x14ac:dyDescent="0.3">
      <c r="A838" t="s">
        <v>1820</v>
      </c>
      <c r="B838" t="s">
        <v>1821</v>
      </c>
      <c r="C838" t="str">
        <f>IFERROR(VLOOKUP(Table1[[#This Row],[Ticker]],[1]!Table1[[Symbol]:[Industry]],2,FALSE),"-")</f>
        <v>-</v>
      </c>
      <c r="D838" t="s">
        <v>130</v>
      </c>
      <c r="E838">
        <v>3892.7903026099998</v>
      </c>
      <c r="F838">
        <v>219.67</v>
      </c>
      <c r="G838">
        <v>-2.9615530615959198</v>
      </c>
      <c r="H838">
        <v>-5.0922534136125703</v>
      </c>
      <c r="I838">
        <v>-22.869313806693398</v>
      </c>
      <c r="J838">
        <v>-4.1065628573316904</v>
      </c>
      <c r="K838">
        <v>219.221015979116</v>
      </c>
      <c r="L838">
        <v>216.98324189995401</v>
      </c>
      <c r="M838">
        <v>51.422477023266602</v>
      </c>
      <c r="N838">
        <v>0.92073469980507106</v>
      </c>
      <c r="O838">
        <v>26.5534665634815</v>
      </c>
      <c r="P838">
        <v>31.617735170760898</v>
      </c>
      <c r="Q838">
        <v>7.0033120877819002E-2</v>
      </c>
    </row>
    <row r="839" spans="1:17" hidden="1" x14ac:dyDescent="0.3">
      <c r="A839" t="s">
        <v>1822</v>
      </c>
      <c r="B839" t="s">
        <v>1823</v>
      </c>
      <c r="C839" t="str">
        <f>IFERROR(VLOOKUP(Table1[[#This Row],[Ticker]],[1]!Table1[[Symbol]:[Industry]],2,FALSE),"-")</f>
        <v>-</v>
      </c>
      <c r="D839" t="s">
        <v>156</v>
      </c>
      <c r="E839">
        <v>3892.7334698999998</v>
      </c>
      <c r="F839">
        <v>425.5</v>
      </c>
      <c r="G839">
        <v>215.33368557364301</v>
      </c>
      <c r="H839">
        <v>17.586315023595802</v>
      </c>
      <c r="I839">
        <v>-14.3888806440844</v>
      </c>
      <c r="J839">
        <v>-0.20251424585216801</v>
      </c>
      <c r="K839">
        <v>382.057131706858</v>
      </c>
      <c r="L839">
        <v>341.43527978104498</v>
      </c>
      <c r="M839">
        <v>62.111791854111203</v>
      </c>
      <c r="N839">
        <v>1.3957666963564599</v>
      </c>
      <c r="O839">
        <v>13.5605170387778</v>
      </c>
      <c r="P839">
        <v>262.43611584326999</v>
      </c>
      <c r="Q839">
        <v>9.0735833700255994E-2</v>
      </c>
    </row>
    <row r="840" spans="1:17" hidden="1" x14ac:dyDescent="0.3">
      <c r="A840" t="s">
        <v>1824</v>
      </c>
      <c r="B840" t="s">
        <v>1825</v>
      </c>
      <c r="C840" t="str">
        <f>IFERROR(VLOOKUP(Table1[[#This Row],[Ticker]],[1]!Table1[[Symbol]:[Industry]],2,FALSE),"-")</f>
        <v>-</v>
      </c>
      <c r="E840">
        <v>3864.8796259999999</v>
      </c>
      <c r="F840">
        <v>85.24</v>
      </c>
      <c r="G840">
        <v>28.395674240455701</v>
      </c>
      <c r="H840">
        <v>0.75651797519381603</v>
      </c>
      <c r="I840">
        <v>18.283575370172102</v>
      </c>
      <c r="J840">
        <v>-4.60279294012091</v>
      </c>
      <c r="K840">
        <v>88.233049853237603</v>
      </c>
      <c r="L840">
        <v>79.725501892483805</v>
      </c>
      <c r="M840">
        <v>29.163633123882601</v>
      </c>
      <c r="N840">
        <v>0.77403823565066698</v>
      </c>
      <c r="O840">
        <v>24.0614734866259</v>
      </c>
      <c r="P840">
        <v>60.602920395666402</v>
      </c>
      <c r="Q840">
        <v>8.1083700977883005E-2</v>
      </c>
    </row>
    <row r="841" spans="1:17" hidden="1" x14ac:dyDescent="0.3">
      <c r="A841" t="s">
        <v>1826</v>
      </c>
      <c r="B841" t="s">
        <v>1827</v>
      </c>
      <c r="C841" t="str">
        <f>IFERROR(VLOOKUP(Table1[[#This Row],[Ticker]],[1]!Table1[[Symbol]:[Industry]],2,FALSE),"-")</f>
        <v>-</v>
      </c>
      <c r="D841" t="s">
        <v>140</v>
      </c>
      <c r="E841">
        <v>3834.522602</v>
      </c>
      <c r="F841">
        <v>425.5</v>
      </c>
      <c r="G841">
        <v>-16.418792628127001</v>
      </c>
      <c r="H841">
        <v>-7.8515545502978998</v>
      </c>
      <c r="I841">
        <v>-8.3867941349894792</v>
      </c>
      <c r="J841">
        <v>-1.83725439863264</v>
      </c>
      <c r="K841">
        <v>427.12253837863</v>
      </c>
      <c r="L841">
        <v>421.39778545871002</v>
      </c>
      <c r="M841">
        <v>50.530913224164898</v>
      </c>
      <c r="N841">
        <v>8.6413173249817593E-2</v>
      </c>
      <c r="O841">
        <v>11.6451233842538</v>
      </c>
      <c r="P841">
        <v>14.953397271376399</v>
      </c>
      <c r="Q841">
        <v>6.1565578726839997E-3</v>
      </c>
    </row>
    <row r="842" spans="1:17" hidden="1" x14ac:dyDescent="0.3">
      <c r="A842" t="s">
        <v>1828</v>
      </c>
      <c r="B842" t="s">
        <v>1829</v>
      </c>
      <c r="C842" t="str">
        <f>IFERROR(VLOOKUP(Table1[[#This Row],[Ticker]],[1]!Table1[[Symbol]:[Industry]],2,FALSE),"-")</f>
        <v>-</v>
      </c>
      <c r="D842" t="s">
        <v>653</v>
      </c>
      <c r="E842">
        <v>3833.0097293699901</v>
      </c>
      <c r="F842">
        <v>552.15</v>
      </c>
      <c r="G842">
        <v>5.5650262864909301</v>
      </c>
      <c r="H842">
        <v>31.608598326763399</v>
      </c>
      <c r="I842">
        <v>18.915778427152802</v>
      </c>
      <c r="J842">
        <v>5.6071775345554302</v>
      </c>
      <c r="M842">
        <v>71.298810976377993</v>
      </c>
      <c r="O842">
        <v>4.8537535090102502</v>
      </c>
      <c r="P842">
        <v>48.667205169628403</v>
      </c>
    </row>
    <row r="843" spans="1:17" hidden="1" x14ac:dyDescent="0.3">
      <c r="A843" t="s">
        <v>1830</v>
      </c>
      <c r="B843" t="s">
        <v>1831</v>
      </c>
      <c r="C843" t="str">
        <f>IFERROR(VLOOKUP(Table1[[#This Row],[Ticker]],[1]!Table1[[Symbol]:[Industry]],2,FALSE),"-")</f>
        <v>-</v>
      </c>
      <c r="D843" t="s">
        <v>46</v>
      </c>
      <c r="E843">
        <v>3831.4116250050001</v>
      </c>
      <c r="F843">
        <v>1011.65</v>
      </c>
      <c r="G843">
        <v>91.148777394388404</v>
      </c>
      <c r="H843">
        <v>8.5867650223101606</v>
      </c>
      <c r="I843">
        <v>11.534660161820399</v>
      </c>
      <c r="J843">
        <v>-2.6423161081458799</v>
      </c>
      <c r="K843">
        <v>986.97090250236295</v>
      </c>
      <c r="L843">
        <v>872.16323778592505</v>
      </c>
      <c r="M843">
        <v>45.308329658354701</v>
      </c>
      <c r="N843">
        <v>1.05404053060584</v>
      </c>
      <c r="O843">
        <v>36.015420352888803</v>
      </c>
      <c r="P843">
        <v>124.146971935007</v>
      </c>
    </row>
    <row r="844" spans="1:17" hidden="1" x14ac:dyDescent="0.3">
      <c r="A844" t="s">
        <v>1832</v>
      </c>
      <c r="B844" t="s">
        <v>1833</v>
      </c>
      <c r="C844" t="str">
        <f>IFERROR(VLOOKUP(Table1[[#This Row],[Ticker]],[1]!Table1[[Symbol]:[Industry]],2,FALSE),"-")</f>
        <v>-</v>
      </c>
      <c r="D844" t="s">
        <v>67</v>
      </c>
      <c r="E844">
        <v>3826.5038052119999</v>
      </c>
      <c r="F844">
        <v>252.99</v>
      </c>
      <c r="G844">
        <v>128.50930399944201</v>
      </c>
      <c r="H844">
        <v>24.8351672017562</v>
      </c>
      <c r="I844">
        <v>25.454200388273598</v>
      </c>
      <c r="J844">
        <v>-0.86435867406852096</v>
      </c>
      <c r="K844">
        <v>216.235562300884</v>
      </c>
      <c r="L844">
        <v>180.63889786438</v>
      </c>
      <c r="M844">
        <v>66.410957421597502</v>
      </c>
      <c r="N844">
        <v>0.60202946618867204</v>
      </c>
      <c r="O844">
        <v>6.6840586584449904</v>
      </c>
      <c r="P844">
        <v>153.878575012543</v>
      </c>
      <c r="Q844">
        <v>0.112258289370157</v>
      </c>
    </row>
    <row r="845" spans="1:17" x14ac:dyDescent="0.3">
      <c r="A845" t="s">
        <v>1834</v>
      </c>
      <c r="B845" t="s">
        <v>1835</v>
      </c>
      <c r="C845" t="str">
        <f>IFERROR(VLOOKUP(Table1[[#This Row],[Ticker]],[1]!Table1[[Symbol]:[Industry]],2,FALSE),"-")</f>
        <v>-</v>
      </c>
      <c r="D845" t="s">
        <v>191</v>
      </c>
      <c r="E845">
        <v>3808.9885764000001</v>
      </c>
      <c r="F845">
        <v>242.72</v>
      </c>
      <c r="G845">
        <v>-7.4223966557882202</v>
      </c>
      <c r="H845">
        <v>6.6413348247875597</v>
      </c>
      <c r="I845">
        <v>-16.837358532288899</v>
      </c>
      <c r="J845">
        <v>7.7328194689595398</v>
      </c>
      <c r="K845">
        <v>222.62340312114199</v>
      </c>
      <c r="L845">
        <v>233.136133399339</v>
      </c>
      <c r="M845">
        <v>82.794550532548499</v>
      </c>
      <c r="N845">
        <v>1.4444540187364501</v>
      </c>
      <c r="O845">
        <v>23.1872116018457</v>
      </c>
      <c r="P845">
        <v>27.378640776699001</v>
      </c>
      <c r="Q845">
        <v>8.1956438302571002E-2</v>
      </c>
    </row>
    <row r="846" spans="1:17" hidden="1" x14ac:dyDescent="0.3">
      <c r="A846" t="s">
        <v>1836</v>
      </c>
      <c r="B846" t="s">
        <v>1837</v>
      </c>
      <c r="C846" t="str">
        <f>IFERROR(VLOOKUP(Table1[[#This Row],[Ticker]],[1]!Table1[[Symbol]:[Industry]],2,FALSE),"-")</f>
        <v>-</v>
      </c>
      <c r="D846" t="s">
        <v>37</v>
      </c>
      <c r="E846">
        <v>3804.40086611999</v>
      </c>
      <c r="F846">
        <v>541.04999999999995</v>
      </c>
      <c r="G846">
        <v>-8.7301919603992708</v>
      </c>
      <c r="H846">
        <v>9.1690252317322898</v>
      </c>
      <c r="I846">
        <v>4.5774660195213999</v>
      </c>
      <c r="J846">
        <v>-4.6394140309337502</v>
      </c>
      <c r="K846">
        <v>530.93524966509904</v>
      </c>
      <c r="M846">
        <v>38.806523679902803</v>
      </c>
      <c r="N846">
        <v>0.94984237067453703</v>
      </c>
      <c r="O846">
        <v>11.8196100175584</v>
      </c>
      <c r="P846">
        <v>25.664847288352099</v>
      </c>
    </row>
    <row r="847" spans="1:17" x14ac:dyDescent="0.3">
      <c r="A847" t="s">
        <v>1838</v>
      </c>
      <c r="B847" t="s">
        <v>1839</v>
      </c>
      <c r="C847" t="str">
        <f>IFERROR(VLOOKUP(Table1[[#This Row],[Ticker]],[1]!Table1[[Symbol]:[Industry]],2,FALSE),"-")</f>
        <v>-</v>
      </c>
      <c r="D847" t="s">
        <v>297</v>
      </c>
      <c r="E847">
        <v>3798.0637426399999</v>
      </c>
      <c r="F847">
        <v>1418.6</v>
      </c>
      <c r="G847">
        <v>3.4717449951017598</v>
      </c>
      <c r="H847">
        <v>14.869035411112501</v>
      </c>
      <c r="I847">
        <v>-13.9690812244569</v>
      </c>
      <c r="J847">
        <v>1.35217829568523</v>
      </c>
      <c r="K847">
        <v>1337.3729204405299</v>
      </c>
      <c r="L847">
        <v>1285.14405010311</v>
      </c>
      <c r="M847">
        <v>63.173387967331102</v>
      </c>
      <c r="N847">
        <v>1.0648218883513001</v>
      </c>
      <c r="O847">
        <v>28.503454109685599</v>
      </c>
      <c r="P847">
        <v>50.116402116402099</v>
      </c>
      <c r="Q847">
        <v>5.9656509167813003E-2</v>
      </c>
    </row>
    <row r="848" spans="1:17" hidden="1" x14ac:dyDescent="0.3">
      <c r="A848" t="s">
        <v>1840</v>
      </c>
      <c r="B848" t="s">
        <v>1841</v>
      </c>
      <c r="C848" t="str">
        <f>IFERROR(VLOOKUP(Table1[[#This Row],[Ticker]],[1]!Table1[[Symbol]:[Industry]],2,FALSE),"-")</f>
        <v>-</v>
      </c>
      <c r="D848" t="s">
        <v>46</v>
      </c>
      <c r="E848">
        <v>3798.0295447650001</v>
      </c>
      <c r="F848">
        <v>683.95</v>
      </c>
      <c r="G848">
        <v>118.304684979906</v>
      </c>
      <c r="H848">
        <v>43.9943867103702</v>
      </c>
      <c r="I848">
        <v>37.608712491136899</v>
      </c>
      <c r="J848">
        <v>-0.55414766714863894</v>
      </c>
      <c r="K848">
        <v>535.77003398416605</v>
      </c>
      <c r="M848">
        <v>72.2823196898498</v>
      </c>
      <c r="N848">
        <v>2.2429812091657402</v>
      </c>
      <c r="O848">
        <v>4.2473865048614501</v>
      </c>
      <c r="P848">
        <v>177.46450304259599</v>
      </c>
    </row>
    <row r="849" spans="1:17" x14ac:dyDescent="0.3">
      <c r="A849" t="s">
        <v>1842</v>
      </c>
      <c r="B849" t="s">
        <v>1843</v>
      </c>
      <c r="C849" t="str">
        <f>IFERROR(VLOOKUP(Table1[[#This Row],[Ticker]],[1]!Table1[[Symbol]:[Industry]],2,FALSE),"-")</f>
        <v>-</v>
      </c>
      <c r="D849" t="s">
        <v>1467</v>
      </c>
      <c r="E849">
        <v>3789.54</v>
      </c>
      <c r="F849">
        <v>341.4</v>
      </c>
      <c r="G849">
        <v>-51.620546623102499</v>
      </c>
      <c r="H849">
        <v>1.7379544244183101</v>
      </c>
      <c r="I849">
        <v>-18.876989412405798</v>
      </c>
      <c r="J849">
        <v>3.5634008685922698</v>
      </c>
      <c r="K849">
        <v>326.86058192771401</v>
      </c>
      <c r="L849">
        <v>350.65433696195498</v>
      </c>
      <c r="M849">
        <v>65.869945095850298</v>
      </c>
      <c r="N849">
        <v>1.0797239093343201</v>
      </c>
      <c r="O849">
        <v>40.524311657879302</v>
      </c>
      <c r="P849">
        <v>17.561983471074299</v>
      </c>
      <c r="Q849">
        <v>-5.0562213355219996E-3</v>
      </c>
    </row>
    <row r="850" spans="1:17" x14ac:dyDescent="0.3">
      <c r="A850" t="s">
        <v>1844</v>
      </c>
      <c r="B850" t="s">
        <v>1845</v>
      </c>
      <c r="C850" t="str">
        <f>IFERROR(VLOOKUP(Table1[[#This Row],[Ticker]],[1]!Table1[[Symbol]:[Industry]],2,FALSE),"-")</f>
        <v>-</v>
      </c>
      <c r="D850" t="s">
        <v>292</v>
      </c>
      <c r="E850">
        <v>3775.2639961750001</v>
      </c>
      <c r="F850">
        <v>439.75</v>
      </c>
      <c r="G850">
        <v>3.8210146260820399</v>
      </c>
      <c r="H850">
        <v>-0.62211845416721401</v>
      </c>
      <c r="I850">
        <v>4.28681975155523</v>
      </c>
      <c r="J850">
        <v>2.4905781908145999</v>
      </c>
      <c r="K850">
        <v>425.48420160763601</v>
      </c>
      <c r="L850">
        <v>404.93918675186302</v>
      </c>
      <c r="M850">
        <v>71.720775745424802</v>
      </c>
      <c r="N850">
        <v>1.56889098619967</v>
      </c>
      <c r="O850">
        <v>14.815235929505301</v>
      </c>
      <c r="P850">
        <v>43.662201894805598</v>
      </c>
    </row>
    <row r="851" spans="1:17" x14ac:dyDescent="0.3">
      <c r="A851" t="s">
        <v>1846</v>
      </c>
      <c r="B851" t="s">
        <v>1847</v>
      </c>
      <c r="C851" t="str">
        <f>IFERROR(VLOOKUP(Table1[[#This Row],[Ticker]],[1]!Table1[[Symbol]:[Industry]],2,FALSE),"-")</f>
        <v>-</v>
      </c>
      <c r="D851" t="s">
        <v>188</v>
      </c>
      <c r="E851">
        <v>3766.1865541249999</v>
      </c>
      <c r="F851">
        <v>263.75</v>
      </c>
      <c r="G851">
        <v>10.227333873394301</v>
      </c>
      <c r="H851">
        <v>6.46667454626236</v>
      </c>
      <c r="I851">
        <v>3.9310536084031198</v>
      </c>
      <c r="J851">
        <v>-1.51841710834023</v>
      </c>
      <c r="K851">
        <v>250.49943244059301</v>
      </c>
      <c r="L851">
        <v>230.66067094667</v>
      </c>
      <c r="M851">
        <v>53.2545687685231</v>
      </c>
      <c r="N851">
        <v>0.77211025122310095</v>
      </c>
      <c r="O851">
        <v>4.2654028436019003</v>
      </c>
      <c r="P851">
        <v>37.4771957258274</v>
      </c>
      <c r="Q851">
        <v>-7.3223746467230996E-2</v>
      </c>
    </row>
    <row r="852" spans="1:17" hidden="1" x14ac:dyDescent="0.3">
      <c r="A852" t="s">
        <v>1848</v>
      </c>
      <c r="B852" t="s">
        <v>1849</v>
      </c>
      <c r="C852" t="str">
        <f>IFERROR(VLOOKUP(Table1[[#This Row],[Ticker]],[1]!Table1[[Symbol]:[Industry]],2,FALSE),"-")</f>
        <v>-</v>
      </c>
      <c r="D852" t="s">
        <v>59</v>
      </c>
      <c r="E852">
        <v>3765.8395584</v>
      </c>
      <c r="F852">
        <v>518.4</v>
      </c>
      <c r="G852">
        <v>198.69297213773299</v>
      </c>
      <c r="H852">
        <v>22.579641845420198</v>
      </c>
      <c r="I852">
        <v>51.324019810442998</v>
      </c>
      <c r="J852">
        <v>-2.20964128693628</v>
      </c>
      <c r="K852">
        <v>436.548433500307</v>
      </c>
      <c r="L852">
        <v>336.13693437049602</v>
      </c>
      <c r="M852">
        <v>74.199703175932299</v>
      </c>
      <c r="N852">
        <v>0.64937359840625397</v>
      </c>
      <c r="O852">
        <v>1.4660493827160599</v>
      </c>
      <c r="P852">
        <v>246.524064171123</v>
      </c>
      <c r="Q852">
        <v>0.17121747562411799</v>
      </c>
    </row>
    <row r="853" spans="1:17" hidden="1" x14ac:dyDescent="0.3">
      <c r="A853" t="s">
        <v>1850</v>
      </c>
      <c r="B853" t="s">
        <v>1851</v>
      </c>
      <c r="C853" t="str">
        <f>IFERROR(VLOOKUP(Table1[[#This Row],[Ticker]],[1]!Table1[[Symbol]:[Industry]],2,FALSE),"-")</f>
        <v>-</v>
      </c>
      <c r="D853" t="s">
        <v>230</v>
      </c>
      <c r="E853">
        <v>3757.2293544099998</v>
      </c>
      <c r="F853">
        <v>1172.3</v>
      </c>
      <c r="G853">
        <v>190.506450587438</v>
      </c>
      <c r="H853">
        <v>31.1951554392089</v>
      </c>
      <c r="I853">
        <v>55.768007352333598</v>
      </c>
      <c r="J853">
        <v>15.6285243660923</v>
      </c>
      <c r="K853">
        <v>946.81506526526198</v>
      </c>
      <c r="L853">
        <v>764.62616741924796</v>
      </c>
      <c r="M853">
        <v>90.679656696832694</v>
      </c>
      <c r="N853">
        <v>1.1392698133688799</v>
      </c>
      <c r="O853">
        <v>0.82743325087435404</v>
      </c>
      <c r="P853">
        <v>221.61865569272899</v>
      </c>
      <c r="Q853">
        <v>0.19707731682882601</v>
      </c>
    </row>
    <row r="854" spans="1:17" hidden="1" x14ac:dyDescent="0.3">
      <c r="A854" t="s">
        <v>1852</v>
      </c>
      <c r="B854" t="s">
        <v>1853</v>
      </c>
      <c r="C854" t="str">
        <f>IFERROR(VLOOKUP(Table1[[#This Row],[Ticker]],[1]!Table1[[Symbol]:[Industry]],2,FALSE),"-")</f>
        <v>-</v>
      </c>
      <c r="D854" t="s">
        <v>59</v>
      </c>
      <c r="E854">
        <v>3756.4987912500001</v>
      </c>
      <c r="F854">
        <v>533.54999999999995</v>
      </c>
      <c r="G854">
        <v>14.0089102104416</v>
      </c>
      <c r="H854">
        <v>-6.0229701653446304</v>
      </c>
      <c r="I854">
        <v>7.7612974386469498</v>
      </c>
      <c r="J854">
        <v>-2.4348317493354501</v>
      </c>
      <c r="K854">
        <v>539.745499788232</v>
      </c>
      <c r="L854">
        <v>491.695581870637</v>
      </c>
      <c r="M854">
        <v>48.172232728717198</v>
      </c>
      <c r="N854">
        <v>0.66038458603165395</v>
      </c>
      <c r="O854">
        <v>15.387498828600799</v>
      </c>
      <c r="P854">
        <v>42.033808066018899</v>
      </c>
      <c r="Q854">
        <v>3.1876939985692E-2</v>
      </c>
    </row>
    <row r="855" spans="1:17" x14ac:dyDescent="0.3">
      <c r="A855" t="s">
        <v>1854</v>
      </c>
      <c r="B855" t="s">
        <v>1855</v>
      </c>
      <c r="C855" t="str">
        <f>IFERROR(VLOOKUP(Table1[[#This Row],[Ticker]],[1]!Table1[[Symbol]:[Industry]],2,FALSE),"-")</f>
        <v>-</v>
      </c>
      <c r="D855" t="s">
        <v>387</v>
      </c>
      <c r="E855">
        <v>3748.418990525</v>
      </c>
      <c r="F855">
        <v>520.25</v>
      </c>
      <c r="G855">
        <v>8.1814849214829799</v>
      </c>
      <c r="H855">
        <v>14.178386818039</v>
      </c>
      <c r="I855">
        <v>4.1501468616557897</v>
      </c>
      <c r="J855">
        <v>3.6064451403654698</v>
      </c>
      <c r="K855">
        <v>469.75195437511201</v>
      </c>
      <c r="L855">
        <v>431.20658981215001</v>
      </c>
      <c r="M855">
        <v>61.451125503137</v>
      </c>
      <c r="N855">
        <v>1.65641861926211</v>
      </c>
      <c r="O855">
        <v>6.6218164344065302</v>
      </c>
      <c r="P855">
        <v>49.475650050280102</v>
      </c>
      <c r="Q855">
        <v>-4.2432731961543999E-2</v>
      </c>
    </row>
    <row r="856" spans="1:17" x14ac:dyDescent="0.3">
      <c r="A856" t="s">
        <v>1856</v>
      </c>
      <c r="B856" t="s">
        <v>1857</v>
      </c>
      <c r="C856" t="str">
        <f>IFERROR(VLOOKUP(Table1[[#This Row],[Ticker]],[1]!Table1[[Symbol]:[Industry]],2,FALSE),"-")</f>
        <v>-</v>
      </c>
      <c r="D856" t="s">
        <v>297</v>
      </c>
      <c r="E856">
        <v>3735.19749288</v>
      </c>
      <c r="F856">
        <v>1368.2</v>
      </c>
      <c r="G856">
        <v>46.558398120977799</v>
      </c>
      <c r="H856">
        <v>-1.15328802808771</v>
      </c>
      <c r="I856">
        <v>16.792996334790899</v>
      </c>
      <c r="J856">
        <v>0.49908420649743701</v>
      </c>
      <c r="K856">
        <v>1322.4303125333599</v>
      </c>
      <c r="L856">
        <v>1147.8402591414899</v>
      </c>
      <c r="M856">
        <v>56.396485198256698</v>
      </c>
      <c r="N856">
        <v>1.7164671337631501</v>
      </c>
      <c r="O856">
        <v>3.4205525507966699</v>
      </c>
      <c r="P856">
        <v>80.489413627069396</v>
      </c>
      <c r="Q856">
        <v>7.1508447273789993E-2</v>
      </c>
    </row>
    <row r="857" spans="1:17" hidden="1" x14ac:dyDescent="0.3">
      <c r="A857" t="s">
        <v>1858</v>
      </c>
      <c r="B857" t="s">
        <v>1859</v>
      </c>
      <c r="C857" t="str">
        <f>IFERROR(VLOOKUP(Table1[[#This Row],[Ticker]],[1]!Table1[[Symbol]:[Industry]],2,FALSE),"-")</f>
        <v>-</v>
      </c>
      <c r="D857" t="s">
        <v>46</v>
      </c>
      <c r="E857">
        <v>3732.32959944</v>
      </c>
      <c r="F857">
        <v>3442.4</v>
      </c>
      <c r="G857">
        <v>74.785770417396193</v>
      </c>
      <c r="H857">
        <v>42.1143368313951</v>
      </c>
      <c r="I857">
        <v>68.0058772604485</v>
      </c>
      <c r="J857">
        <v>19.6642364630641</v>
      </c>
      <c r="K857">
        <v>2921.7674820611701</v>
      </c>
      <c r="L857">
        <v>2377.5093485944199</v>
      </c>
      <c r="M857">
        <v>67.958634302953698</v>
      </c>
      <c r="N857">
        <v>2.2277923518063001</v>
      </c>
      <c r="O857">
        <v>7.7126423425517103</v>
      </c>
      <c r="P857">
        <v>137.382339757956</v>
      </c>
      <c r="Q857">
        <v>0.12812245291026</v>
      </c>
    </row>
    <row r="858" spans="1:17" hidden="1" x14ac:dyDescent="0.3">
      <c r="A858" t="s">
        <v>1860</v>
      </c>
      <c r="B858" t="s">
        <v>1861</v>
      </c>
      <c r="C858" t="str">
        <f>IFERROR(VLOOKUP(Table1[[#This Row],[Ticker]],[1]!Table1[[Symbol]:[Industry]],2,FALSE),"-")</f>
        <v>-</v>
      </c>
      <c r="D858" t="s">
        <v>1023</v>
      </c>
      <c r="E858">
        <v>3730.8735000000001</v>
      </c>
      <c r="F858">
        <v>67</v>
      </c>
      <c r="G858">
        <v>-31.0072256252137</v>
      </c>
      <c r="H858">
        <v>-2.7345515921098902</v>
      </c>
      <c r="I858">
        <v>-14.2926433596426</v>
      </c>
      <c r="J858">
        <v>0.63071647218188698</v>
      </c>
      <c r="K858">
        <v>66.121837242031802</v>
      </c>
      <c r="L858">
        <v>67.592545951702903</v>
      </c>
      <c r="M858">
        <v>80.428401478298795</v>
      </c>
      <c r="N858">
        <v>0.83126145953547304</v>
      </c>
      <c r="O858">
        <v>11.4776119402985</v>
      </c>
      <c r="P858">
        <v>5.5118110236220303</v>
      </c>
      <c r="Q858">
        <v>-6.679688381315E-3</v>
      </c>
    </row>
    <row r="859" spans="1:17" hidden="1" x14ac:dyDescent="0.3">
      <c r="A859" t="s">
        <v>1862</v>
      </c>
      <c r="B859" t="s">
        <v>1863</v>
      </c>
      <c r="C859" t="str">
        <f>IFERROR(VLOOKUP(Table1[[#This Row],[Ticker]],[1]!Table1[[Symbol]:[Industry]],2,FALSE),"-")</f>
        <v>-</v>
      </c>
      <c r="D859" t="s">
        <v>718</v>
      </c>
      <c r="E859">
        <v>3724.7253936799998</v>
      </c>
      <c r="F859">
        <v>165.97</v>
      </c>
      <c r="G859">
        <v>12.5414965511871</v>
      </c>
      <c r="H859">
        <v>2.4925857632816801</v>
      </c>
      <c r="I859">
        <v>13.2951909055013</v>
      </c>
      <c r="J859">
        <v>0.43276466662985202</v>
      </c>
      <c r="K859">
        <v>155.340531604571</v>
      </c>
      <c r="L859">
        <v>141.157703936318</v>
      </c>
      <c r="M859">
        <v>58.331342908403499</v>
      </c>
      <c r="N859">
        <v>0.72831874537852503</v>
      </c>
      <c r="O859">
        <v>0.50009037777911602</v>
      </c>
      <c r="P859">
        <v>47.071333628710597</v>
      </c>
      <c r="Q859">
        <v>8.2626113561340003E-3</v>
      </c>
    </row>
    <row r="860" spans="1:17" hidden="1" x14ac:dyDescent="0.3">
      <c r="A860" t="s">
        <v>1864</v>
      </c>
      <c r="B860" t="s">
        <v>1865</v>
      </c>
      <c r="C860" t="str">
        <f>IFERROR(VLOOKUP(Table1[[#This Row],[Ticker]],[1]!Table1[[Symbol]:[Industry]],2,FALSE),"-")</f>
        <v>-</v>
      </c>
      <c r="E860">
        <v>3716.9045369999999</v>
      </c>
      <c r="F860">
        <v>362.3</v>
      </c>
      <c r="G860">
        <v>103.742808742398</v>
      </c>
      <c r="H860">
        <v>27.2667009017478</v>
      </c>
      <c r="I860">
        <v>14.8083282413655</v>
      </c>
      <c r="J860">
        <v>8.2846672163554604</v>
      </c>
      <c r="K860">
        <v>301.95296862357202</v>
      </c>
      <c r="L860">
        <v>248.58985195714499</v>
      </c>
      <c r="M860">
        <v>77.932753960390002</v>
      </c>
      <c r="N860">
        <v>1.3465541009119799</v>
      </c>
      <c r="O860">
        <v>4.8578526083356204</v>
      </c>
      <c r="P860">
        <v>134.42251698479399</v>
      </c>
    </row>
    <row r="861" spans="1:17" hidden="1" x14ac:dyDescent="0.3">
      <c r="A861" t="s">
        <v>1866</v>
      </c>
      <c r="B861" t="s">
        <v>1867</v>
      </c>
      <c r="C861" t="str">
        <f>IFERROR(VLOOKUP(Table1[[#This Row],[Ticker]],[1]!Table1[[Symbol]:[Industry]],2,FALSE),"-")</f>
        <v>-</v>
      </c>
      <c r="D861" t="s">
        <v>1868</v>
      </c>
      <c r="E861">
        <v>3701.8357594399999</v>
      </c>
      <c r="F861">
        <v>320.95</v>
      </c>
      <c r="G861">
        <v>44.7251829020963</v>
      </c>
      <c r="H861">
        <v>18.682529128069799</v>
      </c>
      <c r="I861">
        <v>135.166798995091</v>
      </c>
      <c r="J861">
        <v>7.5149122780189204E-2</v>
      </c>
      <c r="K861">
        <v>274.03822955766901</v>
      </c>
      <c r="M861">
        <v>74.835019630484894</v>
      </c>
      <c r="N861">
        <v>0.91940942319475805</v>
      </c>
      <c r="O861">
        <v>2.81975385574078</v>
      </c>
      <c r="P861">
        <v>196.48960739029999</v>
      </c>
    </row>
    <row r="862" spans="1:17" hidden="1" x14ac:dyDescent="0.3">
      <c r="A862" t="s">
        <v>1869</v>
      </c>
      <c r="B862" t="s">
        <v>1870</v>
      </c>
      <c r="C862" t="str">
        <f>IFERROR(VLOOKUP(Table1[[#This Row],[Ticker]],[1]!Table1[[Symbol]:[Industry]],2,FALSE),"-")</f>
        <v>-</v>
      </c>
      <c r="D862" t="s">
        <v>216</v>
      </c>
      <c r="E862">
        <v>3683.15524</v>
      </c>
      <c r="F862">
        <v>2360</v>
      </c>
      <c r="G862">
        <v>165.66294433199801</v>
      </c>
      <c r="H862">
        <v>45.100036273181701</v>
      </c>
      <c r="I862">
        <v>70.208229181440302</v>
      </c>
      <c r="J862">
        <v>1.72328707911847</v>
      </c>
      <c r="K862">
        <v>1876.7345219205699</v>
      </c>
      <c r="L862">
        <v>1394.3510872485799</v>
      </c>
      <c r="M862">
        <v>67.160839962077901</v>
      </c>
      <c r="N862">
        <v>1.6572673901441</v>
      </c>
      <c r="O862">
        <v>6.7796610169491496</v>
      </c>
      <c r="P862">
        <v>206.493506493506</v>
      </c>
    </row>
    <row r="863" spans="1:17" x14ac:dyDescent="0.3">
      <c r="A863" t="s">
        <v>1871</v>
      </c>
      <c r="B863" t="s">
        <v>1872</v>
      </c>
      <c r="C863" t="str">
        <f>IFERROR(VLOOKUP(Table1[[#This Row],[Ticker]],[1]!Table1[[Symbol]:[Industry]],2,FALSE),"-")</f>
        <v>-</v>
      </c>
      <c r="D863" t="s">
        <v>130</v>
      </c>
      <c r="E863">
        <v>3676.9343227499999</v>
      </c>
      <c r="F863">
        <v>1263.05</v>
      </c>
      <c r="G863">
        <v>-5.54707018455544</v>
      </c>
      <c r="H863">
        <v>7.7661258913262001</v>
      </c>
      <c r="I863">
        <v>-4.0361789709591998</v>
      </c>
      <c r="J863">
        <v>4.8011222076000699</v>
      </c>
      <c r="K863">
        <v>1204.3181209557899</v>
      </c>
      <c r="L863">
        <v>1131.4352332644</v>
      </c>
      <c r="M863">
        <v>66.935161499331599</v>
      </c>
      <c r="N863">
        <v>0.58007075018138599</v>
      </c>
      <c r="O863">
        <v>7.5966905506511901</v>
      </c>
      <c r="P863">
        <v>32.2565445026177</v>
      </c>
      <c r="Q863">
        <v>-5.4239078214240004E-3</v>
      </c>
    </row>
    <row r="864" spans="1:17" hidden="1" x14ac:dyDescent="0.3">
      <c r="A864" t="s">
        <v>1873</v>
      </c>
      <c r="B864" t="s">
        <v>1874</v>
      </c>
      <c r="C864" t="str">
        <f>IFERROR(VLOOKUP(Table1[[#This Row],[Ticker]],[1]!Table1[[Symbol]:[Industry]],2,FALSE),"-")</f>
        <v>-</v>
      </c>
      <c r="D864" t="s">
        <v>130</v>
      </c>
      <c r="E864">
        <v>3659.7164618040001</v>
      </c>
      <c r="F864">
        <v>204.36</v>
      </c>
      <c r="G864">
        <v>137.403967492438</v>
      </c>
      <c r="H864">
        <v>28.469654531536001</v>
      </c>
      <c r="I864">
        <v>-5.0642368154587096</v>
      </c>
      <c r="J864">
        <v>8.4214151170856901</v>
      </c>
      <c r="K864">
        <v>177.23132762817499</v>
      </c>
      <c r="L864">
        <v>159.416611969711</v>
      </c>
      <c r="M864">
        <v>82.6009541286287</v>
      </c>
      <c r="N864">
        <v>2.0288500304066499</v>
      </c>
      <c r="O864">
        <v>9.4147582697200907</v>
      </c>
      <c r="P864">
        <v>178.23008849557499</v>
      </c>
      <c r="Q864">
        <v>8.0677563532742996E-2</v>
      </c>
    </row>
    <row r="865" spans="1:17" x14ac:dyDescent="0.3">
      <c r="A865" t="s">
        <v>1875</v>
      </c>
      <c r="B865" t="s">
        <v>1876</v>
      </c>
      <c r="C865" t="str">
        <f>IFERROR(VLOOKUP(Table1[[#This Row],[Ticker]],[1]!Table1[[Symbol]:[Industry]],2,FALSE),"-")</f>
        <v>-</v>
      </c>
      <c r="D865" t="s">
        <v>59</v>
      </c>
      <c r="E865">
        <v>3655.1150937000002</v>
      </c>
      <c r="F865">
        <v>364.5</v>
      </c>
      <c r="G865">
        <v>24.779187057504299</v>
      </c>
      <c r="H865">
        <v>10.4583046046316</v>
      </c>
      <c r="I865">
        <v>0.53172061660333103</v>
      </c>
      <c r="J865">
        <v>4.1160435434214504</v>
      </c>
      <c r="K865">
        <v>340.16941513874201</v>
      </c>
      <c r="L865">
        <v>311.31259575029202</v>
      </c>
      <c r="M865">
        <v>61.095064206102997</v>
      </c>
      <c r="N865">
        <v>0.60811286751183802</v>
      </c>
      <c r="O865">
        <v>6.1591220850479997</v>
      </c>
      <c r="P865">
        <v>72.748815165876707</v>
      </c>
      <c r="Q865">
        <v>5.3593972178406002E-2</v>
      </c>
    </row>
    <row r="866" spans="1:17" x14ac:dyDescent="0.3">
      <c r="A866" t="s">
        <v>1877</v>
      </c>
      <c r="B866" t="s">
        <v>1878</v>
      </c>
      <c r="C866" t="str">
        <f>IFERROR(VLOOKUP(Table1[[#This Row],[Ticker]],[1]!Table1[[Symbol]:[Industry]],2,FALSE),"-")</f>
        <v>-</v>
      </c>
      <c r="D866" t="s">
        <v>230</v>
      </c>
      <c r="E866">
        <v>3640.4291551739998</v>
      </c>
      <c r="F866">
        <v>156.59</v>
      </c>
      <c r="G866">
        <v>-8.9712589066508794</v>
      </c>
      <c r="H866">
        <v>28.226981235359101</v>
      </c>
      <c r="I866">
        <v>-12.041314272678401</v>
      </c>
      <c r="J866">
        <v>19.400266751802299</v>
      </c>
      <c r="K866">
        <v>135.52797853836799</v>
      </c>
      <c r="L866">
        <v>138.93207657650899</v>
      </c>
      <c r="M866">
        <v>78.205991517620504</v>
      </c>
      <c r="N866">
        <v>2.2640702363421399</v>
      </c>
      <c r="O866">
        <v>12.203844434510501</v>
      </c>
      <c r="P866">
        <v>39.750111557340396</v>
      </c>
      <c r="Q866">
        <v>-2.8205475123577E-2</v>
      </c>
    </row>
    <row r="867" spans="1:17" hidden="1" x14ac:dyDescent="0.3">
      <c r="A867" t="s">
        <v>1879</v>
      </c>
      <c r="B867" t="s">
        <v>1880</v>
      </c>
      <c r="C867" t="str">
        <f>IFERROR(VLOOKUP(Table1[[#This Row],[Ticker]],[1]!Table1[[Symbol]:[Industry]],2,FALSE),"-")</f>
        <v>-</v>
      </c>
      <c r="D867" t="s">
        <v>297</v>
      </c>
      <c r="E867">
        <v>3618.1328432199998</v>
      </c>
      <c r="F867">
        <v>295.39999999999998</v>
      </c>
      <c r="G867">
        <v>59.616238691237598</v>
      </c>
      <c r="H867">
        <v>4.7012859556760596</v>
      </c>
      <c r="I867">
        <v>22.361326996602301</v>
      </c>
      <c r="J867">
        <v>2.6270310930751801</v>
      </c>
      <c r="K867">
        <v>289.14478731971002</v>
      </c>
      <c r="M867">
        <v>56.608322097486798</v>
      </c>
      <c r="N867">
        <v>0.60382202284386299</v>
      </c>
      <c r="O867">
        <v>31.8381855111713</v>
      </c>
      <c r="P867">
        <v>90.212491951062404</v>
      </c>
    </row>
    <row r="868" spans="1:17" x14ac:dyDescent="0.3">
      <c r="A868" t="s">
        <v>1881</v>
      </c>
      <c r="B868" t="s">
        <v>1882</v>
      </c>
      <c r="C868" t="str">
        <f>IFERROR(VLOOKUP(Table1[[#This Row],[Ticker]],[1]!Table1[[Symbol]:[Industry]],2,FALSE),"-")</f>
        <v>-</v>
      </c>
      <c r="D868" t="s">
        <v>1442</v>
      </c>
      <c r="E868">
        <v>3602.3245679410002</v>
      </c>
      <c r="F868">
        <v>134.53</v>
      </c>
      <c r="G868">
        <v>-71.793429938248195</v>
      </c>
      <c r="H868">
        <v>13.2209543436782</v>
      </c>
      <c r="I868">
        <v>-23.670773323692998</v>
      </c>
      <c r="J868">
        <v>2.1184288202167201</v>
      </c>
      <c r="K868">
        <v>127.427307427735</v>
      </c>
      <c r="L868">
        <v>140.68336574834399</v>
      </c>
      <c r="M868">
        <v>57.196754637021897</v>
      </c>
      <c r="N868">
        <v>1.12797194045766</v>
      </c>
      <c r="O868">
        <v>91.035456775440394</v>
      </c>
      <c r="P868">
        <v>28.798468166586801</v>
      </c>
      <c r="Q868">
        <v>-5.4666546091701997E-2</v>
      </c>
    </row>
    <row r="869" spans="1:17" x14ac:dyDescent="0.3">
      <c r="A869" t="s">
        <v>1883</v>
      </c>
      <c r="B869" t="s">
        <v>1884</v>
      </c>
      <c r="C869" t="str">
        <f>IFERROR(VLOOKUP(Table1[[#This Row],[Ticker]],[1]!Table1[[Symbol]:[Industry]],2,FALSE),"-")</f>
        <v>-</v>
      </c>
      <c r="D869" t="s">
        <v>474</v>
      </c>
      <c r="E869">
        <v>3596.0739370800002</v>
      </c>
      <c r="F869">
        <v>4162.3500000000004</v>
      </c>
      <c r="G869">
        <v>18.915387534785999</v>
      </c>
      <c r="H869">
        <v>18.447527822728102</v>
      </c>
      <c r="I869">
        <v>3.8060106700385399</v>
      </c>
      <c r="J869">
        <v>-2.6688934016578401</v>
      </c>
      <c r="K869">
        <v>3744.8252532259498</v>
      </c>
      <c r="L869">
        <v>3440.9578449706601</v>
      </c>
      <c r="M869">
        <v>60.566622526128299</v>
      </c>
      <c r="N869">
        <v>1.1235167774980901</v>
      </c>
      <c r="O869">
        <v>5.5173159393131197</v>
      </c>
      <c r="P869">
        <v>48.1263345195729</v>
      </c>
      <c r="Q869">
        <v>5.9439976884892998E-2</v>
      </c>
    </row>
    <row r="870" spans="1:17" hidden="1" x14ac:dyDescent="0.3">
      <c r="A870" t="s">
        <v>1885</v>
      </c>
      <c r="B870" t="s">
        <v>1886</v>
      </c>
      <c r="C870" t="str">
        <f>IFERROR(VLOOKUP(Table1[[#This Row],[Ticker]],[1]!Table1[[Symbol]:[Industry]],2,FALSE),"-")</f>
        <v>-</v>
      </c>
      <c r="D870" t="s">
        <v>617</v>
      </c>
      <c r="E870">
        <v>3591.9253533400001</v>
      </c>
      <c r="F870">
        <v>1804.9</v>
      </c>
      <c r="G870">
        <v>80.279797665201002</v>
      </c>
      <c r="H870">
        <v>3.8523778831241202</v>
      </c>
      <c r="I870">
        <v>21.276169494197202</v>
      </c>
      <c r="J870">
        <v>-0.82557972925518097</v>
      </c>
      <c r="K870">
        <v>1784.3182834205099</v>
      </c>
      <c r="L870">
        <v>1490.18709025878</v>
      </c>
      <c r="M870">
        <v>43.397675373068203</v>
      </c>
      <c r="N870">
        <v>1.1972417346339299</v>
      </c>
      <c r="O870">
        <v>21.0593384675051</v>
      </c>
      <c r="P870">
        <v>109.872093023255</v>
      </c>
      <c r="Q870">
        <v>0.157520226267827</v>
      </c>
    </row>
    <row r="871" spans="1:17" hidden="1" x14ac:dyDescent="0.3">
      <c r="A871" t="s">
        <v>1887</v>
      </c>
      <c r="B871" t="s">
        <v>1888</v>
      </c>
      <c r="C871" t="str">
        <f>IFERROR(VLOOKUP(Table1[[#This Row],[Ticker]],[1]!Table1[[Symbol]:[Industry]],2,FALSE),"-")</f>
        <v>-</v>
      </c>
      <c r="D871" t="s">
        <v>474</v>
      </c>
      <c r="E871">
        <v>3590.1212152500002</v>
      </c>
      <c r="F871">
        <v>2955.5</v>
      </c>
      <c r="G871">
        <v>7.1305965703151299</v>
      </c>
      <c r="H871">
        <v>14.2840325857115</v>
      </c>
      <c r="I871">
        <v>8.31289070513367</v>
      </c>
      <c r="J871">
        <v>-4.6719898723401503</v>
      </c>
      <c r="K871">
        <v>2673.8808464834201</v>
      </c>
      <c r="L871">
        <v>2372.88180736812</v>
      </c>
      <c r="M871">
        <v>61.350409353490001</v>
      </c>
      <c r="N871">
        <v>1.65176006872204</v>
      </c>
      <c r="O871">
        <v>6.8313314160040699</v>
      </c>
      <c r="P871">
        <v>54.068706667361703</v>
      </c>
      <c r="Q871">
        <v>2.7652673980365E-2</v>
      </c>
    </row>
    <row r="872" spans="1:17" hidden="1" x14ac:dyDescent="0.3">
      <c r="A872" t="s">
        <v>1889</v>
      </c>
      <c r="B872" t="s">
        <v>1890</v>
      </c>
      <c r="C872" t="str">
        <f>IFERROR(VLOOKUP(Table1[[#This Row],[Ticker]],[1]!Table1[[Symbol]:[Industry]],2,FALSE),"-")</f>
        <v>-</v>
      </c>
      <c r="D872" t="s">
        <v>617</v>
      </c>
      <c r="E872">
        <v>3588.8976999000001</v>
      </c>
      <c r="F872">
        <v>1418.1</v>
      </c>
      <c r="G872">
        <v>11.550826466702199</v>
      </c>
      <c r="H872">
        <v>22.543279426690901</v>
      </c>
      <c r="I872">
        <v>35.408630085979503</v>
      </c>
      <c r="J872">
        <v>-1.1016718972239199</v>
      </c>
      <c r="K872">
        <v>1230.42610598171</v>
      </c>
      <c r="L872">
        <v>1075.9303905387801</v>
      </c>
      <c r="M872">
        <v>70.595024911847503</v>
      </c>
      <c r="N872">
        <v>0.73839156079528301</v>
      </c>
      <c r="O872">
        <v>2.2494887525562302</v>
      </c>
      <c r="P872">
        <v>74.825864513345195</v>
      </c>
      <c r="Q872">
        <v>0.10585168685221601</v>
      </c>
    </row>
    <row r="873" spans="1:17" x14ac:dyDescent="0.3">
      <c r="A873" t="s">
        <v>1891</v>
      </c>
      <c r="B873" t="s">
        <v>1892</v>
      </c>
      <c r="C873" t="str">
        <f>IFERROR(VLOOKUP(Table1[[#This Row],[Ticker]],[1]!Table1[[Symbol]:[Industry]],2,FALSE),"-")</f>
        <v>-</v>
      </c>
      <c r="D873" t="s">
        <v>1502</v>
      </c>
      <c r="E873">
        <v>3582.3119343160001</v>
      </c>
      <c r="F873">
        <v>158.36000000000001</v>
      </c>
      <c r="G873">
        <v>1.3846725352701801</v>
      </c>
      <c r="H873">
        <v>6.7534316889768302</v>
      </c>
      <c r="I873">
        <v>-9.90114256421856</v>
      </c>
      <c r="J873">
        <v>4.3011463307547197</v>
      </c>
      <c r="K873">
        <v>151.87543877481801</v>
      </c>
      <c r="L873">
        <v>147.15321493049601</v>
      </c>
      <c r="M873">
        <v>64.861987213816406</v>
      </c>
      <c r="N873">
        <v>1.0569093653805599</v>
      </c>
      <c r="O873">
        <v>11.076029300328299</v>
      </c>
      <c r="P873">
        <v>29.010183299388999</v>
      </c>
      <c r="Q873">
        <v>2.8469565004834E-2</v>
      </c>
    </row>
    <row r="874" spans="1:17" hidden="1" x14ac:dyDescent="0.3">
      <c r="A874" t="s">
        <v>1893</v>
      </c>
      <c r="B874" t="s">
        <v>1894</v>
      </c>
      <c r="C874" t="str">
        <f>IFERROR(VLOOKUP(Table1[[#This Row],[Ticker]],[1]!Table1[[Symbol]:[Industry]],2,FALSE),"-")</f>
        <v>-</v>
      </c>
      <c r="D874" t="s">
        <v>1415</v>
      </c>
      <c r="E874">
        <v>3575.8174176449902</v>
      </c>
      <c r="F874">
        <v>816.65</v>
      </c>
      <c r="G874">
        <v>-1.13204844506427</v>
      </c>
      <c r="H874">
        <v>65.244821442132604</v>
      </c>
      <c r="I874">
        <v>8.4734942760927296</v>
      </c>
      <c r="J874">
        <v>20.162894356695599</v>
      </c>
      <c r="K874">
        <v>610.27671020140201</v>
      </c>
      <c r="L874">
        <v>605.70928848064602</v>
      </c>
      <c r="M874">
        <v>84.500056785474598</v>
      </c>
      <c r="N874">
        <v>2.6016894622836699</v>
      </c>
      <c r="O874">
        <v>3.7225249494887702</v>
      </c>
      <c r="P874">
        <v>81.800979519145102</v>
      </c>
      <c r="Q874">
        <v>-3.9497894236308999E-2</v>
      </c>
    </row>
    <row r="875" spans="1:17" x14ac:dyDescent="0.3">
      <c r="A875" t="s">
        <v>1895</v>
      </c>
      <c r="B875" t="s">
        <v>1896</v>
      </c>
      <c r="C875" t="str">
        <f>IFERROR(VLOOKUP(Table1[[#This Row],[Ticker]],[1]!Table1[[Symbol]:[Industry]],2,FALSE),"-")</f>
        <v>-</v>
      </c>
      <c r="D875" t="s">
        <v>62</v>
      </c>
      <c r="E875">
        <v>3566.9468499999998</v>
      </c>
      <c r="F875">
        <v>831.65</v>
      </c>
      <c r="G875">
        <v>-61.1929860578919</v>
      </c>
      <c r="H875">
        <v>17.7426795708007</v>
      </c>
      <c r="I875">
        <v>-11.8765976856435</v>
      </c>
      <c r="J875">
        <v>1.8515204307970701</v>
      </c>
      <c r="K875">
        <v>741.80528097537797</v>
      </c>
      <c r="L875">
        <v>804.427534340889</v>
      </c>
      <c r="M875">
        <v>71.890849607604494</v>
      </c>
      <c r="N875">
        <v>1.62745147555692</v>
      </c>
      <c r="O875">
        <v>61.600432874406302</v>
      </c>
      <c r="P875">
        <v>34.397220426632202</v>
      </c>
    </row>
    <row r="876" spans="1:17" hidden="1" x14ac:dyDescent="0.3">
      <c r="A876" t="s">
        <v>1897</v>
      </c>
      <c r="B876" t="s">
        <v>1898</v>
      </c>
      <c r="C876" t="str">
        <f>IFERROR(VLOOKUP(Table1[[#This Row],[Ticker]],[1]!Table1[[Symbol]:[Industry]],2,FALSE),"-")</f>
        <v>-</v>
      </c>
      <c r="D876" t="s">
        <v>49</v>
      </c>
      <c r="E876">
        <v>3556.9262365099999</v>
      </c>
      <c r="F876">
        <v>568.54999999999995</v>
      </c>
      <c r="G876">
        <v>43.973902858003697</v>
      </c>
      <c r="H876">
        <v>15.1816535321188</v>
      </c>
      <c r="I876">
        <v>25.112627370466399</v>
      </c>
      <c r="J876">
        <v>-0.201553841861533</v>
      </c>
      <c r="K876">
        <v>511.808099863167</v>
      </c>
      <c r="L876">
        <v>440.95998929354499</v>
      </c>
      <c r="M876">
        <v>72.365749896122907</v>
      </c>
      <c r="N876">
        <v>1.02203641805872</v>
      </c>
      <c r="O876">
        <v>1.62694573916102</v>
      </c>
      <c r="P876">
        <v>91.850852033068904</v>
      </c>
      <c r="Q876">
        <v>3.4281346266187E-2</v>
      </c>
    </row>
    <row r="877" spans="1:17" x14ac:dyDescent="0.3">
      <c r="A877" t="s">
        <v>1899</v>
      </c>
      <c r="B877" t="s">
        <v>1900</v>
      </c>
      <c r="C877" t="str">
        <f>IFERROR(VLOOKUP(Table1[[#This Row],[Ticker]],[1]!Table1[[Symbol]:[Industry]],2,FALSE),"-")</f>
        <v>-</v>
      </c>
      <c r="D877" t="s">
        <v>127</v>
      </c>
      <c r="E877">
        <v>3545.6487532849901</v>
      </c>
      <c r="F877">
        <v>539.15</v>
      </c>
      <c r="G877">
        <v>-35.6097485088779</v>
      </c>
      <c r="H877">
        <v>5.1243463046388804</v>
      </c>
      <c r="I877">
        <v>-13.1126968451052</v>
      </c>
      <c r="J877">
        <v>-3.2529243045883098</v>
      </c>
      <c r="K877">
        <v>517.43468011281095</v>
      </c>
      <c r="L877">
        <v>511.80017708853302</v>
      </c>
      <c r="M877">
        <v>55.089589631489403</v>
      </c>
      <c r="N877">
        <v>1.4303730333308</v>
      </c>
      <c r="O877">
        <v>35.7878141519057</v>
      </c>
      <c r="P877">
        <v>20.011129660545301</v>
      </c>
    </row>
    <row r="878" spans="1:17" hidden="1" x14ac:dyDescent="0.3">
      <c r="A878" t="s">
        <v>1901</v>
      </c>
      <c r="B878" t="s">
        <v>1902</v>
      </c>
      <c r="C878" t="str">
        <f>IFERROR(VLOOKUP(Table1[[#This Row],[Ticker]],[1]!Table1[[Symbol]:[Industry]],2,FALSE),"-")</f>
        <v>-</v>
      </c>
      <c r="D878" t="s">
        <v>1502</v>
      </c>
      <c r="E878">
        <v>3538.0887009449998</v>
      </c>
      <c r="F878">
        <v>2086.0500000000002</v>
      </c>
      <c r="G878">
        <v>71.619504120729104</v>
      </c>
      <c r="H878">
        <v>9.3544280775408204</v>
      </c>
      <c r="I878">
        <v>6.3074459320504497</v>
      </c>
      <c r="J878">
        <v>4.0110936983847196</v>
      </c>
      <c r="K878">
        <v>1867.69356145295</v>
      </c>
      <c r="L878">
        <v>1633.8356410425599</v>
      </c>
      <c r="M878">
        <v>63.498368505665397</v>
      </c>
      <c r="N878">
        <v>0.84048746270248298</v>
      </c>
      <c r="O878">
        <v>2.5814338103113501</v>
      </c>
      <c r="P878">
        <v>100.55280488391</v>
      </c>
      <c r="Q878">
        <v>0.10554520283258501</v>
      </c>
    </row>
    <row r="879" spans="1:17" x14ac:dyDescent="0.3">
      <c r="A879" t="s">
        <v>1903</v>
      </c>
      <c r="B879" t="s">
        <v>1904</v>
      </c>
      <c r="C879" t="str">
        <f>IFERROR(VLOOKUP(Table1[[#This Row],[Ticker]],[1]!Table1[[Symbol]:[Industry]],2,FALSE),"-")</f>
        <v>-</v>
      </c>
      <c r="D879" t="s">
        <v>191</v>
      </c>
      <c r="E879">
        <v>3530.3875941000001</v>
      </c>
      <c r="F879">
        <v>1341.35</v>
      </c>
      <c r="G879">
        <v>26.4102085785815</v>
      </c>
      <c r="H879">
        <v>5.8080135073878996</v>
      </c>
      <c r="I879">
        <v>14.5483946135074</v>
      </c>
      <c r="J879">
        <v>1.7755904930681601</v>
      </c>
      <c r="K879">
        <v>1244.2564559392699</v>
      </c>
      <c r="L879">
        <v>1118.8302553262499</v>
      </c>
      <c r="M879">
        <v>66.013606205060398</v>
      </c>
      <c r="N879">
        <v>1.3274175272428299</v>
      </c>
      <c r="O879">
        <v>3.1013531143996702</v>
      </c>
      <c r="P879">
        <v>63.181265206812597</v>
      </c>
      <c r="Q879">
        <v>0.118875672694394</v>
      </c>
    </row>
    <row r="880" spans="1:17" hidden="1" x14ac:dyDescent="0.3">
      <c r="A880" t="s">
        <v>1905</v>
      </c>
      <c r="B880" t="s">
        <v>1906</v>
      </c>
      <c r="C880" t="str">
        <f>IFERROR(VLOOKUP(Table1[[#This Row],[Ticker]],[1]!Table1[[Symbol]:[Industry]],2,FALSE),"-")</f>
        <v>-</v>
      </c>
      <c r="D880" t="s">
        <v>191</v>
      </c>
      <c r="E880">
        <v>3519.9814539199901</v>
      </c>
      <c r="F880">
        <v>1739.8</v>
      </c>
      <c r="G880">
        <v>-10.2685982682099</v>
      </c>
      <c r="H880">
        <v>6.10914070053086</v>
      </c>
      <c r="I880">
        <v>-1.9761348553070699</v>
      </c>
      <c r="J880">
        <v>12.5555570448241</v>
      </c>
      <c r="K880">
        <v>1573.7096820038</v>
      </c>
      <c r="M880">
        <v>80.392617992046596</v>
      </c>
      <c r="N880">
        <v>1.6851949292395501</v>
      </c>
      <c r="O880">
        <v>6.0495459248189398</v>
      </c>
      <c r="P880">
        <v>44.513663925575202</v>
      </c>
    </row>
    <row r="881" spans="1:17" hidden="1" x14ac:dyDescent="0.3">
      <c r="A881" t="s">
        <v>1907</v>
      </c>
      <c r="B881" t="s">
        <v>1908</v>
      </c>
      <c r="C881" t="str">
        <f>IFERROR(VLOOKUP(Table1[[#This Row],[Ticker]],[1]!Table1[[Symbol]:[Industry]],2,FALSE),"-")</f>
        <v>-</v>
      </c>
      <c r="D881" t="s">
        <v>1909</v>
      </c>
      <c r="E881">
        <v>3491.1067499999999</v>
      </c>
      <c r="F881">
        <v>1373.1</v>
      </c>
      <c r="G881">
        <v>62.300218561323703</v>
      </c>
      <c r="H881">
        <v>25.616489163727898</v>
      </c>
      <c r="I881">
        <v>16.192300903727499</v>
      </c>
      <c r="J881">
        <v>-1.54400124162333</v>
      </c>
      <c r="K881">
        <v>1149.8787122093599</v>
      </c>
      <c r="L881">
        <v>1025.4410789197</v>
      </c>
      <c r="M881">
        <v>84.818444146136599</v>
      </c>
      <c r="N881">
        <v>2.7916752578719501</v>
      </c>
      <c r="O881">
        <v>0.71371349501130299</v>
      </c>
      <c r="P881">
        <v>126.21087314662201</v>
      </c>
      <c r="Q881">
        <v>8.9663782539668002E-2</v>
      </c>
    </row>
    <row r="882" spans="1:17" hidden="1" x14ac:dyDescent="0.3">
      <c r="A882" t="s">
        <v>1910</v>
      </c>
      <c r="B882" t="s">
        <v>1911</v>
      </c>
      <c r="C882" t="str">
        <f>IFERROR(VLOOKUP(Table1[[#This Row],[Ticker]],[1]!Table1[[Symbol]:[Industry]],2,FALSE),"-")</f>
        <v>-</v>
      </c>
      <c r="D882" t="s">
        <v>490</v>
      </c>
      <c r="E882">
        <v>3490.6949193599999</v>
      </c>
      <c r="F882">
        <v>331.2</v>
      </c>
      <c r="G882">
        <v>-51.878492787460203</v>
      </c>
      <c r="H882">
        <v>4.0572031966742097</v>
      </c>
      <c r="I882">
        <v>-20.384755064252001</v>
      </c>
      <c r="J882">
        <v>4.8552063515497803</v>
      </c>
      <c r="K882">
        <v>298.43704102948999</v>
      </c>
      <c r="M882">
        <v>89.225077733146904</v>
      </c>
      <c r="N882">
        <v>1.6388686483392101</v>
      </c>
      <c r="O882">
        <v>55.314009661835698</v>
      </c>
      <c r="P882">
        <v>34.5794392523364</v>
      </c>
    </row>
    <row r="883" spans="1:17" x14ac:dyDescent="0.3">
      <c r="A883" t="s">
        <v>1912</v>
      </c>
      <c r="B883" t="s">
        <v>1913</v>
      </c>
      <c r="C883" t="str">
        <f>IFERROR(VLOOKUP(Table1[[#This Row],[Ticker]],[1]!Table1[[Symbol]:[Industry]],2,FALSE),"-")</f>
        <v>-</v>
      </c>
      <c r="D883" t="s">
        <v>104</v>
      </c>
      <c r="E883">
        <v>3484.7590427999999</v>
      </c>
      <c r="F883">
        <v>20.71</v>
      </c>
      <c r="G883">
        <v>-34.007186099878702</v>
      </c>
      <c r="H883">
        <v>-9.9051022516000398</v>
      </c>
      <c r="I883">
        <v>-27.9867851451354</v>
      </c>
      <c r="J883">
        <v>-5.6650803319722902</v>
      </c>
      <c r="K883">
        <v>23.034348428323501</v>
      </c>
      <c r="L883">
        <v>25.644979781270901</v>
      </c>
      <c r="M883">
        <v>40.499942296388298</v>
      </c>
      <c r="N883">
        <v>0.99522196174415201</v>
      </c>
      <c r="O883">
        <v>118.010622887493</v>
      </c>
      <c r="P883">
        <v>24.011976047904099</v>
      </c>
    </row>
    <row r="884" spans="1:17" x14ac:dyDescent="0.3">
      <c r="A884" t="s">
        <v>1914</v>
      </c>
      <c r="B884" t="s">
        <v>1915</v>
      </c>
      <c r="C884" t="str">
        <f>IFERROR(VLOOKUP(Table1[[#This Row],[Ticker]],[1]!Table1[[Symbol]:[Industry]],2,FALSE),"-")</f>
        <v>-</v>
      </c>
      <c r="D884" t="s">
        <v>482</v>
      </c>
      <c r="E884">
        <v>3478.41463746</v>
      </c>
      <c r="F884">
        <v>549.70000000000005</v>
      </c>
      <c r="G884">
        <v>6.6904344287029103</v>
      </c>
      <c r="H884">
        <v>16.318440736839001</v>
      </c>
      <c r="I884">
        <v>25.284699962049501</v>
      </c>
      <c r="J884">
        <v>3.0993023435673202</v>
      </c>
      <c r="K884">
        <v>502.563552703921</v>
      </c>
      <c r="L884">
        <v>441.27487747539101</v>
      </c>
      <c r="M884">
        <v>54.516350158968699</v>
      </c>
      <c r="N884">
        <v>0.79693479125931999</v>
      </c>
      <c r="O884">
        <v>3.99308713843913</v>
      </c>
      <c r="P884">
        <v>67.082066869300903</v>
      </c>
      <c r="Q884">
        <v>-3.3993493591374997E-2</v>
      </c>
    </row>
    <row r="885" spans="1:17" hidden="1" x14ac:dyDescent="0.3">
      <c r="A885" t="s">
        <v>1916</v>
      </c>
      <c r="B885" t="s">
        <v>1917</v>
      </c>
      <c r="C885" t="str">
        <f>IFERROR(VLOOKUP(Table1[[#This Row],[Ticker]],[1]!Table1[[Symbol]:[Industry]],2,FALSE),"-")</f>
        <v>-</v>
      </c>
      <c r="D885" t="s">
        <v>191</v>
      </c>
      <c r="E885">
        <v>3460.06284938</v>
      </c>
      <c r="F885">
        <v>574.85</v>
      </c>
      <c r="G885">
        <v>38.165122213595701</v>
      </c>
      <c r="H885">
        <v>7.8338914590917703</v>
      </c>
      <c r="I885">
        <v>6.5716576413338901</v>
      </c>
      <c r="J885">
        <v>4.5163050587908797</v>
      </c>
      <c r="K885">
        <v>544.08401044172604</v>
      </c>
      <c r="L885">
        <v>481.03933513421799</v>
      </c>
      <c r="M885">
        <v>52.117192342245801</v>
      </c>
      <c r="N885">
        <v>1.4344037842317301</v>
      </c>
      <c r="O885">
        <v>9.4024528137774901</v>
      </c>
      <c r="P885">
        <v>67.204770215241396</v>
      </c>
      <c r="Q885">
        <v>7.0247418901663E-2</v>
      </c>
    </row>
    <row r="886" spans="1:17" hidden="1" x14ac:dyDescent="0.3">
      <c r="A886" t="s">
        <v>1918</v>
      </c>
      <c r="B886" t="s">
        <v>1919</v>
      </c>
      <c r="C886" t="str">
        <f>IFERROR(VLOOKUP(Table1[[#This Row],[Ticker]],[1]!Table1[[Symbol]:[Industry]],2,FALSE),"-")</f>
        <v>-</v>
      </c>
      <c r="D886" t="s">
        <v>398</v>
      </c>
      <c r="E886">
        <v>3458.42148825</v>
      </c>
      <c r="F886">
        <v>4516.6499999999996</v>
      </c>
      <c r="G886">
        <v>27.1610509112774</v>
      </c>
      <c r="H886">
        <v>8.5546478355209601</v>
      </c>
      <c r="I886">
        <v>-10.276660974311399</v>
      </c>
      <c r="J886">
        <v>5.3540290614069503</v>
      </c>
      <c r="K886">
        <v>4224.6272092608397</v>
      </c>
      <c r="L886">
        <v>4037.2158891061499</v>
      </c>
      <c r="M886">
        <v>64.952859340883506</v>
      </c>
      <c r="N886">
        <v>1.0623191849892499</v>
      </c>
      <c r="O886">
        <v>12.849124904519901</v>
      </c>
      <c r="P886">
        <v>63.9437386569872</v>
      </c>
      <c r="Q886">
        <v>5.9360638192253998E-2</v>
      </c>
    </row>
    <row r="887" spans="1:17" hidden="1" x14ac:dyDescent="0.3">
      <c r="A887" t="s">
        <v>1920</v>
      </c>
      <c r="B887" t="s">
        <v>1921</v>
      </c>
      <c r="C887" t="str">
        <f>IFERROR(VLOOKUP(Table1[[#This Row],[Ticker]],[1]!Table1[[Symbol]:[Industry]],2,FALSE),"-")</f>
        <v>-</v>
      </c>
      <c r="D887" t="s">
        <v>297</v>
      </c>
      <c r="E887">
        <v>3452.6466</v>
      </c>
      <c r="F887">
        <v>1781</v>
      </c>
      <c r="G887">
        <v>536.13691876348901</v>
      </c>
      <c r="H887">
        <v>28.033806846961401</v>
      </c>
      <c r="I887">
        <v>104.426687516359</v>
      </c>
      <c r="J887">
        <v>12.1097515371294</v>
      </c>
      <c r="K887">
        <v>1509.23097365996</v>
      </c>
      <c r="L887">
        <v>1098.77387826528</v>
      </c>
      <c r="M887">
        <v>72.524254381773304</v>
      </c>
      <c r="N887">
        <v>0.93307812734564299</v>
      </c>
      <c r="O887">
        <v>3.8180797304884799</v>
      </c>
      <c r="P887">
        <v>631.91780821917803</v>
      </c>
      <c r="Q887">
        <v>0.293054561479481</v>
      </c>
    </row>
    <row r="888" spans="1:17" x14ac:dyDescent="0.3">
      <c r="A888" t="s">
        <v>1922</v>
      </c>
      <c r="B888" t="s">
        <v>1923</v>
      </c>
      <c r="C888" t="str">
        <f>IFERROR(VLOOKUP(Table1[[#This Row],[Ticker]],[1]!Table1[[Symbol]:[Industry]],2,FALSE),"-")</f>
        <v>-</v>
      </c>
      <c r="D888" t="s">
        <v>130</v>
      </c>
      <c r="E888">
        <v>3445.307202</v>
      </c>
      <c r="F888">
        <v>598.1</v>
      </c>
      <c r="G888">
        <v>-37.253617190919698</v>
      </c>
      <c r="H888">
        <v>9.4591646430301903</v>
      </c>
      <c r="I888">
        <v>-12.601317128720799</v>
      </c>
      <c r="J888">
        <v>0.11618348655426999</v>
      </c>
      <c r="K888">
        <v>552.17671237385605</v>
      </c>
      <c r="L888">
        <v>545.57323522380602</v>
      </c>
      <c r="M888">
        <v>72.051045168717195</v>
      </c>
      <c r="N888">
        <v>2.2504920855101198</v>
      </c>
      <c r="O888">
        <v>25.397090787493699</v>
      </c>
      <c r="P888">
        <v>30.0217391304347</v>
      </c>
      <c r="Q888">
        <v>0.18818870186474099</v>
      </c>
    </row>
    <row r="889" spans="1:17" hidden="1" x14ac:dyDescent="0.3">
      <c r="A889" t="s">
        <v>1924</v>
      </c>
      <c r="B889" t="s">
        <v>1925</v>
      </c>
      <c r="C889" t="str">
        <f>IFERROR(VLOOKUP(Table1[[#This Row],[Ticker]],[1]!Table1[[Symbol]:[Industry]],2,FALSE),"-")</f>
        <v>-</v>
      </c>
      <c r="D889" t="s">
        <v>292</v>
      </c>
      <c r="E889">
        <v>3412.7765083999998</v>
      </c>
      <c r="F889">
        <v>644.5</v>
      </c>
      <c r="G889">
        <v>-4.2195986602970903</v>
      </c>
      <c r="H889">
        <v>4.1385264566401503</v>
      </c>
      <c r="I889">
        <v>-14.1587736737727</v>
      </c>
      <c r="J889">
        <v>2.0235770634449599</v>
      </c>
      <c r="K889">
        <v>633.60462176964302</v>
      </c>
      <c r="L889">
        <v>613.49766343245096</v>
      </c>
      <c r="M889">
        <v>55.5592902070523</v>
      </c>
      <c r="N889">
        <v>1.5559732261775401</v>
      </c>
      <c r="O889">
        <v>12.125678820791199</v>
      </c>
      <c r="P889">
        <v>27.170481452249401</v>
      </c>
      <c r="Q889">
        <v>-0.15767592262334501</v>
      </c>
    </row>
    <row r="890" spans="1:17" x14ac:dyDescent="0.3">
      <c r="A890" t="s">
        <v>1926</v>
      </c>
      <c r="B890" t="s">
        <v>1927</v>
      </c>
      <c r="C890" t="str">
        <f>IFERROR(VLOOKUP(Table1[[#This Row],[Ticker]],[1]!Table1[[Symbol]:[Industry]],2,FALSE),"-")</f>
        <v>-</v>
      </c>
      <c r="D890" t="s">
        <v>242</v>
      </c>
      <c r="E890">
        <v>3390.2289336899998</v>
      </c>
      <c r="F890">
        <v>1079.95</v>
      </c>
      <c r="G890">
        <v>-45.774084886645099</v>
      </c>
      <c r="H890">
        <v>31.994896777328101</v>
      </c>
      <c r="I890">
        <v>-16.122513368855401</v>
      </c>
      <c r="J890">
        <v>6.0558954832733898</v>
      </c>
      <c r="K890">
        <v>924.81338108312195</v>
      </c>
      <c r="L890">
        <v>1000.69076633894</v>
      </c>
      <c r="M890">
        <v>77.239285043575293</v>
      </c>
      <c r="N890">
        <v>2.19513411732204</v>
      </c>
      <c r="O890">
        <v>25.653965461363899</v>
      </c>
      <c r="P890">
        <v>43.677243397858</v>
      </c>
      <c r="Q890">
        <v>-5.7125353545328002E-2</v>
      </c>
    </row>
    <row r="891" spans="1:17" hidden="1" x14ac:dyDescent="0.3">
      <c r="A891" t="s">
        <v>1928</v>
      </c>
      <c r="B891" t="s">
        <v>1929</v>
      </c>
      <c r="C891" t="str">
        <f>IFERROR(VLOOKUP(Table1[[#This Row],[Ticker]],[1]!Table1[[Symbol]:[Industry]],2,FALSE),"-")</f>
        <v>-</v>
      </c>
      <c r="D891" t="s">
        <v>49</v>
      </c>
      <c r="E891">
        <v>3389.1909212700002</v>
      </c>
      <c r="F891">
        <v>249.06</v>
      </c>
      <c r="G891">
        <v>48.1467579997149</v>
      </c>
      <c r="H891">
        <v>15.4091184370424</v>
      </c>
      <c r="I891">
        <v>31.5888008769892</v>
      </c>
      <c r="J891">
        <v>4.1044210547347202</v>
      </c>
      <c r="K891">
        <v>240.182834588454</v>
      </c>
      <c r="L891">
        <v>209.207658052835</v>
      </c>
      <c r="M891">
        <v>49.513625095027002</v>
      </c>
      <c r="N891">
        <v>0.79289107238756096</v>
      </c>
      <c r="O891">
        <v>12.4227093872962</v>
      </c>
      <c r="P891">
        <v>76.638297872340402</v>
      </c>
      <c r="Q891">
        <v>-3.5061652667179997E-2</v>
      </c>
    </row>
    <row r="892" spans="1:17" x14ac:dyDescent="0.3">
      <c r="A892" t="s">
        <v>1930</v>
      </c>
      <c r="B892" t="s">
        <v>1931</v>
      </c>
      <c r="C892" t="str">
        <f>IFERROR(VLOOKUP(Table1[[#This Row],[Ticker]],[1]!Table1[[Symbol]:[Industry]],2,FALSE),"-")</f>
        <v>-</v>
      </c>
      <c r="D892" t="s">
        <v>1099</v>
      </c>
      <c r="E892">
        <v>3387.4475877250002</v>
      </c>
      <c r="F892">
        <v>468.55</v>
      </c>
      <c r="G892">
        <v>-37.6344662207106</v>
      </c>
      <c r="H892">
        <v>28.336538489604798</v>
      </c>
      <c r="I892">
        <v>-18.246133886443101</v>
      </c>
      <c r="J892">
        <v>8.2859024005983297</v>
      </c>
      <c r="K892">
        <v>405.93089105064797</v>
      </c>
      <c r="L892">
        <v>430.07918061619898</v>
      </c>
      <c r="M892">
        <v>75.402542924113305</v>
      </c>
      <c r="N892">
        <v>1.65561069816308</v>
      </c>
      <c r="O892">
        <v>41.735140326539302</v>
      </c>
      <c r="P892">
        <v>48.746031746031697</v>
      </c>
      <c r="Q892">
        <v>1.2238790096747E-2</v>
      </c>
    </row>
    <row r="893" spans="1:17" x14ac:dyDescent="0.3">
      <c r="A893" t="s">
        <v>1932</v>
      </c>
      <c r="B893" t="s">
        <v>1933</v>
      </c>
      <c r="C893" t="str">
        <f>IFERROR(VLOOKUP(Table1[[#This Row],[Ticker]],[1]!Table1[[Symbol]:[Industry]],2,FALSE),"-")</f>
        <v>-</v>
      </c>
      <c r="D893" t="s">
        <v>230</v>
      </c>
      <c r="E893">
        <v>3339.952796</v>
      </c>
      <c r="F893">
        <v>344.6</v>
      </c>
      <c r="G893">
        <v>40.551501222542797</v>
      </c>
      <c r="H893">
        <v>8.5005581257584293</v>
      </c>
      <c r="I893">
        <v>-22.484893089398302</v>
      </c>
      <c r="J893">
        <v>-1.21779627860735</v>
      </c>
      <c r="K893">
        <v>328.57229496703002</v>
      </c>
      <c r="L893">
        <v>298.98331245973998</v>
      </c>
      <c r="M893">
        <v>53.4424081221687</v>
      </c>
      <c r="N893">
        <v>1.3911392651729499</v>
      </c>
      <c r="O893">
        <v>16.526407428902999</v>
      </c>
      <c r="P893">
        <v>83.835689517204599</v>
      </c>
      <c r="Q893">
        <v>7.6493028689222003E-2</v>
      </c>
    </row>
    <row r="894" spans="1:17" x14ac:dyDescent="0.3">
      <c r="A894" t="s">
        <v>1934</v>
      </c>
      <c r="B894" t="s">
        <v>1935</v>
      </c>
      <c r="C894" t="str">
        <f>IFERROR(VLOOKUP(Table1[[#This Row],[Ticker]],[1]!Table1[[Symbol]:[Industry]],2,FALSE),"-")</f>
        <v>-</v>
      </c>
      <c r="D894" t="s">
        <v>582</v>
      </c>
      <c r="E894">
        <v>3335.0475847500002</v>
      </c>
      <c r="F894">
        <v>1116.25</v>
      </c>
      <c r="G894">
        <v>28.9928579035534</v>
      </c>
      <c r="H894">
        <v>2.1708324776335899</v>
      </c>
      <c r="I894">
        <v>4.7778633347441497</v>
      </c>
      <c r="J894">
        <v>2.4282892566572398</v>
      </c>
      <c r="K894">
        <v>1081.7312158795801</v>
      </c>
      <c r="L894">
        <v>1009.80554069502</v>
      </c>
      <c r="M894">
        <v>73.951848386658</v>
      </c>
      <c r="N894">
        <v>0.88737712281220504</v>
      </c>
      <c r="O894">
        <v>13.2318029115341</v>
      </c>
      <c r="P894">
        <v>61.716769286490297</v>
      </c>
      <c r="Q894">
        <v>1.8547036143934E-2</v>
      </c>
    </row>
    <row r="895" spans="1:17" x14ac:dyDescent="0.3">
      <c r="A895" t="s">
        <v>1936</v>
      </c>
      <c r="B895" t="s">
        <v>1937</v>
      </c>
      <c r="C895" t="str">
        <f>IFERROR(VLOOKUP(Table1[[#This Row],[Ticker]],[1]!Table1[[Symbol]:[Industry]],2,FALSE),"-")</f>
        <v>-</v>
      </c>
      <c r="D895" t="s">
        <v>80</v>
      </c>
      <c r="E895">
        <v>3332.3889362599998</v>
      </c>
      <c r="F895">
        <v>254.95</v>
      </c>
      <c r="G895">
        <v>-4.3936884206973401</v>
      </c>
      <c r="H895">
        <v>17.4881511778676</v>
      </c>
      <c r="I895">
        <v>-23.478706770107198</v>
      </c>
      <c r="J895">
        <v>-0.514909817277862</v>
      </c>
      <c r="K895">
        <v>237.59947233557199</v>
      </c>
      <c r="L895">
        <v>235.81068003309301</v>
      </c>
      <c r="M895">
        <v>59.541047140251997</v>
      </c>
      <c r="N895">
        <v>1.4365942697041101</v>
      </c>
      <c r="O895">
        <v>19.631300254951899</v>
      </c>
      <c r="P895">
        <v>33.937483582873597</v>
      </c>
      <c r="Q895">
        <v>-1.9665322772315998E-2</v>
      </c>
    </row>
    <row r="896" spans="1:17" hidden="1" x14ac:dyDescent="0.3">
      <c r="A896" t="s">
        <v>1938</v>
      </c>
      <c r="B896" t="s">
        <v>1939</v>
      </c>
      <c r="C896" t="str">
        <f>IFERROR(VLOOKUP(Table1[[#This Row],[Ticker]],[1]!Table1[[Symbol]:[Industry]],2,FALSE),"-")</f>
        <v>-</v>
      </c>
      <c r="D896" t="s">
        <v>292</v>
      </c>
      <c r="E896">
        <v>3328.3195177500002</v>
      </c>
      <c r="F896">
        <v>310.5</v>
      </c>
      <c r="G896">
        <v>32.5649162274483</v>
      </c>
      <c r="H896">
        <v>3.2924990792792701</v>
      </c>
      <c r="I896">
        <v>-9.6291250853067201</v>
      </c>
      <c r="J896">
        <v>1.9591388958104701</v>
      </c>
      <c r="K896">
        <v>273.73401114167001</v>
      </c>
      <c r="L896">
        <v>261.99902809981302</v>
      </c>
      <c r="M896">
        <v>83.639397750261494</v>
      </c>
      <c r="N896">
        <v>1.6653345473446</v>
      </c>
      <c r="O896">
        <v>9.3397745571658497</v>
      </c>
      <c r="P896">
        <v>78.962536023054696</v>
      </c>
      <c r="Q896">
        <v>2.7363805776415E-2</v>
      </c>
    </row>
    <row r="897" spans="1:17" x14ac:dyDescent="0.3">
      <c r="A897" t="s">
        <v>1940</v>
      </c>
      <c r="B897" t="s">
        <v>1941</v>
      </c>
      <c r="C897" t="str">
        <f>IFERROR(VLOOKUP(Table1[[#This Row],[Ticker]],[1]!Table1[[Symbol]:[Industry]],2,FALSE),"-")</f>
        <v>-</v>
      </c>
      <c r="D897" t="s">
        <v>230</v>
      </c>
      <c r="E897">
        <v>3324.1875485999999</v>
      </c>
      <c r="F897">
        <v>486.95</v>
      </c>
      <c r="G897">
        <v>-53.698368994404703</v>
      </c>
      <c r="H897">
        <v>13.274563237112901</v>
      </c>
      <c r="I897">
        <v>-26.007427336700299</v>
      </c>
      <c r="J897">
        <v>2.53246953306919</v>
      </c>
      <c r="K897">
        <v>459.40000685268899</v>
      </c>
      <c r="L897">
        <v>498.49523973872601</v>
      </c>
      <c r="M897">
        <v>54.449250064466298</v>
      </c>
      <c r="N897">
        <v>2.3396184581675499</v>
      </c>
      <c r="O897">
        <v>41.4929664236574</v>
      </c>
      <c r="P897">
        <v>21.737499999999901</v>
      </c>
      <c r="Q897">
        <v>-7.1266950642370999E-2</v>
      </c>
    </row>
    <row r="898" spans="1:17" x14ac:dyDescent="0.3">
      <c r="A898" t="s">
        <v>1942</v>
      </c>
      <c r="B898" t="s">
        <v>1943</v>
      </c>
      <c r="C898" t="str">
        <f>IFERROR(VLOOKUP(Table1[[#This Row],[Ticker]],[1]!Table1[[Symbol]:[Industry]],2,FALSE),"-")</f>
        <v>-</v>
      </c>
      <c r="D898" t="s">
        <v>46</v>
      </c>
      <c r="E898">
        <v>3323.6840465999999</v>
      </c>
      <c r="F898">
        <v>1961.1</v>
      </c>
      <c r="G898">
        <v>0.340035348021825</v>
      </c>
      <c r="H898">
        <v>25.1433598397163</v>
      </c>
      <c r="I898">
        <v>7.8576361478878898</v>
      </c>
      <c r="J898">
        <v>-0.981687016693359</v>
      </c>
      <c r="K898">
        <v>1708.3796670255599</v>
      </c>
      <c r="L898">
        <v>1632.4475459899299</v>
      </c>
      <c r="M898">
        <v>76.619718867774395</v>
      </c>
      <c r="N898">
        <v>2.4591350723314598</v>
      </c>
      <c r="O898">
        <v>3.2583754015603499</v>
      </c>
      <c r="P898">
        <v>38.691654879773601</v>
      </c>
      <c r="Q898">
        <v>2.3068581100706999E-2</v>
      </c>
    </row>
    <row r="899" spans="1:17" x14ac:dyDescent="0.3">
      <c r="A899" t="s">
        <v>1944</v>
      </c>
      <c r="B899" t="s">
        <v>1945</v>
      </c>
      <c r="C899" t="str">
        <f>IFERROR(VLOOKUP(Table1[[#This Row],[Ticker]],[1]!Table1[[Symbol]:[Industry]],2,FALSE),"-")</f>
        <v>-</v>
      </c>
      <c r="D899" t="s">
        <v>59</v>
      </c>
      <c r="E899">
        <v>3313.074462</v>
      </c>
      <c r="F899">
        <v>411.65</v>
      </c>
      <c r="G899">
        <v>43.579074429431301</v>
      </c>
      <c r="H899">
        <v>10.6266526966866</v>
      </c>
      <c r="I899">
        <v>19.095713788986799</v>
      </c>
      <c r="J899">
        <v>3.3661792641453898</v>
      </c>
      <c r="K899">
        <v>381.133267698856</v>
      </c>
      <c r="L899">
        <v>337.68548717045002</v>
      </c>
      <c r="M899">
        <v>69.520655257394097</v>
      </c>
      <c r="N899">
        <v>0.63677537638036497</v>
      </c>
      <c r="O899">
        <v>3.0001214624074</v>
      </c>
      <c r="P899">
        <v>76.446635233604695</v>
      </c>
      <c r="Q899">
        <v>-4.2822069524582E-2</v>
      </c>
    </row>
    <row r="900" spans="1:17" hidden="1" x14ac:dyDescent="0.3">
      <c r="A900" t="s">
        <v>1946</v>
      </c>
      <c r="B900" t="s">
        <v>1947</v>
      </c>
      <c r="C900" t="str">
        <f>IFERROR(VLOOKUP(Table1[[#This Row],[Ticker]],[1]!Table1[[Symbol]:[Industry]],2,FALSE),"-")</f>
        <v>-</v>
      </c>
      <c r="E900">
        <v>3307.1025</v>
      </c>
      <c r="F900">
        <v>618.15</v>
      </c>
      <c r="G900">
        <v>389.771235533675</v>
      </c>
      <c r="H900">
        <v>7.3700351112763798</v>
      </c>
      <c r="I900">
        <v>142.22277422584801</v>
      </c>
      <c r="J900">
        <v>-5.4827541553762504</v>
      </c>
      <c r="K900">
        <v>599.22822091810099</v>
      </c>
      <c r="L900">
        <v>415.36646128400503</v>
      </c>
      <c r="M900">
        <v>43.5724098400906</v>
      </c>
      <c r="N900">
        <v>1.9955481411792</v>
      </c>
      <c r="O900">
        <v>28.2293941599935</v>
      </c>
      <c r="P900">
        <v>825.37425149700596</v>
      </c>
      <c r="Q900">
        <v>0.23902352733182</v>
      </c>
    </row>
    <row r="901" spans="1:17" hidden="1" x14ac:dyDescent="0.3">
      <c r="A901" t="s">
        <v>1948</v>
      </c>
      <c r="B901" t="s">
        <v>1949</v>
      </c>
      <c r="C901" t="str">
        <f>IFERROR(VLOOKUP(Table1[[#This Row],[Ticker]],[1]!Table1[[Symbol]:[Industry]],2,FALSE),"-")</f>
        <v>-</v>
      </c>
      <c r="D901" t="s">
        <v>703</v>
      </c>
      <c r="E901">
        <v>3305.9168625000002</v>
      </c>
      <c r="F901">
        <v>806.25</v>
      </c>
      <c r="G901">
        <v>-9.56504314547559</v>
      </c>
      <c r="H901">
        <v>9.8244107437287003</v>
      </c>
      <c r="I901">
        <v>3.3981184265020801</v>
      </c>
      <c r="J901">
        <v>-0.73342339135354895</v>
      </c>
      <c r="K901">
        <v>731.87035147210497</v>
      </c>
      <c r="L901">
        <v>684.07204507889003</v>
      </c>
      <c r="M901">
        <v>57.106849271839899</v>
      </c>
      <c r="N901">
        <v>1.4948382058365299</v>
      </c>
      <c r="O901">
        <v>8.22945736434108</v>
      </c>
      <c r="P901">
        <v>43.6653599429793</v>
      </c>
      <c r="Q901">
        <v>-8.5190203563980001E-3</v>
      </c>
    </row>
    <row r="902" spans="1:17" x14ac:dyDescent="0.3">
      <c r="A902" t="s">
        <v>1950</v>
      </c>
      <c r="B902" t="s">
        <v>1951</v>
      </c>
      <c r="C902" t="str">
        <f>IFERROR(VLOOKUP(Table1[[#This Row],[Ticker]],[1]!Table1[[Symbol]:[Industry]],2,FALSE),"-")</f>
        <v>-</v>
      </c>
      <c r="D902" t="s">
        <v>59</v>
      </c>
      <c r="E902">
        <v>3279.9863029049998</v>
      </c>
      <c r="F902">
        <v>131.69</v>
      </c>
      <c r="G902">
        <v>21.459664262348898</v>
      </c>
      <c r="H902">
        <v>24.1039128371545</v>
      </c>
      <c r="I902">
        <v>-8.1465454486911906</v>
      </c>
      <c r="J902">
        <v>12.124019941127401</v>
      </c>
      <c r="K902">
        <v>119.947270998032</v>
      </c>
      <c r="L902">
        <v>116.231978108091</v>
      </c>
      <c r="M902">
        <v>72.355735121583905</v>
      </c>
      <c r="N902">
        <v>1.45414158963976</v>
      </c>
      <c r="O902">
        <v>18.080340192877198</v>
      </c>
      <c r="P902">
        <v>52.418981481481403</v>
      </c>
      <c r="Q902">
        <v>-8.1719671304295E-2</v>
      </c>
    </row>
    <row r="903" spans="1:17" x14ac:dyDescent="0.3">
      <c r="A903" t="s">
        <v>1952</v>
      </c>
      <c r="B903" t="s">
        <v>1953</v>
      </c>
      <c r="C903" t="str">
        <f>IFERROR(VLOOKUP(Table1[[#This Row],[Ticker]],[1]!Table1[[Symbol]:[Industry]],2,FALSE),"-")</f>
        <v>-</v>
      </c>
      <c r="D903" t="s">
        <v>546</v>
      </c>
      <c r="E903">
        <v>3273.9397021099999</v>
      </c>
      <c r="F903">
        <v>56.21</v>
      </c>
      <c r="G903">
        <v>47.8973911577122</v>
      </c>
      <c r="H903">
        <v>29.248724384927101</v>
      </c>
      <c r="I903">
        <v>26.445263536406099</v>
      </c>
      <c r="J903">
        <v>10.139280781798099</v>
      </c>
      <c r="K903">
        <v>48.471604402933899</v>
      </c>
      <c r="L903">
        <v>44.074633824846003</v>
      </c>
      <c r="M903">
        <v>67.824696369784405</v>
      </c>
      <c r="N903">
        <v>1.29328544277914</v>
      </c>
      <c r="O903">
        <v>6.3867639210104903</v>
      </c>
      <c r="P903">
        <v>87.993311036789294</v>
      </c>
      <c r="Q903">
        <v>-5.8956099771831E-2</v>
      </c>
    </row>
    <row r="904" spans="1:17" hidden="1" x14ac:dyDescent="0.3">
      <c r="A904" t="s">
        <v>1954</v>
      </c>
      <c r="B904" t="s">
        <v>1955</v>
      </c>
      <c r="C904" t="str">
        <f>IFERROR(VLOOKUP(Table1[[#This Row],[Ticker]],[1]!Table1[[Symbol]:[Industry]],2,FALSE),"-")</f>
        <v>-</v>
      </c>
      <c r="D904" t="s">
        <v>482</v>
      </c>
      <c r="E904">
        <v>3273.2795779200001</v>
      </c>
      <c r="F904">
        <v>750.8</v>
      </c>
      <c r="G904">
        <v>126.354375558981</v>
      </c>
      <c r="H904">
        <v>11.7985238218094</v>
      </c>
      <c r="I904">
        <v>-4.1294491072720003</v>
      </c>
      <c r="J904">
        <v>2.5289087201350302</v>
      </c>
      <c r="K904">
        <v>660.56585024314802</v>
      </c>
      <c r="L904">
        <v>581.20292622669501</v>
      </c>
      <c r="M904">
        <v>60.2455593571039</v>
      </c>
      <c r="N904">
        <v>4.6986824051275304</v>
      </c>
      <c r="O904">
        <v>9.7962173681406703</v>
      </c>
      <c r="P904">
        <v>162.93118543162299</v>
      </c>
      <c r="Q904">
        <v>0.15960922618846499</v>
      </c>
    </row>
    <row r="905" spans="1:17" hidden="1" x14ac:dyDescent="0.3">
      <c r="A905" t="s">
        <v>1956</v>
      </c>
      <c r="B905" t="s">
        <v>1957</v>
      </c>
      <c r="C905" t="str">
        <f>IFERROR(VLOOKUP(Table1[[#This Row],[Ticker]],[1]!Table1[[Symbol]:[Industry]],2,FALSE),"-")</f>
        <v>-</v>
      </c>
      <c r="D905" t="s">
        <v>80</v>
      </c>
      <c r="E905">
        <v>3265.3151404800001</v>
      </c>
      <c r="F905">
        <v>253.28</v>
      </c>
      <c r="G905">
        <v>107.93384412992501</v>
      </c>
      <c r="H905">
        <v>38.277826949119401</v>
      </c>
      <c r="I905">
        <v>27.468353313103702</v>
      </c>
      <c r="J905">
        <v>3.0991438670702798</v>
      </c>
      <c r="K905">
        <v>214.308104192103</v>
      </c>
      <c r="L905">
        <v>176.95476594782599</v>
      </c>
      <c r="M905">
        <v>69.863116463940301</v>
      </c>
      <c r="N905">
        <v>1.1116357113903399</v>
      </c>
      <c r="O905">
        <v>8.1569804169298692</v>
      </c>
      <c r="P905">
        <v>137.709995307367</v>
      </c>
      <c r="Q905">
        <v>3.8412940887722E-2</v>
      </c>
    </row>
    <row r="906" spans="1:17" x14ac:dyDescent="0.3">
      <c r="A906" t="s">
        <v>1958</v>
      </c>
      <c r="B906" t="s">
        <v>1959</v>
      </c>
      <c r="C906" t="str">
        <f>IFERROR(VLOOKUP(Table1[[#This Row],[Ticker]],[1]!Table1[[Symbol]:[Industry]],2,FALSE),"-")</f>
        <v>-</v>
      </c>
      <c r="D906" t="s">
        <v>997</v>
      </c>
      <c r="E906">
        <v>3261.8539108999998</v>
      </c>
      <c r="F906">
        <v>403</v>
      </c>
      <c r="G906">
        <v>-14.6969097375157</v>
      </c>
      <c r="H906">
        <v>6.6326625804435198</v>
      </c>
      <c r="I906">
        <v>-13.070890072072499</v>
      </c>
      <c r="J906">
        <v>-1.2015954585569799</v>
      </c>
      <c r="K906">
        <v>399.314254171453</v>
      </c>
      <c r="L906">
        <v>394.667725918673</v>
      </c>
      <c r="M906">
        <v>38.8712344619994</v>
      </c>
      <c r="N906">
        <v>0.94684402901841802</v>
      </c>
      <c r="O906">
        <v>21.5880893300248</v>
      </c>
      <c r="P906">
        <v>19.213134151752602</v>
      </c>
      <c r="Q906">
        <v>-4.5765876968873999E-2</v>
      </c>
    </row>
    <row r="907" spans="1:17" hidden="1" x14ac:dyDescent="0.3">
      <c r="A907" t="s">
        <v>1960</v>
      </c>
      <c r="B907" t="s">
        <v>1961</v>
      </c>
      <c r="C907" t="str">
        <f>IFERROR(VLOOKUP(Table1[[#This Row],[Ticker]],[1]!Table1[[Symbol]:[Industry]],2,FALSE),"-")</f>
        <v>-</v>
      </c>
      <c r="D907" t="s">
        <v>130</v>
      </c>
      <c r="E907">
        <v>3260.14230752</v>
      </c>
      <c r="F907">
        <v>18.88</v>
      </c>
      <c r="G907">
        <v>64.405271678253499</v>
      </c>
      <c r="H907">
        <v>-7.8668959424830298</v>
      </c>
      <c r="I907">
        <v>16.870707810855901</v>
      </c>
      <c r="J907">
        <v>1.6533546382162601</v>
      </c>
      <c r="K907">
        <v>19.972640667040199</v>
      </c>
      <c r="L907">
        <v>17.856973108288699</v>
      </c>
      <c r="M907">
        <v>42.043915132176501</v>
      </c>
      <c r="N907">
        <v>1.4221833680759499</v>
      </c>
      <c r="O907">
        <v>79.819915254237301</v>
      </c>
      <c r="P907">
        <v>116.265750286368</v>
      </c>
      <c r="Q907">
        <v>8.2215575969495996E-2</v>
      </c>
    </row>
    <row r="908" spans="1:17" hidden="1" x14ac:dyDescent="0.3">
      <c r="A908" t="s">
        <v>1962</v>
      </c>
      <c r="B908" t="s">
        <v>1963</v>
      </c>
      <c r="C908" t="str">
        <f>IFERROR(VLOOKUP(Table1[[#This Row],[Ticker]],[1]!Table1[[Symbol]:[Industry]],2,FALSE),"-")</f>
        <v>-</v>
      </c>
      <c r="D908" t="s">
        <v>127</v>
      </c>
      <c r="E908">
        <v>3257.6775332399998</v>
      </c>
      <c r="F908">
        <v>106.29</v>
      </c>
      <c r="G908">
        <v>98.933458342545293</v>
      </c>
      <c r="H908">
        <v>-3.1859121687997298</v>
      </c>
      <c r="I908">
        <v>-28.178091190016101</v>
      </c>
      <c r="J908">
        <v>-3.4567097877588502</v>
      </c>
      <c r="K908">
        <v>107.404356040457</v>
      </c>
      <c r="L908">
        <v>100.21042969687799</v>
      </c>
      <c r="M908">
        <v>49.155539260366297</v>
      </c>
      <c r="N908">
        <v>1.6927767657813599</v>
      </c>
      <c r="O908">
        <v>52.130962461190997</v>
      </c>
      <c r="P908">
        <v>135.154867256637</v>
      </c>
      <c r="Q908">
        <v>0.18434840389472701</v>
      </c>
    </row>
    <row r="909" spans="1:17" hidden="1" x14ac:dyDescent="0.3">
      <c r="A909" t="s">
        <v>1964</v>
      </c>
      <c r="B909" t="s">
        <v>1965</v>
      </c>
      <c r="C909" t="str">
        <f>IFERROR(VLOOKUP(Table1[[#This Row],[Ticker]],[1]!Table1[[Symbol]:[Industry]],2,FALSE),"-")</f>
        <v>-</v>
      </c>
      <c r="D909" t="s">
        <v>140</v>
      </c>
      <c r="E909">
        <v>3247.6202388000002</v>
      </c>
      <c r="F909">
        <v>634.20000000000005</v>
      </c>
      <c r="G909">
        <v>75.691035280390395</v>
      </c>
      <c r="H909">
        <v>56.205069506431698</v>
      </c>
      <c r="I909">
        <v>36.713132591677997</v>
      </c>
      <c r="J909">
        <v>1.41816660648842</v>
      </c>
      <c r="K909">
        <v>502.64040790222202</v>
      </c>
      <c r="L909">
        <v>441.17268001737602</v>
      </c>
      <c r="M909">
        <v>77.5037724834215</v>
      </c>
      <c r="N909">
        <v>0.95125884666538796</v>
      </c>
      <c r="O909">
        <v>0.59918006937873503</v>
      </c>
      <c r="P909">
        <v>103.30181118769001</v>
      </c>
      <c r="Q909">
        <v>0.19349340857175401</v>
      </c>
    </row>
    <row r="910" spans="1:17" x14ac:dyDescent="0.3">
      <c r="A910" t="s">
        <v>1966</v>
      </c>
      <c r="B910" t="s">
        <v>1967</v>
      </c>
      <c r="C910" t="str">
        <f>IFERROR(VLOOKUP(Table1[[#This Row],[Ticker]],[1]!Table1[[Symbol]:[Industry]],2,FALSE),"-")</f>
        <v>-</v>
      </c>
      <c r="D910" t="s">
        <v>242</v>
      </c>
      <c r="E910">
        <v>3247.2392258</v>
      </c>
      <c r="F910">
        <v>317.14999999999998</v>
      </c>
      <c r="G910">
        <v>28.604467685205101</v>
      </c>
      <c r="H910">
        <v>23.914170691203399</v>
      </c>
      <c r="I910">
        <v>22.7251100192819</v>
      </c>
      <c r="J910">
        <v>5.0808703557058799</v>
      </c>
      <c r="K910">
        <v>283.02047709710803</v>
      </c>
      <c r="L910">
        <v>247.373591633384</v>
      </c>
      <c r="M910">
        <v>65.363743791275596</v>
      </c>
      <c r="N910">
        <v>0.71624327470046401</v>
      </c>
      <c r="O910">
        <v>4.3670187608387296</v>
      </c>
      <c r="P910">
        <v>71.617965367965297</v>
      </c>
      <c r="Q910">
        <v>6.2119495349232001E-2</v>
      </c>
    </row>
    <row r="911" spans="1:17" x14ac:dyDescent="0.3">
      <c r="A911" t="s">
        <v>1968</v>
      </c>
      <c r="B911" t="s">
        <v>1969</v>
      </c>
      <c r="C911" t="str">
        <f>IFERROR(VLOOKUP(Table1[[#This Row],[Ticker]],[1]!Table1[[Symbol]:[Industry]],2,FALSE),"-")</f>
        <v>-</v>
      </c>
      <c r="D911" t="s">
        <v>140</v>
      </c>
      <c r="E911">
        <v>3243.4881540749998</v>
      </c>
      <c r="F911">
        <v>426.75</v>
      </c>
      <c r="G911">
        <v>-6.1686102874493098</v>
      </c>
      <c r="H911">
        <v>-7.8379896211479299</v>
      </c>
      <c r="I911">
        <v>-35.332153540179497</v>
      </c>
      <c r="J911">
        <v>-4.1422822368067003</v>
      </c>
      <c r="K911">
        <v>463.38164877328802</v>
      </c>
      <c r="L911">
        <v>466.65772143298602</v>
      </c>
      <c r="M911">
        <v>30.314108740336199</v>
      </c>
      <c r="N911">
        <v>0.51959944425063398</v>
      </c>
      <c r="O911">
        <v>37.082601054481501</v>
      </c>
      <c r="P911">
        <v>20.789697141239699</v>
      </c>
      <c r="Q911">
        <v>5.6641282890858999E-2</v>
      </c>
    </row>
    <row r="912" spans="1:17" hidden="1" x14ac:dyDescent="0.3">
      <c r="A912" t="s">
        <v>1970</v>
      </c>
      <c r="B912" t="s">
        <v>1971</v>
      </c>
      <c r="C912" t="str">
        <f>IFERROR(VLOOKUP(Table1[[#This Row],[Ticker]],[1]!Table1[[Symbol]:[Industry]],2,FALSE),"-")</f>
        <v>-</v>
      </c>
      <c r="D912" t="s">
        <v>140</v>
      </c>
      <c r="E912">
        <v>3243.4848917549998</v>
      </c>
      <c r="F912">
        <v>713.45</v>
      </c>
      <c r="G912">
        <v>85.819833284156203</v>
      </c>
      <c r="H912">
        <v>24.999420210419299</v>
      </c>
      <c r="I912">
        <v>36.849480893615301</v>
      </c>
      <c r="J912">
        <v>0.47257883739120199</v>
      </c>
      <c r="K912">
        <v>677.04827868073403</v>
      </c>
      <c r="L912">
        <v>561.02597485926105</v>
      </c>
      <c r="M912">
        <v>56.520606796492601</v>
      </c>
      <c r="N912">
        <v>1.0463087324617699</v>
      </c>
      <c r="O912">
        <v>7.0852897890531796</v>
      </c>
      <c r="P912">
        <v>130.88996763754</v>
      </c>
      <c r="Q912">
        <v>0.177653451620509</v>
      </c>
    </row>
    <row r="913" spans="1:17" hidden="1" x14ac:dyDescent="0.3">
      <c r="A913" t="s">
        <v>1972</v>
      </c>
      <c r="B913" t="s">
        <v>1973</v>
      </c>
      <c r="C913" t="str">
        <f>IFERROR(VLOOKUP(Table1[[#This Row],[Ticker]],[1]!Table1[[Symbol]:[Industry]],2,FALSE),"-")</f>
        <v>-</v>
      </c>
      <c r="D913" t="s">
        <v>46</v>
      </c>
      <c r="E913">
        <v>3226.2463332900002</v>
      </c>
      <c r="F913">
        <v>479.9</v>
      </c>
      <c r="G913">
        <v>176.65124806500299</v>
      </c>
      <c r="H913">
        <v>49.277487727115499</v>
      </c>
      <c r="I913">
        <v>67.298314033388195</v>
      </c>
      <c r="J913">
        <v>13.4041787528868</v>
      </c>
      <c r="K913">
        <v>364.26954703349497</v>
      </c>
      <c r="L913">
        <v>284.73860192375599</v>
      </c>
      <c r="M913">
        <v>87.119636873780607</v>
      </c>
      <c r="N913">
        <v>1.61985788303462</v>
      </c>
      <c r="O913">
        <v>3.7716190873098498</v>
      </c>
      <c r="P913">
        <v>212.53663301856</v>
      </c>
      <c r="Q913">
        <v>2.8651107236645001E-2</v>
      </c>
    </row>
    <row r="914" spans="1:17" hidden="1" x14ac:dyDescent="0.3">
      <c r="A914" t="s">
        <v>1974</v>
      </c>
      <c r="B914" t="s">
        <v>1975</v>
      </c>
      <c r="C914" t="str">
        <f>IFERROR(VLOOKUP(Table1[[#This Row],[Ticker]],[1]!Table1[[Symbol]:[Industry]],2,FALSE),"-")</f>
        <v>-</v>
      </c>
      <c r="D914" t="s">
        <v>191</v>
      </c>
      <c r="E914">
        <v>3217.263917625</v>
      </c>
      <c r="F914">
        <v>2128.9499999999998</v>
      </c>
      <c r="G914">
        <v>-28.6074964878648</v>
      </c>
      <c r="H914">
        <v>4.7033978823507203</v>
      </c>
      <c r="I914">
        <v>-12.405342095726599</v>
      </c>
      <c r="J914">
        <v>0.25944622867434602</v>
      </c>
      <c r="K914">
        <v>1997.48346040349</v>
      </c>
      <c r="L914">
        <v>2038.2762117954101</v>
      </c>
      <c r="M914">
        <v>64.708593340356899</v>
      </c>
      <c r="N914">
        <v>1.59243733404078</v>
      </c>
      <c r="O914">
        <v>15.5499189741421</v>
      </c>
      <c r="P914">
        <v>22.202450994460801</v>
      </c>
      <c r="Q914">
        <v>3.2366258620497003E-2</v>
      </c>
    </row>
    <row r="915" spans="1:17" hidden="1" x14ac:dyDescent="0.3">
      <c r="A915" t="s">
        <v>1976</v>
      </c>
      <c r="B915" t="s">
        <v>1977</v>
      </c>
      <c r="C915" t="str">
        <f>IFERROR(VLOOKUP(Table1[[#This Row],[Ticker]],[1]!Table1[[Symbol]:[Industry]],2,FALSE),"-")</f>
        <v>-</v>
      </c>
      <c r="D915" t="s">
        <v>130</v>
      </c>
      <c r="E915">
        <v>3204.936338555</v>
      </c>
      <c r="F915">
        <v>978.95</v>
      </c>
      <c r="G915">
        <v>94.369613471379097</v>
      </c>
      <c r="H915">
        <v>6.8359239794169602</v>
      </c>
      <c r="I915">
        <v>-15.024459648462299</v>
      </c>
      <c r="J915">
        <v>2.4132814391994701</v>
      </c>
      <c r="K915">
        <v>907.968209690153</v>
      </c>
      <c r="L915">
        <v>852.74537212869905</v>
      </c>
      <c r="M915">
        <v>78.705780195515402</v>
      </c>
      <c r="N915">
        <v>1.62587385877573</v>
      </c>
      <c r="O915">
        <v>19.388119924408802</v>
      </c>
      <c r="P915">
        <v>124.016018306636</v>
      </c>
      <c r="Q915">
        <v>0.176106708814848</v>
      </c>
    </row>
    <row r="916" spans="1:17" x14ac:dyDescent="0.3">
      <c r="A916" t="s">
        <v>1978</v>
      </c>
      <c r="B916" t="s">
        <v>1979</v>
      </c>
      <c r="C916" t="str">
        <f>IFERROR(VLOOKUP(Table1[[#This Row],[Ticker]],[1]!Table1[[Symbol]:[Industry]],2,FALSE),"-")</f>
        <v>-</v>
      </c>
      <c r="D916" t="s">
        <v>887</v>
      </c>
      <c r="E916">
        <v>3202.58560812</v>
      </c>
      <c r="F916">
        <v>373.2</v>
      </c>
      <c r="G916">
        <v>49.2828975121094</v>
      </c>
      <c r="H916">
        <v>54.237097815054</v>
      </c>
      <c r="I916">
        <v>5.5217869185506903</v>
      </c>
      <c r="J916">
        <v>19.1305148316569</v>
      </c>
      <c r="K916">
        <v>293.89953274745699</v>
      </c>
      <c r="L916">
        <v>286.12880831428402</v>
      </c>
      <c r="M916">
        <v>79.8493242150101</v>
      </c>
      <c r="N916">
        <v>2.7915928500042901</v>
      </c>
      <c r="O916">
        <v>4.26045016077172</v>
      </c>
      <c r="P916">
        <v>84.798217380539697</v>
      </c>
      <c r="Q916">
        <v>6.7488547201267998E-2</v>
      </c>
    </row>
    <row r="917" spans="1:17" x14ac:dyDescent="0.3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59</v>
      </c>
      <c r="E917">
        <v>3198.261602475</v>
      </c>
      <c r="F917">
        <v>346.95</v>
      </c>
      <c r="G917">
        <v>-19.7855654070014</v>
      </c>
      <c r="H917">
        <v>6.5494667093789802</v>
      </c>
      <c r="I917">
        <v>-23.030067076271798</v>
      </c>
      <c r="J917">
        <v>6.0951482882863699</v>
      </c>
      <c r="K917">
        <v>328.58900123483198</v>
      </c>
      <c r="L917">
        <v>340.44768662446501</v>
      </c>
      <c r="M917">
        <v>81.732244687847398</v>
      </c>
      <c r="N917">
        <v>0.98859041516957702</v>
      </c>
      <c r="O917">
        <v>19.613777201325799</v>
      </c>
      <c r="P917">
        <v>21.0572226099092</v>
      </c>
      <c r="Q917">
        <v>-9.8611091661597997E-2</v>
      </c>
    </row>
    <row r="918" spans="1:17" hidden="1" x14ac:dyDescent="0.3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D918" t="s">
        <v>375</v>
      </c>
      <c r="E918">
        <v>3186.7798378000002</v>
      </c>
      <c r="F918">
        <v>256.10000000000002</v>
      </c>
      <c r="G918">
        <v>51.495375989113299</v>
      </c>
      <c r="H918">
        <v>28.449791335700201</v>
      </c>
      <c r="I918">
        <v>55.109548848888501</v>
      </c>
      <c r="J918">
        <v>-0.85710942395050005</v>
      </c>
      <c r="K918">
        <v>225.058136087176</v>
      </c>
      <c r="L918">
        <v>180.14201487254201</v>
      </c>
      <c r="M918">
        <v>51.295137565300102</v>
      </c>
      <c r="N918">
        <v>1.3986384037180699</v>
      </c>
      <c r="O918">
        <v>11.284654431862499</v>
      </c>
      <c r="P918">
        <v>127.654562424996</v>
      </c>
      <c r="Q918">
        <v>0.159278653797571</v>
      </c>
    </row>
    <row r="919" spans="1:17" hidden="1" x14ac:dyDescent="0.3">
      <c r="A919" t="s">
        <v>1984</v>
      </c>
      <c r="B919" t="s">
        <v>1985</v>
      </c>
      <c r="C919" t="str">
        <f>IFERROR(VLOOKUP(Table1[[#This Row],[Ticker]],[1]!Table1[[Symbol]:[Industry]],2,FALSE),"-")</f>
        <v>-</v>
      </c>
      <c r="D919" t="s">
        <v>122</v>
      </c>
      <c r="E919">
        <v>3183.7984915950001</v>
      </c>
      <c r="F919">
        <v>49.57</v>
      </c>
      <c r="G919">
        <v>130.430297230333</v>
      </c>
      <c r="H919">
        <v>24.500558125758399</v>
      </c>
      <c r="I919">
        <v>2.0821430253153199</v>
      </c>
      <c r="J919">
        <v>5.7916048189827203</v>
      </c>
      <c r="K919">
        <v>43.543907717388002</v>
      </c>
      <c r="L919">
        <v>38.731895899515997</v>
      </c>
      <c r="M919">
        <v>64.462569777568802</v>
      </c>
      <c r="N919">
        <v>1.6848462301200799</v>
      </c>
      <c r="O919">
        <v>37.078878353843002</v>
      </c>
      <c r="P919">
        <v>166.50537634408599</v>
      </c>
      <c r="Q919">
        <v>8.3546457761895995E-2</v>
      </c>
    </row>
    <row r="920" spans="1:17" hidden="1" x14ac:dyDescent="0.3">
      <c r="A920" t="s">
        <v>1986</v>
      </c>
      <c r="B920" t="s">
        <v>1987</v>
      </c>
      <c r="C920" t="str">
        <f>IFERROR(VLOOKUP(Table1[[#This Row],[Ticker]],[1]!Table1[[Symbol]:[Industry]],2,FALSE),"-")</f>
        <v>-</v>
      </c>
      <c r="D920" t="s">
        <v>1415</v>
      </c>
      <c r="E920">
        <v>3181.04884128</v>
      </c>
      <c r="F920">
        <v>216.2</v>
      </c>
      <c r="G920">
        <v>-18.877527086369</v>
      </c>
      <c r="K920">
        <v>198.53034696656701</v>
      </c>
      <c r="L920">
        <v>172.215069946667</v>
      </c>
      <c r="M920">
        <v>81.1750791682543</v>
      </c>
      <c r="N920">
        <v>1</v>
      </c>
      <c r="O920">
        <v>2.8445883441258202</v>
      </c>
      <c r="P920">
        <v>14.1499472016895</v>
      </c>
      <c r="Q920">
        <v>0.14788253940821999</v>
      </c>
    </row>
    <row r="921" spans="1:17" hidden="1" x14ac:dyDescent="0.3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119</v>
      </c>
      <c r="E921">
        <v>3164.3702791999999</v>
      </c>
      <c r="F921">
        <v>4402.3999999999996</v>
      </c>
      <c r="G921">
        <v>36.559814648933603</v>
      </c>
      <c r="H921">
        <v>-0.70996307694229099</v>
      </c>
      <c r="I921">
        <v>75.788652563643097</v>
      </c>
      <c r="J921">
        <v>3.53900251465216</v>
      </c>
      <c r="K921">
        <v>4369.8987043427696</v>
      </c>
      <c r="L921">
        <v>3629.3695763728301</v>
      </c>
      <c r="M921">
        <v>52.951258398607798</v>
      </c>
      <c r="N921">
        <v>0.59954290026931101</v>
      </c>
      <c r="O921">
        <v>16.8226421951662</v>
      </c>
      <c r="P921">
        <v>106.375398462403</v>
      </c>
      <c r="Q921">
        <v>0.14242491497826501</v>
      </c>
    </row>
    <row r="922" spans="1:17" hidden="1" x14ac:dyDescent="0.3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230</v>
      </c>
      <c r="E922">
        <v>3162.49</v>
      </c>
      <c r="F922">
        <v>15812.45</v>
      </c>
      <c r="G922">
        <v>30.144320876940501</v>
      </c>
      <c r="H922">
        <v>3.7406167017103802</v>
      </c>
      <c r="I922">
        <v>-1.3254359360205099</v>
      </c>
      <c r="J922">
        <v>-2.49358721158851</v>
      </c>
      <c r="K922">
        <v>14655.483168786701</v>
      </c>
      <c r="L922">
        <v>13196.023788779799</v>
      </c>
      <c r="M922">
        <v>57.746493190431302</v>
      </c>
      <c r="N922">
        <v>0.68972441142512897</v>
      </c>
      <c r="O922">
        <v>7.5105375827275198</v>
      </c>
      <c r="P922">
        <v>60.002124936125398</v>
      </c>
      <c r="Q922">
        <v>0.14400703567798201</v>
      </c>
    </row>
    <row r="923" spans="1:17" hidden="1" x14ac:dyDescent="0.3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398</v>
      </c>
      <c r="E923">
        <v>3159.4506274999999</v>
      </c>
      <c r="F923">
        <v>1844.45</v>
      </c>
      <c r="G923">
        <v>569.43839092449798</v>
      </c>
      <c r="H923">
        <v>49.345385711965299</v>
      </c>
      <c r="I923">
        <v>202.34722201605001</v>
      </c>
      <c r="J923">
        <v>-16.651806033730399</v>
      </c>
      <c r="K923">
        <v>1416.67412489342</v>
      </c>
      <c r="L923">
        <v>884.99887246472804</v>
      </c>
      <c r="M923">
        <v>55.119647292492999</v>
      </c>
      <c r="N923">
        <v>1.7713577342794899</v>
      </c>
      <c r="O923">
        <v>18.1490417197538</v>
      </c>
      <c r="P923">
        <v>616.84803731053205</v>
      </c>
      <c r="Q923">
        <v>0.277028005420144</v>
      </c>
    </row>
    <row r="924" spans="1:17" hidden="1" x14ac:dyDescent="0.3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75</v>
      </c>
      <c r="E924">
        <v>3151.5155</v>
      </c>
      <c r="F924">
        <v>1175.5</v>
      </c>
      <c r="G924">
        <v>529.70335450831999</v>
      </c>
      <c r="H924">
        <v>-13.8801786834829</v>
      </c>
      <c r="I924">
        <v>86.427102461643003</v>
      </c>
      <c r="J924">
        <v>-4.2910311219916002</v>
      </c>
      <c r="K924">
        <v>1244.82752146385</v>
      </c>
      <c r="L924">
        <v>877.52442405223496</v>
      </c>
      <c r="M924">
        <v>30.360710298869801</v>
      </c>
      <c r="N924">
        <v>0.81492788467725596</v>
      </c>
      <c r="O924">
        <v>35.091450446618403</v>
      </c>
      <c r="P924">
        <v>569.80056980056895</v>
      </c>
      <c r="Q924">
        <v>0.19146682543183699</v>
      </c>
    </row>
    <row r="925" spans="1:17" hidden="1" x14ac:dyDescent="0.3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109</v>
      </c>
      <c r="E925">
        <v>3147.6953338200001</v>
      </c>
      <c r="F925">
        <v>835.65</v>
      </c>
      <c r="G925">
        <v>89.973386486792194</v>
      </c>
      <c r="H925">
        <v>1.1591722389179999</v>
      </c>
      <c r="I925">
        <v>27.737790349922399</v>
      </c>
      <c r="J925">
        <v>-5.46788695979156</v>
      </c>
      <c r="K925">
        <v>871.77760787599698</v>
      </c>
      <c r="L925">
        <v>742.60019834317302</v>
      </c>
      <c r="M925">
        <v>22.8680312101535</v>
      </c>
      <c r="N925">
        <v>0.67357421103758697</v>
      </c>
      <c r="O925">
        <v>21.582002034344502</v>
      </c>
      <c r="P925">
        <v>126.770691994572</v>
      </c>
      <c r="Q925">
        <v>4.4827766029671999E-2</v>
      </c>
    </row>
    <row r="926" spans="1:17" hidden="1" x14ac:dyDescent="0.3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D926" t="s">
        <v>59</v>
      </c>
      <c r="E926">
        <v>3087.287918044</v>
      </c>
      <c r="F926">
        <v>120.23</v>
      </c>
      <c r="G926">
        <v>38.793575233538803</v>
      </c>
      <c r="H926">
        <v>16.794707347443801</v>
      </c>
      <c r="I926">
        <v>15.8332449842787</v>
      </c>
      <c r="J926">
        <v>2.3312021344189602</v>
      </c>
      <c r="K926">
        <v>103.62121312651701</v>
      </c>
      <c r="L926">
        <v>93.003981479961595</v>
      </c>
      <c r="M926">
        <v>79.885808417833999</v>
      </c>
      <c r="N926">
        <v>2.08679268796116</v>
      </c>
      <c r="O926">
        <v>1.4389087582134099</v>
      </c>
      <c r="P926">
        <v>68.507358093903306</v>
      </c>
      <c r="Q926">
        <v>-4.9605955914806002E-2</v>
      </c>
    </row>
    <row r="927" spans="1:17" hidden="1" x14ac:dyDescent="0.3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D927" t="s">
        <v>482</v>
      </c>
      <c r="E927">
        <v>3086.2076698000001</v>
      </c>
      <c r="F927">
        <v>544.15</v>
      </c>
      <c r="G927">
        <v>22.2484634918331</v>
      </c>
      <c r="H927">
        <v>-6.3595951309465297</v>
      </c>
      <c r="I927">
        <v>7.2235433272732097</v>
      </c>
      <c r="J927">
        <v>-3.7323366744737698</v>
      </c>
      <c r="K927">
        <v>554.06907297786199</v>
      </c>
      <c r="L927">
        <v>503.93670361135202</v>
      </c>
      <c r="M927">
        <v>47.360851090766197</v>
      </c>
      <c r="N927">
        <v>0.73615548739116898</v>
      </c>
      <c r="O927">
        <v>21.280896811540899</v>
      </c>
      <c r="P927">
        <v>51.997206703910599</v>
      </c>
      <c r="Q927">
        <v>4.0428541918315998E-2</v>
      </c>
    </row>
    <row r="928" spans="1:17" hidden="1" x14ac:dyDescent="0.3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242</v>
      </c>
      <c r="E928">
        <v>3078.781947725</v>
      </c>
      <c r="F928">
        <v>2542.25</v>
      </c>
      <c r="G928">
        <v>5.6900674360702101</v>
      </c>
      <c r="H928">
        <v>31.033695877458602</v>
      </c>
      <c r="I928">
        <v>-0.39312559285045201</v>
      </c>
      <c r="J928">
        <v>24.209307867733699</v>
      </c>
      <c r="K928">
        <v>2071.2637292218701</v>
      </c>
      <c r="L928">
        <v>2020.2882599992699</v>
      </c>
      <c r="M928">
        <v>77.744524309345806</v>
      </c>
      <c r="N928">
        <v>3.6582943083546802</v>
      </c>
      <c r="O928">
        <v>12.339463074048499</v>
      </c>
      <c r="P928">
        <v>68.5115832035263</v>
      </c>
      <c r="Q928">
        <v>5.913573221922E-2</v>
      </c>
    </row>
    <row r="929" spans="1:17" hidden="1" x14ac:dyDescent="0.3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109</v>
      </c>
      <c r="E929">
        <v>3075.4093499999999</v>
      </c>
      <c r="F929">
        <v>461.15</v>
      </c>
      <c r="G929">
        <v>227.78952899257001</v>
      </c>
      <c r="H929">
        <v>8.0856439211396705</v>
      </c>
      <c r="I929">
        <v>57.880944204084798</v>
      </c>
      <c r="J929">
        <v>11.5018767223059</v>
      </c>
      <c r="K929">
        <v>417.53786138234602</v>
      </c>
      <c r="L929">
        <v>327.62048344073401</v>
      </c>
      <c r="M929">
        <v>73.318273811101605</v>
      </c>
      <c r="N929">
        <v>1.0568006948933799</v>
      </c>
      <c r="O929">
        <v>11.4387943185514</v>
      </c>
      <c r="P929">
        <v>315.88756951750997</v>
      </c>
      <c r="Q929">
        <v>0.25057483679013498</v>
      </c>
    </row>
    <row r="930" spans="1:17" hidden="1" x14ac:dyDescent="0.3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98</v>
      </c>
      <c r="E930">
        <v>3069.6114604999998</v>
      </c>
      <c r="F930">
        <v>1379.3</v>
      </c>
      <c r="G930">
        <v>392.20721114343098</v>
      </c>
      <c r="H930">
        <v>4.0620335355944999</v>
      </c>
      <c r="I930">
        <v>79.194658869235994</v>
      </c>
      <c r="J930">
        <v>-1.9283465192167899</v>
      </c>
      <c r="K930">
        <v>1220.55937560707</v>
      </c>
      <c r="L930">
        <v>894.66926879373295</v>
      </c>
      <c r="M930">
        <v>70.321507659744995</v>
      </c>
      <c r="N930">
        <v>0.95385758259346598</v>
      </c>
      <c r="O930">
        <v>5.4194156456173399</v>
      </c>
      <c r="P930">
        <v>440.90196078431302</v>
      </c>
      <c r="Q930">
        <v>0.18428779641811599</v>
      </c>
    </row>
    <row r="931" spans="1:17" hidden="1" x14ac:dyDescent="0.3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130</v>
      </c>
      <c r="E931">
        <v>3068.2956800000002</v>
      </c>
      <c r="F931">
        <v>1271</v>
      </c>
      <c r="G931">
        <v>10.3513637388034</v>
      </c>
      <c r="H931">
        <v>13.8593711598461</v>
      </c>
      <c r="I931">
        <v>17.019421944969601</v>
      </c>
      <c r="J931">
        <v>6.4566820669542597</v>
      </c>
      <c r="K931">
        <v>1170.0140515282201</v>
      </c>
      <c r="L931">
        <v>1023.20264456441</v>
      </c>
      <c r="M931">
        <v>58.703613938463697</v>
      </c>
      <c r="N931">
        <v>0.86402166349467402</v>
      </c>
      <c r="O931">
        <v>6.3729346970889003</v>
      </c>
      <c r="P931">
        <v>54.060606060605998</v>
      </c>
      <c r="Q931">
        <v>3.2586618750552999E-2</v>
      </c>
    </row>
    <row r="932" spans="1:17" hidden="1" x14ac:dyDescent="0.3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140</v>
      </c>
      <c r="E932">
        <v>3055.839622896</v>
      </c>
      <c r="F932">
        <v>11.68</v>
      </c>
      <c r="G932">
        <v>739.83142071886004</v>
      </c>
      <c r="H932">
        <v>15.483983540123001</v>
      </c>
      <c r="I932">
        <v>26.2218397453431</v>
      </c>
      <c r="J932">
        <v>-2.25370953451668</v>
      </c>
      <c r="K932">
        <v>10.9367992040646</v>
      </c>
      <c r="L932">
        <v>9.14160394267609</v>
      </c>
      <c r="M932">
        <v>65.502062188417199</v>
      </c>
      <c r="N932">
        <v>1.14547473577209</v>
      </c>
      <c r="O932">
        <v>69.520547945205394</v>
      </c>
      <c r="P932">
        <v>798.461538461538</v>
      </c>
      <c r="Q932">
        <v>0.123288686161213</v>
      </c>
    </row>
    <row r="933" spans="1:17" hidden="1" x14ac:dyDescent="0.3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166</v>
      </c>
      <c r="E933">
        <v>3033.2538565499999</v>
      </c>
      <c r="F933">
        <v>462.9</v>
      </c>
      <c r="G933">
        <v>5.1131008664409796</v>
      </c>
      <c r="H933">
        <v>46.7623030922013</v>
      </c>
      <c r="I933">
        <v>23.784608677563899</v>
      </c>
      <c r="J933">
        <v>-0.27539140936690398</v>
      </c>
      <c r="K933">
        <v>374.74248352114898</v>
      </c>
      <c r="L933">
        <v>333.64604360344703</v>
      </c>
      <c r="M933">
        <v>68.272896208318301</v>
      </c>
      <c r="N933">
        <v>1.3150761202428201</v>
      </c>
      <c r="O933">
        <v>4.5582199179088301</v>
      </c>
      <c r="P933">
        <v>87.408906882590998</v>
      </c>
      <c r="Q933">
        <v>0.118306780787629</v>
      </c>
    </row>
    <row r="934" spans="1:17" hidden="1" x14ac:dyDescent="0.3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202</v>
      </c>
      <c r="E934">
        <v>3017.5552656899999</v>
      </c>
      <c r="F934">
        <v>2085.15</v>
      </c>
      <c r="G934">
        <v>68.586334129154807</v>
      </c>
      <c r="H934">
        <v>-2.66315317248359</v>
      </c>
      <c r="I934">
        <v>41.735098711718301</v>
      </c>
      <c r="J934">
        <v>0.20497853944143499</v>
      </c>
      <c r="K934">
        <v>2085.8740968655702</v>
      </c>
      <c r="L934">
        <v>1756.66701625109</v>
      </c>
      <c r="M934">
        <v>46.832884497363303</v>
      </c>
      <c r="N934">
        <v>0.99907103842338696</v>
      </c>
      <c r="O934">
        <v>18.936287557250001</v>
      </c>
      <c r="P934">
        <v>110.39806266081401</v>
      </c>
      <c r="Q934">
        <v>0.13198929042579199</v>
      </c>
    </row>
    <row r="935" spans="1:17" hidden="1" x14ac:dyDescent="0.3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59</v>
      </c>
      <c r="E935">
        <v>3011.8060275359999</v>
      </c>
      <c r="F935">
        <v>58.92</v>
      </c>
      <c r="G935">
        <v>69.671111155565796</v>
      </c>
      <c r="H935">
        <v>18.363015848419</v>
      </c>
      <c r="I935">
        <v>5.7192653966149196</v>
      </c>
      <c r="J935">
        <v>0.30819565914043501</v>
      </c>
      <c r="K935">
        <v>51.489752831708302</v>
      </c>
      <c r="L935">
        <v>45.881891606045002</v>
      </c>
      <c r="M935">
        <v>68.374456944716002</v>
      </c>
      <c r="N935">
        <v>1.6934365846202399</v>
      </c>
      <c r="O935">
        <v>1.4935505770536199</v>
      </c>
      <c r="P935">
        <v>106.013986013986</v>
      </c>
      <c r="Q935">
        <v>-3.1300068804189E-2</v>
      </c>
    </row>
    <row r="936" spans="1:17" hidden="1" x14ac:dyDescent="0.3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D936" t="s">
        <v>130</v>
      </c>
      <c r="E936">
        <v>3003.3585050000002</v>
      </c>
      <c r="F936">
        <v>591.54999999999995</v>
      </c>
      <c r="G936">
        <v>-53.877680533325901</v>
      </c>
      <c r="H936">
        <v>7.0936723667599901</v>
      </c>
      <c r="I936">
        <v>-35.038401344658297</v>
      </c>
      <c r="J936">
        <v>-1.91114021253849</v>
      </c>
      <c r="K936">
        <v>585.720130587217</v>
      </c>
      <c r="L936">
        <v>657.89349793434201</v>
      </c>
      <c r="M936">
        <v>68.546088183726297</v>
      </c>
      <c r="N936">
        <v>1.01548883708709</v>
      </c>
      <c r="O936">
        <v>45.321612712365798</v>
      </c>
      <c r="P936">
        <v>18.0738522954091</v>
      </c>
      <c r="Q936">
        <v>4.6739666424678E-2</v>
      </c>
    </row>
    <row r="937" spans="1:17" hidden="1" x14ac:dyDescent="0.3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384</v>
      </c>
      <c r="E937">
        <v>3002.7416953799998</v>
      </c>
      <c r="F937">
        <v>463.85</v>
      </c>
      <c r="G937">
        <v>195.950885082599</v>
      </c>
      <c r="H937">
        <v>26.409112698029801</v>
      </c>
      <c r="I937">
        <v>36.3103369948807</v>
      </c>
      <c r="J937">
        <v>10.2605646879425</v>
      </c>
      <c r="K937">
        <v>396.732359603872</v>
      </c>
      <c r="L937">
        <v>330.32859641512499</v>
      </c>
      <c r="M937">
        <v>69.755611648680997</v>
      </c>
      <c r="N937">
        <v>2.2737795013223199</v>
      </c>
      <c r="O937">
        <v>4.8399267004419499</v>
      </c>
      <c r="P937">
        <v>258.60069578662501</v>
      </c>
      <c r="Q937">
        <v>0.13837698659432601</v>
      </c>
    </row>
    <row r="938" spans="1:17" hidden="1" x14ac:dyDescent="0.3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D938" t="s">
        <v>631</v>
      </c>
      <c r="E938">
        <v>2984.52133792</v>
      </c>
      <c r="F938">
        <v>2518.4</v>
      </c>
      <c r="G938">
        <v>12.444440830238999</v>
      </c>
      <c r="H938">
        <v>15.245924312966901</v>
      </c>
      <c r="I938">
        <v>-2.4644972545480099</v>
      </c>
      <c r="J938">
        <v>3.58151476648107</v>
      </c>
      <c r="K938">
        <v>2380.8801958000799</v>
      </c>
      <c r="L938">
        <v>2307.28179857653</v>
      </c>
      <c r="M938">
        <v>67.8606744285958</v>
      </c>
      <c r="N938">
        <v>1.23883773144371</v>
      </c>
      <c r="O938">
        <v>15.1008576874205</v>
      </c>
      <c r="P938">
        <v>38.449697636063703</v>
      </c>
      <c r="Q938">
        <v>4.8797069199362997E-2</v>
      </c>
    </row>
    <row r="939" spans="1:17" hidden="1" x14ac:dyDescent="0.3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E939">
        <v>2980.3982280730002</v>
      </c>
      <c r="F939">
        <v>55.63</v>
      </c>
      <c r="G939">
        <v>8357.2853018936694</v>
      </c>
      <c r="H939">
        <v>58.933270972874602</v>
      </c>
      <c r="I939">
        <v>562.55581817718496</v>
      </c>
      <c r="J939">
        <v>6.8962987235179503</v>
      </c>
      <c r="K939">
        <v>39.341566859527198</v>
      </c>
      <c r="L939">
        <v>22.292446246672899</v>
      </c>
      <c r="M939">
        <v>98.4328783292206</v>
      </c>
      <c r="N939">
        <v>0.44992822675818001</v>
      </c>
      <c r="O939">
        <v>0</v>
      </c>
      <c r="P939">
        <v>8806.7710196779899</v>
      </c>
      <c r="Q939">
        <v>0.326275410055899</v>
      </c>
    </row>
    <row r="940" spans="1:17" hidden="1" x14ac:dyDescent="0.3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216</v>
      </c>
      <c r="E940">
        <v>2951.6084049750002</v>
      </c>
      <c r="F940">
        <v>165.21</v>
      </c>
      <c r="G940">
        <v>59.528654346665199</v>
      </c>
      <c r="H940">
        <v>27.5330784509616</v>
      </c>
      <c r="I940">
        <v>17.0169017703934</v>
      </c>
      <c r="J940">
        <v>1.2179958505573301</v>
      </c>
      <c r="K940">
        <v>144.45455774006101</v>
      </c>
      <c r="L940">
        <v>127.612443878083</v>
      </c>
      <c r="M940">
        <v>59.758902294809197</v>
      </c>
      <c r="N940">
        <v>2.29994308000644</v>
      </c>
      <c r="O940">
        <v>6.2284365353186804</v>
      </c>
      <c r="P940">
        <v>87.632027257240196</v>
      </c>
      <c r="Q940">
        <v>0.14531147098889999</v>
      </c>
    </row>
    <row r="941" spans="1:17" hidden="1" x14ac:dyDescent="0.3">
      <c r="A941" t="s">
        <v>2028</v>
      </c>
      <c r="B941" t="s">
        <v>2029</v>
      </c>
      <c r="C941" t="str">
        <f>IFERROR(VLOOKUP(Table1[[#This Row],[Ticker]],[1]!Table1[[Symbol]:[Industry]],2,FALSE),"-")</f>
        <v>-</v>
      </c>
      <c r="D941" t="s">
        <v>1415</v>
      </c>
      <c r="E941">
        <v>2942.7121583099902</v>
      </c>
      <c r="F941">
        <v>389.65</v>
      </c>
      <c r="G941">
        <v>15.6440663362783</v>
      </c>
      <c r="H941">
        <v>29.118562991938401</v>
      </c>
      <c r="I941">
        <v>14.753656509730799</v>
      </c>
      <c r="J941">
        <v>2.5827793466614102</v>
      </c>
      <c r="K941">
        <v>338.96611302944899</v>
      </c>
      <c r="L941">
        <v>310.53315647179198</v>
      </c>
      <c r="M941">
        <v>71.424205644310504</v>
      </c>
      <c r="N941">
        <v>2.8510165983985698</v>
      </c>
      <c r="O941">
        <v>2.3995893750802</v>
      </c>
      <c r="P941">
        <v>59.627201966407199</v>
      </c>
      <c r="Q941">
        <v>-3.2550794907829999E-3</v>
      </c>
    </row>
    <row r="942" spans="1:17" hidden="1" x14ac:dyDescent="0.3">
      <c r="A942" t="s">
        <v>2030</v>
      </c>
      <c r="B942" t="s">
        <v>2031</v>
      </c>
      <c r="C942" t="str">
        <f>IFERROR(VLOOKUP(Table1[[#This Row],[Ticker]],[1]!Table1[[Symbol]:[Industry]],2,FALSE),"-")</f>
        <v>-</v>
      </c>
      <c r="E942">
        <v>2938.5</v>
      </c>
      <c r="F942">
        <v>587.70000000000005</v>
      </c>
      <c r="G942">
        <v>153.21766410510301</v>
      </c>
      <c r="H942">
        <v>6.4536007707033196</v>
      </c>
      <c r="I942">
        <v>167.85413053148</v>
      </c>
      <c r="J942">
        <v>5.2751173637855802</v>
      </c>
      <c r="K942">
        <v>556.22683040051697</v>
      </c>
      <c r="M942">
        <v>47.071137335742499</v>
      </c>
      <c r="N942">
        <v>0.404318408066138</v>
      </c>
      <c r="O942">
        <v>21.9584822188191</v>
      </c>
      <c r="P942">
        <v>193.85</v>
      </c>
    </row>
    <row r="943" spans="1:17" hidden="1" x14ac:dyDescent="0.3">
      <c r="A943" t="s">
        <v>2032</v>
      </c>
      <c r="B943" t="s">
        <v>2033</v>
      </c>
      <c r="C943" t="str">
        <f>IFERROR(VLOOKUP(Table1[[#This Row],[Ticker]],[1]!Table1[[Symbol]:[Industry]],2,FALSE),"-")</f>
        <v>-</v>
      </c>
      <c r="D943" t="s">
        <v>328</v>
      </c>
      <c r="E943">
        <v>2925.5610262499999</v>
      </c>
      <c r="F943">
        <v>1960.5</v>
      </c>
      <c r="G943">
        <v>-44.557342593579001</v>
      </c>
      <c r="H943">
        <v>3.7867591479049398</v>
      </c>
      <c r="I943">
        <v>-23.614563012076498</v>
      </c>
      <c r="J943">
        <v>-2.6390299378769599</v>
      </c>
      <c r="K943">
        <v>1926.3246242103801</v>
      </c>
      <c r="L943">
        <v>2021.2942815886699</v>
      </c>
      <c r="M943">
        <v>48.939087149675203</v>
      </c>
      <c r="N943">
        <v>0.99369584920813103</v>
      </c>
      <c r="O943">
        <v>43.075745983167501</v>
      </c>
      <c r="P943">
        <v>16.0059171597633</v>
      </c>
      <c r="Q943">
        <v>-7.2697223457608998E-2</v>
      </c>
    </row>
    <row r="944" spans="1:17" hidden="1" x14ac:dyDescent="0.3">
      <c r="A944" t="s">
        <v>2034</v>
      </c>
      <c r="B944" t="s">
        <v>2035</v>
      </c>
      <c r="C944" t="str">
        <f>IFERROR(VLOOKUP(Table1[[#This Row],[Ticker]],[1]!Table1[[Symbol]:[Industry]],2,FALSE),"-")</f>
        <v>-</v>
      </c>
      <c r="D944" t="s">
        <v>46</v>
      </c>
      <c r="E944">
        <v>2906.843542174</v>
      </c>
      <c r="F944">
        <v>18.59</v>
      </c>
      <c r="G944">
        <v>76.675623107705803</v>
      </c>
      <c r="H944">
        <v>10.576848327703001</v>
      </c>
      <c r="I944">
        <v>-24.160163303980401</v>
      </c>
      <c r="J944">
        <v>2.9739822462191999E-2</v>
      </c>
      <c r="K944">
        <v>19.161950475739701</v>
      </c>
      <c r="L944">
        <v>18.269176658492501</v>
      </c>
      <c r="M944">
        <v>36.669276755045402</v>
      </c>
      <c r="N944">
        <v>0.95413942898404702</v>
      </c>
      <c r="O944">
        <v>43.660982285604597</v>
      </c>
      <c r="P944">
        <v>109.407353774198</v>
      </c>
      <c r="Q944">
        <v>0.105536974981621</v>
      </c>
    </row>
    <row r="945" spans="1:17" hidden="1" x14ac:dyDescent="0.3">
      <c r="A945" t="s">
        <v>2036</v>
      </c>
      <c r="B945" t="s">
        <v>2037</v>
      </c>
      <c r="C945" t="str">
        <f>IFERROR(VLOOKUP(Table1[[#This Row],[Ticker]],[1]!Table1[[Symbol]:[Industry]],2,FALSE),"-")</f>
        <v>-</v>
      </c>
      <c r="D945" t="s">
        <v>59</v>
      </c>
      <c r="E945">
        <v>2903.8790221049999</v>
      </c>
      <c r="F945">
        <v>507.45</v>
      </c>
      <c r="G945">
        <v>-32.114015666915698</v>
      </c>
      <c r="H945">
        <v>1.58854095837646</v>
      </c>
      <c r="I945">
        <v>-17.532194118458101</v>
      </c>
      <c r="J945">
        <v>-1.0285621434835901</v>
      </c>
      <c r="K945">
        <v>493.13991454902299</v>
      </c>
      <c r="M945">
        <v>57.445538528621</v>
      </c>
      <c r="N945">
        <v>0.98199639583147602</v>
      </c>
      <c r="O945">
        <v>15.8734850724209</v>
      </c>
      <c r="P945">
        <v>20.434318262726901</v>
      </c>
    </row>
    <row r="946" spans="1:17" hidden="1" x14ac:dyDescent="0.3">
      <c r="A946" t="s">
        <v>2038</v>
      </c>
      <c r="B946" t="s">
        <v>2039</v>
      </c>
      <c r="C946" t="str">
        <f>IFERROR(VLOOKUP(Table1[[#This Row],[Ticker]],[1]!Table1[[Symbol]:[Industry]],2,FALSE),"-")</f>
        <v>-</v>
      </c>
      <c r="D946" t="s">
        <v>216</v>
      </c>
      <c r="E946">
        <v>2903.8099477599999</v>
      </c>
      <c r="F946">
        <v>451.6</v>
      </c>
      <c r="G946">
        <v>123.70648981781</v>
      </c>
      <c r="H946">
        <v>11.0558927844728</v>
      </c>
      <c r="I946">
        <v>31.795745833865901</v>
      </c>
      <c r="J946">
        <v>-0.20161552000032901</v>
      </c>
      <c r="K946">
        <v>417.188152714517</v>
      </c>
      <c r="L946">
        <v>320.58199260435998</v>
      </c>
      <c r="M946">
        <v>54.016860512354299</v>
      </c>
      <c r="N946">
        <v>0.54546933641253503</v>
      </c>
      <c r="O946">
        <v>9.8870682019486207</v>
      </c>
      <c r="P946">
        <v>183.49026993094699</v>
      </c>
      <c r="Q946">
        <v>0.149574126362117</v>
      </c>
    </row>
    <row r="947" spans="1:17" hidden="1" x14ac:dyDescent="0.3">
      <c r="A947" t="s">
        <v>2040</v>
      </c>
      <c r="B947" t="s">
        <v>2041</v>
      </c>
      <c r="C947" t="str">
        <f>IFERROR(VLOOKUP(Table1[[#This Row],[Ticker]],[1]!Table1[[Symbol]:[Industry]],2,FALSE),"-")</f>
        <v>-</v>
      </c>
      <c r="D947" t="s">
        <v>617</v>
      </c>
      <c r="E947">
        <v>2876.9174330000001</v>
      </c>
      <c r="F947">
        <v>654.54999999999995</v>
      </c>
      <c r="G947">
        <v>3.5073439104840101</v>
      </c>
      <c r="H947">
        <v>18.432596960709802</v>
      </c>
      <c r="I947">
        <v>4.8704811124230796</v>
      </c>
      <c r="J947">
        <v>-0.64666774372739699</v>
      </c>
      <c r="K947">
        <v>587.03787833330296</v>
      </c>
      <c r="L947">
        <v>539.77974837370402</v>
      </c>
      <c r="M947">
        <v>67.142701192973703</v>
      </c>
      <c r="N947">
        <v>0.65615808179647594</v>
      </c>
      <c r="O947">
        <v>6.3096784050110797</v>
      </c>
      <c r="P947">
        <v>43.857142857142797</v>
      </c>
      <c r="Q947">
        <v>-1.763013547792E-3</v>
      </c>
    </row>
    <row r="948" spans="1:17" x14ac:dyDescent="0.3">
      <c r="A948" t="s">
        <v>2042</v>
      </c>
      <c r="B948" t="s">
        <v>2043</v>
      </c>
      <c r="C948" t="str">
        <f>IFERROR(VLOOKUP(Table1[[#This Row],[Ticker]],[1]!Table1[[Symbol]:[Industry]],2,FALSE),"-")</f>
        <v>-</v>
      </c>
      <c r="D948" t="s">
        <v>242</v>
      </c>
      <c r="E948">
        <v>2875.7041199999999</v>
      </c>
      <c r="F948">
        <v>928.8</v>
      </c>
      <c r="G948">
        <v>22.693421887891699</v>
      </c>
      <c r="H948">
        <v>17.7273934295802</v>
      </c>
      <c r="I948">
        <v>-13.5610409425149</v>
      </c>
      <c r="J948">
        <v>1.5237193282555499</v>
      </c>
      <c r="K948">
        <v>856.26494422969802</v>
      </c>
      <c r="L948">
        <v>802.99768818274299</v>
      </c>
      <c r="M948">
        <v>66.8713083900317</v>
      </c>
      <c r="N948">
        <v>1.55078446184498</v>
      </c>
      <c r="O948">
        <v>5.0818260120585697</v>
      </c>
      <c r="P948">
        <v>57.277114554229101</v>
      </c>
      <c r="Q948">
        <v>1.1622948354163E-2</v>
      </c>
    </row>
    <row r="949" spans="1:17" hidden="1" x14ac:dyDescent="0.3">
      <c r="A949" t="s">
        <v>2044</v>
      </c>
      <c r="B949" t="s">
        <v>2045</v>
      </c>
      <c r="C949" t="str">
        <f>IFERROR(VLOOKUP(Table1[[#This Row],[Ticker]],[1]!Table1[[Symbol]:[Industry]],2,FALSE),"-")</f>
        <v>-</v>
      </c>
      <c r="E949">
        <v>2872.36378104</v>
      </c>
      <c r="F949">
        <v>577.04999999999995</v>
      </c>
      <c r="G949">
        <v>199.16870744378701</v>
      </c>
      <c r="H949">
        <v>45.499758339034798</v>
      </c>
      <c r="I949">
        <v>30.6017078028433</v>
      </c>
      <c r="J949">
        <v>4.0276904458940299</v>
      </c>
      <c r="K949">
        <v>479.34596532546198</v>
      </c>
      <c r="L949">
        <v>375.71398215973397</v>
      </c>
      <c r="M949">
        <v>64.274806532656697</v>
      </c>
      <c r="N949">
        <v>1.0657340627868599</v>
      </c>
      <c r="O949">
        <v>7.0964387834676401</v>
      </c>
      <c r="P949">
        <v>249.30387409200901</v>
      </c>
    </row>
    <row r="950" spans="1:17" hidden="1" x14ac:dyDescent="0.3">
      <c r="A950" t="s">
        <v>2046</v>
      </c>
      <c r="B950" t="s">
        <v>2047</v>
      </c>
      <c r="C950" t="str">
        <f>IFERROR(VLOOKUP(Table1[[#This Row],[Ticker]],[1]!Table1[[Symbol]:[Industry]],2,FALSE),"-")</f>
        <v>-</v>
      </c>
      <c r="D950" t="s">
        <v>21</v>
      </c>
      <c r="E950">
        <v>2867.8229580000002</v>
      </c>
      <c r="F950">
        <v>284.7</v>
      </c>
      <c r="G950">
        <v>-38.041245335623699</v>
      </c>
      <c r="H950">
        <v>15.321070946271201</v>
      </c>
      <c r="I950">
        <v>-23.819645437014799</v>
      </c>
      <c r="J950">
        <v>1.8280771657689601</v>
      </c>
      <c r="K950">
        <v>275.18422012582897</v>
      </c>
      <c r="L950">
        <v>280.35833409338397</v>
      </c>
      <c r="M950">
        <v>54.056005659541199</v>
      </c>
      <c r="N950">
        <v>0.66897030311300298</v>
      </c>
      <c r="O950">
        <v>41.2715138742536</v>
      </c>
      <c r="P950">
        <v>35.603715170278598</v>
      </c>
      <c r="Q950">
        <v>0.14426225129255099</v>
      </c>
    </row>
    <row r="951" spans="1:17" hidden="1" x14ac:dyDescent="0.3">
      <c r="A951" t="s">
        <v>2048</v>
      </c>
      <c r="B951" t="s">
        <v>2049</v>
      </c>
      <c r="C951" t="str">
        <f>IFERROR(VLOOKUP(Table1[[#This Row],[Ticker]],[1]!Table1[[Symbol]:[Industry]],2,FALSE),"-")</f>
        <v>-</v>
      </c>
      <c r="D951" t="s">
        <v>252</v>
      </c>
      <c r="E951">
        <v>2861.61086871</v>
      </c>
      <c r="F951">
        <v>6555.35</v>
      </c>
      <c r="G951">
        <v>226.692360500154</v>
      </c>
      <c r="H951">
        <v>53.049216713511697</v>
      </c>
      <c r="I951">
        <v>86.764422483312302</v>
      </c>
      <c r="J951">
        <v>11.184634742193699</v>
      </c>
      <c r="K951">
        <v>4955.7915198901001</v>
      </c>
      <c r="L951">
        <v>3857.9053499885999</v>
      </c>
      <c r="M951">
        <v>82.976100641822597</v>
      </c>
      <c r="N951">
        <v>2.7881729560400998</v>
      </c>
      <c r="O951">
        <v>3.1241657577398598</v>
      </c>
      <c r="P951">
        <v>267.236211870815</v>
      </c>
      <c r="Q951">
        <v>0.116474235073557</v>
      </c>
    </row>
    <row r="952" spans="1:17" x14ac:dyDescent="0.3">
      <c r="A952" t="s">
        <v>2050</v>
      </c>
      <c r="B952" t="s">
        <v>2051</v>
      </c>
      <c r="C952" t="str">
        <f>IFERROR(VLOOKUP(Table1[[#This Row],[Ticker]],[1]!Table1[[Symbol]:[Industry]],2,FALSE),"-")</f>
        <v>-</v>
      </c>
      <c r="D952" t="s">
        <v>72</v>
      </c>
      <c r="E952">
        <v>2861.0835575149999</v>
      </c>
      <c r="F952">
        <v>216.35</v>
      </c>
      <c r="G952">
        <v>-24.935354424483702</v>
      </c>
      <c r="H952">
        <v>11.0197070619286</v>
      </c>
      <c r="I952">
        <v>8.2248287413002394</v>
      </c>
      <c r="J952">
        <v>3.3058933941304001</v>
      </c>
      <c r="K952">
        <v>195.18285952941801</v>
      </c>
      <c r="L952">
        <v>185.420491728489</v>
      </c>
      <c r="M952">
        <v>71.618964575634806</v>
      </c>
      <c r="N952">
        <v>1.6113910169081</v>
      </c>
      <c r="O952">
        <v>19.228102611509101</v>
      </c>
      <c r="P952">
        <v>39.8513251454428</v>
      </c>
      <c r="Q952">
        <v>5.583809571962E-2</v>
      </c>
    </row>
    <row r="953" spans="1:17" hidden="1" x14ac:dyDescent="0.3">
      <c r="A953" t="s">
        <v>2052</v>
      </c>
      <c r="B953" t="s">
        <v>2053</v>
      </c>
      <c r="C953" t="str">
        <f>IFERROR(VLOOKUP(Table1[[#This Row],[Ticker]],[1]!Table1[[Symbol]:[Industry]],2,FALSE),"-")</f>
        <v>-</v>
      </c>
      <c r="D953" t="s">
        <v>375</v>
      </c>
      <c r="E953">
        <v>2859.9610475999998</v>
      </c>
      <c r="F953">
        <v>1458.4</v>
      </c>
      <c r="G953">
        <v>-18.204377009751301</v>
      </c>
      <c r="H953">
        <v>26.892484425466701</v>
      </c>
      <c r="I953">
        <v>21.7583377614691</v>
      </c>
      <c r="J953">
        <v>11.2748547963667</v>
      </c>
      <c r="K953">
        <v>1242.16070534243</v>
      </c>
      <c r="L953">
        <v>1202.2084053556</v>
      </c>
      <c r="M953">
        <v>83.596771901957993</v>
      </c>
      <c r="N953">
        <v>1.3385444248381799</v>
      </c>
      <c r="O953">
        <v>2.1667580910586799</v>
      </c>
      <c r="P953">
        <v>76.765044542755007</v>
      </c>
      <c r="Q953">
        <v>-2.9582185847760002E-2</v>
      </c>
    </row>
    <row r="954" spans="1:17" x14ac:dyDescent="0.3">
      <c r="A954" t="s">
        <v>2054</v>
      </c>
      <c r="B954" t="s">
        <v>2055</v>
      </c>
      <c r="C954" t="str">
        <f>IFERROR(VLOOKUP(Table1[[#This Row],[Ticker]],[1]!Table1[[Symbol]:[Industry]],2,FALSE),"-")</f>
        <v>-</v>
      </c>
      <c r="D954" t="s">
        <v>1798</v>
      </c>
      <c r="E954">
        <v>2859.4708071619998</v>
      </c>
      <c r="F954">
        <v>15.53</v>
      </c>
      <c r="G954">
        <v>-37.171946284506497</v>
      </c>
      <c r="H954">
        <v>3.1012648395393501</v>
      </c>
      <c r="I954">
        <v>-40.270910709034602</v>
      </c>
      <c r="J954">
        <v>-0.176870633213662</v>
      </c>
      <c r="K954">
        <v>16.306253602250901</v>
      </c>
      <c r="L954">
        <v>17.707557100677899</v>
      </c>
      <c r="M954">
        <v>42.9777850461968</v>
      </c>
      <c r="N954">
        <v>0.79353585452622</v>
      </c>
      <c r="O954">
        <v>67.739858338699307</v>
      </c>
      <c r="P954">
        <v>20.856031128404599</v>
      </c>
      <c r="Q954">
        <v>2.6065521999280002E-3</v>
      </c>
    </row>
    <row r="955" spans="1:17" hidden="1" x14ac:dyDescent="0.3">
      <c r="A955" t="s">
        <v>2056</v>
      </c>
      <c r="B955" t="s">
        <v>2057</v>
      </c>
      <c r="C955" t="str">
        <f>IFERROR(VLOOKUP(Table1[[#This Row],[Ticker]],[1]!Table1[[Symbol]:[Industry]],2,FALSE),"-")</f>
        <v>-</v>
      </c>
      <c r="D955" t="s">
        <v>304</v>
      </c>
      <c r="E955">
        <v>2856.9981441899999</v>
      </c>
      <c r="F955">
        <v>937.7</v>
      </c>
      <c r="G955">
        <v>58.413165281312402</v>
      </c>
      <c r="H955">
        <v>29.702593009479301</v>
      </c>
      <c r="I955">
        <v>73.625018952175395</v>
      </c>
      <c r="J955">
        <v>1.5517355379369699</v>
      </c>
      <c r="K955">
        <v>829.11346229511696</v>
      </c>
      <c r="L955">
        <v>677.69847656030799</v>
      </c>
      <c r="M955">
        <v>63.105582479428399</v>
      </c>
      <c r="N955">
        <v>0.387963875758919</v>
      </c>
      <c r="O955">
        <v>5.83875439906154</v>
      </c>
      <c r="P955">
        <v>126.60705654905701</v>
      </c>
      <c r="Q955">
        <v>9.0502914993237996E-2</v>
      </c>
    </row>
    <row r="956" spans="1:17" hidden="1" x14ac:dyDescent="0.3">
      <c r="A956" t="s">
        <v>2058</v>
      </c>
      <c r="B956" t="s">
        <v>2059</v>
      </c>
      <c r="C956" t="str">
        <f>IFERROR(VLOOKUP(Table1[[#This Row],[Ticker]],[1]!Table1[[Symbol]:[Industry]],2,FALSE),"-")</f>
        <v>-</v>
      </c>
      <c r="D956" t="s">
        <v>21</v>
      </c>
      <c r="E956">
        <v>2856.05408214</v>
      </c>
      <c r="F956">
        <v>533.4</v>
      </c>
      <c r="G956">
        <v>187.33016725821901</v>
      </c>
      <c r="H956">
        <v>17.482498891469898</v>
      </c>
      <c r="I956">
        <v>32.706700099730497</v>
      </c>
      <c r="J956">
        <v>0.900135002709746</v>
      </c>
      <c r="K956">
        <v>485.71089818282599</v>
      </c>
      <c r="L956">
        <v>418.89825262442599</v>
      </c>
      <c r="M956">
        <v>65.085295307285307</v>
      </c>
      <c r="N956">
        <v>0.837990785402976</v>
      </c>
      <c r="O956">
        <v>12.429696287963999</v>
      </c>
      <c r="P956">
        <v>260.40540540540502</v>
      </c>
      <c r="Q956">
        <v>4.9975178621654001E-2</v>
      </c>
    </row>
    <row r="957" spans="1:17" x14ac:dyDescent="0.3">
      <c r="A957" t="s">
        <v>2060</v>
      </c>
      <c r="B957" t="s">
        <v>2061</v>
      </c>
      <c r="C957" t="str">
        <f>IFERROR(VLOOKUP(Table1[[#This Row],[Ticker]],[1]!Table1[[Symbol]:[Industry]],2,FALSE),"-")</f>
        <v>-</v>
      </c>
      <c r="D957" t="s">
        <v>1572</v>
      </c>
      <c r="E957">
        <v>2844.9444844</v>
      </c>
      <c r="F957">
        <v>688.4</v>
      </c>
      <c r="G957">
        <v>-32.024046461986302</v>
      </c>
      <c r="H957">
        <v>-0.38596129541444302</v>
      </c>
      <c r="I957">
        <v>-24.841705665748901</v>
      </c>
      <c r="J957">
        <v>-4.6949217570370498</v>
      </c>
      <c r="K957">
        <v>722.10951817222497</v>
      </c>
      <c r="L957">
        <v>731.38610819995404</v>
      </c>
      <c r="M957">
        <v>32.698390345122</v>
      </c>
      <c r="N957">
        <v>0.68244204212819004</v>
      </c>
      <c r="O957">
        <v>31.464264962231201</v>
      </c>
      <c r="P957">
        <v>7.7308294209702497</v>
      </c>
    </row>
    <row r="958" spans="1:17" hidden="1" x14ac:dyDescent="0.3">
      <c r="A958" t="s">
        <v>2062</v>
      </c>
      <c r="B958" t="s">
        <v>2063</v>
      </c>
      <c r="C958" t="str">
        <f>IFERROR(VLOOKUP(Table1[[#This Row],[Ticker]],[1]!Table1[[Symbol]:[Industry]],2,FALSE),"-")</f>
        <v>-</v>
      </c>
      <c r="E958">
        <v>2808.3177622500002</v>
      </c>
      <c r="F958">
        <v>2138.5</v>
      </c>
      <c r="G958">
        <v>477.29524215619102</v>
      </c>
      <c r="H958">
        <v>27.971461027363201</v>
      </c>
      <c r="I958">
        <v>184.02411945728201</v>
      </c>
      <c r="J958">
        <v>4.2478048913751199</v>
      </c>
      <c r="K958">
        <v>1747.1534826455099</v>
      </c>
      <c r="L958">
        <v>1234.1210099061</v>
      </c>
      <c r="M958">
        <v>78.362371744018205</v>
      </c>
      <c r="N958">
        <v>0.95030152868415096</v>
      </c>
      <c r="O958">
        <v>0</v>
      </c>
      <c r="P958">
        <v>538.35820895522295</v>
      </c>
      <c r="Q958">
        <v>0.257921982279747</v>
      </c>
    </row>
    <row r="959" spans="1:17" hidden="1" x14ac:dyDescent="0.3">
      <c r="A959" t="s">
        <v>2064</v>
      </c>
      <c r="B959" t="s">
        <v>2065</v>
      </c>
      <c r="C959" t="str">
        <f>IFERROR(VLOOKUP(Table1[[#This Row],[Ticker]],[1]!Table1[[Symbol]:[Industry]],2,FALSE),"-")</f>
        <v>-</v>
      </c>
      <c r="E959">
        <v>2807.713980855</v>
      </c>
      <c r="F959">
        <v>1137.1500000000001</v>
      </c>
      <c r="G959">
        <v>10.336230164067199</v>
      </c>
      <c r="H959">
        <v>1.4114492148673401</v>
      </c>
      <c r="I959">
        <v>29.5656151253175</v>
      </c>
      <c r="J959">
        <v>-1.2750618476839399</v>
      </c>
      <c r="K959">
        <v>1068.7432726192801</v>
      </c>
      <c r="L959">
        <v>937.701061260546</v>
      </c>
      <c r="M959">
        <v>83.088098885472107</v>
      </c>
      <c r="N959">
        <v>0.77675222685719503</v>
      </c>
      <c r="O959">
        <v>7.6375148397308896</v>
      </c>
      <c r="P959">
        <v>89.540795066255498</v>
      </c>
      <c r="Q959">
        <v>-3.5609111156910997E-2</v>
      </c>
    </row>
    <row r="960" spans="1:17" x14ac:dyDescent="0.3">
      <c r="A960" t="s">
        <v>2066</v>
      </c>
      <c r="B960" t="s">
        <v>2067</v>
      </c>
      <c r="C960" t="str">
        <f>IFERROR(VLOOKUP(Table1[[#This Row],[Ticker]],[1]!Table1[[Symbol]:[Industry]],2,FALSE),"-")</f>
        <v>-</v>
      </c>
      <c r="D960" t="s">
        <v>408</v>
      </c>
      <c r="E960">
        <v>2785.1367638799902</v>
      </c>
      <c r="F960">
        <v>1977.05</v>
      </c>
      <c r="G960">
        <v>-8.9980467334072802</v>
      </c>
      <c r="H960">
        <v>7.6565802896546096</v>
      </c>
      <c r="I960">
        <v>-13.3970272882563</v>
      </c>
      <c r="J960">
        <v>0.47457740195529402</v>
      </c>
      <c r="K960">
        <v>1867.24852050966</v>
      </c>
      <c r="L960">
        <v>1853.6838468266301</v>
      </c>
      <c r="M960">
        <v>57.727719282498299</v>
      </c>
      <c r="N960">
        <v>0.85779140441158197</v>
      </c>
      <c r="O960">
        <v>17.088591588477701</v>
      </c>
      <c r="P960">
        <v>29.134552580013001</v>
      </c>
      <c r="Q960">
        <v>-0.108842390618668</v>
      </c>
    </row>
    <row r="961" spans="1:17" hidden="1" x14ac:dyDescent="0.3">
      <c r="A961" t="s">
        <v>2068</v>
      </c>
      <c r="B961" t="s">
        <v>2069</v>
      </c>
      <c r="C961" t="str">
        <f>IFERROR(VLOOKUP(Table1[[#This Row],[Ticker]],[1]!Table1[[Symbol]:[Industry]],2,FALSE),"-")</f>
        <v>-</v>
      </c>
      <c r="D961" t="s">
        <v>539</v>
      </c>
      <c r="E961">
        <v>2782.8356446600001</v>
      </c>
      <c r="F961">
        <v>4357.3999999999996</v>
      </c>
      <c r="G961">
        <v>41.707756359047799</v>
      </c>
      <c r="H961">
        <v>15.113337405678701</v>
      </c>
      <c r="I961">
        <v>3.1852716401301699</v>
      </c>
      <c r="J961">
        <v>0.56890978352172805</v>
      </c>
      <c r="K961">
        <v>3838.87040298291</v>
      </c>
      <c r="L961">
        <v>3481.1602973895301</v>
      </c>
      <c r="M961">
        <v>76.134267344593894</v>
      </c>
      <c r="N961">
        <v>0.96712971957423199</v>
      </c>
      <c r="O961">
        <v>0.74815256804516805</v>
      </c>
      <c r="P961">
        <v>70.078064012490202</v>
      </c>
      <c r="Q961">
        <v>0.104504499586642</v>
      </c>
    </row>
    <row r="962" spans="1:17" hidden="1" x14ac:dyDescent="0.3">
      <c r="A962" t="s">
        <v>2070</v>
      </c>
      <c r="B962" t="s">
        <v>2071</v>
      </c>
      <c r="C962" t="str">
        <f>IFERROR(VLOOKUP(Table1[[#This Row],[Ticker]],[1]!Table1[[Symbol]:[Industry]],2,FALSE),"-")</f>
        <v>-</v>
      </c>
      <c r="D962" t="s">
        <v>59</v>
      </c>
      <c r="E962">
        <v>2778.9133757310001</v>
      </c>
      <c r="F962">
        <v>127.43</v>
      </c>
      <c r="G962">
        <v>80.843646536911507</v>
      </c>
      <c r="H962">
        <v>24.298055281617302</v>
      </c>
      <c r="I962">
        <v>24.577909432107798</v>
      </c>
      <c r="J962">
        <v>8.5353646926004103</v>
      </c>
      <c r="K962">
        <v>102.82483584996901</v>
      </c>
      <c r="L962">
        <v>94.883455408974399</v>
      </c>
      <c r="M962">
        <v>88.085880803441796</v>
      </c>
      <c r="N962">
        <v>2.36100125543914</v>
      </c>
      <c r="O962">
        <v>1.2320489680608799</v>
      </c>
      <c r="P962">
        <v>113.808724832214</v>
      </c>
      <c r="Q962">
        <v>3.1428268131272002E-2</v>
      </c>
    </row>
    <row r="963" spans="1:17" hidden="1" x14ac:dyDescent="0.3">
      <c r="A963" t="s">
        <v>2072</v>
      </c>
      <c r="B963" t="s">
        <v>2073</v>
      </c>
      <c r="C963" t="str">
        <f>IFERROR(VLOOKUP(Table1[[#This Row],[Ticker]],[1]!Table1[[Symbol]:[Industry]],2,FALSE),"-")</f>
        <v>-</v>
      </c>
      <c r="D963" t="s">
        <v>86</v>
      </c>
      <c r="E963">
        <v>2777.59396973</v>
      </c>
      <c r="F963">
        <v>487.15</v>
      </c>
      <c r="G963">
        <v>-22.931436925513701</v>
      </c>
      <c r="H963">
        <v>-8.8834200538556498</v>
      </c>
      <c r="I963">
        <v>-9.3911113251362099</v>
      </c>
      <c r="J963">
        <v>-2.6590400272980399</v>
      </c>
      <c r="M963">
        <v>54.241436189186103</v>
      </c>
      <c r="O963">
        <v>6.47644462691163</v>
      </c>
      <c r="P963">
        <v>3.60484900042534</v>
      </c>
    </row>
    <row r="964" spans="1:17" hidden="1" x14ac:dyDescent="0.3">
      <c r="A964" t="s">
        <v>2074</v>
      </c>
      <c r="B964" t="s">
        <v>2075</v>
      </c>
      <c r="C964" t="str">
        <f>IFERROR(VLOOKUP(Table1[[#This Row],[Ticker]],[1]!Table1[[Symbol]:[Industry]],2,FALSE),"-")</f>
        <v>-</v>
      </c>
      <c r="D964" t="s">
        <v>297</v>
      </c>
      <c r="E964">
        <v>2767.0283426149999</v>
      </c>
      <c r="F964">
        <v>1835.15</v>
      </c>
      <c r="G964">
        <v>63.286793253585003</v>
      </c>
      <c r="H964">
        <v>31.642028823779999</v>
      </c>
      <c r="I964">
        <v>14.8477514816227</v>
      </c>
      <c r="J964">
        <v>4.1077267987030197</v>
      </c>
      <c r="K964">
        <v>1606.5471923617299</v>
      </c>
      <c r="L964">
        <v>1432.9124984888499</v>
      </c>
      <c r="M964">
        <v>73.277941242504298</v>
      </c>
      <c r="N964">
        <v>1.8877259546960801</v>
      </c>
      <c r="O964">
        <v>6.54169958858947</v>
      </c>
      <c r="P964">
        <v>102.70061302258701</v>
      </c>
      <c r="Q964">
        <v>2.8731782339016999E-2</v>
      </c>
    </row>
    <row r="965" spans="1:17" x14ac:dyDescent="0.3">
      <c r="A965" t="s">
        <v>2076</v>
      </c>
      <c r="B965" t="s">
        <v>2077</v>
      </c>
      <c r="C965" t="str">
        <f>IFERROR(VLOOKUP(Table1[[#This Row],[Ticker]],[1]!Table1[[Symbol]:[Industry]],2,FALSE),"-")</f>
        <v>-</v>
      </c>
      <c r="D965" t="s">
        <v>297</v>
      </c>
      <c r="E965">
        <v>2765.2391128599902</v>
      </c>
      <c r="F965">
        <v>1852.6</v>
      </c>
      <c r="G965">
        <v>14.0285475375875</v>
      </c>
      <c r="H965">
        <v>3.1371696278825798</v>
      </c>
      <c r="I965">
        <v>14.8005468803604</v>
      </c>
      <c r="J965">
        <v>1.87284545900794</v>
      </c>
      <c r="K965">
        <v>1712.88075169178</v>
      </c>
      <c r="L965">
        <v>1640.6477829354701</v>
      </c>
      <c r="M965">
        <v>79.848192231446504</v>
      </c>
      <c r="N965">
        <v>1.3876405648997601</v>
      </c>
      <c r="O965">
        <v>14.833207384216699</v>
      </c>
      <c r="P965">
        <v>44.734374999999901</v>
      </c>
      <c r="Q965">
        <v>5.9849346382399998E-3</v>
      </c>
    </row>
    <row r="966" spans="1:17" hidden="1" x14ac:dyDescent="0.3">
      <c r="A966" t="s">
        <v>2078</v>
      </c>
      <c r="B966" t="s">
        <v>2079</v>
      </c>
      <c r="C966" t="str">
        <f>IFERROR(VLOOKUP(Table1[[#This Row],[Ticker]],[1]!Table1[[Symbol]:[Industry]],2,FALSE),"-")</f>
        <v>-</v>
      </c>
      <c r="D966" t="s">
        <v>59</v>
      </c>
      <c r="E966">
        <v>2762.7080249800001</v>
      </c>
      <c r="F966">
        <v>1111.3</v>
      </c>
      <c r="G966">
        <v>253.06848297975901</v>
      </c>
      <c r="H966">
        <v>3.7007184142777598</v>
      </c>
      <c r="I966">
        <v>65.804987674337099</v>
      </c>
      <c r="J966">
        <v>1.97114780723188</v>
      </c>
      <c r="K966">
        <v>1064.1237312816399</v>
      </c>
      <c r="L966">
        <v>833.07986001242102</v>
      </c>
      <c r="M966">
        <v>64.596407468962198</v>
      </c>
      <c r="N966">
        <v>0.47453381575285197</v>
      </c>
      <c r="O966">
        <v>10.3932331503644</v>
      </c>
      <c r="P966">
        <v>312.441237113402</v>
      </c>
      <c r="Q966">
        <v>0.225564122136758</v>
      </c>
    </row>
    <row r="967" spans="1:17" hidden="1" x14ac:dyDescent="0.3">
      <c r="A967" t="s">
        <v>2080</v>
      </c>
      <c r="B967" t="s">
        <v>2081</v>
      </c>
      <c r="C967" t="str">
        <f>IFERROR(VLOOKUP(Table1[[#This Row],[Ticker]],[1]!Table1[[Symbol]:[Industry]],2,FALSE),"-")</f>
        <v>-</v>
      </c>
      <c r="E967">
        <v>2759.077080945</v>
      </c>
      <c r="F967">
        <v>5587.65</v>
      </c>
      <c r="G967">
        <v>76.9924361030006</v>
      </c>
      <c r="H967">
        <v>54.409626492227197</v>
      </c>
      <c r="I967">
        <v>75.7035853631305</v>
      </c>
      <c r="J967">
        <v>-12.0324183358653</v>
      </c>
      <c r="K967">
        <v>4458.4161179415096</v>
      </c>
      <c r="L967">
        <v>3508.9214942688</v>
      </c>
      <c r="M967">
        <v>59.766182296084203</v>
      </c>
      <c r="N967">
        <v>1.35036092041032</v>
      </c>
      <c r="O967">
        <v>15.3078664554866</v>
      </c>
      <c r="P967">
        <v>135.368576242628</v>
      </c>
      <c r="Q967">
        <v>0.16072000897401201</v>
      </c>
    </row>
    <row r="968" spans="1:17" hidden="1" x14ac:dyDescent="0.3">
      <c r="A968" t="s">
        <v>2082</v>
      </c>
      <c r="B968" t="s">
        <v>2083</v>
      </c>
      <c r="C968" t="str">
        <f>IFERROR(VLOOKUP(Table1[[#This Row],[Ticker]],[1]!Table1[[Symbol]:[Industry]],2,FALSE),"-")</f>
        <v>-</v>
      </c>
      <c r="D968" t="s">
        <v>109</v>
      </c>
      <c r="E968">
        <v>2758.156217496</v>
      </c>
      <c r="F968">
        <v>261.93</v>
      </c>
      <c r="G968">
        <v>11780.5553264427</v>
      </c>
      <c r="H968">
        <v>33.171879285801403</v>
      </c>
      <c r="I968">
        <v>854.52835298799005</v>
      </c>
      <c r="J968">
        <v>-1.2750618476839399</v>
      </c>
      <c r="K968">
        <v>84.505088654204101</v>
      </c>
      <c r="L968">
        <v>26.934256903812301</v>
      </c>
      <c r="M968">
        <v>97.008982332239199</v>
      </c>
      <c r="N968">
        <v>7.3805170431660199E-3</v>
      </c>
      <c r="O968">
        <v>0</v>
      </c>
      <c r="P968">
        <v>12996.5</v>
      </c>
      <c r="Q968">
        <v>0.103339801772423</v>
      </c>
    </row>
    <row r="969" spans="1:17" hidden="1" x14ac:dyDescent="0.3">
      <c r="A969" t="s">
        <v>2084</v>
      </c>
      <c r="B969" t="s">
        <v>2085</v>
      </c>
      <c r="C969" t="str">
        <f>IFERROR(VLOOKUP(Table1[[#This Row],[Ticker]],[1]!Table1[[Symbol]:[Industry]],2,FALSE),"-")</f>
        <v>-</v>
      </c>
      <c r="E969">
        <v>2738.4557110400001</v>
      </c>
      <c r="F969">
        <v>1187.2</v>
      </c>
      <c r="G969">
        <v>-26.610817237648899</v>
      </c>
      <c r="H969">
        <v>-1.87657763068767</v>
      </c>
      <c r="I969">
        <v>-22.521195856847999</v>
      </c>
      <c r="J969">
        <v>1.3111450488677701</v>
      </c>
      <c r="K969">
        <v>1180.07807460091</v>
      </c>
      <c r="L969">
        <v>1221.1158849491401</v>
      </c>
      <c r="M969">
        <v>52.8075086529525</v>
      </c>
      <c r="N969">
        <v>1.4906760447044101</v>
      </c>
      <c r="O969">
        <v>22.220350404312601</v>
      </c>
      <c r="P969">
        <v>8.8175985334555396</v>
      </c>
      <c r="Q969">
        <v>-3.7184144423786002E-2</v>
      </c>
    </row>
    <row r="970" spans="1:17" hidden="1" x14ac:dyDescent="0.3">
      <c r="A970" t="s">
        <v>2086</v>
      </c>
      <c r="B970" t="s">
        <v>2087</v>
      </c>
      <c r="C970" t="str">
        <f>IFERROR(VLOOKUP(Table1[[#This Row],[Ticker]],[1]!Table1[[Symbol]:[Industry]],2,FALSE),"-")</f>
        <v>-</v>
      </c>
      <c r="D970" t="s">
        <v>539</v>
      </c>
      <c r="E970">
        <v>2738.2739582999998</v>
      </c>
      <c r="F970">
        <v>1170.5999999999999</v>
      </c>
      <c r="G970">
        <v>-58.507708666862797</v>
      </c>
      <c r="H970">
        <v>8.4427321040486802</v>
      </c>
      <c r="I970">
        <v>-39.113846696771098</v>
      </c>
      <c r="J970">
        <v>3.3188009682005299</v>
      </c>
      <c r="K970">
        <v>1120.86837968748</v>
      </c>
      <c r="L970">
        <v>1324.24299547444</v>
      </c>
      <c r="M970">
        <v>75.917877124066905</v>
      </c>
      <c r="N970">
        <v>1.09375224184984</v>
      </c>
      <c r="O970">
        <v>58.038612677259501</v>
      </c>
      <c r="P970">
        <v>22.358105989338299</v>
      </c>
      <c r="Q970">
        <v>-0.14455425998584601</v>
      </c>
    </row>
    <row r="971" spans="1:17" hidden="1" x14ac:dyDescent="0.3">
      <c r="A971" t="s">
        <v>2088</v>
      </c>
      <c r="B971" t="s">
        <v>2089</v>
      </c>
      <c r="C971" t="str">
        <f>IFERROR(VLOOKUP(Table1[[#This Row],[Ticker]],[1]!Table1[[Symbol]:[Industry]],2,FALSE),"-")</f>
        <v>-</v>
      </c>
      <c r="D971" t="s">
        <v>191</v>
      </c>
      <c r="E971">
        <v>2736.8289749599999</v>
      </c>
      <c r="F971">
        <v>2927.8</v>
      </c>
      <c r="G971">
        <v>13.0372357227469</v>
      </c>
      <c r="H971">
        <v>10.640083601597301</v>
      </c>
      <c r="I971">
        <v>9.3892798981487999</v>
      </c>
      <c r="J971">
        <v>3.26583666672449</v>
      </c>
      <c r="K971">
        <v>2700.2086667920198</v>
      </c>
      <c r="L971">
        <v>2461.6041383100401</v>
      </c>
      <c r="M971">
        <v>70.876444298111096</v>
      </c>
      <c r="N971">
        <v>0.68881101124859001</v>
      </c>
      <c r="O971">
        <v>3.6204658788168498</v>
      </c>
      <c r="P971">
        <v>47.492506485982702</v>
      </c>
      <c r="Q971">
        <v>5.3200756906002997E-2</v>
      </c>
    </row>
    <row r="972" spans="1:17" hidden="1" x14ac:dyDescent="0.3">
      <c r="A972" t="s">
        <v>2090</v>
      </c>
      <c r="B972" t="s">
        <v>2091</v>
      </c>
      <c r="C972" t="str">
        <f>IFERROR(VLOOKUP(Table1[[#This Row],[Ticker]],[1]!Table1[[Symbol]:[Industry]],2,FALSE),"-")</f>
        <v>-</v>
      </c>
      <c r="D972" t="s">
        <v>2092</v>
      </c>
      <c r="E972">
        <v>2731.9790209349999</v>
      </c>
      <c r="F972">
        <v>615.85</v>
      </c>
      <c r="G972">
        <v>58.756848388682698</v>
      </c>
      <c r="H972">
        <v>75.772504104886707</v>
      </c>
      <c r="I972">
        <v>62.879850090921003</v>
      </c>
      <c r="J972">
        <v>24.047637281290701</v>
      </c>
      <c r="K972">
        <v>428.54692123890402</v>
      </c>
      <c r="M972">
        <v>92.027831810332003</v>
      </c>
      <c r="N972">
        <v>1.3082261229294201</v>
      </c>
      <c r="O972">
        <v>2.2651619712592299</v>
      </c>
      <c r="P972">
        <v>140.75449569976499</v>
      </c>
    </row>
    <row r="973" spans="1:17" hidden="1" x14ac:dyDescent="0.3">
      <c r="A973" t="s">
        <v>2093</v>
      </c>
      <c r="B973" t="s">
        <v>2094</v>
      </c>
      <c r="C973" t="str">
        <f>IFERROR(VLOOKUP(Table1[[#This Row],[Ticker]],[1]!Table1[[Symbol]:[Industry]],2,FALSE),"-")</f>
        <v>-</v>
      </c>
      <c r="D973" t="s">
        <v>24</v>
      </c>
      <c r="E973">
        <v>2724.729788394</v>
      </c>
      <c r="F973">
        <v>52.93</v>
      </c>
      <c r="G973">
        <v>-48.742613126715703</v>
      </c>
      <c r="H973">
        <v>-7.1946799694796599</v>
      </c>
      <c r="I973">
        <v>-36.978207222898803</v>
      </c>
      <c r="J973">
        <v>-3.9188037593127198</v>
      </c>
      <c r="K973">
        <v>55.207300442806201</v>
      </c>
      <c r="M973">
        <v>39.104343653678903</v>
      </c>
      <c r="N973">
        <v>0.96475628662471002</v>
      </c>
      <c r="O973">
        <v>55.677309654260299</v>
      </c>
      <c r="P973">
        <v>8.0204081632652997</v>
      </c>
    </row>
    <row r="974" spans="1:17" hidden="1" x14ac:dyDescent="0.3">
      <c r="A974" t="s">
        <v>2095</v>
      </c>
      <c r="B974" t="s">
        <v>2096</v>
      </c>
      <c r="C974" t="str">
        <f>IFERROR(VLOOKUP(Table1[[#This Row],[Ticker]],[1]!Table1[[Symbol]:[Industry]],2,FALSE),"-")</f>
        <v>-</v>
      </c>
      <c r="D974" t="s">
        <v>1909</v>
      </c>
      <c r="E974">
        <v>2723.9118521999999</v>
      </c>
      <c r="F974">
        <v>680.9</v>
      </c>
      <c r="G974">
        <v>5816.1053880019999</v>
      </c>
      <c r="H974">
        <v>-0.31754671605511198</v>
      </c>
      <c r="I974">
        <v>369.07940545085802</v>
      </c>
      <c r="J974">
        <v>-3.37729063204729</v>
      </c>
      <c r="K974">
        <v>662.64302520536796</v>
      </c>
      <c r="L974">
        <v>316.58787500568201</v>
      </c>
      <c r="M974">
        <v>32.796819560511302</v>
      </c>
      <c r="N974">
        <v>0.50562330721086002</v>
      </c>
      <c r="O974">
        <v>39.330298134821497</v>
      </c>
    </row>
    <row r="975" spans="1:17" x14ac:dyDescent="0.3">
      <c r="A975" t="s">
        <v>2097</v>
      </c>
      <c r="B975" t="s">
        <v>2098</v>
      </c>
      <c r="C975" t="str">
        <f>IFERROR(VLOOKUP(Table1[[#This Row],[Ticker]],[1]!Table1[[Symbol]:[Industry]],2,FALSE),"-")</f>
        <v>-</v>
      </c>
      <c r="D975" t="s">
        <v>448</v>
      </c>
      <c r="E975">
        <v>2714.0770802669999</v>
      </c>
      <c r="F975">
        <v>81.69</v>
      </c>
      <c r="G975">
        <v>-21.050772741308698</v>
      </c>
      <c r="H975">
        <v>6.4412068490158401</v>
      </c>
      <c r="I975">
        <v>-19.331429795883999</v>
      </c>
      <c r="J975">
        <v>1.3281710598259401E-2</v>
      </c>
      <c r="K975">
        <v>84.126671280121101</v>
      </c>
      <c r="L975">
        <v>86.274250129002297</v>
      </c>
      <c r="M975">
        <v>47.662258445688003</v>
      </c>
      <c r="N975">
        <v>0.803061810281963</v>
      </c>
      <c r="O975">
        <v>46.896804994491298</v>
      </c>
      <c r="P975">
        <v>30.599520383693001</v>
      </c>
      <c r="Q975">
        <v>4.8499387498159999E-3</v>
      </c>
    </row>
    <row r="976" spans="1:17" x14ac:dyDescent="0.3">
      <c r="A976" t="s">
        <v>2099</v>
      </c>
      <c r="B976" t="s">
        <v>2100</v>
      </c>
      <c r="C976" t="str">
        <f>IFERROR(VLOOKUP(Table1[[#This Row],[Ticker]],[1]!Table1[[Symbol]:[Industry]],2,FALSE),"-")</f>
        <v>-</v>
      </c>
      <c r="D976" t="s">
        <v>207</v>
      </c>
      <c r="E976">
        <v>2702.3134254199999</v>
      </c>
      <c r="F976">
        <v>172.36</v>
      </c>
      <c r="G976">
        <v>-4.10420569470452</v>
      </c>
      <c r="H976">
        <v>15.609921957066399</v>
      </c>
      <c r="I976">
        <v>-19.7332050451488</v>
      </c>
      <c r="J976">
        <v>-1.46629967800384</v>
      </c>
      <c r="K976">
        <v>184.33374338922701</v>
      </c>
      <c r="L976">
        <v>186.13955991217199</v>
      </c>
      <c r="M976">
        <v>49.702153702450403</v>
      </c>
      <c r="N976">
        <v>0.85555830003384203</v>
      </c>
      <c r="O976">
        <v>64.191227663030801</v>
      </c>
      <c r="P976">
        <v>29.593984962406001</v>
      </c>
      <c r="Q976">
        <v>-2.9326189545201001E-2</v>
      </c>
    </row>
    <row r="977" spans="1:17" x14ac:dyDescent="0.3">
      <c r="A977" t="s">
        <v>2101</v>
      </c>
      <c r="B977" t="s">
        <v>2102</v>
      </c>
      <c r="C977" t="str">
        <f>IFERROR(VLOOKUP(Table1[[#This Row],[Ticker]],[1]!Table1[[Symbol]:[Industry]],2,FALSE),"-")</f>
        <v>-</v>
      </c>
      <c r="D977" t="s">
        <v>46</v>
      </c>
      <c r="E977">
        <v>2699.0113402349998</v>
      </c>
      <c r="F977">
        <v>680.85</v>
      </c>
      <c r="G977">
        <v>-31.305159108688699</v>
      </c>
      <c r="H977">
        <v>3.28439454250623</v>
      </c>
      <c r="I977">
        <v>-19.489933991536802</v>
      </c>
      <c r="J977">
        <v>-1.82863457694318</v>
      </c>
      <c r="K977">
        <v>669.78366378395594</v>
      </c>
      <c r="L977">
        <v>699.53825500102005</v>
      </c>
      <c r="M977">
        <v>57.1455075417893</v>
      </c>
      <c r="N977">
        <v>0.96114912284593401</v>
      </c>
      <c r="O977">
        <v>24.256444150693898</v>
      </c>
      <c r="P977">
        <v>13.493915652608701</v>
      </c>
      <c r="Q977">
        <v>1.7553100713540999E-2</v>
      </c>
    </row>
    <row r="978" spans="1:17" hidden="1" x14ac:dyDescent="0.3">
      <c r="A978" t="s">
        <v>2103</v>
      </c>
      <c r="B978" t="s">
        <v>2104</v>
      </c>
      <c r="C978" t="str">
        <f>IFERROR(VLOOKUP(Table1[[#This Row],[Ticker]],[1]!Table1[[Symbol]:[Industry]],2,FALSE),"-")</f>
        <v>-</v>
      </c>
      <c r="D978" t="s">
        <v>59</v>
      </c>
      <c r="E978">
        <v>2691.72469125</v>
      </c>
      <c r="F978">
        <v>1627.5</v>
      </c>
      <c r="G978">
        <v>45.5343069997814</v>
      </c>
      <c r="H978">
        <v>3.83871620721153</v>
      </c>
      <c r="I978">
        <v>3.4634651486188499</v>
      </c>
      <c r="J978">
        <v>-2.58323794831287</v>
      </c>
      <c r="K978">
        <v>1535.94827352537</v>
      </c>
      <c r="L978">
        <v>1421.0463546378101</v>
      </c>
      <c r="M978">
        <v>61.677098771140301</v>
      </c>
      <c r="N978">
        <v>1.1878743462888699</v>
      </c>
      <c r="O978">
        <v>6.9124423963133603</v>
      </c>
      <c r="P978">
        <v>79.398148148148096</v>
      </c>
      <c r="Q978">
        <v>0.13699960885277901</v>
      </c>
    </row>
    <row r="979" spans="1:17" x14ac:dyDescent="0.3">
      <c r="A979" t="s">
        <v>2105</v>
      </c>
      <c r="B979" t="s">
        <v>2106</v>
      </c>
      <c r="C979" t="str">
        <f>IFERROR(VLOOKUP(Table1[[#This Row],[Ticker]],[1]!Table1[[Symbol]:[Industry]],2,FALSE),"-")</f>
        <v>-</v>
      </c>
      <c r="D979" t="s">
        <v>408</v>
      </c>
      <c r="E979">
        <v>2688.1321253599999</v>
      </c>
      <c r="F979">
        <v>53.68</v>
      </c>
      <c r="G979">
        <v>-33.860575054862302</v>
      </c>
      <c r="H979">
        <v>-3.30214980460907</v>
      </c>
      <c r="I979">
        <v>-40.334120469855002</v>
      </c>
      <c r="J979">
        <v>-2.7924293065504999</v>
      </c>
      <c r="K979">
        <v>55.761016375727202</v>
      </c>
      <c r="L979">
        <v>62.665136795204802</v>
      </c>
      <c r="M979">
        <v>40.605765995769801</v>
      </c>
      <c r="N979">
        <v>0.79781256415410196</v>
      </c>
      <c r="O979">
        <v>56.576005961251802</v>
      </c>
      <c r="P979">
        <v>11.600831600831601</v>
      </c>
    </row>
    <row r="980" spans="1:17" hidden="1" x14ac:dyDescent="0.3">
      <c r="A980" t="s">
        <v>2107</v>
      </c>
      <c r="B980" t="s">
        <v>2108</v>
      </c>
      <c r="C980" t="str">
        <f>IFERROR(VLOOKUP(Table1[[#This Row],[Ticker]],[1]!Table1[[Symbol]:[Industry]],2,FALSE),"-")</f>
        <v>-</v>
      </c>
      <c r="D980" t="s">
        <v>503</v>
      </c>
      <c r="E980">
        <v>2687.3307353549999</v>
      </c>
      <c r="F980">
        <v>774.55</v>
      </c>
      <c r="G980">
        <v>74.671978872586294</v>
      </c>
      <c r="H980">
        <v>16.7153254337669</v>
      </c>
      <c r="I980">
        <v>35.488180666815502</v>
      </c>
      <c r="J980">
        <v>4.5533094307748998</v>
      </c>
      <c r="K980">
        <v>655.238433776791</v>
      </c>
      <c r="L980">
        <v>536.55731012335605</v>
      </c>
      <c r="M980">
        <v>70.888279454662296</v>
      </c>
      <c r="N980">
        <v>1.1249632164322101</v>
      </c>
      <c r="O980">
        <v>8.8373894519398295</v>
      </c>
      <c r="P980">
        <v>108.492597577388</v>
      </c>
      <c r="Q980">
        <v>0.145881858305204</v>
      </c>
    </row>
    <row r="981" spans="1:17" hidden="1" x14ac:dyDescent="0.3">
      <c r="A981" t="s">
        <v>2109</v>
      </c>
      <c r="B981" t="s">
        <v>2110</v>
      </c>
      <c r="C981" t="str">
        <f>IFERROR(VLOOKUP(Table1[[#This Row],[Ticker]],[1]!Table1[[Symbol]:[Industry]],2,FALSE),"-")</f>
        <v>-</v>
      </c>
      <c r="D981" t="s">
        <v>539</v>
      </c>
      <c r="E981">
        <v>2679.9651281609999</v>
      </c>
      <c r="F981">
        <v>193.61</v>
      </c>
      <c r="G981">
        <v>40.897295754201103</v>
      </c>
      <c r="H981">
        <v>2.5876123240173401</v>
      </c>
      <c r="I981">
        <v>3.3096737970292698</v>
      </c>
      <c r="J981">
        <v>3.5487255206245099</v>
      </c>
      <c r="K981">
        <v>196.63787305753701</v>
      </c>
      <c r="L981">
        <v>180.52137098078899</v>
      </c>
      <c r="M981">
        <v>44.885444701291803</v>
      </c>
      <c r="N981">
        <v>1.08962363242379</v>
      </c>
      <c r="O981">
        <v>19.8285212540674</v>
      </c>
      <c r="P981">
        <v>74.2664266426643</v>
      </c>
      <c r="Q981">
        <v>-1.2503763390762E-2</v>
      </c>
    </row>
    <row r="982" spans="1:17" hidden="1" x14ac:dyDescent="0.3">
      <c r="A982" t="s">
        <v>2111</v>
      </c>
      <c r="B982" t="s">
        <v>2112</v>
      </c>
      <c r="C982" t="str">
        <f>IFERROR(VLOOKUP(Table1[[#This Row],[Ticker]],[1]!Table1[[Symbol]:[Industry]],2,FALSE),"-")</f>
        <v>-</v>
      </c>
      <c r="D982" t="s">
        <v>887</v>
      </c>
      <c r="E982">
        <v>2676.5148939750002</v>
      </c>
      <c r="F982">
        <v>406.15</v>
      </c>
      <c r="G982">
        <v>0.97594004378414201</v>
      </c>
      <c r="H982">
        <v>26.330909351735801</v>
      </c>
      <c r="I982">
        <v>14.326692184445999</v>
      </c>
      <c r="J982">
        <v>19.6711875908547</v>
      </c>
      <c r="K982">
        <v>336.79021123980698</v>
      </c>
      <c r="M982">
        <v>83.741445813446006</v>
      </c>
      <c r="N982">
        <v>2.6502065213994799</v>
      </c>
      <c r="O982">
        <v>4.0256063030899902</v>
      </c>
      <c r="P982">
        <v>43.922749822820599</v>
      </c>
    </row>
    <row r="983" spans="1:17" hidden="1" x14ac:dyDescent="0.3">
      <c r="A983" t="s">
        <v>2113</v>
      </c>
      <c r="B983" t="s">
        <v>2114</v>
      </c>
      <c r="C983" t="str">
        <f>IFERROR(VLOOKUP(Table1[[#This Row],[Ticker]],[1]!Table1[[Symbol]:[Industry]],2,FALSE),"-")</f>
        <v>-</v>
      </c>
      <c r="D983" t="s">
        <v>408</v>
      </c>
      <c r="E983">
        <v>2662.0325499999999</v>
      </c>
      <c r="F983">
        <v>10374.25</v>
      </c>
      <c r="G983">
        <v>-49.125169095127298</v>
      </c>
      <c r="H983">
        <v>-4.9814083103353504</v>
      </c>
      <c r="I983">
        <v>-40.114867970762603</v>
      </c>
      <c r="J983">
        <v>-1.97377059947733</v>
      </c>
      <c r="K983">
        <v>10983.034681708201</v>
      </c>
      <c r="L983">
        <v>12459.5261031058</v>
      </c>
      <c r="M983">
        <v>35.415627763162298</v>
      </c>
      <c r="N983">
        <v>0.74336310141390405</v>
      </c>
      <c r="O983">
        <v>90.779574427067004</v>
      </c>
      <c r="P983">
        <v>4.2632951593208199</v>
      </c>
      <c r="Q983">
        <v>-0.11698133898310401</v>
      </c>
    </row>
    <row r="984" spans="1:17" hidden="1" x14ac:dyDescent="0.3">
      <c r="A984" t="s">
        <v>2115</v>
      </c>
      <c r="B984" t="s">
        <v>2116</v>
      </c>
      <c r="C984" t="str">
        <f>IFERROR(VLOOKUP(Table1[[#This Row],[Ticker]],[1]!Table1[[Symbol]:[Industry]],2,FALSE),"-")</f>
        <v>-</v>
      </c>
      <c r="D984" t="s">
        <v>143</v>
      </c>
      <c r="E984">
        <v>2661.4768432450001</v>
      </c>
      <c r="F984">
        <v>769.45</v>
      </c>
      <c r="G984">
        <v>435.05380467486799</v>
      </c>
      <c r="H984">
        <v>58.5919073154027</v>
      </c>
      <c r="I984">
        <v>96.068918447728194</v>
      </c>
      <c r="J984">
        <v>1.60629408451944</v>
      </c>
      <c r="K984">
        <v>595.65984885775299</v>
      </c>
      <c r="L984">
        <v>404.15436395535801</v>
      </c>
      <c r="M984">
        <v>65.481886157847498</v>
      </c>
      <c r="N984">
        <v>1.34654731983745</v>
      </c>
      <c r="O984">
        <v>5.5559165637793102</v>
      </c>
      <c r="P984">
        <v>541.20833333333303</v>
      </c>
      <c r="Q984">
        <v>0.15496234476547399</v>
      </c>
    </row>
    <row r="985" spans="1:17" hidden="1" x14ac:dyDescent="0.3">
      <c r="A985" t="s">
        <v>2117</v>
      </c>
      <c r="B985" t="s">
        <v>2118</v>
      </c>
      <c r="C985" t="str">
        <f>IFERROR(VLOOKUP(Table1[[#This Row],[Ticker]],[1]!Table1[[Symbol]:[Industry]],2,FALSE),"-")</f>
        <v>-</v>
      </c>
      <c r="D985" t="s">
        <v>328</v>
      </c>
      <c r="E985">
        <v>2645.1876989699999</v>
      </c>
      <c r="F985">
        <v>796.05</v>
      </c>
      <c r="G985">
        <v>-51.750289901800301</v>
      </c>
      <c r="H985">
        <v>2.7313116483232802</v>
      </c>
      <c r="I985">
        <v>-23.004186231414899</v>
      </c>
      <c r="J985">
        <v>1.34045020783846E-2</v>
      </c>
      <c r="K985">
        <v>801.712881564957</v>
      </c>
      <c r="L985">
        <v>848.87701362775204</v>
      </c>
      <c r="M985">
        <v>47.199117296992497</v>
      </c>
      <c r="N985">
        <v>0.90656986318835198</v>
      </c>
      <c r="O985">
        <v>38.182274982727201</v>
      </c>
      <c r="P985">
        <v>11.3979848866498</v>
      </c>
      <c r="Q985">
        <v>2.4371283342553E-2</v>
      </c>
    </row>
    <row r="986" spans="1:17" hidden="1" x14ac:dyDescent="0.3">
      <c r="A986" t="s">
        <v>2119</v>
      </c>
      <c r="B986" t="s">
        <v>2120</v>
      </c>
      <c r="C986" t="str">
        <f>IFERROR(VLOOKUP(Table1[[#This Row],[Ticker]],[1]!Table1[[Symbol]:[Industry]],2,FALSE),"-")</f>
        <v>-</v>
      </c>
      <c r="D986" t="s">
        <v>1637</v>
      </c>
      <c r="E986">
        <v>2644.090741</v>
      </c>
      <c r="F986">
        <v>63.27</v>
      </c>
      <c r="G986">
        <v>-2.7184978256084902</v>
      </c>
      <c r="H986">
        <v>-7.0690944085099696</v>
      </c>
      <c r="I986">
        <v>3.6008612354554201</v>
      </c>
      <c r="J986">
        <v>-0.151646665530205</v>
      </c>
      <c r="K986">
        <v>62.315829415322597</v>
      </c>
      <c r="L986">
        <v>58.022509398566697</v>
      </c>
      <c r="M986">
        <v>53.860821394049402</v>
      </c>
      <c r="N986">
        <v>0.78888140427006603</v>
      </c>
      <c r="O986">
        <v>4.2358147621305502</v>
      </c>
      <c r="P986">
        <v>28.833231521075099</v>
      </c>
      <c r="Q986">
        <v>-2.7484158448541001E-2</v>
      </c>
    </row>
    <row r="987" spans="1:17" x14ac:dyDescent="0.3">
      <c r="A987" t="s">
        <v>2121</v>
      </c>
      <c r="B987" t="s">
        <v>2122</v>
      </c>
      <c r="C987" t="str">
        <f>IFERROR(VLOOKUP(Table1[[#This Row],[Ticker]],[1]!Table1[[Symbol]:[Industry]],2,FALSE),"-")</f>
        <v>-</v>
      </c>
      <c r="D987" t="s">
        <v>802</v>
      </c>
      <c r="E987">
        <v>2626.26203016</v>
      </c>
      <c r="F987">
        <v>493.6</v>
      </c>
      <c r="G987">
        <v>-42.314598219896702</v>
      </c>
      <c r="H987">
        <v>15.536886058993501</v>
      </c>
      <c r="I987">
        <v>-18.028714372307199</v>
      </c>
      <c r="J987">
        <v>-2.0274626000847</v>
      </c>
      <c r="K987">
        <v>466.61331694515002</v>
      </c>
      <c r="L987">
        <v>484.70458943985</v>
      </c>
      <c r="M987">
        <v>49.890328303043503</v>
      </c>
      <c r="N987">
        <v>1.1423220986946201</v>
      </c>
      <c r="O987">
        <v>30.956239870340301</v>
      </c>
      <c r="P987">
        <v>26.8568491390388</v>
      </c>
      <c r="Q987">
        <v>-0.10255786082422801</v>
      </c>
    </row>
    <row r="988" spans="1:17" x14ac:dyDescent="0.3">
      <c r="A988" t="s">
        <v>2123</v>
      </c>
      <c r="B988" t="s">
        <v>2124</v>
      </c>
      <c r="C988" t="str">
        <f>IFERROR(VLOOKUP(Table1[[#This Row],[Ticker]],[1]!Table1[[Symbol]:[Industry]],2,FALSE),"-")</f>
        <v>-</v>
      </c>
      <c r="D988" t="s">
        <v>1798</v>
      </c>
      <c r="E988">
        <v>2623.1660588279901</v>
      </c>
      <c r="F988">
        <v>55.02</v>
      </c>
      <c r="G988">
        <v>30.163966030129099</v>
      </c>
      <c r="H988">
        <v>8.0608118255470202</v>
      </c>
      <c r="I988">
        <v>-18.590448658430201</v>
      </c>
      <c r="J988">
        <v>0.512647649522746</v>
      </c>
      <c r="K988">
        <v>52.890353443194201</v>
      </c>
      <c r="L988">
        <v>51.2250190516109</v>
      </c>
      <c r="M988">
        <v>55.079889381079703</v>
      </c>
      <c r="N988">
        <v>1.1725080544495601</v>
      </c>
      <c r="O988">
        <v>26.1359505634314</v>
      </c>
      <c r="P988">
        <v>66.980273141122893</v>
      </c>
      <c r="Q988">
        <v>-3.6630388186291003E-2</v>
      </c>
    </row>
    <row r="989" spans="1:17" x14ac:dyDescent="0.3">
      <c r="A989" t="s">
        <v>2125</v>
      </c>
      <c r="B989" t="s">
        <v>2126</v>
      </c>
      <c r="C989" t="str">
        <f>IFERROR(VLOOKUP(Table1[[#This Row],[Ticker]],[1]!Table1[[Symbol]:[Industry]],2,FALSE),"-")</f>
        <v>-</v>
      </c>
      <c r="D989" t="s">
        <v>457</v>
      </c>
      <c r="E989">
        <v>2618.1951051999999</v>
      </c>
      <c r="F989">
        <v>360.2</v>
      </c>
      <c r="G989">
        <v>-17.508278615149301</v>
      </c>
      <c r="H989">
        <v>7.9853627567280503</v>
      </c>
      <c r="I989">
        <v>-7.7633943253734197</v>
      </c>
      <c r="J989">
        <v>1.48642048169079</v>
      </c>
      <c r="K989">
        <v>341.976193800869</v>
      </c>
      <c r="L989">
        <v>344.42294833527001</v>
      </c>
      <c r="M989">
        <v>73.307691025971394</v>
      </c>
      <c r="N989">
        <v>1.1391778218353401</v>
      </c>
      <c r="O989">
        <v>22.681843420322</v>
      </c>
      <c r="P989">
        <v>22.0810032197932</v>
      </c>
      <c r="Q989">
        <v>-2.2760628781479001E-2</v>
      </c>
    </row>
    <row r="990" spans="1:17" hidden="1" x14ac:dyDescent="0.3">
      <c r="A990" t="s">
        <v>2127</v>
      </c>
      <c r="B990" t="s">
        <v>2128</v>
      </c>
      <c r="C990" t="str">
        <f>IFERROR(VLOOKUP(Table1[[#This Row],[Ticker]],[1]!Table1[[Symbol]:[Industry]],2,FALSE),"-")</f>
        <v>-</v>
      </c>
      <c r="D990" t="s">
        <v>617</v>
      </c>
      <c r="E990">
        <v>2616.0513141179999</v>
      </c>
      <c r="F990">
        <v>177.54</v>
      </c>
      <c r="G990">
        <v>-52.671036822388402</v>
      </c>
      <c r="H990">
        <v>5.5310422859496899</v>
      </c>
      <c r="I990">
        <v>-46.8626711038686</v>
      </c>
      <c r="J990">
        <v>1.66451354698127</v>
      </c>
      <c r="K990">
        <v>186.59449702583899</v>
      </c>
      <c r="M990">
        <v>39.586855875309297</v>
      </c>
      <c r="N990">
        <v>1.72577398220419</v>
      </c>
      <c r="O990">
        <v>75.735045623521401</v>
      </c>
      <c r="P990">
        <v>23.2916666666666</v>
      </c>
    </row>
    <row r="991" spans="1:17" hidden="1" x14ac:dyDescent="0.3">
      <c r="A991" t="s">
        <v>2129</v>
      </c>
      <c r="B991" t="s">
        <v>2130</v>
      </c>
      <c r="C991" t="str">
        <f>IFERROR(VLOOKUP(Table1[[#This Row],[Ticker]],[1]!Table1[[Symbol]:[Industry]],2,FALSE),"-")</f>
        <v>-</v>
      </c>
      <c r="D991" t="s">
        <v>191</v>
      </c>
      <c r="E991">
        <v>2614.0122748799999</v>
      </c>
      <c r="F991">
        <v>842.2</v>
      </c>
      <c r="G991">
        <v>16.1567790941222</v>
      </c>
      <c r="H991">
        <v>21.221810654037601</v>
      </c>
      <c r="I991">
        <v>29.3887445785594</v>
      </c>
      <c r="J991">
        <v>9.2905388215136604</v>
      </c>
      <c r="K991">
        <v>739.110817448342</v>
      </c>
      <c r="L991">
        <v>653.32487599103399</v>
      </c>
      <c r="M991">
        <v>67.118730941072002</v>
      </c>
      <c r="N991">
        <v>0.88569521290610198</v>
      </c>
      <c r="O991">
        <v>2.7071954405129399</v>
      </c>
      <c r="P991">
        <v>52.558645050267202</v>
      </c>
      <c r="Q991">
        <v>6.9618134723594002E-2</v>
      </c>
    </row>
    <row r="992" spans="1:17" hidden="1" x14ac:dyDescent="0.3">
      <c r="A992" t="s">
        <v>2131</v>
      </c>
      <c r="B992" t="s">
        <v>2132</v>
      </c>
      <c r="C992" t="str">
        <f>IFERROR(VLOOKUP(Table1[[#This Row],[Ticker]],[1]!Table1[[Symbol]:[Industry]],2,FALSE),"-")</f>
        <v>-</v>
      </c>
      <c r="D992" t="s">
        <v>408</v>
      </c>
      <c r="E992">
        <v>2613.7305869699999</v>
      </c>
      <c r="F992">
        <v>177.15</v>
      </c>
      <c r="G992">
        <v>41.623847473973697</v>
      </c>
      <c r="H992">
        <v>18.294208919409201</v>
      </c>
      <c r="I992">
        <v>29.660322340470699</v>
      </c>
      <c r="J992">
        <v>-6.7654870264787406E-2</v>
      </c>
      <c r="K992">
        <v>154.19044564394</v>
      </c>
      <c r="L992">
        <v>130.625592946605</v>
      </c>
      <c r="M992">
        <v>63.999110242714799</v>
      </c>
      <c r="N992">
        <v>0.82436533828992598</v>
      </c>
      <c r="O992">
        <v>4.0643522438611202</v>
      </c>
      <c r="P992">
        <v>86.473684210526301</v>
      </c>
      <c r="Q992">
        <v>0.116565541138553</v>
      </c>
    </row>
    <row r="993" spans="1:17" hidden="1" x14ac:dyDescent="0.3">
      <c r="A993" t="s">
        <v>2133</v>
      </c>
      <c r="B993" t="s">
        <v>2134</v>
      </c>
      <c r="C993" t="str">
        <f>IFERROR(VLOOKUP(Table1[[#This Row],[Ticker]],[1]!Table1[[Symbol]:[Industry]],2,FALSE),"-")</f>
        <v>-</v>
      </c>
      <c r="D993" t="s">
        <v>46</v>
      </c>
      <c r="E993">
        <v>2603.8606144999999</v>
      </c>
      <c r="F993">
        <v>2081</v>
      </c>
      <c r="G993">
        <v>47.567653738112298</v>
      </c>
      <c r="H993">
        <v>-6.9913754162593698</v>
      </c>
      <c r="I993">
        <v>24.787890191920798</v>
      </c>
      <c r="J993">
        <v>-6.3660122796984897</v>
      </c>
      <c r="K993">
        <v>2146.7664201238299</v>
      </c>
      <c r="L993">
        <v>1777.5800597939899</v>
      </c>
      <c r="M993">
        <v>28.900947294838002</v>
      </c>
      <c r="N993">
        <v>0.55384323452210504</v>
      </c>
      <c r="O993">
        <v>22.633349351273399</v>
      </c>
      <c r="P993">
        <v>76.355932203389798</v>
      </c>
      <c r="Q993">
        <v>0.119233485365753</v>
      </c>
    </row>
    <row r="994" spans="1:17" hidden="1" x14ac:dyDescent="0.3">
      <c r="A994" t="s">
        <v>2135</v>
      </c>
      <c r="B994" t="s">
        <v>2136</v>
      </c>
      <c r="C994" t="str">
        <f>IFERROR(VLOOKUP(Table1[[#This Row],[Ticker]],[1]!Table1[[Symbol]:[Industry]],2,FALSE),"-")</f>
        <v>-</v>
      </c>
      <c r="D994" t="s">
        <v>384</v>
      </c>
      <c r="E994">
        <v>2599.0563531600001</v>
      </c>
      <c r="F994">
        <v>631.1</v>
      </c>
      <c r="G994">
        <v>-38.179581594996598</v>
      </c>
      <c r="H994">
        <v>-10.1838507658652</v>
      </c>
      <c r="I994">
        <v>-19.3916688668617</v>
      </c>
      <c r="J994">
        <v>0.38825675416418898</v>
      </c>
      <c r="K994">
        <v>648.70327974952704</v>
      </c>
      <c r="L994">
        <v>660.84206842364802</v>
      </c>
      <c r="M994">
        <v>40.511494999339902</v>
      </c>
      <c r="N994">
        <v>0.71716157252783097</v>
      </c>
      <c r="O994">
        <v>26.548882902868002</v>
      </c>
      <c r="P994">
        <v>7.2751997280299197</v>
      </c>
      <c r="Q994">
        <v>4.5846185893400997E-2</v>
      </c>
    </row>
    <row r="995" spans="1:17" hidden="1" x14ac:dyDescent="0.3">
      <c r="A995" t="s">
        <v>2137</v>
      </c>
      <c r="B995" t="s">
        <v>2138</v>
      </c>
      <c r="C995" t="str">
        <f>IFERROR(VLOOKUP(Table1[[#This Row],[Ticker]],[1]!Table1[[Symbol]:[Industry]],2,FALSE),"-")</f>
        <v>-</v>
      </c>
      <c r="D995" t="s">
        <v>24</v>
      </c>
      <c r="E995">
        <v>2586.7165776699999</v>
      </c>
      <c r="F995">
        <v>310.85000000000002</v>
      </c>
      <c r="G995">
        <v>-12.143459332029</v>
      </c>
      <c r="H995">
        <v>11.641332962735801</v>
      </c>
      <c r="I995">
        <v>-5.3649334234329498</v>
      </c>
      <c r="J995">
        <v>1.845788085915</v>
      </c>
      <c r="K995">
        <v>295.480220726337</v>
      </c>
      <c r="L995">
        <v>291.44071527976502</v>
      </c>
      <c r="M995">
        <v>54.259992554166303</v>
      </c>
      <c r="N995">
        <v>1.8678264106212801</v>
      </c>
      <c r="O995">
        <v>23.532250281486199</v>
      </c>
      <c r="P995">
        <v>24.6391339214113</v>
      </c>
      <c r="Q995">
        <v>-6.8722877903024004E-2</v>
      </c>
    </row>
    <row r="996" spans="1:17" x14ac:dyDescent="0.3">
      <c r="A996" t="s">
        <v>2139</v>
      </c>
      <c r="B996" t="s">
        <v>2140</v>
      </c>
      <c r="C996" t="str">
        <f>IFERROR(VLOOKUP(Table1[[#This Row],[Ticker]],[1]!Table1[[Symbol]:[Industry]],2,FALSE),"-")</f>
        <v>-</v>
      </c>
      <c r="D996" t="s">
        <v>80</v>
      </c>
      <c r="E996">
        <v>2580.935066</v>
      </c>
      <c r="F996">
        <v>99.91</v>
      </c>
      <c r="G996">
        <v>16.959352599965801</v>
      </c>
      <c r="H996">
        <v>7.3596725593409502</v>
      </c>
      <c r="I996">
        <v>-34.971400914714401</v>
      </c>
      <c r="J996">
        <v>-2.2762513798013</v>
      </c>
      <c r="K996">
        <v>97.512330682989798</v>
      </c>
      <c r="L996">
        <v>100.865886533234</v>
      </c>
      <c r="M996">
        <v>49.395528231834803</v>
      </c>
      <c r="N996">
        <v>2.0116319834388698</v>
      </c>
      <c r="O996">
        <v>56.140526473826398</v>
      </c>
      <c r="P996">
        <v>45.6413994169096</v>
      </c>
      <c r="Q996">
        <v>5.2137654578342997E-2</v>
      </c>
    </row>
    <row r="997" spans="1:17" hidden="1" x14ac:dyDescent="0.3">
      <c r="A997" t="s">
        <v>2141</v>
      </c>
      <c r="B997" t="s">
        <v>2142</v>
      </c>
      <c r="C997" t="str">
        <f>IFERROR(VLOOKUP(Table1[[#This Row],[Ticker]],[1]!Table1[[Symbol]:[Industry]],2,FALSE),"-")</f>
        <v>-</v>
      </c>
      <c r="D997" t="s">
        <v>1318</v>
      </c>
      <c r="E997">
        <v>2580.8388</v>
      </c>
      <c r="F997">
        <v>1000</v>
      </c>
      <c r="G997">
        <v>-25.353764466324701</v>
      </c>
      <c r="H997">
        <v>-7.4984418742415597</v>
      </c>
      <c r="I997">
        <v>-12.0030123256628</v>
      </c>
      <c r="J997">
        <v>-1.27306182768374</v>
      </c>
      <c r="K997">
        <v>999.99723543354298</v>
      </c>
      <c r="L997">
        <v>999.99701023084504</v>
      </c>
      <c r="M997">
        <v>55.379180563809697</v>
      </c>
      <c r="N997">
        <v>1.3285271834007899</v>
      </c>
      <c r="O997">
        <v>3</v>
      </c>
      <c r="P997">
        <v>3.0927835051546202</v>
      </c>
      <c r="Q997">
        <v>-0.101916752053546</v>
      </c>
    </row>
    <row r="998" spans="1:17" hidden="1" x14ac:dyDescent="0.3">
      <c r="A998" t="s">
        <v>2143</v>
      </c>
      <c r="B998" t="s">
        <v>2144</v>
      </c>
      <c r="C998" t="str">
        <f>IFERROR(VLOOKUP(Table1[[#This Row],[Ticker]],[1]!Table1[[Symbol]:[Industry]],2,FALSE),"-")</f>
        <v>-</v>
      </c>
      <c r="D998" t="s">
        <v>140</v>
      </c>
      <c r="E998">
        <v>2570.5243449999998</v>
      </c>
      <c r="F998">
        <v>724.4</v>
      </c>
      <c r="G998">
        <v>74.068121287288406</v>
      </c>
      <c r="H998">
        <v>5.9605739610711801</v>
      </c>
      <c r="I998">
        <v>45.6294542176948</v>
      </c>
      <c r="J998">
        <v>5.5536245993117204</v>
      </c>
      <c r="K998">
        <v>713.22632709138497</v>
      </c>
      <c r="L998">
        <v>615.41973938855199</v>
      </c>
      <c r="M998">
        <v>66.011822551791496</v>
      </c>
      <c r="N998">
        <v>0.47655920089028803</v>
      </c>
      <c r="O998">
        <v>22.508282716730999</v>
      </c>
      <c r="P998">
        <v>121.970277309636</v>
      </c>
      <c r="Q998">
        <v>8.3721923629737002E-2</v>
      </c>
    </row>
    <row r="999" spans="1:17" hidden="1" x14ac:dyDescent="0.3">
      <c r="A999" t="s">
        <v>2145</v>
      </c>
      <c r="B999" t="s">
        <v>2146</v>
      </c>
      <c r="C999" t="str">
        <f>IFERROR(VLOOKUP(Table1[[#This Row],[Ticker]],[1]!Table1[[Symbol]:[Industry]],2,FALSE),"-")</f>
        <v>-</v>
      </c>
      <c r="D999" t="s">
        <v>46</v>
      </c>
      <c r="E999">
        <v>2567.0203437800001</v>
      </c>
      <c r="F999">
        <v>611.95000000000005</v>
      </c>
      <c r="G999">
        <v>1.75523046173655</v>
      </c>
      <c r="H999">
        <v>18.304580928813099</v>
      </c>
      <c r="I999">
        <v>-27.978571847837699</v>
      </c>
      <c r="J999">
        <v>8.2790782797045903</v>
      </c>
      <c r="K999">
        <v>564.96905798463001</v>
      </c>
      <c r="L999">
        <v>572.542049495029</v>
      </c>
      <c r="M999">
        <v>66.172005342946406</v>
      </c>
      <c r="N999">
        <v>1.41177901636794</v>
      </c>
      <c r="O999">
        <v>38.900236947463</v>
      </c>
      <c r="P999">
        <v>41.474973991445999</v>
      </c>
      <c r="Q999">
        <v>0.15395305393282999</v>
      </c>
    </row>
    <row r="1000" spans="1:17" hidden="1" x14ac:dyDescent="0.3">
      <c r="A1000" t="s">
        <v>2147</v>
      </c>
      <c r="B1000" t="s">
        <v>2148</v>
      </c>
      <c r="C1000" t="str">
        <f>IFERROR(VLOOKUP(Table1[[#This Row],[Ticker]],[1]!Table1[[Symbol]:[Industry]],2,FALSE),"-")</f>
        <v>-</v>
      </c>
      <c r="D1000" t="s">
        <v>408</v>
      </c>
      <c r="E1000">
        <v>2559.1625819299902</v>
      </c>
      <c r="F1000">
        <v>232.94</v>
      </c>
      <c r="G1000">
        <v>-12.826714694745</v>
      </c>
      <c r="H1000">
        <v>6.8722223664183097</v>
      </c>
      <c r="I1000">
        <v>0.88286119020828802</v>
      </c>
      <c r="J1000">
        <v>-5.5512039796636401</v>
      </c>
      <c r="K1000">
        <v>225.52039509370599</v>
      </c>
      <c r="L1000">
        <v>210.00649253256699</v>
      </c>
      <c r="M1000">
        <v>44.478335267234002</v>
      </c>
      <c r="N1000">
        <v>1.55338264272019</v>
      </c>
      <c r="O1000">
        <v>12.453850777024099</v>
      </c>
      <c r="P1000">
        <v>30.1340782122905</v>
      </c>
      <c r="Q1000">
        <v>-6.8970962370639996E-3</v>
      </c>
    </row>
    <row r="1001" spans="1:17" hidden="1" x14ac:dyDescent="0.3">
      <c r="A1001" t="s">
        <v>2149</v>
      </c>
      <c r="B1001" t="s">
        <v>2150</v>
      </c>
      <c r="C1001" t="str">
        <f>IFERROR(VLOOKUP(Table1[[#This Row],[Ticker]],[1]!Table1[[Symbol]:[Industry]],2,FALSE),"-")</f>
        <v>-</v>
      </c>
      <c r="D1001" t="s">
        <v>46</v>
      </c>
      <c r="E1001">
        <v>2557.1571996749999</v>
      </c>
      <c r="F1001">
        <v>302.25</v>
      </c>
      <c r="G1001">
        <v>12.467477289417801</v>
      </c>
      <c r="H1001">
        <v>-0.77944187424157096</v>
      </c>
      <c r="I1001">
        <v>-4.0180176847195996</v>
      </c>
      <c r="J1001">
        <v>-2.4765101689479398</v>
      </c>
      <c r="K1001">
        <v>303.326418057399</v>
      </c>
      <c r="L1001">
        <v>267.70275608268599</v>
      </c>
      <c r="M1001">
        <v>39.185136384562803</v>
      </c>
      <c r="N1001">
        <v>0.30249721787114098</v>
      </c>
      <c r="O1001">
        <v>10.173697270471401</v>
      </c>
      <c r="P1001">
        <v>61.372130272290399</v>
      </c>
      <c r="Q1001">
        <v>2.8124676007511E-2</v>
      </c>
    </row>
    <row r="1002" spans="1:17" hidden="1" x14ac:dyDescent="0.3">
      <c r="A1002" t="s">
        <v>2151</v>
      </c>
      <c r="B1002" t="s">
        <v>2152</v>
      </c>
      <c r="C1002" t="str">
        <f>IFERROR(VLOOKUP(Table1[[#This Row],[Ticker]],[1]!Table1[[Symbol]:[Industry]],2,FALSE),"-")</f>
        <v>-</v>
      </c>
      <c r="D1002" t="s">
        <v>29</v>
      </c>
      <c r="E1002">
        <v>2555.2800000000002</v>
      </c>
      <c r="F1002">
        <v>40.56</v>
      </c>
      <c r="G1002">
        <v>80.839128934690507</v>
      </c>
      <c r="H1002">
        <v>8.1005581257584396</v>
      </c>
      <c r="I1002">
        <v>3.2242604016099099</v>
      </c>
      <c r="J1002">
        <v>-7.05056254633321</v>
      </c>
      <c r="K1002">
        <v>39.509661087913202</v>
      </c>
      <c r="L1002">
        <v>35.289719620863202</v>
      </c>
      <c r="M1002">
        <v>43.928396019225403</v>
      </c>
      <c r="N1002">
        <v>1.2775221872251701</v>
      </c>
      <c r="O1002">
        <v>29.191321499013799</v>
      </c>
      <c r="P1002">
        <v>114.03693931398401</v>
      </c>
      <c r="Q1002">
        <v>5.4193527912717997E-2</v>
      </c>
    </row>
    <row r="1003" spans="1:17" hidden="1" x14ac:dyDescent="0.3">
      <c r="A1003" t="s">
        <v>2153</v>
      </c>
      <c r="B1003" t="s">
        <v>2154</v>
      </c>
      <c r="C1003" t="str">
        <f>IFERROR(VLOOKUP(Table1[[#This Row],[Ticker]],[1]!Table1[[Symbol]:[Industry]],2,FALSE),"-")</f>
        <v>-</v>
      </c>
      <c r="D1003" t="s">
        <v>46</v>
      </c>
      <c r="E1003">
        <v>2555.0773559999998</v>
      </c>
      <c r="F1003">
        <v>204.99</v>
      </c>
      <c r="G1003">
        <v>16.2248216695709</v>
      </c>
      <c r="H1003">
        <v>19.6376921781467</v>
      </c>
      <c r="I1003">
        <v>-18.485676559239401</v>
      </c>
      <c r="J1003">
        <v>-0.40464619976218402</v>
      </c>
      <c r="K1003">
        <v>183.06129789133701</v>
      </c>
      <c r="L1003">
        <v>186.778603382901</v>
      </c>
      <c r="M1003">
        <v>58.083606914415199</v>
      </c>
      <c r="N1003">
        <v>1.79279367050425</v>
      </c>
      <c r="O1003">
        <v>18.054539245816802</v>
      </c>
      <c r="P1003">
        <v>45.3829787234042</v>
      </c>
    </row>
    <row r="1004" spans="1:17" x14ac:dyDescent="0.3">
      <c r="A1004" t="s">
        <v>2155</v>
      </c>
      <c r="B1004" t="s">
        <v>2156</v>
      </c>
      <c r="C1004" t="str">
        <f>IFERROR(VLOOKUP(Table1[[#This Row],[Ticker]],[1]!Table1[[Symbol]:[Industry]],2,FALSE),"-")</f>
        <v>-</v>
      </c>
      <c r="D1004" t="s">
        <v>375</v>
      </c>
      <c r="E1004">
        <v>2554.787261472</v>
      </c>
      <c r="F1004">
        <v>221.84</v>
      </c>
      <c r="G1004">
        <v>-24.539284828315601</v>
      </c>
      <c r="H1004">
        <v>6.0533219448539102</v>
      </c>
      <c r="I1004">
        <v>-53.042214983470103</v>
      </c>
      <c r="J1004">
        <v>-4.2839038083672598</v>
      </c>
      <c r="K1004">
        <v>236.898667452463</v>
      </c>
      <c r="L1004">
        <v>270.57488126028301</v>
      </c>
      <c r="M1004">
        <v>33.724211827060799</v>
      </c>
      <c r="N1004">
        <v>0.47142614145286499</v>
      </c>
      <c r="O1004">
        <v>94.622250270465202</v>
      </c>
      <c r="P1004">
        <v>15.8433420365535</v>
      </c>
      <c r="Q1004">
        <v>-5.4540352940011999E-2</v>
      </c>
    </row>
    <row r="1005" spans="1:17" x14ac:dyDescent="0.3">
      <c r="A1005" t="s">
        <v>2157</v>
      </c>
      <c r="B1005" t="s">
        <v>2158</v>
      </c>
      <c r="C1005" t="str">
        <f>IFERROR(VLOOKUP(Table1[[#This Row],[Ticker]],[1]!Table1[[Symbol]:[Industry]],2,FALSE),"-")</f>
        <v>-</v>
      </c>
      <c r="D1005" t="s">
        <v>387</v>
      </c>
      <c r="E1005">
        <v>2543.3878690799902</v>
      </c>
      <c r="F1005">
        <v>479.65</v>
      </c>
      <c r="G1005">
        <v>-51.6323699032775</v>
      </c>
      <c r="H1005">
        <v>-1.03997942539741</v>
      </c>
      <c r="I1005">
        <v>-27.139247286738499</v>
      </c>
      <c r="J1005">
        <v>-2.1810641126896</v>
      </c>
      <c r="K1005">
        <v>492.29839722130203</v>
      </c>
      <c r="L1005">
        <v>507.548708567397</v>
      </c>
      <c r="M1005">
        <v>43.588358182806601</v>
      </c>
      <c r="N1005">
        <v>0.67279067341979604</v>
      </c>
      <c r="O1005">
        <v>76.587094756593302</v>
      </c>
      <c r="P1005">
        <v>9.0113636363636296</v>
      </c>
    </row>
    <row r="1006" spans="1:17" hidden="1" x14ac:dyDescent="0.3">
      <c r="A1006" t="s">
        <v>2159</v>
      </c>
      <c r="B1006" t="s">
        <v>2160</v>
      </c>
      <c r="C1006" t="str">
        <f>IFERROR(VLOOKUP(Table1[[#This Row],[Ticker]],[1]!Table1[[Symbol]:[Industry]],2,FALSE),"-")</f>
        <v>-</v>
      </c>
      <c r="D1006" t="s">
        <v>252</v>
      </c>
      <c r="E1006">
        <v>2530.1345727599901</v>
      </c>
      <c r="F1006">
        <v>671.7</v>
      </c>
      <c r="G1006">
        <v>48.436662441825298</v>
      </c>
      <c r="H1006">
        <v>19.763874519509599</v>
      </c>
      <c r="I1006">
        <v>10.357858427593399</v>
      </c>
      <c r="J1006">
        <v>2.1750605513368502</v>
      </c>
      <c r="K1006">
        <v>605.97526944024901</v>
      </c>
      <c r="L1006">
        <v>541.99431239467594</v>
      </c>
      <c r="M1006">
        <v>59.136839616569297</v>
      </c>
      <c r="N1006">
        <v>1.90323040969707</v>
      </c>
      <c r="O1006">
        <v>8.3817180288819202</v>
      </c>
      <c r="P1006">
        <v>79.839357429718802</v>
      </c>
      <c r="Q1006">
        <v>4.2943951714448002E-2</v>
      </c>
    </row>
    <row r="1007" spans="1:17" hidden="1" x14ac:dyDescent="0.3">
      <c r="A1007" t="s">
        <v>2161</v>
      </c>
      <c r="B1007" t="s">
        <v>2162</v>
      </c>
      <c r="C1007" t="str">
        <f>IFERROR(VLOOKUP(Table1[[#This Row],[Ticker]],[1]!Table1[[Symbol]:[Industry]],2,FALSE),"-")</f>
        <v>-</v>
      </c>
      <c r="D1007" t="s">
        <v>304</v>
      </c>
      <c r="E1007">
        <v>2529.32158716</v>
      </c>
      <c r="F1007">
        <v>141.62</v>
      </c>
      <c r="G1007">
        <v>34.861899551836402</v>
      </c>
      <c r="H1007">
        <v>-1.75320199765075</v>
      </c>
      <c r="I1007">
        <v>2.1606313663968502</v>
      </c>
      <c r="J1007">
        <v>-2.3001845736441</v>
      </c>
      <c r="K1007">
        <v>137.892075386763</v>
      </c>
      <c r="L1007">
        <v>123.285615025452</v>
      </c>
      <c r="M1007">
        <v>62.8869704725969</v>
      </c>
      <c r="N1007">
        <v>0.47585966742969499</v>
      </c>
      <c r="O1007">
        <v>9.3065951136844998</v>
      </c>
      <c r="P1007">
        <v>79.152435167615394</v>
      </c>
      <c r="Q1007">
        <v>0.132652062109546</v>
      </c>
    </row>
    <row r="1008" spans="1:17" hidden="1" x14ac:dyDescent="0.3">
      <c r="A1008" t="s">
        <v>2163</v>
      </c>
      <c r="B1008" t="s">
        <v>2164</v>
      </c>
      <c r="C1008" t="str">
        <f>IFERROR(VLOOKUP(Table1[[#This Row],[Ticker]],[1]!Table1[[Symbol]:[Industry]],2,FALSE),"-")</f>
        <v>-</v>
      </c>
      <c r="D1008" t="s">
        <v>546</v>
      </c>
      <c r="E1008">
        <v>2526.5308282599999</v>
      </c>
      <c r="F1008">
        <v>275.64999999999998</v>
      </c>
      <c r="G1008">
        <v>-6.6037644663247104</v>
      </c>
      <c r="H1008">
        <v>-8.6037141407151303</v>
      </c>
      <c r="I1008">
        <v>-15.0455730010057</v>
      </c>
      <c r="J1008">
        <v>-3.72149041911252</v>
      </c>
      <c r="K1008">
        <v>272.27668587013397</v>
      </c>
      <c r="L1008">
        <v>261.83116635221199</v>
      </c>
      <c r="M1008">
        <v>46.696996423300597</v>
      </c>
      <c r="N1008">
        <v>1.01413751679798</v>
      </c>
      <c r="O1008">
        <v>15.7808815526936</v>
      </c>
      <c r="P1008">
        <v>29.413145539906001</v>
      </c>
      <c r="Q1008">
        <v>7.7592451589913999E-2</v>
      </c>
    </row>
    <row r="1009" spans="1:17" x14ac:dyDescent="0.3">
      <c r="A1009" t="s">
        <v>2165</v>
      </c>
      <c r="B1009" t="s">
        <v>2166</v>
      </c>
      <c r="C1009" t="str">
        <f>IFERROR(VLOOKUP(Table1[[#This Row],[Ticker]],[1]!Table1[[Symbol]:[Industry]],2,FALSE),"-")</f>
        <v>-</v>
      </c>
      <c r="D1009" t="s">
        <v>242</v>
      </c>
      <c r="E1009">
        <v>2525.5106960399999</v>
      </c>
      <c r="F1009">
        <v>430.2</v>
      </c>
      <c r="G1009">
        <v>-11.3545613849062</v>
      </c>
      <c r="H1009">
        <v>15.0564037886537</v>
      </c>
      <c r="I1009">
        <v>-21.320044366134901</v>
      </c>
      <c r="J1009">
        <v>2.31738543039353</v>
      </c>
      <c r="K1009">
        <v>395.53392168790299</v>
      </c>
      <c r="L1009">
        <v>404.673703977147</v>
      </c>
      <c r="M1009">
        <v>67.498473500647094</v>
      </c>
      <c r="N1009">
        <v>1.7483514697259399</v>
      </c>
      <c r="O1009">
        <v>24.5699674569967</v>
      </c>
      <c r="P1009">
        <v>30.028713918694201</v>
      </c>
      <c r="Q1009">
        <v>-7.0396537096784007E-2</v>
      </c>
    </row>
    <row r="1010" spans="1:17" hidden="1" x14ac:dyDescent="0.3">
      <c r="A1010" t="s">
        <v>2167</v>
      </c>
      <c r="B1010" t="s">
        <v>2168</v>
      </c>
      <c r="C1010" t="str">
        <f>IFERROR(VLOOKUP(Table1[[#This Row],[Ticker]],[1]!Table1[[Symbol]:[Industry]],2,FALSE),"-")</f>
        <v>-</v>
      </c>
      <c r="D1010" t="s">
        <v>130</v>
      </c>
      <c r="E1010">
        <v>2524.8473688599902</v>
      </c>
      <c r="F1010">
        <v>309.95</v>
      </c>
      <c r="G1010">
        <v>36.6520726257421</v>
      </c>
      <c r="H1010">
        <v>-2.5673229534647799</v>
      </c>
      <c r="I1010">
        <v>28.6276591806892</v>
      </c>
      <c r="J1010">
        <v>-3.75070471623529</v>
      </c>
      <c r="K1010">
        <v>293.63786139725801</v>
      </c>
      <c r="L1010">
        <v>244.94790697950901</v>
      </c>
      <c r="M1010">
        <v>49.478408513520698</v>
      </c>
      <c r="N1010">
        <v>0.44048695314465097</v>
      </c>
      <c r="O1010">
        <v>9.7596386513953899</v>
      </c>
      <c r="P1010">
        <v>77.316933638443899</v>
      </c>
      <c r="Q1010">
        <v>7.8212762833457003E-2</v>
      </c>
    </row>
    <row r="1011" spans="1:17" hidden="1" x14ac:dyDescent="0.3">
      <c r="A1011" t="s">
        <v>2169</v>
      </c>
      <c r="B1011" t="s">
        <v>2170</v>
      </c>
      <c r="C1011" t="str">
        <f>IFERROR(VLOOKUP(Table1[[#This Row],[Ticker]],[1]!Table1[[Symbol]:[Industry]],2,FALSE),"-")</f>
        <v>-</v>
      </c>
      <c r="D1011" t="s">
        <v>80</v>
      </c>
      <c r="E1011">
        <v>2522.7396050099901</v>
      </c>
      <c r="F1011">
        <v>917.45</v>
      </c>
      <c r="G1011">
        <v>172.32631340518699</v>
      </c>
      <c r="H1011">
        <v>8.1655641168033899</v>
      </c>
      <c r="I1011">
        <v>12.4644954751783</v>
      </c>
      <c r="J1011">
        <v>-1.5957140215969901</v>
      </c>
      <c r="K1011">
        <v>862.61097785538698</v>
      </c>
      <c r="L1011">
        <v>694.38450178323001</v>
      </c>
      <c r="M1011">
        <v>65.021704005348695</v>
      </c>
      <c r="N1011">
        <v>1.2846596576573599</v>
      </c>
      <c r="O1011">
        <v>3.3298817374243601</v>
      </c>
      <c r="P1011">
        <v>224.18727915194299</v>
      </c>
      <c r="Q1011">
        <v>9.1081769959830999E-2</v>
      </c>
    </row>
    <row r="1012" spans="1:17" hidden="1" x14ac:dyDescent="0.3">
      <c r="A1012" t="s">
        <v>2171</v>
      </c>
      <c r="B1012" t="s">
        <v>2172</v>
      </c>
      <c r="C1012" t="str">
        <f>IFERROR(VLOOKUP(Table1[[#This Row],[Ticker]],[1]!Table1[[Symbol]:[Industry]],2,FALSE),"-")</f>
        <v>-</v>
      </c>
      <c r="D1012" t="s">
        <v>191</v>
      </c>
      <c r="E1012">
        <v>2518.89106378</v>
      </c>
      <c r="F1012">
        <v>1764.2</v>
      </c>
      <c r="G1012">
        <v>29.791214317267901</v>
      </c>
      <c r="H1012">
        <v>49.364194489394798</v>
      </c>
      <c r="I1012">
        <v>23.7151198383498</v>
      </c>
      <c r="J1012">
        <v>27.014900977594799</v>
      </c>
      <c r="K1012">
        <v>1339.57438276842</v>
      </c>
      <c r="L1012">
        <v>1210.7254857313001</v>
      </c>
      <c r="M1012">
        <v>81.7949075986363</v>
      </c>
      <c r="N1012">
        <v>3.1398340761862</v>
      </c>
      <c r="O1012">
        <v>6.8472962249177902</v>
      </c>
      <c r="P1012">
        <v>97.106306910228497</v>
      </c>
      <c r="Q1012">
        <v>0.10086572729197001</v>
      </c>
    </row>
    <row r="1013" spans="1:17" hidden="1" x14ac:dyDescent="0.3">
      <c r="A1013" t="s">
        <v>2173</v>
      </c>
      <c r="B1013" t="s">
        <v>2174</v>
      </c>
      <c r="C1013" t="str">
        <f>IFERROR(VLOOKUP(Table1[[#This Row],[Ticker]],[1]!Table1[[Symbol]:[Industry]],2,FALSE),"-")</f>
        <v>-</v>
      </c>
      <c r="D1013" t="s">
        <v>503</v>
      </c>
      <c r="E1013">
        <v>2511.8338538599901</v>
      </c>
      <c r="F1013">
        <v>82.78</v>
      </c>
      <c r="G1013">
        <v>106.848199068037</v>
      </c>
      <c r="H1013">
        <v>4.9684611214788497</v>
      </c>
      <c r="I1013">
        <v>-26.353762454995401</v>
      </c>
      <c r="J1013">
        <v>8.4230041047301292</v>
      </c>
      <c r="K1013">
        <v>75.395840035061099</v>
      </c>
      <c r="L1013">
        <v>72.4003505363047</v>
      </c>
      <c r="M1013">
        <v>79.114014270521196</v>
      </c>
      <c r="N1013">
        <v>0.795452710174825</v>
      </c>
      <c r="O1013">
        <v>41.157284368204799</v>
      </c>
      <c r="P1013">
        <v>142.40117130307399</v>
      </c>
      <c r="Q1013">
        <v>0.119395983523684</v>
      </c>
    </row>
    <row r="1014" spans="1:17" hidden="1" x14ac:dyDescent="0.3">
      <c r="A1014" t="s">
        <v>2175</v>
      </c>
      <c r="B1014" t="s">
        <v>2176</v>
      </c>
      <c r="C1014" t="str">
        <f>IFERROR(VLOOKUP(Table1[[#This Row],[Ticker]],[1]!Table1[[Symbol]:[Industry]],2,FALSE),"-")</f>
        <v>-</v>
      </c>
      <c r="D1014" t="s">
        <v>653</v>
      </c>
      <c r="E1014">
        <v>2510.2150105599999</v>
      </c>
      <c r="F1014">
        <v>183.34</v>
      </c>
      <c r="G1014">
        <v>20.288893711152301</v>
      </c>
      <c r="H1014">
        <v>2.2469025005719101</v>
      </c>
      <c r="I1014">
        <v>-13.6710198343782</v>
      </c>
      <c r="J1014">
        <v>1.6236510790088301</v>
      </c>
      <c r="K1014">
        <v>178.992792384442</v>
      </c>
      <c r="L1014">
        <v>164.97239026479599</v>
      </c>
      <c r="M1014">
        <v>66.100532126665897</v>
      </c>
      <c r="N1014">
        <v>0.86334099905603401</v>
      </c>
      <c r="O1014">
        <v>9.0323988218610207</v>
      </c>
      <c r="P1014">
        <v>54.652045550400601</v>
      </c>
      <c r="Q1014">
        <v>0.17455198533114699</v>
      </c>
    </row>
    <row r="1015" spans="1:17" hidden="1" x14ac:dyDescent="0.3">
      <c r="A1015" t="s">
        <v>2177</v>
      </c>
      <c r="B1015" t="s">
        <v>2178</v>
      </c>
      <c r="C1015" t="str">
        <f>IFERROR(VLOOKUP(Table1[[#This Row],[Ticker]],[1]!Table1[[Symbol]:[Industry]],2,FALSE),"-")</f>
        <v>-</v>
      </c>
      <c r="D1015" t="s">
        <v>130</v>
      </c>
      <c r="E1015">
        <v>2508.0441129599999</v>
      </c>
      <c r="F1015">
        <v>363.2</v>
      </c>
      <c r="G1015">
        <v>-17.4270079352499</v>
      </c>
      <c r="H1015">
        <v>-5.7893781192514098</v>
      </c>
      <c r="I1015">
        <v>-3.6885664232412401</v>
      </c>
      <c r="J1015">
        <v>3.4488645326841398</v>
      </c>
      <c r="O1015">
        <v>10.1321585903083</v>
      </c>
      <c r="P1015">
        <v>17.161290322580601</v>
      </c>
    </row>
    <row r="1016" spans="1:17" hidden="1" x14ac:dyDescent="0.3">
      <c r="A1016" t="s">
        <v>2179</v>
      </c>
      <c r="B1016" t="s">
        <v>2180</v>
      </c>
      <c r="C1016" t="str">
        <f>IFERROR(VLOOKUP(Table1[[#This Row],[Ticker]],[1]!Table1[[Symbol]:[Industry]],2,FALSE),"-")</f>
        <v>-</v>
      </c>
      <c r="D1016" t="s">
        <v>166</v>
      </c>
      <c r="E1016">
        <v>2495.7449999999999</v>
      </c>
      <c r="F1016">
        <v>2502</v>
      </c>
      <c r="G1016">
        <v>4.9479179429481501</v>
      </c>
      <c r="H1016">
        <v>9.4844994210897102</v>
      </c>
      <c r="I1016">
        <v>-7.5201025058561504</v>
      </c>
      <c r="J1016">
        <v>1.52867647007306</v>
      </c>
      <c r="K1016">
        <v>2134.7571960304799</v>
      </c>
      <c r="L1016">
        <v>2039.4216172583799</v>
      </c>
      <c r="M1016">
        <v>75.626631487020703</v>
      </c>
      <c r="N1016">
        <v>2.3103973482340798</v>
      </c>
      <c r="O1016">
        <v>11.0591526778577</v>
      </c>
      <c r="P1016">
        <v>49.012834638634899</v>
      </c>
      <c r="Q1016">
        <v>0.18095615376507301</v>
      </c>
    </row>
    <row r="1017" spans="1:17" hidden="1" x14ac:dyDescent="0.3">
      <c r="A1017" t="s">
        <v>2181</v>
      </c>
      <c r="B1017" t="s">
        <v>2182</v>
      </c>
      <c r="C1017" t="str">
        <f>IFERROR(VLOOKUP(Table1[[#This Row],[Ticker]],[1]!Table1[[Symbol]:[Industry]],2,FALSE),"-")</f>
        <v>-</v>
      </c>
      <c r="D1017" t="s">
        <v>297</v>
      </c>
      <c r="E1017">
        <v>2495.1436566000002</v>
      </c>
      <c r="F1017">
        <v>3914.7</v>
      </c>
      <c r="G1017">
        <v>2067.7554792311498</v>
      </c>
      <c r="H1017">
        <v>73.490387975997507</v>
      </c>
      <c r="I1017">
        <v>505.50625496671</v>
      </c>
      <c r="J1017">
        <v>13.1461264655986</v>
      </c>
      <c r="K1017">
        <v>2408.1345896643202</v>
      </c>
      <c r="M1017">
        <v>82.139318387516397</v>
      </c>
      <c r="N1017">
        <v>1.0640758732361699</v>
      </c>
      <c r="O1017">
        <v>0</v>
      </c>
      <c r="P1017">
        <v>2216.3905325443702</v>
      </c>
    </row>
    <row r="1018" spans="1:17" hidden="1" x14ac:dyDescent="0.3">
      <c r="A1018" t="s">
        <v>2183</v>
      </c>
      <c r="B1018" t="s">
        <v>2184</v>
      </c>
      <c r="C1018" t="str">
        <f>IFERROR(VLOOKUP(Table1[[#This Row],[Ticker]],[1]!Table1[[Symbol]:[Industry]],2,FALSE),"-")</f>
        <v>-</v>
      </c>
      <c r="D1018" t="s">
        <v>216</v>
      </c>
      <c r="E1018">
        <v>2491.7187254999999</v>
      </c>
      <c r="F1018">
        <v>187.82</v>
      </c>
      <c r="G1018">
        <v>265.124406011845</v>
      </c>
      <c r="H1018">
        <v>73.187426812627095</v>
      </c>
      <c r="I1018">
        <v>76.665998221800706</v>
      </c>
      <c r="J1018">
        <v>12.704803068844599</v>
      </c>
      <c r="K1018">
        <v>131.12992712248399</v>
      </c>
      <c r="L1018">
        <v>100.65580402776099</v>
      </c>
      <c r="M1018">
        <v>82.131468471077397</v>
      </c>
      <c r="N1018">
        <v>1.3050438686729799</v>
      </c>
      <c r="O1018">
        <v>0</v>
      </c>
      <c r="P1018">
        <v>291.699687174139</v>
      </c>
      <c r="Q1018">
        <v>9.4021195362560997E-2</v>
      </c>
    </row>
    <row r="1019" spans="1:17" hidden="1" x14ac:dyDescent="0.3">
      <c r="A1019" t="s">
        <v>2185</v>
      </c>
      <c r="B1019" t="s">
        <v>2186</v>
      </c>
      <c r="C1019" t="str">
        <f>IFERROR(VLOOKUP(Table1[[#This Row],[Ticker]],[1]!Table1[[Symbol]:[Industry]],2,FALSE),"-")</f>
        <v>-</v>
      </c>
      <c r="D1019" t="s">
        <v>156</v>
      </c>
      <c r="E1019">
        <v>2482.9882708800001</v>
      </c>
      <c r="F1019">
        <v>1365.6</v>
      </c>
      <c r="G1019">
        <v>402.26528315272202</v>
      </c>
      <c r="H1019">
        <v>7.2525608528761998</v>
      </c>
      <c r="I1019">
        <v>408.22555910290799</v>
      </c>
      <c r="J1019">
        <v>-1.1635376841151699</v>
      </c>
      <c r="K1019">
        <v>1123.509952523</v>
      </c>
      <c r="M1019">
        <v>56.248174425517803</v>
      </c>
      <c r="N1019">
        <v>0.905087393809198</v>
      </c>
      <c r="O1019">
        <v>14.894551845342701</v>
      </c>
      <c r="P1019">
        <v>490.27447590231202</v>
      </c>
    </row>
    <row r="1020" spans="1:17" hidden="1" x14ac:dyDescent="0.3">
      <c r="A1020" t="s">
        <v>2187</v>
      </c>
      <c r="B1020" t="s">
        <v>2188</v>
      </c>
      <c r="C1020" t="str">
        <f>IFERROR(VLOOKUP(Table1[[#This Row],[Ticker]],[1]!Table1[[Symbol]:[Industry]],2,FALSE),"-")</f>
        <v>-</v>
      </c>
      <c r="D1020" t="s">
        <v>333</v>
      </c>
      <c r="E1020">
        <v>2481.7251270000002</v>
      </c>
      <c r="F1020">
        <v>1014.05</v>
      </c>
      <c r="G1020">
        <v>167.88693606920799</v>
      </c>
      <c r="H1020">
        <v>74.161277074317894</v>
      </c>
      <c r="I1020">
        <v>181.54163957765101</v>
      </c>
      <c r="J1020">
        <v>3.1843976117755002</v>
      </c>
      <c r="K1020">
        <v>757.856467788396</v>
      </c>
      <c r="M1020">
        <v>60.644389348443902</v>
      </c>
      <c r="N1020">
        <v>0.96927232553468101</v>
      </c>
      <c r="O1020">
        <v>11.6019920122282</v>
      </c>
      <c r="P1020">
        <v>331.51063829787199</v>
      </c>
    </row>
    <row r="1021" spans="1:17" hidden="1" x14ac:dyDescent="0.3">
      <c r="A1021" t="s">
        <v>2189</v>
      </c>
      <c r="B1021" t="s">
        <v>2190</v>
      </c>
      <c r="C1021" t="str">
        <f>IFERROR(VLOOKUP(Table1[[#This Row],[Ticker]],[1]!Table1[[Symbol]:[Industry]],2,FALSE),"-")</f>
        <v>-</v>
      </c>
      <c r="D1021" t="s">
        <v>408</v>
      </c>
      <c r="E1021">
        <v>2480.9843788650001</v>
      </c>
      <c r="F1021">
        <v>749.85</v>
      </c>
      <c r="G1021">
        <v>45.2411621631827</v>
      </c>
      <c r="H1021">
        <v>13.2389842420317</v>
      </c>
      <c r="I1021">
        <v>-10.7061531564632</v>
      </c>
      <c r="J1021">
        <v>1.7997012270791199</v>
      </c>
      <c r="K1021">
        <v>695.29207176969101</v>
      </c>
      <c r="L1021">
        <v>663.49557038572902</v>
      </c>
      <c r="M1021">
        <v>69.376713795440594</v>
      </c>
      <c r="N1021">
        <v>1.7236351785175399</v>
      </c>
      <c r="O1021">
        <v>12.9559245182369</v>
      </c>
      <c r="P1021">
        <v>75.526685393258404</v>
      </c>
      <c r="Q1021">
        <v>1.0523624302425E-2</v>
      </c>
    </row>
    <row r="1022" spans="1:17" hidden="1" x14ac:dyDescent="0.3">
      <c r="A1022" t="s">
        <v>2191</v>
      </c>
      <c r="B1022" t="s">
        <v>2192</v>
      </c>
      <c r="C1022" t="str">
        <f>IFERROR(VLOOKUP(Table1[[#This Row],[Ticker]],[1]!Table1[[Symbol]:[Industry]],2,FALSE),"-")</f>
        <v>-</v>
      </c>
      <c r="D1022" t="s">
        <v>546</v>
      </c>
      <c r="E1022">
        <v>2480.4694167500002</v>
      </c>
      <c r="F1022">
        <v>494.65</v>
      </c>
      <c r="G1022">
        <v>54.323830172327597</v>
      </c>
      <c r="H1022">
        <v>17.478290661704499</v>
      </c>
      <c r="I1022">
        <v>36.051462382508298</v>
      </c>
      <c r="J1022">
        <v>4.4287694050065403</v>
      </c>
      <c r="K1022">
        <v>434.32828439536098</v>
      </c>
      <c r="L1022">
        <v>361.72827199020401</v>
      </c>
      <c r="M1022">
        <v>69.528670440199903</v>
      </c>
      <c r="N1022">
        <v>0.61108030101753796</v>
      </c>
      <c r="O1022">
        <v>3.0829879712928201</v>
      </c>
      <c r="P1022">
        <v>91.539206195546896</v>
      </c>
    </row>
    <row r="1023" spans="1:17" hidden="1" x14ac:dyDescent="0.3">
      <c r="A1023" t="s">
        <v>2193</v>
      </c>
      <c r="B1023" t="s">
        <v>2194</v>
      </c>
      <c r="C1023" t="str">
        <f>IFERROR(VLOOKUP(Table1[[#This Row],[Ticker]],[1]!Table1[[Symbol]:[Industry]],2,FALSE),"-")</f>
        <v>-</v>
      </c>
      <c r="D1023" t="s">
        <v>21</v>
      </c>
      <c r="E1023">
        <v>2476.4948179599901</v>
      </c>
      <c r="F1023">
        <v>625.4</v>
      </c>
      <c r="G1023">
        <v>84.594230836476797</v>
      </c>
      <c r="H1023">
        <v>25.980395506265999</v>
      </c>
      <c r="I1023">
        <v>23.702748767968501</v>
      </c>
      <c r="J1023">
        <v>-0.58712152443488197</v>
      </c>
      <c r="K1023">
        <v>563.69493526845895</v>
      </c>
      <c r="L1023">
        <v>504.316034075505</v>
      </c>
      <c r="M1023">
        <v>70.274367317921403</v>
      </c>
      <c r="N1023">
        <v>1.53083796831112</v>
      </c>
      <c r="O1023">
        <v>18.148385033578499</v>
      </c>
      <c r="P1023">
        <v>135.112781954887</v>
      </c>
      <c r="Q1023">
        <v>0.115940771454001</v>
      </c>
    </row>
    <row r="1024" spans="1:17" hidden="1" x14ac:dyDescent="0.3">
      <c r="A1024" t="s">
        <v>2195</v>
      </c>
      <c r="B1024" t="s">
        <v>2196</v>
      </c>
      <c r="C1024" t="str">
        <f>IFERROR(VLOOKUP(Table1[[#This Row],[Ticker]],[1]!Table1[[Symbol]:[Industry]],2,FALSE),"-")</f>
        <v>-</v>
      </c>
      <c r="D1024" t="s">
        <v>297</v>
      </c>
      <c r="E1024">
        <v>2449.0693550999999</v>
      </c>
      <c r="F1024">
        <v>1690.55</v>
      </c>
      <c r="G1024">
        <v>865.29961965321797</v>
      </c>
      <c r="H1024">
        <v>-0.90890893812769602</v>
      </c>
      <c r="I1024">
        <v>89.4207932265831</v>
      </c>
      <c r="J1024">
        <v>-3.3937316756370199</v>
      </c>
      <c r="K1024">
        <v>1449.9088839452399</v>
      </c>
      <c r="L1024">
        <v>968.918817109928</v>
      </c>
      <c r="M1024">
        <v>52.606773489895403</v>
      </c>
      <c r="N1024">
        <v>1.6661385641553601</v>
      </c>
      <c r="O1024">
        <v>18.304693738724001</v>
      </c>
      <c r="P1024">
        <v>930.50899116123105</v>
      </c>
      <c r="Q1024">
        <v>0.24798831459090701</v>
      </c>
    </row>
    <row r="1025" spans="1:17" hidden="1" x14ac:dyDescent="0.3">
      <c r="A1025" t="s">
        <v>2197</v>
      </c>
      <c r="B1025" t="s">
        <v>2198</v>
      </c>
      <c r="C1025" t="str">
        <f>IFERROR(VLOOKUP(Table1[[#This Row],[Ticker]],[1]!Table1[[Symbol]:[Industry]],2,FALSE),"-")</f>
        <v>-</v>
      </c>
      <c r="D1025" t="s">
        <v>59</v>
      </c>
      <c r="E1025">
        <v>2447.0085367849902</v>
      </c>
      <c r="F1025">
        <v>580.29999999999995</v>
      </c>
      <c r="G1025">
        <v>33.832619287231502</v>
      </c>
      <c r="H1025">
        <v>39.084327759266301</v>
      </c>
      <c r="I1025">
        <v>35.7353390986137</v>
      </c>
      <c r="J1025">
        <v>6.8860353128337204</v>
      </c>
      <c r="K1025">
        <v>469.378390014822</v>
      </c>
      <c r="L1025">
        <v>408.98418556078002</v>
      </c>
      <c r="M1025">
        <v>77.850585206344903</v>
      </c>
      <c r="N1025">
        <v>1.03928809239146</v>
      </c>
      <c r="O1025">
        <v>2.9381354471825101</v>
      </c>
      <c r="P1025">
        <v>120.18696606502699</v>
      </c>
      <c r="Q1025">
        <v>-8.5095371789031996E-2</v>
      </c>
    </row>
    <row r="1026" spans="1:17" hidden="1" x14ac:dyDescent="0.3">
      <c r="A1026" t="s">
        <v>2199</v>
      </c>
      <c r="B1026" t="s">
        <v>2200</v>
      </c>
      <c r="C1026" t="str">
        <f>IFERROR(VLOOKUP(Table1[[#This Row],[Ticker]],[1]!Table1[[Symbol]:[Industry]],2,FALSE),"-")</f>
        <v>-</v>
      </c>
      <c r="D1026" t="s">
        <v>242</v>
      </c>
      <c r="E1026">
        <v>2444.4634520899999</v>
      </c>
      <c r="F1026">
        <v>211.31</v>
      </c>
      <c r="G1026">
        <v>74.541553386739594</v>
      </c>
      <c r="H1026">
        <v>50.899338148632999</v>
      </c>
      <c r="I1026">
        <v>59.292383264479803</v>
      </c>
      <c r="J1026">
        <v>29.379026202630499</v>
      </c>
      <c r="K1026">
        <v>160.55666830989699</v>
      </c>
      <c r="L1026">
        <v>136.51865529279101</v>
      </c>
      <c r="M1026">
        <v>79.717323682473904</v>
      </c>
      <c r="N1026">
        <v>2.7448527798061102</v>
      </c>
      <c r="O1026">
        <v>6.4313094505702404</v>
      </c>
      <c r="P1026">
        <v>106.31712556141299</v>
      </c>
      <c r="Q1026">
        <v>0.16604408431367401</v>
      </c>
    </row>
    <row r="1027" spans="1:17" hidden="1" x14ac:dyDescent="0.3">
      <c r="A1027" t="s">
        <v>2201</v>
      </c>
      <c r="B1027" t="s">
        <v>2202</v>
      </c>
      <c r="C1027" t="str">
        <f>IFERROR(VLOOKUP(Table1[[#This Row],[Ticker]],[1]!Table1[[Symbol]:[Industry]],2,FALSE),"-")</f>
        <v>-</v>
      </c>
      <c r="D1027" t="s">
        <v>539</v>
      </c>
      <c r="E1027">
        <v>2441.8240832699998</v>
      </c>
      <c r="F1027">
        <v>403.65</v>
      </c>
      <c r="G1027">
        <v>7.3663406585110298</v>
      </c>
      <c r="H1027">
        <v>16.3035677016818</v>
      </c>
      <c r="I1027">
        <v>9.1586265757329599</v>
      </c>
      <c r="J1027">
        <v>0.43572736310526999</v>
      </c>
      <c r="K1027">
        <v>373.982903577039</v>
      </c>
      <c r="L1027">
        <v>341.90420245937503</v>
      </c>
      <c r="M1027">
        <v>57.530457371477098</v>
      </c>
      <c r="N1027">
        <v>0.59069271893749897</v>
      </c>
      <c r="O1027">
        <v>4.2858912424129798</v>
      </c>
      <c r="P1027">
        <v>42.030260380013999</v>
      </c>
      <c r="Q1027">
        <v>3.1472260514795999E-2</v>
      </c>
    </row>
    <row r="1028" spans="1:17" hidden="1" x14ac:dyDescent="0.3">
      <c r="A1028" t="s">
        <v>2203</v>
      </c>
      <c r="B1028" t="s">
        <v>2204</v>
      </c>
      <c r="C1028" t="str">
        <f>IFERROR(VLOOKUP(Table1[[#This Row],[Ticker]],[1]!Table1[[Symbol]:[Industry]],2,FALSE),"-")</f>
        <v>-</v>
      </c>
      <c r="D1028" t="s">
        <v>915</v>
      </c>
      <c r="E1028">
        <v>2430.3415271059998</v>
      </c>
      <c r="F1028">
        <v>22.58</v>
      </c>
      <c r="G1028">
        <v>11.434114321554</v>
      </c>
      <c r="H1028">
        <v>-1.4994418742415501</v>
      </c>
      <c r="I1028">
        <v>-6.4889936340740197</v>
      </c>
      <c r="J1028">
        <v>-3.0836194127479</v>
      </c>
      <c r="K1028">
        <v>23.476365206629701</v>
      </c>
      <c r="L1028">
        <v>22.447372692102199</v>
      </c>
      <c r="M1028">
        <v>39.650332620108401</v>
      </c>
      <c r="N1028">
        <v>0.52776815169329205</v>
      </c>
      <c r="O1028">
        <v>42.604074402125697</v>
      </c>
      <c r="P1028">
        <v>55.189003436426098</v>
      </c>
      <c r="Q1028">
        <v>-4.4607005412543997E-2</v>
      </c>
    </row>
    <row r="1029" spans="1:17" hidden="1" x14ac:dyDescent="0.3">
      <c r="A1029" t="s">
        <v>2205</v>
      </c>
      <c r="B1029" t="s">
        <v>2206</v>
      </c>
      <c r="C1029" t="str">
        <f>IFERROR(VLOOKUP(Table1[[#This Row],[Ticker]],[1]!Table1[[Symbol]:[Industry]],2,FALSE),"-")</f>
        <v>-</v>
      </c>
      <c r="D1029" t="s">
        <v>130</v>
      </c>
      <c r="E1029">
        <v>2425.6470160809999</v>
      </c>
      <c r="F1029">
        <v>167.87</v>
      </c>
      <c r="G1029">
        <v>12.3010120814407</v>
      </c>
      <c r="H1029">
        <v>6.8591788154135998</v>
      </c>
      <c r="I1029">
        <v>-27.730923972249101</v>
      </c>
      <c r="J1029">
        <v>4.4747513186148703E-2</v>
      </c>
      <c r="K1029">
        <v>163.79894882072</v>
      </c>
      <c r="L1029">
        <v>163.67321780573701</v>
      </c>
      <c r="M1029">
        <v>57.939647946814702</v>
      </c>
      <c r="N1029">
        <v>0.79663426857030195</v>
      </c>
      <c r="O1029">
        <v>26.764758444034001</v>
      </c>
      <c r="P1029">
        <v>40.066750104297</v>
      </c>
      <c r="Q1029">
        <v>8.3151986315539994E-3</v>
      </c>
    </row>
    <row r="1030" spans="1:17" hidden="1" x14ac:dyDescent="0.3">
      <c r="A1030" t="s">
        <v>2207</v>
      </c>
      <c r="B1030" t="s">
        <v>2208</v>
      </c>
      <c r="C1030" t="str">
        <f>IFERROR(VLOOKUP(Table1[[#This Row],[Ticker]],[1]!Table1[[Symbol]:[Industry]],2,FALSE),"-")</f>
        <v>-</v>
      </c>
      <c r="D1030" t="s">
        <v>686</v>
      </c>
      <c r="E1030">
        <v>2424.38157744</v>
      </c>
      <c r="F1030">
        <v>609.6</v>
      </c>
      <c r="G1030">
        <v>21.719259070187</v>
      </c>
      <c r="H1030">
        <v>20.4473457920469</v>
      </c>
      <c r="I1030">
        <v>-9.6008621492811308</v>
      </c>
      <c r="J1030">
        <v>9.6304534826101396</v>
      </c>
      <c r="K1030">
        <v>544.03225369997904</v>
      </c>
      <c r="L1030">
        <v>528.28398835939595</v>
      </c>
      <c r="M1030">
        <v>72.811557764668393</v>
      </c>
      <c r="N1030">
        <v>1.90788520495714</v>
      </c>
      <c r="O1030">
        <v>10.7119422572178</v>
      </c>
      <c r="P1030">
        <v>49.760471686525001</v>
      </c>
      <c r="Q1030">
        <v>7.9522347390933001E-2</v>
      </c>
    </row>
    <row r="1031" spans="1:17" hidden="1" x14ac:dyDescent="0.3">
      <c r="A1031" t="s">
        <v>2209</v>
      </c>
      <c r="B1031" t="s">
        <v>2210</v>
      </c>
      <c r="C1031" t="str">
        <f>IFERROR(VLOOKUP(Table1[[#This Row],[Ticker]],[1]!Table1[[Symbol]:[Industry]],2,FALSE),"-")</f>
        <v>-</v>
      </c>
      <c r="D1031" t="s">
        <v>49</v>
      </c>
      <c r="E1031">
        <v>2419.8464060189999</v>
      </c>
      <c r="F1031">
        <v>220.01</v>
      </c>
      <c r="G1031">
        <v>2.6288189879568402</v>
      </c>
      <c r="H1031">
        <v>-7.4721939178382897</v>
      </c>
      <c r="I1031">
        <v>-30.457423000236499</v>
      </c>
      <c r="J1031">
        <v>-0.72267654752417398</v>
      </c>
      <c r="K1031">
        <v>231.826988281425</v>
      </c>
      <c r="L1031">
        <v>228.63629609304999</v>
      </c>
      <c r="M1031">
        <v>34.478633448337199</v>
      </c>
      <c r="N1031">
        <v>0.87870340814209902</v>
      </c>
      <c r="O1031">
        <v>28.880505431571301</v>
      </c>
      <c r="P1031">
        <v>30.569732937685401</v>
      </c>
      <c r="Q1031">
        <v>7.9822762782295997E-2</v>
      </c>
    </row>
    <row r="1032" spans="1:17" hidden="1" x14ac:dyDescent="0.3">
      <c r="A1032" t="s">
        <v>2211</v>
      </c>
      <c r="B1032" t="s">
        <v>2212</v>
      </c>
      <c r="C1032" t="str">
        <f>IFERROR(VLOOKUP(Table1[[#This Row],[Ticker]],[1]!Table1[[Symbol]:[Industry]],2,FALSE),"-")</f>
        <v>-</v>
      </c>
      <c r="D1032" t="s">
        <v>333</v>
      </c>
      <c r="E1032">
        <v>2419.4788417750001</v>
      </c>
      <c r="F1032">
        <v>573.25</v>
      </c>
      <c r="G1032">
        <v>555.30467174766704</v>
      </c>
      <c r="H1032">
        <v>1.7269732200980501</v>
      </c>
      <c r="I1032">
        <v>103.62610183645801</v>
      </c>
      <c r="J1032">
        <v>-2.6045317641659702</v>
      </c>
      <c r="K1032">
        <v>585.32073583042995</v>
      </c>
      <c r="L1032">
        <v>420.524949864527</v>
      </c>
      <c r="M1032">
        <v>41.203668712342299</v>
      </c>
      <c r="N1032">
        <v>0.48943794536519297</v>
      </c>
      <c r="O1032">
        <v>29.777583951155702</v>
      </c>
      <c r="P1032">
        <v>597.384428223844</v>
      </c>
      <c r="Q1032">
        <v>0.16080288071350499</v>
      </c>
    </row>
    <row r="1033" spans="1:17" hidden="1" x14ac:dyDescent="0.3">
      <c r="A1033" t="s">
        <v>2213</v>
      </c>
      <c r="B1033" t="s">
        <v>2214</v>
      </c>
      <c r="C1033" t="str">
        <f>IFERROR(VLOOKUP(Table1[[#This Row],[Ticker]],[1]!Table1[[Symbol]:[Industry]],2,FALSE),"-")</f>
        <v>-</v>
      </c>
      <c r="D1033" t="s">
        <v>188</v>
      </c>
      <c r="E1033">
        <v>2411.1694953000001</v>
      </c>
      <c r="F1033">
        <v>89.85</v>
      </c>
      <c r="G1033">
        <v>608.52378655408302</v>
      </c>
      <c r="H1033">
        <v>-10.9549974297971</v>
      </c>
      <c r="I1033">
        <v>24.609424955772401</v>
      </c>
      <c r="J1033">
        <v>-6.8294096737708996</v>
      </c>
      <c r="K1033">
        <v>96.220138663943303</v>
      </c>
      <c r="L1033">
        <v>80.156986788098095</v>
      </c>
      <c r="M1033">
        <v>42.911267441167503</v>
      </c>
      <c r="N1033">
        <v>1.3223694786870599</v>
      </c>
      <c r="O1033">
        <v>55.815247634947099</v>
      </c>
      <c r="P1033">
        <v>643.48365742656097</v>
      </c>
      <c r="Q1033">
        <v>0.17894006911867</v>
      </c>
    </row>
    <row r="1034" spans="1:17" hidden="1" x14ac:dyDescent="0.3">
      <c r="A1034" t="s">
        <v>2215</v>
      </c>
      <c r="B1034" t="s">
        <v>2216</v>
      </c>
      <c r="C1034" t="str">
        <f>IFERROR(VLOOKUP(Table1[[#This Row],[Ticker]],[1]!Table1[[Symbol]:[Industry]],2,FALSE),"-")</f>
        <v>-</v>
      </c>
      <c r="D1034" t="s">
        <v>166</v>
      </c>
      <c r="E1034">
        <v>2404.633984095</v>
      </c>
      <c r="F1034">
        <v>1595.95</v>
      </c>
      <c r="G1034">
        <v>160.10242342888699</v>
      </c>
      <c r="H1034">
        <v>21.7426993003177</v>
      </c>
      <c r="I1034">
        <v>150.251527153426</v>
      </c>
      <c r="J1034">
        <v>-1.2058794577468399</v>
      </c>
      <c r="K1034">
        <v>1380.7152803123599</v>
      </c>
      <c r="L1034">
        <v>1021.99414934641</v>
      </c>
      <c r="M1034">
        <v>56.052525309879201</v>
      </c>
      <c r="N1034">
        <v>1.1293772796435499</v>
      </c>
      <c r="O1034">
        <v>11.723424919327</v>
      </c>
      <c r="P1034">
        <v>222.96873419002301</v>
      </c>
      <c r="Q1034">
        <v>0.120979588212591</v>
      </c>
    </row>
    <row r="1035" spans="1:17" hidden="1" x14ac:dyDescent="0.3">
      <c r="A1035" t="s">
        <v>2217</v>
      </c>
      <c r="B1035" t="s">
        <v>2218</v>
      </c>
      <c r="C1035" t="str">
        <f>IFERROR(VLOOKUP(Table1[[#This Row],[Ticker]],[1]!Table1[[Symbol]:[Industry]],2,FALSE),"-")</f>
        <v>-</v>
      </c>
      <c r="D1035" t="s">
        <v>191</v>
      </c>
      <c r="E1035">
        <v>2400.80457015</v>
      </c>
      <c r="F1035">
        <v>431.55</v>
      </c>
      <c r="G1035">
        <v>-8.6713256397734106</v>
      </c>
      <c r="H1035">
        <v>6.7881570703494596</v>
      </c>
      <c r="I1035">
        <v>6.37581088103037</v>
      </c>
      <c r="J1035">
        <v>-2.3145866363519798</v>
      </c>
      <c r="K1035">
        <v>406.83840619473398</v>
      </c>
      <c r="L1035">
        <v>374.41205324520399</v>
      </c>
      <c r="M1035">
        <v>46.871951716525302</v>
      </c>
      <c r="N1035">
        <v>0.77756287005022995</v>
      </c>
      <c r="O1035">
        <v>6.2681033483953099</v>
      </c>
      <c r="P1035">
        <v>37.853378054623803</v>
      </c>
      <c r="Q1035">
        <v>-8.66154426392E-4</v>
      </c>
    </row>
    <row r="1036" spans="1:17" x14ac:dyDescent="0.3">
      <c r="A1036" t="s">
        <v>2219</v>
      </c>
      <c r="B1036" t="s">
        <v>2220</v>
      </c>
      <c r="C1036" t="str">
        <f>IFERROR(VLOOKUP(Table1[[#This Row],[Ticker]],[1]!Table1[[Symbol]:[Industry]],2,FALSE),"-")</f>
        <v>-</v>
      </c>
      <c r="D1036" t="s">
        <v>216</v>
      </c>
      <c r="E1036">
        <v>2377.9271697700001</v>
      </c>
      <c r="F1036">
        <v>307.7</v>
      </c>
      <c r="G1036">
        <v>-52.031536955615501</v>
      </c>
      <c r="H1036">
        <v>11.284871851248599</v>
      </c>
      <c r="I1036">
        <v>-15.951818319107399</v>
      </c>
      <c r="J1036">
        <v>-0.20732744661621499</v>
      </c>
      <c r="K1036">
        <v>292.74403073193201</v>
      </c>
      <c r="L1036">
        <v>322.608267664604</v>
      </c>
      <c r="M1036">
        <v>60.809002670071401</v>
      </c>
      <c r="N1036">
        <v>1.71565137523195</v>
      </c>
      <c r="O1036">
        <v>42.248943776405604</v>
      </c>
      <c r="P1036">
        <v>25.3615807700142</v>
      </c>
    </row>
    <row r="1037" spans="1:17" hidden="1" x14ac:dyDescent="0.3">
      <c r="A1037" t="s">
        <v>2221</v>
      </c>
      <c r="B1037" t="s">
        <v>2222</v>
      </c>
      <c r="C1037" t="str">
        <f>IFERROR(VLOOKUP(Table1[[#This Row],[Ticker]],[1]!Table1[[Symbol]:[Industry]],2,FALSE),"-")</f>
        <v>-</v>
      </c>
      <c r="D1037" t="s">
        <v>617</v>
      </c>
      <c r="E1037">
        <v>2377.16576076</v>
      </c>
      <c r="F1037">
        <v>523.95000000000005</v>
      </c>
      <c r="G1037">
        <v>-29.845576743334998</v>
      </c>
      <c r="H1037">
        <v>12.6476341150195</v>
      </c>
      <c r="I1037">
        <v>-13.256310478697101</v>
      </c>
      <c r="J1037">
        <v>-0.323708375734168</v>
      </c>
      <c r="K1037">
        <v>479.56919498234799</v>
      </c>
      <c r="L1037">
        <v>496.36637628777902</v>
      </c>
      <c r="M1037">
        <v>80.566476615755207</v>
      </c>
      <c r="N1037">
        <v>1.80176883972468</v>
      </c>
      <c r="O1037">
        <v>21.194770493367599</v>
      </c>
      <c r="P1037">
        <v>27.91748046875</v>
      </c>
      <c r="Q1037">
        <v>2.4109770618451001E-2</v>
      </c>
    </row>
    <row r="1038" spans="1:17" hidden="1" x14ac:dyDescent="0.3">
      <c r="A1038" t="s">
        <v>2223</v>
      </c>
      <c r="B1038" t="s">
        <v>2224</v>
      </c>
      <c r="C1038" t="str">
        <f>IFERROR(VLOOKUP(Table1[[#This Row],[Ticker]],[1]!Table1[[Symbol]:[Industry]],2,FALSE),"-")</f>
        <v>-</v>
      </c>
      <c r="D1038" t="s">
        <v>98</v>
      </c>
      <c r="E1038">
        <v>2376.3522929759902</v>
      </c>
      <c r="F1038">
        <v>51.06</v>
      </c>
      <c r="G1038">
        <v>63.249176710145797</v>
      </c>
      <c r="H1038">
        <v>4.3741964699850202</v>
      </c>
      <c r="I1038">
        <v>-21.7909981913871</v>
      </c>
      <c r="J1038">
        <v>-0.96250080060443</v>
      </c>
      <c r="K1038">
        <v>51.945599724754601</v>
      </c>
      <c r="L1038">
        <v>48.068061035718401</v>
      </c>
      <c r="M1038">
        <v>39.825725597954502</v>
      </c>
      <c r="N1038">
        <v>0.76371423362595403</v>
      </c>
      <c r="O1038">
        <v>30.2389345867606</v>
      </c>
      <c r="P1038">
        <v>100.628683693516</v>
      </c>
      <c r="Q1038">
        <v>6.1779502841893E-2</v>
      </c>
    </row>
    <row r="1039" spans="1:17" hidden="1" x14ac:dyDescent="0.3">
      <c r="A1039" t="s">
        <v>2225</v>
      </c>
      <c r="B1039" t="s">
        <v>2226</v>
      </c>
      <c r="C1039" t="str">
        <f>IFERROR(VLOOKUP(Table1[[#This Row],[Ticker]],[1]!Table1[[Symbol]:[Industry]],2,FALSE),"-")</f>
        <v>-</v>
      </c>
      <c r="D1039" t="s">
        <v>546</v>
      </c>
      <c r="E1039">
        <v>2370.0134242439999</v>
      </c>
      <c r="F1039">
        <v>131.66</v>
      </c>
      <c r="G1039">
        <v>87.310762018426502</v>
      </c>
      <c r="H1039">
        <v>26.032645038340501</v>
      </c>
      <c r="I1039">
        <v>22.070307429937898</v>
      </c>
      <c r="J1039">
        <v>-10.0943289790068</v>
      </c>
      <c r="K1039">
        <v>116.339978009571</v>
      </c>
      <c r="L1039">
        <v>102.164086728717</v>
      </c>
      <c r="M1039">
        <v>58.483118977251799</v>
      </c>
      <c r="N1039">
        <v>3.3396959452210702</v>
      </c>
      <c r="O1039">
        <v>13.1702871031444</v>
      </c>
      <c r="P1039">
        <v>115.130718954248</v>
      </c>
      <c r="Q1039">
        <v>4.4163793692296997E-2</v>
      </c>
    </row>
    <row r="1040" spans="1:17" hidden="1" x14ac:dyDescent="0.3">
      <c r="A1040" t="s">
        <v>2227</v>
      </c>
      <c r="B1040" t="s">
        <v>2228</v>
      </c>
      <c r="C1040" t="str">
        <f>IFERROR(VLOOKUP(Table1[[#This Row],[Ticker]],[1]!Table1[[Symbol]:[Industry]],2,FALSE),"-")</f>
        <v>-</v>
      </c>
      <c r="D1040" t="s">
        <v>336</v>
      </c>
      <c r="E1040">
        <v>2367.089855919</v>
      </c>
      <c r="F1040">
        <v>247.09</v>
      </c>
      <c r="G1040">
        <v>-6.1389282428179603</v>
      </c>
      <c r="H1040">
        <v>42.707781334757797</v>
      </c>
      <c r="I1040">
        <v>7.0191456704836304</v>
      </c>
      <c r="J1040">
        <v>1.9011551599210801</v>
      </c>
      <c r="K1040">
        <v>211.457563649593</v>
      </c>
      <c r="M1040">
        <v>58.129335457506897</v>
      </c>
      <c r="N1040">
        <v>1.78991718797477</v>
      </c>
      <c r="O1040">
        <v>8.9805334088793405</v>
      </c>
      <c r="P1040">
        <v>64.070385126161995</v>
      </c>
    </row>
    <row r="1041" spans="1:17" x14ac:dyDescent="0.3">
      <c r="A1041" t="s">
        <v>2229</v>
      </c>
      <c r="B1041" t="s">
        <v>2230</v>
      </c>
      <c r="C1041" t="str">
        <f>IFERROR(VLOOKUP(Table1[[#This Row],[Ticker]],[1]!Table1[[Symbol]:[Industry]],2,FALSE),"-")</f>
        <v>-</v>
      </c>
      <c r="D1041" t="s">
        <v>286</v>
      </c>
      <c r="E1041">
        <v>2364.686053115</v>
      </c>
      <c r="F1041">
        <v>819.05</v>
      </c>
      <c r="G1041">
        <v>-61.160241312382297</v>
      </c>
      <c r="H1041">
        <v>10.2612856051559</v>
      </c>
      <c r="I1041">
        <v>-18.997845687384199</v>
      </c>
      <c r="J1041">
        <v>5.6737735610520801</v>
      </c>
      <c r="K1041">
        <v>778.92306918067595</v>
      </c>
      <c r="L1041">
        <v>816.84808174954003</v>
      </c>
      <c r="M1041">
        <v>60.607600773129803</v>
      </c>
      <c r="N1041">
        <v>1.7021596192673301</v>
      </c>
      <c r="O1041">
        <v>62.102435748733299</v>
      </c>
      <c r="P1041">
        <v>23.854528958112802</v>
      </c>
      <c r="Q1041">
        <v>5.9913160742149996E-3</v>
      </c>
    </row>
    <row r="1042" spans="1:17" hidden="1" x14ac:dyDescent="0.3">
      <c r="A1042" t="s">
        <v>2231</v>
      </c>
      <c r="B1042" t="s">
        <v>2232</v>
      </c>
      <c r="C1042" t="str">
        <f>IFERROR(VLOOKUP(Table1[[#This Row],[Ticker]],[1]!Table1[[Symbol]:[Industry]],2,FALSE),"-")</f>
        <v>-</v>
      </c>
      <c r="D1042" t="s">
        <v>230</v>
      </c>
      <c r="E1042">
        <v>2360.0343463200002</v>
      </c>
      <c r="F1042">
        <v>654.85</v>
      </c>
      <c r="G1042">
        <v>61.524963167870098</v>
      </c>
      <c r="H1042">
        <v>4.6108079104268098</v>
      </c>
      <c r="I1042">
        <v>-30.594509093439999</v>
      </c>
      <c r="J1042">
        <v>-1.7339177669253001</v>
      </c>
      <c r="K1042">
        <v>638.05636621250699</v>
      </c>
      <c r="L1042">
        <v>604.11527728859801</v>
      </c>
      <c r="M1042">
        <v>53.900060707688297</v>
      </c>
      <c r="N1042">
        <v>1.42186522096245</v>
      </c>
      <c r="O1042">
        <v>42.7807894937771</v>
      </c>
      <c r="P1042">
        <v>95.477611940298502</v>
      </c>
      <c r="Q1042">
        <v>3.4449607303251001E-2</v>
      </c>
    </row>
    <row r="1043" spans="1:17" hidden="1" x14ac:dyDescent="0.3">
      <c r="A1043" t="s">
        <v>2233</v>
      </c>
      <c r="B1043" t="s">
        <v>2234</v>
      </c>
      <c r="C1043" t="str">
        <f>IFERROR(VLOOKUP(Table1[[#This Row],[Ticker]],[1]!Table1[[Symbol]:[Industry]],2,FALSE),"-")</f>
        <v>-</v>
      </c>
      <c r="D1043" t="s">
        <v>1415</v>
      </c>
      <c r="E1043">
        <v>2352.31487995</v>
      </c>
      <c r="F1043">
        <v>907.9</v>
      </c>
      <c r="G1043">
        <v>5.5421368757137301</v>
      </c>
      <c r="H1043">
        <v>58.305801571451298</v>
      </c>
      <c r="I1043">
        <v>35.419249588764401</v>
      </c>
      <c r="J1043">
        <v>11.586633499671001</v>
      </c>
      <c r="K1043">
        <v>682.95232284965596</v>
      </c>
      <c r="L1043">
        <v>629.47617864211497</v>
      </c>
      <c r="M1043">
        <v>82.894022197138895</v>
      </c>
      <c r="N1043">
        <v>1.3208485349795001</v>
      </c>
      <c r="O1043">
        <v>2.3295517127436902</v>
      </c>
      <c r="P1043">
        <v>101.085271317829</v>
      </c>
      <c r="Q1043">
        <v>1.1173229834513999E-2</v>
      </c>
    </row>
    <row r="1044" spans="1:17" hidden="1" x14ac:dyDescent="0.3">
      <c r="A1044" t="s">
        <v>2235</v>
      </c>
      <c r="B1044" t="s">
        <v>2236</v>
      </c>
      <c r="C1044" t="str">
        <f>IFERROR(VLOOKUP(Table1[[#This Row],[Ticker]],[1]!Table1[[Symbol]:[Industry]],2,FALSE),"-")</f>
        <v>-</v>
      </c>
      <c r="D1044" t="s">
        <v>546</v>
      </c>
      <c r="E1044">
        <v>2350.0728246139902</v>
      </c>
      <c r="F1044">
        <v>98.27</v>
      </c>
      <c r="G1044">
        <v>79.902780036293095</v>
      </c>
      <c r="H1044">
        <v>5.09484384004414</v>
      </c>
      <c r="I1044">
        <v>6.8240735268160204</v>
      </c>
      <c r="J1044">
        <v>-6.3617670499960797</v>
      </c>
      <c r="K1044">
        <v>98.438619635132696</v>
      </c>
      <c r="L1044">
        <v>81.139053478110299</v>
      </c>
      <c r="M1044">
        <v>39.287106191637598</v>
      </c>
      <c r="N1044">
        <v>0.69228082335013796</v>
      </c>
      <c r="O1044">
        <v>18.143889284623999</v>
      </c>
      <c r="P1044">
        <v>114.563318777292</v>
      </c>
      <c r="Q1044">
        <v>-1.2809650066859E-2</v>
      </c>
    </row>
    <row r="1045" spans="1:17" hidden="1" x14ac:dyDescent="0.3">
      <c r="A1045" t="s">
        <v>2237</v>
      </c>
      <c r="B1045" t="s">
        <v>2238</v>
      </c>
      <c r="C1045" t="str">
        <f>IFERROR(VLOOKUP(Table1[[#This Row],[Ticker]],[1]!Table1[[Symbol]:[Industry]],2,FALSE),"-")</f>
        <v>-</v>
      </c>
      <c r="D1045" t="s">
        <v>230</v>
      </c>
      <c r="E1045">
        <v>2345.6472070499999</v>
      </c>
      <c r="F1045">
        <v>16130.1</v>
      </c>
      <c r="G1045">
        <v>35.148735595865801</v>
      </c>
      <c r="H1045">
        <v>-5.2329249240439202</v>
      </c>
      <c r="I1045">
        <v>-8.5512200489037102</v>
      </c>
      <c r="J1045">
        <v>-0.29384028772752402</v>
      </c>
      <c r="K1045">
        <v>15296.0239752543</v>
      </c>
      <c r="L1045">
        <v>14091.745170471</v>
      </c>
      <c r="M1045">
        <v>66.584504386702207</v>
      </c>
      <c r="N1045">
        <v>1.15308003725315</v>
      </c>
      <c r="O1045">
        <v>9.5842555222844101</v>
      </c>
      <c r="P1045">
        <v>61.276002219655901</v>
      </c>
      <c r="Q1045">
        <v>0.116041712894785</v>
      </c>
    </row>
    <row r="1046" spans="1:17" hidden="1" x14ac:dyDescent="0.3">
      <c r="A1046" t="s">
        <v>2239</v>
      </c>
      <c r="B1046" t="s">
        <v>2240</v>
      </c>
      <c r="C1046" t="str">
        <f>IFERROR(VLOOKUP(Table1[[#This Row],[Ticker]],[1]!Table1[[Symbol]:[Industry]],2,FALSE),"-")</f>
        <v>-</v>
      </c>
      <c r="D1046" t="s">
        <v>252</v>
      </c>
      <c r="E1046">
        <v>2332.8452345999999</v>
      </c>
      <c r="F1046">
        <v>4542</v>
      </c>
      <c r="G1046">
        <v>66.611747674162501</v>
      </c>
      <c r="H1046">
        <v>36.1239758472774</v>
      </c>
      <c r="I1046">
        <v>31.8996585231158</v>
      </c>
      <c r="J1046">
        <v>7.3781742878662602</v>
      </c>
      <c r="K1046">
        <v>3767.1553351175198</v>
      </c>
      <c r="L1046">
        <v>3274.18114785017</v>
      </c>
      <c r="M1046">
        <v>75.374151945314196</v>
      </c>
      <c r="N1046">
        <v>3.9155590404857601</v>
      </c>
      <c r="O1046">
        <v>5.1298987230295099</v>
      </c>
      <c r="P1046">
        <v>94.389163510303604</v>
      </c>
      <c r="Q1046">
        <v>8.9050208004915005E-2</v>
      </c>
    </row>
    <row r="1047" spans="1:17" hidden="1" x14ac:dyDescent="0.3">
      <c r="A1047" t="s">
        <v>2241</v>
      </c>
      <c r="B1047" t="s">
        <v>2242</v>
      </c>
      <c r="C1047" t="str">
        <f>IFERROR(VLOOKUP(Table1[[#This Row],[Ticker]],[1]!Table1[[Symbol]:[Industry]],2,FALSE),"-")</f>
        <v>-</v>
      </c>
      <c r="D1047" t="s">
        <v>546</v>
      </c>
      <c r="E1047">
        <v>2329.0079999999998</v>
      </c>
      <c r="F1047">
        <v>132.33000000000001</v>
      </c>
      <c r="G1047">
        <v>176.898795260637</v>
      </c>
      <c r="H1047">
        <v>0.51828576475925503</v>
      </c>
      <c r="I1047">
        <v>90.027522025482199</v>
      </c>
      <c r="J1047">
        <v>0.50929654259701296</v>
      </c>
      <c r="K1047">
        <v>130.438283762711</v>
      </c>
      <c r="L1047">
        <v>95.184843162323205</v>
      </c>
      <c r="M1047">
        <v>37.469144063891001</v>
      </c>
      <c r="N1047">
        <v>0.36577892238017601</v>
      </c>
      <c r="O1047">
        <v>27.8243784478198</v>
      </c>
      <c r="P1047">
        <v>206.319444444444</v>
      </c>
      <c r="Q1047">
        <v>2.25445290351E-2</v>
      </c>
    </row>
    <row r="1048" spans="1:17" hidden="1" x14ac:dyDescent="0.3">
      <c r="A1048" t="s">
        <v>2243</v>
      </c>
      <c r="B1048" t="s">
        <v>2244</v>
      </c>
      <c r="C1048" t="str">
        <f>IFERROR(VLOOKUP(Table1[[#This Row],[Ticker]],[1]!Table1[[Symbol]:[Industry]],2,FALSE),"-")</f>
        <v>-</v>
      </c>
      <c r="D1048" t="s">
        <v>292</v>
      </c>
      <c r="E1048">
        <v>2322.1687630000001</v>
      </c>
      <c r="F1048">
        <v>253.31</v>
      </c>
      <c r="G1048">
        <v>148.55130565233699</v>
      </c>
      <c r="H1048">
        <v>-3.00273857753827</v>
      </c>
      <c r="I1048">
        <v>26.078208715492799</v>
      </c>
      <c r="J1048">
        <v>-3.4437861275193402</v>
      </c>
      <c r="K1048">
        <v>240.40837548063001</v>
      </c>
      <c r="L1048">
        <v>201.736065191801</v>
      </c>
      <c r="M1048">
        <v>64.327301404895707</v>
      </c>
      <c r="N1048">
        <v>0.5337816829423</v>
      </c>
      <c r="O1048">
        <v>11.641861750424299</v>
      </c>
      <c r="P1048">
        <v>179.900552486187</v>
      </c>
      <c r="Q1048">
        <v>0.10021369058684799</v>
      </c>
    </row>
    <row r="1049" spans="1:17" hidden="1" x14ac:dyDescent="0.3">
      <c r="A1049" t="s">
        <v>2245</v>
      </c>
      <c r="B1049" t="s">
        <v>2246</v>
      </c>
      <c r="C1049" t="str">
        <f>IFERROR(VLOOKUP(Table1[[#This Row],[Ticker]],[1]!Table1[[Symbol]:[Industry]],2,FALSE),"-")</f>
        <v>-</v>
      </c>
      <c r="D1049" t="s">
        <v>539</v>
      </c>
      <c r="E1049">
        <v>2322.1357584000002</v>
      </c>
      <c r="F1049">
        <v>447.9</v>
      </c>
      <c r="G1049">
        <v>-44.654212896817903</v>
      </c>
      <c r="H1049">
        <v>9.1480456593219106</v>
      </c>
      <c r="I1049">
        <v>-23.045713418016302</v>
      </c>
      <c r="J1049">
        <v>1.92629561837939</v>
      </c>
      <c r="K1049">
        <v>434.50763743009202</v>
      </c>
      <c r="L1049">
        <v>461.85902296350002</v>
      </c>
      <c r="M1049">
        <v>55.698532687607504</v>
      </c>
      <c r="N1049">
        <v>0.86871779203962796</v>
      </c>
      <c r="O1049">
        <v>28.0084840366153</v>
      </c>
      <c r="P1049">
        <v>16.9451697127937</v>
      </c>
      <c r="Q1049">
        <v>1.0941438250919E-2</v>
      </c>
    </row>
    <row r="1050" spans="1:17" hidden="1" x14ac:dyDescent="0.3">
      <c r="A1050" t="s">
        <v>2247</v>
      </c>
      <c r="B1050" t="s">
        <v>2248</v>
      </c>
      <c r="C1050" t="str">
        <f>IFERROR(VLOOKUP(Table1[[#This Row],[Ticker]],[1]!Table1[[Symbol]:[Industry]],2,FALSE),"-")</f>
        <v>-</v>
      </c>
      <c r="D1050" t="s">
        <v>130</v>
      </c>
      <c r="E1050">
        <v>2321.7905032799999</v>
      </c>
      <c r="F1050">
        <v>43.8</v>
      </c>
      <c r="G1050">
        <v>29.9653844698454</v>
      </c>
      <c r="H1050">
        <v>20.0151780087993</v>
      </c>
      <c r="I1050">
        <v>0.44884903505604701</v>
      </c>
      <c r="J1050">
        <v>5.4813641009084497</v>
      </c>
      <c r="K1050">
        <v>39.2031857626395</v>
      </c>
      <c r="L1050">
        <v>36.990083600374497</v>
      </c>
      <c r="M1050">
        <v>70.1391719676771</v>
      </c>
      <c r="N1050">
        <v>2.5532843619251402</v>
      </c>
      <c r="O1050">
        <v>5.0913242009132498</v>
      </c>
      <c r="P1050">
        <v>62.2222222222222</v>
      </c>
      <c r="Q1050">
        <v>5.5169908529676001E-2</v>
      </c>
    </row>
    <row r="1051" spans="1:17" x14ac:dyDescent="0.3">
      <c r="A1051" t="s">
        <v>2249</v>
      </c>
      <c r="B1051" t="s">
        <v>2250</v>
      </c>
      <c r="C1051" t="str">
        <f>IFERROR(VLOOKUP(Table1[[#This Row],[Ticker]],[1]!Table1[[Symbol]:[Industry]],2,FALSE),"-")</f>
        <v>-</v>
      </c>
      <c r="D1051" t="s">
        <v>230</v>
      </c>
      <c r="E1051">
        <v>2320.6570349499998</v>
      </c>
      <c r="F1051">
        <v>518.5</v>
      </c>
      <c r="G1051">
        <v>-33.193593996645198</v>
      </c>
      <c r="H1051">
        <v>1.00186360878716</v>
      </c>
      <c r="I1051">
        <v>-20.942246607362801</v>
      </c>
      <c r="J1051">
        <v>-3.7166056546141699</v>
      </c>
      <c r="K1051">
        <v>526.18988992598099</v>
      </c>
      <c r="L1051">
        <v>547.02417645575701</v>
      </c>
      <c r="M1051">
        <v>39.839240372988499</v>
      </c>
      <c r="N1051">
        <v>1.04540681198107</v>
      </c>
      <c r="O1051">
        <v>39.373191899710598</v>
      </c>
      <c r="P1051">
        <v>14.2070484581497</v>
      </c>
    </row>
    <row r="1052" spans="1:17" hidden="1" x14ac:dyDescent="0.3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286</v>
      </c>
      <c r="E1052">
        <v>2309.8329773179998</v>
      </c>
      <c r="F1052">
        <v>118.46</v>
      </c>
      <c r="G1052">
        <v>-28.686011492559</v>
      </c>
      <c r="H1052">
        <v>-9.8640553508848008</v>
      </c>
      <c r="I1052">
        <v>-6.7426604507738999</v>
      </c>
      <c r="J1052">
        <v>2.5494501973310002</v>
      </c>
      <c r="K1052">
        <v>119.58377629382601</v>
      </c>
      <c r="L1052">
        <v>114.248668938424</v>
      </c>
      <c r="M1052">
        <v>53.805974867597001</v>
      </c>
      <c r="N1052">
        <v>1.01651928340232</v>
      </c>
      <c r="O1052">
        <v>31.690021948336899</v>
      </c>
      <c r="P1052">
        <v>37.011334721258301</v>
      </c>
      <c r="Q1052">
        <v>0.17007718085215201</v>
      </c>
    </row>
    <row r="1053" spans="1:17" hidden="1" x14ac:dyDescent="0.3">
      <c r="A1053" t="s">
        <v>2253</v>
      </c>
      <c r="B1053" t="s">
        <v>2254</v>
      </c>
      <c r="C1053" t="str">
        <f>IFERROR(VLOOKUP(Table1[[#This Row],[Ticker]],[1]!Table1[[Symbol]:[Industry]],2,FALSE),"-")</f>
        <v>-</v>
      </c>
      <c r="D1053" t="s">
        <v>1415</v>
      </c>
      <c r="E1053">
        <v>2297.7202597800001</v>
      </c>
      <c r="F1053">
        <v>2531.15</v>
      </c>
      <c r="G1053">
        <v>53.869130727242997</v>
      </c>
      <c r="H1053">
        <v>11.251740718000599</v>
      </c>
      <c r="I1053">
        <v>4.11543890839536</v>
      </c>
      <c r="J1053">
        <v>-3.9859344037325299</v>
      </c>
      <c r="K1053">
        <v>2281.1226402214402</v>
      </c>
      <c r="L1053">
        <v>2121.1732516986699</v>
      </c>
      <c r="M1053">
        <v>67.834801210434406</v>
      </c>
      <c r="N1053">
        <v>2.8551188273957901</v>
      </c>
      <c r="O1053">
        <v>8.3005748375244401</v>
      </c>
      <c r="P1053">
        <v>81.4379412924268</v>
      </c>
      <c r="Q1053">
        <v>0.15095867924425799</v>
      </c>
    </row>
    <row r="1054" spans="1:17" hidden="1" x14ac:dyDescent="0.3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D1054" t="s">
        <v>80</v>
      </c>
      <c r="E1054">
        <v>2296.7763199999999</v>
      </c>
      <c r="F1054">
        <v>740.8</v>
      </c>
      <c r="G1054">
        <v>73.327080869521296</v>
      </c>
      <c r="H1054">
        <v>26.613213839786201</v>
      </c>
      <c r="I1054">
        <v>38.749938427287901</v>
      </c>
      <c r="J1054">
        <v>-0.26887515926189398</v>
      </c>
      <c r="K1054">
        <v>620.25744327304994</v>
      </c>
      <c r="L1054">
        <v>523.094655348591</v>
      </c>
      <c r="M1054">
        <v>62.700892886038197</v>
      </c>
      <c r="N1054">
        <v>1.1727779075271201</v>
      </c>
      <c r="O1054">
        <v>7.5256479481641403</v>
      </c>
      <c r="P1054">
        <v>105.29305805736399</v>
      </c>
      <c r="Q1054">
        <v>6.6592478710969003E-2</v>
      </c>
    </row>
    <row r="1055" spans="1:17" x14ac:dyDescent="0.3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526</v>
      </c>
      <c r="E1055">
        <v>2289.428000245</v>
      </c>
      <c r="F1055">
        <v>585.95000000000005</v>
      </c>
      <c r="G1055">
        <v>-36.0884863706506</v>
      </c>
      <c r="H1055">
        <v>9.0825718694094508</v>
      </c>
      <c r="I1055">
        <v>-20.096495189751799</v>
      </c>
      <c r="J1055">
        <v>6.3366314782950903</v>
      </c>
      <c r="K1055">
        <v>552.47873484269303</v>
      </c>
      <c r="L1055">
        <v>602.16446057516396</v>
      </c>
      <c r="M1055">
        <v>63.753624609961498</v>
      </c>
      <c r="N1055">
        <v>1.3720964161540701</v>
      </c>
      <c r="O1055">
        <v>35.113917569758499</v>
      </c>
      <c r="P1055">
        <v>27.090337273614502</v>
      </c>
      <c r="Q1055">
        <v>-7.3826070474884001E-2</v>
      </c>
    </row>
    <row r="1056" spans="1:17" hidden="1" x14ac:dyDescent="0.3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98</v>
      </c>
      <c r="E1056">
        <v>2282.5275085200001</v>
      </c>
      <c r="F1056">
        <v>1842.9</v>
      </c>
      <c r="G1056">
        <v>536.48857706716399</v>
      </c>
      <c r="H1056">
        <v>52.7882293586351</v>
      </c>
      <c r="I1056">
        <v>74.865776966569996</v>
      </c>
      <c r="J1056">
        <v>14.767913358927601</v>
      </c>
      <c r="K1056">
        <v>1366.5708760236801</v>
      </c>
      <c r="L1056">
        <v>1033.0748521800499</v>
      </c>
      <c r="M1056">
        <v>69.653073872126797</v>
      </c>
      <c r="N1056">
        <v>1.5453771849909801</v>
      </c>
      <c r="O1056">
        <v>0</v>
      </c>
      <c r="P1056">
        <v>646.11336032388601</v>
      </c>
    </row>
    <row r="1057" spans="1:17" hidden="1" x14ac:dyDescent="0.3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230</v>
      </c>
      <c r="E1057">
        <v>2281.7921834700001</v>
      </c>
      <c r="F1057">
        <v>746.1</v>
      </c>
      <c r="G1057">
        <v>-45.912710820324001</v>
      </c>
      <c r="H1057">
        <v>-5.4793845676512998</v>
      </c>
      <c r="I1057">
        <v>-35.577916294932898</v>
      </c>
      <c r="J1057">
        <v>6.2198434281859196</v>
      </c>
      <c r="K1057">
        <v>733.739996947441</v>
      </c>
      <c r="L1057">
        <v>818.45774579425802</v>
      </c>
      <c r="M1057">
        <v>79.631379891696596</v>
      </c>
      <c r="N1057">
        <v>1.7833634362834401</v>
      </c>
      <c r="O1057">
        <v>54.134834472590697</v>
      </c>
      <c r="P1057">
        <v>16.733161229758199</v>
      </c>
    </row>
    <row r="1058" spans="1:17" hidden="1" x14ac:dyDescent="0.3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89</v>
      </c>
      <c r="E1058">
        <v>2280.21459822</v>
      </c>
      <c r="F1058">
        <v>26.91</v>
      </c>
      <c r="G1058">
        <v>198.89597191605401</v>
      </c>
      <c r="H1058">
        <v>10.1276767698262</v>
      </c>
      <c r="I1058">
        <v>33.218301542287101</v>
      </c>
      <c r="J1058">
        <v>-0.65889657040956395</v>
      </c>
      <c r="K1058">
        <v>26.206255511191799</v>
      </c>
      <c r="L1058">
        <v>21.814769138082902</v>
      </c>
      <c r="M1058">
        <v>45.637451408521599</v>
      </c>
      <c r="N1058">
        <v>1.23703220488976</v>
      </c>
      <c r="O1058">
        <v>24.6748420661464</v>
      </c>
      <c r="P1058">
        <v>249.974346464376</v>
      </c>
      <c r="Q1058">
        <v>8.7517724675266001E-2</v>
      </c>
    </row>
    <row r="1059" spans="1:17" hidden="1" x14ac:dyDescent="0.3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59</v>
      </c>
      <c r="E1059">
        <v>2278.1964930899999</v>
      </c>
      <c r="F1059">
        <v>788.55</v>
      </c>
      <c r="G1059">
        <v>-15.7860572241988</v>
      </c>
      <c r="H1059">
        <v>10.756485131965899</v>
      </c>
      <c r="I1059">
        <v>18.8657952421738</v>
      </c>
      <c r="J1059">
        <v>3.3154924584412</v>
      </c>
      <c r="K1059">
        <v>731.77489306168104</v>
      </c>
      <c r="L1059">
        <v>673.03434285135097</v>
      </c>
      <c r="M1059">
        <v>67.236203502868904</v>
      </c>
      <c r="N1059">
        <v>0.89885777180621595</v>
      </c>
      <c r="O1059">
        <v>4.6414304736541698</v>
      </c>
      <c r="P1059">
        <v>39.838623869480401</v>
      </c>
      <c r="Q1059">
        <v>-4.1133021250222002E-2</v>
      </c>
    </row>
    <row r="1060" spans="1:17" hidden="1" x14ac:dyDescent="0.3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130</v>
      </c>
      <c r="E1060">
        <v>2272.0896913470001</v>
      </c>
      <c r="F1060">
        <v>168.37</v>
      </c>
      <c r="G1060">
        <v>92.383792094761205</v>
      </c>
      <c r="H1060">
        <v>23.3287789846541</v>
      </c>
      <c r="I1060">
        <v>14.164091458526</v>
      </c>
      <c r="J1060">
        <v>1.9937032854879699</v>
      </c>
      <c r="K1060">
        <v>155.76882811738901</v>
      </c>
      <c r="L1060">
        <v>131.36853144657499</v>
      </c>
      <c r="M1060">
        <v>47.546955930541998</v>
      </c>
      <c r="N1060">
        <v>1.0105267951591199</v>
      </c>
      <c r="O1060">
        <v>13.8563877175268</v>
      </c>
      <c r="P1060">
        <v>119.804177545691</v>
      </c>
      <c r="Q1060">
        <v>0.15129416559585501</v>
      </c>
    </row>
    <row r="1061" spans="1:17" hidden="1" x14ac:dyDescent="0.3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140</v>
      </c>
      <c r="E1061">
        <v>2271.2589057199998</v>
      </c>
      <c r="F1061">
        <v>124.18</v>
      </c>
      <c r="G1061">
        <v>119.095054431313</v>
      </c>
      <c r="H1061">
        <v>37.332928067954903</v>
      </c>
      <c r="I1061">
        <v>40.271665785925101</v>
      </c>
      <c r="J1061">
        <v>15.590609794106999</v>
      </c>
      <c r="K1061">
        <v>102.195950113237</v>
      </c>
      <c r="L1061">
        <v>89.681647906065194</v>
      </c>
      <c r="M1061">
        <v>72.499551975863696</v>
      </c>
      <c r="N1061">
        <v>3.1184905464876098</v>
      </c>
      <c r="O1061">
        <v>5.12965050732807</v>
      </c>
      <c r="P1061">
        <v>195.31510107015399</v>
      </c>
      <c r="Q1061">
        <v>2.6299301530968999E-2</v>
      </c>
    </row>
    <row r="1062" spans="1:17" hidden="1" x14ac:dyDescent="0.3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479</v>
      </c>
      <c r="E1062">
        <v>2259.2106723749998</v>
      </c>
      <c r="F1062">
        <v>2655.75</v>
      </c>
      <c r="G1062">
        <v>28.117875858446201</v>
      </c>
      <c r="H1062">
        <v>44.614470300802999</v>
      </c>
      <c r="I1062">
        <v>58.675008239889799</v>
      </c>
      <c r="J1062">
        <v>7.1848123079239795E-2</v>
      </c>
      <c r="K1062">
        <v>2029.4018995572801</v>
      </c>
      <c r="L1062">
        <v>1734.1879711080601</v>
      </c>
      <c r="M1062">
        <v>80.595572033074802</v>
      </c>
      <c r="N1062">
        <v>3.0937407830812398</v>
      </c>
      <c r="O1062">
        <v>2.6828579497317002</v>
      </c>
      <c r="P1062">
        <v>105.41826197934699</v>
      </c>
      <c r="Q1062">
        <v>-3.4148534948598999E-2</v>
      </c>
    </row>
    <row r="1063" spans="1:17" hidden="1" x14ac:dyDescent="0.3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482</v>
      </c>
      <c r="E1063">
        <v>2258.0998811999998</v>
      </c>
      <c r="F1063">
        <v>283.95</v>
      </c>
      <c r="G1063">
        <v>-21.635208141133301</v>
      </c>
      <c r="H1063">
        <v>12.0009779410397</v>
      </c>
      <c r="I1063">
        <v>-7.6863334130985104</v>
      </c>
      <c r="J1063">
        <v>-0.15605651908715101</v>
      </c>
      <c r="K1063">
        <v>267.93413510822802</v>
      </c>
      <c r="L1063">
        <v>266.80210884926498</v>
      </c>
      <c r="M1063">
        <v>60.656018624075998</v>
      </c>
      <c r="N1063">
        <v>1.27962216272434</v>
      </c>
      <c r="O1063">
        <v>8.6987145624229498</v>
      </c>
      <c r="P1063">
        <v>25.170817720960901</v>
      </c>
      <c r="Q1063">
        <v>-8.9940597949903001E-2</v>
      </c>
    </row>
    <row r="1064" spans="1:17" hidden="1" x14ac:dyDescent="0.3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D1064" t="s">
        <v>242</v>
      </c>
      <c r="E1064">
        <v>2257.7790570500001</v>
      </c>
      <c r="F1064">
        <v>455.45</v>
      </c>
      <c r="G1064">
        <v>16.9966027785573</v>
      </c>
      <c r="H1064">
        <v>26.8252707694365</v>
      </c>
      <c r="I1064">
        <v>-20.372391663757501</v>
      </c>
      <c r="J1064">
        <v>-1.5842962260162099</v>
      </c>
      <c r="K1064">
        <v>434.42453397844997</v>
      </c>
      <c r="L1064">
        <v>442.154353152927</v>
      </c>
      <c r="M1064">
        <v>50.388664935568599</v>
      </c>
      <c r="N1064">
        <v>1.20187974956138</v>
      </c>
      <c r="O1064">
        <v>40.706993083763301</v>
      </c>
      <c r="P1064">
        <v>48.089741505446199</v>
      </c>
      <c r="Q1064">
        <v>4.3150663764000001E-2</v>
      </c>
    </row>
    <row r="1065" spans="1:17" hidden="1" x14ac:dyDescent="0.3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D1065" t="s">
        <v>686</v>
      </c>
      <c r="E1065">
        <v>2255.3166864</v>
      </c>
      <c r="F1065">
        <v>357.6</v>
      </c>
      <c r="G1065">
        <v>1.1079914071958501</v>
      </c>
      <c r="H1065">
        <v>7.9683000612423003</v>
      </c>
      <c r="I1065">
        <v>-12.999690066526499</v>
      </c>
      <c r="J1065">
        <v>3.5572708511006499</v>
      </c>
      <c r="K1065">
        <v>335.993693843073</v>
      </c>
      <c r="L1065">
        <v>328.06566551457098</v>
      </c>
      <c r="M1065">
        <v>64.689154738921701</v>
      </c>
      <c r="N1065">
        <v>2.0235355934041399</v>
      </c>
      <c r="O1065">
        <v>17.967002237136398</v>
      </c>
      <c r="P1065">
        <v>40.704308479244503</v>
      </c>
      <c r="Q1065">
        <v>3.4304394071312E-2</v>
      </c>
    </row>
    <row r="1066" spans="1:17" hidden="1" x14ac:dyDescent="0.3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D1066" t="s">
        <v>80</v>
      </c>
      <c r="E1066">
        <v>2248.7886993000002</v>
      </c>
      <c r="F1066">
        <v>259.05</v>
      </c>
      <c r="G1066">
        <v>26.792008128427401</v>
      </c>
      <c r="H1066">
        <v>12.417951425437099</v>
      </c>
      <c r="I1066">
        <v>1.74012708158198</v>
      </c>
      <c r="J1066">
        <v>3.0363153978250401</v>
      </c>
      <c r="K1066">
        <v>241.121989742187</v>
      </c>
      <c r="L1066">
        <v>220.24439466776499</v>
      </c>
      <c r="M1066">
        <v>57.262978545417198</v>
      </c>
      <c r="N1066">
        <v>1.5042162322486501</v>
      </c>
      <c r="O1066">
        <v>5.9640995946728301</v>
      </c>
      <c r="P1066">
        <v>55.585585585585598</v>
      </c>
      <c r="Q1066">
        <v>-5.3732029414397003E-2</v>
      </c>
    </row>
    <row r="1067" spans="1:17" hidden="1" x14ac:dyDescent="0.3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D1067" t="s">
        <v>1099</v>
      </c>
      <c r="E1067">
        <v>2248.0216537000001</v>
      </c>
      <c r="F1067">
        <v>837.4</v>
      </c>
      <c r="G1067">
        <v>-4.2395221077728102</v>
      </c>
      <c r="H1067">
        <v>2.2569692061620499</v>
      </c>
      <c r="I1067">
        <v>-13.2471894587484</v>
      </c>
      <c r="J1067">
        <v>2.1968237558061099</v>
      </c>
      <c r="K1067">
        <v>864.69259919349497</v>
      </c>
      <c r="L1067">
        <v>846.29359405487196</v>
      </c>
      <c r="M1067">
        <v>46.975869091348301</v>
      </c>
      <c r="N1067">
        <v>1.1791210192444701</v>
      </c>
      <c r="O1067">
        <v>37.443276809171202</v>
      </c>
      <c r="P1067">
        <v>41.2022595059438</v>
      </c>
      <c r="Q1067">
        <v>1.4883660442359999E-2</v>
      </c>
    </row>
    <row r="1068" spans="1:17" hidden="1" x14ac:dyDescent="0.3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1656</v>
      </c>
      <c r="E1068">
        <v>2236.7381231999998</v>
      </c>
      <c r="F1068">
        <v>213.15</v>
      </c>
      <c r="G1068">
        <v>-54.207519407036102</v>
      </c>
      <c r="H1068">
        <v>2.9518401770404799</v>
      </c>
      <c r="I1068">
        <v>-31.796050895747399</v>
      </c>
      <c r="J1068">
        <v>9.7055121719996702</v>
      </c>
      <c r="K1068">
        <v>205.482139185091</v>
      </c>
      <c r="L1068">
        <v>228.93084832361299</v>
      </c>
      <c r="M1068">
        <v>70.147894736517102</v>
      </c>
      <c r="N1068">
        <v>2.3465831568611102</v>
      </c>
      <c r="O1068">
        <v>56.228008444757201</v>
      </c>
      <c r="P1068">
        <v>16.475409836065499</v>
      </c>
      <c r="Q1068">
        <v>0.16402286317338799</v>
      </c>
    </row>
    <row r="1069" spans="1:17" hidden="1" x14ac:dyDescent="0.3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D1069" t="s">
        <v>539</v>
      </c>
      <c r="E1069">
        <v>2232.134348</v>
      </c>
      <c r="F1069">
        <v>1938.6</v>
      </c>
      <c r="G1069">
        <v>-17.341739533896</v>
      </c>
      <c r="H1069">
        <v>8.6940012350894005</v>
      </c>
      <c r="I1069">
        <v>7.03905092272527</v>
      </c>
      <c r="J1069">
        <v>-2.7517914074323602</v>
      </c>
      <c r="K1069">
        <v>1874.0938429108201</v>
      </c>
      <c r="L1069">
        <v>1776.86906251138</v>
      </c>
      <c r="M1069">
        <v>59.857402043256201</v>
      </c>
      <c r="N1069">
        <v>1.1123126703914901</v>
      </c>
      <c r="O1069">
        <v>25.175384297946898</v>
      </c>
      <c r="P1069">
        <v>27.9603960396039</v>
      </c>
    </row>
    <row r="1070" spans="1:17" hidden="1" x14ac:dyDescent="0.3">
      <c r="A1070" t="s">
        <v>2287</v>
      </c>
      <c r="B1070" t="s">
        <v>2288</v>
      </c>
      <c r="C1070" t="str">
        <f>IFERROR(VLOOKUP(Table1[[#This Row],[Ticker]],[1]!Table1[[Symbol]:[Industry]],2,FALSE),"-")</f>
        <v>-</v>
      </c>
      <c r="D1070" t="s">
        <v>21</v>
      </c>
      <c r="E1070">
        <v>2230.9809891750001</v>
      </c>
      <c r="F1070">
        <v>245.55</v>
      </c>
      <c r="G1070">
        <v>-58.181633318783703</v>
      </c>
      <c r="H1070">
        <v>-3.9014269859040902</v>
      </c>
      <c r="I1070">
        <v>-44.912848391236501</v>
      </c>
      <c r="J1070">
        <v>-3.00122897204644</v>
      </c>
      <c r="K1070">
        <v>271.83730846324801</v>
      </c>
      <c r="M1070">
        <v>28.095864603088501</v>
      </c>
      <c r="N1070">
        <v>1.0677082173261001</v>
      </c>
      <c r="O1070">
        <v>72.551415190388894</v>
      </c>
      <c r="P1070">
        <v>10.9830508474576</v>
      </c>
    </row>
    <row r="1071" spans="1:17" hidden="1" x14ac:dyDescent="0.3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140</v>
      </c>
      <c r="E1071">
        <v>2230.6556677200001</v>
      </c>
      <c r="F1071">
        <v>128.63</v>
      </c>
      <c r="G1071">
        <v>483.53618086288799</v>
      </c>
      <c r="H1071">
        <v>3.4732853984857002</v>
      </c>
      <c r="I1071">
        <v>88.934267999260996</v>
      </c>
      <c r="J1071">
        <v>-5.3533268170380301</v>
      </c>
      <c r="K1071">
        <v>117.702144015591</v>
      </c>
      <c r="L1071">
        <v>83.893906354513206</v>
      </c>
      <c r="M1071">
        <v>61.7967039987467</v>
      </c>
      <c r="N1071">
        <v>0.750025682942425</v>
      </c>
      <c r="O1071">
        <v>7.0356837440721502</v>
      </c>
      <c r="P1071">
        <v>539.950248756218</v>
      </c>
    </row>
    <row r="1072" spans="1:17" hidden="1" x14ac:dyDescent="0.3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D1072" t="s">
        <v>80</v>
      </c>
      <c r="E1072">
        <v>2222.9816162099901</v>
      </c>
      <c r="F1072">
        <v>2947.9</v>
      </c>
      <c r="G1072">
        <v>-29.4968013859318</v>
      </c>
      <c r="H1072">
        <v>10.118294452666399</v>
      </c>
      <c r="I1072">
        <v>-10.070093930088801</v>
      </c>
      <c r="J1072">
        <v>-0.34886443137802903</v>
      </c>
      <c r="K1072">
        <v>2755.09218609853</v>
      </c>
      <c r="L1072">
        <v>2773.1072662899101</v>
      </c>
      <c r="M1072">
        <v>66.329317683766504</v>
      </c>
      <c r="N1072">
        <v>0.94676241347510304</v>
      </c>
      <c r="O1072">
        <v>9.0946097221751003</v>
      </c>
      <c r="P1072">
        <v>25.675185982563399</v>
      </c>
      <c r="Q1072">
        <v>-8.9520577758577996E-2</v>
      </c>
    </row>
    <row r="1073" spans="1:17" hidden="1" x14ac:dyDescent="0.3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D1073" t="s">
        <v>140</v>
      </c>
      <c r="E1073">
        <v>2202.5832046999999</v>
      </c>
      <c r="F1073">
        <v>71.349999999999994</v>
      </c>
      <c r="G1073">
        <v>156.22726320165901</v>
      </c>
      <c r="H1073">
        <v>22.810777103860602</v>
      </c>
      <c r="I1073">
        <v>18.674643351992799</v>
      </c>
      <c r="J1073">
        <v>-1.40093597355807</v>
      </c>
      <c r="K1073">
        <v>64.358770227706202</v>
      </c>
      <c r="L1073">
        <v>52.479470368530897</v>
      </c>
      <c r="M1073">
        <v>54.070964328786097</v>
      </c>
      <c r="N1073">
        <v>1.0286679970966399</v>
      </c>
      <c r="O1073">
        <v>9.64260686755431</v>
      </c>
      <c r="P1073">
        <v>208.87445887445801</v>
      </c>
      <c r="Q1073">
        <v>0.14097620470887001</v>
      </c>
    </row>
    <row r="1074" spans="1:17" hidden="1" x14ac:dyDescent="0.3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59</v>
      </c>
      <c r="E1074">
        <v>2201.20673609</v>
      </c>
      <c r="F1074">
        <v>260.02999999999997</v>
      </c>
      <c r="G1074">
        <v>159.61348444197199</v>
      </c>
      <c r="H1074">
        <v>22.200902861902598</v>
      </c>
      <c r="I1074">
        <v>83.876460367369106</v>
      </c>
      <c r="J1074">
        <v>8.1677665255539207</v>
      </c>
      <c r="K1074">
        <v>213.840575577116</v>
      </c>
      <c r="L1074">
        <v>168.778562399056</v>
      </c>
      <c r="M1074">
        <v>80.381700176512496</v>
      </c>
      <c r="N1074">
        <v>1.37405601002929</v>
      </c>
      <c r="O1074">
        <v>1.4229127408376101</v>
      </c>
      <c r="P1074">
        <v>185.59033498077901</v>
      </c>
      <c r="Q1074">
        <v>2.0282790081402002E-2</v>
      </c>
    </row>
    <row r="1075" spans="1:17" hidden="1" x14ac:dyDescent="0.3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242</v>
      </c>
      <c r="E1075">
        <v>2194.08385</v>
      </c>
      <c r="F1075">
        <v>439.3</v>
      </c>
      <c r="G1075">
        <v>-16.1540636435872</v>
      </c>
      <c r="H1075">
        <v>-11.0236709491314</v>
      </c>
      <c r="I1075">
        <v>-7.4077742304246996</v>
      </c>
      <c r="J1075">
        <v>-3.7683833080579401</v>
      </c>
      <c r="K1075">
        <v>454.71038996625299</v>
      </c>
      <c r="L1075">
        <v>437.15451425453301</v>
      </c>
      <c r="M1075">
        <v>40.423100198950202</v>
      </c>
      <c r="N1075">
        <v>0.83352284150896305</v>
      </c>
      <c r="O1075">
        <v>13.1117687229683</v>
      </c>
      <c r="P1075">
        <v>15.1356309789018</v>
      </c>
      <c r="Q1075">
        <v>2.7389037068989999E-2</v>
      </c>
    </row>
    <row r="1076" spans="1:17" hidden="1" x14ac:dyDescent="0.3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D1076" t="s">
        <v>49</v>
      </c>
      <c r="E1076">
        <v>2190.93564414</v>
      </c>
      <c r="F1076">
        <v>2090.85</v>
      </c>
      <c r="G1076">
        <v>-31.033218008349401</v>
      </c>
      <c r="H1076">
        <v>0.32358244577489398</v>
      </c>
      <c r="I1076">
        <v>-31.014109879552699</v>
      </c>
      <c r="J1076">
        <v>1.3128108622443899</v>
      </c>
      <c r="K1076">
        <v>2153.6436668954402</v>
      </c>
      <c r="L1076">
        <v>2119.1015461972702</v>
      </c>
      <c r="M1076">
        <v>36.048506675932998</v>
      </c>
      <c r="N1076">
        <v>1.1086610940895301</v>
      </c>
      <c r="O1076">
        <v>28.177535452088801</v>
      </c>
      <c r="P1076">
        <v>23.237651774136499</v>
      </c>
      <c r="Q1076">
        <v>9.8309838170186001E-2</v>
      </c>
    </row>
    <row r="1077" spans="1:17" x14ac:dyDescent="0.3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D1077" t="s">
        <v>292</v>
      </c>
      <c r="E1077">
        <v>2187.95434088</v>
      </c>
      <c r="F1077">
        <v>677.6</v>
      </c>
      <c r="G1077">
        <v>-9.0167051370039903</v>
      </c>
      <c r="H1077">
        <v>16.349553530749802</v>
      </c>
      <c r="I1077">
        <v>-16.967949212058301</v>
      </c>
      <c r="J1077">
        <v>9.9655305291065197</v>
      </c>
      <c r="K1077">
        <v>616.94656987589099</v>
      </c>
      <c r="L1077">
        <v>619.55805502290002</v>
      </c>
      <c r="M1077">
        <v>69.556444503084904</v>
      </c>
      <c r="N1077">
        <v>2.1533191480027201</v>
      </c>
      <c r="O1077">
        <v>13.3264462809917</v>
      </c>
      <c r="P1077">
        <v>51.047703967900098</v>
      </c>
      <c r="Q1077">
        <v>-5.8502010749812997E-2</v>
      </c>
    </row>
    <row r="1078" spans="1:17" hidden="1" x14ac:dyDescent="0.3">
      <c r="A1078" t="s">
        <v>2303</v>
      </c>
      <c r="B1078" t="s">
        <v>2304</v>
      </c>
      <c r="C1078" t="str">
        <f>IFERROR(VLOOKUP(Table1[[#This Row],[Ticker]],[1]!Table1[[Symbol]:[Industry]],2,FALSE),"-")</f>
        <v>-</v>
      </c>
      <c r="D1078" t="s">
        <v>1334</v>
      </c>
      <c r="E1078">
        <v>2183.1325488000002</v>
      </c>
      <c r="F1078">
        <v>414.4</v>
      </c>
      <c r="G1078">
        <v>49.457318657100899</v>
      </c>
      <c r="H1078">
        <v>31.2955014848127</v>
      </c>
      <c r="I1078">
        <v>49.085423048486803</v>
      </c>
      <c r="J1078">
        <v>5.4673623947402898</v>
      </c>
      <c r="K1078">
        <v>351.65638691074599</v>
      </c>
      <c r="L1078">
        <v>285.63033301142701</v>
      </c>
      <c r="M1078">
        <v>58.548512520226801</v>
      </c>
      <c r="N1078">
        <v>0.91117440994372001</v>
      </c>
      <c r="O1078">
        <v>6.0328185328185402</v>
      </c>
      <c r="P1078">
        <v>95.794944483817602</v>
      </c>
      <c r="Q1078">
        <v>4.7975454095279001E-2</v>
      </c>
    </row>
    <row r="1079" spans="1:17" hidden="1" x14ac:dyDescent="0.3">
      <c r="A1079" t="s">
        <v>2305</v>
      </c>
      <c r="B1079" t="s">
        <v>2306</v>
      </c>
      <c r="C1079" t="str">
        <f>IFERROR(VLOOKUP(Table1[[#This Row],[Ticker]],[1]!Table1[[Symbol]:[Industry]],2,FALSE),"-")</f>
        <v>-</v>
      </c>
      <c r="D1079" t="s">
        <v>718</v>
      </c>
      <c r="E1079">
        <v>2180.653534008</v>
      </c>
      <c r="F1079">
        <v>268.8</v>
      </c>
      <c r="G1079">
        <v>1.3767597633737501</v>
      </c>
      <c r="H1079">
        <v>2.90138032514179</v>
      </c>
      <c r="I1079">
        <v>0.74393620837520102</v>
      </c>
      <c r="J1079">
        <v>-0.50583107845317199</v>
      </c>
      <c r="K1079">
        <v>256.01207622116101</v>
      </c>
      <c r="L1079">
        <v>239.094361201646</v>
      </c>
      <c r="M1079">
        <v>58.290846172297002</v>
      </c>
      <c r="N1079">
        <v>0.65074550802564701</v>
      </c>
      <c r="O1079">
        <v>0.43898809523810201</v>
      </c>
      <c r="P1079">
        <v>29.729729729729701</v>
      </c>
      <c r="Q1079">
        <v>3.2968413234804997E-2</v>
      </c>
    </row>
    <row r="1080" spans="1:17" hidden="1" x14ac:dyDescent="0.3">
      <c r="A1080" t="s">
        <v>2307</v>
      </c>
      <c r="B1080" t="s">
        <v>2308</v>
      </c>
      <c r="C1080" t="str">
        <f>IFERROR(VLOOKUP(Table1[[#This Row],[Ticker]],[1]!Table1[[Symbol]:[Industry]],2,FALSE),"-")</f>
        <v>-</v>
      </c>
      <c r="D1080" t="s">
        <v>852</v>
      </c>
      <c r="E1080">
        <v>2176.8882003599902</v>
      </c>
      <c r="F1080">
        <v>326.85000000000002</v>
      </c>
      <c r="G1080">
        <v>949.77652614470298</v>
      </c>
      <c r="H1080">
        <v>26.455476158545299</v>
      </c>
      <c r="I1080">
        <v>189.49942736130399</v>
      </c>
      <c r="J1080">
        <v>4.5530100318692304</v>
      </c>
      <c r="K1080">
        <v>256.17059708898398</v>
      </c>
      <c r="L1080">
        <v>170.39183053196101</v>
      </c>
      <c r="M1080">
        <v>80.640748924918995</v>
      </c>
      <c r="N1080">
        <v>2.76374187663991</v>
      </c>
      <c r="O1080">
        <v>2.2181428789964799</v>
      </c>
      <c r="Q1080">
        <v>0.15021951088503499</v>
      </c>
    </row>
    <row r="1081" spans="1:17" hidden="1" x14ac:dyDescent="0.3">
      <c r="A1081" t="s">
        <v>2309</v>
      </c>
      <c r="B1081" t="s">
        <v>2310</v>
      </c>
      <c r="C1081" t="str">
        <f>IFERROR(VLOOKUP(Table1[[#This Row],[Ticker]],[1]!Table1[[Symbol]:[Industry]],2,FALSE),"-")</f>
        <v>-</v>
      </c>
      <c r="D1081" t="s">
        <v>247</v>
      </c>
      <c r="E1081">
        <v>2174.3326780000002</v>
      </c>
      <c r="F1081">
        <v>576.79999999999995</v>
      </c>
      <c r="G1081">
        <v>42.545322093048902</v>
      </c>
      <c r="H1081">
        <v>37.738351404135102</v>
      </c>
      <c r="I1081">
        <v>13.224951200173001</v>
      </c>
      <c r="J1081">
        <v>-1.431992972357</v>
      </c>
      <c r="K1081">
        <v>488.64379134093298</v>
      </c>
      <c r="L1081">
        <v>442.300062330853</v>
      </c>
      <c r="M1081">
        <v>67.720321038821695</v>
      </c>
      <c r="N1081">
        <v>2.8576874573688</v>
      </c>
      <c r="O1081">
        <v>4.1695561719833796</v>
      </c>
      <c r="P1081">
        <v>68.926636403572999</v>
      </c>
      <c r="Q1081">
        <v>0.122249983329589</v>
      </c>
    </row>
    <row r="1082" spans="1:17" hidden="1" x14ac:dyDescent="0.3">
      <c r="A1082" t="s">
        <v>2311</v>
      </c>
      <c r="B1082" t="s">
        <v>2312</v>
      </c>
      <c r="C1082" t="str">
        <f>IFERROR(VLOOKUP(Table1[[#This Row],[Ticker]],[1]!Table1[[Symbol]:[Industry]],2,FALSE),"-")</f>
        <v>-</v>
      </c>
      <c r="D1082" t="s">
        <v>2313</v>
      </c>
      <c r="E1082">
        <v>2168.7625320000002</v>
      </c>
      <c r="F1082">
        <v>781.5</v>
      </c>
      <c r="G1082">
        <v>105.405223549653</v>
      </c>
      <c r="H1082">
        <v>44.476445600641199</v>
      </c>
      <c r="I1082">
        <v>26.597679347654498</v>
      </c>
      <c r="J1082">
        <v>31.248926471047699</v>
      </c>
      <c r="K1082">
        <v>590.82615641934603</v>
      </c>
      <c r="L1082">
        <v>538.90243493493801</v>
      </c>
      <c r="M1082">
        <v>78.407496072398104</v>
      </c>
      <c r="N1082">
        <v>3.2971849754617502</v>
      </c>
      <c r="O1082">
        <v>8.0486244401791307</v>
      </c>
      <c r="P1082">
        <v>140.461538461538</v>
      </c>
      <c r="Q1082">
        <v>0.119024017428628</v>
      </c>
    </row>
    <row r="1083" spans="1:17" hidden="1" x14ac:dyDescent="0.3">
      <c r="A1083" t="s">
        <v>2314</v>
      </c>
      <c r="B1083" t="s">
        <v>2315</v>
      </c>
      <c r="C1083" t="str">
        <f>IFERROR(VLOOKUP(Table1[[#This Row],[Ticker]],[1]!Table1[[Symbol]:[Industry]],2,FALSE),"-")</f>
        <v>-</v>
      </c>
      <c r="D1083" t="s">
        <v>408</v>
      </c>
      <c r="E1083">
        <v>2167.3488886250002</v>
      </c>
      <c r="F1083">
        <v>907.85</v>
      </c>
      <c r="G1083">
        <v>-7.5420761546364004</v>
      </c>
      <c r="H1083">
        <v>7.2756381182297298</v>
      </c>
      <c r="I1083">
        <v>-30.716357895792999</v>
      </c>
      <c r="J1083">
        <v>-2.3243911423615602</v>
      </c>
      <c r="K1083">
        <v>905.64061224486204</v>
      </c>
      <c r="L1083">
        <v>944.69282368516099</v>
      </c>
      <c r="M1083">
        <v>49.832920366607901</v>
      </c>
      <c r="N1083">
        <v>1.59364992551838</v>
      </c>
      <c r="O1083">
        <v>59.718015090598598</v>
      </c>
      <c r="P1083">
        <v>21.5816258202758</v>
      </c>
      <c r="Q1083">
        <v>-1.7956818778106998E-2</v>
      </c>
    </row>
    <row r="1084" spans="1:17" hidden="1" x14ac:dyDescent="0.3">
      <c r="A1084" t="s">
        <v>2316</v>
      </c>
      <c r="B1084" t="s">
        <v>2317</v>
      </c>
      <c r="C1084" t="str">
        <f>IFERROR(VLOOKUP(Table1[[#This Row],[Ticker]],[1]!Table1[[Symbol]:[Industry]],2,FALSE),"-")</f>
        <v>-</v>
      </c>
      <c r="D1084" t="s">
        <v>328</v>
      </c>
      <c r="E1084">
        <v>2165.1238246599901</v>
      </c>
      <c r="F1084">
        <v>982.6</v>
      </c>
      <c r="G1084">
        <v>-7.7405021526015698</v>
      </c>
      <c r="H1084">
        <v>1.12019851303367</v>
      </c>
      <c r="I1084">
        <v>-26.837248512011598</v>
      </c>
      <c r="J1084">
        <v>-3.1885310723042402</v>
      </c>
      <c r="K1084">
        <v>1020.51829494784</v>
      </c>
      <c r="L1084">
        <v>1017.02530826345</v>
      </c>
      <c r="M1084">
        <v>36.804640857167399</v>
      </c>
      <c r="N1084">
        <v>0.95518321492291602</v>
      </c>
      <c r="O1084">
        <v>32.078159983716603</v>
      </c>
      <c r="P1084">
        <v>18.807810894141799</v>
      </c>
      <c r="Q1084">
        <v>0.166146728609986</v>
      </c>
    </row>
    <row r="1085" spans="1:17" hidden="1" x14ac:dyDescent="0.3">
      <c r="A1085" t="s">
        <v>2318</v>
      </c>
      <c r="B1085" t="s">
        <v>2319</v>
      </c>
      <c r="C1085" t="str">
        <f>IFERROR(VLOOKUP(Table1[[#This Row],[Ticker]],[1]!Table1[[Symbol]:[Industry]],2,FALSE),"-")</f>
        <v>-</v>
      </c>
      <c r="D1085" t="s">
        <v>230</v>
      </c>
      <c r="E1085">
        <v>2164.6048999999998</v>
      </c>
      <c r="F1085">
        <v>689.2</v>
      </c>
      <c r="G1085">
        <v>48.877660317464098</v>
      </c>
      <c r="H1085">
        <v>73.178307486372205</v>
      </c>
      <c r="I1085">
        <v>57.918092210826302</v>
      </c>
      <c r="J1085">
        <v>32.458965601440497</v>
      </c>
      <c r="K1085">
        <v>492.05046414326898</v>
      </c>
      <c r="L1085">
        <v>415.85354567481397</v>
      </c>
      <c r="M1085">
        <v>83.150860243522501</v>
      </c>
      <c r="N1085">
        <v>2.6962155591719901</v>
      </c>
      <c r="O1085">
        <v>8.3284968078932007</v>
      </c>
      <c r="P1085">
        <v>131.120053655264</v>
      </c>
      <c r="Q1085">
        <v>0.15424641097203201</v>
      </c>
    </row>
    <row r="1086" spans="1:17" hidden="1" x14ac:dyDescent="0.3">
      <c r="A1086" t="s">
        <v>2320</v>
      </c>
      <c r="B1086" t="s">
        <v>2321</v>
      </c>
      <c r="C1086" t="str">
        <f>IFERROR(VLOOKUP(Table1[[#This Row],[Ticker]],[1]!Table1[[Symbol]:[Industry]],2,FALSE),"-")</f>
        <v>-</v>
      </c>
      <c r="D1086" t="s">
        <v>191</v>
      </c>
      <c r="E1086">
        <v>2163.6378119999999</v>
      </c>
      <c r="F1086">
        <v>1330.5</v>
      </c>
      <c r="G1086">
        <v>27.435935104490699</v>
      </c>
      <c r="H1086">
        <v>16.494008328031502</v>
      </c>
      <c r="I1086">
        <v>42.679310525002698</v>
      </c>
      <c r="J1086">
        <v>2.5394542813482999</v>
      </c>
      <c r="K1086">
        <v>1124.3641984185101</v>
      </c>
      <c r="L1086">
        <v>960.70881781180003</v>
      </c>
      <c r="M1086">
        <v>65.697051308504797</v>
      </c>
      <c r="N1086">
        <v>1.0233981689793901</v>
      </c>
      <c r="O1086">
        <v>5.1484404359263403</v>
      </c>
      <c r="P1086">
        <v>71.555670169557104</v>
      </c>
      <c r="Q1086">
        <v>5.7950304772284002E-2</v>
      </c>
    </row>
    <row r="1087" spans="1:17" hidden="1" x14ac:dyDescent="0.3">
      <c r="A1087" t="s">
        <v>2322</v>
      </c>
      <c r="B1087" t="s">
        <v>2323</v>
      </c>
      <c r="C1087" t="str">
        <f>IFERROR(VLOOKUP(Table1[[#This Row],[Ticker]],[1]!Table1[[Symbol]:[Industry]],2,FALSE),"-")</f>
        <v>-</v>
      </c>
      <c r="E1087">
        <v>2162.509714195</v>
      </c>
      <c r="F1087">
        <v>837.35</v>
      </c>
      <c r="G1087">
        <v>42.088329186537997</v>
      </c>
      <c r="H1087">
        <v>-4.8628491632834097</v>
      </c>
      <c r="I1087">
        <v>-15.1547587980199</v>
      </c>
      <c r="J1087">
        <v>-2.6918269008126301</v>
      </c>
      <c r="K1087">
        <v>866.74285026170696</v>
      </c>
      <c r="L1087">
        <v>799.24813355553499</v>
      </c>
      <c r="M1087">
        <v>41.672243825751401</v>
      </c>
      <c r="N1087">
        <v>1.5333662019810801</v>
      </c>
      <c r="O1087">
        <v>55.251686869289998</v>
      </c>
      <c r="P1087">
        <v>86.077777777777698</v>
      </c>
      <c r="Q1087">
        <v>0.19900239914371201</v>
      </c>
    </row>
    <row r="1088" spans="1:17" hidden="1" x14ac:dyDescent="0.3">
      <c r="A1088" t="s">
        <v>2324</v>
      </c>
      <c r="B1088" t="s">
        <v>2325</v>
      </c>
      <c r="C1088" t="str">
        <f>IFERROR(VLOOKUP(Table1[[#This Row],[Ticker]],[1]!Table1[[Symbol]:[Industry]],2,FALSE),"-")</f>
        <v>-</v>
      </c>
      <c r="D1088" t="s">
        <v>80</v>
      </c>
      <c r="E1088">
        <v>2160.8727178499998</v>
      </c>
      <c r="F1088">
        <v>46.01</v>
      </c>
      <c r="G1088">
        <v>50.630939166562499</v>
      </c>
      <c r="H1088">
        <v>25.643415268615499</v>
      </c>
      <c r="I1088">
        <v>23.4799087579649</v>
      </c>
      <c r="J1088">
        <v>-1.9147206962980099</v>
      </c>
      <c r="K1088">
        <v>41.014773394146403</v>
      </c>
      <c r="L1088">
        <v>36.530691965169702</v>
      </c>
      <c r="M1088">
        <v>40.367538925958897</v>
      </c>
      <c r="N1088">
        <v>2.8736911097664901</v>
      </c>
      <c r="O1088">
        <v>5.6292110410780296</v>
      </c>
      <c r="P1088">
        <v>89.341563786008194</v>
      </c>
    </row>
    <row r="1089" spans="1:17" hidden="1" x14ac:dyDescent="0.3">
      <c r="A1089" t="s">
        <v>2326</v>
      </c>
      <c r="B1089" t="s">
        <v>2327</v>
      </c>
      <c r="C1089" t="str">
        <f>IFERROR(VLOOKUP(Table1[[#This Row],[Ticker]],[1]!Table1[[Symbol]:[Industry]],2,FALSE),"-")</f>
        <v>-</v>
      </c>
      <c r="E1089">
        <v>2156.9880499999999</v>
      </c>
      <c r="F1089">
        <v>385.9</v>
      </c>
      <c r="G1089">
        <v>-58.3514205128565</v>
      </c>
      <c r="H1089">
        <v>-11.6474103399783</v>
      </c>
      <c r="I1089">
        <v>-31.312996643488201</v>
      </c>
      <c r="J1089">
        <v>5.5222354496133397</v>
      </c>
      <c r="K1089">
        <v>413.972419976536</v>
      </c>
      <c r="L1089">
        <v>452.45567955195799</v>
      </c>
      <c r="M1089">
        <v>45.289359899751297</v>
      </c>
      <c r="N1089">
        <v>2.7303389171828099</v>
      </c>
      <c r="O1089">
        <v>69.448043534594404</v>
      </c>
      <c r="P1089">
        <v>13.3166935839083</v>
      </c>
      <c r="Q1089">
        <v>0.32642452312618497</v>
      </c>
    </row>
    <row r="1090" spans="1:17" hidden="1" x14ac:dyDescent="0.3">
      <c r="A1090" t="s">
        <v>2328</v>
      </c>
      <c r="B1090" t="s">
        <v>2329</v>
      </c>
      <c r="C1090" t="str">
        <f>IFERROR(VLOOKUP(Table1[[#This Row],[Ticker]],[1]!Table1[[Symbol]:[Industry]],2,FALSE),"-")</f>
        <v>-</v>
      </c>
      <c r="D1090" t="s">
        <v>119</v>
      </c>
      <c r="E1090">
        <v>2156.8016516439998</v>
      </c>
      <c r="F1090">
        <v>180.94</v>
      </c>
      <c r="G1090">
        <v>6.6811827488190696</v>
      </c>
      <c r="H1090">
        <v>5.8628140910512698</v>
      </c>
      <c r="I1090">
        <v>-33.944341057328003</v>
      </c>
      <c r="J1090">
        <v>2.6510745159524101</v>
      </c>
      <c r="K1090">
        <v>187.97329130492199</v>
      </c>
      <c r="L1090">
        <v>196.17521408595999</v>
      </c>
      <c r="M1090">
        <v>55.065932559529102</v>
      </c>
      <c r="N1090">
        <v>0.61027878392460899</v>
      </c>
      <c r="O1090">
        <v>60.135956670719501</v>
      </c>
      <c r="P1090">
        <v>42.416371507280502</v>
      </c>
      <c r="Q1090">
        <v>1.7974794947011999E-2</v>
      </c>
    </row>
    <row r="1091" spans="1:17" hidden="1" x14ac:dyDescent="0.3">
      <c r="A1091" t="s">
        <v>2330</v>
      </c>
      <c r="B1091" t="s">
        <v>2331</v>
      </c>
      <c r="C1091" t="str">
        <f>IFERROR(VLOOKUP(Table1[[#This Row],[Ticker]],[1]!Table1[[Symbol]:[Industry]],2,FALSE),"-")</f>
        <v>-</v>
      </c>
      <c r="D1091" t="s">
        <v>191</v>
      </c>
      <c r="E1091">
        <v>2151.1836499999999</v>
      </c>
      <c r="F1091">
        <v>880.55</v>
      </c>
      <c r="G1091">
        <v>-15.1835164270465</v>
      </c>
      <c r="H1091">
        <v>26.646520858677601</v>
      </c>
      <c r="I1091">
        <v>18.497172928134798</v>
      </c>
      <c r="J1091">
        <v>6.6517293322773101</v>
      </c>
      <c r="K1091">
        <v>727.76119454844604</v>
      </c>
      <c r="L1091">
        <v>671.99789348697095</v>
      </c>
      <c r="M1091">
        <v>68.714666148230606</v>
      </c>
      <c r="N1091">
        <v>1.23013040527352</v>
      </c>
      <c r="O1091">
        <v>3.3274657884276801</v>
      </c>
      <c r="P1091">
        <v>60.684306569343001</v>
      </c>
      <c r="Q1091">
        <v>2.2265142517022999E-2</v>
      </c>
    </row>
    <row r="1092" spans="1:17" hidden="1" x14ac:dyDescent="0.3">
      <c r="A1092" t="s">
        <v>2332</v>
      </c>
      <c r="B1092" t="s">
        <v>2333</v>
      </c>
      <c r="C1092" t="str">
        <f>IFERROR(VLOOKUP(Table1[[#This Row],[Ticker]],[1]!Table1[[Symbol]:[Industry]],2,FALSE),"-")</f>
        <v>-</v>
      </c>
      <c r="D1092" t="s">
        <v>127</v>
      </c>
      <c r="E1092">
        <v>2148.8659823399998</v>
      </c>
      <c r="F1092">
        <v>1666.2</v>
      </c>
      <c r="G1092">
        <v>-2.0025007422071002</v>
      </c>
      <c r="H1092">
        <v>-3.7243913848831598</v>
      </c>
      <c r="I1092">
        <v>-4.1792887768373301</v>
      </c>
      <c r="J1092">
        <v>-0.84507718280135902</v>
      </c>
      <c r="K1092">
        <v>1711.28545521155</v>
      </c>
      <c r="L1092">
        <v>1586.62448074698</v>
      </c>
      <c r="M1092">
        <v>52.339316264058397</v>
      </c>
      <c r="N1092">
        <v>0.37589300329344499</v>
      </c>
      <c r="O1092">
        <v>25.975273076461399</v>
      </c>
      <c r="P1092">
        <v>33.917376627551803</v>
      </c>
      <c r="Q1092">
        <v>0.104544413219962</v>
      </c>
    </row>
    <row r="1093" spans="1:17" hidden="1" x14ac:dyDescent="0.3">
      <c r="A1093" t="s">
        <v>2334</v>
      </c>
      <c r="B1093" t="s">
        <v>2335</v>
      </c>
      <c r="C1093" t="str">
        <f>IFERROR(VLOOKUP(Table1[[#This Row],[Ticker]],[1]!Table1[[Symbol]:[Industry]],2,FALSE),"-")</f>
        <v>-</v>
      </c>
      <c r="D1093" t="s">
        <v>482</v>
      </c>
      <c r="E1093">
        <v>2148.7448856400001</v>
      </c>
      <c r="F1093">
        <v>256.91000000000003</v>
      </c>
      <c r="G1093">
        <v>0.26231220099389302</v>
      </c>
      <c r="H1093">
        <v>22.069960354735102</v>
      </c>
      <c r="I1093">
        <v>-11.095706748286499</v>
      </c>
      <c r="J1093">
        <v>3.1208565196629898</v>
      </c>
      <c r="K1093">
        <v>229.061121807262</v>
      </c>
      <c r="L1093">
        <v>223.77479891088501</v>
      </c>
      <c r="M1093">
        <v>63.6691525268239</v>
      </c>
      <c r="N1093">
        <v>1.84004709068413</v>
      </c>
      <c r="O1093">
        <v>8.7929625160561908</v>
      </c>
      <c r="P1093">
        <v>42.2929936305732</v>
      </c>
      <c r="Q1093">
        <v>9.9226667918267994E-2</v>
      </c>
    </row>
    <row r="1094" spans="1:17" hidden="1" x14ac:dyDescent="0.3">
      <c r="A1094" t="s">
        <v>2336</v>
      </c>
      <c r="B1094" t="s">
        <v>2337</v>
      </c>
      <c r="C1094" t="str">
        <f>IFERROR(VLOOKUP(Table1[[#This Row],[Ticker]],[1]!Table1[[Symbol]:[Industry]],2,FALSE),"-")</f>
        <v>-</v>
      </c>
      <c r="D1094" t="s">
        <v>227</v>
      </c>
      <c r="E1094">
        <v>2128.0098197399998</v>
      </c>
      <c r="F1094">
        <v>827.9</v>
      </c>
      <c r="G1094">
        <v>5.9179300745399104</v>
      </c>
      <c r="H1094">
        <v>0.35839966472159202</v>
      </c>
      <c r="I1094">
        <v>34.735732800179001</v>
      </c>
      <c r="J1094">
        <v>-1.99534996293004</v>
      </c>
      <c r="K1094">
        <v>802.81674550030095</v>
      </c>
      <c r="L1094">
        <v>625.10525569680101</v>
      </c>
      <c r="M1094">
        <v>41.092361103867901</v>
      </c>
      <c r="N1094">
        <v>0.62973009555985604</v>
      </c>
      <c r="O1094">
        <v>19.579659379152002</v>
      </c>
      <c r="P1094">
        <v>105.94527363184</v>
      </c>
      <c r="Q1094">
        <v>0.239608660078972</v>
      </c>
    </row>
    <row r="1095" spans="1:17" hidden="1" x14ac:dyDescent="0.3">
      <c r="A1095" t="s">
        <v>2338</v>
      </c>
      <c r="B1095" t="s">
        <v>2339</v>
      </c>
      <c r="C1095" t="str">
        <f>IFERROR(VLOOKUP(Table1[[#This Row],[Ticker]],[1]!Table1[[Symbol]:[Industry]],2,FALSE),"-")</f>
        <v>-</v>
      </c>
      <c r="D1095" t="s">
        <v>336</v>
      </c>
      <c r="E1095">
        <v>2118.452493105</v>
      </c>
      <c r="F1095">
        <v>640.95000000000005</v>
      </c>
      <c r="G1095">
        <v>17.914927384364599</v>
      </c>
      <c r="H1095">
        <v>33.580862997071797</v>
      </c>
      <c r="I1095">
        <v>21.181403258752699</v>
      </c>
      <c r="J1095">
        <v>5.5142358111789296</v>
      </c>
      <c r="K1095">
        <v>533.51334034960996</v>
      </c>
      <c r="L1095">
        <v>493.27526627321902</v>
      </c>
      <c r="M1095">
        <v>74.097864989480797</v>
      </c>
      <c r="N1095">
        <v>1.6898129733284299</v>
      </c>
      <c r="O1095">
        <v>2.39488259614633</v>
      </c>
      <c r="P1095">
        <v>56.520146520146497</v>
      </c>
      <c r="Q1095">
        <v>-4.2284977504959E-2</v>
      </c>
    </row>
    <row r="1096" spans="1:17" hidden="1" x14ac:dyDescent="0.3">
      <c r="A1096" t="s">
        <v>2340</v>
      </c>
      <c r="B1096" t="s">
        <v>2341</v>
      </c>
      <c r="C1096" t="str">
        <f>IFERROR(VLOOKUP(Table1[[#This Row],[Ticker]],[1]!Table1[[Symbol]:[Industry]],2,FALSE),"-")</f>
        <v>-</v>
      </c>
      <c r="D1096" t="s">
        <v>18</v>
      </c>
      <c r="E1096">
        <v>2115.2604628859999</v>
      </c>
      <c r="F1096">
        <v>216.13</v>
      </c>
      <c r="G1096">
        <v>-53.641753849204598</v>
      </c>
      <c r="H1096">
        <v>6.3378886784174497</v>
      </c>
      <c r="I1096">
        <v>-30.613443506231398</v>
      </c>
      <c r="J1096">
        <v>2.71122190713817</v>
      </c>
      <c r="K1096">
        <v>215.032999309117</v>
      </c>
      <c r="M1096">
        <v>54.672916843049997</v>
      </c>
      <c r="N1096">
        <v>1.1495670380271801</v>
      </c>
      <c r="O1096">
        <v>59.186600657012001</v>
      </c>
      <c r="P1096">
        <v>18.459852014250401</v>
      </c>
    </row>
    <row r="1097" spans="1:17" hidden="1" x14ac:dyDescent="0.3">
      <c r="A1097" t="s">
        <v>2342</v>
      </c>
      <c r="B1097" t="s">
        <v>2343</v>
      </c>
      <c r="C1097" t="str">
        <f>IFERROR(VLOOKUP(Table1[[#This Row],[Ticker]],[1]!Table1[[Symbol]:[Industry]],2,FALSE),"-")</f>
        <v>-</v>
      </c>
      <c r="D1097" t="s">
        <v>252</v>
      </c>
      <c r="E1097">
        <v>2108.1864097799998</v>
      </c>
      <c r="F1097">
        <v>1933.8</v>
      </c>
      <c r="G1097">
        <v>137.353492940579</v>
      </c>
      <c r="H1097">
        <v>42.666029719801401</v>
      </c>
      <c r="I1097">
        <v>37.811056468883201</v>
      </c>
      <c r="J1097">
        <v>10.3518234942402</v>
      </c>
      <c r="K1097">
        <v>1550.5988621361</v>
      </c>
      <c r="L1097">
        <v>1294.93584386833</v>
      </c>
      <c r="M1097">
        <v>71.221674764600493</v>
      </c>
      <c r="N1097">
        <v>2.3072025149760198</v>
      </c>
      <c r="O1097">
        <v>3.1647533354017998</v>
      </c>
      <c r="P1097">
        <v>166.95196024295899</v>
      </c>
      <c r="Q1097">
        <v>0.109997894762704</v>
      </c>
    </row>
    <row r="1098" spans="1:17" hidden="1" x14ac:dyDescent="0.3">
      <c r="A1098" t="s">
        <v>2344</v>
      </c>
      <c r="B1098" t="s">
        <v>2345</v>
      </c>
      <c r="C1098" t="str">
        <f>IFERROR(VLOOKUP(Table1[[#This Row],[Ticker]],[1]!Table1[[Symbol]:[Industry]],2,FALSE),"-")</f>
        <v>-</v>
      </c>
      <c r="D1098" t="s">
        <v>482</v>
      </c>
      <c r="E1098">
        <v>2105.520066</v>
      </c>
      <c r="F1098">
        <v>839.1</v>
      </c>
      <c r="G1098">
        <v>62.322370626495598</v>
      </c>
      <c r="H1098">
        <v>34.503414248571701</v>
      </c>
      <c r="I1098">
        <v>28.3968872811304</v>
      </c>
      <c r="J1098">
        <v>7.8470232003270199</v>
      </c>
      <c r="K1098">
        <v>652.18557506712102</v>
      </c>
      <c r="L1098">
        <v>585.58703052880003</v>
      </c>
      <c r="M1098">
        <v>85.675123522954195</v>
      </c>
      <c r="N1098">
        <v>2.0546567286738702</v>
      </c>
      <c r="O1098">
        <v>0.67334048385174705</v>
      </c>
      <c r="P1098">
        <v>95.026147588611195</v>
      </c>
      <c r="Q1098">
        <v>0.12386028884801201</v>
      </c>
    </row>
    <row r="1099" spans="1:17" hidden="1" x14ac:dyDescent="0.3">
      <c r="A1099" t="s">
        <v>2346</v>
      </c>
      <c r="B1099" t="s">
        <v>2347</v>
      </c>
      <c r="C1099" t="str">
        <f>IFERROR(VLOOKUP(Table1[[#This Row],[Ticker]],[1]!Table1[[Symbol]:[Industry]],2,FALSE),"-")</f>
        <v>-</v>
      </c>
      <c r="D1099" t="s">
        <v>191</v>
      </c>
      <c r="E1099">
        <v>2101.5348667500002</v>
      </c>
      <c r="F1099">
        <v>340.45</v>
      </c>
      <c r="G1099">
        <v>104.6982590456</v>
      </c>
      <c r="H1099">
        <v>18.098018917393901</v>
      </c>
      <c r="I1099">
        <v>1.48032100767052</v>
      </c>
      <c r="J1099">
        <v>4.6285905452631502</v>
      </c>
      <c r="K1099">
        <v>307.07975943496598</v>
      </c>
      <c r="L1099">
        <v>267.069231040575</v>
      </c>
      <c r="M1099">
        <v>67.171731123664202</v>
      </c>
      <c r="N1099">
        <v>1.44223110654966</v>
      </c>
      <c r="O1099">
        <v>5.7423997650168896</v>
      </c>
      <c r="P1099">
        <v>136.423611111111</v>
      </c>
      <c r="Q1099">
        <v>0.14272480406959501</v>
      </c>
    </row>
    <row r="1100" spans="1:17" hidden="1" x14ac:dyDescent="0.3">
      <c r="A1100" t="s">
        <v>2348</v>
      </c>
      <c r="B1100" t="s">
        <v>2349</v>
      </c>
      <c r="C1100" t="str">
        <f>IFERROR(VLOOKUP(Table1[[#This Row],[Ticker]],[1]!Table1[[Symbol]:[Industry]],2,FALSE),"-")</f>
        <v>-</v>
      </c>
      <c r="D1100" t="s">
        <v>384</v>
      </c>
      <c r="E1100">
        <v>2099.4838479999999</v>
      </c>
      <c r="F1100">
        <v>132.58000000000001</v>
      </c>
      <c r="G1100">
        <v>49.976050837105298</v>
      </c>
      <c r="H1100">
        <v>12.955501257866899</v>
      </c>
      <c r="I1100">
        <v>-15.052372471915</v>
      </c>
      <c r="J1100">
        <v>4.6326304600083601</v>
      </c>
      <c r="K1100">
        <v>129.85141881340101</v>
      </c>
      <c r="L1100">
        <v>120.889505077008</v>
      </c>
      <c r="M1100">
        <v>51.585016985313402</v>
      </c>
      <c r="N1100">
        <v>1.3322582801873899</v>
      </c>
      <c r="O1100">
        <v>28.224468245587499</v>
      </c>
      <c r="P1100">
        <v>80.873124147339695</v>
      </c>
      <c r="Q1100">
        <v>8.6568685623232999E-2</v>
      </c>
    </row>
    <row r="1101" spans="1:17" hidden="1" x14ac:dyDescent="0.3">
      <c r="A1101" t="s">
        <v>2350</v>
      </c>
      <c r="B1101" t="s">
        <v>2351</v>
      </c>
      <c r="C1101" t="str">
        <f>IFERROR(VLOOKUP(Table1[[#This Row],[Ticker]],[1]!Table1[[Symbol]:[Industry]],2,FALSE),"-")</f>
        <v>-</v>
      </c>
      <c r="D1101" t="s">
        <v>46</v>
      </c>
      <c r="E1101">
        <v>2099.0718400000001</v>
      </c>
      <c r="F1101">
        <v>93.11</v>
      </c>
      <c r="G1101">
        <v>87.674806962246706</v>
      </c>
      <c r="H1101">
        <v>31.606785231985501</v>
      </c>
      <c r="I1101">
        <v>16.690837017806398</v>
      </c>
      <c r="J1101">
        <v>2.2130567483483201</v>
      </c>
      <c r="K1101">
        <v>80.990031180731606</v>
      </c>
      <c r="L1101">
        <v>68.503227257010593</v>
      </c>
      <c r="M1101">
        <v>59.063671568056897</v>
      </c>
      <c r="N1101">
        <v>0.85941510815147304</v>
      </c>
      <c r="O1101">
        <v>6.1110514445279698</v>
      </c>
      <c r="P1101">
        <v>139.97422680412299</v>
      </c>
      <c r="Q1101">
        <v>0.122789947012878</v>
      </c>
    </row>
    <row r="1102" spans="1:17" hidden="1" x14ac:dyDescent="0.3">
      <c r="A1102" t="s">
        <v>2352</v>
      </c>
      <c r="B1102" t="s">
        <v>2353</v>
      </c>
      <c r="C1102" t="str">
        <f>IFERROR(VLOOKUP(Table1[[#This Row],[Ticker]],[1]!Table1[[Symbol]:[Industry]],2,FALSE),"-")</f>
        <v>-</v>
      </c>
      <c r="D1102" t="s">
        <v>448</v>
      </c>
      <c r="E1102">
        <v>2098.7489999999998</v>
      </c>
      <c r="F1102">
        <v>1389.9</v>
      </c>
      <c r="G1102">
        <v>20.114102395722501</v>
      </c>
      <c r="H1102">
        <v>18.461131275343099</v>
      </c>
      <c r="I1102">
        <v>-10.713112894092999</v>
      </c>
      <c r="J1102">
        <v>2.1689495449108702</v>
      </c>
      <c r="K1102">
        <v>1299.25307618746</v>
      </c>
      <c r="L1102">
        <v>1232.76823678751</v>
      </c>
      <c r="M1102">
        <v>67.7940405293662</v>
      </c>
      <c r="N1102">
        <v>1.5591468736760401</v>
      </c>
      <c r="O1102">
        <v>15.475933520397099</v>
      </c>
      <c r="P1102">
        <v>49.4355445651005</v>
      </c>
      <c r="Q1102">
        <v>4.9205474748008002E-2</v>
      </c>
    </row>
    <row r="1103" spans="1:17" hidden="1" x14ac:dyDescent="0.3">
      <c r="A1103" t="s">
        <v>2354</v>
      </c>
      <c r="B1103" t="s">
        <v>2355</v>
      </c>
      <c r="C1103" t="str">
        <f>IFERROR(VLOOKUP(Table1[[#This Row],[Ticker]],[1]!Table1[[Symbol]:[Industry]],2,FALSE),"-")</f>
        <v>-</v>
      </c>
      <c r="D1103" t="s">
        <v>109</v>
      </c>
      <c r="E1103">
        <v>2093.8456908950002</v>
      </c>
      <c r="F1103">
        <v>21.35</v>
      </c>
      <c r="G1103">
        <v>77.152674080738905</v>
      </c>
      <c r="H1103">
        <v>3.4953225236641798</v>
      </c>
      <c r="I1103">
        <v>-21.151948495875502</v>
      </c>
      <c r="J1103">
        <v>2.3417514465486899</v>
      </c>
      <c r="K1103">
        <v>20.703177016278101</v>
      </c>
      <c r="L1103">
        <v>19.5936123937011</v>
      </c>
      <c r="M1103">
        <v>63.352106465900597</v>
      </c>
      <c r="N1103">
        <v>1.4136329273593899</v>
      </c>
      <c r="O1103">
        <v>61.358313817330199</v>
      </c>
      <c r="P1103">
        <v>124.02886196752399</v>
      </c>
      <c r="Q1103">
        <v>0.15195098634158499</v>
      </c>
    </row>
    <row r="1104" spans="1:17" hidden="1" x14ac:dyDescent="0.3">
      <c r="A1104" t="s">
        <v>2356</v>
      </c>
      <c r="B1104" t="s">
        <v>2357</v>
      </c>
      <c r="C1104" t="str">
        <f>IFERROR(VLOOKUP(Table1[[#This Row],[Ticker]],[1]!Table1[[Symbol]:[Industry]],2,FALSE),"-")</f>
        <v>-</v>
      </c>
      <c r="E1104">
        <v>2093.6880877959902</v>
      </c>
      <c r="F1104">
        <v>42.82</v>
      </c>
      <c r="G1104">
        <v>55.703317986106498</v>
      </c>
      <c r="H1104">
        <v>9.3654229906232995</v>
      </c>
      <c r="I1104">
        <v>3.2654666469067398E-3</v>
      </c>
      <c r="J1104">
        <v>-1.3674832894584299</v>
      </c>
      <c r="K1104">
        <v>42.491457904789598</v>
      </c>
      <c r="L1104">
        <v>39.068064901326103</v>
      </c>
      <c r="M1104">
        <v>45.285163759882103</v>
      </c>
      <c r="N1104">
        <v>1.3239367777764099</v>
      </c>
      <c r="O1104">
        <v>60.8594114899579</v>
      </c>
      <c r="P1104">
        <v>82.212765957446805</v>
      </c>
      <c r="Q1104">
        <v>2.5559825244961001E-2</v>
      </c>
    </row>
    <row r="1105" spans="1:17" hidden="1" x14ac:dyDescent="0.3">
      <c r="A1105" t="s">
        <v>1663</v>
      </c>
      <c r="B1105" t="s">
        <v>2358</v>
      </c>
      <c r="C1105" t="str">
        <f>IFERROR(VLOOKUP(Table1[[#This Row],[Ticker]],[1]!Table1[[Symbol]:[Industry]],2,FALSE),"-")</f>
        <v>-</v>
      </c>
      <c r="D1105" t="s">
        <v>1665</v>
      </c>
      <c r="E1105">
        <v>2091.9342556299998</v>
      </c>
      <c r="F1105">
        <v>42.1</v>
      </c>
      <c r="G1105">
        <v>80.012089192211803</v>
      </c>
      <c r="H1105">
        <v>30.196718392870299</v>
      </c>
      <c r="I1105">
        <v>13.4813393881971</v>
      </c>
      <c r="J1105">
        <v>0.55209864614321902</v>
      </c>
      <c r="K1105">
        <v>37.476381953869698</v>
      </c>
      <c r="L1105">
        <v>33.397753063508802</v>
      </c>
      <c r="M1105">
        <v>49.333103027404697</v>
      </c>
      <c r="N1105">
        <v>1.4138132881869401</v>
      </c>
      <c r="O1105">
        <v>9.1448931116389502</v>
      </c>
      <c r="P1105">
        <v>109.45273631840701</v>
      </c>
      <c r="Q1105">
        <v>7.0291434656782004E-2</v>
      </c>
    </row>
    <row r="1106" spans="1:17" hidden="1" x14ac:dyDescent="0.3">
      <c r="A1106" t="s">
        <v>2359</v>
      </c>
      <c r="B1106" t="s">
        <v>2360</v>
      </c>
      <c r="C1106" t="str">
        <f>IFERROR(VLOOKUP(Table1[[#This Row],[Ticker]],[1]!Table1[[Symbol]:[Industry]],2,FALSE),"-")</f>
        <v>-</v>
      </c>
      <c r="D1106" t="s">
        <v>617</v>
      </c>
      <c r="E1106">
        <v>2081.2336072599901</v>
      </c>
      <c r="F1106">
        <v>417.7</v>
      </c>
      <c r="G1106">
        <v>6.6835359920283501</v>
      </c>
      <c r="H1106">
        <v>5.4957603190414996</v>
      </c>
      <c r="I1106">
        <v>-20.140245666326901</v>
      </c>
      <c r="J1106">
        <v>-0.12154607887796</v>
      </c>
      <c r="K1106">
        <v>409.66826539044098</v>
      </c>
      <c r="L1106">
        <v>397.41167963855901</v>
      </c>
      <c r="M1106">
        <v>58.698033603563097</v>
      </c>
      <c r="N1106">
        <v>0.75764718581133494</v>
      </c>
      <c r="O1106">
        <v>50.813981326310703</v>
      </c>
      <c r="P1106">
        <v>52.584474885844699</v>
      </c>
      <c r="Q1106">
        <v>0.101523439712982</v>
      </c>
    </row>
    <row r="1107" spans="1:17" hidden="1" x14ac:dyDescent="0.3">
      <c r="A1107" t="s">
        <v>2361</v>
      </c>
      <c r="B1107" t="s">
        <v>2362</v>
      </c>
      <c r="C1107" t="str">
        <f>IFERROR(VLOOKUP(Table1[[#This Row],[Ticker]],[1]!Table1[[Symbol]:[Industry]],2,FALSE),"-")</f>
        <v>-</v>
      </c>
      <c r="D1107" t="s">
        <v>375</v>
      </c>
      <c r="E1107">
        <v>2071.7006008150001</v>
      </c>
      <c r="F1107">
        <v>699.95</v>
      </c>
      <c r="G1107">
        <v>32.023650925164098</v>
      </c>
      <c r="H1107">
        <v>28.154404279604499</v>
      </c>
      <c r="I1107">
        <v>-8.2298470180275096</v>
      </c>
      <c r="J1107">
        <v>0.631901457719107</v>
      </c>
      <c r="K1107">
        <v>622.08362509688698</v>
      </c>
      <c r="L1107">
        <v>576.17910926891204</v>
      </c>
      <c r="M1107">
        <v>62.219198042378203</v>
      </c>
      <c r="N1107">
        <v>1.0888265400618899</v>
      </c>
      <c r="O1107">
        <v>5.4146724766054701</v>
      </c>
      <c r="P1107">
        <v>69.049631686994303</v>
      </c>
      <c r="Q1107">
        <v>9.7672239407799993E-3</v>
      </c>
    </row>
    <row r="1108" spans="1:17" hidden="1" x14ac:dyDescent="0.3">
      <c r="A1108" t="s">
        <v>2363</v>
      </c>
      <c r="B1108" t="s">
        <v>2364</v>
      </c>
      <c r="C1108" t="str">
        <f>IFERROR(VLOOKUP(Table1[[#This Row],[Ticker]],[1]!Table1[[Symbol]:[Industry]],2,FALSE),"-")</f>
        <v>-</v>
      </c>
      <c r="D1108" t="s">
        <v>304</v>
      </c>
      <c r="E1108">
        <v>2068.8358275249998</v>
      </c>
      <c r="F1108">
        <v>329.95</v>
      </c>
      <c r="G1108">
        <v>13.420889331409199</v>
      </c>
      <c r="H1108">
        <v>-0.75533087069201899</v>
      </c>
      <c r="I1108">
        <v>24.480958718804601</v>
      </c>
      <c r="J1108">
        <v>-3.8376538948120702</v>
      </c>
      <c r="K1108">
        <v>344.92816433864999</v>
      </c>
      <c r="L1108">
        <v>310.16563394400703</v>
      </c>
      <c r="M1108">
        <v>39.379269380845997</v>
      </c>
      <c r="N1108">
        <v>0.41182299484396101</v>
      </c>
      <c r="O1108">
        <v>28.095165934232401</v>
      </c>
      <c r="P1108">
        <v>55.124588622472899</v>
      </c>
      <c r="Q1108">
        <v>8.8937239443695998E-2</v>
      </c>
    </row>
    <row r="1109" spans="1:17" hidden="1" x14ac:dyDescent="0.3">
      <c r="A1109" t="s">
        <v>2365</v>
      </c>
      <c r="B1109" t="s">
        <v>2366</v>
      </c>
      <c r="C1109" t="str">
        <f>IFERROR(VLOOKUP(Table1[[#This Row],[Ticker]],[1]!Table1[[Symbol]:[Industry]],2,FALSE),"-")</f>
        <v>-</v>
      </c>
      <c r="D1109" t="s">
        <v>242</v>
      </c>
      <c r="E1109">
        <v>2066.0486501639998</v>
      </c>
      <c r="F1109">
        <v>81.239999999999995</v>
      </c>
      <c r="G1109">
        <v>-32.074040169943302</v>
      </c>
      <c r="H1109">
        <v>2.1607846414146601</v>
      </c>
      <c r="I1109">
        <v>-21.2320626049924</v>
      </c>
      <c r="J1109">
        <v>-1.03145648836603</v>
      </c>
      <c r="K1109">
        <v>82.953342110498198</v>
      </c>
      <c r="L1109">
        <v>84.199913983576593</v>
      </c>
      <c r="M1109">
        <v>39.681252697928898</v>
      </c>
      <c r="N1109">
        <v>0.84945265118991098</v>
      </c>
      <c r="O1109">
        <v>28.631216149679901</v>
      </c>
      <c r="P1109">
        <v>13.7815126050419</v>
      </c>
      <c r="Q1109">
        <v>-3.6840620795227999E-2</v>
      </c>
    </row>
    <row r="1110" spans="1:17" hidden="1" x14ac:dyDescent="0.3">
      <c r="A1110" t="s">
        <v>2367</v>
      </c>
      <c r="B1110" t="s">
        <v>2368</v>
      </c>
      <c r="C1110" t="str">
        <f>IFERROR(VLOOKUP(Table1[[#This Row],[Ticker]],[1]!Table1[[Symbol]:[Industry]],2,FALSE),"-")</f>
        <v>-</v>
      </c>
      <c r="D1110" t="s">
        <v>900</v>
      </c>
      <c r="E1110">
        <v>2065.7497520000002</v>
      </c>
      <c r="F1110">
        <v>905.3</v>
      </c>
      <c r="G1110">
        <v>7.58364205932444E-2</v>
      </c>
      <c r="H1110">
        <v>19.293579878935201</v>
      </c>
      <c r="I1110">
        <v>0.11538509832628201</v>
      </c>
      <c r="J1110">
        <v>12.814085439137701</v>
      </c>
      <c r="K1110">
        <v>771.19324750041403</v>
      </c>
      <c r="L1110">
        <v>757.03644891791498</v>
      </c>
      <c r="M1110">
        <v>86.852484009010993</v>
      </c>
      <c r="N1110">
        <v>2.5307603634515399</v>
      </c>
      <c r="O1110">
        <v>5.7108140947752002</v>
      </c>
      <c r="P1110">
        <v>40.891759396155898</v>
      </c>
      <c r="Q1110">
        <v>7.3969601168577995E-2</v>
      </c>
    </row>
    <row r="1111" spans="1:17" hidden="1" x14ac:dyDescent="0.3">
      <c r="A1111" t="s">
        <v>2369</v>
      </c>
      <c r="B1111" t="s">
        <v>2370</v>
      </c>
      <c r="C1111" t="str">
        <f>IFERROR(VLOOKUP(Table1[[#This Row],[Ticker]],[1]!Table1[[Symbol]:[Industry]],2,FALSE),"-")</f>
        <v>-</v>
      </c>
      <c r="D1111" t="s">
        <v>286</v>
      </c>
      <c r="E1111">
        <v>2065.5903084299998</v>
      </c>
      <c r="F1111">
        <v>904.1</v>
      </c>
      <c r="G1111">
        <v>60.738855520526002</v>
      </c>
      <c r="H1111">
        <v>42.408260760428597</v>
      </c>
      <c r="I1111">
        <v>54.7681822438052</v>
      </c>
      <c r="J1111">
        <v>36.558605796198101</v>
      </c>
      <c r="K1111">
        <v>661.65152550879498</v>
      </c>
      <c r="L1111">
        <v>577.16800842636201</v>
      </c>
      <c r="M1111">
        <v>82.617593526963901</v>
      </c>
      <c r="N1111">
        <v>3.9549687407428298</v>
      </c>
      <c r="O1111">
        <v>4.8556575600044098</v>
      </c>
      <c r="P1111">
        <v>97.9203152364273</v>
      </c>
      <c r="Q1111">
        <v>4.9900961438231001E-2</v>
      </c>
    </row>
    <row r="1112" spans="1:17" hidden="1" x14ac:dyDescent="0.3">
      <c r="A1112" t="s">
        <v>2371</v>
      </c>
      <c r="B1112" t="s">
        <v>2372</v>
      </c>
      <c r="C1112" t="str">
        <f>IFERROR(VLOOKUP(Table1[[#This Row],[Ticker]],[1]!Table1[[Symbol]:[Industry]],2,FALSE),"-")</f>
        <v>-</v>
      </c>
      <c r="D1112" t="s">
        <v>130</v>
      </c>
      <c r="E1112">
        <v>2058.2630089200002</v>
      </c>
      <c r="F1112">
        <v>159.16</v>
      </c>
      <c r="G1112">
        <v>-27.834622046722799</v>
      </c>
      <c r="H1112">
        <v>15.245353808102299</v>
      </c>
      <c r="I1112">
        <v>-11.7447446091273</v>
      </c>
      <c r="J1112">
        <v>-1.4005323621130601</v>
      </c>
      <c r="K1112">
        <v>148.25348868362701</v>
      </c>
      <c r="L1112">
        <v>150.45787658413701</v>
      </c>
      <c r="M1112">
        <v>62.408636636423303</v>
      </c>
      <c r="N1112">
        <v>1.7237273286977399</v>
      </c>
      <c r="O1112">
        <v>23.366423724553901</v>
      </c>
      <c r="P1112">
        <v>38.399999999999899</v>
      </c>
    </row>
    <row r="1113" spans="1:17" hidden="1" x14ac:dyDescent="0.3">
      <c r="A1113" t="s">
        <v>2373</v>
      </c>
      <c r="B1113" t="s">
        <v>2374</v>
      </c>
      <c r="C1113" t="str">
        <f>IFERROR(VLOOKUP(Table1[[#This Row],[Ticker]],[1]!Table1[[Symbol]:[Industry]],2,FALSE),"-")</f>
        <v>-</v>
      </c>
      <c r="D1113" t="s">
        <v>653</v>
      </c>
      <c r="E1113">
        <v>2056.6538035200001</v>
      </c>
      <c r="F1113">
        <v>307.2</v>
      </c>
      <c r="G1113">
        <v>-16.512623219406699</v>
      </c>
      <c r="H1113">
        <v>7.0700945495994798</v>
      </c>
      <c r="I1113">
        <v>-15.368850639598</v>
      </c>
      <c r="J1113">
        <v>2.5076410351688998</v>
      </c>
      <c r="K1113">
        <v>300.79767572821203</v>
      </c>
      <c r="M1113">
        <v>63.331032276601697</v>
      </c>
      <c r="N1113">
        <v>1.08539654102962</v>
      </c>
      <c r="O1113">
        <v>25.29296875</v>
      </c>
      <c r="P1113">
        <v>30.556736081597901</v>
      </c>
    </row>
    <row r="1114" spans="1:17" hidden="1" x14ac:dyDescent="0.3">
      <c r="A1114" t="s">
        <v>2375</v>
      </c>
      <c r="B1114" t="s">
        <v>2376</v>
      </c>
      <c r="C1114" t="str">
        <f>IFERROR(VLOOKUP(Table1[[#This Row],[Ticker]],[1]!Table1[[Symbol]:[Industry]],2,FALSE),"-")</f>
        <v>-</v>
      </c>
      <c r="D1114" t="s">
        <v>59</v>
      </c>
      <c r="E1114">
        <v>2047.4146000349999</v>
      </c>
      <c r="F1114">
        <v>1448.95</v>
      </c>
      <c r="G1114">
        <v>-11.8930542357151</v>
      </c>
      <c r="H1114">
        <v>-2.8509649000824799</v>
      </c>
      <c r="I1114">
        <v>-5.1246469055846102</v>
      </c>
      <c r="J1114">
        <v>-2.49465713282396</v>
      </c>
      <c r="K1114">
        <v>1478.2708505796099</v>
      </c>
      <c r="L1114">
        <v>1411.6798644017899</v>
      </c>
      <c r="M1114">
        <v>41.234673139861101</v>
      </c>
      <c r="N1114">
        <v>1.6091216103719701</v>
      </c>
      <c r="O1114">
        <v>20.363021498326301</v>
      </c>
      <c r="P1114">
        <v>31.5791863421721</v>
      </c>
      <c r="Q1114">
        <v>5.235294307439E-2</v>
      </c>
    </row>
    <row r="1115" spans="1:17" hidden="1" x14ac:dyDescent="0.3">
      <c r="A1115" t="s">
        <v>2377</v>
      </c>
      <c r="B1115" t="s">
        <v>2378</v>
      </c>
      <c r="C1115" t="str">
        <f>IFERROR(VLOOKUP(Table1[[#This Row],[Ticker]],[1]!Table1[[Symbol]:[Industry]],2,FALSE),"-")</f>
        <v>-</v>
      </c>
      <c r="D1115" t="s">
        <v>617</v>
      </c>
      <c r="E1115">
        <v>2045.0025000000001</v>
      </c>
      <c r="F1115">
        <v>363.75</v>
      </c>
      <c r="G1115">
        <v>13.101936539177</v>
      </c>
      <c r="H1115">
        <v>9.2522316992362796</v>
      </c>
      <c r="I1115">
        <v>-2.8179605471846298</v>
      </c>
      <c r="J1115">
        <v>2.7880152939554899</v>
      </c>
      <c r="K1115">
        <v>348.51530919644102</v>
      </c>
      <c r="L1115">
        <v>329.18517931126701</v>
      </c>
      <c r="M1115">
        <v>56.452857381218401</v>
      </c>
      <c r="N1115">
        <v>1.38117381444903</v>
      </c>
      <c r="O1115">
        <v>8.4810996563573902</v>
      </c>
      <c r="P1115">
        <v>60.242290748898597</v>
      </c>
      <c r="Q1115">
        <v>7.7782609080964002E-2</v>
      </c>
    </row>
    <row r="1116" spans="1:17" hidden="1" x14ac:dyDescent="0.3">
      <c r="A1116" t="s">
        <v>2379</v>
      </c>
      <c r="B1116" t="s">
        <v>2380</v>
      </c>
      <c r="C1116" t="str">
        <f>IFERROR(VLOOKUP(Table1[[#This Row],[Ticker]],[1]!Table1[[Symbol]:[Industry]],2,FALSE),"-")</f>
        <v>-</v>
      </c>
      <c r="D1116" t="s">
        <v>24</v>
      </c>
      <c r="E1116">
        <v>2034.142336725</v>
      </c>
      <c r="F1116">
        <v>191.47</v>
      </c>
      <c r="G1116">
        <v>-11.2638031913768</v>
      </c>
      <c r="H1116">
        <v>-4.1473367522249296</v>
      </c>
      <c r="I1116">
        <v>5.6075527849022899</v>
      </c>
      <c r="J1116">
        <v>-0.38500949166300902</v>
      </c>
      <c r="K1116">
        <v>194.21730581814401</v>
      </c>
      <c r="L1116">
        <v>178.082232008907</v>
      </c>
      <c r="M1116">
        <v>42.536127586397797</v>
      </c>
      <c r="N1116">
        <v>0.76060251635904896</v>
      </c>
      <c r="O1116">
        <v>13.6992740377082</v>
      </c>
      <c r="P1116">
        <v>34.553759662684399</v>
      </c>
      <c r="Q1116">
        <v>-1.6267744565355E-2</v>
      </c>
    </row>
    <row r="1117" spans="1:17" hidden="1" x14ac:dyDescent="0.3">
      <c r="A1117" t="s">
        <v>2381</v>
      </c>
      <c r="B1117" t="s">
        <v>2382</v>
      </c>
      <c r="C1117" t="str">
        <f>IFERROR(VLOOKUP(Table1[[#This Row],[Ticker]],[1]!Table1[[Symbol]:[Industry]],2,FALSE),"-")</f>
        <v>-</v>
      </c>
      <c r="D1117" t="s">
        <v>833</v>
      </c>
      <c r="E1117">
        <v>2027.60857200999</v>
      </c>
      <c r="F1117">
        <v>17.899999999999999</v>
      </c>
      <c r="G1117">
        <v>16.864910713244299</v>
      </c>
      <c r="H1117">
        <v>8.4241250047393201</v>
      </c>
      <c r="I1117">
        <v>-31.1903712421413</v>
      </c>
      <c r="J1117">
        <v>-2.8434772073377999</v>
      </c>
      <c r="K1117">
        <v>18.030089123407599</v>
      </c>
      <c r="L1117">
        <v>18.3484915989633</v>
      </c>
      <c r="M1117">
        <v>39.938140350146</v>
      </c>
      <c r="N1117">
        <v>0.385229085534669</v>
      </c>
      <c r="O1117">
        <v>63.687150837988803</v>
      </c>
      <c r="P1117">
        <v>48.5477178423236</v>
      </c>
      <c r="Q1117">
        <v>6.8045419158529005E-2</v>
      </c>
    </row>
    <row r="1118" spans="1:17" hidden="1" x14ac:dyDescent="0.3">
      <c r="A1118" t="s">
        <v>2383</v>
      </c>
      <c r="B1118" t="s">
        <v>2384</v>
      </c>
      <c r="C1118" t="str">
        <f>IFERROR(VLOOKUP(Table1[[#This Row],[Ticker]],[1]!Table1[[Symbol]:[Industry]],2,FALSE),"-")</f>
        <v>-</v>
      </c>
      <c r="D1118" t="s">
        <v>242</v>
      </c>
      <c r="E1118">
        <v>2018.7273219799999</v>
      </c>
      <c r="F1118">
        <v>61.51</v>
      </c>
      <c r="G1118">
        <v>85.847315155807493</v>
      </c>
      <c r="H1118">
        <v>-6.5316999387576899</v>
      </c>
      <c r="I1118">
        <v>-15.4410029065105</v>
      </c>
      <c r="J1118">
        <v>1.4152268662268099</v>
      </c>
      <c r="K1118">
        <v>64.308418030006905</v>
      </c>
      <c r="L1118">
        <v>59.296139482778301</v>
      </c>
      <c r="M1118">
        <v>45.520216394412103</v>
      </c>
      <c r="N1118">
        <v>0.78871530741852103</v>
      </c>
      <c r="O1118">
        <v>55.909608193789602</v>
      </c>
      <c r="P1118">
        <v>116.96649029982299</v>
      </c>
      <c r="Q1118">
        <v>9.4204933948399995E-3</v>
      </c>
    </row>
    <row r="1119" spans="1:17" hidden="1" x14ac:dyDescent="0.3">
      <c r="A1119" t="s">
        <v>2385</v>
      </c>
      <c r="B1119" t="s">
        <v>2386</v>
      </c>
      <c r="C1119" t="str">
        <f>IFERROR(VLOOKUP(Table1[[#This Row],[Ticker]],[1]!Table1[[Symbol]:[Industry]],2,FALSE),"-")</f>
        <v>-</v>
      </c>
      <c r="D1119" t="s">
        <v>375</v>
      </c>
      <c r="E1119">
        <v>2017.6102934999999</v>
      </c>
      <c r="F1119">
        <v>230.25</v>
      </c>
      <c r="G1119">
        <v>-51.674579233988602</v>
      </c>
      <c r="H1119">
        <v>-3.9857478194653502</v>
      </c>
      <c r="I1119">
        <v>-33.109745236404599</v>
      </c>
      <c r="J1119">
        <v>-0.38964518101728202</v>
      </c>
      <c r="K1119">
        <v>233.989504326288</v>
      </c>
      <c r="L1119">
        <v>255.27856583530601</v>
      </c>
      <c r="M1119">
        <v>46.0402355059285</v>
      </c>
      <c r="N1119">
        <v>0.76654770567669295</v>
      </c>
      <c r="O1119">
        <v>51.2920738327904</v>
      </c>
      <c r="P1119">
        <v>9.6428571428571495</v>
      </c>
      <c r="Q1119">
        <v>0.16972784027125701</v>
      </c>
    </row>
    <row r="1120" spans="1:17" hidden="1" x14ac:dyDescent="0.3">
      <c r="A1120" t="s">
        <v>2387</v>
      </c>
      <c r="B1120" t="s">
        <v>2388</v>
      </c>
      <c r="C1120" t="str">
        <f>IFERROR(VLOOKUP(Table1[[#This Row],[Ticker]],[1]!Table1[[Symbol]:[Industry]],2,FALSE),"-")</f>
        <v>-</v>
      </c>
      <c r="E1120">
        <v>2007.2119997279999</v>
      </c>
      <c r="F1120">
        <v>119.98</v>
      </c>
      <c r="G1120">
        <v>124.299494895672</v>
      </c>
      <c r="H1120">
        <v>3.4822095019052202</v>
      </c>
      <c r="I1120">
        <v>-42.890109099856303</v>
      </c>
      <c r="J1120">
        <v>-1.2998552361136899</v>
      </c>
      <c r="K1120">
        <v>126.743243319613</v>
      </c>
      <c r="L1120">
        <v>128.846375524454</v>
      </c>
      <c r="M1120">
        <v>53.491979319153501</v>
      </c>
      <c r="N1120">
        <v>0.64250524118971097</v>
      </c>
      <c r="O1120">
        <v>128.70478413068801</v>
      </c>
      <c r="P1120">
        <v>242.79999999999899</v>
      </c>
    </row>
    <row r="1121" spans="1:17" hidden="1" x14ac:dyDescent="0.3">
      <c r="A1121" t="s">
        <v>2389</v>
      </c>
      <c r="B1121" t="s">
        <v>2390</v>
      </c>
      <c r="C1121" t="str">
        <f>IFERROR(VLOOKUP(Table1[[#This Row],[Ticker]],[1]!Table1[[Symbol]:[Industry]],2,FALSE),"-")</f>
        <v>-</v>
      </c>
      <c r="D1121" t="s">
        <v>1502</v>
      </c>
      <c r="E1121">
        <v>2002.8546109439999</v>
      </c>
      <c r="F1121">
        <v>92.02</v>
      </c>
      <c r="G1121">
        <v>-20.228193690068998</v>
      </c>
      <c r="H1121">
        <v>-0.378054591004572</v>
      </c>
      <c r="I1121">
        <v>-24.239540699530199</v>
      </c>
      <c r="J1121">
        <v>2.2325342202338301</v>
      </c>
      <c r="K1121">
        <v>94.2209026367359</v>
      </c>
      <c r="L1121">
        <v>96.808038559481801</v>
      </c>
      <c r="M1121">
        <v>53.8392179112343</v>
      </c>
      <c r="N1121">
        <v>1.26955595939876</v>
      </c>
      <c r="O1121">
        <v>40.730276026950598</v>
      </c>
      <c r="P1121">
        <v>10.867469879518</v>
      </c>
      <c r="Q1121">
        <v>1.4270164850557999E-2</v>
      </c>
    </row>
    <row r="1122" spans="1:17" hidden="1" x14ac:dyDescent="0.3">
      <c r="A1122" t="s">
        <v>2391</v>
      </c>
      <c r="B1122" t="s">
        <v>2392</v>
      </c>
      <c r="C1122" t="str">
        <f>IFERROR(VLOOKUP(Table1[[#This Row],[Ticker]],[1]!Table1[[Symbol]:[Industry]],2,FALSE),"-")</f>
        <v>-</v>
      </c>
      <c r="D1122" t="s">
        <v>151</v>
      </c>
      <c r="E1122">
        <v>2001.7798741009999</v>
      </c>
      <c r="F1122">
        <v>127.57</v>
      </c>
      <c r="G1122">
        <v>-31.4832714567588</v>
      </c>
      <c r="H1122">
        <v>-7.5853122879808197</v>
      </c>
      <c r="I1122">
        <v>-26.5289754747415</v>
      </c>
      <c r="J1122">
        <v>-0.35249442929567698</v>
      </c>
      <c r="K1122">
        <v>134.68169285738099</v>
      </c>
      <c r="M1122">
        <v>47.618369576593302</v>
      </c>
      <c r="N1122">
        <v>1.43981556286284</v>
      </c>
      <c r="O1122">
        <v>52.073371482323402</v>
      </c>
      <c r="P1122">
        <v>6.30833333333333</v>
      </c>
    </row>
    <row r="1123" spans="1:17" x14ac:dyDescent="0.3">
      <c r="A1123" t="s">
        <v>2393</v>
      </c>
      <c r="B1123" t="s">
        <v>2394</v>
      </c>
      <c r="C1123" t="str">
        <f>IFERROR(VLOOKUP(Table1[[#This Row],[Ticker]],[1]!Table1[[Symbol]:[Industry]],2,FALSE),"-")</f>
        <v>-</v>
      </c>
      <c r="D1123" t="s">
        <v>104</v>
      </c>
      <c r="E1123">
        <v>1998.0408509599999</v>
      </c>
      <c r="F1123">
        <v>8.14</v>
      </c>
      <c r="G1123">
        <v>-28.4490025615628</v>
      </c>
      <c r="H1123">
        <v>-36.379109924034097</v>
      </c>
      <c r="I1123">
        <v>-76.064822480188099</v>
      </c>
      <c r="J1123">
        <v>-16.086195048479102</v>
      </c>
      <c r="K1123">
        <v>13.2193491492473</v>
      </c>
      <c r="L1123">
        <v>15.7822028408828</v>
      </c>
      <c r="M1123">
        <v>18.366221804633199</v>
      </c>
      <c r="N1123">
        <v>0.47376574966217699</v>
      </c>
      <c r="O1123">
        <v>233.53808353808299</v>
      </c>
      <c r="P1123">
        <v>8.5333333333333492</v>
      </c>
      <c r="Q1123">
        <v>-1.1723221616716999E-2</v>
      </c>
    </row>
    <row r="1124" spans="1:17" hidden="1" x14ac:dyDescent="0.3">
      <c r="A1124" t="s">
        <v>2395</v>
      </c>
      <c r="B1124" t="s">
        <v>2396</v>
      </c>
      <c r="C1124" t="str">
        <f>IFERROR(VLOOKUP(Table1[[#This Row],[Ticker]],[1]!Table1[[Symbol]:[Industry]],2,FALSE),"-")</f>
        <v>-</v>
      </c>
      <c r="E1124">
        <v>1995.805728</v>
      </c>
      <c r="F1124">
        <v>807.6</v>
      </c>
      <c r="G1124">
        <v>2902.1740280164699</v>
      </c>
      <c r="H1124">
        <v>14.603023798281599</v>
      </c>
      <c r="I1124">
        <v>415.84012492923898</v>
      </c>
      <c r="J1124">
        <v>1.97088072410132</v>
      </c>
      <c r="K1124">
        <v>695.06133613079703</v>
      </c>
      <c r="L1124">
        <v>415.00960733602398</v>
      </c>
      <c r="M1124">
        <v>46.928336234480597</v>
      </c>
      <c r="N1124">
        <v>0.99436870183758097</v>
      </c>
      <c r="O1124">
        <v>17.880138682516101</v>
      </c>
      <c r="P1124">
        <v>3130.4</v>
      </c>
    </row>
    <row r="1125" spans="1:17" hidden="1" x14ac:dyDescent="0.3">
      <c r="A1125" t="s">
        <v>2397</v>
      </c>
      <c r="B1125" t="s">
        <v>2398</v>
      </c>
      <c r="C1125" t="str">
        <f>IFERROR(VLOOKUP(Table1[[#This Row],[Ticker]],[1]!Table1[[Symbol]:[Industry]],2,FALSE),"-")</f>
        <v>-</v>
      </c>
      <c r="D1125" t="s">
        <v>104</v>
      </c>
      <c r="E1125">
        <v>1993.6477152349901</v>
      </c>
      <c r="F1125">
        <v>898.15</v>
      </c>
      <c r="G1125">
        <v>92.7487437125193</v>
      </c>
      <c r="H1125">
        <v>6.0701289970198102</v>
      </c>
      <c r="I1125">
        <v>64.606957195524799</v>
      </c>
      <c r="J1125">
        <v>-3.1458483645378701</v>
      </c>
      <c r="K1125">
        <v>825.76915003697695</v>
      </c>
      <c r="L1125">
        <v>653.80046112723005</v>
      </c>
      <c r="M1125">
        <v>64.265170292536595</v>
      </c>
      <c r="N1125">
        <v>0.60304175726244102</v>
      </c>
      <c r="O1125">
        <v>8.8904971329956108</v>
      </c>
      <c r="P1125">
        <v>132.621082621082</v>
      </c>
      <c r="Q1125">
        <v>4.7570796019305001E-2</v>
      </c>
    </row>
    <row r="1126" spans="1:17" hidden="1" x14ac:dyDescent="0.3">
      <c r="A1126" t="s">
        <v>2399</v>
      </c>
      <c r="B1126" t="s">
        <v>2400</v>
      </c>
      <c r="C1126" t="str">
        <f>IFERROR(VLOOKUP(Table1[[#This Row],[Ticker]],[1]!Table1[[Symbol]:[Industry]],2,FALSE),"-")</f>
        <v>-</v>
      </c>
      <c r="D1126" t="s">
        <v>297</v>
      </c>
      <c r="E1126">
        <v>1991.6481058700001</v>
      </c>
      <c r="F1126">
        <v>1283.3</v>
      </c>
      <c r="G1126">
        <v>-43.091981679439399</v>
      </c>
      <c r="H1126">
        <v>2.8682649876222399</v>
      </c>
      <c r="I1126">
        <v>-20.033255633793299</v>
      </c>
      <c r="J1126">
        <v>0.74290198723869905</v>
      </c>
      <c r="K1126">
        <v>1274.61640025205</v>
      </c>
      <c r="L1126">
        <v>1320.4713106291999</v>
      </c>
      <c r="M1126">
        <v>57.655741948726003</v>
      </c>
      <c r="N1126">
        <v>0.91520145413940102</v>
      </c>
      <c r="O1126">
        <v>38.486713940621797</v>
      </c>
      <c r="P1126">
        <v>11.9905750938127</v>
      </c>
      <c r="Q1126">
        <v>1.7046792500575E-2</v>
      </c>
    </row>
    <row r="1127" spans="1:17" hidden="1" x14ac:dyDescent="0.3">
      <c r="A1127" t="s">
        <v>2401</v>
      </c>
      <c r="B1127" t="s">
        <v>2402</v>
      </c>
      <c r="C1127" t="str">
        <f>IFERROR(VLOOKUP(Table1[[#This Row],[Ticker]],[1]!Table1[[Symbol]:[Industry]],2,FALSE),"-")</f>
        <v>-</v>
      </c>
      <c r="D1127" t="s">
        <v>1798</v>
      </c>
      <c r="E1127">
        <v>1988.4589748779999</v>
      </c>
      <c r="F1127">
        <v>176.81</v>
      </c>
      <c r="G1127">
        <v>33.149149025382997</v>
      </c>
      <c r="H1127">
        <v>4.4110247083561704</v>
      </c>
      <c r="I1127">
        <v>-21.770810233292298</v>
      </c>
      <c r="J1127">
        <v>-0.59436526818424795</v>
      </c>
      <c r="K1127">
        <v>174.48471454038599</v>
      </c>
      <c r="L1127">
        <v>172.28401901856699</v>
      </c>
      <c r="M1127">
        <v>54.864235029843499</v>
      </c>
      <c r="N1127">
        <v>1.1176774624543</v>
      </c>
      <c r="O1127">
        <v>23.183077880210298</v>
      </c>
      <c r="P1127">
        <v>59.936680235187701</v>
      </c>
      <c r="Q1127">
        <v>-2.4132775968484999E-2</v>
      </c>
    </row>
    <row r="1128" spans="1:17" hidden="1" x14ac:dyDescent="0.3">
      <c r="A1128" t="s">
        <v>2403</v>
      </c>
      <c r="B1128" t="s">
        <v>2404</v>
      </c>
      <c r="C1128" t="str">
        <f>IFERROR(VLOOKUP(Table1[[#This Row],[Ticker]],[1]!Table1[[Symbol]:[Industry]],2,FALSE),"-")</f>
        <v>-</v>
      </c>
      <c r="D1128" t="s">
        <v>1637</v>
      </c>
      <c r="E1128">
        <v>1984.1380216</v>
      </c>
      <c r="F1128">
        <v>61.93</v>
      </c>
      <c r="G1128">
        <v>-2.1451657402100701</v>
      </c>
      <c r="H1128">
        <v>-6.3195008712917096</v>
      </c>
      <c r="I1128">
        <v>3.8839637222413899</v>
      </c>
      <c r="J1128">
        <v>2.10825329559216E-2</v>
      </c>
      <c r="K1128">
        <v>60.833283801327902</v>
      </c>
      <c r="L1128">
        <v>56.613782702696</v>
      </c>
      <c r="M1128">
        <v>58.880462682991599</v>
      </c>
      <c r="N1128">
        <v>0.981569067106143</v>
      </c>
      <c r="O1128">
        <v>3.2617471338608199</v>
      </c>
      <c r="P1128">
        <v>29.0208333333333</v>
      </c>
      <c r="Q1128">
        <v>-2.8254867209200001E-2</v>
      </c>
    </row>
    <row r="1129" spans="1:17" hidden="1" x14ac:dyDescent="0.3">
      <c r="A1129" t="s">
        <v>2405</v>
      </c>
      <c r="B1129" t="s">
        <v>2406</v>
      </c>
      <c r="C1129" t="str">
        <f>IFERROR(VLOOKUP(Table1[[#This Row],[Ticker]],[1]!Table1[[Symbol]:[Industry]],2,FALSE),"-")</f>
        <v>-</v>
      </c>
      <c r="D1129" t="s">
        <v>122</v>
      </c>
      <c r="E1129">
        <v>1979.3202964479999</v>
      </c>
      <c r="F1129">
        <v>213.76</v>
      </c>
      <c r="G1129">
        <v>147.69361069372599</v>
      </c>
      <c r="H1129">
        <v>26.872681728651202</v>
      </c>
      <c r="I1129">
        <v>57.9174964183753</v>
      </c>
      <c r="J1129">
        <v>2.6187974447113298</v>
      </c>
      <c r="K1129">
        <v>182.64319896247801</v>
      </c>
      <c r="L1129">
        <v>158.717805854077</v>
      </c>
      <c r="M1129">
        <v>73.732765412339504</v>
      </c>
      <c r="N1129">
        <v>2.0512628549077099</v>
      </c>
      <c r="O1129">
        <v>25.163735029940099</v>
      </c>
      <c r="P1129">
        <v>182.564441506939</v>
      </c>
      <c r="Q1129">
        <v>9.0367967928391996E-2</v>
      </c>
    </row>
    <row r="1130" spans="1:17" hidden="1" x14ac:dyDescent="0.3">
      <c r="A1130" t="s">
        <v>2407</v>
      </c>
      <c r="B1130" t="s">
        <v>2408</v>
      </c>
      <c r="C1130" t="str">
        <f>IFERROR(VLOOKUP(Table1[[#This Row],[Ticker]],[1]!Table1[[Symbol]:[Industry]],2,FALSE),"-")</f>
        <v>-</v>
      </c>
      <c r="E1130">
        <v>1975.12981723499</v>
      </c>
      <c r="F1130">
        <v>1934.95</v>
      </c>
      <c r="G1130">
        <v>421.37217400389801</v>
      </c>
      <c r="H1130">
        <v>10.7601735103738</v>
      </c>
      <c r="I1130">
        <v>151.775871186026</v>
      </c>
      <c r="J1130">
        <v>13.9560437113416</v>
      </c>
      <c r="K1130">
        <v>1621.60449892784</v>
      </c>
      <c r="L1130">
        <v>1160.3969605324901</v>
      </c>
      <c r="M1130">
        <v>75.350307838298406</v>
      </c>
      <c r="N1130">
        <v>0.80455521187629098</v>
      </c>
      <c r="O1130">
        <v>0.77779787591409899</v>
      </c>
      <c r="P1130">
        <v>498.87031878675299</v>
      </c>
      <c r="Q1130">
        <v>0.255226896005737</v>
      </c>
    </row>
    <row r="1131" spans="1:17" hidden="1" x14ac:dyDescent="0.3">
      <c r="A1131" t="s">
        <v>2409</v>
      </c>
      <c r="B1131" t="s">
        <v>2410</v>
      </c>
      <c r="C1131" t="str">
        <f>IFERROR(VLOOKUP(Table1[[#This Row],[Ticker]],[1]!Table1[[Symbol]:[Industry]],2,FALSE),"-")</f>
        <v>-</v>
      </c>
      <c r="D1131" t="s">
        <v>216</v>
      </c>
      <c r="E1131">
        <v>1974.48620082</v>
      </c>
      <c r="F1131">
        <v>88.58</v>
      </c>
      <c r="G1131">
        <v>-22.845763302519</v>
      </c>
      <c r="H1131">
        <v>4.2772078719513296</v>
      </c>
      <c r="I1131">
        <v>4.47299030418597</v>
      </c>
      <c r="J1131">
        <v>-3.1904293309801499</v>
      </c>
      <c r="K1131">
        <v>86.251366045327799</v>
      </c>
      <c r="L1131">
        <v>80.77183591635</v>
      </c>
      <c r="M1131">
        <v>55.497397567135202</v>
      </c>
      <c r="N1131">
        <v>1.7692350945924999</v>
      </c>
      <c r="O1131">
        <v>22.713930909911898</v>
      </c>
      <c r="P1131">
        <v>27.4532374100719</v>
      </c>
      <c r="Q1131">
        <v>0.25946465111934602</v>
      </c>
    </row>
    <row r="1132" spans="1:17" hidden="1" x14ac:dyDescent="0.3">
      <c r="A1132" t="s">
        <v>2411</v>
      </c>
      <c r="B1132" t="s">
        <v>2412</v>
      </c>
      <c r="C1132" t="str">
        <f>IFERROR(VLOOKUP(Table1[[#This Row],[Ticker]],[1]!Table1[[Symbol]:[Industry]],2,FALSE),"-")</f>
        <v>-</v>
      </c>
      <c r="D1132" t="s">
        <v>242</v>
      </c>
      <c r="E1132">
        <v>1967.8411610000001</v>
      </c>
      <c r="F1132">
        <v>857.35</v>
      </c>
      <c r="G1132">
        <v>43.807188525339001</v>
      </c>
      <c r="H1132">
        <v>12.9620965872968</v>
      </c>
      <c r="I1132">
        <v>4.4768463795882001</v>
      </c>
      <c r="J1132">
        <v>-0.63238832583304505</v>
      </c>
      <c r="K1132">
        <v>707.42750496543704</v>
      </c>
      <c r="L1132">
        <v>646.99950745549302</v>
      </c>
      <c r="M1132">
        <v>88.287386278772104</v>
      </c>
      <c r="N1132">
        <v>1.214805548762</v>
      </c>
      <c r="O1132">
        <v>4.3914387356388698</v>
      </c>
      <c r="P1132">
        <v>78.132142115104898</v>
      </c>
      <c r="Q1132">
        <v>0.105036440233138</v>
      </c>
    </row>
    <row r="1133" spans="1:17" hidden="1" x14ac:dyDescent="0.3">
      <c r="A1133" t="s">
        <v>2413</v>
      </c>
      <c r="B1133" t="s">
        <v>2414</v>
      </c>
      <c r="C1133" t="str">
        <f>IFERROR(VLOOKUP(Table1[[#This Row],[Ticker]],[1]!Table1[[Symbol]:[Industry]],2,FALSE),"-")</f>
        <v>-</v>
      </c>
      <c r="D1133" t="s">
        <v>408</v>
      </c>
      <c r="E1133">
        <v>1962.9442151999999</v>
      </c>
      <c r="F1133">
        <v>805.5</v>
      </c>
      <c r="G1133">
        <v>-32.200069543230001</v>
      </c>
      <c r="H1133">
        <v>7.7483715368371504</v>
      </c>
      <c r="I1133">
        <v>-16.5250297499501</v>
      </c>
      <c r="J1133">
        <v>8.1959988003359907</v>
      </c>
      <c r="K1133">
        <v>731.03064313913103</v>
      </c>
      <c r="L1133">
        <v>774.66173967960503</v>
      </c>
      <c r="M1133">
        <v>75.275923173902498</v>
      </c>
      <c r="N1133">
        <v>1.4204140109333101</v>
      </c>
      <c r="O1133">
        <v>35.319677219118503</v>
      </c>
      <c r="P1133">
        <v>24.990301807742998</v>
      </c>
      <c r="Q1133">
        <v>-8.6441789784494003E-2</v>
      </c>
    </row>
    <row r="1134" spans="1:17" hidden="1" x14ac:dyDescent="0.3">
      <c r="A1134" t="s">
        <v>2415</v>
      </c>
      <c r="B1134" t="s">
        <v>2416</v>
      </c>
      <c r="C1134" t="str">
        <f>IFERROR(VLOOKUP(Table1[[#This Row],[Ticker]],[1]!Table1[[Symbol]:[Industry]],2,FALSE),"-")</f>
        <v>-</v>
      </c>
      <c r="D1134" t="s">
        <v>686</v>
      </c>
      <c r="E1134">
        <v>1957.9678739999999</v>
      </c>
      <c r="F1134">
        <v>282.89999999999998</v>
      </c>
      <c r="G1134">
        <v>10.5424507205355</v>
      </c>
      <c r="H1134">
        <v>14.098002215215301</v>
      </c>
      <c r="I1134">
        <v>-17.006370284024101</v>
      </c>
      <c r="J1134">
        <v>3.2203073363406398</v>
      </c>
      <c r="K1134">
        <v>270.02127012175703</v>
      </c>
      <c r="L1134">
        <v>266.46034553787001</v>
      </c>
      <c r="M1134">
        <v>58.1503151827972</v>
      </c>
      <c r="N1134">
        <v>1.9150149334047399</v>
      </c>
      <c r="O1134">
        <v>17.0024743725698</v>
      </c>
      <c r="P1134">
        <v>40.118870728083202</v>
      </c>
      <c r="Q1134">
        <v>4.2842275774463E-2</v>
      </c>
    </row>
    <row r="1135" spans="1:17" hidden="1" x14ac:dyDescent="0.3">
      <c r="A1135" t="s">
        <v>2417</v>
      </c>
      <c r="B1135" t="s">
        <v>2418</v>
      </c>
      <c r="C1135" t="str">
        <f>IFERROR(VLOOKUP(Table1[[#This Row],[Ticker]],[1]!Table1[[Symbol]:[Industry]],2,FALSE),"-")</f>
        <v>-</v>
      </c>
      <c r="D1135" t="s">
        <v>59</v>
      </c>
      <c r="E1135">
        <v>1957.8774326400001</v>
      </c>
      <c r="F1135">
        <v>212.72</v>
      </c>
      <c r="G1135">
        <v>23.065490300310501</v>
      </c>
      <c r="H1135">
        <v>-1.88146434615167</v>
      </c>
      <c r="I1135">
        <v>-13.8396528425063</v>
      </c>
      <c r="J1135">
        <v>-4.1858599697496599</v>
      </c>
      <c r="K1135">
        <v>213.046906061078</v>
      </c>
      <c r="L1135">
        <v>200.394316642034</v>
      </c>
      <c r="M1135">
        <v>52.708632418226898</v>
      </c>
      <c r="N1135">
        <v>1.1280744307884101</v>
      </c>
      <c r="O1135">
        <v>24.036291839037201</v>
      </c>
      <c r="P1135">
        <v>56.884726012242702</v>
      </c>
      <c r="Q1135">
        <v>0.100636501785885</v>
      </c>
    </row>
    <row r="1136" spans="1:17" hidden="1" x14ac:dyDescent="0.3">
      <c r="A1136" t="s">
        <v>2419</v>
      </c>
      <c r="B1136" t="s">
        <v>2420</v>
      </c>
      <c r="C1136" t="str">
        <f>IFERROR(VLOOKUP(Table1[[#This Row],[Ticker]],[1]!Table1[[Symbol]:[Industry]],2,FALSE),"-")</f>
        <v>-</v>
      </c>
      <c r="D1136" t="s">
        <v>1521</v>
      </c>
      <c r="E1136">
        <v>1956.8851061759999</v>
      </c>
      <c r="F1136">
        <v>274.56</v>
      </c>
      <c r="G1136">
        <v>16.501053410192899</v>
      </c>
      <c r="H1136">
        <v>75.270828396028705</v>
      </c>
      <c r="I1136">
        <v>-12.596784954192801</v>
      </c>
      <c r="J1136">
        <v>30.908284516663201</v>
      </c>
      <c r="K1136">
        <v>195.746888493141</v>
      </c>
      <c r="L1136">
        <v>210.17890059910999</v>
      </c>
      <c r="M1136">
        <v>81.295051461749196</v>
      </c>
      <c r="N1136">
        <v>2.3859019828412098</v>
      </c>
      <c r="O1136">
        <v>22.705419580419498</v>
      </c>
      <c r="P1136">
        <v>103.377777777777</v>
      </c>
      <c r="Q1136">
        <v>7.2955698845649994E-2</v>
      </c>
    </row>
    <row r="1137" spans="1:17" hidden="1" x14ac:dyDescent="0.3">
      <c r="A1137" t="s">
        <v>2421</v>
      </c>
      <c r="B1137" t="s">
        <v>2422</v>
      </c>
      <c r="C1137" t="str">
        <f>IFERROR(VLOOKUP(Table1[[#This Row],[Ticker]],[1]!Table1[[Symbol]:[Industry]],2,FALSE),"-")</f>
        <v>-</v>
      </c>
      <c r="D1137" t="s">
        <v>230</v>
      </c>
      <c r="E1137">
        <v>1944.8527503400001</v>
      </c>
      <c r="F1137">
        <v>1430.2</v>
      </c>
      <c r="G1137">
        <v>-6.0243512297426998</v>
      </c>
      <c r="H1137">
        <v>9.3762612800565304</v>
      </c>
      <c r="I1137">
        <v>-19.247321295115999</v>
      </c>
      <c r="J1137">
        <v>-2.6949472727709298</v>
      </c>
      <c r="K1137">
        <v>1365.68743634526</v>
      </c>
      <c r="L1137">
        <v>1347.038927222</v>
      </c>
      <c r="M1137">
        <v>68.388116740382401</v>
      </c>
      <c r="N1137">
        <v>0.72193382981114895</v>
      </c>
      <c r="O1137">
        <v>23.758914837085701</v>
      </c>
      <c r="P1137">
        <v>39.941291585127203</v>
      </c>
      <c r="Q1137">
        <v>6.9135511039519995E-2</v>
      </c>
    </row>
    <row r="1138" spans="1:17" hidden="1" x14ac:dyDescent="0.3">
      <c r="A1138" t="s">
        <v>2423</v>
      </c>
      <c r="B1138" t="s">
        <v>2424</v>
      </c>
      <c r="C1138" t="str">
        <f>IFERROR(VLOOKUP(Table1[[#This Row],[Ticker]],[1]!Table1[[Symbol]:[Industry]],2,FALSE),"-")</f>
        <v>-</v>
      </c>
      <c r="D1138" t="s">
        <v>230</v>
      </c>
      <c r="E1138">
        <v>1938.5934560000001</v>
      </c>
      <c r="F1138">
        <v>1422.8</v>
      </c>
      <c r="G1138">
        <v>25.0777492732845</v>
      </c>
      <c r="H1138">
        <v>4.36867218927107</v>
      </c>
      <c r="I1138">
        <v>-3.76413822904812</v>
      </c>
      <c r="J1138">
        <v>-1.3148750873958299</v>
      </c>
      <c r="K1138">
        <v>1344.76671499501</v>
      </c>
      <c r="L1138">
        <v>1278.4533345879299</v>
      </c>
      <c r="M1138">
        <v>64.795984259318402</v>
      </c>
      <c r="N1138">
        <v>2.69652449738442</v>
      </c>
      <c r="O1138">
        <v>11.4703401743041</v>
      </c>
      <c r="P1138">
        <v>53.137444839091501</v>
      </c>
      <c r="Q1138">
        <v>2.0635866612965001E-2</v>
      </c>
    </row>
    <row r="1139" spans="1:17" hidden="1" x14ac:dyDescent="0.3">
      <c r="A1139" t="s">
        <v>2425</v>
      </c>
      <c r="B1139" t="s">
        <v>2426</v>
      </c>
      <c r="C1139" t="str">
        <f>IFERROR(VLOOKUP(Table1[[#This Row],[Ticker]],[1]!Table1[[Symbol]:[Industry]],2,FALSE),"-")</f>
        <v>-</v>
      </c>
      <c r="D1139" t="s">
        <v>216</v>
      </c>
      <c r="E1139">
        <v>1935.12</v>
      </c>
      <c r="F1139">
        <v>439.8</v>
      </c>
      <c r="G1139">
        <v>25.809026231349701</v>
      </c>
      <c r="H1139">
        <v>12.4413427297554</v>
      </c>
      <c r="I1139">
        <v>34.5969876743372</v>
      </c>
      <c r="J1139">
        <v>6.4642998544437198</v>
      </c>
      <c r="K1139">
        <v>368.06041169216098</v>
      </c>
      <c r="L1139">
        <v>315.49490249091502</v>
      </c>
      <c r="M1139">
        <v>82.562917780881506</v>
      </c>
      <c r="N1139">
        <v>1.06604634395005</v>
      </c>
      <c r="O1139">
        <v>2.7739881764438299</v>
      </c>
      <c r="P1139">
        <v>93.361178280940806</v>
      </c>
    </row>
    <row r="1140" spans="1:17" hidden="1" x14ac:dyDescent="0.3">
      <c r="A1140" t="s">
        <v>2427</v>
      </c>
      <c r="B1140" t="s">
        <v>2428</v>
      </c>
      <c r="C1140" t="str">
        <f>IFERROR(VLOOKUP(Table1[[#This Row],[Ticker]],[1]!Table1[[Symbol]:[Industry]],2,FALSE),"-")</f>
        <v>-</v>
      </c>
      <c r="D1140" t="s">
        <v>539</v>
      </c>
      <c r="E1140">
        <v>1933.14670875</v>
      </c>
      <c r="F1140">
        <v>627.75</v>
      </c>
      <c r="G1140">
        <v>-2.0187866666207199</v>
      </c>
      <c r="H1140">
        <v>24.863966122409</v>
      </c>
      <c r="I1140">
        <v>8.6833281530452595</v>
      </c>
      <c r="J1140">
        <v>2.35519300767948</v>
      </c>
      <c r="K1140">
        <v>546.84137690798195</v>
      </c>
      <c r="L1140">
        <v>504.15143665344999</v>
      </c>
      <c r="M1140">
        <v>70.519696868482697</v>
      </c>
      <c r="N1140">
        <v>1.2870967551403001</v>
      </c>
      <c r="O1140">
        <v>4.9621664675428097</v>
      </c>
      <c r="P1140">
        <v>55.962732919254599</v>
      </c>
      <c r="Q1140">
        <v>-3.5919834285068002E-2</v>
      </c>
    </row>
    <row r="1141" spans="1:17" hidden="1" x14ac:dyDescent="0.3">
      <c r="A1141" t="s">
        <v>2429</v>
      </c>
      <c r="B1141" t="s">
        <v>2430</v>
      </c>
      <c r="C1141" t="str">
        <f>IFERROR(VLOOKUP(Table1[[#This Row],[Ticker]],[1]!Table1[[Symbol]:[Industry]],2,FALSE),"-")</f>
        <v>-</v>
      </c>
      <c r="D1141" t="s">
        <v>230</v>
      </c>
      <c r="E1141">
        <v>1927.24582629</v>
      </c>
      <c r="F1141">
        <v>313.35000000000002</v>
      </c>
      <c r="G1141">
        <v>500.51549839876498</v>
      </c>
      <c r="H1141">
        <v>0.36769099289130303</v>
      </c>
      <c r="I1141">
        <v>46.294537560672097</v>
      </c>
      <c r="J1141">
        <v>-2.42853829753976</v>
      </c>
      <c r="K1141">
        <v>275.22688496809798</v>
      </c>
      <c r="L1141">
        <v>203.64281682666399</v>
      </c>
      <c r="M1141">
        <v>63.9878179952686</v>
      </c>
      <c r="N1141">
        <v>1.35454426907168</v>
      </c>
      <c r="O1141">
        <v>3.0157970320727499</v>
      </c>
      <c r="P1141">
        <v>582.53103898932704</v>
      </c>
      <c r="Q1141">
        <v>0.21036170533631299</v>
      </c>
    </row>
    <row r="1142" spans="1:17" hidden="1" x14ac:dyDescent="0.3">
      <c r="A1142" t="s">
        <v>2431</v>
      </c>
      <c r="B1142" t="s">
        <v>2432</v>
      </c>
      <c r="C1142" t="str">
        <f>IFERROR(VLOOKUP(Table1[[#This Row],[Ticker]],[1]!Table1[[Symbol]:[Industry]],2,FALSE),"-")</f>
        <v>-</v>
      </c>
      <c r="D1142" t="s">
        <v>2433</v>
      </c>
      <c r="E1142">
        <v>1918.7499958799999</v>
      </c>
      <c r="F1142">
        <v>1214.8</v>
      </c>
      <c r="G1142">
        <v>5.1295867689062096</v>
      </c>
      <c r="H1142">
        <v>10.124908534073199</v>
      </c>
      <c r="I1142">
        <v>-23.7822425362655</v>
      </c>
      <c r="J1142">
        <v>-0.60153280968673695</v>
      </c>
      <c r="K1142">
        <v>1153.4155421211001</v>
      </c>
      <c r="L1142">
        <v>1139.43414491617</v>
      </c>
      <c r="M1142">
        <v>68.684451184026202</v>
      </c>
      <c r="N1142">
        <v>0.92356754364343197</v>
      </c>
      <c r="O1142">
        <v>19.439413895291398</v>
      </c>
      <c r="P1142">
        <v>45.904395868364098</v>
      </c>
      <c r="Q1142">
        <v>0.10721692256646601</v>
      </c>
    </row>
    <row r="1143" spans="1:17" hidden="1" x14ac:dyDescent="0.3">
      <c r="A1143" t="s">
        <v>2434</v>
      </c>
      <c r="B1143" t="s">
        <v>2435</v>
      </c>
      <c r="C1143" t="str">
        <f>IFERROR(VLOOKUP(Table1[[#This Row],[Ticker]],[1]!Table1[[Symbol]:[Industry]],2,FALSE),"-")</f>
        <v>-</v>
      </c>
      <c r="D1143" t="s">
        <v>624</v>
      </c>
      <c r="E1143">
        <v>1914.44785</v>
      </c>
      <c r="F1143">
        <v>311.5</v>
      </c>
      <c r="G1143">
        <v>481.03128517354202</v>
      </c>
      <c r="H1143">
        <v>23.609705275559499</v>
      </c>
      <c r="I1143">
        <v>-6.6241219332406196</v>
      </c>
      <c r="J1143">
        <v>10.708331245352401</v>
      </c>
      <c r="K1143">
        <v>268.69160606421599</v>
      </c>
      <c r="L1143">
        <v>220.454456196612</v>
      </c>
      <c r="M1143">
        <v>80.887087358726703</v>
      </c>
      <c r="N1143">
        <v>0.914871556729554</v>
      </c>
      <c r="O1143">
        <v>0</v>
      </c>
      <c r="P1143">
        <v>552.35602094240801</v>
      </c>
      <c r="Q1143">
        <v>0.14472353821408099</v>
      </c>
    </row>
    <row r="1144" spans="1:17" hidden="1" x14ac:dyDescent="0.3">
      <c r="A1144" t="s">
        <v>2436</v>
      </c>
      <c r="B1144" t="s">
        <v>2437</v>
      </c>
      <c r="C1144" t="str">
        <f>IFERROR(VLOOKUP(Table1[[#This Row],[Ticker]],[1]!Table1[[Symbol]:[Industry]],2,FALSE),"-")</f>
        <v>-</v>
      </c>
      <c r="D1144" t="s">
        <v>398</v>
      </c>
      <c r="E1144">
        <v>1914.2195214450001</v>
      </c>
      <c r="F1144">
        <v>14356.65</v>
      </c>
      <c r="G1144">
        <v>269.56287942544901</v>
      </c>
      <c r="H1144">
        <v>60.815662013893601</v>
      </c>
      <c r="I1144">
        <v>187.03467813143399</v>
      </c>
      <c r="J1144">
        <v>18.334506917817201</v>
      </c>
      <c r="K1144">
        <v>10156.414986592101</v>
      </c>
      <c r="L1144">
        <v>6835.25356280506</v>
      </c>
      <c r="M1144">
        <v>67.287174939558199</v>
      </c>
      <c r="N1144">
        <v>1.7294785392204</v>
      </c>
      <c r="O1144">
        <v>16.628879299836601</v>
      </c>
      <c r="P1144">
        <v>325.38222222222203</v>
      </c>
      <c r="Q1144">
        <v>0.23198354256154999</v>
      </c>
    </row>
    <row r="1145" spans="1:17" hidden="1" x14ac:dyDescent="0.3">
      <c r="A1145" t="s">
        <v>2438</v>
      </c>
      <c r="B1145" t="s">
        <v>2439</v>
      </c>
      <c r="C1145" t="str">
        <f>IFERROR(VLOOKUP(Table1[[#This Row],[Ticker]],[1]!Table1[[Symbol]:[Industry]],2,FALSE),"-")</f>
        <v>-</v>
      </c>
      <c r="D1145" t="s">
        <v>179</v>
      </c>
      <c r="E1145">
        <v>1911.32796435</v>
      </c>
      <c r="F1145">
        <v>465.5</v>
      </c>
      <c r="G1145">
        <v>-27.3193145033108</v>
      </c>
      <c r="H1145">
        <v>-1.7397484567483299</v>
      </c>
      <c r="I1145">
        <v>-24.239060591122801</v>
      </c>
      <c r="J1145">
        <v>2.25577783012693</v>
      </c>
      <c r="K1145">
        <v>487.15667336260998</v>
      </c>
      <c r="M1145">
        <v>48.970849963738601</v>
      </c>
      <c r="N1145">
        <v>0.56272364516957896</v>
      </c>
      <c r="O1145">
        <v>37.7013963480128</v>
      </c>
      <c r="P1145">
        <v>7.8544949026876498</v>
      </c>
    </row>
    <row r="1146" spans="1:17" hidden="1" x14ac:dyDescent="0.3">
      <c r="A1146" t="s">
        <v>2440</v>
      </c>
      <c r="B1146" t="s">
        <v>2441</v>
      </c>
      <c r="C1146" t="str">
        <f>IFERROR(VLOOKUP(Table1[[#This Row],[Ticker]],[1]!Table1[[Symbol]:[Industry]],2,FALSE),"-")</f>
        <v>-</v>
      </c>
      <c r="D1146" t="s">
        <v>1637</v>
      </c>
      <c r="E1146">
        <v>1906.0882018</v>
      </c>
      <c r="F1146">
        <v>63.42</v>
      </c>
      <c r="G1146">
        <v>-1.9730992260990701</v>
      </c>
      <c r="H1146">
        <v>-6.3824800105109096</v>
      </c>
      <c r="I1146">
        <v>3.8749339560839502</v>
      </c>
      <c r="J1146">
        <v>8.4503091535494901E-2</v>
      </c>
      <c r="K1146">
        <v>62.3517090477784</v>
      </c>
      <c r="L1146">
        <v>58.033442182938401</v>
      </c>
      <c r="M1146">
        <v>59.453032016997597</v>
      </c>
      <c r="N1146">
        <v>0.83602600479632705</v>
      </c>
      <c r="O1146">
        <v>3.9262062440870298</v>
      </c>
      <c r="P1146">
        <v>28.1212121212121</v>
      </c>
      <c r="Q1146">
        <v>-2.8326200589973E-2</v>
      </c>
    </row>
    <row r="1147" spans="1:17" hidden="1" x14ac:dyDescent="0.3">
      <c r="A1147" t="s">
        <v>2442</v>
      </c>
      <c r="B1147" t="s">
        <v>2443</v>
      </c>
      <c r="C1147" t="str">
        <f>IFERROR(VLOOKUP(Table1[[#This Row],[Ticker]],[1]!Table1[[Symbol]:[Industry]],2,FALSE),"-")</f>
        <v>-</v>
      </c>
      <c r="D1147" t="s">
        <v>1637</v>
      </c>
      <c r="E1147">
        <v>1905.052968</v>
      </c>
      <c r="F1147">
        <v>63.31</v>
      </c>
      <c r="G1147">
        <v>-2.2917866151492601</v>
      </c>
      <c r="H1147">
        <v>-6.3178994824165597</v>
      </c>
      <c r="I1147">
        <v>3.6528152227478601</v>
      </c>
      <c r="J1147">
        <v>0.21436800497460601</v>
      </c>
      <c r="K1147">
        <v>62.3246803878572</v>
      </c>
      <c r="L1147">
        <v>58.022835403579499</v>
      </c>
      <c r="M1147">
        <v>55.931821315525497</v>
      </c>
      <c r="N1147">
        <v>0.97664429935344599</v>
      </c>
      <c r="O1147">
        <v>5.27562786289685</v>
      </c>
      <c r="P1147">
        <v>28.652712863239099</v>
      </c>
      <c r="Q1147">
        <v>-2.9924776916618E-2</v>
      </c>
    </row>
    <row r="1148" spans="1:17" hidden="1" x14ac:dyDescent="0.3">
      <c r="A1148" t="s">
        <v>2444</v>
      </c>
      <c r="B1148" t="s">
        <v>2445</v>
      </c>
      <c r="C1148" t="str">
        <f>IFERROR(VLOOKUP(Table1[[#This Row],[Ticker]],[1]!Table1[[Symbol]:[Industry]],2,FALSE),"-")</f>
        <v>-</v>
      </c>
      <c r="D1148" t="s">
        <v>216</v>
      </c>
      <c r="E1148">
        <v>1903.7128746000001</v>
      </c>
      <c r="F1148">
        <v>1255.8499999999999</v>
      </c>
      <c r="G1148">
        <v>183.37106774844</v>
      </c>
      <c r="H1148">
        <v>2.8989949620510198</v>
      </c>
      <c r="I1148">
        <v>88.308017262023498</v>
      </c>
      <c r="J1148">
        <v>-0.14665717842324499</v>
      </c>
      <c r="K1148">
        <v>1230.1828755429301</v>
      </c>
      <c r="L1148">
        <v>952.46052949545594</v>
      </c>
      <c r="M1148">
        <v>47.5620203599467</v>
      </c>
      <c r="N1148">
        <v>0.97467657829808996</v>
      </c>
      <c r="O1148">
        <v>18.863717800692701</v>
      </c>
      <c r="P1148">
        <v>231.09675718428599</v>
      </c>
      <c r="Q1148">
        <v>0.13907378017689501</v>
      </c>
    </row>
    <row r="1149" spans="1:17" hidden="1" x14ac:dyDescent="0.3">
      <c r="A1149" t="s">
        <v>2446</v>
      </c>
      <c r="B1149" t="s">
        <v>2447</v>
      </c>
      <c r="C1149" t="str">
        <f>IFERROR(VLOOKUP(Table1[[#This Row],[Ticker]],[1]!Table1[[Symbol]:[Industry]],2,FALSE),"-")</f>
        <v>-</v>
      </c>
      <c r="D1149" t="s">
        <v>216</v>
      </c>
      <c r="E1149">
        <v>1902.2240863699999</v>
      </c>
      <c r="F1149">
        <v>85.9</v>
      </c>
      <c r="G1149">
        <v>235.57060528157399</v>
      </c>
      <c r="H1149">
        <v>89.945972972920003</v>
      </c>
      <c r="I1149">
        <v>138.434305458593</v>
      </c>
      <c r="J1149">
        <v>8.6835957398646997</v>
      </c>
      <c r="K1149">
        <v>60.9165107799178</v>
      </c>
      <c r="L1149">
        <v>44.477497777331699</v>
      </c>
      <c r="M1149">
        <v>67.021641435052601</v>
      </c>
      <c r="N1149">
        <v>1.96545335285885</v>
      </c>
      <c r="O1149">
        <v>16.344586728754301</v>
      </c>
      <c r="P1149">
        <v>275.92997811816099</v>
      </c>
      <c r="Q1149">
        <v>0.14425593222844499</v>
      </c>
    </row>
    <row r="1150" spans="1:17" hidden="1" x14ac:dyDescent="0.3">
      <c r="A1150" t="s">
        <v>2448</v>
      </c>
      <c r="B1150" t="s">
        <v>2449</v>
      </c>
      <c r="C1150" t="str">
        <f>IFERROR(VLOOKUP(Table1[[#This Row],[Ticker]],[1]!Table1[[Symbol]:[Industry]],2,FALSE),"-")</f>
        <v>-</v>
      </c>
      <c r="D1150" t="s">
        <v>718</v>
      </c>
      <c r="E1150">
        <v>1901.11000107</v>
      </c>
      <c r="F1150">
        <v>783.17</v>
      </c>
      <c r="G1150">
        <v>42.060957257194097</v>
      </c>
      <c r="H1150">
        <v>0.40611368131398601</v>
      </c>
      <c r="I1150">
        <v>23.886148398227999</v>
      </c>
      <c r="J1150">
        <v>0.81692238359068703</v>
      </c>
      <c r="K1150">
        <v>730.46394913635197</v>
      </c>
      <c r="L1150">
        <v>626.726680677476</v>
      </c>
      <c r="M1150">
        <v>43.078312623575101</v>
      </c>
      <c r="N1150">
        <v>0.82636937282892997</v>
      </c>
      <c r="O1150">
        <v>0.98701431362284697</v>
      </c>
      <c r="P1150">
        <v>76.568594296020706</v>
      </c>
      <c r="Q1150">
        <v>-3.6227040049000002E-5</v>
      </c>
    </row>
    <row r="1151" spans="1:17" hidden="1" x14ac:dyDescent="0.3">
      <c r="A1151" t="s">
        <v>2450</v>
      </c>
      <c r="B1151" t="s">
        <v>2451</v>
      </c>
      <c r="C1151" t="str">
        <f>IFERROR(VLOOKUP(Table1[[#This Row],[Ticker]],[1]!Table1[[Symbol]:[Industry]],2,FALSE),"-")</f>
        <v>-</v>
      </c>
      <c r="D1151" t="s">
        <v>230</v>
      </c>
      <c r="E1151">
        <v>1900.5261693099999</v>
      </c>
      <c r="F1151">
        <v>454.45</v>
      </c>
      <c r="G1151">
        <v>228.60701984740001</v>
      </c>
      <c r="H1151">
        <v>14.2255817839982</v>
      </c>
      <c r="I1151">
        <v>51.821789404690399</v>
      </c>
      <c r="J1151">
        <v>0.35022031935894099</v>
      </c>
      <c r="K1151">
        <v>409.10998469441802</v>
      </c>
      <c r="L1151">
        <v>316.17690582735401</v>
      </c>
      <c r="M1151">
        <v>79.590874615340695</v>
      </c>
      <c r="N1151">
        <v>1.02856471052892</v>
      </c>
      <c r="O1151">
        <v>2.9816261414897101</v>
      </c>
      <c r="P1151">
        <v>260.67460317460302</v>
      </c>
      <c r="Q1151">
        <v>0.234871217625093</v>
      </c>
    </row>
    <row r="1152" spans="1:17" hidden="1" x14ac:dyDescent="0.3">
      <c r="A1152" t="s">
        <v>2452</v>
      </c>
      <c r="B1152" t="s">
        <v>2453</v>
      </c>
      <c r="C1152" t="str">
        <f>IFERROR(VLOOKUP(Table1[[#This Row],[Ticker]],[1]!Table1[[Symbol]:[Industry]],2,FALSE),"-")</f>
        <v>-</v>
      </c>
      <c r="D1152" t="s">
        <v>887</v>
      </c>
      <c r="E1152">
        <v>1897.2016597500001</v>
      </c>
      <c r="F1152">
        <v>534.35</v>
      </c>
      <c r="G1152">
        <v>78.339363270206803</v>
      </c>
      <c r="H1152">
        <v>28.678032528488799</v>
      </c>
      <c r="I1152">
        <v>54.720856629095302</v>
      </c>
      <c r="J1152">
        <v>14.3026658639349</v>
      </c>
      <c r="K1152">
        <v>427.86095913705702</v>
      </c>
      <c r="L1152">
        <v>347.59050271921001</v>
      </c>
      <c r="M1152">
        <v>68.733712629054494</v>
      </c>
      <c r="N1152">
        <v>1.70992933303063</v>
      </c>
      <c r="O1152">
        <v>7.0178721811546803</v>
      </c>
      <c r="P1152">
        <v>109.466875735005</v>
      </c>
      <c r="Q1152">
        <v>0.112811194250694</v>
      </c>
    </row>
    <row r="1153" spans="1:17" hidden="1" x14ac:dyDescent="0.3">
      <c r="A1153" t="s">
        <v>2454</v>
      </c>
      <c r="B1153" t="s">
        <v>2455</v>
      </c>
      <c r="C1153" t="str">
        <f>IFERROR(VLOOKUP(Table1[[#This Row],[Ticker]],[1]!Table1[[Symbol]:[Industry]],2,FALSE),"-")</f>
        <v>-</v>
      </c>
      <c r="D1153" t="s">
        <v>140</v>
      </c>
      <c r="E1153">
        <v>1890.7469147930001</v>
      </c>
      <c r="F1153">
        <v>110.99</v>
      </c>
      <c r="G1153">
        <v>47.244044610357598</v>
      </c>
      <c r="H1153">
        <v>4.4132927782191196</v>
      </c>
      <c r="I1153">
        <v>-27.1806966970804</v>
      </c>
      <c r="J1153">
        <v>-1.73535065634819</v>
      </c>
      <c r="K1153">
        <v>114.106055723952</v>
      </c>
      <c r="L1153">
        <v>110.15529737206001</v>
      </c>
      <c r="M1153">
        <v>46.220299357738</v>
      </c>
      <c r="N1153">
        <v>0.59322910466185996</v>
      </c>
      <c r="O1153">
        <v>26.948373727362799</v>
      </c>
      <c r="P1153">
        <v>76.314535345512297</v>
      </c>
      <c r="Q1153">
        <v>1.6452532191217999E-2</v>
      </c>
    </row>
    <row r="1154" spans="1:17" hidden="1" x14ac:dyDescent="0.3">
      <c r="A1154" t="s">
        <v>2456</v>
      </c>
      <c r="B1154" t="s">
        <v>2457</v>
      </c>
      <c r="C1154" t="str">
        <f>IFERROR(VLOOKUP(Table1[[#This Row],[Ticker]],[1]!Table1[[Symbol]:[Industry]],2,FALSE),"-")</f>
        <v>-</v>
      </c>
      <c r="D1154" t="s">
        <v>148</v>
      </c>
      <c r="E1154">
        <v>1890.2007000000001</v>
      </c>
      <c r="F1154">
        <v>1779.85</v>
      </c>
      <c r="G1154">
        <v>320.19078998911999</v>
      </c>
      <c r="H1154">
        <v>9.5244344838707793</v>
      </c>
      <c r="I1154">
        <v>155.06128357050301</v>
      </c>
      <c r="J1154">
        <v>13.7768862042641</v>
      </c>
      <c r="K1154">
        <v>1583.4929309366501</v>
      </c>
      <c r="L1154">
        <v>1111.85349109911</v>
      </c>
      <c r="M1154">
        <v>65.066998431561998</v>
      </c>
      <c r="N1154">
        <v>0.61549582306727302</v>
      </c>
      <c r="O1154">
        <v>12.7033176953114</v>
      </c>
      <c r="P1154">
        <v>373.17559484248301</v>
      </c>
      <c r="Q1154">
        <v>0.14006860256859599</v>
      </c>
    </row>
    <row r="1155" spans="1:17" hidden="1" x14ac:dyDescent="0.3">
      <c r="A1155" t="s">
        <v>2458</v>
      </c>
      <c r="B1155" t="s">
        <v>2459</v>
      </c>
      <c r="C1155" t="str">
        <f>IFERROR(VLOOKUP(Table1[[#This Row],[Ticker]],[1]!Table1[[Symbol]:[Industry]],2,FALSE),"-")</f>
        <v>-</v>
      </c>
      <c r="D1155" t="s">
        <v>98</v>
      </c>
      <c r="E1155">
        <v>1889.7396837900001</v>
      </c>
      <c r="F1155">
        <v>176.95</v>
      </c>
      <c r="G1155">
        <v>12.2140124507937</v>
      </c>
      <c r="H1155">
        <v>8.8892646260867192</v>
      </c>
      <c r="I1155">
        <v>-15.097207287327601</v>
      </c>
      <c r="J1155">
        <v>8.1379373498964505</v>
      </c>
      <c r="K1155">
        <v>167.378476321704</v>
      </c>
      <c r="L1155">
        <v>165.00133988462801</v>
      </c>
      <c r="M1155">
        <v>75.233479352395307</v>
      </c>
      <c r="N1155">
        <v>1.6416612160345301</v>
      </c>
      <c r="O1155">
        <v>22.3509465950833</v>
      </c>
      <c r="P1155">
        <v>47.151767151767103</v>
      </c>
      <c r="Q1155">
        <v>3.5777573749518003E-2</v>
      </c>
    </row>
    <row r="1156" spans="1:17" hidden="1" x14ac:dyDescent="0.3">
      <c r="A1156" t="s">
        <v>2460</v>
      </c>
      <c r="B1156" t="s">
        <v>2461</v>
      </c>
      <c r="C1156" t="str">
        <f>IFERROR(VLOOKUP(Table1[[#This Row],[Ticker]],[1]!Table1[[Symbol]:[Industry]],2,FALSE),"-")</f>
        <v>-</v>
      </c>
      <c r="D1156" t="s">
        <v>191</v>
      </c>
      <c r="E1156">
        <v>1889.2732934599901</v>
      </c>
      <c r="F1156">
        <v>1006.1</v>
      </c>
      <c r="G1156">
        <v>126.706864369952</v>
      </c>
      <c r="H1156">
        <v>3.0549751250033901</v>
      </c>
      <c r="I1156">
        <v>96.5151223893631</v>
      </c>
      <c r="J1156">
        <v>4.4007810227150701</v>
      </c>
      <c r="K1156">
        <v>973.08593538130594</v>
      </c>
      <c r="L1156">
        <v>714.93655723538802</v>
      </c>
      <c r="M1156">
        <v>54.326288407542897</v>
      </c>
      <c r="N1156">
        <v>0.42253760781507999</v>
      </c>
      <c r="O1156">
        <v>27.268661166882001</v>
      </c>
      <c r="P1156">
        <v>187.58039159639799</v>
      </c>
      <c r="Q1156">
        <v>0.10480858199099399</v>
      </c>
    </row>
    <row r="1157" spans="1:17" hidden="1" x14ac:dyDescent="0.3">
      <c r="A1157" t="s">
        <v>2462</v>
      </c>
      <c r="B1157" t="s">
        <v>2463</v>
      </c>
      <c r="C1157" t="str">
        <f>IFERROR(VLOOKUP(Table1[[#This Row],[Ticker]],[1]!Table1[[Symbol]:[Industry]],2,FALSE),"-")</f>
        <v>-</v>
      </c>
      <c r="D1157" t="s">
        <v>101</v>
      </c>
      <c r="E1157">
        <v>1888.9852920000001</v>
      </c>
      <c r="F1157">
        <v>344.65</v>
      </c>
      <c r="G1157">
        <v>-27.342838566338699</v>
      </c>
      <c r="H1157">
        <v>6.3284416461748902</v>
      </c>
      <c r="I1157">
        <v>-31.439664967083999</v>
      </c>
      <c r="J1157">
        <v>6.67001683173598</v>
      </c>
      <c r="K1157">
        <v>326.13355382056</v>
      </c>
      <c r="L1157">
        <v>343.06415266190101</v>
      </c>
      <c r="M1157">
        <v>70.490965832663306</v>
      </c>
      <c r="N1157">
        <v>1.49692292917904</v>
      </c>
      <c r="O1157">
        <v>28.8263455679675</v>
      </c>
      <c r="P1157">
        <v>22.194646339301499</v>
      </c>
      <c r="Q1157">
        <v>6.6499266022771994E-2</v>
      </c>
    </row>
    <row r="1158" spans="1:17" hidden="1" x14ac:dyDescent="0.3">
      <c r="A1158" t="s">
        <v>2464</v>
      </c>
      <c r="B1158" t="s">
        <v>2465</v>
      </c>
      <c r="C1158" t="str">
        <f>IFERROR(VLOOKUP(Table1[[#This Row],[Ticker]],[1]!Table1[[Symbol]:[Industry]],2,FALSE),"-")</f>
        <v>-</v>
      </c>
      <c r="D1158" t="s">
        <v>230</v>
      </c>
      <c r="E1158">
        <v>1881.12</v>
      </c>
      <c r="F1158">
        <v>587.85</v>
      </c>
      <c r="G1158">
        <v>90.922301228452895</v>
      </c>
      <c r="H1158">
        <v>27.096401081878501</v>
      </c>
      <c r="I1158">
        <v>52.914928479499203</v>
      </c>
      <c r="J1158">
        <v>0.97055218740376503</v>
      </c>
      <c r="K1158">
        <v>523.21444914280801</v>
      </c>
      <c r="L1158">
        <v>438.44907688370898</v>
      </c>
      <c r="M1158">
        <v>67.301855405044606</v>
      </c>
      <c r="N1158">
        <v>0.98639131081684195</v>
      </c>
      <c r="O1158">
        <v>2.6792549119673401</v>
      </c>
      <c r="P1158">
        <v>128.913551401869</v>
      </c>
      <c r="Q1158">
        <v>0.12834496614364399</v>
      </c>
    </row>
    <row r="1159" spans="1:17" hidden="1" x14ac:dyDescent="0.3">
      <c r="A1159" t="s">
        <v>2466</v>
      </c>
      <c r="B1159" t="s">
        <v>2467</v>
      </c>
      <c r="C1159" t="str">
        <f>IFERROR(VLOOKUP(Table1[[#This Row],[Ticker]],[1]!Table1[[Symbol]:[Industry]],2,FALSE),"-")</f>
        <v>-</v>
      </c>
      <c r="D1159" t="s">
        <v>539</v>
      </c>
      <c r="E1159">
        <v>1873.57758877999</v>
      </c>
      <c r="F1159">
        <v>1438.9</v>
      </c>
      <c r="G1159">
        <v>-10.9356020985605</v>
      </c>
      <c r="H1159">
        <v>12.1649931355559</v>
      </c>
      <c r="I1159">
        <v>1.9376773841206301</v>
      </c>
      <c r="J1159">
        <v>6.3350703109063602</v>
      </c>
      <c r="K1159">
        <v>1358.39833573081</v>
      </c>
      <c r="L1159">
        <v>1295.9397856811299</v>
      </c>
      <c r="M1159">
        <v>56.978135232145299</v>
      </c>
      <c r="N1159">
        <v>2.0919277280992499</v>
      </c>
      <c r="O1159">
        <v>7.9296684967683397</v>
      </c>
      <c r="P1159">
        <v>44.034034034034001</v>
      </c>
      <c r="Q1159">
        <v>-1.9067633833571001E-2</v>
      </c>
    </row>
    <row r="1160" spans="1:17" hidden="1" x14ac:dyDescent="0.3">
      <c r="A1160" t="s">
        <v>2468</v>
      </c>
      <c r="B1160" t="s">
        <v>2469</v>
      </c>
      <c r="C1160" t="str">
        <f>IFERROR(VLOOKUP(Table1[[#This Row],[Ticker]],[1]!Table1[[Symbol]:[Industry]],2,FALSE),"-")</f>
        <v>-</v>
      </c>
      <c r="D1160" t="s">
        <v>191</v>
      </c>
      <c r="E1160">
        <v>1867.0604920000001</v>
      </c>
      <c r="F1160">
        <v>434.9</v>
      </c>
      <c r="G1160">
        <v>-25.5546483554368</v>
      </c>
      <c r="H1160">
        <v>8.8833103216594207</v>
      </c>
      <c r="I1160">
        <v>-15.0785639191551</v>
      </c>
      <c r="J1160">
        <v>9.9844801370488696</v>
      </c>
      <c r="K1160">
        <v>406.52312212475198</v>
      </c>
      <c r="L1160">
        <v>419.58012003789798</v>
      </c>
      <c r="M1160">
        <v>78.345380580070596</v>
      </c>
      <c r="N1160">
        <v>1.58764663373746</v>
      </c>
      <c r="O1160">
        <v>34.111289951712997</v>
      </c>
      <c r="P1160">
        <v>21.752519596864499</v>
      </c>
      <c r="Q1160">
        <v>5.3851748295341999E-2</v>
      </c>
    </row>
    <row r="1161" spans="1:17" hidden="1" x14ac:dyDescent="0.3">
      <c r="A1161" t="s">
        <v>2470</v>
      </c>
      <c r="B1161" t="s">
        <v>2471</v>
      </c>
      <c r="C1161" t="str">
        <f>IFERROR(VLOOKUP(Table1[[#This Row],[Ticker]],[1]!Table1[[Symbol]:[Industry]],2,FALSE),"-")</f>
        <v>-</v>
      </c>
      <c r="E1161">
        <v>1863.0760950399999</v>
      </c>
      <c r="F1161">
        <v>361.1</v>
      </c>
      <c r="G1161">
        <v>39.193968502460898</v>
      </c>
      <c r="H1161">
        <v>17.464894787669898</v>
      </c>
      <c r="I1161">
        <v>52.544720643122801</v>
      </c>
      <c r="J1161">
        <v>19.552524359212502</v>
      </c>
      <c r="M1161">
        <v>68.225958063736897</v>
      </c>
      <c r="O1161">
        <v>10.495707560232599</v>
      </c>
      <c r="P1161">
        <v>72.775119617224803</v>
      </c>
    </row>
    <row r="1162" spans="1:17" hidden="1" x14ac:dyDescent="0.3">
      <c r="A1162" t="s">
        <v>2472</v>
      </c>
      <c r="B1162" t="s">
        <v>2473</v>
      </c>
      <c r="C1162" t="str">
        <f>IFERROR(VLOOKUP(Table1[[#This Row],[Ticker]],[1]!Table1[[Symbol]:[Industry]],2,FALSE),"-")</f>
        <v>-</v>
      </c>
      <c r="D1162" t="s">
        <v>375</v>
      </c>
      <c r="E1162">
        <v>1854.828</v>
      </c>
      <c r="F1162">
        <v>300</v>
      </c>
      <c r="G1162">
        <v>10.8038485618041</v>
      </c>
      <c r="H1162">
        <v>6.2313796444999401</v>
      </c>
      <c r="I1162">
        <v>9.4053243801243198</v>
      </c>
      <c r="J1162">
        <v>0.40925834679426998</v>
      </c>
      <c r="K1162">
        <v>267.00535736104899</v>
      </c>
      <c r="L1162">
        <v>244.854541514966</v>
      </c>
      <c r="M1162">
        <v>68.619600078791095</v>
      </c>
      <c r="N1162">
        <v>0.83787949683504404</v>
      </c>
      <c r="O1162">
        <v>3.9833333333333298</v>
      </c>
      <c r="P1162">
        <v>48.680460909428803</v>
      </c>
      <c r="Q1162">
        <v>0.16152886322709301</v>
      </c>
    </row>
    <row r="1163" spans="1:17" hidden="1" x14ac:dyDescent="0.3">
      <c r="A1163" t="s">
        <v>2474</v>
      </c>
      <c r="B1163" t="s">
        <v>2475</v>
      </c>
      <c r="C1163" t="str">
        <f>IFERROR(VLOOKUP(Table1[[#This Row],[Ticker]],[1]!Table1[[Symbol]:[Industry]],2,FALSE),"-")</f>
        <v>-</v>
      </c>
      <c r="D1163" t="s">
        <v>1909</v>
      </c>
      <c r="E1163">
        <v>1852.8</v>
      </c>
      <c r="F1163">
        <v>289.5</v>
      </c>
      <c r="G1163">
        <v>36.914624079436003</v>
      </c>
      <c r="H1163">
        <v>0.59031863867567003</v>
      </c>
      <c r="I1163">
        <v>1.17134263915345</v>
      </c>
      <c r="J1163">
        <v>-2.6515243390810501</v>
      </c>
      <c r="K1163">
        <v>289.36354403378999</v>
      </c>
      <c r="L1163">
        <v>265.63617628664798</v>
      </c>
      <c r="M1163">
        <v>48.0326848859346</v>
      </c>
      <c r="N1163">
        <v>0.65405822096863198</v>
      </c>
      <c r="O1163">
        <v>14.594127806563</v>
      </c>
      <c r="P1163">
        <v>65.051311288483404</v>
      </c>
      <c r="Q1163">
        <v>0.168865754399043</v>
      </c>
    </row>
    <row r="1164" spans="1:17" hidden="1" x14ac:dyDescent="0.3">
      <c r="A1164" t="s">
        <v>2476</v>
      </c>
      <c r="B1164" t="s">
        <v>2477</v>
      </c>
      <c r="C1164" t="str">
        <f>IFERROR(VLOOKUP(Table1[[#This Row],[Ticker]],[1]!Table1[[Symbol]:[Industry]],2,FALSE),"-")</f>
        <v>-</v>
      </c>
      <c r="D1164" t="s">
        <v>46</v>
      </c>
      <c r="E1164">
        <v>1851.566824</v>
      </c>
      <c r="F1164">
        <v>189.4</v>
      </c>
      <c r="G1164">
        <v>1084.86987770619</v>
      </c>
      <c r="H1164">
        <v>-15.6561239018913</v>
      </c>
      <c r="I1164">
        <v>202.56267443733299</v>
      </c>
      <c r="J1164">
        <v>-5.7333552321518102</v>
      </c>
      <c r="K1164">
        <v>188.75476245270099</v>
      </c>
      <c r="L1164">
        <v>102.880602648831</v>
      </c>
      <c r="M1164">
        <v>39.267336086496698</v>
      </c>
      <c r="N1164">
        <v>1.0992975781118199</v>
      </c>
      <c r="O1164">
        <v>21.6473072861668</v>
      </c>
      <c r="P1164">
        <v>1162.6666666666599</v>
      </c>
    </row>
    <row r="1165" spans="1:17" hidden="1" x14ac:dyDescent="0.3">
      <c r="A1165" t="s">
        <v>2478</v>
      </c>
      <c r="B1165" t="s">
        <v>2479</v>
      </c>
      <c r="C1165" t="str">
        <f>IFERROR(VLOOKUP(Table1[[#This Row],[Ticker]],[1]!Table1[[Symbol]:[Industry]],2,FALSE),"-")</f>
        <v>-</v>
      </c>
      <c r="D1165" t="s">
        <v>140</v>
      </c>
      <c r="E1165">
        <v>1849.2146740799999</v>
      </c>
      <c r="F1165">
        <v>145.12</v>
      </c>
      <c r="G1165">
        <v>99.974420861860594</v>
      </c>
      <c r="H1165">
        <v>25.0443762214476</v>
      </c>
      <c r="I1165">
        <v>27.067423706919801</v>
      </c>
      <c r="J1165">
        <v>2.3545677819456801</v>
      </c>
      <c r="K1165">
        <v>122.899148384781</v>
      </c>
      <c r="L1165">
        <v>103.90998031932899</v>
      </c>
      <c r="M1165">
        <v>68.733536148897898</v>
      </c>
      <c r="N1165">
        <v>1.57358210761591</v>
      </c>
      <c r="O1165">
        <v>2.98373759647188</v>
      </c>
      <c r="P1165">
        <v>141.063122923588</v>
      </c>
      <c r="Q1165">
        <v>6.7054063413680004E-2</v>
      </c>
    </row>
    <row r="1166" spans="1:17" hidden="1" x14ac:dyDescent="0.3">
      <c r="A1166" t="s">
        <v>2480</v>
      </c>
      <c r="B1166" t="s">
        <v>2481</v>
      </c>
      <c r="C1166" t="str">
        <f>IFERROR(VLOOKUP(Table1[[#This Row],[Ticker]],[1]!Table1[[Symbol]:[Industry]],2,FALSE),"-")</f>
        <v>-</v>
      </c>
      <c r="D1166" t="s">
        <v>408</v>
      </c>
      <c r="E1166">
        <v>1848.0619781400001</v>
      </c>
      <c r="F1166">
        <v>212.44</v>
      </c>
      <c r="G1166">
        <v>144.75417204161101</v>
      </c>
      <c r="H1166">
        <v>4.8661774454156603</v>
      </c>
      <c r="I1166">
        <v>20.399605312230602</v>
      </c>
      <c r="J1166">
        <v>-2.4895628065004902</v>
      </c>
      <c r="K1166">
        <v>212.94006396014501</v>
      </c>
      <c r="L1166">
        <v>179.617574348956</v>
      </c>
      <c r="M1166">
        <v>36.261703456929403</v>
      </c>
      <c r="N1166">
        <v>0.655884196695255</v>
      </c>
      <c r="O1166">
        <v>14.1498776125023</v>
      </c>
      <c r="P1166">
        <v>172.358974358974</v>
      </c>
      <c r="Q1166">
        <v>9.0352835853370006E-2</v>
      </c>
    </row>
    <row r="1167" spans="1:17" hidden="1" x14ac:dyDescent="0.3">
      <c r="A1167" t="s">
        <v>2482</v>
      </c>
      <c r="B1167" t="s">
        <v>2483</v>
      </c>
      <c r="C1167" t="str">
        <f>IFERROR(VLOOKUP(Table1[[#This Row],[Ticker]],[1]!Table1[[Symbol]:[Industry]],2,FALSE),"-")</f>
        <v>-</v>
      </c>
      <c r="D1167" t="s">
        <v>191</v>
      </c>
      <c r="E1167">
        <v>1847.0945474099999</v>
      </c>
      <c r="F1167">
        <v>194.46</v>
      </c>
      <c r="G1167">
        <v>-19.8913523516681</v>
      </c>
      <c r="H1167">
        <v>-0.30979144759691601</v>
      </c>
      <c r="I1167">
        <v>-39.212445228526299</v>
      </c>
      <c r="J1167">
        <v>-0.35244742794621597</v>
      </c>
      <c r="K1167">
        <v>198.17891109129101</v>
      </c>
      <c r="L1167">
        <v>210.03755557906101</v>
      </c>
      <c r="M1167">
        <v>48.187691358856398</v>
      </c>
      <c r="N1167">
        <v>0.93369209167728695</v>
      </c>
      <c r="O1167">
        <v>64.044019335596005</v>
      </c>
      <c r="P1167">
        <v>13.3547070824832</v>
      </c>
      <c r="Q1167">
        <v>6.3067407651082E-2</v>
      </c>
    </row>
    <row r="1168" spans="1:17" hidden="1" x14ac:dyDescent="0.3">
      <c r="A1168" t="s">
        <v>2484</v>
      </c>
      <c r="B1168" t="s">
        <v>2485</v>
      </c>
      <c r="C1168" t="str">
        <f>IFERROR(VLOOKUP(Table1[[#This Row],[Ticker]],[1]!Table1[[Symbol]:[Industry]],2,FALSE),"-")</f>
        <v>-</v>
      </c>
      <c r="D1168" t="s">
        <v>387</v>
      </c>
      <c r="E1168">
        <v>1844.3943125000001</v>
      </c>
      <c r="F1168">
        <v>3091.25</v>
      </c>
      <c r="G1168">
        <v>245.43308931800999</v>
      </c>
      <c r="H1168">
        <v>26.690033729122199</v>
      </c>
      <c r="I1168">
        <v>87.355300585468299</v>
      </c>
      <c r="J1168">
        <v>7.56227641479295</v>
      </c>
      <c r="K1168">
        <v>2446.35024405483</v>
      </c>
      <c r="L1168">
        <v>1849.2742639375299</v>
      </c>
      <c r="M1168">
        <v>81.362530147340806</v>
      </c>
      <c r="N1168">
        <v>0.60350136537853805</v>
      </c>
      <c r="O1168">
        <v>0</v>
      </c>
      <c r="P1168">
        <v>281.635802469135</v>
      </c>
      <c r="Q1168">
        <v>0.121801761691327</v>
      </c>
    </row>
    <row r="1169" spans="1:17" hidden="1" x14ac:dyDescent="0.3">
      <c r="A1169" t="s">
        <v>2486</v>
      </c>
      <c r="B1169" t="s">
        <v>2487</v>
      </c>
      <c r="C1169" t="str">
        <f>IFERROR(VLOOKUP(Table1[[#This Row],[Ticker]],[1]!Table1[[Symbol]:[Industry]],2,FALSE),"-")</f>
        <v>-</v>
      </c>
      <c r="D1169" t="s">
        <v>242</v>
      </c>
      <c r="E1169">
        <v>1838.686212825</v>
      </c>
      <c r="F1169">
        <v>1229.25</v>
      </c>
      <c r="G1169">
        <v>75.439693553268796</v>
      </c>
      <c r="H1169">
        <v>32.666873555501503</v>
      </c>
      <c r="I1169">
        <v>12.8383018468858</v>
      </c>
      <c r="J1169">
        <v>3.4842076597870002</v>
      </c>
      <c r="K1169">
        <v>1038.2448613521899</v>
      </c>
      <c r="L1169">
        <v>927.41193722211904</v>
      </c>
      <c r="M1169">
        <v>70.040650066792196</v>
      </c>
      <c r="N1169">
        <v>0.84840530783545798</v>
      </c>
      <c r="O1169">
        <v>5.5928411633109496</v>
      </c>
      <c r="P1169">
        <v>103.518211920529</v>
      </c>
      <c r="Q1169">
        <v>0.124314225786457</v>
      </c>
    </row>
    <row r="1170" spans="1:17" hidden="1" x14ac:dyDescent="0.3">
      <c r="A1170" t="s">
        <v>2488</v>
      </c>
      <c r="B1170" t="s">
        <v>2489</v>
      </c>
      <c r="C1170" t="str">
        <f>IFERROR(VLOOKUP(Table1[[#This Row],[Ticker]],[1]!Table1[[Symbol]:[Industry]],2,FALSE),"-")</f>
        <v>-</v>
      </c>
      <c r="D1170" t="s">
        <v>1909</v>
      </c>
      <c r="E1170">
        <v>1829.86690655999</v>
      </c>
      <c r="F1170">
        <v>631.4</v>
      </c>
      <c r="G1170">
        <v>57.923924603206402</v>
      </c>
      <c r="H1170">
        <v>-6.5202300594891902</v>
      </c>
      <c r="I1170">
        <v>-27.131717211743801</v>
      </c>
      <c r="J1170">
        <v>-4.19944456373333</v>
      </c>
      <c r="K1170">
        <v>664.89720184135001</v>
      </c>
      <c r="L1170">
        <v>646.66788661307601</v>
      </c>
      <c r="M1170">
        <v>47.084101104975701</v>
      </c>
      <c r="N1170">
        <v>0.71216890187161597</v>
      </c>
      <c r="O1170">
        <v>44.916059550205901</v>
      </c>
      <c r="P1170">
        <v>84.592895775471405</v>
      </c>
      <c r="Q1170">
        <v>0.14648069936080799</v>
      </c>
    </row>
    <row r="1171" spans="1:17" hidden="1" x14ac:dyDescent="0.3">
      <c r="A1171" t="s">
        <v>2490</v>
      </c>
      <c r="B1171" t="s">
        <v>2491</v>
      </c>
      <c r="C1171" t="str">
        <f>IFERROR(VLOOKUP(Table1[[#This Row],[Ticker]],[1]!Table1[[Symbol]:[Industry]],2,FALSE),"-")</f>
        <v>-</v>
      </c>
      <c r="D1171" t="s">
        <v>46</v>
      </c>
      <c r="E1171">
        <v>1826.01908</v>
      </c>
      <c r="F1171">
        <v>156.94999999999999</v>
      </c>
      <c r="G1171">
        <v>320.52691735185698</v>
      </c>
      <c r="H1171">
        <v>16.105353495746002</v>
      </c>
      <c r="I1171">
        <v>87.933293406821207</v>
      </c>
      <c r="J1171">
        <v>9.8773545091933705</v>
      </c>
      <c r="K1171">
        <v>124.17868650441</v>
      </c>
      <c r="L1171">
        <v>91.384220204083505</v>
      </c>
      <c r="M1171">
        <v>82.111158007209696</v>
      </c>
      <c r="N1171">
        <v>0.84567364341422602</v>
      </c>
      <c r="O1171">
        <v>0</v>
      </c>
      <c r="P1171">
        <v>366.41901931649301</v>
      </c>
      <c r="Q1171">
        <v>0.18916646503403001</v>
      </c>
    </row>
    <row r="1172" spans="1:17" hidden="1" x14ac:dyDescent="0.3">
      <c r="A1172" t="s">
        <v>2492</v>
      </c>
      <c r="B1172" t="s">
        <v>2493</v>
      </c>
      <c r="C1172" t="str">
        <f>IFERROR(VLOOKUP(Table1[[#This Row],[Ticker]],[1]!Table1[[Symbol]:[Industry]],2,FALSE),"-")</f>
        <v>-</v>
      </c>
      <c r="D1172" t="s">
        <v>151</v>
      </c>
      <c r="E1172">
        <v>1824.5449634279901</v>
      </c>
      <c r="F1172">
        <v>33.22</v>
      </c>
      <c r="G1172">
        <v>81.833735533675195</v>
      </c>
      <c r="H1172">
        <v>19.829992823614099</v>
      </c>
      <c r="I1172">
        <v>-15.433244883802301</v>
      </c>
      <c r="J1172">
        <v>-1.09101276792935</v>
      </c>
      <c r="K1172">
        <v>30.620817098344599</v>
      </c>
      <c r="L1172">
        <v>28.654313414336499</v>
      </c>
      <c r="M1172">
        <v>58.472582617624099</v>
      </c>
      <c r="N1172">
        <v>1.1516552033897001</v>
      </c>
      <c r="O1172">
        <v>18.603251053582099</v>
      </c>
      <c r="P1172">
        <v>116.416938110749</v>
      </c>
      <c r="Q1172">
        <v>0.22180135189160799</v>
      </c>
    </row>
    <row r="1173" spans="1:17" hidden="1" x14ac:dyDescent="0.3">
      <c r="A1173" t="s">
        <v>2494</v>
      </c>
      <c r="B1173" t="s">
        <v>2495</v>
      </c>
      <c r="C1173" t="str">
        <f>IFERROR(VLOOKUP(Table1[[#This Row],[Ticker]],[1]!Table1[[Symbol]:[Industry]],2,FALSE),"-")</f>
        <v>-</v>
      </c>
      <c r="D1173" t="s">
        <v>191</v>
      </c>
      <c r="E1173">
        <v>1820.1197750399999</v>
      </c>
      <c r="F1173">
        <v>804.6</v>
      </c>
      <c r="G1173">
        <v>56.158085471898303</v>
      </c>
      <c r="H1173">
        <v>19.6516845337684</v>
      </c>
      <c r="I1173">
        <v>39.7653551175136</v>
      </c>
      <c r="J1173">
        <v>-1.0963363454036399</v>
      </c>
      <c r="K1173">
        <v>737.430412737506</v>
      </c>
      <c r="L1173">
        <v>638.40878642642201</v>
      </c>
      <c r="M1173">
        <v>54.896294707291197</v>
      </c>
      <c r="N1173">
        <v>0.94163561424514497</v>
      </c>
      <c r="O1173">
        <v>5.4934128759632097</v>
      </c>
      <c r="P1173">
        <v>89.072964399013003</v>
      </c>
      <c r="Q1173">
        <v>6.5355925359765005E-2</v>
      </c>
    </row>
    <row r="1174" spans="1:17" hidden="1" x14ac:dyDescent="0.3">
      <c r="A1174" t="s">
        <v>2496</v>
      </c>
      <c r="B1174" t="s">
        <v>2497</v>
      </c>
      <c r="C1174" t="str">
        <f>IFERROR(VLOOKUP(Table1[[#This Row],[Ticker]],[1]!Table1[[Symbol]:[Industry]],2,FALSE),"-")</f>
        <v>-</v>
      </c>
      <c r="D1174" t="s">
        <v>130</v>
      </c>
      <c r="E1174">
        <v>1818.4530070000001</v>
      </c>
      <c r="F1174">
        <v>266</v>
      </c>
      <c r="G1174">
        <v>28.1681754874859</v>
      </c>
      <c r="H1174">
        <v>-0.46991787343818903</v>
      </c>
      <c r="I1174">
        <v>-25.877061216710199</v>
      </c>
      <c r="J1174">
        <v>0.96975779928457495</v>
      </c>
      <c r="K1174">
        <v>275.36991380148402</v>
      </c>
      <c r="L1174">
        <v>275.07328906650901</v>
      </c>
      <c r="M1174">
        <v>47.058176551163399</v>
      </c>
      <c r="N1174">
        <v>0.91244821207046001</v>
      </c>
      <c r="O1174">
        <v>50.601503759398497</v>
      </c>
      <c r="P1174">
        <v>54.651162790697597</v>
      </c>
      <c r="Q1174">
        <v>0.107553676920963</v>
      </c>
    </row>
    <row r="1175" spans="1:17" hidden="1" x14ac:dyDescent="0.3">
      <c r="A1175" t="s">
        <v>2498</v>
      </c>
      <c r="B1175" t="s">
        <v>2499</v>
      </c>
      <c r="C1175" t="str">
        <f>IFERROR(VLOOKUP(Table1[[#This Row],[Ticker]],[1]!Table1[[Symbol]:[Industry]],2,FALSE),"-")</f>
        <v>-</v>
      </c>
      <c r="D1175" t="s">
        <v>384</v>
      </c>
      <c r="E1175">
        <v>1816.82603943499</v>
      </c>
      <c r="F1175">
        <v>586.85</v>
      </c>
      <c r="G1175">
        <v>-33.161854776766802</v>
      </c>
      <c r="H1175">
        <v>2.5859171905199898</v>
      </c>
      <c r="I1175">
        <v>-18.674449984695801</v>
      </c>
      <c r="J1175">
        <v>-2.0693762289548401</v>
      </c>
      <c r="K1175">
        <v>573.911499323724</v>
      </c>
      <c r="L1175">
        <v>566.99214702747895</v>
      </c>
      <c r="M1175">
        <v>50.866872298228401</v>
      </c>
      <c r="N1175">
        <v>0.850601155537969</v>
      </c>
      <c r="O1175">
        <v>26.096958336883301</v>
      </c>
      <c r="P1175">
        <v>33.359845472105398</v>
      </c>
      <c r="Q1175">
        <v>0.125713177350429</v>
      </c>
    </row>
    <row r="1176" spans="1:17" hidden="1" x14ac:dyDescent="0.3">
      <c r="A1176" t="s">
        <v>2500</v>
      </c>
      <c r="B1176" t="s">
        <v>2501</v>
      </c>
      <c r="C1176" t="str">
        <f>IFERROR(VLOOKUP(Table1[[#This Row],[Ticker]],[1]!Table1[[Symbol]:[Industry]],2,FALSE),"-")</f>
        <v>-</v>
      </c>
      <c r="D1176" t="s">
        <v>119</v>
      </c>
      <c r="E1176">
        <v>1807.8447480029999</v>
      </c>
      <c r="F1176">
        <v>17.010000000000002</v>
      </c>
      <c r="G1176">
        <v>29.421804652012899</v>
      </c>
      <c r="H1176">
        <v>-0.30294625471716602</v>
      </c>
      <c r="I1176">
        <v>-11.0974629749026</v>
      </c>
      <c r="J1176">
        <v>-5.3624078723200004</v>
      </c>
      <c r="K1176">
        <v>17.642365417750799</v>
      </c>
      <c r="L1176">
        <v>16.8199636081461</v>
      </c>
      <c r="M1176">
        <v>35.454786446703203</v>
      </c>
      <c r="N1176">
        <v>0.77750696494409</v>
      </c>
      <c r="O1176">
        <v>54.939132581688497</v>
      </c>
      <c r="P1176">
        <v>58.659467671186</v>
      </c>
      <c r="Q1176">
        <v>0.14038242099798201</v>
      </c>
    </row>
    <row r="1177" spans="1:17" hidden="1" x14ac:dyDescent="0.3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539</v>
      </c>
      <c r="E1177">
        <v>1806.01093000999</v>
      </c>
      <c r="F1177">
        <v>5859.65</v>
      </c>
      <c r="G1177">
        <v>-39.437816822960201</v>
      </c>
      <c r="H1177">
        <v>10.929129554329799</v>
      </c>
      <c r="I1177">
        <v>-13.836622082577501</v>
      </c>
      <c r="J1177">
        <v>-2.9191296442941099</v>
      </c>
      <c r="K1177">
        <v>5540.5024869458402</v>
      </c>
      <c r="L1177">
        <v>5751.7897324135702</v>
      </c>
      <c r="M1177">
        <v>54.795860458043101</v>
      </c>
      <c r="N1177">
        <v>0.77816929452831596</v>
      </c>
      <c r="O1177">
        <v>18.502811601375502</v>
      </c>
      <c r="P1177">
        <v>31.264560931899599</v>
      </c>
      <c r="Q1177">
        <v>-9.7867853370640995E-2</v>
      </c>
    </row>
    <row r="1178" spans="1:17" hidden="1" x14ac:dyDescent="0.3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802</v>
      </c>
      <c r="E1178">
        <v>1803.6323143039999</v>
      </c>
      <c r="F1178">
        <v>203.12</v>
      </c>
      <c r="G1178">
        <v>2.37437848198417</v>
      </c>
      <c r="H1178">
        <v>21.975558125758401</v>
      </c>
      <c r="I1178">
        <v>17.6204720393659</v>
      </c>
      <c r="J1178">
        <v>-5.7876223454944897</v>
      </c>
      <c r="M1178">
        <v>58.197509567453501</v>
      </c>
      <c r="O1178">
        <v>13.2335565183143</v>
      </c>
      <c r="P1178">
        <v>47.188405797101403</v>
      </c>
    </row>
    <row r="1179" spans="1:17" hidden="1" x14ac:dyDescent="0.3">
      <c r="A1179" t="s">
        <v>2506</v>
      </c>
      <c r="B1179" t="s">
        <v>2507</v>
      </c>
      <c r="C1179" t="str">
        <f>IFERROR(VLOOKUP(Table1[[#This Row],[Ticker]],[1]!Table1[[Symbol]:[Industry]],2,FALSE),"-")</f>
        <v>-</v>
      </c>
      <c r="D1179" t="s">
        <v>191</v>
      </c>
      <c r="E1179">
        <v>1801.049205</v>
      </c>
      <c r="F1179">
        <v>133.13</v>
      </c>
      <c r="G1179">
        <v>-2.0281293623986101</v>
      </c>
      <c r="H1179">
        <v>8.8414965674286794</v>
      </c>
      <c r="I1179">
        <v>35.2646867893814</v>
      </c>
      <c r="J1179">
        <v>-0.44682725583199401</v>
      </c>
      <c r="K1179">
        <v>132.82561362470801</v>
      </c>
      <c r="L1179">
        <v>114.64050855868901</v>
      </c>
      <c r="M1179">
        <v>41.113207345367698</v>
      </c>
      <c r="N1179">
        <v>0.73581368843718697</v>
      </c>
      <c r="O1179">
        <v>17.9298430105911</v>
      </c>
      <c r="P1179">
        <v>69.161372299872895</v>
      </c>
      <c r="Q1179">
        <v>9.2130450522071E-2</v>
      </c>
    </row>
    <row r="1180" spans="1:17" hidden="1" x14ac:dyDescent="0.3">
      <c r="A1180" t="s">
        <v>2508</v>
      </c>
      <c r="B1180" t="s">
        <v>2509</v>
      </c>
      <c r="C1180" t="str">
        <f>IFERROR(VLOOKUP(Table1[[#This Row],[Ticker]],[1]!Table1[[Symbol]:[Industry]],2,FALSE),"-")</f>
        <v>-</v>
      </c>
      <c r="D1180" t="s">
        <v>833</v>
      </c>
      <c r="E1180">
        <v>1798.5029888429999</v>
      </c>
      <c r="F1180">
        <v>8.91</v>
      </c>
      <c r="G1180">
        <v>-94.416264466324705</v>
      </c>
      <c r="H1180">
        <v>-15.1678356566249</v>
      </c>
      <c r="I1180">
        <v>-65.837209216854504</v>
      </c>
      <c r="J1180">
        <v>-1.2750618476839399</v>
      </c>
      <c r="K1180">
        <v>12.156903025494399</v>
      </c>
      <c r="L1180">
        <v>16.8774632923887</v>
      </c>
      <c r="M1180">
        <v>21.449379168022698</v>
      </c>
      <c r="N1180">
        <v>0.66287179930999995</v>
      </c>
      <c r="O1180">
        <v>252.97418630751901</v>
      </c>
      <c r="P1180">
        <v>3.00578034682079</v>
      </c>
      <c r="Q1180">
        <v>1.6983682690413001E-2</v>
      </c>
    </row>
    <row r="1181" spans="1:17" hidden="1" x14ac:dyDescent="0.3">
      <c r="A1181" t="s">
        <v>2510</v>
      </c>
      <c r="B1181" t="s">
        <v>2511</v>
      </c>
      <c r="C1181" t="str">
        <f>IFERROR(VLOOKUP(Table1[[#This Row],[Ticker]],[1]!Table1[[Symbol]:[Industry]],2,FALSE),"-")</f>
        <v>-</v>
      </c>
      <c r="D1181" t="s">
        <v>1331</v>
      </c>
      <c r="E1181">
        <v>1796.100752375</v>
      </c>
      <c r="F1181">
        <v>253.73</v>
      </c>
      <c r="G1181">
        <v>35.338059433046297</v>
      </c>
      <c r="H1181">
        <v>8.6066666679828199</v>
      </c>
      <c r="I1181">
        <v>43.183532016844801</v>
      </c>
      <c r="J1181">
        <v>2.8863284846159498</v>
      </c>
      <c r="K1181">
        <v>232.54096142877901</v>
      </c>
      <c r="L1181">
        <v>203.90300925908099</v>
      </c>
      <c r="M1181">
        <v>73.050463209701405</v>
      </c>
      <c r="N1181">
        <v>0.786917550078577</v>
      </c>
      <c r="O1181">
        <v>12.087652228747</v>
      </c>
      <c r="P1181">
        <v>83.529837251356199</v>
      </c>
      <c r="Q1181">
        <v>0.207295144404915</v>
      </c>
    </row>
    <row r="1182" spans="1:17" hidden="1" x14ac:dyDescent="0.3">
      <c r="A1182" t="s">
        <v>2512</v>
      </c>
      <c r="B1182" t="s">
        <v>2513</v>
      </c>
      <c r="C1182" t="str">
        <f>IFERROR(VLOOKUP(Table1[[#This Row],[Ticker]],[1]!Table1[[Symbol]:[Industry]],2,FALSE),"-")</f>
        <v>-</v>
      </c>
      <c r="D1182" t="s">
        <v>56</v>
      </c>
      <c r="E1182">
        <v>1795.333760768</v>
      </c>
      <c r="F1182">
        <v>252.16</v>
      </c>
      <c r="G1182">
        <v>-34.461133649739502</v>
      </c>
      <c r="H1182">
        <v>14.247009893860399</v>
      </c>
      <c r="I1182">
        <v>-20.690319948331599</v>
      </c>
      <c r="J1182">
        <v>2.0865916120007202</v>
      </c>
      <c r="K1182">
        <v>242.004082431988</v>
      </c>
      <c r="M1182">
        <v>61.3608853705786</v>
      </c>
      <c r="N1182">
        <v>0.55056335970873704</v>
      </c>
      <c r="O1182">
        <v>17.603902284263899</v>
      </c>
      <c r="P1182">
        <v>26.7135678391959</v>
      </c>
    </row>
    <row r="1183" spans="1:17" hidden="1" x14ac:dyDescent="0.3">
      <c r="A1183" t="s">
        <v>2514</v>
      </c>
      <c r="B1183" t="s">
        <v>2515</v>
      </c>
      <c r="C1183" t="str">
        <f>IFERROR(VLOOKUP(Table1[[#This Row],[Ticker]],[1]!Table1[[Symbol]:[Industry]],2,FALSE),"-")</f>
        <v>-</v>
      </c>
      <c r="D1183" t="s">
        <v>297</v>
      </c>
      <c r="E1183">
        <v>1792.92074121</v>
      </c>
      <c r="F1183">
        <v>32.35</v>
      </c>
      <c r="G1183">
        <v>-14.394860356735601</v>
      </c>
      <c r="H1183">
        <v>15.157104615322</v>
      </c>
      <c r="I1183">
        <v>-29.160502722589801</v>
      </c>
      <c r="J1183">
        <v>7.91412734150523</v>
      </c>
      <c r="K1183">
        <v>30.3236258775982</v>
      </c>
      <c r="L1183">
        <v>32.146847295412599</v>
      </c>
      <c r="M1183">
        <v>66.722904165907295</v>
      </c>
      <c r="N1183">
        <v>1.6794244831329901</v>
      </c>
      <c r="O1183">
        <v>41.576506955177699</v>
      </c>
      <c r="P1183">
        <v>43.7777777777777</v>
      </c>
      <c r="Q1183">
        <v>-6.1622614989139998E-2</v>
      </c>
    </row>
    <row r="1184" spans="1:17" hidden="1" x14ac:dyDescent="0.3">
      <c r="A1184" t="s">
        <v>2516</v>
      </c>
      <c r="B1184" t="s">
        <v>2517</v>
      </c>
      <c r="C1184" t="str">
        <f>IFERROR(VLOOKUP(Table1[[#This Row],[Ticker]],[1]!Table1[[Symbol]:[Industry]],2,FALSE),"-")</f>
        <v>-</v>
      </c>
      <c r="D1184" t="s">
        <v>46</v>
      </c>
      <c r="E1184">
        <v>1792.2135000000001</v>
      </c>
      <c r="F1184">
        <v>454.3</v>
      </c>
      <c r="G1184">
        <v>48.255229436114298</v>
      </c>
      <c r="H1184">
        <v>33.592200240815004</v>
      </c>
      <c r="I1184">
        <v>49.727140753724797</v>
      </c>
      <c r="J1184">
        <v>0.83469014423614796</v>
      </c>
      <c r="K1184">
        <v>391.99086599352802</v>
      </c>
      <c r="L1184">
        <v>319.823229235464</v>
      </c>
      <c r="M1184">
        <v>55.1734247253004</v>
      </c>
      <c r="N1184">
        <v>0.89262819567287399</v>
      </c>
      <c r="O1184">
        <v>9.4981289896544006</v>
      </c>
      <c r="P1184">
        <v>97.393004562241998</v>
      </c>
      <c r="Q1184">
        <v>6.1972705472485998E-2</v>
      </c>
    </row>
    <row r="1185" spans="1:17" x14ac:dyDescent="0.3">
      <c r="A1185" t="s">
        <v>2518</v>
      </c>
      <c r="B1185" t="s">
        <v>2519</v>
      </c>
      <c r="C1185" t="str">
        <f>IFERROR(VLOOKUP(Table1[[#This Row],[Ticker]],[1]!Table1[[Symbol]:[Industry]],2,FALSE),"-")</f>
        <v>-</v>
      </c>
      <c r="D1185" t="s">
        <v>539</v>
      </c>
      <c r="E1185">
        <v>1791.8637244859999</v>
      </c>
      <c r="F1185">
        <v>106.98</v>
      </c>
      <c r="G1185">
        <v>-58.707918120290898</v>
      </c>
      <c r="H1185">
        <v>11.395087172571699</v>
      </c>
      <c r="I1185">
        <v>-31.808109776937101</v>
      </c>
      <c r="J1185">
        <v>7.1091998469905798E-2</v>
      </c>
      <c r="K1185">
        <v>103.94170532650401</v>
      </c>
      <c r="L1185">
        <v>119.23269429243</v>
      </c>
      <c r="M1185">
        <v>59.645892932095798</v>
      </c>
      <c r="N1185">
        <v>0.592368538307949</v>
      </c>
      <c r="O1185">
        <v>74.191437651897502</v>
      </c>
      <c r="P1185">
        <v>33.808630393996197</v>
      </c>
      <c r="Q1185">
        <v>-9.6413996241812003E-2</v>
      </c>
    </row>
    <row r="1186" spans="1:17" hidden="1" x14ac:dyDescent="0.3">
      <c r="A1186" t="s">
        <v>2520</v>
      </c>
      <c r="B1186" t="s">
        <v>2521</v>
      </c>
      <c r="C1186" t="str">
        <f>IFERROR(VLOOKUP(Table1[[#This Row],[Ticker]],[1]!Table1[[Symbol]:[Industry]],2,FALSE),"-")</f>
        <v>-</v>
      </c>
      <c r="D1186" t="s">
        <v>375</v>
      </c>
      <c r="E1186">
        <v>1780.0082637</v>
      </c>
      <c r="F1186">
        <v>110.49</v>
      </c>
      <c r="G1186">
        <v>20.893753733542901</v>
      </c>
      <c r="H1186">
        <v>18.847378935006901</v>
      </c>
      <c r="I1186">
        <v>-13.789678992329399</v>
      </c>
      <c r="J1186">
        <v>1.65392666239328</v>
      </c>
      <c r="K1186">
        <v>99.875116472033</v>
      </c>
      <c r="L1186">
        <v>91.981100746736402</v>
      </c>
      <c r="M1186">
        <v>57.1585211995516</v>
      </c>
      <c r="N1186">
        <v>1.8622678112350799</v>
      </c>
      <c r="O1186">
        <v>16.879355597791601</v>
      </c>
      <c r="P1186">
        <v>56.390658174097602</v>
      </c>
      <c r="Q1186">
        <v>0.101983038732672</v>
      </c>
    </row>
    <row r="1187" spans="1:17" hidden="1" x14ac:dyDescent="0.3">
      <c r="A1187" t="s">
        <v>2522</v>
      </c>
      <c r="B1187" t="s">
        <v>2523</v>
      </c>
      <c r="C1187" t="str">
        <f>IFERROR(VLOOKUP(Table1[[#This Row],[Ticker]],[1]!Table1[[Symbol]:[Industry]],2,FALSE),"-")</f>
        <v>-</v>
      </c>
      <c r="D1187" t="s">
        <v>140</v>
      </c>
      <c r="E1187">
        <v>1774.4464911</v>
      </c>
      <c r="F1187">
        <v>104.7</v>
      </c>
      <c r="G1187">
        <v>36.433600710870898</v>
      </c>
      <c r="H1187">
        <v>17.043330987115301</v>
      </c>
      <c r="I1187">
        <v>8.3141561413562695</v>
      </c>
      <c r="J1187">
        <v>2.93068403048763</v>
      </c>
      <c r="K1187">
        <v>94.595893659564993</v>
      </c>
      <c r="L1187">
        <v>86.931114509606104</v>
      </c>
      <c r="M1187">
        <v>65.140867458014299</v>
      </c>
      <c r="N1187">
        <v>3.0190518128538302</v>
      </c>
      <c r="O1187">
        <v>8.8825214899713494</v>
      </c>
      <c r="P1187">
        <v>92.110091743119199</v>
      </c>
      <c r="Q1187">
        <v>6.8036230438628997E-2</v>
      </c>
    </row>
    <row r="1188" spans="1:17" hidden="1" x14ac:dyDescent="0.3">
      <c r="A1188" t="s">
        <v>2524</v>
      </c>
      <c r="B1188" t="s">
        <v>2525</v>
      </c>
      <c r="C1188" t="str">
        <f>IFERROR(VLOOKUP(Table1[[#This Row],[Ticker]],[1]!Table1[[Symbol]:[Industry]],2,FALSE),"-")</f>
        <v>-</v>
      </c>
      <c r="D1188" t="s">
        <v>401</v>
      </c>
      <c r="E1188">
        <v>1771.8701182899999</v>
      </c>
      <c r="F1188">
        <v>1365.05</v>
      </c>
      <c r="G1188">
        <v>426.06503207221402</v>
      </c>
      <c r="H1188">
        <v>69.934768652074197</v>
      </c>
      <c r="I1188">
        <v>96.068018845741804</v>
      </c>
      <c r="J1188">
        <v>11.099938152316</v>
      </c>
      <c r="K1188">
        <v>991.97937991969695</v>
      </c>
      <c r="L1188">
        <v>742.79987099798302</v>
      </c>
      <c r="M1188">
        <v>87.331083013429094</v>
      </c>
      <c r="N1188">
        <v>0.94227001054184401</v>
      </c>
      <c r="O1188">
        <v>0.36262407970404298</v>
      </c>
      <c r="P1188">
        <v>502.13939126599001</v>
      </c>
      <c r="Q1188">
        <v>0.13727059992204399</v>
      </c>
    </row>
    <row r="1189" spans="1:17" hidden="1" x14ac:dyDescent="0.3">
      <c r="A1189" t="s">
        <v>2526</v>
      </c>
      <c r="B1189" t="s">
        <v>2527</v>
      </c>
      <c r="C1189" t="str">
        <f>IFERROR(VLOOKUP(Table1[[#This Row],[Ticker]],[1]!Table1[[Symbol]:[Industry]],2,FALSE),"-")</f>
        <v>-</v>
      </c>
      <c r="D1189" t="s">
        <v>546</v>
      </c>
      <c r="E1189">
        <v>1771.03709622</v>
      </c>
      <c r="F1189">
        <v>522.9</v>
      </c>
      <c r="G1189">
        <v>62.502737775827697</v>
      </c>
      <c r="H1189">
        <v>-0.75173403453825605</v>
      </c>
      <c r="I1189">
        <v>2.0801119243644499</v>
      </c>
      <c r="J1189">
        <v>-3.9610122609070699</v>
      </c>
      <c r="K1189">
        <v>538.80177022477801</v>
      </c>
      <c r="L1189">
        <v>500.94427687640399</v>
      </c>
      <c r="M1189">
        <v>49.576065476144102</v>
      </c>
      <c r="N1189">
        <v>0.90692756677957598</v>
      </c>
      <c r="O1189">
        <v>31.946834958883102</v>
      </c>
      <c r="P1189">
        <v>93.774319066147797</v>
      </c>
      <c r="Q1189">
        <v>0.120779740989735</v>
      </c>
    </row>
    <row r="1190" spans="1:17" hidden="1" x14ac:dyDescent="0.3">
      <c r="A1190" t="s">
        <v>2528</v>
      </c>
      <c r="B1190" t="s">
        <v>2529</v>
      </c>
      <c r="C1190" t="str">
        <f>IFERROR(VLOOKUP(Table1[[#This Row],[Ticker]],[1]!Table1[[Symbol]:[Industry]],2,FALSE),"-")</f>
        <v>-</v>
      </c>
      <c r="D1190" t="s">
        <v>401</v>
      </c>
      <c r="E1190">
        <v>1768.4555264999999</v>
      </c>
      <c r="F1190">
        <v>801.45</v>
      </c>
      <c r="G1190">
        <v>89.368271702462906</v>
      </c>
      <c r="H1190">
        <v>9.4858522434054908</v>
      </c>
      <c r="I1190">
        <v>72.875880407901207</v>
      </c>
      <c r="J1190">
        <v>-0.310472432783574</v>
      </c>
      <c r="K1190">
        <v>763.01260815557305</v>
      </c>
      <c r="L1190">
        <v>596.24878172230797</v>
      </c>
      <c r="M1190">
        <v>51.723975064358399</v>
      </c>
      <c r="N1190">
        <v>2.6555248554767799</v>
      </c>
      <c r="O1190">
        <v>7.9293780023706999</v>
      </c>
      <c r="P1190">
        <v>183.04785449408399</v>
      </c>
      <c r="Q1190">
        <v>0.14251522094011301</v>
      </c>
    </row>
    <row r="1191" spans="1:17" hidden="1" x14ac:dyDescent="0.3">
      <c r="A1191" t="s">
        <v>2530</v>
      </c>
      <c r="B1191" t="s">
        <v>2531</v>
      </c>
      <c r="C1191" t="str">
        <f>IFERROR(VLOOKUP(Table1[[#This Row],[Ticker]],[1]!Table1[[Symbol]:[Industry]],2,FALSE),"-")</f>
        <v>-</v>
      </c>
      <c r="D1191" t="s">
        <v>75</v>
      </c>
      <c r="E1191">
        <v>1748.0216387999999</v>
      </c>
      <c r="F1191">
        <v>56871.199999999997</v>
      </c>
      <c r="G1191">
        <v>305.40218225649198</v>
      </c>
      <c r="H1191">
        <v>73.907926546810998</v>
      </c>
      <c r="I1191">
        <v>82.096646377408803</v>
      </c>
      <c r="J1191">
        <v>-17.3447047048268</v>
      </c>
      <c r="K1191">
        <v>37516.0432379294</v>
      </c>
      <c r="L1191">
        <v>27587.310798151801</v>
      </c>
      <c r="M1191">
        <v>65.847909046792907</v>
      </c>
      <c r="N1191">
        <v>3.0159807996253498</v>
      </c>
      <c r="O1191">
        <v>17.808310709111101</v>
      </c>
      <c r="P1191">
        <v>346.013645988549</v>
      </c>
      <c r="Q1191">
        <v>8.7011548958224993E-2</v>
      </c>
    </row>
    <row r="1192" spans="1:17" hidden="1" x14ac:dyDescent="0.3">
      <c r="A1192" t="s">
        <v>2532</v>
      </c>
      <c r="B1192" t="s">
        <v>2533</v>
      </c>
      <c r="C1192" t="str">
        <f>IFERROR(VLOOKUP(Table1[[#This Row],[Ticker]],[1]!Table1[[Symbol]:[Industry]],2,FALSE),"-")</f>
        <v>-</v>
      </c>
      <c r="D1192" t="s">
        <v>539</v>
      </c>
      <c r="E1192">
        <v>1736.4460684999999</v>
      </c>
      <c r="F1192">
        <v>335</v>
      </c>
      <c r="G1192">
        <v>-8.2004159788268893</v>
      </c>
      <c r="H1192">
        <v>4.0793275645684401</v>
      </c>
      <c r="I1192">
        <v>-32.098420793164202</v>
      </c>
      <c r="J1192">
        <v>-0.18777241429956201</v>
      </c>
      <c r="K1192">
        <v>333.72512201534897</v>
      </c>
      <c r="L1192">
        <v>339.43420453562902</v>
      </c>
      <c r="M1192">
        <v>59.193578413898699</v>
      </c>
      <c r="N1192">
        <v>0.54708702065227</v>
      </c>
      <c r="O1192">
        <v>35.074626865671597</v>
      </c>
      <c r="P1192">
        <v>28.352490421455901</v>
      </c>
      <c r="Q1192">
        <v>-8.1162991703770004E-2</v>
      </c>
    </row>
    <row r="1193" spans="1:17" hidden="1" x14ac:dyDescent="0.3">
      <c r="A1193" t="s">
        <v>2534</v>
      </c>
      <c r="B1193" t="s">
        <v>2535</v>
      </c>
      <c r="C1193" t="str">
        <f>IFERROR(VLOOKUP(Table1[[#This Row],[Ticker]],[1]!Table1[[Symbol]:[Industry]],2,FALSE),"-")</f>
        <v>-</v>
      </c>
      <c r="D1193" t="s">
        <v>67</v>
      </c>
      <c r="E1193">
        <v>1734.31934884</v>
      </c>
      <c r="F1193">
        <v>17.809999999999999</v>
      </c>
      <c r="G1193">
        <v>28.353132085399402</v>
      </c>
      <c r="H1193">
        <v>-2.94854367064874</v>
      </c>
      <c r="I1193">
        <v>-18.266170220399601</v>
      </c>
      <c r="J1193">
        <v>-5.2882559103557396</v>
      </c>
      <c r="K1193">
        <v>17.758550131122899</v>
      </c>
      <c r="L1193">
        <v>17.684887673067902</v>
      </c>
      <c r="M1193">
        <v>51.289767840679602</v>
      </c>
      <c r="N1193">
        <v>1.28484218426389</v>
      </c>
      <c r="O1193">
        <v>57.495788882650203</v>
      </c>
      <c r="P1193">
        <v>61.176470588235198</v>
      </c>
      <c r="Q1193">
        <v>3.791810894409E-3</v>
      </c>
    </row>
    <row r="1194" spans="1:17" hidden="1" x14ac:dyDescent="0.3">
      <c r="A1194" t="s">
        <v>2536</v>
      </c>
      <c r="B1194" t="s">
        <v>2537</v>
      </c>
      <c r="C1194" t="str">
        <f>IFERROR(VLOOKUP(Table1[[#This Row],[Ticker]],[1]!Table1[[Symbol]:[Industry]],2,FALSE),"-")</f>
        <v>-</v>
      </c>
      <c r="D1194" t="s">
        <v>375</v>
      </c>
      <c r="E1194">
        <v>1734.20110137599</v>
      </c>
      <c r="F1194">
        <v>85.16</v>
      </c>
      <c r="G1194">
        <v>1.0266944529943101</v>
      </c>
      <c r="H1194">
        <v>16.175521522537299</v>
      </c>
      <c r="I1194">
        <v>-8.9661097243319006</v>
      </c>
      <c r="J1194">
        <v>-0.58368027657892896</v>
      </c>
      <c r="K1194">
        <v>80.303206594260402</v>
      </c>
      <c r="L1194">
        <v>77.625704642275096</v>
      </c>
      <c r="M1194">
        <v>59.231210882433103</v>
      </c>
      <c r="N1194">
        <v>1.1525286503585599</v>
      </c>
      <c r="O1194">
        <v>26.232973226866999</v>
      </c>
      <c r="P1194">
        <v>37.354838709677402</v>
      </c>
      <c r="Q1194">
        <v>3.3979960917675002E-2</v>
      </c>
    </row>
    <row r="1195" spans="1:17" hidden="1" x14ac:dyDescent="0.3">
      <c r="A1195" t="s">
        <v>2538</v>
      </c>
      <c r="B1195" t="s">
        <v>2539</v>
      </c>
      <c r="C1195" t="str">
        <f>IFERROR(VLOOKUP(Table1[[#This Row],[Ticker]],[1]!Table1[[Symbol]:[Industry]],2,FALSE),"-")</f>
        <v>-</v>
      </c>
      <c r="D1195" t="s">
        <v>387</v>
      </c>
      <c r="E1195">
        <v>1734.13148430099</v>
      </c>
      <c r="F1195">
        <v>115.21</v>
      </c>
      <c r="G1195">
        <v>84.009871897311598</v>
      </c>
      <c r="H1195">
        <v>24.840488277097201</v>
      </c>
      <c r="I1195">
        <v>-7.4092765108648102</v>
      </c>
      <c r="J1195">
        <v>-6.5417285143506003</v>
      </c>
      <c r="K1195">
        <v>105.426878506469</v>
      </c>
      <c r="L1195">
        <v>94.412973713425203</v>
      </c>
      <c r="M1195">
        <v>63.199424599736901</v>
      </c>
      <c r="N1195">
        <v>2.5091286557861801</v>
      </c>
      <c r="O1195">
        <v>8.9749153719295105</v>
      </c>
      <c r="P1195">
        <v>110.237226277372</v>
      </c>
      <c r="Q1195">
        <v>8.1658771024644E-2</v>
      </c>
    </row>
    <row r="1196" spans="1:17" hidden="1" x14ac:dyDescent="0.3">
      <c r="A1196" t="s">
        <v>2540</v>
      </c>
      <c r="B1196" t="s">
        <v>2541</v>
      </c>
      <c r="C1196" t="str">
        <f>IFERROR(VLOOKUP(Table1[[#This Row],[Ticker]],[1]!Table1[[Symbol]:[Industry]],2,FALSE),"-")</f>
        <v>-</v>
      </c>
      <c r="D1196" t="s">
        <v>127</v>
      </c>
      <c r="E1196">
        <v>1733.29431198</v>
      </c>
      <c r="F1196">
        <v>1377.3</v>
      </c>
      <c r="G1196">
        <v>272.13541302285199</v>
      </c>
      <c r="H1196">
        <v>79.746934937352606</v>
      </c>
      <c r="I1196">
        <v>99.726426567496304</v>
      </c>
      <c r="J1196">
        <v>18.028691788217898</v>
      </c>
      <c r="K1196">
        <v>936.50954569871203</v>
      </c>
      <c r="M1196">
        <v>81.606458851169094</v>
      </c>
      <c r="N1196">
        <v>0.94709638187899003</v>
      </c>
      <c r="O1196">
        <v>0</v>
      </c>
      <c r="P1196">
        <v>339.33014354066898</v>
      </c>
    </row>
    <row r="1197" spans="1:17" hidden="1" x14ac:dyDescent="0.3">
      <c r="A1197" t="s">
        <v>2542</v>
      </c>
      <c r="B1197" t="s">
        <v>2543</v>
      </c>
      <c r="C1197" t="str">
        <f>IFERROR(VLOOKUP(Table1[[#This Row],[Ticker]],[1]!Table1[[Symbol]:[Industry]],2,FALSE),"-")</f>
        <v>-</v>
      </c>
      <c r="D1197" t="s">
        <v>21</v>
      </c>
      <c r="E1197">
        <v>1727.8737851400001</v>
      </c>
      <c r="F1197">
        <v>1133.9000000000001</v>
      </c>
      <c r="G1197">
        <v>90.087550974990705</v>
      </c>
      <c r="H1197">
        <v>9.3711475556208494</v>
      </c>
      <c r="I1197">
        <v>59.943306576452599</v>
      </c>
      <c r="J1197">
        <v>-0.57514933674781199</v>
      </c>
      <c r="K1197">
        <v>1045.0736532993601</v>
      </c>
      <c r="L1197">
        <v>821.69097268224903</v>
      </c>
      <c r="M1197">
        <v>47.4078672689919</v>
      </c>
      <c r="N1197">
        <v>0.54737256310932803</v>
      </c>
      <c r="O1197">
        <v>10.4065614251697</v>
      </c>
      <c r="P1197">
        <v>130.32703635994301</v>
      </c>
      <c r="Q1197">
        <v>7.3822938489404993E-2</v>
      </c>
    </row>
    <row r="1198" spans="1:17" hidden="1" x14ac:dyDescent="0.3">
      <c r="A1198" t="s">
        <v>2544</v>
      </c>
      <c r="B1198" t="s">
        <v>2545</v>
      </c>
      <c r="C1198" t="str">
        <f>IFERROR(VLOOKUP(Table1[[#This Row],[Ticker]],[1]!Table1[[Symbol]:[Industry]],2,FALSE),"-")</f>
        <v>-</v>
      </c>
      <c r="D1198" t="s">
        <v>242</v>
      </c>
      <c r="E1198">
        <v>1726.44</v>
      </c>
      <c r="F1198">
        <v>1438.7</v>
      </c>
      <c r="G1198">
        <v>-23.1937530978438</v>
      </c>
      <c r="H1198">
        <v>1.9620390532079499</v>
      </c>
      <c r="I1198">
        <v>-18.529341793225999</v>
      </c>
      <c r="J1198">
        <v>-0.134771591982494</v>
      </c>
      <c r="K1198">
        <v>1395.8065063461299</v>
      </c>
      <c r="L1198">
        <v>1416.5807896133999</v>
      </c>
      <c r="M1198">
        <v>54.538518460073703</v>
      </c>
      <c r="N1198">
        <v>1.44832205175996</v>
      </c>
      <c r="O1198">
        <v>23.726280670049299</v>
      </c>
      <c r="P1198">
        <v>21.815333813132298</v>
      </c>
      <c r="Q1198">
        <v>0.148796677532853</v>
      </c>
    </row>
    <row r="1199" spans="1:17" hidden="1" x14ac:dyDescent="0.3">
      <c r="A1199" t="s">
        <v>2546</v>
      </c>
      <c r="B1199" t="s">
        <v>2547</v>
      </c>
      <c r="C1199" t="str">
        <f>IFERROR(VLOOKUP(Table1[[#This Row],[Ticker]],[1]!Table1[[Symbol]:[Industry]],2,FALSE),"-")</f>
        <v>-</v>
      </c>
      <c r="D1199" t="s">
        <v>2548</v>
      </c>
      <c r="E1199">
        <v>1716.6017048000001</v>
      </c>
      <c r="F1199">
        <v>10.87</v>
      </c>
      <c r="G1199">
        <v>271.00987189731097</v>
      </c>
      <c r="H1199">
        <v>-0.377490654729363</v>
      </c>
      <c r="I1199">
        <v>-19.492374027790401</v>
      </c>
      <c r="J1199">
        <v>-2.35614292876501</v>
      </c>
      <c r="K1199">
        <v>10.938513319564599</v>
      </c>
      <c r="L1199">
        <v>9.9852390810279008</v>
      </c>
      <c r="M1199">
        <v>39.672088192520299</v>
      </c>
      <c r="N1199">
        <v>0.96755068189412197</v>
      </c>
      <c r="O1199">
        <v>56.39374425023</v>
      </c>
      <c r="P1199">
        <v>343.67346938775501</v>
      </c>
    </row>
    <row r="1200" spans="1:17" hidden="1" x14ac:dyDescent="0.3">
      <c r="A1200" t="s">
        <v>2549</v>
      </c>
      <c r="B1200" t="s">
        <v>2550</v>
      </c>
      <c r="C1200" t="str">
        <f>IFERROR(VLOOKUP(Table1[[#This Row],[Ticker]],[1]!Table1[[Symbol]:[Industry]],2,FALSE),"-")</f>
        <v>-</v>
      </c>
      <c r="D1200" t="s">
        <v>948</v>
      </c>
      <c r="E1200">
        <v>1716.0729464399999</v>
      </c>
      <c r="F1200">
        <v>406.6</v>
      </c>
      <c r="G1200">
        <v>1501.0462355336699</v>
      </c>
      <c r="H1200">
        <v>43.819593995942498</v>
      </c>
      <c r="I1200">
        <v>844.70287002727798</v>
      </c>
      <c r="J1200">
        <v>6.9508102847987301</v>
      </c>
      <c r="K1200">
        <v>275.18109587242901</v>
      </c>
      <c r="L1200">
        <v>144.56788229231199</v>
      </c>
      <c r="M1200">
        <v>99.999998974206903</v>
      </c>
      <c r="N1200">
        <v>3.82812505292967</v>
      </c>
      <c r="O1200">
        <v>0</v>
      </c>
      <c r="P1200">
        <v>1743.1550317316401</v>
      </c>
      <c r="Q1200">
        <v>0.20413195260223499</v>
      </c>
    </row>
    <row r="1201" spans="1:17" hidden="1" x14ac:dyDescent="0.3">
      <c r="A1201" t="s">
        <v>2551</v>
      </c>
      <c r="B1201" t="s">
        <v>2552</v>
      </c>
      <c r="C1201" t="str">
        <f>IFERROR(VLOOKUP(Table1[[#This Row],[Ticker]],[1]!Table1[[Symbol]:[Industry]],2,FALSE),"-")</f>
        <v>-</v>
      </c>
      <c r="D1201" t="s">
        <v>216</v>
      </c>
      <c r="E1201">
        <v>1712.7810790599999</v>
      </c>
      <c r="F1201">
        <v>448.15</v>
      </c>
      <c r="G1201">
        <v>-24.484984143634801</v>
      </c>
      <c r="H1201">
        <v>1.3097333331766801</v>
      </c>
      <c r="I1201">
        <v>-33.627706274596001</v>
      </c>
      <c r="J1201">
        <v>1.7993718092739699</v>
      </c>
      <c r="K1201">
        <v>448.72650205167002</v>
      </c>
      <c r="L1201">
        <v>493.742591519396</v>
      </c>
      <c r="M1201">
        <v>61.023349213473097</v>
      </c>
      <c r="N1201">
        <v>0.84781918997760597</v>
      </c>
      <c r="O1201">
        <v>41.7828851946892</v>
      </c>
      <c r="P1201">
        <v>17.934210526315699</v>
      </c>
    </row>
    <row r="1202" spans="1:17" hidden="1" x14ac:dyDescent="0.3">
      <c r="A1202" t="s">
        <v>2553</v>
      </c>
      <c r="B1202" t="s">
        <v>2554</v>
      </c>
      <c r="C1202" t="str">
        <f>IFERROR(VLOOKUP(Table1[[#This Row],[Ticker]],[1]!Table1[[Symbol]:[Industry]],2,FALSE),"-")</f>
        <v>-</v>
      </c>
      <c r="D1202" t="s">
        <v>384</v>
      </c>
      <c r="E1202">
        <v>1710.42620941</v>
      </c>
      <c r="F1202">
        <v>705.35</v>
      </c>
      <c r="G1202">
        <v>-29.854064486325999</v>
      </c>
      <c r="H1202">
        <v>3.3674311907739201</v>
      </c>
      <c r="I1202">
        <v>-16.069656324302699</v>
      </c>
      <c r="J1202">
        <v>3.4555077216660601</v>
      </c>
      <c r="K1202">
        <v>691.07710900374798</v>
      </c>
      <c r="L1202">
        <v>706.31177189189202</v>
      </c>
      <c r="M1202">
        <v>55.9933712633608</v>
      </c>
      <c r="N1202">
        <v>1.6037582066804601</v>
      </c>
      <c r="O1202">
        <v>30.431700574183001</v>
      </c>
      <c r="P1202">
        <v>12.6757188498402</v>
      </c>
      <c r="Q1202">
        <v>2.4626779079787001E-2</v>
      </c>
    </row>
    <row r="1203" spans="1:17" hidden="1" x14ac:dyDescent="0.3">
      <c r="A1203" t="s">
        <v>2555</v>
      </c>
      <c r="B1203" t="s">
        <v>2556</v>
      </c>
      <c r="C1203" t="str">
        <f>IFERROR(VLOOKUP(Table1[[#This Row],[Ticker]],[1]!Table1[[Symbol]:[Industry]],2,FALSE),"-")</f>
        <v>-</v>
      </c>
      <c r="D1203" t="s">
        <v>166</v>
      </c>
      <c r="E1203">
        <v>1704.627647775</v>
      </c>
      <c r="F1203">
        <v>1390.15</v>
      </c>
      <c r="G1203">
        <v>32.326805218314099</v>
      </c>
      <c r="H1203">
        <v>24.8997738495401</v>
      </c>
      <c r="I1203">
        <v>-3.33387025022797</v>
      </c>
      <c r="J1203">
        <v>-3.6963778875810398</v>
      </c>
      <c r="K1203">
        <v>1206.9183461741</v>
      </c>
      <c r="L1203">
        <v>1119.3504428582701</v>
      </c>
      <c r="M1203">
        <v>60.6418371034516</v>
      </c>
      <c r="N1203">
        <v>2.4162054322895901</v>
      </c>
      <c r="O1203">
        <v>13.297126209401799</v>
      </c>
      <c r="P1203">
        <v>66.864722122194195</v>
      </c>
      <c r="Q1203">
        <v>-2.1554351858769999E-2</v>
      </c>
    </row>
    <row r="1204" spans="1:17" hidden="1" x14ac:dyDescent="0.3">
      <c r="A1204" t="s">
        <v>2557</v>
      </c>
      <c r="B1204" t="s">
        <v>2558</v>
      </c>
      <c r="C1204" t="str">
        <f>IFERROR(VLOOKUP(Table1[[#This Row],[Ticker]],[1]!Table1[[Symbol]:[Industry]],2,FALSE),"-")</f>
        <v>-</v>
      </c>
      <c r="D1204" t="s">
        <v>384</v>
      </c>
      <c r="E1204">
        <v>1703.216405055</v>
      </c>
      <c r="F1204">
        <v>11.03</v>
      </c>
      <c r="G1204">
        <v>-33.862051759142403</v>
      </c>
      <c r="H1204">
        <v>-6.1480905228902003</v>
      </c>
      <c r="I1204">
        <v>-24.8093364363347</v>
      </c>
      <c r="J1204">
        <v>-3.4489748911621998</v>
      </c>
      <c r="K1204">
        <v>12.0768786849997</v>
      </c>
      <c r="L1204">
        <v>12.502363932492999</v>
      </c>
      <c r="M1204">
        <v>18.9203913129356</v>
      </c>
      <c r="N1204">
        <v>0.97369230176161303</v>
      </c>
      <c r="O1204">
        <v>52.614082804472602</v>
      </c>
      <c r="P1204">
        <v>11.414141414141399</v>
      </c>
      <c r="Q1204">
        <v>0.14949266088711499</v>
      </c>
    </row>
    <row r="1205" spans="1:17" hidden="1" x14ac:dyDescent="0.3">
      <c r="A1205" t="s">
        <v>2559</v>
      </c>
      <c r="B1205" t="s">
        <v>2560</v>
      </c>
      <c r="C1205" t="str">
        <f>IFERROR(VLOOKUP(Table1[[#This Row],[Ticker]],[1]!Table1[[Symbol]:[Industry]],2,FALSE),"-")</f>
        <v>-</v>
      </c>
      <c r="D1205" t="s">
        <v>617</v>
      </c>
      <c r="E1205">
        <v>1692.3029750000001</v>
      </c>
      <c r="F1205">
        <v>56.07</v>
      </c>
      <c r="G1205">
        <v>17.1875315946663</v>
      </c>
      <c r="H1205">
        <v>2.4814376668674298</v>
      </c>
      <c r="I1205">
        <v>-0.42092277342400097</v>
      </c>
      <c r="J1205">
        <v>-2.3754745024294599</v>
      </c>
      <c r="K1205">
        <v>56.874774966663402</v>
      </c>
      <c r="L1205">
        <v>54.9972369701565</v>
      </c>
      <c r="M1205">
        <v>29.188193916460101</v>
      </c>
      <c r="N1205">
        <v>1.58750455464852</v>
      </c>
      <c r="O1205">
        <v>39.1118245050829</v>
      </c>
      <c r="P1205">
        <v>49.122340425531902</v>
      </c>
      <c r="Q1205">
        <v>7.1071011628524999E-2</v>
      </c>
    </row>
    <row r="1206" spans="1:17" hidden="1" x14ac:dyDescent="0.3">
      <c r="A1206" t="s">
        <v>2561</v>
      </c>
      <c r="B1206" t="s">
        <v>2562</v>
      </c>
      <c r="C1206" t="str">
        <f>IFERROR(VLOOKUP(Table1[[#This Row],[Ticker]],[1]!Table1[[Symbol]:[Industry]],2,FALSE),"-")</f>
        <v>-</v>
      </c>
      <c r="D1206" t="s">
        <v>130</v>
      </c>
      <c r="E1206">
        <v>1686.2676441599999</v>
      </c>
      <c r="F1206">
        <v>14.08</v>
      </c>
      <c r="G1206">
        <v>-26.822295934856101</v>
      </c>
      <c r="H1206">
        <v>7.7038101582787499</v>
      </c>
      <c r="I1206">
        <v>-4.52209629512845</v>
      </c>
      <c r="J1206">
        <v>-5.1420903415781103</v>
      </c>
      <c r="K1206">
        <v>13.772450015407101</v>
      </c>
      <c r="L1206">
        <v>13.331397737378699</v>
      </c>
      <c r="M1206">
        <v>47.810067977454999</v>
      </c>
      <c r="N1206">
        <v>2.4354680734545102</v>
      </c>
      <c r="O1206">
        <v>30.681818181818102</v>
      </c>
      <c r="P1206">
        <v>80.512820512820497</v>
      </c>
      <c r="Q1206">
        <v>5.9863927913309002E-2</v>
      </c>
    </row>
    <row r="1207" spans="1:17" hidden="1" x14ac:dyDescent="0.3">
      <c r="A1207" t="s">
        <v>2563</v>
      </c>
      <c r="B1207" t="s">
        <v>2564</v>
      </c>
      <c r="C1207" t="str">
        <f>IFERROR(VLOOKUP(Table1[[#This Row],[Ticker]],[1]!Table1[[Symbol]:[Industry]],2,FALSE),"-")</f>
        <v>-</v>
      </c>
      <c r="E1207">
        <v>1683.8280565</v>
      </c>
      <c r="F1207">
        <v>864.65</v>
      </c>
      <c r="G1207">
        <v>240.95583435745101</v>
      </c>
      <c r="H1207">
        <v>105.668033853913</v>
      </c>
      <c r="I1207">
        <v>94.752128755159703</v>
      </c>
      <c r="J1207">
        <v>8.5061881523160494</v>
      </c>
      <c r="K1207">
        <v>630.10697770339505</v>
      </c>
      <c r="L1207">
        <v>476.08491664648602</v>
      </c>
      <c r="M1207">
        <v>63.246935473557599</v>
      </c>
      <c r="N1207">
        <v>1.9425476484299999</v>
      </c>
      <c r="O1207">
        <v>9.7553923552882598</v>
      </c>
      <c r="P1207">
        <v>275.934782608695</v>
      </c>
    </row>
    <row r="1208" spans="1:17" hidden="1" x14ac:dyDescent="0.3">
      <c r="A1208" t="s">
        <v>2565</v>
      </c>
      <c r="B1208" t="s">
        <v>2566</v>
      </c>
      <c r="C1208" t="str">
        <f>IFERROR(VLOOKUP(Table1[[#This Row],[Ticker]],[1]!Table1[[Symbol]:[Industry]],2,FALSE),"-")</f>
        <v>-</v>
      </c>
      <c r="D1208" t="s">
        <v>242</v>
      </c>
      <c r="E1208">
        <v>1682.46805812</v>
      </c>
      <c r="F1208">
        <v>67.459999999999994</v>
      </c>
      <c r="G1208">
        <v>-63.8997178270928</v>
      </c>
      <c r="H1208">
        <v>14.407915073987301</v>
      </c>
      <c r="I1208">
        <v>-40.4274155086866</v>
      </c>
      <c r="J1208">
        <v>-2.4676413529843</v>
      </c>
      <c r="K1208">
        <v>67.242149983897093</v>
      </c>
      <c r="L1208">
        <v>77.035433502362494</v>
      </c>
      <c r="M1208">
        <v>48.8052772673786</v>
      </c>
      <c r="N1208">
        <v>0.83925608462080703</v>
      </c>
      <c r="O1208">
        <v>73.361992291728399</v>
      </c>
      <c r="P1208">
        <v>37.393075356415402</v>
      </c>
    </row>
    <row r="1209" spans="1:17" hidden="1" x14ac:dyDescent="0.3">
      <c r="A1209" t="s">
        <v>2567</v>
      </c>
      <c r="B1209" t="s">
        <v>2568</v>
      </c>
      <c r="C1209" t="str">
        <f>IFERROR(VLOOKUP(Table1[[#This Row],[Ticker]],[1]!Table1[[Symbol]:[Industry]],2,FALSE),"-")</f>
        <v>-</v>
      </c>
      <c r="D1209" t="s">
        <v>297</v>
      </c>
      <c r="E1209">
        <v>1678.5625</v>
      </c>
      <c r="F1209">
        <v>2675</v>
      </c>
      <c r="G1209">
        <v>1137.0341543633101</v>
      </c>
      <c r="H1209">
        <v>-10.066288767637101</v>
      </c>
      <c r="I1209">
        <v>346.63393580978499</v>
      </c>
      <c r="J1209">
        <v>9.7355976986020298</v>
      </c>
      <c r="K1209">
        <v>2346.2976687228502</v>
      </c>
      <c r="L1209">
        <v>1414.2321727410299</v>
      </c>
      <c r="M1209">
        <v>60.106552007582401</v>
      </c>
      <c r="N1209">
        <v>1.27537024045007</v>
      </c>
      <c r="O1209">
        <v>7.0654205607476497</v>
      </c>
      <c r="P1209">
        <v>1541.1042944785199</v>
      </c>
      <c r="Q1209">
        <v>0.20720956459088399</v>
      </c>
    </row>
    <row r="1210" spans="1:17" hidden="1" x14ac:dyDescent="0.3">
      <c r="A1210" t="s">
        <v>2569</v>
      </c>
      <c r="B1210" t="s">
        <v>2570</v>
      </c>
      <c r="C1210" t="str">
        <f>IFERROR(VLOOKUP(Table1[[#This Row],[Ticker]],[1]!Table1[[Symbol]:[Industry]],2,FALSE),"-")</f>
        <v>-</v>
      </c>
      <c r="D1210" t="s">
        <v>80</v>
      </c>
      <c r="E1210">
        <v>1674.688404858</v>
      </c>
      <c r="F1210">
        <v>113.61</v>
      </c>
      <c r="G1210">
        <v>16.214616964039099</v>
      </c>
      <c r="H1210">
        <v>3.9926529874185102</v>
      </c>
      <c r="I1210">
        <v>5.6056833265111097</v>
      </c>
      <c r="J1210">
        <v>-1.04409444962051</v>
      </c>
      <c r="K1210">
        <v>109.30490358484199</v>
      </c>
      <c r="L1210">
        <v>101.81626787796699</v>
      </c>
      <c r="M1210">
        <v>65.952834255033196</v>
      </c>
      <c r="N1210">
        <v>1.7170097608142401</v>
      </c>
      <c r="O1210">
        <v>9.0573012939001796</v>
      </c>
      <c r="P1210">
        <v>49.980198019801897</v>
      </c>
      <c r="Q1210">
        <v>1.02176162867E-4</v>
      </c>
    </row>
    <row r="1211" spans="1:17" hidden="1" x14ac:dyDescent="0.3">
      <c r="A1211" t="s">
        <v>2571</v>
      </c>
      <c r="B1211" t="s">
        <v>2572</v>
      </c>
      <c r="C1211" t="str">
        <f>IFERROR(VLOOKUP(Table1[[#This Row],[Ticker]],[1]!Table1[[Symbol]:[Industry]],2,FALSE),"-")</f>
        <v>-</v>
      </c>
      <c r="D1211" t="s">
        <v>242</v>
      </c>
      <c r="E1211">
        <v>1665.7304999999999</v>
      </c>
      <c r="F1211">
        <v>302.75</v>
      </c>
      <c r="G1211">
        <v>205.231516162633</v>
      </c>
      <c r="H1211">
        <v>42.461607203919897</v>
      </c>
      <c r="I1211">
        <v>37.873225298099499</v>
      </c>
      <c r="J1211">
        <v>-3.4136099395974502</v>
      </c>
      <c r="K1211">
        <v>234.753299236598</v>
      </c>
      <c r="L1211">
        <v>185.38959591054601</v>
      </c>
      <c r="M1211">
        <v>63.875198271689101</v>
      </c>
      <c r="N1211">
        <v>2.9156464560775199</v>
      </c>
      <c r="O1211">
        <v>14.285714285714199</v>
      </c>
      <c r="P1211">
        <v>256.050805598024</v>
      </c>
    </row>
    <row r="1212" spans="1:17" hidden="1" x14ac:dyDescent="0.3">
      <c r="A1212" t="s">
        <v>2573</v>
      </c>
      <c r="B1212" t="s">
        <v>2574</v>
      </c>
      <c r="C1212" t="str">
        <f>IFERROR(VLOOKUP(Table1[[#This Row],[Ticker]],[1]!Table1[[Symbol]:[Industry]],2,FALSE),"-")</f>
        <v>-</v>
      </c>
      <c r="D1212" t="s">
        <v>21</v>
      </c>
      <c r="E1212">
        <v>1664.1263637549901</v>
      </c>
      <c r="F1212">
        <v>361.15</v>
      </c>
      <c r="G1212">
        <v>20.9200305924034</v>
      </c>
      <c r="H1212">
        <v>7.1213556238037796</v>
      </c>
      <c r="I1212">
        <v>-31.577669936173798</v>
      </c>
      <c r="J1212">
        <v>-1.9525686227516901</v>
      </c>
      <c r="K1212">
        <v>381.02224311837398</v>
      </c>
      <c r="L1212">
        <v>377.68991242332697</v>
      </c>
      <c r="M1212">
        <v>38.364598813934002</v>
      </c>
      <c r="N1212">
        <v>0.69031566124631105</v>
      </c>
      <c r="O1212">
        <v>91.2640177211685</v>
      </c>
      <c r="P1212">
        <v>61.9506726457399</v>
      </c>
      <c r="Q1212">
        <v>0.114812097928941</v>
      </c>
    </row>
    <row r="1213" spans="1:17" hidden="1" x14ac:dyDescent="0.3">
      <c r="A1213" t="s">
        <v>2575</v>
      </c>
      <c r="B1213" t="s">
        <v>2576</v>
      </c>
      <c r="C1213" t="str">
        <f>IFERROR(VLOOKUP(Table1[[#This Row],[Ticker]],[1]!Table1[[Symbol]:[Industry]],2,FALSE),"-")</f>
        <v>-</v>
      </c>
      <c r="D1213" t="s">
        <v>230</v>
      </c>
      <c r="E1213">
        <v>1663.9884297599999</v>
      </c>
      <c r="F1213">
        <v>300.32</v>
      </c>
      <c r="G1213">
        <v>175.56154326644699</v>
      </c>
      <c r="H1213">
        <v>42.958211992144498</v>
      </c>
      <c r="I1213">
        <v>46.477198756131301</v>
      </c>
      <c r="J1213">
        <v>24.453541607412902</v>
      </c>
      <c r="K1213">
        <v>228.82768382679399</v>
      </c>
      <c r="L1213">
        <v>192.23331339065999</v>
      </c>
      <c r="M1213">
        <v>87.7306600142268</v>
      </c>
      <c r="N1213">
        <v>1.6658167007071001</v>
      </c>
      <c r="O1213">
        <v>0</v>
      </c>
      <c r="P1213">
        <v>232.396236856668</v>
      </c>
      <c r="Q1213">
        <v>0.118917999142643</v>
      </c>
    </row>
    <row r="1214" spans="1:17" hidden="1" x14ac:dyDescent="0.3">
      <c r="A1214" t="s">
        <v>2577</v>
      </c>
      <c r="B1214" t="s">
        <v>2578</v>
      </c>
      <c r="C1214" t="str">
        <f>IFERROR(VLOOKUP(Table1[[#This Row],[Ticker]],[1]!Table1[[Symbol]:[Industry]],2,FALSE),"-")</f>
        <v>-</v>
      </c>
      <c r="D1214" t="s">
        <v>46</v>
      </c>
      <c r="E1214">
        <v>1652.6696662489901</v>
      </c>
      <c r="F1214">
        <v>171.61</v>
      </c>
      <c r="G1214">
        <v>222.31357833286299</v>
      </c>
      <c r="H1214">
        <v>50.525362902974699</v>
      </c>
      <c r="I1214">
        <v>7.7109744200644403</v>
      </c>
      <c r="J1214">
        <v>2.3454200800268898</v>
      </c>
      <c r="K1214">
        <v>149.281930285904</v>
      </c>
      <c r="L1214">
        <v>123.176987417213</v>
      </c>
      <c r="M1214">
        <v>55.074311220353998</v>
      </c>
      <c r="N1214">
        <v>0.95437562510210405</v>
      </c>
      <c r="O1214">
        <v>14.801002272594801</v>
      </c>
      <c r="P1214">
        <v>262.81183932346698</v>
      </c>
      <c r="Q1214">
        <v>0.14832423368586101</v>
      </c>
    </row>
    <row r="1215" spans="1:17" hidden="1" x14ac:dyDescent="0.3">
      <c r="A1215" t="s">
        <v>2579</v>
      </c>
      <c r="B1215" t="s">
        <v>2580</v>
      </c>
      <c r="C1215" t="str">
        <f>IFERROR(VLOOKUP(Table1[[#This Row],[Ticker]],[1]!Table1[[Symbol]:[Industry]],2,FALSE),"-")</f>
        <v>-</v>
      </c>
      <c r="D1215" t="s">
        <v>1351</v>
      </c>
      <c r="E1215">
        <v>1651.698371895</v>
      </c>
      <c r="F1215">
        <v>582.45000000000005</v>
      </c>
      <c r="G1215">
        <v>67.242500613827303</v>
      </c>
      <c r="H1215">
        <v>18.470005834336501</v>
      </c>
      <c r="I1215">
        <v>5.74691186315758</v>
      </c>
      <c r="J1215">
        <v>1.8018612292391301</v>
      </c>
      <c r="K1215">
        <v>486.48152620934502</v>
      </c>
      <c r="L1215">
        <v>455.97127499127402</v>
      </c>
      <c r="M1215">
        <v>87.454560820092993</v>
      </c>
      <c r="N1215">
        <v>3.08061041602594</v>
      </c>
      <c r="O1215">
        <v>5.0733968580993896</v>
      </c>
      <c r="P1215">
        <v>93.312313308994305</v>
      </c>
      <c r="Q1215">
        <v>3.8062498576998997E-2</v>
      </c>
    </row>
    <row r="1216" spans="1:17" hidden="1" x14ac:dyDescent="0.3">
      <c r="A1216" t="s">
        <v>2581</v>
      </c>
      <c r="B1216" t="s">
        <v>2582</v>
      </c>
      <c r="C1216" t="str">
        <f>IFERROR(VLOOKUP(Table1[[#This Row],[Ticker]],[1]!Table1[[Symbol]:[Industry]],2,FALSE),"-")</f>
        <v>-</v>
      </c>
      <c r="D1216" t="s">
        <v>242</v>
      </c>
      <c r="E1216">
        <v>1650.211700047</v>
      </c>
      <c r="F1216">
        <v>55.91</v>
      </c>
      <c r="G1216">
        <v>4.2174985695964802</v>
      </c>
      <c r="H1216">
        <v>2.2131448452827098</v>
      </c>
      <c r="I1216">
        <v>-13.7429068775081</v>
      </c>
      <c r="J1216">
        <v>-2.3474479066651801</v>
      </c>
      <c r="K1216">
        <v>55.2102476342221</v>
      </c>
      <c r="L1216">
        <v>54.679215243062202</v>
      </c>
      <c r="M1216">
        <v>47.1311066234572</v>
      </c>
      <c r="N1216">
        <v>0.70030444365496403</v>
      </c>
      <c r="O1216">
        <v>29.493829368628099</v>
      </c>
      <c r="P1216">
        <v>30.936768149882798</v>
      </c>
      <c r="Q1216">
        <v>8.158356123405E-3</v>
      </c>
    </row>
    <row r="1217" spans="1:17" hidden="1" x14ac:dyDescent="0.3">
      <c r="A1217" t="s">
        <v>2583</v>
      </c>
      <c r="B1217" t="s">
        <v>2584</v>
      </c>
      <c r="C1217" t="str">
        <f>IFERROR(VLOOKUP(Table1[[#This Row],[Ticker]],[1]!Table1[[Symbol]:[Industry]],2,FALSE),"-")</f>
        <v>-</v>
      </c>
      <c r="D1217" t="s">
        <v>191</v>
      </c>
      <c r="E1217">
        <v>1645.217290885</v>
      </c>
      <c r="F1217">
        <v>1037.05</v>
      </c>
      <c r="G1217">
        <v>161.219546901055</v>
      </c>
      <c r="H1217">
        <v>22.426010734917099</v>
      </c>
      <c r="I1217">
        <v>141.15212010446001</v>
      </c>
      <c r="J1217">
        <v>-7.4710525345704701E-2</v>
      </c>
      <c r="K1217">
        <v>911.96252906257098</v>
      </c>
      <c r="L1217">
        <v>669.23277964912904</v>
      </c>
      <c r="M1217">
        <v>65.300629138198005</v>
      </c>
      <c r="N1217">
        <v>0.40788820730574898</v>
      </c>
      <c r="O1217">
        <v>5.5445735499734798</v>
      </c>
      <c r="P1217">
        <v>186.79480088495501</v>
      </c>
      <c r="Q1217">
        <v>0.18718013711391501</v>
      </c>
    </row>
    <row r="1218" spans="1:17" hidden="1" x14ac:dyDescent="0.3">
      <c r="A1218" t="s">
        <v>2585</v>
      </c>
      <c r="B1218" t="s">
        <v>2586</v>
      </c>
      <c r="C1218" t="str">
        <f>IFERROR(VLOOKUP(Table1[[#This Row],[Ticker]],[1]!Table1[[Symbol]:[Industry]],2,FALSE),"-")</f>
        <v>-</v>
      </c>
      <c r="D1218" t="s">
        <v>62</v>
      </c>
      <c r="E1218">
        <v>1645.0395773600001</v>
      </c>
      <c r="F1218">
        <v>645.1</v>
      </c>
      <c r="G1218">
        <v>218.82980010144399</v>
      </c>
      <c r="H1218">
        <v>36.589343172487403</v>
      </c>
      <c r="I1218">
        <v>77.899843135037798</v>
      </c>
      <c r="J1218">
        <v>-1.6466288913026701</v>
      </c>
      <c r="K1218">
        <v>517.76278430798197</v>
      </c>
      <c r="L1218">
        <v>398.471684728041</v>
      </c>
      <c r="M1218">
        <v>76.349514282373207</v>
      </c>
      <c r="N1218">
        <v>1.3572609954236701</v>
      </c>
      <c r="O1218">
        <v>4.6194388466904197</v>
      </c>
      <c r="P1218">
        <v>248.23211875843401</v>
      </c>
      <c r="Q1218">
        <v>0.21403756869955501</v>
      </c>
    </row>
    <row r="1219" spans="1:17" hidden="1" x14ac:dyDescent="0.3">
      <c r="A1219" t="s">
        <v>2587</v>
      </c>
      <c r="B1219" t="s">
        <v>2588</v>
      </c>
      <c r="C1219" t="str">
        <f>IFERROR(VLOOKUP(Table1[[#This Row],[Ticker]],[1]!Table1[[Symbol]:[Industry]],2,FALSE),"-")</f>
        <v>-</v>
      </c>
      <c r="D1219" t="s">
        <v>179</v>
      </c>
      <c r="E1219">
        <v>1635.5391728320001</v>
      </c>
      <c r="F1219">
        <v>145.76</v>
      </c>
      <c r="G1219">
        <v>-5.3124933148595899</v>
      </c>
      <c r="H1219">
        <v>11.458978957341801</v>
      </c>
      <c r="I1219">
        <v>1.3406890740261399</v>
      </c>
      <c r="J1219">
        <v>9.7646119801347702</v>
      </c>
      <c r="K1219">
        <v>134.54702641141699</v>
      </c>
      <c r="L1219">
        <v>133.8259611979</v>
      </c>
      <c r="M1219">
        <v>83.041010043472099</v>
      </c>
      <c r="N1219">
        <v>1.65568760020094</v>
      </c>
      <c r="O1219">
        <v>22.804610318331498</v>
      </c>
      <c r="P1219">
        <v>36.224299065420503</v>
      </c>
      <c r="Q1219">
        <v>4.5070705175314002E-2</v>
      </c>
    </row>
    <row r="1220" spans="1:17" hidden="1" x14ac:dyDescent="0.3">
      <c r="A1220" t="s">
        <v>2589</v>
      </c>
      <c r="B1220" t="s">
        <v>2590</v>
      </c>
      <c r="C1220" t="str">
        <f>IFERROR(VLOOKUP(Table1[[#This Row],[Ticker]],[1]!Table1[[Symbol]:[Industry]],2,FALSE),"-")</f>
        <v>-</v>
      </c>
      <c r="D1220" t="s">
        <v>216</v>
      </c>
      <c r="E1220">
        <v>1633.8848988</v>
      </c>
      <c r="F1220">
        <v>924</v>
      </c>
      <c r="G1220">
        <v>131.363484593956</v>
      </c>
      <c r="H1220">
        <v>32.674161508798697</v>
      </c>
      <c r="I1220">
        <v>97.520797198146695</v>
      </c>
      <c r="J1220">
        <v>4.8710055680463897</v>
      </c>
      <c r="K1220">
        <v>817.31673343829402</v>
      </c>
      <c r="L1220">
        <v>632.36494858996105</v>
      </c>
      <c r="M1220">
        <v>63.853668800314303</v>
      </c>
      <c r="N1220">
        <v>1.22191310766779</v>
      </c>
      <c r="O1220">
        <v>4.5400432900432897</v>
      </c>
      <c r="P1220">
        <v>193.10071371927</v>
      </c>
      <c r="Q1220">
        <v>0.155068222000561</v>
      </c>
    </row>
    <row r="1221" spans="1:17" hidden="1" x14ac:dyDescent="0.3">
      <c r="A1221" t="s">
        <v>2591</v>
      </c>
      <c r="B1221" t="s">
        <v>2592</v>
      </c>
      <c r="C1221" t="str">
        <f>IFERROR(VLOOKUP(Table1[[#This Row],[Ticker]],[1]!Table1[[Symbol]:[Industry]],2,FALSE),"-")</f>
        <v>-</v>
      </c>
      <c r="D1221" t="s">
        <v>539</v>
      </c>
      <c r="E1221">
        <v>1633.1326793549999</v>
      </c>
      <c r="F1221">
        <v>94.95</v>
      </c>
      <c r="G1221">
        <v>13.8556059582726</v>
      </c>
      <c r="H1221">
        <v>16.9008232019678</v>
      </c>
      <c r="I1221">
        <v>5.1468951388652604</v>
      </c>
      <c r="J1221">
        <v>0.20617936758257399</v>
      </c>
      <c r="K1221">
        <v>85.061726626981596</v>
      </c>
      <c r="L1221">
        <v>76.358830850518103</v>
      </c>
      <c r="M1221">
        <v>60.420750216772497</v>
      </c>
      <c r="N1221">
        <v>0.86339431529242205</v>
      </c>
      <c r="O1221">
        <v>4.58135860979462</v>
      </c>
      <c r="P1221">
        <v>69.705093833780097</v>
      </c>
      <c r="Q1221">
        <v>-3.7932374621170001E-3</v>
      </c>
    </row>
    <row r="1222" spans="1:17" hidden="1" x14ac:dyDescent="0.3">
      <c r="A1222" t="s">
        <v>2593</v>
      </c>
      <c r="B1222" t="s">
        <v>2594</v>
      </c>
      <c r="C1222" t="str">
        <f>IFERROR(VLOOKUP(Table1[[#This Row],[Ticker]],[1]!Table1[[Symbol]:[Industry]],2,FALSE),"-")</f>
        <v>-</v>
      </c>
      <c r="D1222" t="s">
        <v>230</v>
      </c>
      <c r="E1222">
        <v>1630.135</v>
      </c>
      <c r="F1222">
        <v>1253.95</v>
      </c>
      <c r="G1222">
        <v>71.622358687932206</v>
      </c>
      <c r="H1222">
        <v>0.92354663150555305</v>
      </c>
      <c r="I1222">
        <v>55.603751023932801</v>
      </c>
      <c r="J1222">
        <v>-2.8526912299877898</v>
      </c>
      <c r="K1222">
        <v>1180.0169856391699</v>
      </c>
      <c r="L1222">
        <v>923.32814591618398</v>
      </c>
      <c r="M1222">
        <v>56.697965880838296</v>
      </c>
      <c r="N1222">
        <v>0.50267851108347705</v>
      </c>
      <c r="O1222">
        <v>18.0031101718569</v>
      </c>
      <c r="P1222">
        <v>107.951907131011</v>
      </c>
      <c r="Q1222">
        <v>7.6024616331108005E-2</v>
      </c>
    </row>
    <row r="1223" spans="1:17" hidden="1" x14ac:dyDescent="0.3">
      <c r="A1223" t="s">
        <v>2595</v>
      </c>
      <c r="B1223" t="s">
        <v>2596</v>
      </c>
      <c r="C1223" t="str">
        <f>IFERROR(VLOOKUP(Table1[[#This Row],[Ticker]],[1]!Table1[[Symbol]:[Industry]],2,FALSE),"-")</f>
        <v>-</v>
      </c>
      <c r="D1223" t="s">
        <v>46</v>
      </c>
      <c r="E1223">
        <v>1629.310330969</v>
      </c>
      <c r="F1223">
        <v>72.790000000000006</v>
      </c>
      <c r="G1223">
        <v>43.486142726250598</v>
      </c>
      <c r="H1223">
        <v>11.3731071453662</v>
      </c>
      <c r="I1223">
        <v>-15.656222120500599</v>
      </c>
      <c r="J1223">
        <v>-2.0660068906404399</v>
      </c>
      <c r="K1223">
        <v>70.4442838071609</v>
      </c>
      <c r="L1223">
        <v>67.237610172377401</v>
      </c>
      <c r="M1223">
        <v>49.482370237532798</v>
      </c>
      <c r="N1223">
        <v>1.0948741923818699</v>
      </c>
      <c r="O1223">
        <v>27.970875120208799</v>
      </c>
      <c r="P1223">
        <v>74.765906362544996</v>
      </c>
      <c r="Q1223">
        <v>0.10822858392491</v>
      </c>
    </row>
    <row r="1224" spans="1:17" hidden="1" x14ac:dyDescent="0.3">
      <c r="A1224" t="s">
        <v>2597</v>
      </c>
      <c r="B1224" t="s">
        <v>2598</v>
      </c>
      <c r="C1224" t="str">
        <f>IFERROR(VLOOKUP(Table1[[#This Row],[Ticker]],[1]!Table1[[Symbol]:[Industry]],2,FALSE),"-")</f>
        <v>-</v>
      </c>
      <c r="D1224" t="s">
        <v>21</v>
      </c>
      <c r="E1224">
        <v>1625.9753117600001</v>
      </c>
      <c r="F1224">
        <v>940.9</v>
      </c>
      <c r="G1224">
        <v>783.13725930854196</v>
      </c>
      <c r="H1224">
        <v>112.246349183847</v>
      </c>
      <c r="I1224">
        <v>603.782457434702</v>
      </c>
      <c r="J1224">
        <v>18.755388822230699</v>
      </c>
      <c r="K1224">
        <v>599.68814267649304</v>
      </c>
      <c r="M1224">
        <v>70.592791136171499</v>
      </c>
      <c r="N1224">
        <v>0.98236879100281105</v>
      </c>
      <c r="O1224">
        <v>6.0686576681900197</v>
      </c>
      <c r="P1224">
        <v>909.00804289544203</v>
      </c>
    </row>
    <row r="1225" spans="1:17" hidden="1" x14ac:dyDescent="0.3">
      <c r="A1225" t="s">
        <v>2599</v>
      </c>
      <c r="B1225" t="s">
        <v>2600</v>
      </c>
      <c r="C1225" t="str">
        <f>IFERROR(VLOOKUP(Table1[[#This Row],[Ticker]],[1]!Table1[[Symbol]:[Industry]],2,FALSE),"-")</f>
        <v>-</v>
      </c>
      <c r="D1225" t="s">
        <v>304</v>
      </c>
      <c r="E1225">
        <v>1619.1423119440001</v>
      </c>
      <c r="F1225">
        <v>24.56</v>
      </c>
      <c r="G1225">
        <v>57.672065791977801</v>
      </c>
      <c r="H1225">
        <v>-5.5329146775888303</v>
      </c>
      <c r="I1225">
        <v>-23.338752397864901</v>
      </c>
      <c r="J1225">
        <v>-4.8365972651750297</v>
      </c>
      <c r="K1225">
        <v>26.270274272756701</v>
      </c>
      <c r="L1225">
        <v>25.327756387825101</v>
      </c>
      <c r="M1225">
        <v>36.695684958186298</v>
      </c>
      <c r="N1225">
        <v>1.0591633010877299</v>
      </c>
      <c r="O1225">
        <v>71.009771986970605</v>
      </c>
      <c r="P1225">
        <v>104.666666666666</v>
      </c>
      <c r="Q1225">
        <v>7.5825771130965003E-2</v>
      </c>
    </row>
    <row r="1226" spans="1:17" hidden="1" x14ac:dyDescent="0.3">
      <c r="A1226" t="s">
        <v>2601</v>
      </c>
      <c r="B1226" t="s">
        <v>2602</v>
      </c>
      <c r="C1226" t="str">
        <f>IFERROR(VLOOKUP(Table1[[#This Row],[Ticker]],[1]!Table1[[Symbol]:[Industry]],2,FALSE),"-")</f>
        <v>-</v>
      </c>
      <c r="D1226" t="s">
        <v>915</v>
      </c>
      <c r="E1226">
        <v>1619.0002236</v>
      </c>
      <c r="F1226">
        <v>75.8</v>
      </c>
      <c r="G1226">
        <v>220.26835534934301</v>
      </c>
      <c r="H1226">
        <v>32.026249825363102</v>
      </c>
      <c r="I1226">
        <v>6.8057651038042701</v>
      </c>
      <c r="J1226">
        <v>15.7091966444452</v>
      </c>
      <c r="K1226">
        <v>59.031270200783403</v>
      </c>
      <c r="L1226">
        <v>50.719476499120397</v>
      </c>
      <c r="M1226">
        <v>86.794733380782802</v>
      </c>
      <c r="N1226">
        <v>3.3179834275208302</v>
      </c>
      <c r="O1226">
        <v>1.84696569920845</v>
      </c>
      <c r="P1226">
        <v>266.18357487922702</v>
      </c>
      <c r="Q1226">
        <v>0.20097701049475</v>
      </c>
    </row>
    <row r="1227" spans="1:17" hidden="1" x14ac:dyDescent="0.3">
      <c r="A1227" t="s">
        <v>2603</v>
      </c>
      <c r="B1227" t="s">
        <v>2604</v>
      </c>
      <c r="C1227" t="str">
        <f>IFERROR(VLOOKUP(Table1[[#This Row],[Ticker]],[1]!Table1[[Symbol]:[Industry]],2,FALSE),"-")</f>
        <v>-</v>
      </c>
      <c r="D1227" t="s">
        <v>191</v>
      </c>
      <c r="E1227">
        <v>1606.3290746799901</v>
      </c>
      <c r="F1227">
        <v>510.35</v>
      </c>
      <c r="G1227">
        <v>-18.388276250836402</v>
      </c>
      <c r="H1227">
        <v>7.0217421071861796</v>
      </c>
      <c r="I1227">
        <v>-19.9070094383579</v>
      </c>
      <c r="J1227">
        <v>-0.43695882233643402</v>
      </c>
      <c r="K1227">
        <v>496.15480059136098</v>
      </c>
      <c r="L1227">
        <v>499.50465375985198</v>
      </c>
      <c r="M1227">
        <v>59.696914424944701</v>
      </c>
      <c r="N1227">
        <v>0.86427423024419803</v>
      </c>
      <c r="O1227">
        <v>35.691192318996698</v>
      </c>
      <c r="P1227">
        <v>26.952736318407901</v>
      </c>
      <c r="Q1227">
        <v>-3.0705479500954001E-2</v>
      </c>
    </row>
    <row r="1228" spans="1:17" hidden="1" x14ac:dyDescent="0.3">
      <c r="A1228" t="s">
        <v>2605</v>
      </c>
      <c r="B1228" t="s">
        <v>2606</v>
      </c>
      <c r="C1228" t="str">
        <f>IFERROR(VLOOKUP(Table1[[#This Row],[Ticker]],[1]!Table1[[Symbol]:[Industry]],2,FALSE),"-")</f>
        <v>-</v>
      </c>
      <c r="D1228" t="s">
        <v>546</v>
      </c>
      <c r="E1228">
        <v>1600.5489</v>
      </c>
      <c r="F1228">
        <v>152.87</v>
      </c>
      <c r="G1228">
        <v>79.840866406158497</v>
      </c>
      <c r="H1228">
        <v>-11.1743095167205</v>
      </c>
      <c r="I1228">
        <v>33.0349383384738</v>
      </c>
      <c r="J1228">
        <v>-4.1940825633148302</v>
      </c>
      <c r="K1228">
        <v>159.04046197702201</v>
      </c>
      <c r="L1228">
        <v>129.358219553401</v>
      </c>
      <c r="M1228">
        <v>30.742734720860799</v>
      </c>
      <c r="N1228">
        <v>0.82130507606064795</v>
      </c>
      <c r="O1228">
        <v>19.709557140053601</v>
      </c>
      <c r="P1228">
        <v>115.309859154929</v>
      </c>
      <c r="Q1228">
        <v>4.0746780780715003E-2</v>
      </c>
    </row>
    <row r="1229" spans="1:17" hidden="1" x14ac:dyDescent="0.3">
      <c r="A1229" t="s">
        <v>2607</v>
      </c>
      <c r="B1229" t="s">
        <v>2608</v>
      </c>
      <c r="C1229" t="str">
        <f>IFERROR(VLOOKUP(Table1[[#This Row],[Ticker]],[1]!Table1[[Symbol]:[Industry]],2,FALSE),"-")</f>
        <v>-</v>
      </c>
      <c r="D1229" t="s">
        <v>95</v>
      </c>
      <c r="E1229">
        <v>1588.9336507799901</v>
      </c>
      <c r="F1229">
        <v>107.1</v>
      </c>
      <c r="G1229">
        <v>60.372804751216101</v>
      </c>
      <c r="H1229">
        <v>-6.9849423419684102</v>
      </c>
      <c r="I1229">
        <v>-22.304519863351199</v>
      </c>
      <c r="J1229">
        <v>-4.6907921847625902</v>
      </c>
      <c r="K1229">
        <v>111.146141487677</v>
      </c>
      <c r="L1229">
        <v>108.614604397178</v>
      </c>
      <c r="M1229">
        <v>44.888822367180801</v>
      </c>
      <c r="N1229">
        <v>1.0004610239457199</v>
      </c>
      <c r="O1229">
        <v>48.412698412698397</v>
      </c>
      <c r="P1229">
        <v>87.074235807860205</v>
      </c>
      <c r="Q1229">
        <v>9.4759197460436997E-2</v>
      </c>
    </row>
    <row r="1230" spans="1:17" hidden="1" x14ac:dyDescent="0.3">
      <c r="A1230" t="s">
        <v>2609</v>
      </c>
      <c r="B1230" t="s">
        <v>2610</v>
      </c>
      <c r="C1230" t="str">
        <f>IFERROR(VLOOKUP(Table1[[#This Row],[Ticker]],[1]!Table1[[Symbol]:[Industry]],2,FALSE),"-")</f>
        <v>-</v>
      </c>
      <c r="D1230" t="s">
        <v>1521</v>
      </c>
      <c r="E1230">
        <v>1584.6762572739999</v>
      </c>
      <c r="F1230">
        <v>117.14</v>
      </c>
      <c r="G1230">
        <v>14.419640423359199</v>
      </c>
      <c r="H1230">
        <v>15.192263916055699</v>
      </c>
      <c r="I1230">
        <v>-11.840549734812001</v>
      </c>
      <c r="J1230">
        <v>13.0106524380303</v>
      </c>
      <c r="K1230">
        <v>106.12139518130699</v>
      </c>
      <c r="L1230">
        <v>107.361998794024</v>
      </c>
      <c r="M1230">
        <v>76.212735110121798</v>
      </c>
      <c r="N1230">
        <v>2.35253141180148</v>
      </c>
      <c r="O1230">
        <v>32.149564623527397</v>
      </c>
      <c r="P1230">
        <v>51.539456662354397</v>
      </c>
      <c r="Q1230">
        <v>4.7589979307332997E-2</v>
      </c>
    </row>
    <row r="1231" spans="1:17" hidden="1" x14ac:dyDescent="0.3">
      <c r="A1231" t="s">
        <v>2611</v>
      </c>
      <c r="B1231" t="s">
        <v>2612</v>
      </c>
      <c r="C1231" t="str">
        <f>IFERROR(VLOOKUP(Table1[[#This Row],[Ticker]],[1]!Table1[[Symbol]:[Industry]],2,FALSE),"-")</f>
        <v>-</v>
      </c>
      <c r="E1231">
        <v>1583.831095</v>
      </c>
      <c r="F1231">
        <v>770</v>
      </c>
      <c r="G1231">
        <v>228.019342463459</v>
      </c>
      <c r="H1231">
        <v>-15.4925413567027</v>
      </c>
      <c r="I1231">
        <v>110.091017094585</v>
      </c>
      <c r="J1231">
        <v>-7.9207237882872503</v>
      </c>
      <c r="K1231">
        <v>832.47723575907696</v>
      </c>
      <c r="L1231">
        <v>612.56488891659205</v>
      </c>
      <c r="M1231">
        <v>30.594275100444701</v>
      </c>
      <c r="N1231">
        <v>1.3534460612208601</v>
      </c>
      <c r="O1231">
        <v>27.272727272727199</v>
      </c>
      <c r="P1231">
        <v>320.88002186389701</v>
      </c>
      <c r="Q1231">
        <v>0.288692164210055</v>
      </c>
    </row>
    <row r="1232" spans="1:17" hidden="1" x14ac:dyDescent="0.3">
      <c r="A1232" t="s">
        <v>2613</v>
      </c>
      <c r="B1232" t="s">
        <v>2614</v>
      </c>
      <c r="C1232" t="str">
        <f>IFERROR(VLOOKUP(Table1[[#This Row],[Ticker]],[1]!Table1[[Symbol]:[Industry]],2,FALSE),"-")</f>
        <v>-</v>
      </c>
      <c r="D1232" t="s">
        <v>401</v>
      </c>
      <c r="E1232">
        <v>1576.8256101219999</v>
      </c>
      <c r="F1232">
        <v>39.369999999999997</v>
      </c>
      <c r="G1232">
        <v>56.889226187880901</v>
      </c>
      <c r="H1232">
        <v>2.9353407344540798</v>
      </c>
      <c r="I1232">
        <v>15.614491726201001</v>
      </c>
      <c r="J1232">
        <v>0.42992394410111401</v>
      </c>
      <c r="K1232">
        <v>38.873527803792904</v>
      </c>
      <c r="L1232">
        <v>33.7153847476267</v>
      </c>
      <c r="M1232">
        <v>49.445374382410897</v>
      </c>
      <c r="N1232">
        <v>0.48648271808711602</v>
      </c>
      <c r="O1232">
        <v>18.110236220472402</v>
      </c>
      <c r="P1232">
        <v>96.85</v>
      </c>
      <c r="Q1232">
        <v>-3.6080658413879002E-2</v>
      </c>
    </row>
    <row r="1233" spans="1:17" hidden="1" x14ac:dyDescent="0.3">
      <c r="A1233" t="s">
        <v>2615</v>
      </c>
      <c r="B1233" t="s">
        <v>2616</v>
      </c>
      <c r="C1233" t="str">
        <f>IFERROR(VLOOKUP(Table1[[#This Row],[Ticker]],[1]!Table1[[Symbol]:[Industry]],2,FALSE),"-")</f>
        <v>-</v>
      </c>
      <c r="D1233" t="s">
        <v>59</v>
      </c>
      <c r="E1233">
        <v>1575.6935238000001</v>
      </c>
      <c r="F1233">
        <v>594</v>
      </c>
      <c r="G1233">
        <v>33.321272264007803</v>
      </c>
      <c r="H1233">
        <v>14.0900953490984</v>
      </c>
      <c r="I1233">
        <v>12.1219484934783</v>
      </c>
      <c r="J1233">
        <v>4.4827260417105199</v>
      </c>
      <c r="K1233">
        <v>527.82066921234195</v>
      </c>
      <c r="L1233">
        <v>473.059997122612</v>
      </c>
      <c r="M1233">
        <v>61.677455744109999</v>
      </c>
      <c r="N1233">
        <v>1.13608847282366</v>
      </c>
      <c r="O1233">
        <v>8.5858585858585794</v>
      </c>
      <c r="P1233">
        <v>59.806295399515697</v>
      </c>
      <c r="Q1233">
        <v>7.7585105702457996E-2</v>
      </c>
    </row>
    <row r="1234" spans="1:17" hidden="1" x14ac:dyDescent="0.3">
      <c r="A1234" t="s">
        <v>2617</v>
      </c>
      <c r="B1234" t="s">
        <v>2618</v>
      </c>
      <c r="C1234" t="str">
        <f>IFERROR(VLOOKUP(Table1[[#This Row],[Ticker]],[1]!Table1[[Symbol]:[Industry]],2,FALSE),"-")</f>
        <v>-</v>
      </c>
      <c r="E1234">
        <v>1574.7305925000001</v>
      </c>
      <c r="F1234">
        <v>284.05</v>
      </c>
      <c r="G1234">
        <v>1077.88375444441</v>
      </c>
      <c r="H1234">
        <v>18.215444584967798</v>
      </c>
      <c r="I1234">
        <v>357.19090904863498</v>
      </c>
      <c r="J1234">
        <v>-6.2345277513558601</v>
      </c>
      <c r="K1234">
        <v>259.16887019580201</v>
      </c>
      <c r="L1234">
        <v>147.166975022755</v>
      </c>
      <c r="M1234">
        <v>34.858149104443001</v>
      </c>
      <c r="N1234">
        <v>1.7598976800678301</v>
      </c>
      <c r="O1234">
        <v>44.481605351170501</v>
      </c>
      <c r="P1234">
        <v>1158.4493670886</v>
      </c>
      <c r="Q1234">
        <v>0.21749485278224301</v>
      </c>
    </row>
    <row r="1235" spans="1:17" hidden="1" x14ac:dyDescent="0.3">
      <c r="A1235" t="s">
        <v>2619</v>
      </c>
      <c r="B1235" t="s">
        <v>2620</v>
      </c>
      <c r="C1235" t="str">
        <f>IFERROR(VLOOKUP(Table1[[#This Row],[Ticker]],[1]!Table1[[Symbol]:[Industry]],2,FALSE),"-")</f>
        <v>-</v>
      </c>
      <c r="E1235">
        <v>1564.8088932000001</v>
      </c>
      <c r="F1235">
        <v>653.29999999999995</v>
      </c>
      <c r="G1235">
        <v>-65.831462828760195</v>
      </c>
      <c r="H1235">
        <v>24.058057380305598</v>
      </c>
      <c r="I1235">
        <v>-33.533250749781402</v>
      </c>
      <c r="J1235">
        <v>-4.1158458159728699</v>
      </c>
      <c r="K1235">
        <v>622.11821432372699</v>
      </c>
      <c r="L1235">
        <v>742.02539167695795</v>
      </c>
      <c r="M1235">
        <v>51.296375735841799</v>
      </c>
      <c r="N1235">
        <v>1.9718742179226001</v>
      </c>
      <c r="O1235">
        <v>110.31685290065801</v>
      </c>
      <c r="P1235">
        <v>43.977961432506802</v>
      </c>
      <c r="Q1235">
        <v>0.12245303662335801</v>
      </c>
    </row>
    <row r="1236" spans="1:17" hidden="1" x14ac:dyDescent="0.3">
      <c r="A1236" t="s">
        <v>2621</v>
      </c>
      <c r="B1236" t="s">
        <v>2622</v>
      </c>
      <c r="C1236" t="str">
        <f>IFERROR(VLOOKUP(Table1[[#This Row],[Ticker]],[1]!Table1[[Symbol]:[Industry]],2,FALSE),"-")</f>
        <v>-</v>
      </c>
      <c r="D1236" t="s">
        <v>401</v>
      </c>
      <c r="E1236">
        <v>1563.4588263000001</v>
      </c>
      <c r="F1236">
        <v>501</v>
      </c>
      <c r="G1236">
        <v>-3.25438407512073</v>
      </c>
      <c r="H1236">
        <v>-5.3449703295261104</v>
      </c>
      <c r="I1236">
        <v>-39.666887578333899</v>
      </c>
      <c r="J1236">
        <v>-3.1109993476839399</v>
      </c>
      <c r="K1236">
        <v>523.01871997867102</v>
      </c>
      <c r="L1236">
        <v>509.30106207069298</v>
      </c>
      <c r="M1236">
        <v>26.896825484809</v>
      </c>
      <c r="N1236">
        <v>1.09277937595363</v>
      </c>
      <c r="O1236">
        <v>51.387225548902201</v>
      </c>
      <c r="P1236">
        <v>36.549468520032697</v>
      </c>
      <c r="Q1236">
        <v>-2.2204473361773999E-2</v>
      </c>
    </row>
    <row r="1237" spans="1:17" hidden="1" x14ac:dyDescent="0.3">
      <c r="A1237" t="s">
        <v>2623</v>
      </c>
      <c r="B1237" t="s">
        <v>2624</v>
      </c>
      <c r="C1237" t="str">
        <f>IFERROR(VLOOKUP(Table1[[#This Row],[Ticker]],[1]!Table1[[Symbol]:[Industry]],2,FALSE),"-")</f>
        <v>-</v>
      </c>
      <c r="D1237" t="s">
        <v>242</v>
      </c>
      <c r="E1237">
        <v>1561.09662202</v>
      </c>
      <c r="F1237">
        <v>115.18</v>
      </c>
      <c r="G1237">
        <v>-22.952697325373101</v>
      </c>
      <c r="H1237">
        <v>13.2951917686892</v>
      </c>
      <c r="I1237">
        <v>-8.1904841598223292</v>
      </c>
      <c r="J1237">
        <v>-1.2152225589166401</v>
      </c>
      <c r="K1237">
        <v>111.623353633481</v>
      </c>
      <c r="L1237">
        <v>110.410990400871</v>
      </c>
      <c r="M1237">
        <v>43.475649868853999</v>
      </c>
      <c r="N1237">
        <v>0.91898835156492198</v>
      </c>
      <c r="O1237">
        <v>11.9899288070845</v>
      </c>
      <c r="P1237">
        <v>25.195652173913</v>
      </c>
      <c r="Q1237">
        <v>-3.5053786438349999E-2</v>
      </c>
    </row>
    <row r="1238" spans="1:17" hidden="1" x14ac:dyDescent="0.3">
      <c r="A1238" t="s">
        <v>2625</v>
      </c>
      <c r="B1238" t="s">
        <v>2626</v>
      </c>
      <c r="C1238" t="str">
        <f>IFERROR(VLOOKUP(Table1[[#This Row],[Ticker]],[1]!Table1[[Symbol]:[Industry]],2,FALSE),"-")</f>
        <v>-</v>
      </c>
      <c r="D1238" t="s">
        <v>490</v>
      </c>
      <c r="E1238">
        <v>1560.3260061359999</v>
      </c>
      <c r="F1238">
        <v>155.56</v>
      </c>
      <c r="G1238">
        <v>8.9983663989357208</v>
      </c>
      <c r="H1238">
        <v>6.6238156459345099</v>
      </c>
      <c r="I1238">
        <v>-7.56528154352113</v>
      </c>
      <c r="J1238">
        <v>1.8201131258049299</v>
      </c>
      <c r="K1238">
        <v>147.84666857293701</v>
      </c>
      <c r="L1238">
        <v>137.601362739336</v>
      </c>
      <c r="M1238">
        <v>59.3302732463181</v>
      </c>
      <c r="N1238">
        <v>0.422944305666478</v>
      </c>
      <c r="O1238">
        <v>14.6824376446387</v>
      </c>
      <c r="P1238">
        <v>41.934306569343001</v>
      </c>
      <c r="Q1238">
        <v>6.1280039601632003E-2</v>
      </c>
    </row>
    <row r="1239" spans="1:17" hidden="1" x14ac:dyDescent="0.3">
      <c r="A1239" t="s">
        <v>2627</v>
      </c>
      <c r="B1239" t="s">
        <v>2628</v>
      </c>
      <c r="C1239" t="str">
        <f>IFERROR(VLOOKUP(Table1[[#This Row],[Ticker]],[1]!Table1[[Symbol]:[Industry]],2,FALSE),"-")</f>
        <v>-</v>
      </c>
      <c r="D1239" t="s">
        <v>24</v>
      </c>
      <c r="E1239">
        <v>1556.6694912</v>
      </c>
      <c r="F1239">
        <v>345.6</v>
      </c>
      <c r="G1239">
        <v>-46.043419638738499</v>
      </c>
      <c r="H1239">
        <v>0.542244235573344</v>
      </c>
      <c r="I1239">
        <v>-32.554736463593798</v>
      </c>
      <c r="J1239">
        <v>6.7220031510691794E-2</v>
      </c>
      <c r="K1239">
        <v>347.59719399510197</v>
      </c>
      <c r="M1239">
        <v>49.385242776138099</v>
      </c>
      <c r="N1239">
        <v>0.97923326241642095</v>
      </c>
      <c r="O1239">
        <v>35.706018518518498</v>
      </c>
      <c r="P1239">
        <v>10.982658959537501</v>
      </c>
    </row>
    <row r="1240" spans="1:17" hidden="1" x14ac:dyDescent="0.3">
      <c r="A1240" t="s">
        <v>2629</v>
      </c>
      <c r="B1240" t="s">
        <v>2630</v>
      </c>
      <c r="C1240" t="str">
        <f>IFERROR(VLOOKUP(Table1[[#This Row],[Ticker]],[1]!Table1[[Symbol]:[Industry]],2,FALSE),"-")</f>
        <v>-</v>
      </c>
      <c r="D1240" t="s">
        <v>98</v>
      </c>
      <c r="E1240">
        <v>1556.1442500000001</v>
      </c>
      <c r="F1240">
        <v>154.15</v>
      </c>
      <c r="G1240">
        <v>-35.3742143640752</v>
      </c>
      <c r="H1240">
        <v>19.2818849070852</v>
      </c>
      <c r="I1240">
        <v>-20.816972692418201</v>
      </c>
      <c r="J1240">
        <v>-0.36241517232540199</v>
      </c>
      <c r="K1240">
        <v>144.30520282182101</v>
      </c>
      <c r="L1240">
        <v>147.90635803687599</v>
      </c>
      <c r="M1240">
        <v>56.078242607011198</v>
      </c>
      <c r="N1240">
        <v>1.58234778256542</v>
      </c>
      <c r="O1240">
        <v>31.6899124229646</v>
      </c>
      <c r="P1240">
        <v>35.874834728955499</v>
      </c>
      <c r="Q1240">
        <v>0.124246902057059</v>
      </c>
    </row>
    <row r="1241" spans="1:17" hidden="1" x14ac:dyDescent="0.3">
      <c r="A1241" t="s">
        <v>2631</v>
      </c>
      <c r="B1241" t="s">
        <v>2632</v>
      </c>
      <c r="C1241" t="str">
        <f>IFERROR(VLOOKUP(Table1[[#This Row],[Ticker]],[1]!Table1[[Symbol]:[Industry]],2,FALSE),"-")</f>
        <v>-</v>
      </c>
      <c r="D1241" t="s">
        <v>119</v>
      </c>
      <c r="E1241">
        <v>1553.14949508</v>
      </c>
      <c r="F1241">
        <v>52.62</v>
      </c>
      <c r="G1241">
        <v>-19.125844813553901</v>
      </c>
      <c r="H1241">
        <v>-0.23413575179257901</v>
      </c>
      <c r="I1241">
        <v>-41.843012325662798</v>
      </c>
      <c r="J1241">
        <v>-2.3851276990480001</v>
      </c>
      <c r="K1241">
        <v>55.351289765307897</v>
      </c>
      <c r="L1241">
        <v>57.788277171989499</v>
      </c>
      <c r="M1241">
        <v>38.918702570251902</v>
      </c>
      <c r="N1241">
        <v>0.64170839968082605</v>
      </c>
      <c r="O1241">
        <v>64.006081337894301</v>
      </c>
      <c r="P1241">
        <v>21.8055555555555</v>
      </c>
      <c r="Q1241">
        <v>5.7003051139354999E-2</v>
      </c>
    </row>
    <row r="1242" spans="1:17" hidden="1" x14ac:dyDescent="0.3">
      <c r="A1242" t="s">
        <v>2633</v>
      </c>
      <c r="B1242" t="s">
        <v>2634</v>
      </c>
      <c r="C1242" t="str">
        <f>IFERROR(VLOOKUP(Table1[[#This Row],[Ticker]],[1]!Table1[[Symbol]:[Industry]],2,FALSE),"-")</f>
        <v>-</v>
      </c>
      <c r="D1242" t="s">
        <v>114</v>
      </c>
      <c r="E1242">
        <v>1547.2182965</v>
      </c>
      <c r="F1242">
        <v>59.35</v>
      </c>
      <c r="G1242">
        <v>9.2790551166308592</v>
      </c>
      <c r="H1242">
        <v>13.0840591317946</v>
      </c>
      <c r="I1242">
        <v>-7.9714610548477198</v>
      </c>
      <c r="J1242">
        <v>6.7069201342980298</v>
      </c>
      <c r="K1242">
        <v>59.586427451887999</v>
      </c>
      <c r="L1242">
        <v>58.740810180380997</v>
      </c>
      <c r="M1242">
        <v>47.400641688062997</v>
      </c>
      <c r="N1242">
        <v>1.47157745524641</v>
      </c>
      <c r="O1242">
        <v>45.745577085088399</v>
      </c>
      <c r="P1242">
        <v>78.711231556759998</v>
      </c>
      <c r="Q1242">
        <v>-4.3200851195206003E-2</v>
      </c>
    </row>
    <row r="1243" spans="1:17" hidden="1" x14ac:dyDescent="0.3">
      <c r="A1243" t="s">
        <v>2635</v>
      </c>
      <c r="B1243" t="s">
        <v>2636</v>
      </c>
      <c r="C1243" t="str">
        <f>IFERROR(VLOOKUP(Table1[[#This Row],[Ticker]],[1]!Table1[[Symbol]:[Industry]],2,FALSE),"-")</f>
        <v>-</v>
      </c>
      <c r="D1243" t="s">
        <v>130</v>
      </c>
      <c r="E1243">
        <v>1545.578076</v>
      </c>
      <c r="F1243">
        <v>557.20000000000005</v>
      </c>
      <c r="G1243">
        <v>51.788184349443803</v>
      </c>
      <c r="H1243">
        <v>6.8296720498090604</v>
      </c>
      <c r="I1243">
        <v>46.449994925865703</v>
      </c>
      <c r="J1243">
        <v>7.0742663672872599</v>
      </c>
      <c r="K1243">
        <v>536.30192348729895</v>
      </c>
      <c r="L1243">
        <v>471.068342545706</v>
      </c>
      <c r="M1243">
        <v>57.397729390143702</v>
      </c>
      <c r="N1243">
        <v>1.6479141610422201</v>
      </c>
      <c r="O1243">
        <v>20.010768126346001</v>
      </c>
      <c r="P1243">
        <v>114.348913252548</v>
      </c>
      <c r="Q1243">
        <v>0.16046312730426401</v>
      </c>
    </row>
    <row r="1244" spans="1:17" hidden="1" x14ac:dyDescent="0.3">
      <c r="A1244" t="s">
        <v>2637</v>
      </c>
      <c r="B1244" t="s">
        <v>2638</v>
      </c>
      <c r="C1244" t="str">
        <f>IFERROR(VLOOKUP(Table1[[#This Row],[Ticker]],[1]!Table1[[Symbol]:[Industry]],2,FALSE),"-")</f>
        <v>-</v>
      </c>
      <c r="D1244" t="s">
        <v>336</v>
      </c>
      <c r="E1244">
        <v>1539.4293411000001</v>
      </c>
      <c r="F1244">
        <v>861</v>
      </c>
      <c r="G1244">
        <v>-49.373350878251401</v>
      </c>
      <c r="H1244">
        <v>10.7262422782365</v>
      </c>
      <c r="I1244">
        <v>-33.6341050303458</v>
      </c>
      <c r="J1244">
        <v>-1.81437987134436</v>
      </c>
      <c r="K1244">
        <v>807.07036156471395</v>
      </c>
      <c r="L1244">
        <v>932.00305160302503</v>
      </c>
      <c r="M1244">
        <v>68.652325058104594</v>
      </c>
      <c r="N1244">
        <v>2.5602708620434198</v>
      </c>
      <c r="O1244">
        <v>51.962833914053398</v>
      </c>
      <c r="P1244">
        <v>27.574455474885099</v>
      </c>
      <c r="Q1244">
        <v>-9.6606904761570005E-3</v>
      </c>
    </row>
    <row r="1245" spans="1:17" hidden="1" x14ac:dyDescent="0.3">
      <c r="A1245" t="s">
        <v>2639</v>
      </c>
      <c r="B1245" t="s">
        <v>2640</v>
      </c>
      <c r="C1245" t="str">
        <f>IFERROR(VLOOKUP(Table1[[#This Row],[Ticker]],[1]!Table1[[Symbol]:[Industry]],2,FALSE),"-")</f>
        <v>-</v>
      </c>
      <c r="D1245" t="s">
        <v>21</v>
      </c>
      <c r="E1245">
        <v>1537.017417</v>
      </c>
      <c r="F1245">
        <v>1209</v>
      </c>
      <c r="G1245">
        <v>127.284413362533</v>
      </c>
      <c r="H1245">
        <v>2.4483628540359699</v>
      </c>
      <c r="I1245">
        <v>74.671889241541706</v>
      </c>
      <c r="J1245">
        <v>8.0970748074929695</v>
      </c>
      <c r="K1245">
        <v>1158.1147339864001</v>
      </c>
      <c r="L1245">
        <v>915.66193110403299</v>
      </c>
      <c r="M1245">
        <v>57.459362973309403</v>
      </c>
      <c r="N1245">
        <v>0.51470967889026498</v>
      </c>
      <c r="O1245">
        <v>21.488833746898202</v>
      </c>
      <c r="P1245">
        <v>156.68789808917199</v>
      </c>
      <c r="Q1245">
        <v>0.15463799689945501</v>
      </c>
    </row>
    <row r="1246" spans="1:17" hidden="1" x14ac:dyDescent="0.3">
      <c r="A1246" t="s">
        <v>2641</v>
      </c>
      <c r="B1246" t="s">
        <v>2642</v>
      </c>
      <c r="C1246" t="str">
        <f>IFERROR(VLOOKUP(Table1[[#This Row],[Ticker]],[1]!Table1[[Symbol]:[Industry]],2,FALSE),"-")</f>
        <v>-</v>
      </c>
      <c r="D1246" t="s">
        <v>230</v>
      </c>
      <c r="E1246">
        <v>1536.957341325</v>
      </c>
      <c r="F1246">
        <v>2664.45</v>
      </c>
      <c r="G1246">
        <v>293.78262062098003</v>
      </c>
      <c r="H1246">
        <v>44.372557237634297</v>
      </c>
      <c r="I1246">
        <v>51.465192220488802</v>
      </c>
      <c r="J1246">
        <v>12.881608643606301</v>
      </c>
      <c r="K1246">
        <v>2161.09935008105</v>
      </c>
      <c r="L1246">
        <v>1660.4988450393801</v>
      </c>
      <c r="M1246">
        <v>67.135234033755196</v>
      </c>
      <c r="N1246">
        <v>1.4049622719910799</v>
      </c>
      <c r="O1246">
        <v>6.9639137533074402</v>
      </c>
      <c r="P1246">
        <v>322.995713605334</v>
      </c>
      <c r="Q1246">
        <v>0.13972229295036401</v>
      </c>
    </row>
    <row r="1247" spans="1:17" hidden="1" x14ac:dyDescent="0.3">
      <c r="A1247" t="s">
        <v>2643</v>
      </c>
      <c r="B1247" t="s">
        <v>2644</v>
      </c>
      <c r="C1247" t="str">
        <f>IFERROR(VLOOKUP(Table1[[#This Row],[Ticker]],[1]!Table1[[Symbol]:[Industry]],2,FALSE),"-")</f>
        <v>-</v>
      </c>
      <c r="D1247" t="s">
        <v>2645</v>
      </c>
      <c r="E1247">
        <v>1533.29645</v>
      </c>
      <c r="F1247">
        <v>155.75</v>
      </c>
      <c r="G1247">
        <v>25.684381356949</v>
      </c>
      <c r="H1247">
        <v>-13.0897301898713</v>
      </c>
      <c r="I1247">
        <v>12.3979461407908</v>
      </c>
      <c r="J1247">
        <v>-7.8015041553762599</v>
      </c>
      <c r="K1247">
        <v>168.18572691769401</v>
      </c>
      <c r="M1247">
        <v>27.167875729684301</v>
      </c>
      <c r="N1247">
        <v>0.82349162749959004</v>
      </c>
      <c r="O1247">
        <v>59.325842696629202</v>
      </c>
      <c r="P1247">
        <v>75.295441755768096</v>
      </c>
    </row>
    <row r="1248" spans="1:17" hidden="1" x14ac:dyDescent="0.3">
      <c r="A1248" t="s">
        <v>2646</v>
      </c>
      <c r="B1248" t="s">
        <v>2647</v>
      </c>
      <c r="C1248" t="str">
        <f>IFERROR(VLOOKUP(Table1[[#This Row],[Ticker]],[1]!Table1[[Symbol]:[Industry]],2,FALSE),"-")</f>
        <v>-</v>
      </c>
      <c r="D1248" t="s">
        <v>375</v>
      </c>
      <c r="E1248">
        <v>1532.1156514299901</v>
      </c>
      <c r="F1248">
        <v>382.9</v>
      </c>
      <c r="G1248">
        <v>-24.682446840946199</v>
      </c>
      <c r="H1248">
        <v>26.353447793008801</v>
      </c>
      <c r="I1248">
        <v>-20.389182920231502</v>
      </c>
      <c r="J1248">
        <v>3.9714267229577298</v>
      </c>
      <c r="K1248">
        <v>341.55186561711599</v>
      </c>
      <c r="L1248">
        <v>350.74208547619702</v>
      </c>
      <c r="M1248">
        <v>68.164827342998393</v>
      </c>
      <c r="N1248">
        <v>1.1596295315196601</v>
      </c>
      <c r="O1248">
        <v>11.256202663880901</v>
      </c>
      <c r="P1248">
        <v>36.554921540656203</v>
      </c>
      <c r="Q1248">
        <v>-0.106175722993697</v>
      </c>
    </row>
    <row r="1249" spans="1:17" hidden="1" x14ac:dyDescent="0.3">
      <c r="A1249" t="s">
        <v>2648</v>
      </c>
      <c r="B1249" t="s">
        <v>2649</v>
      </c>
      <c r="C1249" t="str">
        <f>IFERROR(VLOOKUP(Table1[[#This Row],[Ticker]],[1]!Table1[[Symbol]:[Industry]],2,FALSE),"-")</f>
        <v>-</v>
      </c>
      <c r="D1249" t="s">
        <v>59</v>
      </c>
      <c r="E1249">
        <v>1524.0258504399901</v>
      </c>
      <c r="F1249">
        <v>2466.85</v>
      </c>
      <c r="G1249">
        <v>8.7141703162839708</v>
      </c>
      <c r="H1249">
        <v>1.61646721666753</v>
      </c>
      <c r="I1249">
        <v>4.6356788963518998</v>
      </c>
      <c r="J1249">
        <v>-0.16521432009569001</v>
      </c>
      <c r="K1249">
        <v>2335.5392827749702</v>
      </c>
      <c r="L1249">
        <v>2137.9933166923101</v>
      </c>
      <c r="M1249">
        <v>70.059957307598097</v>
      </c>
      <c r="N1249">
        <v>0.427062647667311</v>
      </c>
      <c r="O1249">
        <v>14.4739242353608</v>
      </c>
      <c r="P1249">
        <v>42.749262195474699</v>
      </c>
      <c r="Q1249">
        <v>7.9084280353700007E-3</v>
      </c>
    </row>
    <row r="1250" spans="1:17" hidden="1" x14ac:dyDescent="0.3">
      <c r="A1250" t="s">
        <v>2650</v>
      </c>
      <c r="B1250" t="s">
        <v>2651</v>
      </c>
      <c r="C1250" t="str">
        <f>IFERROR(VLOOKUP(Table1[[#This Row],[Ticker]],[1]!Table1[[Symbol]:[Industry]],2,FALSE),"-")</f>
        <v>-</v>
      </c>
      <c r="D1250" t="s">
        <v>40</v>
      </c>
      <c r="E1250">
        <v>1518.933</v>
      </c>
      <c r="F1250">
        <v>45.24</v>
      </c>
      <c r="G1250">
        <v>-16.5535721123934</v>
      </c>
      <c r="H1250">
        <v>-6.9278876865079999</v>
      </c>
      <c r="I1250">
        <v>-7.6912761024670298</v>
      </c>
      <c r="J1250">
        <v>-5.7436356626766303</v>
      </c>
      <c r="K1250">
        <v>46.7678091306868</v>
      </c>
      <c r="L1250">
        <v>45.801396364268399</v>
      </c>
      <c r="M1250">
        <v>45.248904123490497</v>
      </c>
      <c r="N1250">
        <v>0.23528606739122501</v>
      </c>
      <c r="O1250">
        <v>75.486295313881499</v>
      </c>
      <c r="P1250">
        <v>33.058823529411697</v>
      </c>
      <c r="Q1250">
        <v>0.232963913451809</v>
      </c>
    </row>
    <row r="1251" spans="1:17" hidden="1" x14ac:dyDescent="0.3">
      <c r="A1251" t="s">
        <v>2652</v>
      </c>
      <c r="B1251" t="s">
        <v>2653</v>
      </c>
      <c r="C1251" t="str">
        <f>IFERROR(VLOOKUP(Table1[[#This Row],[Ticker]],[1]!Table1[[Symbol]:[Industry]],2,FALSE),"-")</f>
        <v>-</v>
      </c>
      <c r="D1251" t="s">
        <v>292</v>
      </c>
      <c r="E1251">
        <v>1513.5174999999999</v>
      </c>
      <c r="F1251">
        <v>3220.25</v>
      </c>
      <c r="G1251">
        <v>105.533906962758</v>
      </c>
      <c r="H1251">
        <v>-2.1304884311083798</v>
      </c>
      <c r="I1251">
        <v>-9.0982557468205503</v>
      </c>
      <c r="J1251">
        <v>1.50798685566836</v>
      </c>
      <c r="K1251">
        <v>3203.1044166403399</v>
      </c>
      <c r="L1251">
        <v>2912.9764294803499</v>
      </c>
      <c r="M1251">
        <v>57.181694534563299</v>
      </c>
      <c r="N1251">
        <v>0.96737556687178805</v>
      </c>
      <c r="O1251">
        <v>13.655772067386</v>
      </c>
      <c r="P1251">
        <v>135.05474452554699</v>
      </c>
      <c r="Q1251">
        <v>0.17219947063423699</v>
      </c>
    </row>
    <row r="1252" spans="1:17" hidden="1" x14ac:dyDescent="0.3">
      <c r="A1252" t="s">
        <v>2654</v>
      </c>
      <c r="B1252" t="s">
        <v>2655</v>
      </c>
      <c r="C1252" t="str">
        <f>IFERROR(VLOOKUP(Table1[[#This Row],[Ticker]],[1]!Table1[[Symbol]:[Industry]],2,FALSE),"-")</f>
        <v>-</v>
      </c>
      <c r="D1252" t="s">
        <v>80</v>
      </c>
      <c r="E1252">
        <v>1509.5150000000001</v>
      </c>
      <c r="F1252">
        <v>51.17</v>
      </c>
      <c r="G1252">
        <v>-18.6144923555491</v>
      </c>
      <c r="H1252">
        <v>8.3430284770674596</v>
      </c>
      <c r="I1252">
        <v>-7.3628642381773899</v>
      </c>
      <c r="J1252">
        <v>0.65445183611208502</v>
      </c>
      <c r="K1252">
        <v>48.076821212485598</v>
      </c>
      <c r="L1252">
        <v>47.425292617656403</v>
      </c>
      <c r="M1252">
        <v>56.819865753063802</v>
      </c>
      <c r="N1252">
        <v>1.0726423221724399</v>
      </c>
      <c r="O1252">
        <v>18.202935418233299</v>
      </c>
      <c r="P1252">
        <v>32.393272962483799</v>
      </c>
      <c r="Q1252">
        <v>2.4883632265999999E-2</v>
      </c>
    </row>
    <row r="1253" spans="1:17" hidden="1" x14ac:dyDescent="0.3">
      <c r="A1253" t="s">
        <v>2656</v>
      </c>
      <c r="B1253" t="s">
        <v>2657</v>
      </c>
      <c r="C1253" t="str">
        <f>IFERROR(VLOOKUP(Table1[[#This Row],[Ticker]],[1]!Table1[[Symbol]:[Industry]],2,FALSE),"-")</f>
        <v>-</v>
      </c>
      <c r="D1253" t="s">
        <v>686</v>
      </c>
      <c r="E1253">
        <v>1503.98866305</v>
      </c>
      <c r="F1253">
        <v>172.35</v>
      </c>
      <c r="G1253">
        <v>-39.092503205063402</v>
      </c>
      <c r="H1253">
        <v>18.781133665326699</v>
      </c>
      <c r="I1253">
        <v>-15.879197490191499</v>
      </c>
      <c r="J1253">
        <v>8.9617025811297193</v>
      </c>
      <c r="K1253">
        <v>159.995303168693</v>
      </c>
      <c r="L1253">
        <v>163.85273245259</v>
      </c>
      <c r="M1253">
        <v>69.129846784554402</v>
      </c>
      <c r="N1253">
        <v>1.75220902083316</v>
      </c>
      <c r="O1253">
        <v>31.0414853495793</v>
      </c>
      <c r="P1253">
        <v>36.352848101265799</v>
      </c>
      <c r="Q1253">
        <v>6.4419202698361003E-2</v>
      </c>
    </row>
    <row r="1254" spans="1:17" hidden="1" x14ac:dyDescent="0.3">
      <c r="A1254" t="s">
        <v>2658</v>
      </c>
      <c r="B1254" t="s">
        <v>2659</v>
      </c>
      <c r="C1254" t="str">
        <f>IFERROR(VLOOKUP(Table1[[#This Row],[Ticker]],[1]!Table1[[Symbol]:[Industry]],2,FALSE),"-")</f>
        <v>-</v>
      </c>
      <c r="D1254" t="s">
        <v>80</v>
      </c>
      <c r="E1254">
        <v>1502.7036322199999</v>
      </c>
      <c r="F1254">
        <v>135.4</v>
      </c>
      <c r="G1254">
        <v>98.394376336848296</v>
      </c>
      <c r="H1254">
        <v>19.7681371724785</v>
      </c>
      <c r="I1254">
        <v>29.910833183193699</v>
      </c>
      <c r="J1254">
        <v>-0.81313367006510695</v>
      </c>
      <c r="K1254">
        <v>124.673128389808</v>
      </c>
      <c r="L1254">
        <v>105.583257979854</v>
      </c>
      <c r="M1254">
        <v>57.656369904648997</v>
      </c>
      <c r="N1254">
        <v>1.5522790156414401</v>
      </c>
      <c r="O1254">
        <v>9.9409158050221595</v>
      </c>
      <c r="P1254">
        <v>133.44827586206799</v>
      </c>
    </row>
    <row r="1255" spans="1:17" hidden="1" x14ac:dyDescent="0.3">
      <c r="A1255" t="s">
        <v>2660</v>
      </c>
      <c r="B1255" t="s">
        <v>2661</v>
      </c>
      <c r="C1255" t="str">
        <f>IFERROR(VLOOKUP(Table1[[#This Row],[Ticker]],[1]!Table1[[Symbol]:[Industry]],2,FALSE),"-")</f>
        <v>-</v>
      </c>
      <c r="D1255" t="s">
        <v>718</v>
      </c>
      <c r="E1255">
        <v>1502.0466694199999</v>
      </c>
      <c r="F1255">
        <v>263.83999999999997</v>
      </c>
      <c r="G1255">
        <v>2.0493157248595599</v>
      </c>
      <c r="H1255">
        <v>1.96540771857876</v>
      </c>
      <c r="I1255">
        <v>1.0196059060027001</v>
      </c>
      <c r="J1255">
        <v>-0.89022664097790905</v>
      </c>
      <c r="K1255">
        <v>251.06083122790201</v>
      </c>
      <c r="L1255">
        <v>234.26356417244699</v>
      </c>
      <c r="M1255">
        <v>57.335343564974302</v>
      </c>
      <c r="N1255">
        <v>0.66617961263946901</v>
      </c>
      <c r="O1255">
        <v>0.93238326258340198</v>
      </c>
      <c r="P1255">
        <v>30.0409088668736</v>
      </c>
      <c r="Q1255">
        <v>2.5420345253382999E-2</v>
      </c>
    </row>
    <row r="1256" spans="1:17" hidden="1" x14ac:dyDescent="0.3">
      <c r="A1256" t="s">
        <v>2662</v>
      </c>
      <c r="B1256" t="s">
        <v>2663</v>
      </c>
      <c r="C1256" t="str">
        <f>IFERROR(VLOOKUP(Table1[[#This Row],[Ticker]],[1]!Table1[[Symbol]:[Industry]],2,FALSE),"-")</f>
        <v>-</v>
      </c>
      <c r="D1256" t="s">
        <v>375</v>
      </c>
      <c r="E1256">
        <v>1501.5869505000001</v>
      </c>
      <c r="F1256">
        <v>126.7</v>
      </c>
      <c r="G1256">
        <v>-5.6354546071697804</v>
      </c>
      <c r="H1256">
        <v>18.589667036649502</v>
      </c>
      <c r="I1256">
        <v>-11.5271994787159</v>
      </c>
      <c r="J1256">
        <v>0.64570645963897599</v>
      </c>
      <c r="K1256">
        <v>118.75535381621199</v>
      </c>
      <c r="L1256">
        <v>114.8865344136</v>
      </c>
      <c r="M1256">
        <v>54.004271223611198</v>
      </c>
      <c r="N1256">
        <v>1.3374410254984399</v>
      </c>
      <c r="O1256">
        <v>23.204419889502699</v>
      </c>
      <c r="P1256">
        <v>34.216101694915203</v>
      </c>
      <c r="Q1256">
        <v>3.0291329755138999E-2</v>
      </c>
    </row>
    <row r="1257" spans="1:17" hidden="1" x14ac:dyDescent="0.3">
      <c r="A1257" t="s">
        <v>2664</v>
      </c>
      <c r="B1257" t="s">
        <v>2665</v>
      </c>
      <c r="C1257" t="str">
        <f>IFERROR(VLOOKUP(Table1[[#This Row],[Ticker]],[1]!Table1[[Symbol]:[Industry]],2,FALSE),"-")</f>
        <v>-</v>
      </c>
      <c r="D1257" t="s">
        <v>387</v>
      </c>
      <c r="E1257">
        <v>1499.8568647279999</v>
      </c>
      <c r="F1257">
        <v>102.02</v>
      </c>
      <c r="G1257">
        <v>-44.593669454448197</v>
      </c>
      <c r="H1257">
        <v>-1.6586406090860399</v>
      </c>
      <c r="I1257">
        <v>-32.764177374206497</v>
      </c>
      <c r="J1257">
        <v>-8.7241261050823002</v>
      </c>
      <c r="K1257">
        <v>105.416040783157</v>
      </c>
      <c r="L1257">
        <v>117.33885312712999</v>
      </c>
      <c r="M1257">
        <v>42.621501992920003</v>
      </c>
      <c r="N1257">
        <v>2.0768281267175301</v>
      </c>
      <c r="O1257">
        <v>74.132523034699005</v>
      </c>
      <c r="P1257">
        <v>13.355555555555499</v>
      </c>
      <c r="Q1257">
        <v>-7.1516773521133004E-2</v>
      </c>
    </row>
    <row r="1258" spans="1:17" hidden="1" x14ac:dyDescent="0.3">
      <c r="A1258" t="s">
        <v>2666</v>
      </c>
      <c r="B1258" t="s">
        <v>2667</v>
      </c>
      <c r="C1258" t="str">
        <f>IFERROR(VLOOKUP(Table1[[#This Row],[Ticker]],[1]!Table1[[Symbol]:[Industry]],2,FALSE),"-")</f>
        <v>-</v>
      </c>
      <c r="D1258" t="s">
        <v>375</v>
      </c>
      <c r="E1258">
        <v>1498.0493656399999</v>
      </c>
      <c r="F1258">
        <v>1191.7</v>
      </c>
      <c r="G1258">
        <v>-2.2097503452573299</v>
      </c>
      <c r="H1258">
        <v>12.008952616559601</v>
      </c>
      <c r="I1258">
        <v>12.5345569083219</v>
      </c>
      <c r="J1258">
        <v>-0.104849081726498</v>
      </c>
      <c r="K1258">
        <v>1080.6059311329</v>
      </c>
      <c r="L1258">
        <v>962.33870011614999</v>
      </c>
      <c r="M1258">
        <v>60.828314582850503</v>
      </c>
      <c r="N1258">
        <v>0.359998418914239</v>
      </c>
      <c r="O1258">
        <v>6.0837459092053203</v>
      </c>
      <c r="P1258">
        <v>70.2915118605316</v>
      </c>
      <c r="Q1258">
        <v>-2.2607266019637001E-2</v>
      </c>
    </row>
    <row r="1259" spans="1:17" hidden="1" x14ac:dyDescent="0.3">
      <c r="A1259" t="s">
        <v>2668</v>
      </c>
      <c r="B1259" t="s">
        <v>2669</v>
      </c>
      <c r="C1259" t="str">
        <f>IFERROR(VLOOKUP(Table1[[#This Row],[Ticker]],[1]!Table1[[Symbol]:[Industry]],2,FALSE),"-")</f>
        <v>-</v>
      </c>
      <c r="D1259" t="s">
        <v>140</v>
      </c>
      <c r="E1259">
        <v>1496.16567285</v>
      </c>
      <c r="F1259">
        <v>363.5</v>
      </c>
      <c r="G1259">
        <v>77.993515868403307</v>
      </c>
      <c r="H1259">
        <v>15.5567227403646</v>
      </c>
      <c r="I1259">
        <v>5.7107182442853697</v>
      </c>
      <c r="J1259">
        <v>6.1770736456886599</v>
      </c>
      <c r="K1259">
        <v>341.371022437828</v>
      </c>
      <c r="L1259">
        <v>306.33816954666202</v>
      </c>
      <c r="M1259">
        <v>75.238395486789997</v>
      </c>
      <c r="N1259">
        <v>1.48048452563991</v>
      </c>
      <c r="O1259">
        <v>14.442916093535</v>
      </c>
      <c r="P1259">
        <v>129.26521602018201</v>
      </c>
      <c r="Q1259">
        <v>0.13341345653297901</v>
      </c>
    </row>
    <row r="1260" spans="1:17" hidden="1" x14ac:dyDescent="0.3">
      <c r="A1260" t="s">
        <v>2670</v>
      </c>
      <c r="B1260" t="s">
        <v>2671</v>
      </c>
      <c r="C1260" t="str">
        <f>IFERROR(VLOOKUP(Table1[[#This Row],[Ticker]],[1]!Table1[[Symbol]:[Industry]],2,FALSE),"-")</f>
        <v>-</v>
      </c>
      <c r="D1260" t="s">
        <v>59</v>
      </c>
      <c r="E1260">
        <v>1494.0587318349999</v>
      </c>
      <c r="F1260">
        <v>714.85</v>
      </c>
      <c r="G1260">
        <v>112.31552160623799</v>
      </c>
      <c r="H1260">
        <v>10.359773779518401</v>
      </c>
      <c r="I1260">
        <v>31.526753762079299</v>
      </c>
      <c r="J1260">
        <v>1.1827729512204701</v>
      </c>
      <c r="K1260">
        <v>641.02706700131398</v>
      </c>
      <c r="L1260">
        <v>513.32161768310596</v>
      </c>
      <c r="M1260">
        <v>53.588433595324403</v>
      </c>
      <c r="N1260">
        <v>0.501304032755722</v>
      </c>
      <c r="O1260">
        <v>11.142197663845501</v>
      </c>
      <c r="P1260">
        <v>141.014834794335</v>
      </c>
      <c r="Q1260">
        <v>6.2576056135192001E-2</v>
      </c>
    </row>
    <row r="1261" spans="1:17" hidden="1" x14ac:dyDescent="0.3">
      <c r="A1261" t="s">
        <v>2672</v>
      </c>
      <c r="B1261" t="s">
        <v>2673</v>
      </c>
      <c r="C1261" t="str">
        <f>IFERROR(VLOOKUP(Table1[[#This Row],[Ticker]],[1]!Table1[[Symbol]:[Industry]],2,FALSE),"-")</f>
        <v>-</v>
      </c>
      <c r="D1261" t="s">
        <v>539</v>
      </c>
      <c r="E1261">
        <v>1491.9256584499999</v>
      </c>
      <c r="F1261">
        <v>1385.5</v>
      </c>
      <c r="G1261">
        <v>185.296459748921</v>
      </c>
      <c r="H1261">
        <v>-10.094561080936799</v>
      </c>
      <c r="I1261">
        <v>38.947578729520501</v>
      </c>
      <c r="J1261">
        <v>-2.3464904191125102</v>
      </c>
      <c r="K1261">
        <v>1509.1590941690599</v>
      </c>
      <c r="L1261">
        <v>1188.3104051672001</v>
      </c>
      <c r="M1261">
        <v>35.651455418503502</v>
      </c>
      <c r="N1261">
        <v>0.51084580460736495</v>
      </c>
      <c r="O1261">
        <v>59.4658967881631</v>
      </c>
      <c r="P1261">
        <v>331.08276291225798</v>
      </c>
      <c r="Q1261">
        <v>0.24937481116867399</v>
      </c>
    </row>
    <row r="1262" spans="1:17" hidden="1" x14ac:dyDescent="0.3">
      <c r="A1262" t="s">
        <v>2674</v>
      </c>
      <c r="B1262" t="s">
        <v>2675</v>
      </c>
      <c r="C1262" t="str">
        <f>IFERROR(VLOOKUP(Table1[[#This Row],[Ticker]],[1]!Table1[[Symbol]:[Industry]],2,FALSE),"-")</f>
        <v>-</v>
      </c>
      <c r="D1262" t="s">
        <v>833</v>
      </c>
      <c r="E1262">
        <v>1489.3842500000001</v>
      </c>
      <c r="F1262">
        <v>278.64999999999998</v>
      </c>
      <c r="G1262">
        <v>-40.083514887393399</v>
      </c>
      <c r="H1262">
        <v>6.2697103218769197</v>
      </c>
      <c r="I1262">
        <v>-26.671516383234302</v>
      </c>
      <c r="J1262">
        <v>-6.5641774939424504</v>
      </c>
      <c r="K1262">
        <v>295.79246281124</v>
      </c>
      <c r="M1262">
        <v>43.706089287454297</v>
      </c>
      <c r="N1262">
        <v>0.51287298238031298</v>
      </c>
      <c r="O1262">
        <v>67.234882469047193</v>
      </c>
      <c r="P1262">
        <v>22.2149122807017</v>
      </c>
    </row>
    <row r="1263" spans="1:17" hidden="1" x14ac:dyDescent="0.3">
      <c r="A1263" t="s">
        <v>2676</v>
      </c>
      <c r="B1263" t="s">
        <v>2677</v>
      </c>
      <c r="C1263" t="str">
        <f>IFERROR(VLOOKUP(Table1[[#This Row],[Ticker]],[1]!Table1[[Symbol]:[Industry]],2,FALSE),"-")</f>
        <v>-</v>
      </c>
      <c r="D1263" t="s">
        <v>539</v>
      </c>
      <c r="E1263">
        <v>1476.21411124</v>
      </c>
      <c r="F1263">
        <v>438.65</v>
      </c>
      <c r="G1263">
        <v>7.9745030108789203</v>
      </c>
      <c r="H1263">
        <v>23.468875841064101</v>
      </c>
      <c r="I1263">
        <v>1.8876796125430799</v>
      </c>
      <c r="J1263">
        <v>14.5802013102107</v>
      </c>
      <c r="K1263">
        <v>373.915939023433</v>
      </c>
      <c r="L1263">
        <v>367.28254165739799</v>
      </c>
      <c r="M1263">
        <v>82.501710994551601</v>
      </c>
      <c r="N1263">
        <v>1.6483562413655799</v>
      </c>
      <c r="O1263">
        <v>14.715604696227</v>
      </c>
      <c r="P1263">
        <v>49.709897610921402</v>
      </c>
      <c r="Q1263">
        <v>-0.10662233412139099</v>
      </c>
    </row>
    <row r="1264" spans="1:17" hidden="1" x14ac:dyDescent="0.3">
      <c r="A1264" t="s">
        <v>2678</v>
      </c>
      <c r="B1264" t="s">
        <v>2679</v>
      </c>
      <c r="C1264" t="str">
        <f>IFERROR(VLOOKUP(Table1[[#This Row],[Ticker]],[1]!Table1[[Symbol]:[Industry]],2,FALSE),"-")</f>
        <v>-</v>
      </c>
      <c r="D1264" t="s">
        <v>130</v>
      </c>
      <c r="E1264">
        <v>1472.2902079999999</v>
      </c>
      <c r="F1264">
        <v>771.2</v>
      </c>
      <c r="G1264">
        <v>52.752471099495096</v>
      </c>
      <c r="H1264">
        <v>24.248457285422202</v>
      </c>
      <c r="I1264">
        <v>7.0736494515316704</v>
      </c>
      <c r="J1264">
        <v>-1.0320950957657899</v>
      </c>
      <c r="K1264">
        <v>680.10788751657401</v>
      </c>
      <c r="L1264">
        <v>626.99656001327105</v>
      </c>
      <c r="M1264">
        <v>61.223457223646299</v>
      </c>
      <c r="N1264">
        <v>2.1009028673038399</v>
      </c>
      <c r="O1264">
        <v>9.5695020746887796</v>
      </c>
      <c r="P1264">
        <v>85.607701564380207</v>
      </c>
      <c r="Q1264">
        <v>5.9813380323245999E-2</v>
      </c>
    </row>
    <row r="1265" spans="1:17" hidden="1" x14ac:dyDescent="0.3">
      <c r="A1265" t="s">
        <v>2680</v>
      </c>
      <c r="B1265" t="s">
        <v>2681</v>
      </c>
      <c r="C1265" t="str">
        <f>IFERROR(VLOOKUP(Table1[[#This Row],[Ticker]],[1]!Table1[[Symbol]:[Industry]],2,FALSE),"-")</f>
        <v>-</v>
      </c>
      <c r="D1265" t="s">
        <v>653</v>
      </c>
      <c r="E1265">
        <v>1471.3771875</v>
      </c>
      <c r="F1265">
        <v>762.5</v>
      </c>
      <c r="G1265">
        <v>551.94113575540405</v>
      </c>
      <c r="H1265">
        <v>41.843473936846699</v>
      </c>
      <c r="I1265">
        <v>47.783240817673303</v>
      </c>
      <c r="J1265">
        <v>18.150225508637799</v>
      </c>
      <c r="K1265">
        <v>580.33256828972696</v>
      </c>
      <c r="L1265">
        <v>451.56615486758602</v>
      </c>
      <c r="M1265">
        <v>89.785836558623103</v>
      </c>
      <c r="N1265">
        <v>0.89145813689864495</v>
      </c>
      <c r="O1265">
        <v>0.15081967213115199</v>
      </c>
      <c r="P1265">
        <v>670.20202020201998</v>
      </c>
      <c r="Q1265">
        <v>0.18992739151764901</v>
      </c>
    </row>
    <row r="1266" spans="1:17" hidden="1" x14ac:dyDescent="0.3">
      <c r="A1266" t="s">
        <v>2682</v>
      </c>
      <c r="B1266" t="s">
        <v>2683</v>
      </c>
      <c r="C1266" t="str">
        <f>IFERROR(VLOOKUP(Table1[[#This Row],[Ticker]],[1]!Table1[[Symbol]:[Industry]],2,FALSE),"-")</f>
        <v>-</v>
      </c>
      <c r="D1266" t="s">
        <v>482</v>
      </c>
      <c r="E1266">
        <v>1469.7829999999999</v>
      </c>
      <c r="F1266">
        <v>221.02</v>
      </c>
      <c r="G1266">
        <v>-10.249597799658</v>
      </c>
      <c r="H1266">
        <v>1.89177312704279</v>
      </c>
      <c r="I1266">
        <v>-17.144643226950301</v>
      </c>
      <c r="J1266">
        <v>1.6592898877893101</v>
      </c>
      <c r="K1266">
        <v>209.04455360438899</v>
      </c>
      <c r="L1266">
        <v>209.51501028250399</v>
      </c>
      <c r="M1266">
        <v>70.747299285954995</v>
      </c>
      <c r="N1266">
        <v>1.2855807298111499</v>
      </c>
      <c r="O1266">
        <v>30.1239706813863</v>
      </c>
      <c r="P1266">
        <v>27.3156682027649</v>
      </c>
      <c r="Q1266">
        <v>3.2823940018576997E-2</v>
      </c>
    </row>
    <row r="1267" spans="1:17" hidden="1" x14ac:dyDescent="0.3">
      <c r="A1267" t="s">
        <v>2684</v>
      </c>
      <c r="B1267" t="s">
        <v>2685</v>
      </c>
      <c r="C1267" t="str">
        <f>IFERROR(VLOOKUP(Table1[[#This Row],[Ticker]],[1]!Table1[[Symbol]:[Industry]],2,FALSE),"-")</f>
        <v>-</v>
      </c>
      <c r="E1267">
        <v>1468.6920522999999</v>
      </c>
      <c r="F1267">
        <v>1400.3</v>
      </c>
      <c r="G1267">
        <v>431.63847742744798</v>
      </c>
      <c r="H1267">
        <v>63.090187755388001</v>
      </c>
      <c r="I1267">
        <v>158.97908733568201</v>
      </c>
      <c r="J1267">
        <v>12.224918438559699</v>
      </c>
      <c r="K1267">
        <v>1055.5911212599499</v>
      </c>
      <c r="M1267">
        <v>63.547018656651403</v>
      </c>
      <c r="N1267">
        <v>0.74783225668060904</v>
      </c>
      <c r="O1267">
        <v>7.8340355638077499</v>
      </c>
      <c r="P1267">
        <v>484.92063492063397</v>
      </c>
    </row>
    <row r="1268" spans="1:17" hidden="1" x14ac:dyDescent="0.3">
      <c r="A1268" t="s">
        <v>2686</v>
      </c>
      <c r="B1268" t="s">
        <v>2687</v>
      </c>
      <c r="C1268" t="str">
        <f>IFERROR(VLOOKUP(Table1[[#This Row],[Ticker]],[1]!Table1[[Symbol]:[Industry]],2,FALSE),"-")</f>
        <v>-</v>
      </c>
      <c r="D1268" t="s">
        <v>503</v>
      </c>
      <c r="E1268">
        <v>1467.206412045</v>
      </c>
      <c r="F1268">
        <v>605.54999999999995</v>
      </c>
      <c r="G1268">
        <v>43.930460690033797</v>
      </c>
      <c r="H1268">
        <v>3.4714593405620899</v>
      </c>
      <c r="I1268">
        <v>13.2270569536257</v>
      </c>
      <c r="J1268">
        <v>-7.2725880662303594E-2</v>
      </c>
      <c r="K1268">
        <v>551.021315537889</v>
      </c>
      <c r="L1268">
        <v>460.13292048039699</v>
      </c>
      <c r="M1268">
        <v>59.174004195581297</v>
      </c>
      <c r="N1268">
        <v>0.48893734432074898</v>
      </c>
      <c r="O1268">
        <v>12.294608207414701</v>
      </c>
      <c r="P1268">
        <v>79.395645089616295</v>
      </c>
    </row>
    <row r="1269" spans="1:17" hidden="1" x14ac:dyDescent="0.3">
      <c r="A1269" t="s">
        <v>2688</v>
      </c>
      <c r="B1269" t="s">
        <v>2689</v>
      </c>
      <c r="C1269" t="str">
        <f>IFERROR(VLOOKUP(Table1[[#This Row],[Ticker]],[1]!Table1[[Symbol]:[Industry]],2,FALSE),"-")</f>
        <v>-</v>
      </c>
      <c r="D1269" t="s">
        <v>191</v>
      </c>
      <c r="E1269">
        <v>1465.01259869</v>
      </c>
      <c r="F1269">
        <v>900.7</v>
      </c>
      <c r="G1269">
        <v>4.7980793514627003</v>
      </c>
      <c r="H1269">
        <v>11.3189826918465</v>
      </c>
      <c r="I1269">
        <v>-1.54866196696515</v>
      </c>
      <c r="J1269">
        <v>9.1758586281541904E-2</v>
      </c>
      <c r="K1269">
        <v>845.25920425444804</v>
      </c>
      <c r="L1269">
        <v>777.335535996717</v>
      </c>
      <c r="M1269">
        <v>60.633546743533401</v>
      </c>
      <c r="N1269">
        <v>0.64631873975067</v>
      </c>
      <c r="O1269">
        <v>13.5783279671366</v>
      </c>
      <c r="P1269">
        <v>49.233700604755199</v>
      </c>
      <c r="Q1269">
        <v>8.0890729630323996E-2</v>
      </c>
    </row>
    <row r="1270" spans="1:17" hidden="1" x14ac:dyDescent="0.3">
      <c r="A1270" t="s">
        <v>2690</v>
      </c>
      <c r="B1270" t="s">
        <v>2691</v>
      </c>
      <c r="C1270" t="str">
        <f>IFERROR(VLOOKUP(Table1[[#This Row],[Ticker]],[1]!Table1[[Symbol]:[Industry]],2,FALSE),"-")</f>
        <v>-</v>
      </c>
      <c r="D1270" t="s">
        <v>997</v>
      </c>
      <c r="E1270">
        <v>1462.13189999</v>
      </c>
      <c r="F1270">
        <v>223.61</v>
      </c>
      <c r="G1270">
        <v>-41.167017478372898</v>
      </c>
      <c r="H1270">
        <v>2.2865359855370202</v>
      </c>
      <c r="I1270">
        <v>-29.1844938071442</v>
      </c>
      <c r="J1270">
        <v>-2.1017285143506101</v>
      </c>
      <c r="K1270">
        <v>227.51952982898101</v>
      </c>
      <c r="L1270">
        <v>241.11645688187201</v>
      </c>
      <c r="M1270">
        <v>38.930768216908902</v>
      </c>
      <c r="N1270">
        <v>1.1575453757293599</v>
      </c>
      <c r="O1270">
        <v>45.677742498099299</v>
      </c>
      <c r="P1270">
        <v>17.012035583464101</v>
      </c>
      <c r="Q1270">
        <v>-6.9605446112974007E-2</v>
      </c>
    </row>
    <row r="1271" spans="1:17" hidden="1" x14ac:dyDescent="0.3">
      <c r="A1271" t="s">
        <v>2692</v>
      </c>
      <c r="B1271" t="s">
        <v>2693</v>
      </c>
      <c r="C1271" t="str">
        <f>IFERROR(VLOOKUP(Table1[[#This Row],[Ticker]],[1]!Table1[[Symbol]:[Industry]],2,FALSE),"-")</f>
        <v>-</v>
      </c>
      <c r="E1271">
        <v>1459.701145</v>
      </c>
      <c r="F1271">
        <v>1351.45</v>
      </c>
      <c r="G1271">
        <v>-3.05059704551023</v>
      </c>
      <c r="H1271">
        <v>8.7088914590917597</v>
      </c>
      <c r="I1271">
        <v>-26.880346750756502</v>
      </c>
      <c r="J1271">
        <v>-0.73432644753974896</v>
      </c>
      <c r="K1271">
        <v>1347.3795421361999</v>
      </c>
      <c r="L1271">
        <v>1366.05265308769</v>
      </c>
      <c r="M1271">
        <v>46.9035131548724</v>
      </c>
      <c r="N1271">
        <v>0.83984710706597798</v>
      </c>
      <c r="O1271">
        <v>34.300196085685698</v>
      </c>
      <c r="P1271">
        <v>37.903061224489797</v>
      </c>
      <c r="Q1271">
        <v>0.22469488568879201</v>
      </c>
    </row>
    <row r="1272" spans="1:17" hidden="1" x14ac:dyDescent="0.3">
      <c r="A1272" t="s">
        <v>2694</v>
      </c>
      <c r="B1272" t="s">
        <v>2695</v>
      </c>
      <c r="C1272" t="str">
        <f>IFERROR(VLOOKUP(Table1[[#This Row],[Ticker]],[1]!Table1[[Symbol]:[Industry]],2,FALSE),"-")</f>
        <v>-</v>
      </c>
      <c r="D1272" t="s">
        <v>297</v>
      </c>
      <c r="E1272">
        <v>1459.1742549999999</v>
      </c>
      <c r="F1272">
        <v>301</v>
      </c>
      <c r="G1272">
        <v>728.00224942551699</v>
      </c>
      <c r="H1272">
        <v>6.0115432079943E-2</v>
      </c>
      <c r="I1272">
        <v>299.53650093657399</v>
      </c>
      <c r="J1272">
        <v>12.948045722037101</v>
      </c>
      <c r="K1272">
        <v>250.994952682622</v>
      </c>
      <c r="L1272">
        <v>146.40268968646399</v>
      </c>
      <c r="M1272">
        <v>68.2823880547149</v>
      </c>
      <c r="N1272">
        <v>0.74658463797993202</v>
      </c>
      <c r="O1272">
        <v>33.073089700996597</v>
      </c>
      <c r="P1272">
        <v>824.73118279569803</v>
      </c>
      <c r="Q1272">
        <v>0.21980103185968</v>
      </c>
    </row>
    <row r="1273" spans="1:17" hidden="1" x14ac:dyDescent="0.3">
      <c r="A1273" t="s">
        <v>2696</v>
      </c>
      <c r="B1273" t="s">
        <v>2697</v>
      </c>
      <c r="C1273" t="str">
        <f>IFERROR(VLOOKUP(Table1[[#This Row],[Ticker]],[1]!Table1[[Symbol]:[Industry]],2,FALSE),"-")</f>
        <v>-</v>
      </c>
      <c r="D1273" t="s">
        <v>230</v>
      </c>
      <c r="E1273">
        <v>1455.01788229</v>
      </c>
      <c r="F1273">
        <v>403.9</v>
      </c>
      <c r="G1273">
        <v>-12.349718142897901</v>
      </c>
      <c r="H1273">
        <v>0.44568530495249498</v>
      </c>
      <c r="I1273">
        <v>-12.9472183342465</v>
      </c>
      <c r="J1273">
        <v>1.71062322389069</v>
      </c>
      <c r="K1273">
        <v>367.32676895718703</v>
      </c>
      <c r="L1273">
        <v>357.43578364036199</v>
      </c>
      <c r="M1273">
        <v>81.460155837210493</v>
      </c>
      <c r="N1273">
        <v>0.91401706783519998</v>
      </c>
      <c r="O1273">
        <v>4.9764793265659897</v>
      </c>
      <c r="P1273">
        <v>32.709052078199399</v>
      </c>
      <c r="Q1273">
        <v>5.4428370668019997E-2</v>
      </c>
    </row>
    <row r="1274" spans="1:17" hidden="1" x14ac:dyDescent="0.3">
      <c r="A1274" t="s">
        <v>2698</v>
      </c>
      <c r="B1274" t="s">
        <v>2699</v>
      </c>
      <c r="C1274" t="str">
        <f>IFERROR(VLOOKUP(Table1[[#This Row],[Ticker]],[1]!Table1[[Symbol]:[Industry]],2,FALSE),"-")</f>
        <v>-</v>
      </c>
      <c r="D1274" t="s">
        <v>202</v>
      </c>
      <c r="E1274">
        <v>1447.7220960499999</v>
      </c>
      <c r="F1274">
        <v>2377.75</v>
      </c>
      <c r="G1274">
        <v>67.715944437089604</v>
      </c>
      <c r="H1274">
        <v>16.782542459961999</v>
      </c>
      <c r="I1274">
        <v>57.141572415578501</v>
      </c>
      <c r="J1274">
        <v>-2.60176168184646</v>
      </c>
      <c r="K1274">
        <v>2187.7772901849098</v>
      </c>
      <c r="L1274">
        <v>1810.07511153366</v>
      </c>
      <c r="M1274">
        <v>53.9919927771858</v>
      </c>
      <c r="N1274">
        <v>0.66552355704546395</v>
      </c>
      <c r="O1274">
        <v>6.8236778467038102</v>
      </c>
      <c r="P1274">
        <v>102.32726344452</v>
      </c>
      <c r="Q1274">
        <v>0.155983529246393</v>
      </c>
    </row>
    <row r="1275" spans="1:17" hidden="1" x14ac:dyDescent="0.3">
      <c r="A1275" t="s">
        <v>2700</v>
      </c>
      <c r="B1275" t="s">
        <v>2701</v>
      </c>
      <c r="C1275" t="str">
        <f>IFERROR(VLOOKUP(Table1[[#This Row],[Ticker]],[1]!Table1[[Symbol]:[Industry]],2,FALSE),"-")</f>
        <v>-</v>
      </c>
      <c r="D1275" t="s">
        <v>482</v>
      </c>
      <c r="E1275">
        <v>1446.78708624</v>
      </c>
      <c r="F1275">
        <v>697.85</v>
      </c>
      <c r="G1275">
        <v>-40.262343931866198</v>
      </c>
      <c r="H1275">
        <v>8.1919577884902992</v>
      </c>
      <c r="I1275">
        <v>-13.4783758721826</v>
      </c>
      <c r="J1275">
        <v>9.5927468142423606</v>
      </c>
      <c r="K1275">
        <v>632.08549268136096</v>
      </c>
      <c r="L1275">
        <v>670.96587934195998</v>
      </c>
      <c r="M1275">
        <v>84.918600974713002</v>
      </c>
      <c r="N1275">
        <v>2.4092593022751001</v>
      </c>
      <c r="O1275">
        <v>31.5468940316686</v>
      </c>
      <c r="P1275">
        <v>23.5132743362831</v>
      </c>
      <c r="Q1275">
        <v>5.7238243742684998E-2</v>
      </c>
    </row>
    <row r="1276" spans="1:17" hidden="1" x14ac:dyDescent="0.3">
      <c r="A1276" t="s">
        <v>2702</v>
      </c>
      <c r="B1276" t="s">
        <v>2703</v>
      </c>
      <c r="C1276" t="str">
        <f>IFERROR(VLOOKUP(Table1[[#This Row],[Ticker]],[1]!Table1[[Symbol]:[Industry]],2,FALSE),"-")</f>
        <v>-</v>
      </c>
      <c r="D1276" t="s">
        <v>617</v>
      </c>
      <c r="E1276">
        <v>1444.263993</v>
      </c>
      <c r="F1276">
        <v>201</v>
      </c>
      <c r="G1276">
        <v>198.96185550146899</v>
      </c>
      <c r="H1276">
        <v>52.003712699890897</v>
      </c>
      <c r="I1276">
        <v>30.7019929991508</v>
      </c>
      <c r="J1276">
        <v>-8.4572555145035899</v>
      </c>
      <c r="K1276">
        <v>161.91627461496199</v>
      </c>
      <c r="L1276">
        <v>135.80210086045599</v>
      </c>
      <c r="M1276">
        <v>59.918053757422797</v>
      </c>
      <c r="N1276">
        <v>1.75035819712694</v>
      </c>
      <c r="O1276">
        <v>9.9253731343283498</v>
      </c>
      <c r="P1276">
        <v>236.40167364016699</v>
      </c>
      <c r="Q1276">
        <v>0.15016106458206599</v>
      </c>
    </row>
    <row r="1277" spans="1:17" hidden="1" x14ac:dyDescent="0.3">
      <c r="A1277" t="s">
        <v>2704</v>
      </c>
      <c r="B1277" t="s">
        <v>2705</v>
      </c>
      <c r="C1277" t="str">
        <f>IFERROR(VLOOKUP(Table1[[#This Row],[Ticker]],[1]!Table1[[Symbol]:[Industry]],2,FALSE),"-")</f>
        <v>-</v>
      </c>
      <c r="D1277" t="s">
        <v>614</v>
      </c>
      <c r="E1277">
        <v>1429.0701043219999</v>
      </c>
      <c r="F1277">
        <v>221.66</v>
      </c>
      <c r="G1277">
        <v>-27.5262463623089</v>
      </c>
      <c r="H1277">
        <v>-6.3751815192119698</v>
      </c>
      <c r="I1277">
        <v>-33.092367968240197</v>
      </c>
      <c r="J1277">
        <v>-2.2996976564779898</v>
      </c>
      <c r="K1277">
        <v>227.84054041212099</v>
      </c>
      <c r="L1277">
        <v>233.83666293348301</v>
      </c>
      <c r="M1277">
        <v>41.815802819869802</v>
      </c>
      <c r="N1277">
        <v>0.50167719122624999</v>
      </c>
      <c r="O1277">
        <v>38.883876206803201</v>
      </c>
      <c r="P1277">
        <v>19.140016124697599</v>
      </c>
      <c r="Q1277">
        <v>8.9647049204845994E-2</v>
      </c>
    </row>
    <row r="1278" spans="1:17" hidden="1" x14ac:dyDescent="0.3">
      <c r="A1278" t="s">
        <v>2706</v>
      </c>
      <c r="B1278" t="s">
        <v>2707</v>
      </c>
      <c r="C1278" t="str">
        <f>IFERROR(VLOOKUP(Table1[[#This Row],[Ticker]],[1]!Table1[[Symbol]:[Industry]],2,FALSE),"-")</f>
        <v>-</v>
      </c>
      <c r="D1278" t="s">
        <v>140</v>
      </c>
      <c r="E1278">
        <v>1421.979209219</v>
      </c>
      <c r="F1278">
        <v>177.89</v>
      </c>
      <c r="G1278">
        <v>303.29683794331299</v>
      </c>
      <c r="H1278">
        <v>36.955103580303799</v>
      </c>
      <c r="I1278">
        <v>104.93601206458101</v>
      </c>
      <c r="J1278">
        <v>0.96522827866138805</v>
      </c>
      <c r="K1278">
        <v>147.33092679136001</v>
      </c>
      <c r="L1278">
        <v>116.543530912731</v>
      </c>
      <c r="M1278">
        <v>72.014464347302194</v>
      </c>
      <c r="N1278">
        <v>1.3375238774992799</v>
      </c>
      <c r="O1278">
        <v>5.3291359829107998</v>
      </c>
      <c r="P1278">
        <v>346.95979899497399</v>
      </c>
      <c r="Q1278">
        <v>0.14634176999943399</v>
      </c>
    </row>
    <row r="1279" spans="1:17" hidden="1" x14ac:dyDescent="0.3">
      <c r="A1279" t="s">
        <v>2708</v>
      </c>
      <c r="B1279" t="s">
        <v>2709</v>
      </c>
      <c r="C1279" t="str">
        <f>IFERROR(VLOOKUP(Table1[[#This Row],[Ticker]],[1]!Table1[[Symbol]:[Industry]],2,FALSE),"-")</f>
        <v>-</v>
      </c>
      <c r="D1279" t="s">
        <v>127</v>
      </c>
      <c r="E1279">
        <v>1421.6187729999999</v>
      </c>
      <c r="F1279">
        <v>696.4</v>
      </c>
      <c r="G1279">
        <v>149.84876467811301</v>
      </c>
      <c r="H1279">
        <v>304.45707986488799</v>
      </c>
      <c r="I1279">
        <v>163.19951681877501</v>
      </c>
      <c r="J1279">
        <v>21.549012226390101</v>
      </c>
      <c r="M1279">
        <v>95.302775612848095</v>
      </c>
      <c r="O1279">
        <v>0</v>
      </c>
      <c r="P1279">
        <v>190.04581424406399</v>
      </c>
    </row>
    <row r="1280" spans="1:17" hidden="1" x14ac:dyDescent="0.3">
      <c r="A1280" t="s">
        <v>2710</v>
      </c>
      <c r="B1280" t="s">
        <v>2711</v>
      </c>
      <c r="C1280" t="str">
        <f>IFERROR(VLOOKUP(Table1[[#This Row],[Ticker]],[1]!Table1[[Symbol]:[Industry]],2,FALSE),"-")</f>
        <v>-</v>
      </c>
      <c r="D1280" t="s">
        <v>191</v>
      </c>
      <c r="E1280">
        <v>1420.7231999999999</v>
      </c>
      <c r="F1280">
        <v>1138.4000000000001</v>
      </c>
      <c r="G1280">
        <v>18.401760221135799</v>
      </c>
      <c r="H1280">
        <v>4.1765577327925199</v>
      </c>
      <c r="I1280">
        <v>-7.1103559172964399</v>
      </c>
      <c r="J1280">
        <v>2.8992416713776299</v>
      </c>
      <c r="K1280">
        <v>1053.6484805611601</v>
      </c>
      <c r="L1280">
        <v>982.25611689549203</v>
      </c>
      <c r="M1280">
        <v>65.248969876930204</v>
      </c>
      <c r="N1280">
        <v>1.1393687712993501</v>
      </c>
      <c r="O1280">
        <v>4.4448348559381401</v>
      </c>
      <c r="P1280">
        <v>51.999465918953199</v>
      </c>
      <c r="Q1280">
        <v>3.521887467021E-3</v>
      </c>
    </row>
    <row r="1281" spans="1:17" hidden="1" x14ac:dyDescent="0.3">
      <c r="A1281" t="s">
        <v>2712</v>
      </c>
      <c r="B1281" t="s">
        <v>2713</v>
      </c>
      <c r="C1281" t="str">
        <f>IFERROR(VLOOKUP(Table1[[#This Row],[Ticker]],[1]!Table1[[Symbol]:[Industry]],2,FALSE),"-")</f>
        <v>-</v>
      </c>
      <c r="D1281" t="s">
        <v>292</v>
      </c>
      <c r="E1281">
        <v>1419.138163785</v>
      </c>
      <c r="F1281">
        <v>172.95</v>
      </c>
      <c r="G1281">
        <v>-39.3547609785319</v>
      </c>
      <c r="H1281">
        <v>15.3240875375231</v>
      </c>
      <c r="I1281">
        <v>-25.829619201597001</v>
      </c>
      <c r="J1281">
        <v>8.9169033215224598</v>
      </c>
      <c r="K1281">
        <v>157.265488331467</v>
      </c>
      <c r="M1281">
        <v>87.034990162423497</v>
      </c>
      <c r="N1281">
        <v>0.92101609053352496</v>
      </c>
      <c r="O1281">
        <v>27.146574154379799</v>
      </c>
      <c r="P1281">
        <v>34.382284382284297</v>
      </c>
    </row>
    <row r="1282" spans="1:17" hidden="1" x14ac:dyDescent="0.3">
      <c r="A1282" t="s">
        <v>2714</v>
      </c>
      <c r="B1282" t="s">
        <v>2715</v>
      </c>
      <c r="C1282" t="str">
        <f>IFERROR(VLOOKUP(Table1[[#This Row],[Ticker]],[1]!Table1[[Symbol]:[Industry]],2,FALSE),"-")</f>
        <v>-</v>
      </c>
      <c r="D1282" t="s">
        <v>151</v>
      </c>
      <c r="E1282">
        <v>1418.88178414</v>
      </c>
      <c r="F1282">
        <v>637.4</v>
      </c>
      <c r="G1282">
        <v>-27.038463075289101</v>
      </c>
      <c r="H1282">
        <v>4.7315986901323299</v>
      </c>
      <c r="I1282">
        <v>-0.99639442249319199</v>
      </c>
      <c r="J1282">
        <v>3.8633107256328598</v>
      </c>
      <c r="K1282">
        <v>594.76194673106295</v>
      </c>
      <c r="L1282">
        <v>573.78142948519996</v>
      </c>
      <c r="M1282">
        <v>58.856337788083103</v>
      </c>
      <c r="N1282">
        <v>1.1643347733348901</v>
      </c>
      <c r="O1282">
        <v>13.366802635707501</v>
      </c>
      <c r="P1282">
        <v>27.6715072608913</v>
      </c>
      <c r="Q1282">
        <v>-0.15254097276335399</v>
      </c>
    </row>
    <row r="1283" spans="1:17" hidden="1" x14ac:dyDescent="0.3">
      <c r="A1283" t="s">
        <v>2716</v>
      </c>
      <c r="B1283" t="s">
        <v>2717</v>
      </c>
      <c r="C1283" t="str">
        <f>IFERROR(VLOOKUP(Table1[[#This Row],[Ticker]],[1]!Table1[[Symbol]:[Industry]],2,FALSE),"-")</f>
        <v>-</v>
      </c>
      <c r="D1283" t="s">
        <v>230</v>
      </c>
      <c r="E1283">
        <v>1417.2741788999999</v>
      </c>
      <c r="F1283">
        <v>405.25</v>
      </c>
      <c r="G1283">
        <v>-37.236782513726297</v>
      </c>
      <c r="H1283">
        <v>4.2668661742399898</v>
      </c>
      <c r="I1283">
        <v>-17.0522156996084</v>
      </c>
      <c r="J1283">
        <v>-1.5060368051359201</v>
      </c>
      <c r="K1283">
        <v>396.28168287301298</v>
      </c>
      <c r="L1283">
        <v>399.74041396707298</v>
      </c>
      <c r="M1283">
        <v>41.997894328065598</v>
      </c>
      <c r="N1283">
        <v>0.65265332909032003</v>
      </c>
      <c r="O1283">
        <v>26.785934608266398</v>
      </c>
      <c r="P1283">
        <v>39.428866334078798</v>
      </c>
      <c r="Q1283">
        <v>5.4949886961700001E-2</v>
      </c>
    </row>
    <row r="1284" spans="1:17" hidden="1" x14ac:dyDescent="0.3">
      <c r="A1284" t="s">
        <v>2718</v>
      </c>
      <c r="B1284" t="s">
        <v>2719</v>
      </c>
      <c r="C1284" t="str">
        <f>IFERROR(VLOOKUP(Table1[[#This Row],[Ticker]],[1]!Table1[[Symbol]:[Industry]],2,FALSE),"-")</f>
        <v>-</v>
      </c>
      <c r="D1284" t="s">
        <v>487</v>
      </c>
      <c r="E1284">
        <v>1415.5829719420001</v>
      </c>
      <c r="F1284">
        <v>262.87</v>
      </c>
      <c r="G1284">
        <v>21.238725102520899</v>
      </c>
      <c r="H1284">
        <v>16.082943083699998</v>
      </c>
      <c r="I1284">
        <v>5.8230746308589296</v>
      </c>
      <c r="J1284">
        <v>1.5195218457761399</v>
      </c>
      <c r="K1284">
        <v>231.62889004068199</v>
      </c>
      <c r="L1284">
        <v>216.88719499756701</v>
      </c>
      <c r="M1284">
        <v>75.360547072033697</v>
      </c>
      <c r="N1284">
        <v>1.4947491614498101</v>
      </c>
      <c r="O1284">
        <v>11.233689656484099</v>
      </c>
      <c r="P1284">
        <v>50.685010031527597</v>
      </c>
      <c r="Q1284">
        <v>2.4975202962629998E-2</v>
      </c>
    </row>
    <row r="1285" spans="1:17" hidden="1" x14ac:dyDescent="0.3">
      <c r="A1285" t="s">
        <v>2720</v>
      </c>
      <c r="B1285" t="s">
        <v>2721</v>
      </c>
      <c r="C1285" t="str">
        <f>IFERROR(VLOOKUP(Table1[[#This Row],[Ticker]],[1]!Table1[[Symbol]:[Industry]],2,FALSE),"-")</f>
        <v>-</v>
      </c>
      <c r="D1285" t="s">
        <v>130</v>
      </c>
      <c r="E1285">
        <v>1414.27</v>
      </c>
      <c r="F1285">
        <v>698.75</v>
      </c>
      <c r="G1285">
        <v>14.8084464078116</v>
      </c>
      <c r="H1285">
        <v>2.0046231664088499</v>
      </c>
      <c r="I1285">
        <v>-5.6888244215167401</v>
      </c>
      <c r="J1285">
        <v>2.1734788589212801</v>
      </c>
      <c r="K1285">
        <v>653.84870434552499</v>
      </c>
      <c r="L1285">
        <v>631.96684876133497</v>
      </c>
      <c r="M1285">
        <v>68.929091193353699</v>
      </c>
      <c r="N1285">
        <v>1.7947453415258099</v>
      </c>
      <c r="O1285">
        <v>6.9051878354204002</v>
      </c>
      <c r="P1285">
        <v>51.064749756783002</v>
      </c>
      <c r="Q1285">
        <v>0.106810098032335</v>
      </c>
    </row>
    <row r="1286" spans="1:17" hidden="1" x14ac:dyDescent="0.3">
      <c r="A1286" t="s">
        <v>2722</v>
      </c>
      <c r="B1286" t="s">
        <v>2723</v>
      </c>
      <c r="C1286" t="str">
        <f>IFERROR(VLOOKUP(Table1[[#This Row],[Ticker]],[1]!Table1[[Symbol]:[Industry]],2,FALSE),"-")</f>
        <v>-</v>
      </c>
      <c r="D1286" t="s">
        <v>148</v>
      </c>
      <c r="E1286">
        <v>1411.564665034</v>
      </c>
      <c r="F1286">
        <v>212.54</v>
      </c>
      <c r="G1286">
        <v>36.293204653004203</v>
      </c>
      <c r="H1286">
        <v>11.339455077862899</v>
      </c>
      <c r="I1286">
        <v>72.493515452114906</v>
      </c>
      <c r="J1286">
        <v>6.4617802575791998</v>
      </c>
      <c r="K1286">
        <v>180.59768979612099</v>
      </c>
      <c r="L1286">
        <v>141.671263148869</v>
      </c>
      <c r="M1286">
        <v>70.817931677971998</v>
      </c>
      <c r="N1286">
        <v>0.58852222340872495</v>
      </c>
      <c r="O1286">
        <v>11.602521878234599</v>
      </c>
      <c r="P1286">
        <v>120.591593149974</v>
      </c>
      <c r="Q1286">
        <v>0.187851362824622</v>
      </c>
    </row>
    <row r="1287" spans="1:17" hidden="1" x14ac:dyDescent="0.3">
      <c r="A1287" t="s">
        <v>2724</v>
      </c>
      <c r="B1287" t="s">
        <v>2725</v>
      </c>
      <c r="C1287" t="str">
        <f>IFERROR(VLOOKUP(Table1[[#This Row],[Ticker]],[1]!Table1[[Symbol]:[Industry]],2,FALSE),"-")</f>
        <v>-</v>
      </c>
      <c r="D1287" t="s">
        <v>1734</v>
      </c>
      <c r="E1287">
        <v>1411.3652</v>
      </c>
      <c r="F1287">
        <v>607.29999999999995</v>
      </c>
      <c r="G1287">
        <v>88.070941209303399</v>
      </c>
      <c r="H1287">
        <v>78.388716020495195</v>
      </c>
      <c r="I1287">
        <v>32.592225769575201</v>
      </c>
      <c r="J1287">
        <v>31.877624297462098</v>
      </c>
      <c r="K1287">
        <v>399.94522293871</v>
      </c>
      <c r="L1287">
        <v>360.95187760070098</v>
      </c>
      <c r="M1287">
        <v>90.676854505285206</v>
      </c>
      <c r="N1287">
        <v>1.8573190094929199</v>
      </c>
      <c r="O1287">
        <v>2.35468466985016</v>
      </c>
      <c r="P1287">
        <v>140.896469654898</v>
      </c>
    </row>
    <row r="1288" spans="1:17" hidden="1" x14ac:dyDescent="0.3">
      <c r="A1288" t="s">
        <v>2726</v>
      </c>
      <c r="B1288" t="s">
        <v>2727</v>
      </c>
      <c r="C1288" t="str">
        <f>IFERROR(VLOOKUP(Table1[[#This Row],[Ticker]],[1]!Table1[[Symbol]:[Industry]],2,FALSE),"-")</f>
        <v>-</v>
      </c>
      <c r="D1288" t="s">
        <v>614</v>
      </c>
      <c r="E1288">
        <v>1407.70196508</v>
      </c>
      <c r="F1288">
        <v>235.92</v>
      </c>
      <c r="G1288">
        <v>-6.7543668759632602</v>
      </c>
      <c r="H1288">
        <v>4.1919947853479602</v>
      </c>
      <c r="I1288">
        <v>-14.616015421638</v>
      </c>
      <c r="J1288">
        <v>1.4634157150276199</v>
      </c>
      <c r="K1288">
        <v>228.18877981377901</v>
      </c>
      <c r="L1288">
        <v>226.60855943665999</v>
      </c>
      <c r="M1288">
        <v>55.355111831289797</v>
      </c>
      <c r="N1288">
        <v>1.04334130517886</v>
      </c>
      <c r="O1288">
        <v>16.077483892844999</v>
      </c>
      <c r="P1288">
        <v>22.875</v>
      </c>
      <c r="Q1288">
        <v>-3.6796961164647E-2</v>
      </c>
    </row>
    <row r="1289" spans="1:17" hidden="1" x14ac:dyDescent="0.3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E1289">
        <v>1406.9817499999999</v>
      </c>
      <c r="F1289">
        <v>1716.25</v>
      </c>
      <c r="G1289">
        <v>635.03527178477998</v>
      </c>
      <c r="H1289">
        <v>35.182432074956402</v>
      </c>
      <c r="I1289">
        <v>127.12893695676701</v>
      </c>
      <c r="J1289">
        <v>-2.1401246752396701</v>
      </c>
      <c r="K1289">
        <v>1276.2842845078401</v>
      </c>
      <c r="L1289">
        <v>808.65577396118397</v>
      </c>
      <c r="M1289">
        <v>74.756438001728796</v>
      </c>
      <c r="N1289">
        <v>1.2336192109777</v>
      </c>
      <c r="O1289">
        <v>1.3838310269482701</v>
      </c>
      <c r="P1289">
        <v>848.20441988950199</v>
      </c>
    </row>
    <row r="1290" spans="1:17" hidden="1" x14ac:dyDescent="0.3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D1290" t="s">
        <v>997</v>
      </c>
      <c r="E1290">
        <v>1400.1379073200001</v>
      </c>
      <c r="F1290">
        <v>75.56</v>
      </c>
      <c r="G1290">
        <v>-41.863979816959699</v>
      </c>
      <c r="H1290">
        <v>5.0677223048629099</v>
      </c>
      <c r="I1290">
        <v>-25.401293127955</v>
      </c>
      <c r="J1290">
        <v>0.65763175956028497</v>
      </c>
      <c r="K1290">
        <v>74.013175745868097</v>
      </c>
      <c r="L1290">
        <v>80.448158235954807</v>
      </c>
      <c r="M1290">
        <v>54.379815329931802</v>
      </c>
      <c r="N1290">
        <v>1.07301040079875</v>
      </c>
      <c r="O1290">
        <v>45.314981471678102</v>
      </c>
      <c r="P1290">
        <v>21.870967741935399</v>
      </c>
      <c r="Q1290">
        <v>-3.0929086293656999E-2</v>
      </c>
    </row>
    <row r="1291" spans="1:17" hidden="1" x14ac:dyDescent="0.3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375</v>
      </c>
      <c r="E1291">
        <v>1398.6799946399999</v>
      </c>
      <c r="F1291">
        <v>70.150000000000006</v>
      </c>
      <c r="G1291">
        <v>-51.1994304282697</v>
      </c>
      <c r="H1291">
        <v>-2.9608639619874002</v>
      </c>
      <c r="I1291">
        <v>-20.721294693912601</v>
      </c>
      <c r="J1291">
        <v>-5.30283962546173</v>
      </c>
      <c r="K1291">
        <v>70.0878839735513</v>
      </c>
      <c r="L1291">
        <v>72.273304847916094</v>
      </c>
      <c r="M1291">
        <v>38.950637244289702</v>
      </c>
      <c r="N1291">
        <v>1.42180614966706</v>
      </c>
      <c r="O1291">
        <v>38.275124732715597</v>
      </c>
      <c r="P1291">
        <v>26.2826282628263</v>
      </c>
      <c r="Q1291">
        <v>-3.3772230887594998E-2</v>
      </c>
    </row>
    <row r="1292" spans="1:17" hidden="1" x14ac:dyDescent="0.3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617</v>
      </c>
      <c r="E1292">
        <v>1397.5009290400001</v>
      </c>
      <c r="F1292">
        <v>141.94</v>
      </c>
      <c r="G1292">
        <v>-18.7071932530617</v>
      </c>
      <c r="H1292">
        <v>9.7324783252596792</v>
      </c>
      <c r="I1292">
        <v>-29.5756023372772</v>
      </c>
      <c r="J1292">
        <v>0.17077328395178301</v>
      </c>
      <c r="K1292">
        <v>135.99178933084499</v>
      </c>
      <c r="L1292">
        <v>138.79639578374801</v>
      </c>
      <c r="M1292">
        <v>64.426720273679294</v>
      </c>
      <c r="N1292">
        <v>1.5939865339586201</v>
      </c>
      <c r="O1292">
        <v>32.4151049739326</v>
      </c>
      <c r="P1292">
        <v>23.9650655021834</v>
      </c>
      <c r="Q1292">
        <v>-3.8297945628685E-2</v>
      </c>
    </row>
    <row r="1293" spans="1:17" hidden="1" x14ac:dyDescent="0.3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21</v>
      </c>
      <c r="E1293">
        <v>1393.4688701799901</v>
      </c>
      <c r="F1293">
        <v>1742.6</v>
      </c>
      <c r="G1293">
        <v>986.35277460863495</v>
      </c>
      <c r="H1293">
        <v>34.740558125758398</v>
      </c>
      <c r="I1293">
        <v>97.280600236638193</v>
      </c>
      <c r="J1293">
        <v>10.9015943037356</v>
      </c>
      <c r="K1293">
        <v>1369.1136049981901</v>
      </c>
      <c r="L1293">
        <v>850.98518113163004</v>
      </c>
      <c r="M1293">
        <v>62.148045051323898</v>
      </c>
      <c r="N1293">
        <v>0.820243319642048</v>
      </c>
      <c r="O1293">
        <v>6.8173992884196197</v>
      </c>
      <c r="P1293">
        <v>1180.8526277103999</v>
      </c>
    </row>
    <row r="1294" spans="1:17" hidden="1" x14ac:dyDescent="0.3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E1294">
        <v>1388.7100551000001</v>
      </c>
      <c r="F1294">
        <v>610.85</v>
      </c>
      <c r="G1294">
        <v>3129.0415472012301</v>
      </c>
      <c r="H1294">
        <v>7.3791944051729104</v>
      </c>
      <c r="I1294">
        <v>137.12015243779501</v>
      </c>
      <c r="J1294">
        <v>2.0582714856493798</v>
      </c>
      <c r="K1294">
        <v>549.11894764727504</v>
      </c>
      <c r="L1294">
        <v>343.28890547753298</v>
      </c>
      <c r="M1294">
        <v>70.417414162271996</v>
      </c>
      <c r="N1294">
        <v>0.84047023616863403</v>
      </c>
      <c r="O1294">
        <v>5.33682573463207</v>
      </c>
      <c r="P1294">
        <v>3154.3953116675498</v>
      </c>
    </row>
    <row r="1295" spans="1:17" hidden="1" x14ac:dyDescent="0.3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21</v>
      </c>
      <c r="E1295">
        <v>1383.8569601520001</v>
      </c>
      <c r="F1295">
        <v>124.22</v>
      </c>
      <c r="G1295">
        <v>15.842135305884799</v>
      </c>
      <c r="H1295">
        <v>3.2869745690113299</v>
      </c>
      <c r="I1295">
        <v>1.3881332699556299</v>
      </c>
      <c r="J1295">
        <v>2.7266160046650398</v>
      </c>
      <c r="K1295">
        <v>120.29350247900599</v>
      </c>
      <c r="L1295">
        <v>112.837077663343</v>
      </c>
      <c r="M1295">
        <v>60.585941540886402</v>
      </c>
      <c r="N1295">
        <v>1.4033960255596101</v>
      </c>
      <c r="O1295">
        <v>42.086620511994802</v>
      </c>
      <c r="P1295">
        <v>53.358024691357997</v>
      </c>
      <c r="Q1295">
        <v>3.3910995241516001E-2</v>
      </c>
    </row>
    <row r="1296" spans="1:17" hidden="1" x14ac:dyDescent="0.3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686</v>
      </c>
      <c r="E1296">
        <v>1382.4</v>
      </c>
      <c r="F1296">
        <v>138.24</v>
      </c>
      <c r="G1296">
        <v>-4.5331621092753798</v>
      </c>
      <c r="H1296">
        <v>21.680117431900001</v>
      </c>
      <c r="I1296">
        <v>-13.646555548715099</v>
      </c>
      <c r="J1296">
        <v>6.8561680400799698</v>
      </c>
      <c r="K1296">
        <v>122.160694733151</v>
      </c>
      <c r="L1296">
        <v>122.433456243682</v>
      </c>
      <c r="M1296">
        <v>81.878408053875106</v>
      </c>
      <c r="N1296">
        <v>2.0019000436999099</v>
      </c>
      <c r="O1296">
        <v>12.123842592592499</v>
      </c>
      <c r="P1296">
        <v>37.8265204386839</v>
      </c>
      <c r="Q1296">
        <v>6.262891361008E-3</v>
      </c>
    </row>
    <row r="1297" spans="1:17" hidden="1" x14ac:dyDescent="0.3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D1297" t="s">
        <v>292</v>
      </c>
      <c r="E1297">
        <v>1379.5360149999999</v>
      </c>
      <c r="F1297">
        <v>84.59</v>
      </c>
      <c r="G1297">
        <v>3.06153608012337</v>
      </c>
      <c r="H1297">
        <v>-4.0848077279000998</v>
      </c>
      <c r="I1297">
        <v>-14.6948333310694</v>
      </c>
      <c r="J1297">
        <v>-2.0821737906012401</v>
      </c>
      <c r="K1297">
        <v>86.090180153959906</v>
      </c>
      <c r="L1297">
        <v>85.046562478974593</v>
      </c>
      <c r="M1297">
        <v>47.649884363588797</v>
      </c>
      <c r="N1297">
        <v>0.59037089499069795</v>
      </c>
      <c r="O1297">
        <v>24.069038893486201</v>
      </c>
      <c r="P1297">
        <v>29.719368195062099</v>
      </c>
      <c r="Q1297">
        <v>5.9527847170879E-2</v>
      </c>
    </row>
    <row r="1298" spans="1:17" hidden="1" x14ac:dyDescent="0.3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230</v>
      </c>
      <c r="E1298">
        <v>1379.3735807999999</v>
      </c>
      <c r="F1298">
        <v>1378.8</v>
      </c>
      <c r="G1298">
        <v>316.88305655594701</v>
      </c>
      <c r="H1298">
        <v>-6.1334624927982597</v>
      </c>
      <c r="I1298">
        <v>74.270967679741105</v>
      </c>
      <c r="J1298">
        <v>-2.87977950315214</v>
      </c>
      <c r="K1298">
        <v>1350.3636958147299</v>
      </c>
      <c r="L1298">
        <v>981.51532077123898</v>
      </c>
      <c r="M1298">
        <v>44.166323645740498</v>
      </c>
      <c r="N1298">
        <v>0.75016528201492705</v>
      </c>
      <c r="O1298">
        <v>11.1074847693646</v>
      </c>
      <c r="P1298">
        <v>564.80231436837005</v>
      </c>
      <c r="Q1298">
        <v>0.17338628767518</v>
      </c>
    </row>
    <row r="1299" spans="1:17" hidden="1" x14ac:dyDescent="0.3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336</v>
      </c>
      <c r="E1299">
        <v>1378.6072999999999</v>
      </c>
      <c r="F1299">
        <v>1028.75</v>
      </c>
      <c r="G1299">
        <v>322.35014231914403</v>
      </c>
      <c r="H1299">
        <v>7.5005581257584302</v>
      </c>
      <c r="I1299">
        <v>173.80057150542399</v>
      </c>
      <c r="J1299">
        <v>7.3743060831211098</v>
      </c>
      <c r="K1299">
        <v>931.54895075116997</v>
      </c>
      <c r="L1299">
        <v>641.09199519959202</v>
      </c>
      <c r="M1299">
        <v>76.853616813138004</v>
      </c>
      <c r="N1299">
        <v>0.350511044499839</v>
      </c>
      <c r="O1299">
        <v>24.413122721749701</v>
      </c>
      <c r="P1299">
        <v>389.76434182337499</v>
      </c>
      <c r="Q1299">
        <v>0.18574966748573399</v>
      </c>
    </row>
    <row r="1300" spans="1:17" hidden="1" x14ac:dyDescent="0.3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21</v>
      </c>
      <c r="E1300">
        <v>1369.54584</v>
      </c>
      <c r="F1300">
        <v>1155.1500000000001</v>
      </c>
      <c r="G1300">
        <v>5.5737799373967398</v>
      </c>
      <c r="H1300">
        <v>3.1712004172825301</v>
      </c>
      <c r="I1300">
        <v>-25.881339321860501</v>
      </c>
      <c r="J1300">
        <v>-3.63404062981264</v>
      </c>
      <c r="K1300">
        <v>1132.3060353148401</v>
      </c>
      <c r="L1300">
        <v>1100.48699122211</v>
      </c>
      <c r="M1300">
        <v>56.672491520725401</v>
      </c>
      <c r="N1300">
        <v>0.93582190230891305</v>
      </c>
      <c r="O1300">
        <v>27.031121499372301</v>
      </c>
      <c r="P1300">
        <v>30.969387755102002</v>
      </c>
      <c r="Q1300">
        <v>0.141504109164523</v>
      </c>
    </row>
    <row r="1301" spans="1:17" hidden="1" x14ac:dyDescent="0.3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292</v>
      </c>
      <c r="E1301">
        <v>1367.4340764000001</v>
      </c>
      <c r="F1301">
        <v>316.75</v>
      </c>
      <c r="G1301">
        <v>125.583610882698</v>
      </c>
      <c r="H1301">
        <v>16.871267507909401</v>
      </c>
      <c r="I1301">
        <v>34.504850764068898</v>
      </c>
      <c r="J1301">
        <v>6.0476302701373399</v>
      </c>
      <c r="K1301">
        <v>277.26304472552198</v>
      </c>
      <c r="L1301">
        <v>216.19826143442901</v>
      </c>
      <c r="M1301">
        <v>64.693455550364206</v>
      </c>
      <c r="N1301">
        <v>0.940316788145238</v>
      </c>
      <c r="O1301">
        <v>6.0457774269928803</v>
      </c>
      <c r="P1301">
        <v>157.62505083367199</v>
      </c>
      <c r="Q1301">
        <v>0.118474415913342</v>
      </c>
    </row>
    <row r="1302" spans="1:17" hidden="1" x14ac:dyDescent="0.3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130</v>
      </c>
      <c r="E1302">
        <v>1362.2232559199999</v>
      </c>
      <c r="F1302">
        <v>60.52</v>
      </c>
      <c r="G1302">
        <v>82.693003071501906</v>
      </c>
      <c r="H1302">
        <v>7.20755245468093</v>
      </c>
      <c r="I1302">
        <v>-15.1400161668919</v>
      </c>
      <c r="J1302">
        <v>0.72527434327251294</v>
      </c>
      <c r="K1302">
        <v>60.624936250905698</v>
      </c>
      <c r="L1302">
        <v>56.4463386459121</v>
      </c>
      <c r="M1302">
        <v>49.664885171060298</v>
      </c>
      <c r="N1302">
        <v>1.42355375394623</v>
      </c>
      <c r="O1302">
        <v>42.101784534038302</v>
      </c>
      <c r="P1302">
        <v>111.239092495637</v>
      </c>
      <c r="Q1302">
        <v>3.3455420018549002E-2</v>
      </c>
    </row>
    <row r="1303" spans="1:17" hidden="1" x14ac:dyDescent="0.3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216</v>
      </c>
      <c r="E1303">
        <v>1359.503068925</v>
      </c>
      <c r="F1303">
        <v>861.55</v>
      </c>
      <c r="G1303">
        <v>92.199224491664793</v>
      </c>
      <c r="H1303">
        <v>25.970419022203501</v>
      </c>
      <c r="I1303">
        <v>24.848707156506901</v>
      </c>
      <c r="J1303">
        <v>-3.8250593287702403E-2</v>
      </c>
      <c r="K1303">
        <v>719.69807544954801</v>
      </c>
      <c r="L1303">
        <v>582.90878836007096</v>
      </c>
      <c r="M1303">
        <v>55.586307952914098</v>
      </c>
      <c r="N1303">
        <v>0.49162053772939501</v>
      </c>
      <c r="O1303">
        <v>9.7904938773141392</v>
      </c>
      <c r="P1303">
        <v>126.723684210526</v>
      </c>
      <c r="Q1303">
        <v>0.17945496072296899</v>
      </c>
    </row>
    <row r="1304" spans="1:17" hidden="1" x14ac:dyDescent="0.3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127</v>
      </c>
      <c r="E1304">
        <v>1352.4874560000001</v>
      </c>
      <c r="F1304">
        <v>1944</v>
      </c>
      <c r="G1304">
        <v>284.058496797788</v>
      </c>
      <c r="H1304">
        <v>18.004671692462701</v>
      </c>
      <c r="I1304">
        <v>149.39271175662799</v>
      </c>
      <c r="J1304">
        <v>4.9336423515187997</v>
      </c>
      <c r="K1304">
        <v>1748.62623740191</v>
      </c>
      <c r="L1304">
        <v>1225.3092743211801</v>
      </c>
      <c r="M1304">
        <v>57.408285159322197</v>
      </c>
      <c r="N1304">
        <v>0.69515184580109701</v>
      </c>
      <c r="O1304">
        <v>18.827160493827101</v>
      </c>
      <c r="P1304">
        <v>318.06451612903197</v>
      </c>
      <c r="Q1304">
        <v>0.22401010451898801</v>
      </c>
    </row>
    <row r="1305" spans="1:17" hidden="1" x14ac:dyDescent="0.3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242</v>
      </c>
      <c r="E1305">
        <v>1352.106</v>
      </c>
      <c r="F1305">
        <v>463.05</v>
      </c>
      <c r="G1305">
        <v>0.69002718334208801</v>
      </c>
      <c r="H1305">
        <v>9.2505581257584293</v>
      </c>
      <c r="I1305">
        <v>2.86922781326053</v>
      </c>
      <c r="J1305">
        <v>0.18051060506425901</v>
      </c>
      <c r="K1305">
        <v>431.12216485393901</v>
      </c>
      <c r="L1305">
        <v>398.76565990078399</v>
      </c>
      <c r="M1305">
        <v>56.129130126782798</v>
      </c>
      <c r="N1305">
        <v>0.67684284346342605</v>
      </c>
      <c r="O1305">
        <v>4.0708346830795801</v>
      </c>
      <c r="P1305">
        <v>41.087751371115097</v>
      </c>
      <c r="Q1305">
        <v>-2.9447014053050002E-3</v>
      </c>
    </row>
    <row r="1306" spans="1:17" hidden="1" x14ac:dyDescent="0.3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D1306" t="s">
        <v>127</v>
      </c>
      <c r="E1306">
        <v>1343.3538658799901</v>
      </c>
      <c r="F1306">
        <v>839.9</v>
      </c>
      <c r="G1306">
        <v>9.8952467533055799</v>
      </c>
      <c r="H1306">
        <v>-10.3822314478649</v>
      </c>
      <c r="I1306">
        <v>-30.6370641541927</v>
      </c>
      <c r="J1306">
        <v>-2.7979044872778598</v>
      </c>
      <c r="K1306">
        <v>865.85136603416902</v>
      </c>
      <c r="L1306">
        <v>857.20543495741299</v>
      </c>
      <c r="M1306">
        <v>44.030961027946603</v>
      </c>
      <c r="N1306">
        <v>1.0571468004476301</v>
      </c>
      <c r="O1306">
        <v>28.5867365162519</v>
      </c>
      <c r="P1306">
        <v>36.336336336336302</v>
      </c>
      <c r="Q1306">
        <v>7.1786152793115995E-2</v>
      </c>
    </row>
    <row r="1307" spans="1:17" hidden="1" x14ac:dyDescent="0.3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833</v>
      </c>
      <c r="E1307">
        <v>1339.4135899349999</v>
      </c>
      <c r="F1307">
        <v>265.35000000000002</v>
      </c>
      <c r="G1307">
        <v>-24.535028746598901</v>
      </c>
      <c r="H1307">
        <v>-4.3927595764689897</v>
      </c>
      <c r="I1307">
        <v>-10.955792219036701</v>
      </c>
      <c r="J1307">
        <v>-3.5347395657798701</v>
      </c>
      <c r="K1307">
        <v>269.216434137482</v>
      </c>
      <c r="M1307">
        <v>44.400051334117997</v>
      </c>
      <c r="N1307">
        <v>0.53774541800088504</v>
      </c>
      <c r="O1307">
        <v>17.580553985302402</v>
      </c>
      <c r="P1307">
        <v>16.560509554140101</v>
      </c>
    </row>
    <row r="1308" spans="1:17" hidden="1" x14ac:dyDescent="0.3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62</v>
      </c>
      <c r="E1308">
        <v>1337.351195</v>
      </c>
      <c r="F1308">
        <v>3154</v>
      </c>
      <c r="G1308">
        <v>295.37794285074801</v>
      </c>
      <c r="H1308">
        <v>22.963035043408901</v>
      </c>
      <c r="I1308">
        <v>114.03346597727101</v>
      </c>
      <c r="J1308">
        <v>-6.8649840722417697</v>
      </c>
      <c r="K1308">
        <v>2701.9769865961098</v>
      </c>
      <c r="L1308">
        <v>1864.3729593995499</v>
      </c>
      <c r="M1308">
        <v>50.913169314856702</v>
      </c>
      <c r="N1308">
        <v>0.91956904227695002</v>
      </c>
      <c r="O1308">
        <v>12.4920735573874</v>
      </c>
      <c r="P1308">
        <v>377.15582450831999</v>
      </c>
      <c r="Q1308">
        <v>0.14282565251604301</v>
      </c>
    </row>
    <row r="1309" spans="1:17" hidden="1" x14ac:dyDescent="0.3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617</v>
      </c>
      <c r="E1309">
        <v>1335.9450114599999</v>
      </c>
      <c r="F1309">
        <v>611.4</v>
      </c>
      <c r="G1309">
        <v>14.6030144235751</v>
      </c>
      <c r="H1309">
        <v>1.9785924443281899</v>
      </c>
      <c r="I1309">
        <v>21.054659056274001</v>
      </c>
      <c r="J1309">
        <v>2.2241737561889701</v>
      </c>
      <c r="K1309">
        <v>575.230379100184</v>
      </c>
      <c r="L1309">
        <v>492.50845043790702</v>
      </c>
      <c r="M1309">
        <v>55.662926463960297</v>
      </c>
      <c r="N1309">
        <v>0.382202140052262</v>
      </c>
      <c r="O1309">
        <v>8.9303238469087205</v>
      </c>
      <c r="P1309">
        <v>61.853077432164099</v>
      </c>
      <c r="Q1309">
        <v>1.7395559075929001E-2</v>
      </c>
    </row>
    <row r="1310" spans="1:17" hidden="1" x14ac:dyDescent="0.3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1521</v>
      </c>
      <c r="E1310">
        <v>1333.5630000000001</v>
      </c>
      <c r="F1310">
        <v>82.83</v>
      </c>
      <c r="G1310">
        <v>-20.518933432278398</v>
      </c>
      <c r="H1310">
        <v>-20.245468608269501</v>
      </c>
      <c r="I1310">
        <v>2.6405862902541402</v>
      </c>
      <c r="J1310">
        <v>-6.5863125615617202</v>
      </c>
      <c r="K1310">
        <v>84.194902870564803</v>
      </c>
      <c r="L1310">
        <v>73.080531950986199</v>
      </c>
      <c r="M1310">
        <v>30.563957133279601</v>
      </c>
      <c r="N1310">
        <v>9.3777271430653703E-2</v>
      </c>
      <c r="O1310">
        <v>26.7053000120729</v>
      </c>
      <c r="P1310">
        <v>59.257835031724603</v>
      </c>
      <c r="Q1310">
        <v>0.124248563163847</v>
      </c>
    </row>
    <row r="1311" spans="1:17" hidden="1" x14ac:dyDescent="0.3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997</v>
      </c>
      <c r="E1311">
        <v>1331.4017692</v>
      </c>
      <c r="F1311">
        <v>349.1</v>
      </c>
      <c r="G1311">
        <v>-18.887919342332602</v>
      </c>
      <c r="H1311">
        <v>10.596598563837601</v>
      </c>
      <c r="I1311">
        <v>-24.9890542000396</v>
      </c>
      <c r="J1311">
        <v>-9.1288208301827795E-2</v>
      </c>
      <c r="K1311">
        <v>340.08017741715798</v>
      </c>
      <c r="L1311">
        <v>352.73572495574399</v>
      </c>
      <c r="M1311">
        <v>54.516736630810001</v>
      </c>
      <c r="N1311">
        <v>1.0556036650941201</v>
      </c>
      <c r="O1311">
        <v>53.480378115153201</v>
      </c>
      <c r="P1311">
        <v>26.945454545454499</v>
      </c>
      <c r="Q1311">
        <v>2.6819933405233001E-2</v>
      </c>
    </row>
    <row r="1312" spans="1:17" hidden="1" x14ac:dyDescent="0.3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E1312">
        <v>1329.6981142499999</v>
      </c>
      <c r="F1312">
        <v>1308.75</v>
      </c>
      <c r="G1312">
        <v>517.92468232649901</v>
      </c>
      <c r="H1312">
        <v>38.960813104901803</v>
      </c>
      <c r="I1312">
        <v>90.982641028350301</v>
      </c>
      <c r="J1312">
        <v>18.437769500760101</v>
      </c>
      <c r="K1312">
        <v>1004.29768089755</v>
      </c>
      <c r="M1312">
        <v>80.900650691538402</v>
      </c>
      <c r="N1312">
        <v>0.85914531373343805</v>
      </c>
      <c r="O1312">
        <v>0</v>
      </c>
      <c r="P1312">
        <v>575.30959752321905</v>
      </c>
    </row>
    <row r="1313" spans="1:17" hidden="1" x14ac:dyDescent="0.3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21</v>
      </c>
      <c r="E1313">
        <v>1323.8187110399999</v>
      </c>
      <c r="F1313">
        <v>1206.3</v>
      </c>
      <c r="G1313">
        <v>107.55238315363999</v>
      </c>
      <c r="H1313">
        <v>14.496557920619701</v>
      </c>
      <c r="I1313">
        <v>142.03510497453701</v>
      </c>
      <c r="J1313">
        <v>-0.848667623003726</v>
      </c>
      <c r="K1313">
        <v>1119.3562140741301</v>
      </c>
      <c r="L1313">
        <v>850.075329322426</v>
      </c>
      <c r="M1313">
        <v>55.971425084602103</v>
      </c>
      <c r="N1313">
        <v>1.1260286058737401</v>
      </c>
      <c r="O1313">
        <v>13.6201608223493</v>
      </c>
      <c r="P1313">
        <v>189.52358094323699</v>
      </c>
      <c r="Q1313">
        <v>0.122601290427961</v>
      </c>
    </row>
    <row r="1314" spans="1:17" hidden="1" x14ac:dyDescent="0.3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140</v>
      </c>
      <c r="E1314">
        <v>1323.2539875</v>
      </c>
      <c r="F1314">
        <v>317.75</v>
      </c>
      <c r="G1314">
        <v>75.214776279095304</v>
      </c>
      <c r="H1314">
        <v>20.155658020605902</v>
      </c>
      <c r="I1314">
        <v>42.770489866251403</v>
      </c>
      <c r="J1314">
        <v>1.2240938429610899</v>
      </c>
      <c r="K1314">
        <v>275.46267107173799</v>
      </c>
      <c r="L1314">
        <v>233.837199147142</v>
      </c>
      <c r="M1314">
        <v>74.528116027284696</v>
      </c>
      <c r="N1314">
        <v>1.4011274605463999</v>
      </c>
      <c r="O1314">
        <v>18.7883556254917</v>
      </c>
      <c r="P1314">
        <v>133.63970588235199</v>
      </c>
    </row>
    <row r="1315" spans="1:17" hidden="1" x14ac:dyDescent="0.3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401</v>
      </c>
      <c r="E1315">
        <v>1314.9766627199999</v>
      </c>
      <c r="F1315">
        <v>4120.2</v>
      </c>
      <c r="G1315">
        <v>17.9944202947181</v>
      </c>
      <c r="H1315">
        <v>35.651921596220902</v>
      </c>
      <c r="I1315">
        <v>8.3650858338463898</v>
      </c>
      <c r="J1315">
        <v>13.1207714856493</v>
      </c>
      <c r="K1315">
        <v>3388.04218679121</v>
      </c>
      <c r="L1315">
        <v>3130.9766836594099</v>
      </c>
      <c r="M1315">
        <v>65.768367900218394</v>
      </c>
      <c r="N1315">
        <v>3.8479273667659402</v>
      </c>
      <c r="O1315">
        <v>8.0044658026309392</v>
      </c>
      <c r="P1315">
        <v>69.905154639175194</v>
      </c>
      <c r="Q1315">
        <v>2.7437259856822001E-2</v>
      </c>
    </row>
    <row r="1316" spans="1:17" hidden="1" x14ac:dyDescent="0.3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230</v>
      </c>
      <c r="E1316">
        <v>1313.39420892</v>
      </c>
      <c r="F1316">
        <v>934.2</v>
      </c>
      <c r="G1316">
        <v>402.89482310429599</v>
      </c>
      <c r="H1316">
        <v>50.552181772719301</v>
      </c>
      <c r="I1316">
        <v>132.519955872217</v>
      </c>
      <c r="J1316">
        <v>-12.408020649181999</v>
      </c>
      <c r="K1316">
        <v>725.13675044487695</v>
      </c>
      <c r="L1316">
        <v>465.66405334777198</v>
      </c>
      <c r="M1316">
        <v>49.672352614635102</v>
      </c>
      <c r="N1316">
        <v>2.0207757552654102</v>
      </c>
      <c r="O1316">
        <v>20.959109398415698</v>
      </c>
      <c r="P1316">
        <v>446.79543459174698</v>
      </c>
      <c r="Q1316">
        <v>0.23084355818093599</v>
      </c>
    </row>
    <row r="1317" spans="1:17" hidden="1" x14ac:dyDescent="0.3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130</v>
      </c>
      <c r="E1317">
        <v>1312.5001032</v>
      </c>
      <c r="F1317">
        <v>150.86000000000001</v>
      </c>
      <c r="G1317">
        <v>38.243201947543099</v>
      </c>
      <c r="H1317">
        <v>9.8287434539437601</v>
      </c>
      <c r="I1317">
        <v>-23.470148475897499</v>
      </c>
      <c r="J1317">
        <v>-2.8683260963886101</v>
      </c>
      <c r="K1317">
        <v>146.72914807819399</v>
      </c>
      <c r="L1317">
        <v>144.72762288110599</v>
      </c>
      <c r="M1317">
        <v>53.570697714607299</v>
      </c>
      <c r="N1317">
        <v>1.62079146268689</v>
      </c>
      <c r="O1317">
        <v>28.794909187325899</v>
      </c>
      <c r="P1317">
        <v>67.529150471959994</v>
      </c>
      <c r="Q1317">
        <v>5.7906203679346999E-2</v>
      </c>
    </row>
    <row r="1318" spans="1:17" hidden="1" x14ac:dyDescent="0.3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948</v>
      </c>
      <c r="E1318">
        <v>1312.3835120000001</v>
      </c>
      <c r="F1318">
        <v>86.18</v>
      </c>
      <c r="G1318">
        <v>-29.9470129444652</v>
      </c>
      <c r="H1318">
        <v>3.1757173614272198</v>
      </c>
      <c r="I1318">
        <v>-23.1118313045178</v>
      </c>
      <c r="J1318">
        <v>-0.95173621258001795</v>
      </c>
      <c r="K1318">
        <v>87.403672513115396</v>
      </c>
      <c r="L1318">
        <v>89.361289833195698</v>
      </c>
      <c r="M1318">
        <v>46.400163524551701</v>
      </c>
      <c r="N1318">
        <v>0.544493494729684</v>
      </c>
      <c r="O1318">
        <v>34.195869111162601</v>
      </c>
      <c r="P1318">
        <v>16.459459459459399</v>
      </c>
      <c r="Q1318">
        <v>-1.2224539379414E-2</v>
      </c>
    </row>
    <row r="1319" spans="1:17" hidden="1" x14ac:dyDescent="0.3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59</v>
      </c>
      <c r="E1319">
        <v>1310.64525168</v>
      </c>
      <c r="F1319">
        <v>654.35</v>
      </c>
      <c r="G1319">
        <v>32.530227367468903</v>
      </c>
      <c r="H1319">
        <v>13.6378094655713</v>
      </c>
      <c r="I1319">
        <v>-10.8435472255623</v>
      </c>
      <c r="J1319">
        <v>7.1565179555520704</v>
      </c>
      <c r="K1319">
        <v>608.92346901555197</v>
      </c>
      <c r="L1319">
        <v>580.27152863892695</v>
      </c>
      <c r="M1319">
        <v>67.460237761466601</v>
      </c>
      <c r="N1319">
        <v>1.4953421244214899</v>
      </c>
      <c r="O1319">
        <v>15.404599984717599</v>
      </c>
      <c r="P1319">
        <v>66.947314708508699</v>
      </c>
      <c r="Q1319">
        <v>4.9942976996518E-2</v>
      </c>
    </row>
    <row r="1320" spans="1:17" hidden="1" x14ac:dyDescent="0.3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59</v>
      </c>
      <c r="E1320">
        <v>1308.9667199999999</v>
      </c>
      <c r="F1320">
        <v>2221.6</v>
      </c>
      <c r="G1320">
        <v>104.971257564674</v>
      </c>
      <c r="H1320">
        <v>6.38420370964349</v>
      </c>
      <c r="I1320">
        <v>11.4192098965594</v>
      </c>
      <c r="J1320">
        <v>4.5443098800647501</v>
      </c>
      <c r="K1320">
        <v>1911.1442438813201</v>
      </c>
      <c r="L1320">
        <v>1571.2028537244501</v>
      </c>
      <c r="M1320">
        <v>75.046187518257099</v>
      </c>
      <c r="N1320">
        <v>1.18929327137575</v>
      </c>
      <c r="O1320">
        <v>5.6895930860640904</v>
      </c>
      <c r="P1320">
        <v>193.28052805280501</v>
      </c>
    </row>
    <row r="1321" spans="1:17" hidden="1" x14ac:dyDescent="0.3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191</v>
      </c>
      <c r="E1321">
        <v>1305.0891525</v>
      </c>
      <c r="F1321">
        <v>143.25</v>
      </c>
      <c r="G1321">
        <v>13.3154737207533</v>
      </c>
      <c r="H1321">
        <v>11.754162875546299</v>
      </c>
      <c r="I1321">
        <v>-7.3263590556591396</v>
      </c>
      <c r="J1321">
        <v>3.1825904554364102</v>
      </c>
      <c r="K1321">
        <v>131.97213786761401</v>
      </c>
      <c r="L1321">
        <v>125.68031043534</v>
      </c>
      <c r="M1321">
        <v>79.392695850589604</v>
      </c>
      <c r="N1321">
        <v>1.22210406099866</v>
      </c>
      <c r="O1321">
        <v>8.9005235602094199</v>
      </c>
      <c r="P1321">
        <v>42.537313432835802</v>
      </c>
      <c r="Q1321">
        <v>5.6411061455878E-2</v>
      </c>
    </row>
    <row r="1322" spans="1:17" hidden="1" x14ac:dyDescent="0.3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387</v>
      </c>
      <c r="E1322">
        <v>1303.6205369899999</v>
      </c>
      <c r="F1322">
        <v>78.02</v>
      </c>
      <c r="G1322">
        <v>45.410427673413203</v>
      </c>
      <c r="H1322">
        <v>15.3710729463512</v>
      </c>
      <c r="I1322">
        <v>2.9012586610823901</v>
      </c>
      <c r="J1322">
        <v>1.6253823644926899</v>
      </c>
      <c r="K1322">
        <v>71.435361234471699</v>
      </c>
      <c r="L1322">
        <v>64.513557118703403</v>
      </c>
      <c r="M1322">
        <v>58.618745461978698</v>
      </c>
      <c r="N1322">
        <v>1.8724840466050601</v>
      </c>
      <c r="O1322">
        <v>8.8182517303255707</v>
      </c>
      <c r="P1322">
        <v>75.129068462401705</v>
      </c>
      <c r="Q1322">
        <v>1.9403501762892999E-2</v>
      </c>
    </row>
    <row r="1323" spans="1:17" hidden="1" x14ac:dyDescent="0.3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D1323" t="s">
        <v>539</v>
      </c>
      <c r="E1323">
        <v>1298.8421982330001</v>
      </c>
      <c r="F1323">
        <v>208.93</v>
      </c>
      <c r="G1323">
        <v>-47.878979259003003</v>
      </c>
      <c r="H1323">
        <v>16.532529706575399</v>
      </c>
      <c r="I1323">
        <v>-18.333431514185499</v>
      </c>
      <c r="J1323">
        <v>1.94740674063831</v>
      </c>
      <c r="K1323">
        <v>197.768303146416</v>
      </c>
      <c r="L1323">
        <v>201.97853309425</v>
      </c>
      <c r="M1323">
        <v>64.447889682692406</v>
      </c>
      <c r="N1323">
        <v>0.91127674204662701</v>
      </c>
      <c r="O1323">
        <v>31.144402431436301</v>
      </c>
      <c r="P1323">
        <v>30.662914321450799</v>
      </c>
      <c r="Q1323">
        <v>7.3543219168920003E-3</v>
      </c>
    </row>
    <row r="1324" spans="1:17" hidden="1" x14ac:dyDescent="0.3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997</v>
      </c>
      <c r="E1324">
        <v>1294.0907609000001</v>
      </c>
      <c r="F1324">
        <v>646.45000000000005</v>
      </c>
      <c r="G1324">
        <v>-2.23866616512219</v>
      </c>
      <c r="H1324">
        <v>18.9979413395595</v>
      </c>
      <c r="I1324">
        <v>-14.528645618786999</v>
      </c>
      <c r="J1324">
        <v>2.2957999202893902</v>
      </c>
      <c r="K1324">
        <v>602.97022680402995</v>
      </c>
      <c r="L1324">
        <v>604.87362603597796</v>
      </c>
      <c r="M1324">
        <v>58.766468368467102</v>
      </c>
      <c r="N1324">
        <v>1.3010744241362</v>
      </c>
      <c r="O1324">
        <v>32.260809033954601</v>
      </c>
      <c r="P1324">
        <v>34.803461578563201</v>
      </c>
      <c r="Q1324">
        <v>1.0046359985952999E-2</v>
      </c>
    </row>
    <row r="1325" spans="1:17" hidden="1" x14ac:dyDescent="0.3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72</v>
      </c>
      <c r="E1325">
        <v>1288.8996555149999</v>
      </c>
      <c r="F1325">
        <v>317.05</v>
      </c>
      <c r="G1325">
        <v>96.167441282010302</v>
      </c>
      <c r="H1325">
        <v>14.572801471766001</v>
      </c>
      <c r="I1325">
        <v>5.4011720846315798</v>
      </c>
      <c r="J1325">
        <v>-0.86849421672225302</v>
      </c>
      <c r="K1325">
        <v>292.97159230173099</v>
      </c>
      <c r="L1325">
        <v>253.73095094982301</v>
      </c>
      <c r="M1325">
        <v>64.424827374336999</v>
      </c>
      <c r="N1325">
        <v>1.8947275772280801</v>
      </c>
      <c r="O1325">
        <v>8.5790884718498699</v>
      </c>
      <c r="P1325">
        <v>166.31667366652599</v>
      </c>
      <c r="Q1325">
        <v>8.4155020309215997E-2</v>
      </c>
    </row>
    <row r="1326" spans="1:17" hidden="1" x14ac:dyDescent="0.3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D1326" t="s">
        <v>98</v>
      </c>
      <c r="E1326">
        <v>1283.7453599999999</v>
      </c>
      <c r="F1326">
        <v>802</v>
      </c>
      <c r="G1326">
        <v>-14.717814680147301</v>
      </c>
      <c r="H1326">
        <v>-9.9994418742415601</v>
      </c>
      <c r="I1326">
        <v>-19.339811863502199</v>
      </c>
      <c r="J1326">
        <v>-2.9082039121268499</v>
      </c>
      <c r="K1326">
        <v>796.40020368595799</v>
      </c>
      <c r="L1326">
        <v>802.85547132820398</v>
      </c>
      <c r="M1326">
        <v>57.063165398628101</v>
      </c>
      <c r="N1326">
        <v>0.59043345189842</v>
      </c>
      <c r="O1326">
        <v>30.4738154613466</v>
      </c>
      <c r="P1326">
        <v>17.071746587840298</v>
      </c>
      <c r="Q1326">
        <v>-9.9300712734760002E-2</v>
      </c>
    </row>
    <row r="1327" spans="1:17" hidden="1" x14ac:dyDescent="0.3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539</v>
      </c>
      <c r="E1327">
        <v>1280.613601044</v>
      </c>
      <c r="F1327">
        <v>152.97999999999999</v>
      </c>
      <c r="G1327">
        <v>-25.548632930111602</v>
      </c>
      <c r="H1327">
        <v>1.3563852600127699</v>
      </c>
      <c r="I1327">
        <v>-28.951980838149201</v>
      </c>
      <c r="J1327">
        <v>8.9868685434176001</v>
      </c>
      <c r="K1327">
        <v>152.41570803137299</v>
      </c>
      <c r="L1327">
        <v>165.19660306165699</v>
      </c>
      <c r="M1327">
        <v>70.619077995254003</v>
      </c>
      <c r="N1327">
        <v>1.57114683912452</v>
      </c>
      <c r="O1327">
        <v>46.5224212315335</v>
      </c>
      <c r="P1327">
        <v>13.9940387481371</v>
      </c>
      <c r="Q1327">
        <v>1.0240793235128E-2</v>
      </c>
    </row>
    <row r="1328" spans="1:17" hidden="1" x14ac:dyDescent="0.3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539</v>
      </c>
      <c r="E1328">
        <v>1274.37567429</v>
      </c>
      <c r="F1328">
        <v>363.85</v>
      </c>
      <c r="G1328">
        <v>2.3129022003419499</v>
      </c>
      <c r="H1328">
        <v>7.9763671613239397</v>
      </c>
      <c r="I1328">
        <v>-1.61162883051717</v>
      </c>
      <c r="J1328">
        <v>-0.68896081502975404</v>
      </c>
      <c r="K1328">
        <v>349.68602445505502</v>
      </c>
      <c r="L1328">
        <v>334.66967433269002</v>
      </c>
      <c r="M1328">
        <v>54.2012364316804</v>
      </c>
      <c r="N1328">
        <v>2.0641835057211702</v>
      </c>
      <c r="O1328">
        <v>53.552288030781902</v>
      </c>
      <c r="P1328">
        <v>47.099252071962802</v>
      </c>
      <c r="Q1328">
        <v>-6.1418042349650004E-3</v>
      </c>
    </row>
    <row r="1329" spans="1:17" hidden="1" x14ac:dyDescent="0.3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46</v>
      </c>
      <c r="E1329">
        <v>1274.1233400000001</v>
      </c>
      <c r="F1329">
        <v>1195</v>
      </c>
      <c r="G1329">
        <v>173.508308811154</v>
      </c>
      <c r="H1329">
        <v>10.709513349639</v>
      </c>
      <c r="I1329">
        <v>6.4310808358832698</v>
      </c>
      <c r="J1329">
        <v>11.867795295173099</v>
      </c>
      <c r="K1329">
        <v>1108.93787721544</v>
      </c>
      <c r="L1329">
        <v>1002.03687335257</v>
      </c>
      <c r="M1329">
        <v>76.286782704672802</v>
      </c>
      <c r="N1329">
        <v>1.8872595966851</v>
      </c>
      <c r="O1329">
        <v>14.225941422594101</v>
      </c>
      <c r="P1329">
        <v>206.41025641025601</v>
      </c>
      <c r="Q1329">
        <v>0.107598823064397</v>
      </c>
    </row>
    <row r="1330" spans="1:17" hidden="1" x14ac:dyDescent="0.3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D1330" t="s">
        <v>1521</v>
      </c>
      <c r="E1330">
        <v>1271.7875426399901</v>
      </c>
      <c r="F1330">
        <v>219.3</v>
      </c>
      <c r="G1330">
        <v>-62.648410972250304</v>
      </c>
      <c r="H1330">
        <v>-2.02097297472003</v>
      </c>
      <c r="I1330">
        <v>-33.751451219507501</v>
      </c>
      <c r="J1330">
        <v>-0.84683534319667897</v>
      </c>
      <c r="K1330">
        <v>227.37451310513401</v>
      </c>
      <c r="L1330">
        <v>248.758017017329</v>
      </c>
      <c r="M1330">
        <v>41.181978549692097</v>
      </c>
      <c r="N1330">
        <v>0.94655741442263797</v>
      </c>
      <c r="O1330">
        <v>77.359781121750999</v>
      </c>
      <c r="P1330">
        <v>9.3220338983051008</v>
      </c>
      <c r="Q1330">
        <v>9.1034176836989993E-3</v>
      </c>
    </row>
    <row r="1331" spans="1:17" hidden="1" x14ac:dyDescent="0.3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75</v>
      </c>
      <c r="E1331">
        <v>1271.314212864</v>
      </c>
      <c r="F1331">
        <v>72.42</v>
      </c>
      <c r="G1331">
        <v>152.27478503482601</v>
      </c>
      <c r="H1331">
        <v>-3.6634630382627198</v>
      </c>
      <c r="I1331">
        <v>-45.501634915194401</v>
      </c>
      <c r="J1331">
        <v>1.4138916406881501</v>
      </c>
      <c r="K1331">
        <v>73.293319060589596</v>
      </c>
      <c r="L1331">
        <v>71.806930396492703</v>
      </c>
      <c r="M1331">
        <v>67.886605320999905</v>
      </c>
      <c r="N1331">
        <v>1.2120511703883201</v>
      </c>
      <c r="O1331">
        <v>98.563932615299606</v>
      </c>
      <c r="P1331">
        <v>201.12266112266099</v>
      </c>
      <c r="Q1331">
        <v>0.35612192235387302</v>
      </c>
    </row>
    <row r="1332" spans="1:17" hidden="1" x14ac:dyDescent="0.3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242</v>
      </c>
      <c r="E1332">
        <v>1270.62291</v>
      </c>
      <c r="F1332">
        <v>40.42</v>
      </c>
      <c r="G1332">
        <v>8.4885591851275599</v>
      </c>
      <c r="H1332">
        <v>16.896842955479698</v>
      </c>
      <c r="I1332">
        <v>8.4379888662323008</v>
      </c>
      <c r="J1332">
        <v>-2.8188011272722799</v>
      </c>
      <c r="K1332">
        <v>37.825527854935103</v>
      </c>
      <c r="L1332">
        <v>34.9346475593441</v>
      </c>
      <c r="M1332">
        <v>51.418787656459799</v>
      </c>
      <c r="N1332">
        <v>1.9696376038702299</v>
      </c>
      <c r="O1332">
        <v>21.227115289460599</v>
      </c>
      <c r="P1332">
        <v>49.703703703703702</v>
      </c>
    </row>
    <row r="1333" spans="1:17" hidden="1" x14ac:dyDescent="0.3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482</v>
      </c>
      <c r="E1333">
        <v>1270.1126832899999</v>
      </c>
      <c r="F1333">
        <v>7.72</v>
      </c>
      <c r="G1333">
        <v>-64.788171379129096</v>
      </c>
      <c r="H1333">
        <v>-35.271953722582801</v>
      </c>
      <c r="I1333">
        <v>-65.496988229277207</v>
      </c>
      <c r="J1333">
        <v>-3.5827541553762399</v>
      </c>
      <c r="K1333">
        <v>10.6794563252449</v>
      </c>
      <c r="L1333">
        <v>13.108066287787899</v>
      </c>
      <c r="M1333">
        <v>25.905277552220799</v>
      </c>
      <c r="N1333">
        <v>2.4736120713054102</v>
      </c>
      <c r="O1333">
        <v>178.49740932642399</v>
      </c>
      <c r="P1333">
        <v>3.6241610738254999</v>
      </c>
    </row>
    <row r="1334" spans="1:17" hidden="1" x14ac:dyDescent="0.3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191</v>
      </c>
      <c r="E1334">
        <v>1265.2207599999999</v>
      </c>
      <c r="F1334">
        <v>1173.5</v>
      </c>
      <c r="G1334">
        <v>-28.201097185527399</v>
      </c>
      <c r="H1334">
        <v>6.9172573064061096</v>
      </c>
      <c r="I1334">
        <v>-14.3253029865584</v>
      </c>
      <c r="J1334">
        <v>-1.8682821866669901</v>
      </c>
      <c r="K1334">
        <v>1161.8428778473699</v>
      </c>
      <c r="L1334">
        <v>1165.7757600787099</v>
      </c>
      <c r="M1334">
        <v>57.588885845135501</v>
      </c>
      <c r="N1334">
        <v>0.76485809736535504</v>
      </c>
      <c r="O1334">
        <v>29.953131657435002</v>
      </c>
      <c r="P1334">
        <v>16.073194856577601</v>
      </c>
      <c r="Q1334">
        <v>7.1453340112083E-2</v>
      </c>
    </row>
    <row r="1335" spans="1:17" hidden="1" x14ac:dyDescent="0.3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D1335" t="s">
        <v>387</v>
      </c>
      <c r="E1335">
        <v>1265.086253076</v>
      </c>
      <c r="F1335">
        <v>51.49</v>
      </c>
      <c r="G1335">
        <v>-12.3131497572138</v>
      </c>
      <c r="H1335">
        <v>-3.8575907676017298</v>
      </c>
      <c r="I1335">
        <v>-37.756436983196998</v>
      </c>
      <c r="J1335">
        <v>0.98819008799205299</v>
      </c>
      <c r="K1335">
        <v>53.756229642366002</v>
      </c>
      <c r="L1335">
        <v>52.426755871904902</v>
      </c>
      <c r="M1335">
        <v>49.5221052552766</v>
      </c>
      <c r="N1335">
        <v>1.25288628610848</v>
      </c>
      <c r="O1335">
        <v>60.225286463390901</v>
      </c>
      <c r="P1335">
        <v>64.504792332268295</v>
      </c>
    </row>
    <row r="1336" spans="1:17" hidden="1" x14ac:dyDescent="0.3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D1336" t="s">
        <v>1502</v>
      </c>
      <c r="E1336">
        <v>1252.1336218199999</v>
      </c>
      <c r="F1336">
        <v>1654.2</v>
      </c>
      <c r="G1336">
        <v>49.2186951330686</v>
      </c>
      <c r="H1336">
        <v>17.389808278166399</v>
      </c>
      <c r="I1336">
        <v>11.6662460475429</v>
      </c>
      <c r="J1336">
        <v>-1.82845990593637</v>
      </c>
      <c r="K1336">
        <v>1371.53688999109</v>
      </c>
      <c r="L1336">
        <v>1213.59990606114</v>
      </c>
      <c r="M1336">
        <v>75.615119989318103</v>
      </c>
      <c r="N1336">
        <v>2.9567025901412598</v>
      </c>
      <c r="O1336">
        <v>7.3993471164308797</v>
      </c>
      <c r="P1336">
        <v>80.786885245901601</v>
      </c>
      <c r="Q1336">
        <v>5.4100446198855998E-2</v>
      </c>
    </row>
    <row r="1337" spans="1:17" hidden="1" x14ac:dyDescent="0.3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21</v>
      </c>
      <c r="E1337">
        <v>1243.1749059199999</v>
      </c>
      <c r="F1337">
        <v>350.3</v>
      </c>
      <c r="G1337">
        <v>9.8335665495115201</v>
      </c>
      <c r="H1337">
        <v>12.297512440479199</v>
      </c>
      <c r="I1337">
        <v>1.01521642090922</v>
      </c>
      <c r="J1337">
        <v>8.1699837544183893</v>
      </c>
      <c r="K1337">
        <v>337.61576103638902</v>
      </c>
      <c r="L1337">
        <v>315.00796020686698</v>
      </c>
      <c r="M1337">
        <v>58.875512674510198</v>
      </c>
      <c r="N1337">
        <v>0.10568392098471099</v>
      </c>
      <c r="O1337">
        <v>28.404224950042799</v>
      </c>
      <c r="P1337">
        <v>41.25</v>
      </c>
      <c r="Q1337">
        <v>-6.0276534989468E-2</v>
      </c>
    </row>
    <row r="1338" spans="1:17" hidden="1" x14ac:dyDescent="0.3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286</v>
      </c>
      <c r="E1338">
        <v>1243.035396</v>
      </c>
      <c r="F1338">
        <v>687.55</v>
      </c>
      <c r="G1338">
        <v>41.867917594929501</v>
      </c>
      <c r="H1338">
        <v>24.4091163814495</v>
      </c>
      <c r="I1338">
        <v>27.064544308641299</v>
      </c>
      <c r="J1338">
        <v>0.82902737164690599</v>
      </c>
      <c r="K1338">
        <v>621.00850018361803</v>
      </c>
      <c r="L1338">
        <v>531.35350756539503</v>
      </c>
      <c r="M1338">
        <v>57.896757147931197</v>
      </c>
      <c r="N1338">
        <v>0.66298928752906205</v>
      </c>
      <c r="O1338">
        <v>8.1666787869973199</v>
      </c>
      <c r="P1338">
        <v>72.751256281406995</v>
      </c>
      <c r="Q1338">
        <v>1.345022875462E-2</v>
      </c>
    </row>
    <row r="1339" spans="1:17" hidden="1" x14ac:dyDescent="0.3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D1339" t="s">
        <v>242</v>
      </c>
      <c r="E1339">
        <v>1240.4782567049999</v>
      </c>
      <c r="F1339">
        <v>225.85</v>
      </c>
      <c r="G1339">
        <v>-22.9577427665055</v>
      </c>
      <c r="H1339">
        <v>7.2516403768406796</v>
      </c>
      <c r="I1339">
        <v>-9.90084234374598</v>
      </c>
      <c r="J1339">
        <v>3.94474563470169</v>
      </c>
      <c r="K1339">
        <v>202.85980633934901</v>
      </c>
      <c r="M1339">
        <v>76.980756431047894</v>
      </c>
      <c r="N1339">
        <v>1.6783358724206301</v>
      </c>
      <c r="O1339">
        <v>4.6048262120876604</v>
      </c>
      <c r="P1339">
        <v>35.442278860569701</v>
      </c>
    </row>
    <row r="1340" spans="1:17" hidden="1" x14ac:dyDescent="0.3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686</v>
      </c>
      <c r="E1340">
        <v>1239.1633316799901</v>
      </c>
      <c r="F1340">
        <v>58.4</v>
      </c>
      <c r="G1340">
        <v>18.651179909447801</v>
      </c>
      <c r="H1340">
        <v>27.743052352086298</v>
      </c>
      <c r="I1340">
        <v>21.9419418027775</v>
      </c>
      <c r="J1340">
        <v>3.50217916144112</v>
      </c>
      <c r="K1340">
        <v>52.231362211357499</v>
      </c>
      <c r="L1340">
        <v>48.495067994514599</v>
      </c>
      <c r="M1340">
        <v>65.111955659745803</v>
      </c>
      <c r="N1340">
        <v>2.5539190524139901</v>
      </c>
      <c r="O1340">
        <v>6.5068493150685001</v>
      </c>
      <c r="P1340">
        <v>46</v>
      </c>
      <c r="Q1340">
        <v>5.3416821935101999E-2</v>
      </c>
    </row>
    <row r="1341" spans="1:17" hidden="1" x14ac:dyDescent="0.3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21</v>
      </c>
      <c r="E1341">
        <v>1230.152558576</v>
      </c>
      <c r="F1341">
        <v>221.92</v>
      </c>
      <c r="G1341">
        <v>82.108922100839393</v>
      </c>
      <c r="H1341">
        <v>59.530408872027003</v>
      </c>
      <c r="I1341">
        <v>39.685299362648799</v>
      </c>
      <c r="J1341">
        <v>30.383761681727801</v>
      </c>
      <c r="K1341">
        <v>163.187910324162</v>
      </c>
      <c r="L1341">
        <v>144.831096215645</v>
      </c>
      <c r="M1341">
        <v>78.840018585264701</v>
      </c>
      <c r="N1341">
        <v>3.53275805299499</v>
      </c>
      <c r="O1341">
        <v>7.6063446286950196</v>
      </c>
      <c r="P1341">
        <v>114.311926605504</v>
      </c>
      <c r="Q1341">
        <v>0.103541237491225</v>
      </c>
    </row>
    <row r="1342" spans="1:17" hidden="1" x14ac:dyDescent="0.3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D1342" t="s">
        <v>1141</v>
      </c>
      <c r="E1342">
        <v>1228.10120125</v>
      </c>
      <c r="F1342">
        <v>920.15</v>
      </c>
      <c r="G1342">
        <v>254.32438696755099</v>
      </c>
      <c r="H1342">
        <v>-9.6831525728143699</v>
      </c>
      <c r="I1342">
        <v>93.067190482449504</v>
      </c>
      <c r="J1342">
        <v>-0.55130494160660204</v>
      </c>
      <c r="K1342">
        <v>915.98304107796105</v>
      </c>
      <c r="L1342">
        <v>689.87701722547899</v>
      </c>
      <c r="M1342">
        <v>47.992379545375002</v>
      </c>
      <c r="N1342">
        <v>0.87270852248681896</v>
      </c>
      <c r="O1342">
        <v>18.8936586426126</v>
      </c>
      <c r="P1342">
        <v>369.46428571428498</v>
      </c>
      <c r="Q1342">
        <v>0.19972744892928199</v>
      </c>
    </row>
    <row r="1343" spans="1:17" hidden="1" x14ac:dyDescent="0.3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D1343" t="s">
        <v>617</v>
      </c>
      <c r="E1343">
        <v>1227.492922851</v>
      </c>
      <c r="F1343">
        <v>47.01</v>
      </c>
      <c r="G1343">
        <v>-30.164409297440301</v>
      </c>
      <c r="H1343">
        <v>12.0744929628511</v>
      </c>
      <c r="I1343">
        <v>-30.951288187731699</v>
      </c>
      <c r="J1343">
        <v>5.22047386660177</v>
      </c>
      <c r="K1343">
        <v>44.513858236842701</v>
      </c>
      <c r="L1343">
        <v>47.452056967951997</v>
      </c>
      <c r="M1343">
        <v>57.5147810635723</v>
      </c>
      <c r="N1343">
        <v>1.5066194707787099</v>
      </c>
      <c r="O1343">
        <v>42.735588172729202</v>
      </c>
      <c r="P1343">
        <v>29.1483516483516</v>
      </c>
      <c r="Q1343">
        <v>-3.4645509124492997E-2</v>
      </c>
    </row>
    <row r="1344" spans="1:17" hidden="1" x14ac:dyDescent="0.3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2433</v>
      </c>
      <c r="E1344">
        <v>1225.5298499999999</v>
      </c>
      <c r="F1344">
        <v>93.09</v>
      </c>
      <c r="G1344">
        <v>202.251672968321</v>
      </c>
      <c r="H1344">
        <v>26.305016817292699</v>
      </c>
      <c r="I1344">
        <v>101.702221834116</v>
      </c>
      <c r="J1344">
        <v>17.938231674320399</v>
      </c>
      <c r="K1344">
        <v>74.850332726036598</v>
      </c>
      <c r="L1344">
        <v>54.1489766903277</v>
      </c>
      <c r="M1344">
        <v>76.765533073029204</v>
      </c>
      <c r="N1344">
        <v>0.87929850111086205</v>
      </c>
      <c r="O1344">
        <v>3.1260070899129699</v>
      </c>
      <c r="P1344">
        <v>382.33160621761601</v>
      </c>
      <c r="Q1344">
        <v>0.27889807619441598</v>
      </c>
    </row>
    <row r="1345" spans="1:17" hidden="1" x14ac:dyDescent="0.3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216</v>
      </c>
      <c r="E1345">
        <v>1218.6732245999999</v>
      </c>
      <c r="F1345">
        <v>711.1</v>
      </c>
      <c r="G1345">
        <v>106.393302026504</v>
      </c>
      <c r="H1345">
        <v>6.2894288295227501</v>
      </c>
      <c r="I1345">
        <v>14.504726510843099</v>
      </c>
      <c r="J1345">
        <v>1.42065454818016</v>
      </c>
      <c r="K1345">
        <v>683.65692906229197</v>
      </c>
      <c r="L1345">
        <v>587.46597445831799</v>
      </c>
      <c r="M1345">
        <v>70.010376810389999</v>
      </c>
      <c r="N1345">
        <v>0.685380044823097</v>
      </c>
      <c r="O1345">
        <v>15.8768105751652</v>
      </c>
      <c r="P1345">
        <v>157.64492753623099</v>
      </c>
      <c r="Q1345">
        <v>0.119752467708751</v>
      </c>
    </row>
    <row r="1346" spans="1:17" hidden="1" x14ac:dyDescent="0.3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D1346" t="s">
        <v>2844</v>
      </c>
      <c r="E1346">
        <v>1217.59773993</v>
      </c>
      <c r="F1346">
        <v>255.42</v>
      </c>
      <c r="G1346">
        <v>63.287299049184803</v>
      </c>
      <c r="H1346">
        <v>16.344663669210298</v>
      </c>
      <c r="I1346">
        <v>23.822565977979799</v>
      </c>
      <c r="J1346">
        <v>5.3082714856493904</v>
      </c>
      <c r="K1346">
        <v>243.06745720504799</v>
      </c>
      <c r="L1346">
        <v>229.79652714417199</v>
      </c>
      <c r="M1346">
        <v>64.153052943455705</v>
      </c>
      <c r="N1346">
        <v>2.1044503527397</v>
      </c>
      <c r="O1346">
        <v>40.474512567535797</v>
      </c>
      <c r="P1346">
        <v>93.499999999999901</v>
      </c>
      <c r="Q1346">
        <v>9.5292114894469995E-3</v>
      </c>
    </row>
    <row r="1347" spans="1:17" hidden="1" x14ac:dyDescent="0.3">
      <c r="A1347" t="s">
        <v>2845</v>
      </c>
      <c r="B1347" t="s">
        <v>2846</v>
      </c>
      <c r="C1347" t="str">
        <f>IFERROR(VLOOKUP(Table1[[#This Row],[Ticker]],[1]!Table1[[Symbol]:[Industry]],2,FALSE),"-")</f>
        <v>-</v>
      </c>
      <c r="D1347" t="s">
        <v>148</v>
      </c>
      <c r="E1347">
        <v>1216.6559999999999</v>
      </c>
      <c r="F1347">
        <v>497</v>
      </c>
      <c r="G1347">
        <v>94.801274293365196</v>
      </c>
      <c r="H1347">
        <v>139.80183388630701</v>
      </c>
      <c r="I1347">
        <v>108.15202643402699</v>
      </c>
      <c r="J1347">
        <v>-0.47506184768394499</v>
      </c>
      <c r="M1347">
        <v>66.430669593563806</v>
      </c>
      <c r="O1347">
        <v>11.670020120724301</v>
      </c>
      <c r="P1347">
        <v>143.86653581943</v>
      </c>
    </row>
    <row r="1348" spans="1:17" hidden="1" x14ac:dyDescent="0.3">
      <c r="A1348" t="s">
        <v>2847</v>
      </c>
      <c r="B1348" t="s">
        <v>2848</v>
      </c>
      <c r="C1348" t="str">
        <f>IFERROR(VLOOKUP(Table1[[#This Row],[Ticker]],[1]!Table1[[Symbol]:[Industry]],2,FALSE),"-")</f>
        <v>-</v>
      </c>
      <c r="D1348" t="s">
        <v>2849</v>
      </c>
      <c r="E1348">
        <v>1216.3788</v>
      </c>
      <c r="F1348">
        <v>616.20000000000005</v>
      </c>
      <c r="G1348">
        <v>299.71426274455899</v>
      </c>
      <c r="H1348">
        <v>91.043502911034494</v>
      </c>
      <c r="I1348">
        <v>307.18066114372499</v>
      </c>
      <c r="J1348">
        <v>15.768337790652399</v>
      </c>
      <c r="K1348">
        <v>421.27739150833003</v>
      </c>
      <c r="M1348">
        <v>75.895281079980705</v>
      </c>
      <c r="N1348">
        <v>0.97308278313864904</v>
      </c>
      <c r="O1348">
        <v>8.7147030185004795</v>
      </c>
      <c r="P1348">
        <v>340.142857142857</v>
      </c>
    </row>
    <row r="1349" spans="1:17" hidden="1" x14ac:dyDescent="0.3">
      <c r="A1349" t="s">
        <v>2850</v>
      </c>
      <c r="B1349" t="s">
        <v>2851</v>
      </c>
      <c r="C1349" t="str">
        <f>IFERROR(VLOOKUP(Table1[[#This Row],[Ticker]],[1]!Table1[[Symbol]:[Industry]],2,FALSE),"-")</f>
        <v>-</v>
      </c>
      <c r="D1349" t="s">
        <v>59</v>
      </c>
      <c r="E1349">
        <v>1216.1125111250001</v>
      </c>
      <c r="F1349">
        <v>252.25</v>
      </c>
      <c r="G1349">
        <v>11.201881350084699</v>
      </c>
      <c r="H1349">
        <v>10.3852184106054</v>
      </c>
      <c r="I1349">
        <v>-19.3492014900337</v>
      </c>
      <c r="J1349">
        <v>-1.9830264494538601</v>
      </c>
      <c r="K1349">
        <v>249.15947759460201</v>
      </c>
      <c r="L1349">
        <v>240.45491912971301</v>
      </c>
      <c r="M1349">
        <v>50.283587342862397</v>
      </c>
      <c r="N1349">
        <v>0.77181609027481701</v>
      </c>
      <c r="O1349">
        <v>15.877106045589599</v>
      </c>
      <c r="P1349">
        <v>57.952410770194099</v>
      </c>
      <c r="Q1349">
        <v>-4.2522226570809998E-3</v>
      </c>
    </row>
    <row r="1350" spans="1:17" hidden="1" x14ac:dyDescent="0.3">
      <c r="A1350" t="s">
        <v>2852</v>
      </c>
      <c r="B1350" t="s">
        <v>2853</v>
      </c>
      <c r="C1350" t="str">
        <f>IFERROR(VLOOKUP(Table1[[#This Row],[Ticker]],[1]!Table1[[Symbol]:[Industry]],2,FALSE),"-")</f>
        <v>-</v>
      </c>
      <c r="D1350" t="s">
        <v>59</v>
      </c>
      <c r="E1350">
        <v>1206.96</v>
      </c>
      <c r="F1350">
        <v>12.84</v>
      </c>
      <c r="G1350">
        <v>41.918962806402497</v>
      </c>
      <c r="H1350">
        <v>1.0842491128828899</v>
      </c>
      <c r="I1350">
        <v>-29.958283891158001</v>
      </c>
      <c r="J1350">
        <v>8.71176394955408E-2</v>
      </c>
      <c r="K1350">
        <v>12.7717616205779</v>
      </c>
      <c r="L1350">
        <v>12.1906899245253</v>
      </c>
      <c r="M1350">
        <v>58.399354203662199</v>
      </c>
      <c r="N1350">
        <v>1.52084171328422</v>
      </c>
      <c r="O1350">
        <v>45.2492211838006</v>
      </c>
      <c r="P1350">
        <v>80.845070422535201</v>
      </c>
    </row>
    <row r="1351" spans="1:17" hidden="1" x14ac:dyDescent="0.3">
      <c r="A1351" t="s">
        <v>2854</v>
      </c>
      <c r="B1351" t="s">
        <v>2855</v>
      </c>
      <c r="C1351" t="str">
        <f>IFERROR(VLOOKUP(Table1[[#This Row],[Ticker]],[1]!Table1[[Symbol]:[Industry]],2,FALSE),"-")</f>
        <v>-</v>
      </c>
      <c r="D1351" t="s">
        <v>191</v>
      </c>
      <c r="E1351">
        <v>1206.8344503000001</v>
      </c>
      <c r="F1351">
        <v>671.4</v>
      </c>
      <c r="G1351">
        <v>13.4656297236887</v>
      </c>
      <c r="H1351">
        <v>-0.61685078112415503</v>
      </c>
      <c r="I1351">
        <v>9.4953590098420708</v>
      </c>
      <c r="J1351">
        <v>-5.7613136566564496</v>
      </c>
      <c r="K1351">
        <v>649.67403119796495</v>
      </c>
      <c r="L1351">
        <v>597.48064546312503</v>
      </c>
      <c r="M1351">
        <v>60.115482441448499</v>
      </c>
      <c r="N1351">
        <v>0.296287391629518</v>
      </c>
      <c r="O1351">
        <v>13.1963062257968</v>
      </c>
      <c r="P1351">
        <v>39.006211180124197</v>
      </c>
      <c r="Q1351">
        <v>4.1125170607199002E-2</v>
      </c>
    </row>
    <row r="1352" spans="1:17" hidden="1" x14ac:dyDescent="0.3">
      <c r="A1352" t="s">
        <v>2856</v>
      </c>
      <c r="B1352" t="s">
        <v>2857</v>
      </c>
      <c r="C1352" t="str">
        <f>IFERROR(VLOOKUP(Table1[[#This Row],[Ticker]],[1]!Table1[[Symbol]:[Industry]],2,FALSE),"-")</f>
        <v>-</v>
      </c>
      <c r="E1352">
        <v>1206.3744732</v>
      </c>
      <c r="F1352">
        <v>797.7</v>
      </c>
      <c r="G1352">
        <v>6472.6611238711403</v>
      </c>
      <c r="H1352">
        <v>-1.25774200704368</v>
      </c>
      <c r="I1352">
        <v>522.35086441389899</v>
      </c>
      <c r="J1352">
        <v>-6.0142854723564803</v>
      </c>
      <c r="K1352">
        <v>691.14423277968103</v>
      </c>
      <c r="L1352">
        <v>391.554585452754</v>
      </c>
      <c r="M1352">
        <v>70.273015836450895</v>
      </c>
      <c r="N1352">
        <v>1.81663136786932</v>
      </c>
      <c r="O1352">
        <v>5.2964773724457803</v>
      </c>
      <c r="P1352">
        <v>6498.0148883374604</v>
      </c>
    </row>
    <row r="1353" spans="1:17" hidden="1" x14ac:dyDescent="0.3">
      <c r="A1353" t="s">
        <v>2858</v>
      </c>
      <c r="B1353" t="s">
        <v>2859</v>
      </c>
      <c r="C1353" t="str">
        <f>IFERROR(VLOOKUP(Table1[[#This Row],[Ticker]],[1]!Table1[[Symbol]:[Industry]],2,FALSE),"-")</f>
        <v>-</v>
      </c>
      <c r="D1353" t="s">
        <v>46</v>
      </c>
      <c r="E1353">
        <v>1204.7462720999999</v>
      </c>
      <c r="F1353">
        <v>203</v>
      </c>
      <c r="G1353">
        <v>348.94530095423602</v>
      </c>
      <c r="H1353">
        <v>47.544663979808099</v>
      </c>
      <c r="I1353">
        <v>112.80318922472399</v>
      </c>
      <c r="J1353">
        <v>19.683396610774501</v>
      </c>
      <c r="K1353">
        <v>151.59715829087801</v>
      </c>
      <c r="L1353">
        <v>110.73577596442</v>
      </c>
      <c r="M1353">
        <v>83.091033144877798</v>
      </c>
      <c r="N1353">
        <v>1.48139329735819</v>
      </c>
      <c r="O1353">
        <v>0</v>
      </c>
      <c r="P1353">
        <v>504.166666666666</v>
      </c>
      <c r="Q1353">
        <v>0.19496812927903001</v>
      </c>
    </row>
    <row r="1354" spans="1:17" hidden="1" x14ac:dyDescent="0.3">
      <c r="A1354" t="s">
        <v>2860</v>
      </c>
      <c r="B1354" t="s">
        <v>2861</v>
      </c>
      <c r="C1354" t="str">
        <f>IFERROR(VLOOKUP(Table1[[#This Row],[Ticker]],[1]!Table1[[Symbol]:[Industry]],2,FALSE),"-")</f>
        <v>-</v>
      </c>
      <c r="D1354" t="s">
        <v>686</v>
      </c>
      <c r="E1354">
        <v>1204.3458000000001</v>
      </c>
      <c r="F1354">
        <v>126.84</v>
      </c>
      <c r="G1354">
        <v>184.48827684594701</v>
      </c>
      <c r="H1354">
        <v>44.245087989744199</v>
      </c>
      <c r="I1354">
        <v>134.04936400799301</v>
      </c>
      <c r="J1354">
        <v>10.875287802665699</v>
      </c>
      <c r="K1354">
        <v>99.083558073267199</v>
      </c>
      <c r="L1354">
        <v>73.609377354065401</v>
      </c>
      <c r="M1354">
        <v>69.749349905731293</v>
      </c>
      <c r="N1354">
        <v>1.3303490180037501</v>
      </c>
      <c r="O1354">
        <v>7.6158940397350996</v>
      </c>
      <c r="P1354">
        <v>216.704119850187</v>
      </c>
      <c r="Q1354">
        <v>0.100357623379444</v>
      </c>
    </row>
    <row r="1355" spans="1:17" hidden="1" x14ac:dyDescent="0.3">
      <c r="A1355" t="s">
        <v>2862</v>
      </c>
      <c r="B1355" t="s">
        <v>2863</v>
      </c>
      <c r="C1355" t="str">
        <f>IFERROR(VLOOKUP(Table1[[#This Row],[Ticker]],[1]!Table1[[Symbol]:[Industry]],2,FALSE),"-")</f>
        <v>-</v>
      </c>
      <c r="D1355" t="s">
        <v>387</v>
      </c>
      <c r="E1355">
        <v>1203.9080676000001</v>
      </c>
      <c r="F1355">
        <v>49</v>
      </c>
      <c r="G1355">
        <v>10.1925702501344</v>
      </c>
      <c r="H1355">
        <v>10.179828008418101</v>
      </c>
      <c r="I1355">
        <v>-21.346213065718299</v>
      </c>
      <c r="J1355">
        <v>3.6540244113255902</v>
      </c>
      <c r="K1355">
        <v>45.088166608512601</v>
      </c>
      <c r="L1355">
        <v>45.521367177139702</v>
      </c>
      <c r="M1355">
        <v>70.7032597750202</v>
      </c>
      <c r="N1355">
        <v>2.0484648540278201</v>
      </c>
      <c r="O1355">
        <v>23.469387755102002</v>
      </c>
      <c r="P1355">
        <v>78.832116788321102</v>
      </c>
    </row>
    <row r="1356" spans="1:17" hidden="1" x14ac:dyDescent="0.3">
      <c r="A1356" t="s">
        <v>2864</v>
      </c>
      <c r="B1356" t="s">
        <v>2865</v>
      </c>
      <c r="C1356" t="str">
        <f>IFERROR(VLOOKUP(Table1[[#This Row],[Ticker]],[1]!Table1[[Symbol]:[Industry]],2,FALSE),"-")</f>
        <v>-</v>
      </c>
      <c r="D1356" t="s">
        <v>375</v>
      </c>
      <c r="E1356">
        <v>1202.3086375119999</v>
      </c>
      <c r="F1356">
        <v>172.88</v>
      </c>
      <c r="G1356">
        <v>-14.8873107922033</v>
      </c>
      <c r="H1356">
        <v>12.7371621619449</v>
      </c>
      <c r="I1356">
        <v>-5.05590437638969</v>
      </c>
      <c r="J1356">
        <v>1.44178019500078</v>
      </c>
      <c r="K1356">
        <v>159.36601416565901</v>
      </c>
      <c r="L1356">
        <v>153.671190970867</v>
      </c>
      <c r="M1356">
        <v>62.317958657469298</v>
      </c>
      <c r="N1356">
        <v>1.6573511927098299</v>
      </c>
      <c r="O1356">
        <v>5.2753354928273897</v>
      </c>
      <c r="P1356">
        <v>31.417711896617199</v>
      </c>
      <c r="Q1356">
        <v>-2.5217154381139998E-3</v>
      </c>
    </row>
    <row r="1357" spans="1:17" hidden="1" x14ac:dyDescent="0.3">
      <c r="A1357" t="s">
        <v>2866</v>
      </c>
      <c r="B1357" t="s">
        <v>2867</v>
      </c>
      <c r="C1357" t="str">
        <f>IFERROR(VLOOKUP(Table1[[#This Row],[Ticker]],[1]!Table1[[Symbol]:[Industry]],2,FALSE),"-")</f>
        <v>-</v>
      </c>
      <c r="E1357">
        <v>1196.35292592</v>
      </c>
      <c r="F1357">
        <v>50.86</v>
      </c>
      <c r="G1357">
        <v>-66.833379674753402</v>
      </c>
      <c r="H1357">
        <v>-13.3937884914797</v>
      </c>
      <c r="I1357">
        <v>-56.906056416227202</v>
      </c>
      <c r="J1357">
        <v>-1.90140751219754</v>
      </c>
      <c r="K1357">
        <v>59.054136505966703</v>
      </c>
      <c r="L1357">
        <v>66.513275079414001</v>
      </c>
      <c r="M1357">
        <v>40.515144937710403</v>
      </c>
      <c r="N1357">
        <v>1.94825851853932</v>
      </c>
      <c r="O1357">
        <v>116.279984270546</v>
      </c>
      <c r="P1357">
        <v>11.3885238720981</v>
      </c>
      <c r="Q1357">
        <v>0.16224892561694201</v>
      </c>
    </row>
    <row r="1358" spans="1:17" hidden="1" x14ac:dyDescent="0.3">
      <c r="A1358" t="s">
        <v>2868</v>
      </c>
      <c r="B1358" t="s">
        <v>2869</v>
      </c>
      <c r="C1358" t="str">
        <f>IFERROR(VLOOKUP(Table1[[#This Row],[Ticker]],[1]!Table1[[Symbol]:[Industry]],2,FALSE),"-")</f>
        <v>-</v>
      </c>
      <c r="D1358" t="s">
        <v>59</v>
      </c>
      <c r="E1358">
        <v>1192.8294913559901</v>
      </c>
      <c r="F1358">
        <v>113.73</v>
      </c>
      <c r="G1358">
        <v>23.037568429276</v>
      </c>
      <c r="H1358">
        <v>5.9505581257584304</v>
      </c>
      <c r="I1358">
        <v>-24.282225592149501</v>
      </c>
      <c r="J1358">
        <v>9.5159537773160494</v>
      </c>
      <c r="K1358">
        <v>107.46810856355199</v>
      </c>
      <c r="L1358">
        <v>108.987653270065</v>
      </c>
      <c r="M1358">
        <v>81.568987736933494</v>
      </c>
      <c r="N1358">
        <v>1.3730611995198101</v>
      </c>
      <c r="O1358">
        <v>31.5396113602391</v>
      </c>
      <c r="P1358">
        <v>50.735586481113302</v>
      </c>
      <c r="Q1358">
        <v>-2.4694875102298001E-2</v>
      </c>
    </row>
    <row r="1359" spans="1:17" hidden="1" x14ac:dyDescent="0.3">
      <c r="A1359" t="s">
        <v>2870</v>
      </c>
      <c r="B1359" t="s">
        <v>2871</v>
      </c>
      <c r="C1359" t="str">
        <f>IFERROR(VLOOKUP(Table1[[#This Row],[Ticker]],[1]!Table1[[Symbol]:[Industry]],2,FALSE),"-")</f>
        <v>-</v>
      </c>
      <c r="D1359" t="s">
        <v>242</v>
      </c>
      <c r="E1359">
        <v>1190.88070874</v>
      </c>
      <c r="F1359">
        <v>945.8</v>
      </c>
      <c r="G1359">
        <v>109.988701287099</v>
      </c>
      <c r="H1359">
        <v>47.5952083315197</v>
      </c>
      <c r="I1359">
        <v>69.8641158350909</v>
      </c>
      <c r="J1359">
        <v>13.6203713576084</v>
      </c>
      <c r="K1359">
        <v>751.616909650514</v>
      </c>
      <c r="L1359">
        <v>637.51488392425404</v>
      </c>
      <c r="M1359">
        <v>81.497985382478703</v>
      </c>
      <c r="N1359">
        <v>4.3568082326766504</v>
      </c>
      <c r="O1359">
        <v>8.0566716007612609</v>
      </c>
      <c r="P1359">
        <v>152.75253874933099</v>
      </c>
    </row>
    <row r="1360" spans="1:17" hidden="1" x14ac:dyDescent="0.3">
      <c r="A1360" t="s">
        <v>2872</v>
      </c>
      <c r="B1360" t="s">
        <v>2873</v>
      </c>
      <c r="C1360" t="str">
        <f>IFERROR(VLOOKUP(Table1[[#This Row],[Ticker]],[1]!Table1[[Symbol]:[Industry]],2,FALSE),"-")</f>
        <v>-</v>
      </c>
      <c r="D1360" t="s">
        <v>252</v>
      </c>
      <c r="E1360">
        <v>1189.9039049999999</v>
      </c>
      <c r="F1360">
        <v>422</v>
      </c>
      <c r="G1360">
        <v>61.702973122327698</v>
      </c>
      <c r="H1360">
        <v>14.305387952054099</v>
      </c>
      <c r="I1360">
        <v>24.412051517879998</v>
      </c>
      <c r="J1360">
        <v>9.9578501977119807</v>
      </c>
      <c r="K1360">
        <v>395.36928803782399</v>
      </c>
      <c r="L1360">
        <v>352.88467561556899</v>
      </c>
      <c r="M1360">
        <v>62.494102307404198</v>
      </c>
      <c r="N1360">
        <v>1.4606896090222099</v>
      </c>
      <c r="O1360">
        <v>24.4075829383886</v>
      </c>
      <c r="P1360">
        <v>99.668795836290499</v>
      </c>
      <c r="Q1360">
        <v>9.9266844224801004E-2</v>
      </c>
    </row>
    <row r="1361" spans="1:17" hidden="1" x14ac:dyDescent="0.3">
      <c r="A1361" t="s">
        <v>2874</v>
      </c>
      <c r="B1361" t="s">
        <v>2875</v>
      </c>
      <c r="C1361" t="str">
        <f>IFERROR(VLOOKUP(Table1[[#This Row],[Ticker]],[1]!Table1[[Symbol]:[Industry]],2,FALSE),"-")</f>
        <v>-</v>
      </c>
      <c r="D1361" t="s">
        <v>401</v>
      </c>
      <c r="E1361">
        <v>1185.89544</v>
      </c>
      <c r="F1361">
        <v>372.8</v>
      </c>
      <c r="G1361">
        <v>7.6044348905884602</v>
      </c>
      <c r="H1361">
        <v>5.9241823328559899</v>
      </c>
      <c r="I1361">
        <v>-27.188997992822401</v>
      </c>
      <c r="J1361">
        <v>-3.7227174065161499</v>
      </c>
      <c r="K1361">
        <v>328.41051883472198</v>
      </c>
      <c r="L1361">
        <v>335.40313055294303</v>
      </c>
      <c r="M1361">
        <v>75.350048114100403</v>
      </c>
      <c r="N1361">
        <v>1.45189104530247</v>
      </c>
      <c r="O1361">
        <v>35.930793991416301</v>
      </c>
      <c r="P1361">
        <v>49.6888175065247</v>
      </c>
      <c r="Q1361">
        <v>-6.9684771717370003E-3</v>
      </c>
    </row>
    <row r="1362" spans="1:17" hidden="1" x14ac:dyDescent="0.3">
      <c r="A1362" t="s">
        <v>2876</v>
      </c>
      <c r="B1362" t="s">
        <v>2877</v>
      </c>
      <c r="C1362" t="str">
        <f>IFERROR(VLOOKUP(Table1[[#This Row],[Ticker]],[1]!Table1[[Symbol]:[Industry]],2,FALSE),"-")</f>
        <v>-</v>
      </c>
      <c r="D1362" t="s">
        <v>384</v>
      </c>
      <c r="E1362">
        <v>1183.3605641500001</v>
      </c>
      <c r="F1362">
        <v>494.75</v>
      </c>
      <c r="G1362">
        <v>149.944267138887</v>
      </c>
      <c r="H1362">
        <v>12.87796440742</v>
      </c>
      <c r="I1362">
        <v>5.9069018783410003</v>
      </c>
      <c r="J1362">
        <v>1.1936746766799999</v>
      </c>
      <c r="K1362">
        <v>426.68063337716399</v>
      </c>
      <c r="L1362">
        <v>377.036360388074</v>
      </c>
      <c r="M1362">
        <v>77.554399180565895</v>
      </c>
      <c r="N1362">
        <v>1.8468875038555901</v>
      </c>
      <c r="O1362">
        <v>6.0939868620515298</v>
      </c>
      <c r="P1362">
        <v>188.06404657933001</v>
      </c>
      <c r="Q1362">
        <v>9.2091363676067003E-2</v>
      </c>
    </row>
    <row r="1363" spans="1:17" hidden="1" x14ac:dyDescent="0.3">
      <c r="A1363" t="s">
        <v>2878</v>
      </c>
      <c r="B1363" t="s">
        <v>2879</v>
      </c>
      <c r="C1363" t="str">
        <f>IFERROR(VLOOKUP(Table1[[#This Row],[Ticker]],[1]!Table1[[Symbol]:[Industry]],2,FALSE),"-")</f>
        <v>-</v>
      </c>
      <c r="D1363" t="s">
        <v>191</v>
      </c>
      <c r="E1363">
        <v>1180.7909999999999</v>
      </c>
      <c r="F1363">
        <v>109.08</v>
      </c>
      <c r="G1363">
        <v>-40.577552603230401</v>
      </c>
      <c r="H1363">
        <v>6.1731709274373401</v>
      </c>
      <c r="I1363">
        <v>-28.831071799547601</v>
      </c>
      <c r="J1363">
        <v>-2.3435549983688699</v>
      </c>
      <c r="K1363">
        <v>110.22926561626799</v>
      </c>
      <c r="L1363">
        <v>111.017103105838</v>
      </c>
      <c r="M1363">
        <v>50.562691999631497</v>
      </c>
      <c r="N1363">
        <v>1.1139535729326899</v>
      </c>
      <c r="O1363">
        <v>32.013201320131998</v>
      </c>
      <c r="P1363">
        <v>20.864265927977801</v>
      </c>
      <c r="Q1363">
        <v>8.4003458989530006E-3</v>
      </c>
    </row>
    <row r="1364" spans="1:17" hidden="1" x14ac:dyDescent="0.3">
      <c r="A1364" t="s">
        <v>2880</v>
      </c>
      <c r="B1364" t="s">
        <v>2881</v>
      </c>
      <c r="C1364" t="str">
        <f>IFERROR(VLOOKUP(Table1[[#This Row],[Ticker]],[1]!Table1[[Symbol]:[Industry]],2,FALSE),"-")</f>
        <v>-</v>
      </c>
      <c r="D1364" t="s">
        <v>59</v>
      </c>
      <c r="E1364">
        <v>1180.6387199999999</v>
      </c>
      <c r="F1364">
        <v>235.6</v>
      </c>
      <c r="G1364">
        <v>95.9808219998406</v>
      </c>
      <c r="H1364">
        <v>-3.0408431481269198</v>
      </c>
      <c r="I1364">
        <v>21.330321007670499</v>
      </c>
      <c r="J1364">
        <v>0.76938259676049603</v>
      </c>
      <c r="K1364">
        <v>229.53329409620801</v>
      </c>
      <c r="L1364">
        <v>195.72219223267001</v>
      </c>
      <c r="M1364">
        <v>65.442640772676</v>
      </c>
      <c r="N1364">
        <v>0.74141121519116004</v>
      </c>
      <c r="O1364">
        <v>12.478777589134101</v>
      </c>
      <c r="P1364">
        <v>142.636457260556</v>
      </c>
      <c r="Q1364">
        <v>3.7193522735768002E-2</v>
      </c>
    </row>
    <row r="1365" spans="1:17" hidden="1" x14ac:dyDescent="0.3">
      <c r="A1365" t="s">
        <v>2882</v>
      </c>
      <c r="B1365" t="s">
        <v>2883</v>
      </c>
      <c r="C1365" t="str">
        <f>IFERROR(VLOOKUP(Table1[[#This Row],[Ticker]],[1]!Table1[[Symbol]:[Industry]],2,FALSE),"-")</f>
        <v>-</v>
      </c>
      <c r="D1365" t="s">
        <v>617</v>
      </c>
      <c r="E1365">
        <v>1168.8854044899999</v>
      </c>
      <c r="F1365">
        <v>21.02</v>
      </c>
      <c r="G1365">
        <v>-93.384182717275294</v>
      </c>
      <c r="H1365">
        <v>-3.2208349090674302</v>
      </c>
      <c r="I1365">
        <v>8.1112733886228998</v>
      </c>
      <c r="J1365">
        <v>1.7731190766031699</v>
      </c>
      <c r="K1365">
        <v>21.552268379416802</v>
      </c>
      <c r="L1365">
        <v>25.973398177240401</v>
      </c>
      <c r="M1365">
        <v>48.786508290148298</v>
      </c>
      <c r="N1365">
        <v>0.91313533444831596</v>
      </c>
      <c r="O1365">
        <v>223.50142721217799</v>
      </c>
      <c r="P1365">
        <v>40.133333333333297</v>
      </c>
      <c r="Q1365">
        <v>0.19861362184012901</v>
      </c>
    </row>
    <row r="1366" spans="1:17" hidden="1" x14ac:dyDescent="0.3">
      <c r="A1366" t="s">
        <v>2884</v>
      </c>
      <c r="B1366" t="s">
        <v>2885</v>
      </c>
      <c r="C1366" t="str">
        <f>IFERROR(VLOOKUP(Table1[[#This Row],[Ticker]],[1]!Table1[[Symbol]:[Industry]],2,FALSE),"-")</f>
        <v>-</v>
      </c>
      <c r="D1366" t="s">
        <v>242</v>
      </c>
      <c r="E1366">
        <v>1167.6654499049901</v>
      </c>
      <c r="F1366">
        <v>423.45</v>
      </c>
      <c r="G1366">
        <v>-47.359849098020099</v>
      </c>
      <c r="H1366">
        <v>-1.6051329311521301</v>
      </c>
      <c r="I1366">
        <v>-27.007026777690101</v>
      </c>
      <c r="J1366">
        <v>0.86928320806902504</v>
      </c>
      <c r="K1366">
        <v>413.87483648526802</v>
      </c>
      <c r="L1366">
        <v>447.60593988822097</v>
      </c>
      <c r="M1366">
        <v>59.4719020087419</v>
      </c>
      <c r="N1366">
        <v>1.38619109510587</v>
      </c>
      <c r="O1366">
        <v>31.727476679655201</v>
      </c>
      <c r="P1366">
        <v>15.036674816625901</v>
      </c>
      <c r="Q1366">
        <v>-0.147618954343367</v>
      </c>
    </row>
    <row r="1367" spans="1:17" hidden="1" x14ac:dyDescent="0.3">
      <c r="A1367" t="s">
        <v>2886</v>
      </c>
      <c r="B1367" t="s">
        <v>2887</v>
      </c>
      <c r="C1367" t="str">
        <f>IFERROR(VLOOKUP(Table1[[#This Row],[Ticker]],[1]!Table1[[Symbol]:[Industry]],2,FALSE),"-")</f>
        <v>-</v>
      </c>
      <c r="D1367" t="s">
        <v>59</v>
      </c>
      <c r="E1367">
        <v>1166.0565891000001</v>
      </c>
      <c r="F1367">
        <v>1212.9000000000001</v>
      </c>
      <c r="G1367">
        <v>34.028627123688402</v>
      </c>
      <c r="H1367">
        <v>-1.7127752075749001</v>
      </c>
      <c r="I1367">
        <v>-27.0273581413351</v>
      </c>
      <c r="J1367">
        <v>-1.6851036886881301</v>
      </c>
      <c r="K1367">
        <v>1238.29230101548</v>
      </c>
      <c r="L1367">
        <v>1195.52267226304</v>
      </c>
      <c r="M1367">
        <v>51.1269211451744</v>
      </c>
      <c r="N1367">
        <v>0.74224935610035303</v>
      </c>
      <c r="O1367">
        <v>31.503009316514099</v>
      </c>
      <c r="P1367">
        <v>66.607142857142804</v>
      </c>
      <c r="Q1367">
        <v>9.7948377179744001E-2</v>
      </c>
    </row>
    <row r="1368" spans="1:17" hidden="1" x14ac:dyDescent="0.3">
      <c r="A1368" t="s">
        <v>2888</v>
      </c>
      <c r="B1368" t="s">
        <v>2889</v>
      </c>
      <c r="C1368" t="str">
        <f>IFERROR(VLOOKUP(Table1[[#This Row],[Ticker]],[1]!Table1[[Symbol]:[Industry]],2,FALSE),"-")</f>
        <v>-</v>
      </c>
      <c r="D1368" t="s">
        <v>230</v>
      </c>
      <c r="E1368">
        <v>1165.1600000000001</v>
      </c>
      <c r="F1368">
        <v>1456.45</v>
      </c>
      <c r="G1368">
        <v>118.95555365830801</v>
      </c>
      <c r="H1368">
        <v>-4.8520374365557899</v>
      </c>
      <c r="I1368">
        <v>149.19677246630201</v>
      </c>
      <c r="J1368">
        <v>0.31897249588860299</v>
      </c>
      <c r="K1368">
        <v>1345.25266437958</v>
      </c>
      <c r="L1368">
        <v>933.00814005807297</v>
      </c>
      <c r="M1368">
        <v>47.193345406243601</v>
      </c>
      <c r="N1368">
        <v>0.72434516178890596</v>
      </c>
      <c r="O1368">
        <v>12.602561021662201</v>
      </c>
      <c r="P1368">
        <v>250.95180722891499</v>
      </c>
      <c r="Q1368">
        <v>0.25718432688680798</v>
      </c>
    </row>
    <row r="1369" spans="1:17" hidden="1" x14ac:dyDescent="0.3">
      <c r="A1369" t="s">
        <v>2890</v>
      </c>
      <c r="B1369" t="s">
        <v>2891</v>
      </c>
      <c r="C1369" t="str">
        <f>IFERROR(VLOOKUP(Table1[[#This Row],[Ticker]],[1]!Table1[[Symbol]:[Industry]],2,FALSE),"-")</f>
        <v>-</v>
      </c>
      <c r="E1369">
        <v>1160.25</v>
      </c>
      <c r="F1369">
        <v>14.56</v>
      </c>
      <c r="G1369">
        <v>24.033990635715998</v>
      </c>
      <c r="H1369">
        <v>0.461867649567962</v>
      </c>
      <c r="I1369">
        <v>34.035102017366199</v>
      </c>
      <c r="J1369">
        <v>-4.5417285143506101</v>
      </c>
      <c r="K1369">
        <v>13.3507445006281</v>
      </c>
      <c r="L1369">
        <v>14.369564300672399</v>
      </c>
      <c r="M1369">
        <v>48.248065005501601</v>
      </c>
      <c r="N1369">
        <v>0.76092909824062005</v>
      </c>
      <c r="O1369">
        <v>9.6153846153846203</v>
      </c>
      <c r="P1369">
        <v>99.452054794520507</v>
      </c>
    </row>
    <row r="1370" spans="1:17" hidden="1" x14ac:dyDescent="0.3">
      <c r="A1370" t="s">
        <v>2892</v>
      </c>
      <c r="B1370" t="s">
        <v>2893</v>
      </c>
      <c r="C1370" t="str">
        <f>IFERROR(VLOOKUP(Table1[[#This Row],[Ticker]],[1]!Table1[[Symbol]:[Industry]],2,FALSE),"-")</f>
        <v>-</v>
      </c>
      <c r="D1370" t="s">
        <v>526</v>
      </c>
      <c r="E1370">
        <v>1160.194440748</v>
      </c>
      <c r="F1370">
        <v>54.92</v>
      </c>
      <c r="G1370">
        <v>15.8785846992721</v>
      </c>
      <c r="H1370">
        <v>1.3114743050956701</v>
      </c>
      <c r="I1370">
        <v>-22.556758254001501</v>
      </c>
      <c r="J1370">
        <v>-1.1495013095673501</v>
      </c>
      <c r="K1370">
        <v>56.842182704901298</v>
      </c>
      <c r="L1370">
        <v>54.8140328005504</v>
      </c>
      <c r="M1370">
        <v>42.8794554236717</v>
      </c>
      <c r="N1370">
        <v>0.56001429456392404</v>
      </c>
      <c r="O1370">
        <v>35.924981791697</v>
      </c>
      <c r="P1370">
        <v>89.379310344827601</v>
      </c>
      <c r="Q1370">
        <v>2.2613805588881E-2</v>
      </c>
    </row>
    <row r="1371" spans="1:17" hidden="1" x14ac:dyDescent="0.3">
      <c r="A1371" t="s">
        <v>2894</v>
      </c>
      <c r="B1371" t="s">
        <v>2895</v>
      </c>
      <c r="C1371" t="str">
        <f>IFERROR(VLOOKUP(Table1[[#This Row],[Ticker]],[1]!Table1[[Symbol]:[Industry]],2,FALSE),"-")</f>
        <v>-</v>
      </c>
      <c r="D1371" t="s">
        <v>207</v>
      </c>
      <c r="E1371">
        <v>1156.971873855</v>
      </c>
      <c r="F1371">
        <v>521.85</v>
      </c>
      <c r="G1371">
        <v>4.4596683694961801</v>
      </c>
      <c r="H1371">
        <v>4.9951538888366702</v>
      </c>
      <c r="I1371">
        <v>5.2534757093894298</v>
      </c>
      <c r="J1371">
        <v>6.91620634358424</v>
      </c>
      <c r="K1371">
        <v>488.79071147516203</v>
      </c>
      <c r="L1371">
        <v>472.32238692872801</v>
      </c>
      <c r="M1371">
        <v>74.793502912338695</v>
      </c>
      <c r="N1371">
        <v>0.96341097040724599</v>
      </c>
      <c r="O1371">
        <v>19.411708345309901</v>
      </c>
      <c r="P1371">
        <v>35.457495133030498</v>
      </c>
      <c r="Q1371">
        <v>3.3500027235276002E-2</v>
      </c>
    </row>
    <row r="1372" spans="1:17" hidden="1" x14ac:dyDescent="0.3">
      <c r="A1372" t="s">
        <v>2896</v>
      </c>
      <c r="B1372" t="s">
        <v>2897</v>
      </c>
      <c r="C1372" t="str">
        <f>IFERROR(VLOOKUP(Table1[[#This Row],[Ticker]],[1]!Table1[[Symbol]:[Industry]],2,FALSE),"-")</f>
        <v>-</v>
      </c>
      <c r="D1372" t="s">
        <v>104</v>
      </c>
      <c r="E1372">
        <v>1156.10556288</v>
      </c>
      <c r="F1372">
        <v>388.2</v>
      </c>
      <c r="G1372">
        <v>142.91579191701399</v>
      </c>
      <c r="H1372">
        <v>38.743866229875103</v>
      </c>
      <c r="I1372">
        <v>78.664964098698604</v>
      </c>
      <c r="J1372">
        <v>8.1448276550784904</v>
      </c>
      <c r="K1372">
        <v>339.836079318972</v>
      </c>
      <c r="L1372">
        <v>270.65442586899297</v>
      </c>
      <c r="M1372">
        <v>59.700631526630303</v>
      </c>
      <c r="N1372">
        <v>2.7649550220862098</v>
      </c>
      <c r="O1372">
        <v>6.9036579082946998</v>
      </c>
      <c r="P1372">
        <v>185.231447465099</v>
      </c>
      <c r="Q1372">
        <v>8.1480318781504996E-2</v>
      </c>
    </row>
    <row r="1373" spans="1:17" hidden="1" x14ac:dyDescent="0.3">
      <c r="A1373" t="s">
        <v>2898</v>
      </c>
      <c r="B1373" t="s">
        <v>2899</v>
      </c>
      <c r="C1373" t="str">
        <f>IFERROR(VLOOKUP(Table1[[#This Row],[Ticker]],[1]!Table1[[Symbol]:[Industry]],2,FALSE),"-")</f>
        <v>-</v>
      </c>
      <c r="D1373" t="s">
        <v>80</v>
      </c>
      <c r="E1373">
        <v>1149.4556594799999</v>
      </c>
      <c r="F1373">
        <v>254.12</v>
      </c>
      <c r="G1373">
        <v>3.4563621159537599</v>
      </c>
      <c r="H1373">
        <v>20.082975708176001</v>
      </c>
      <c r="I1373">
        <v>-0.76641788486612505</v>
      </c>
      <c r="J1373">
        <v>2.85898903294227</v>
      </c>
      <c r="K1373">
        <v>226.366882315369</v>
      </c>
      <c r="L1373">
        <v>216.68232745594199</v>
      </c>
      <c r="M1373">
        <v>78.357863111777206</v>
      </c>
      <c r="N1373">
        <v>1.5883860698802901</v>
      </c>
      <c r="O1373">
        <v>2.2745159767039098</v>
      </c>
      <c r="P1373">
        <v>41.177777777777699</v>
      </c>
      <c r="Q1373">
        <v>-2.6683392433722999E-2</v>
      </c>
    </row>
    <row r="1374" spans="1:17" hidden="1" x14ac:dyDescent="0.3">
      <c r="A1374" t="s">
        <v>2900</v>
      </c>
      <c r="B1374" t="s">
        <v>2901</v>
      </c>
      <c r="C1374" t="str">
        <f>IFERROR(VLOOKUP(Table1[[#This Row],[Ticker]],[1]!Table1[[Symbol]:[Industry]],2,FALSE),"-")</f>
        <v>-</v>
      </c>
      <c r="D1374" t="s">
        <v>653</v>
      </c>
      <c r="E1374">
        <v>1147.72599704</v>
      </c>
      <c r="F1374">
        <v>821.45</v>
      </c>
      <c r="G1374">
        <v>-10.0419877952157</v>
      </c>
      <c r="H1374">
        <v>9.4543396383634697</v>
      </c>
      <c r="I1374">
        <v>3.2316092637318699</v>
      </c>
      <c r="J1374">
        <v>0.13364542051690501</v>
      </c>
      <c r="K1374">
        <v>780.65259810678799</v>
      </c>
      <c r="M1374">
        <v>56.4011008094472</v>
      </c>
      <c r="N1374">
        <v>0.809385877396127</v>
      </c>
      <c r="O1374">
        <v>24.408058920201999</v>
      </c>
      <c r="P1374">
        <v>30.814555298988701</v>
      </c>
    </row>
    <row r="1375" spans="1:17" hidden="1" x14ac:dyDescent="0.3">
      <c r="A1375" t="s">
        <v>2902</v>
      </c>
      <c r="B1375" t="s">
        <v>2903</v>
      </c>
      <c r="C1375" t="str">
        <f>IFERROR(VLOOKUP(Table1[[#This Row],[Ticker]],[1]!Table1[[Symbol]:[Industry]],2,FALSE),"-")</f>
        <v>-</v>
      </c>
      <c r="D1375" t="s">
        <v>297</v>
      </c>
      <c r="E1375">
        <v>1146.67529565</v>
      </c>
      <c r="F1375">
        <v>470.55</v>
      </c>
      <c r="G1375">
        <v>-26.571339903063699</v>
      </c>
      <c r="H1375">
        <v>9.8853276648366002</v>
      </c>
      <c r="I1375">
        <v>-5.2296971452679699</v>
      </c>
      <c r="J1375">
        <v>2.2371979270012798</v>
      </c>
      <c r="K1375">
        <v>437.137931338812</v>
      </c>
      <c r="L1375">
        <v>433.142831103238</v>
      </c>
      <c r="M1375">
        <v>61.047076865925099</v>
      </c>
      <c r="N1375">
        <v>0.61840862531062402</v>
      </c>
      <c r="O1375">
        <v>11.1252789289129</v>
      </c>
      <c r="P1375">
        <v>30.111986727498898</v>
      </c>
      <c r="Q1375">
        <v>-9.8972371170700005E-4</v>
      </c>
    </row>
    <row r="1376" spans="1:17" hidden="1" x14ac:dyDescent="0.3">
      <c r="A1376" t="s">
        <v>2904</v>
      </c>
      <c r="B1376" t="s">
        <v>2905</v>
      </c>
      <c r="C1376" t="str">
        <f>IFERROR(VLOOKUP(Table1[[#This Row],[Ticker]],[1]!Table1[[Symbol]:[Industry]],2,FALSE),"-")</f>
        <v>-</v>
      </c>
      <c r="D1376" t="s">
        <v>119</v>
      </c>
      <c r="E1376">
        <v>1144.1067334280001</v>
      </c>
      <c r="F1376">
        <v>156.74</v>
      </c>
      <c r="G1376">
        <v>-44.372105980145399</v>
      </c>
      <c r="H1376">
        <v>1.6152170517381099</v>
      </c>
      <c r="I1376">
        <v>-20.715883612791501</v>
      </c>
      <c r="J1376">
        <v>0.49143561424499699</v>
      </c>
      <c r="K1376">
        <v>149.45966794500799</v>
      </c>
      <c r="L1376">
        <v>154.27611582451399</v>
      </c>
      <c r="M1376">
        <v>74.387078707997702</v>
      </c>
      <c r="N1376">
        <v>0.55388256467650698</v>
      </c>
      <c r="O1376">
        <v>41.7634298838841</v>
      </c>
      <c r="P1376">
        <v>24.101346001583501</v>
      </c>
      <c r="Q1376">
        <v>5.8910094984983001E-2</v>
      </c>
    </row>
    <row r="1377" spans="1:17" hidden="1" x14ac:dyDescent="0.3">
      <c r="A1377" t="s">
        <v>2906</v>
      </c>
      <c r="B1377" t="s">
        <v>2907</v>
      </c>
      <c r="C1377" t="str">
        <f>IFERROR(VLOOKUP(Table1[[#This Row],[Ticker]],[1]!Table1[[Symbol]:[Industry]],2,FALSE),"-")</f>
        <v>-</v>
      </c>
      <c r="D1377" t="s">
        <v>127</v>
      </c>
      <c r="E1377">
        <v>1143.2514119699999</v>
      </c>
      <c r="F1377">
        <v>247.9</v>
      </c>
      <c r="G1377">
        <v>350.00577532274502</v>
      </c>
      <c r="H1377">
        <v>108.12039283650201</v>
      </c>
      <c r="I1377">
        <v>206.79842800355499</v>
      </c>
      <c r="J1377">
        <v>20.215042925307799</v>
      </c>
      <c r="K1377">
        <v>164.055958699586</v>
      </c>
      <c r="L1377">
        <v>114.172668407187</v>
      </c>
      <c r="M1377">
        <v>80.575738515649505</v>
      </c>
      <c r="N1377">
        <v>2.4859165519377</v>
      </c>
      <c r="O1377">
        <v>8.2694634933440696</v>
      </c>
      <c r="P1377">
        <v>404.88798370671998</v>
      </c>
      <c r="Q1377">
        <v>0.17665572149255199</v>
      </c>
    </row>
    <row r="1378" spans="1:17" hidden="1" x14ac:dyDescent="0.3">
      <c r="A1378" t="s">
        <v>2908</v>
      </c>
      <c r="B1378" t="s">
        <v>2909</v>
      </c>
      <c r="C1378" t="str">
        <f>IFERROR(VLOOKUP(Table1[[#This Row],[Ticker]],[1]!Table1[[Symbol]:[Industry]],2,FALSE),"-")</f>
        <v>-</v>
      </c>
      <c r="D1378" t="s">
        <v>72</v>
      </c>
      <c r="E1378">
        <v>1140.3040000000001</v>
      </c>
      <c r="F1378">
        <v>750.2</v>
      </c>
      <c r="G1378">
        <v>96.934145672605197</v>
      </c>
      <c r="H1378">
        <v>26.7101067046178</v>
      </c>
      <c r="I1378">
        <v>38.397949983880103</v>
      </c>
      <c r="J1378">
        <v>2.3168509713582202</v>
      </c>
      <c r="K1378">
        <v>654.81436801096299</v>
      </c>
      <c r="L1378">
        <v>533.58399830185499</v>
      </c>
      <c r="M1378">
        <v>67.645844808967198</v>
      </c>
      <c r="N1378">
        <v>0.66330661287640802</v>
      </c>
      <c r="O1378">
        <v>5.6318315115968902</v>
      </c>
      <c r="P1378">
        <v>140.02559590465501</v>
      </c>
      <c r="Q1378">
        <v>0.136953763436339</v>
      </c>
    </row>
    <row r="1379" spans="1:17" hidden="1" x14ac:dyDescent="0.3">
      <c r="A1379" t="s">
        <v>2910</v>
      </c>
      <c r="B1379" t="s">
        <v>2911</v>
      </c>
      <c r="C1379" t="str">
        <f>IFERROR(VLOOKUP(Table1[[#This Row],[Ticker]],[1]!Table1[[Symbol]:[Industry]],2,FALSE),"-")</f>
        <v>-</v>
      </c>
      <c r="D1379" t="s">
        <v>242</v>
      </c>
      <c r="E1379">
        <v>1139.850037188</v>
      </c>
      <c r="F1379">
        <v>121.32</v>
      </c>
      <c r="G1379">
        <v>-14.3898540049268</v>
      </c>
      <c r="H1379">
        <v>9.1592693429421992</v>
      </c>
      <c r="I1379">
        <v>13.652088658283301</v>
      </c>
      <c r="J1379">
        <v>3.4648027276139</v>
      </c>
      <c r="K1379">
        <v>114.658980789192</v>
      </c>
      <c r="L1379">
        <v>106.171014104783</v>
      </c>
      <c r="M1379">
        <v>60.3378593145788</v>
      </c>
      <c r="N1379">
        <v>0.91241936854380501</v>
      </c>
      <c r="O1379">
        <v>9.1740850642927807</v>
      </c>
      <c r="P1379">
        <v>48.131868131868103</v>
      </c>
      <c r="Q1379">
        <v>-3.7156587293187E-2</v>
      </c>
    </row>
    <row r="1380" spans="1:17" hidden="1" x14ac:dyDescent="0.3">
      <c r="A1380" t="s">
        <v>2912</v>
      </c>
      <c r="B1380" t="s">
        <v>2913</v>
      </c>
      <c r="C1380" t="str">
        <f>IFERROR(VLOOKUP(Table1[[#This Row],[Ticker]],[1]!Table1[[Symbol]:[Industry]],2,FALSE),"-")</f>
        <v>-</v>
      </c>
      <c r="D1380" t="s">
        <v>230</v>
      </c>
      <c r="E1380">
        <v>1138.8255751199999</v>
      </c>
      <c r="F1380">
        <v>976.35</v>
      </c>
      <c r="G1380">
        <v>62.164266113538702</v>
      </c>
      <c r="H1380">
        <v>-4.5374566577684901</v>
      </c>
      <c r="I1380">
        <v>-1.15491968261102</v>
      </c>
      <c r="J1380">
        <v>0.93143710409802005</v>
      </c>
      <c r="K1380">
        <v>960.59710768670504</v>
      </c>
      <c r="L1380">
        <v>873.23990807361997</v>
      </c>
      <c r="M1380">
        <v>66.240403977013898</v>
      </c>
      <c r="N1380">
        <v>1.06702032646862</v>
      </c>
      <c r="O1380">
        <v>13.1817483484406</v>
      </c>
      <c r="P1380">
        <v>89.196783257436294</v>
      </c>
      <c r="Q1380">
        <v>2.3030184201309999E-2</v>
      </c>
    </row>
    <row r="1381" spans="1:17" hidden="1" x14ac:dyDescent="0.3">
      <c r="A1381" t="s">
        <v>2914</v>
      </c>
      <c r="B1381" t="s">
        <v>2915</v>
      </c>
      <c r="C1381" t="str">
        <f>IFERROR(VLOOKUP(Table1[[#This Row],[Ticker]],[1]!Table1[[Symbol]:[Industry]],2,FALSE),"-")</f>
        <v>-</v>
      </c>
      <c r="D1381" t="s">
        <v>887</v>
      </c>
      <c r="E1381">
        <v>1137.42106825</v>
      </c>
      <c r="F1381">
        <v>805.9</v>
      </c>
      <c r="G1381">
        <v>37.717866452331698</v>
      </c>
      <c r="H1381">
        <v>15.5221970602166</v>
      </c>
      <c r="I1381">
        <v>-13.5664665824113</v>
      </c>
      <c r="J1381">
        <v>3.34890838882946</v>
      </c>
      <c r="K1381">
        <v>756.99603970103203</v>
      </c>
      <c r="L1381">
        <v>715.053768311932</v>
      </c>
      <c r="M1381">
        <v>58.541763209115899</v>
      </c>
      <c r="N1381">
        <v>3.8217257372925202</v>
      </c>
      <c r="O1381">
        <v>13.5376597592753</v>
      </c>
      <c r="P1381">
        <v>71.449845761089193</v>
      </c>
      <c r="Q1381">
        <v>0.116770812404212</v>
      </c>
    </row>
    <row r="1382" spans="1:17" hidden="1" x14ac:dyDescent="0.3">
      <c r="A1382" t="s">
        <v>2916</v>
      </c>
      <c r="B1382" t="s">
        <v>2917</v>
      </c>
      <c r="C1382" t="str">
        <f>IFERROR(VLOOKUP(Table1[[#This Row],[Ticker]],[1]!Table1[[Symbol]:[Industry]],2,FALSE),"-")</f>
        <v>-</v>
      </c>
      <c r="D1382" t="s">
        <v>304</v>
      </c>
      <c r="E1382">
        <v>1136.6614999999999</v>
      </c>
      <c r="F1382">
        <v>8743.5499999999993</v>
      </c>
      <c r="G1382">
        <v>67.344309751051298</v>
      </c>
      <c r="H1382">
        <v>-5.7436279207531902</v>
      </c>
      <c r="I1382">
        <v>-20.709446222127401</v>
      </c>
      <c r="J1382">
        <v>0.83576533052867197</v>
      </c>
      <c r="K1382">
        <v>8835.6553523471393</v>
      </c>
      <c r="L1382">
        <v>8040.7612642200502</v>
      </c>
      <c r="M1382">
        <v>49.104032404572102</v>
      </c>
      <c r="N1382">
        <v>0.69938106371203601</v>
      </c>
      <c r="O1382">
        <v>14.953308438792</v>
      </c>
      <c r="P1382">
        <v>96.971164676728904</v>
      </c>
      <c r="Q1382">
        <v>0.19203083602087301</v>
      </c>
    </row>
    <row r="1383" spans="1:17" hidden="1" x14ac:dyDescent="0.3">
      <c r="A1383" t="s">
        <v>2918</v>
      </c>
      <c r="B1383" t="s">
        <v>2919</v>
      </c>
      <c r="C1383" t="str">
        <f>IFERROR(VLOOKUP(Table1[[#This Row],[Ticker]],[1]!Table1[[Symbol]:[Industry]],2,FALSE),"-")</f>
        <v>-</v>
      </c>
      <c r="D1383" t="s">
        <v>387</v>
      </c>
      <c r="E1383">
        <v>1135.056778848</v>
      </c>
      <c r="F1383">
        <v>54.84</v>
      </c>
      <c r="G1383">
        <v>337.09349291764102</v>
      </c>
      <c r="H1383">
        <v>90.406695309873896</v>
      </c>
      <c r="I1383">
        <v>49.291105321396003</v>
      </c>
      <c r="J1383">
        <v>5.2957002051931896</v>
      </c>
      <c r="K1383">
        <v>40.153177722090597</v>
      </c>
      <c r="L1383">
        <v>28.535918520125598</v>
      </c>
      <c r="M1383">
        <v>70.729023002818593</v>
      </c>
      <c r="N1383">
        <v>1.16761010617544</v>
      </c>
      <c r="O1383">
        <v>8.4062727935813193</v>
      </c>
      <c r="P1383">
        <v>435.02439024390202</v>
      </c>
      <c r="Q1383">
        <v>0.119025889726872</v>
      </c>
    </row>
    <row r="1384" spans="1:17" hidden="1" x14ac:dyDescent="0.3">
      <c r="A1384" t="s">
        <v>2920</v>
      </c>
      <c r="B1384" t="s">
        <v>2921</v>
      </c>
      <c r="C1384" t="str">
        <f>IFERROR(VLOOKUP(Table1[[#This Row],[Ticker]],[1]!Table1[[Symbol]:[Industry]],2,FALSE),"-")</f>
        <v>-</v>
      </c>
      <c r="D1384" t="s">
        <v>375</v>
      </c>
      <c r="E1384">
        <v>1134.6618158000001</v>
      </c>
      <c r="F1384">
        <v>729.2</v>
      </c>
      <c r="G1384">
        <v>-29.773125476464301</v>
      </c>
      <c r="H1384">
        <v>28.532505847667998</v>
      </c>
      <c r="I1384">
        <v>-8.9213046638024593</v>
      </c>
      <c r="J1384">
        <v>17.122915875674899</v>
      </c>
      <c r="K1384">
        <v>620.34577442243506</v>
      </c>
      <c r="L1384">
        <v>644.78906066224397</v>
      </c>
      <c r="M1384">
        <v>75.5901972350741</v>
      </c>
      <c r="N1384">
        <v>1.8782905458302299</v>
      </c>
      <c r="O1384">
        <v>22.4629731212287</v>
      </c>
      <c r="P1384">
        <v>47.940758774599303</v>
      </c>
      <c r="Q1384">
        <v>-4.5254376337371997E-2</v>
      </c>
    </row>
    <row r="1385" spans="1:17" hidden="1" x14ac:dyDescent="0.3">
      <c r="A1385" t="s">
        <v>2922</v>
      </c>
      <c r="B1385" t="s">
        <v>2923</v>
      </c>
      <c r="C1385" t="str">
        <f>IFERROR(VLOOKUP(Table1[[#This Row],[Ticker]],[1]!Table1[[Symbol]:[Industry]],2,FALSE),"-")</f>
        <v>-</v>
      </c>
      <c r="D1385" t="s">
        <v>333</v>
      </c>
      <c r="E1385">
        <v>1126.7281161999999</v>
      </c>
      <c r="F1385">
        <v>768.55</v>
      </c>
      <c r="G1385">
        <v>471.44988850171097</v>
      </c>
      <c r="H1385">
        <v>18.111410458846599</v>
      </c>
      <c r="I1385">
        <v>191.591694369972</v>
      </c>
      <c r="J1385">
        <v>2.3799384894931901</v>
      </c>
      <c r="K1385">
        <v>627.389415894085</v>
      </c>
      <c r="L1385">
        <v>405.58345498748798</v>
      </c>
      <c r="M1385">
        <v>66.274053281736897</v>
      </c>
      <c r="N1385">
        <v>1.4516421676742599</v>
      </c>
      <c r="O1385">
        <v>6.23902153405764</v>
      </c>
      <c r="P1385">
        <v>556.31938514090496</v>
      </c>
      <c r="Q1385">
        <v>0.26074696307397</v>
      </c>
    </row>
    <row r="1386" spans="1:17" hidden="1" x14ac:dyDescent="0.3">
      <c r="A1386" t="s">
        <v>2924</v>
      </c>
      <c r="B1386" t="s">
        <v>2925</v>
      </c>
      <c r="C1386" t="str">
        <f>IFERROR(VLOOKUP(Table1[[#This Row],[Ticker]],[1]!Table1[[Symbol]:[Industry]],2,FALSE),"-")</f>
        <v>-</v>
      </c>
      <c r="D1386" t="s">
        <v>21</v>
      </c>
      <c r="E1386">
        <v>1122.1985178269999</v>
      </c>
      <c r="F1386">
        <v>115.81</v>
      </c>
      <c r="G1386">
        <v>33.749683809537302</v>
      </c>
      <c r="H1386">
        <v>14.0087548470699</v>
      </c>
      <c r="I1386">
        <v>-1.76027077402072</v>
      </c>
      <c r="J1386">
        <v>4.61065243803034</v>
      </c>
      <c r="K1386">
        <v>102.817618557123</v>
      </c>
      <c r="L1386">
        <v>95.665892643304502</v>
      </c>
      <c r="M1386">
        <v>75.939756748201503</v>
      </c>
      <c r="N1386">
        <v>1.5758437148245601</v>
      </c>
      <c r="O1386">
        <v>10.871254641222601</v>
      </c>
      <c r="P1386">
        <v>61.972027972027902</v>
      </c>
      <c r="Q1386">
        <v>5.0732374442306001E-2</v>
      </c>
    </row>
    <row r="1387" spans="1:17" hidden="1" x14ac:dyDescent="0.3">
      <c r="A1387" t="s">
        <v>2926</v>
      </c>
      <c r="B1387" t="s">
        <v>2927</v>
      </c>
      <c r="C1387" t="str">
        <f>IFERROR(VLOOKUP(Table1[[#This Row],[Ticker]],[1]!Table1[[Symbol]:[Industry]],2,FALSE),"-")</f>
        <v>-</v>
      </c>
      <c r="D1387" t="s">
        <v>230</v>
      </c>
      <c r="E1387">
        <v>1118.2554596</v>
      </c>
      <c r="F1387">
        <v>172.22</v>
      </c>
      <c r="G1387">
        <v>187.50087651441001</v>
      </c>
      <c r="H1387">
        <v>145.35264588230399</v>
      </c>
      <c r="I1387">
        <v>91.2064272023607</v>
      </c>
      <c r="J1387">
        <v>18.6658539573382</v>
      </c>
      <c r="K1387">
        <v>111.824408942807</v>
      </c>
      <c r="L1387">
        <v>86.109538936499405</v>
      </c>
      <c r="M1387">
        <v>71.224135722511505</v>
      </c>
      <c r="N1387">
        <v>1.4729188563306901</v>
      </c>
      <c r="O1387">
        <v>7.2175124840320599</v>
      </c>
      <c r="P1387">
        <v>223.417840375586</v>
      </c>
      <c r="Q1387">
        <v>0.115440743754727</v>
      </c>
    </row>
    <row r="1388" spans="1:17" hidden="1" x14ac:dyDescent="0.3">
      <c r="A1388" t="s">
        <v>2928</v>
      </c>
      <c r="B1388" t="s">
        <v>2929</v>
      </c>
      <c r="C1388" t="str">
        <f>IFERROR(VLOOKUP(Table1[[#This Row],[Ticker]],[1]!Table1[[Symbol]:[Industry]],2,FALSE),"-")</f>
        <v>-</v>
      </c>
      <c r="D1388" t="s">
        <v>130</v>
      </c>
      <c r="E1388">
        <v>1113.84935</v>
      </c>
      <c r="F1388">
        <v>28.9</v>
      </c>
      <c r="G1388">
        <v>201.274806962246</v>
      </c>
      <c r="H1388">
        <v>9.2163475994426403</v>
      </c>
      <c r="I1388">
        <v>3.5969876743371798</v>
      </c>
      <c r="J1388">
        <v>4.5264648698733003</v>
      </c>
      <c r="K1388">
        <v>26.507802092011499</v>
      </c>
      <c r="L1388">
        <v>23.926658237747201</v>
      </c>
      <c r="M1388">
        <v>75.774578572609201</v>
      </c>
      <c r="N1388">
        <v>1.38610576237516</v>
      </c>
      <c r="O1388">
        <v>15.570934256055301</v>
      </c>
      <c r="P1388">
        <v>242.011834319526</v>
      </c>
      <c r="Q1388">
        <v>7.7554167078326006E-2</v>
      </c>
    </row>
    <row r="1389" spans="1:17" hidden="1" x14ac:dyDescent="0.3">
      <c r="A1389" t="s">
        <v>2930</v>
      </c>
      <c r="B1389" t="s">
        <v>2931</v>
      </c>
      <c r="C1389" t="str">
        <f>IFERROR(VLOOKUP(Table1[[#This Row],[Ticker]],[1]!Table1[[Symbol]:[Industry]],2,FALSE),"-")</f>
        <v>-</v>
      </c>
      <c r="D1389" t="s">
        <v>617</v>
      </c>
      <c r="E1389">
        <v>1110.8113324000001</v>
      </c>
      <c r="F1389">
        <v>308</v>
      </c>
      <c r="G1389">
        <v>-12.6913673940465</v>
      </c>
      <c r="H1389">
        <v>23.004095370868701</v>
      </c>
      <c r="I1389">
        <v>-4.2164856414983198</v>
      </c>
      <c r="J1389">
        <v>9.5768292799230004</v>
      </c>
      <c r="K1389">
        <v>281.72532241193301</v>
      </c>
      <c r="L1389">
        <v>283.815803137388</v>
      </c>
      <c r="M1389">
        <v>62.921736847010401</v>
      </c>
      <c r="N1389">
        <v>2.6391732124526901</v>
      </c>
      <c r="O1389">
        <v>16.7532467532467</v>
      </c>
      <c r="P1389">
        <v>36.8888888888888</v>
      </c>
      <c r="Q1389">
        <v>7.0341183584549999E-3</v>
      </c>
    </row>
    <row r="1390" spans="1:17" hidden="1" x14ac:dyDescent="0.3">
      <c r="A1390" t="s">
        <v>2932</v>
      </c>
      <c r="B1390" t="s">
        <v>2933</v>
      </c>
      <c r="C1390" t="str">
        <f>IFERROR(VLOOKUP(Table1[[#This Row],[Ticker]],[1]!Table1[[Symbol]:[Industry]],2,FALSE),"-")</f>
        <v>-</v>
      </c>
      <c r="D1390" t="s">
        <v>387</v>
      </c>
      <c r="E1390">
        <v>1110.5393415999999</v>
      </c>
      <c r="F1390">
        <v>170.2</v>
      </c>
      <c r="G1390">
        <v>41.754728415363999</v>
      </c>
      <c r="H1390">
        <v>12.444180394962</v>
      </c>
      <c r="I1390">
        <v>-40.188666334101597</v>
      </c>
      <c r="J1390">
        <v>-2.1486786211259901</v>
      </c>
      <c r="K1390">
        <v>172.351736870612</v>
      </c>
      <c r="L1390">
        <v>171.99218456585001</v>
      </c>
      <c r="M1390">
        <v>69.143852530421597</v>
      </c>
      <c r="N1390">
        <v>2.18212399563973</v>
      </c>
      <c r="O1390">
        <v>75.235017626321905</v>
      </c>
      <c r="P1390">
        <v>75.463917525773198</v>
      </c>
      <c r="Q1390">
        <v>7.0105958409049998E-3</v>
      </c>
    </row>
    <row r="1391" spans="1:17" hidden="1" x14ac:dyDescent="0.3">
      <c r="A1391" t="s">
        <v>2934</v>
      </c>
      <c r="B1391" t="s">
        <v>2935</v>
      </c>
      <c r="C1391" t="str">
        <f>IFERROR(VLOOKUP(Table1[[#This Row],[Ticker]],[1]!Table1[[Symbol]:[Industry]],2,FALSE),"-")</f>
        <v>-</v>
      </c>
      <c r="D1391" t="s">
        <v>333</v>
      </c>
      <c r="E1391">
        <v>1106.0793585849999</v>
      </c>
      <c r="F1391">
        <v>21.05</v>
      </c>
      <c r="G1391">
        <v>82.52800893269</v>
      </c>
      <c r="H1391">
        <v>-3.4400359336475002</v>
      </c>
      <c r="I1391">
        <v>11.0964028790155</v>
      </c>
      <c r="J1391">
        <v>-3.9602470328691299</v>
      </c>
      <c r="K1391">
        <v>21.509479003653201</v>
      </c>
      <c r="L1391">
        <v>18.891882484581199</v>
      </c>
      <c r="M1391">
        <v>36.288578430757902</v>
      </c>
      <c r="N1391">
        <v>1.2430823494332299</v>
      </c>
      <c r="O1391">
        <v>97.862232779097297</v>
      </c>
      <c r="P1391">
        <v>139.20454545454501</v>
      </c>
      <c r="Q1391">
        <v>8.4607489689871002E-2</v>
      </c>
    </row>
    <row r="1392" spans="1:17" hidden="1" x14ac:dyDescent="0.3">
      <c r="A1392" t="s">
        <v>2936</v>
      </c>
      <c r="B1392" t="s">
        <v>2937</v>
      </c>
      <c r="C1392" t="str">
        <f>IFERROR(VLOOKUP(Table1[[#This Row],[Ticker]],[1]!Table1[[Symbol]:[Industry]],2,FALSE),"-")</f>
        <v>-</v>
      </c>
      <c r="D1392" t="s">
        <v>98</v>
      </c>
      <c r="E1392">
        <v>1103.121760103</v>
      </c>
      <c r="F1392">
        <v>225.83</v>
      </c>
      <c r="G1392">
        <v>-20.560260986046199</v>
      </c>
      <c r="H1392">
        <v>-3.3714418742415599</v>
      </c>
      <c r="I1392">
        <v>-43.434620037823102</v>
      </c>
      <c r="J1392">
        <v>-1.67733556871585</v>
      </c>
      <c r="K1392">
        <v>236.47221736351301</v>
      </c>
      <c r="M1392">
        <v>38.724953908234603</v>
      </c>
      <c r="N1392">
        <v>0.74539955354522602</v>
      </c>
      <c r="O1392">
        <v>69.153788247796996</v>
      </c>
      <c r="P1392">
        <v>36.866666666666603</v>
      </c>
    </row>
    <row r="1393" spans="1:17" hidden="1" x14ac:dyDescent="0.3">
      <c r="A1393" t="s">
        <v>2938</v>
      </c>
      <c r="B1393" t="s">
        <v>2939</v>
      </c>
      <c r="C1393" t="str">
        <f>IFERROR(VLOOKUP(Table1[[#This Row],[Ticker]],[1]!Table1[[Symbol]:[Industry]],2,FALSE),"-")</f>
        <v>-</v>
      </c>
      <c r="D1393" t="s">
        <v>617</v>
      </c>
      <c r="E1393">
        <v>1102.98496</v>
      </c>
      <c r="F1393">
        <v>868</v>
      </c>
      <c r="G1393">
        <v>-24.6869045069161</v>
      </c>
      <c r="H1393">
        <v>9.7701503902793494</v>
      </c>
      <c r="I1393">
        <v>-4.8755825200472502</v>
      </c>
      <c r="J1393">
        <v>1.2249381523160501</v>
      </c>
      <c r="K1393">
        <v>820.499095896477</v>
      </c>
      <c r="L1393">
        <v>807.75021860129095</v>
      </c>
      <c r="M1393">
        <v>70.203212469705804</v>
      </c>
      <c r="N1393">
        <v>1.65578205485751</v>
      </c>
      <c r="O1393">
        <v>9.2338709677419306</v>
      </c>
      <c r="P1393">
        <v>23.199205166418199</v>
      </c>
    </row>
    <row r="1394" spans="1:17" hidden="1" x14ac:dyDescent="0.3">
      <c r="A1394" t="s">
        <v>2940</v>
      </c>
      <c r="B1394" t="s">
        <v>2941</v>
      </c>
      <c r="C1394" t="str">
        <f>IFERROR(VLOOKUP(Table1[[#This Row],[Ticker]],[1]!Table1[[Symbol]:[Industry]],2,FALSE),"-")</f>
        <v>-</v>
      </c>
      <c r="D1394" t="s">
        <v>617</v>
      </c>
      <c r="E1394">
        <v>1102.8666499999999</v>
      </c>
      <c r="F1394">
        <v>452.2</v>
      </c>
      <c r="G1394">
        <v>-11.363343493297201</v>
      </c>
      <c r="H1394">
        <v>13.016104232588001</v>
      </c>
      <c r="I1394">
        <v>-10.6242431293843</v>
      </c>
      <c r="J1394">
        <v>4.9807956968333897</v>
      </c>
      <c r="K1394">
        <v>423.41983532164801</v>
      </c>
      <c r="L1394">
        <v>409.61953286313798</v>
      </c>
      <c r="M1394">
        <v>65.433384299452797</v>
      </c>
      <c r="N1394">
        <v>1.12219666694176</v>
      </c>
      <c r="O1394">
        <v>19.416187527642599</v>
      </c>
      <c r="P1394">
        <v>32.590529247910801</v>
      </c>
    </row>
    <row r="1395" spans="1:17" hidden="1" x14ac:dyDescent="0.3">
      <c r="A1395" t="s">
        <v>2942</v>
      </c>
      <c r="B1395" t="s">
        <v>2943</v>
      </c>
      <c r="C1395" t="str">
        <f>IFERROR(VLOOKUP(Table1[[#This Row],[Ticker]],[1]!Table1[[Symbol]:[Industry]],2,FALSE),"-")</f>
        <v>-</v>
      </c>
      <c r="D1395" t="s">
        <v>539</v>
      </c>
      <c r="E1395">
        <v>1102.61749046</v>
      </c>
      <c r="F1395">
        <v>477.7</v>
      </c>
      <c r="G1395">
        <v>10.6993128911004</v>
      </c>
      <c r="H1395">
        <v>23.470403276532601</v>
      </c>
      <c r="I1395">
        <v>-34.7302850529355</v>
      </c>
      <c r="J1395">
        <v>-0.79569544501616496</v>
      </c>
      <c r="K1395">
        <v>437.22692601160998</v>
      </c>
      <c r="L1395">
        <v>457.11408816801799</v>
      </c>
      <c r="M1395">
        <v>59.398051523476703</v>
      </c>
      <c r="N1395">
        <v>2.2266593201312599</v>
      </c>
      <c r="O1395">
        <v>37.094410718023802</v>
      </c>
      <c r="P1395">
        <v>59.233333333333299</v>
      </c>
      <c r="Q1395">
        <v>-5.1579192395937001E-2</v>
      </c>
    </row>
    <row r="1396" spans="1:17" hidden="1" x14ac:dyDescent="0.3">
      <c r="A1396" t="s">
        <v>2944</v>
      </c>
      <c r="B1396" t="s">
        <v>2945</v>
      </c>
      <c r="C1396" t="str">
        <f>IFERROR(VLOOKUP(Table1[[#This Row],[Ticker]],[1]!Table1[[Symbol]:[Industry]],2,FALSE),"-")</f>
        <v>-</v>
      </c>
      <c r="D1396" t="s">
        <v>1521</v>
      </c>
      <c r="E1396">
        <v>1098.96740955</v>
      </c>
      <c r="F1396">
        <v>452.25</v>
      </c>
      <c r="G1396">
        <v>317.59432564141201</v>
      </c>
      <c r="H1396">
        <v>57.475663449389202</v>
      </c>
      <c r="I1396">
        <v>162.33729704649301</v>
      </c>
      <c r="J1396">
        <v>24.308028531324702</v>
      </c>
      <c r="K1396">
        <v>314.89562207712402</v>
      </c>
      <c r="L1396">
        <v>211.58003558958401</v>
      </c>
      <c r="M1396">
        <v>85.287241601333605</v>
      </c>
      <c r="N1396">
        <v>0.55370966083520601</v>
      </c>
      <c r="O1396">
        <v>0</v>
      </c>
      <c r="P1396">
        <v>376.052631578947</v>
      </c>
    </row>
    <row r="1397" spans="1:17" hidden="1" x14ac:dyDescent="0.3">
      <c r="A1397" t="s">
        <v>2946</v>
      </c>
      <c r="B1397" t="s">
        <v>2947</v>
      </c>
      <c r="C1397" t="str">
        <f>IFERROR(VLOOKUP(Table1[[#This Row],[Ticker]],[1]!Table1[[Symbol]:[Industry]],2,FALSE),"-")</f>
        <v>-</v>
      </c>
      <c r="D1397" t="s">
        <v>617</v>
      </c>
      <c r="E1397">
        <v>1096.55842876</v>
      </c>
      <c r="F1397">
        <v>2496.4</v>
      </c>
      <c r="G1397">
        <v>31.726619362525302</v>
      </c>
      <c r="H1397">
        <v>25.037375351285</v>
      </c>
      <c r="I1397">
        <v>3.7640067802544599</v>
      </c>
      <c r="J1397">
        <v>27.590032348992601</v>
      </c>
      <c r="K1397">
        <v>2046.0360594496201</v>
      </c>
      <c r="L1397">
        <v>1895.65291224309</v>
      </c>
      <c r="M1397">
        <v>84.407664943320398</v>
      </c>
      <c r="N1397">
        <v>2.2940721640986399</v>
      </c>
      <c r="O1397">
        <v>6.1528601185707403</v>
      </c>
      <c r="P1397">
        <v>64.778877887788695</v>
      </c>
      <c r="Q1397">
        <v>6.1210673336554999E-2</v>
      </c>
    </row>
    <row r="1398" spans="1:17" hidden="1" x14ac:dyDescent="0.3">
      <c r="A1398" t="s">
        <v>2948</v>
      </c>
      <c r="B1398" t="s">
        <v>2949</v>
      </c>
      <c r="C1398" t="str">
        <f>IFERROR(VLOOKUP(Table1[[#This Row],[Ticker]],[1]!Table1[[Symbol]:[Industry]],2,FALSE),"-")</f>
        <v>-</v>
      </c>
      <c r="D1398" t="s">
        <v>539</v>
      </c>
      <c r="E1398">
        <v>1092.511453096</v>
      </c>
      <c r="F1398">
        <v>151.76</v>
      </c>
      <c r="G1398">
        <v>-22.0750759417345</v>
      </c>
      <c r="H1398">
        <v>4.1902261600739799</v>
      </c>
      <c r="I1398">
        <v>-16.5864766450592</v>
      </c>
      <c r="J1398">
        <v>-0.50779842057397995</v>
      </c>
      <c r="K1398">
        <v>156.13321353843401</v>
      </c>
      <c r="L1398">
        <v>162.442718214564</v>
      </c>
      <c r="M1398">
        <v>50.263374438572399</v>
      </c>
      <c r="N1398">
        <v>1.03781968508703</v>
      </c>
      <c r="O1398">
        <v>43.021876647337898</v>
      </c>
      <c r="P1398">
        <v>19.5431272154391</v>
      </c>
      <c r="Q1398">
        <v>5.8161903751025999E-2</v>
      </c>
    </row>
    <row r="1399" spans="1:17" hidden="1" x14ac:dyDescent="0.3">
      <c r="A1399" t="s">
        <v>2950</v>
      </c>
      <c r="B1399" t="s">
        <v>2951</v>
      </c>
      <c r="C1399" t="str">
        <f>IFERROR(VLOOKUP(Table1[[#This Row],[Ticker]],[1]!Table1[[Symbol]:[Industry]],2,FALSE),"-")</f>
        <v>-</v>
      </c>
      <c r="D1399" t="s">
        <v>2952</v>
      </c>
      <c r="E1399">
        <v>1089.2079399740001</v>
      </c>
      <c r="F1399">
        <v>31.22</v>
      </c>
      <c r="G1399">
        <v>-56.411033188791599</v>
      </c>
      <c r="H1399">
        <v>7.9618127383045501</v>
      </c>
      <c r="I1399">
        <v>-34.050453024788801</v>
      </c>
      <c r="J1399">
        <v>-0.33957797671620599</v>
      </c>
      <c r="K1399">
        <v>31.327562284892402</v>
      </c>
      <c r="L1399">
        <v>34.488654083634302</v>
      </c>
      <c r="M1399">
        <v>47.939011082600899</v>
      </c>
      <c r="N1399">
        <v>0.69864055339008602</v>
      </c>
      <c r="O1399">
        <v>66.559897501601498</v>
      </c>
      <c r="P1399">
        <v>20.076923076922998</v>
      </c>
      <c r="Q1399">
        <v>0.15415479949489799</v>
      </c>
    </row>
    <row r="1400" spans="1:17" hidden="1" x14ac:dyDescent="0.3">
      <c r="A1400" t="s">
        <v>2953</v>
      </c>
      <c r="B1400" t="s">
        <v>2954</v>
      </c>
      <c r="C1400" t="str">
        <f>IFERROR(VLOOKUP(Table1[[#This Row],[Ticker]],[1]!Table1[[Symbol]:[Industry]],2,FALSE),"-")</f>
        <v>-</v>
      </c>
      <c r="D1400" t="s">
        <v>2955</v>
      </c>
      <c r="E1400">
        <v>1087.6520098399999</v>
      </c>
      <c r="F1400">
        <v>168.52</v>
      </c>
      <c r="G1400">
        <v>-71.2538285278237</v>
      </c>
      <c r="H1400">
        <v>3.5869455603134002</v>
      </c>
      <c r="I1400">
        <v>-51.4387715350069</v>
      </c>
      <c r="J1400">
        <v>2.5097134503900298</v>
      </c>
      <c r="K1400">
        <v>173.81005271539601</v>
      </c>
      <c r="M1400">
        <v>51.674419186757198</v>
      </c>
      <c r="N1400">
        <v>0.84265031237099997</v>
      </c>
      <c r="O1400">
        <v>92.736767149299794</v>
      </c>
      <c r="P1400">
        <v>16.060606060605998</v>
      </c>
    </row>
    <row r="1401" spans="1:17" hidden="1" x14ac:dyDescent="0.3">
      <c r="A1401" t="s">
        <v>2956</v>
      </c>
      <c r="B1401" t="s">
        <v>2957</v>
      </c>
      <c r="C1401" t="str">
        <f>IFERROR(VLOOKUP(Table1[[#This Row],[Ticker]],[1]!Table1[[Symbol]:[Industry]],2,FALSE),"-")</f>
        <v>-</v>
      </c>
      <c r="D1401" t="s">
        <v>242</v>
      </c>
      <c r="E1401">
        <v>1087.6284544099999</v>
      </c>
      <c r="F1401">
        <v>89.27</v>
      </c>
      <c r="G1401">
        <v>21.110550545980399</v>
      </c>
      <c r="H1401">
        <v>12.739612651678399</v>
      </c>
      <c r="I1401">
        <v>-22.9556307795281</v>
      </c>
      <c r="J1401">
        <v>-1.7862297552292199</v>
      </c>
      <c r="K1401">
        <v>87.559339583241197</v>
      </c>
      <c r="L1401">
        <v>86.447609600160803</v>
      </c>
      <c r="M1401">
        <v>51.383688221796703</v>
      </c>
      <c r="N1401">
        <v>1.2344385603405501</v>
      </c>
      <c r="O1401">
        <v>31.063067099809501</v>
      </c>
      <c r="P1401">
        <v>62.309090909090799</v>
      </c>
      <c r="Q1401">
        <v>0.1569137717777</v>
      </c>
    </row>
    <row r="1402" spans="1:17" hidden="1" x14ac:dyDescent="0.3">
      <c r="A1402" t="s">
        <v>2958</v>
      </c>
      <c r="B1402" t="s">
        <v>2959</v>
      </c>
      <c r="C1402" t="str">
        <f>IFERROR(VLOOKUP(Table1[[#This Row],[Ticker]],[1]!Table1[[Symbol]:[Industry]],2,FALSE),"-")</f>
        <v>-</v>
      </c>
      <c r="D1402" t="s">
        <v>546</v>
      </c>
      <c r="E1402">
        <v>1082.2742304000001</v>
      </c>
      <c r="F1402">
        <v>6458.1</v>
      </c>
      <c r="G1402">
        <v>160.65597866919299</v>
      </c>
      <c r="H1402">
        <v>26.8595324847327</v>
      </c>
      <c r="I1402">
        <v>35.0259467855292</v>
      </c>
      <c r="J1402">
        <v>14.5311616318068</v>
      </c>
      <c r="K1402">
        <v>5557.1394930753404</v>
      </c>
      <c r="L1402">
        <v>4690.6951346305204</v>
      </c>
      <c r="M1402">
        <v>68.704410843839796</v>
      </c>
      <c r="N1402">
        <v>3.0405789659799298</v>
      </c>
      <c r="O1402">
        <v>7.9992567473405396</v>
      </c>
      <c r="P1402">
        <v>193.409963426546</v>
      </c>
      <c r="Q1402">
        <v>0.173371754149973</v>
      </c>
    </row>
    <row r="1403" spans="1:17" hidden="1" x14ac:dyDescent="0.3">
      <c r="A1403" t="s">
        <v>2960</v>
      </c>
      <c r="B1403" t="s">
        <v>2961</v>
      </c>
      <c r="C1403" t="str">
        <f>IFERROR(VLOOKUP(Table1[[#This Row],[Ticker]],[1]!Table1[[Symbol]:[Industry]],2,FALSE),"-")</f>
        <v>-</v>
      </c>
      <c r="D1403" t="s">
        <v>191</v>
      </c>
      <c r="E1403">
        <v>1081.3393831000001</v>
      </c>
      <c r="F1403">
        <v>909.25</v>
      </c>
      <c r="G1403">
        <v>84.2039201186101</v>
      </c>
      <c r="H1403">
        <v>12.6779710742557</v>
      </c>
      <c r="I1403">
        <v>0.94729823334340502</v>
      </c>
      <c r="J1403">
        <v>2.1606398217366101</v>
      </c>
      <c r="K1403">
        <v>837.65907393421799</v>
      </c>
      <c r="L1403">
        <v>746.22667101797197</v>
      </c>
      <c r="M1403">
        <v>69.256189101068699</v>
      </c>
      <c r="N1403">
        <v>3.3246108917482302</v>
      </c>
      <c r="O1403">
        <v>8.5400054990376599</v>
      </c>
      <c r="P1403">
        <v>123.402948402948</v>
      </c>
      <c r="Q1403">
        <v>0.15106456250172301</v>
      </c>
    </row>
    <row r="1404" spans="1:17" hidden="1" x14ac:dyDescent="0.3">
      <c r="A1404" t="s">
        <v>2962</v>
      </c>
      <c r="B1404" t="s">
        <v>2963</v>
      </c>
      <c r="C1404" t="str">
        <f>IFERROR(VLOOKUP(Table1[[#This Row],[Ticker]],[1]!Table1[[Symbol]:[Industry]],2,FALSE),"-")</f>
        <v>-</v>
      </c>
      <c r="D1404" t="s">
        <v>408</v>
      </c>
      <c r="E1404">
        <v>1080.55865885</v>
      </c>
      <c r="F1404">
        <v>208.87</v>
      </c>
      <c r="G1404">
        <v>-3.02423563986875</v>
      </c>
      <c r="H1404">
        <v>-1.9067367070683101</v>
      </c>
      <c r="I1404">
        <v>-29.754538216586202</v>
      </c>
      <c r="J1404">
        <v>-0.65232470068901804</v>
      </c>
      <c r="K1404">
        <v>213.80863878891799</v>
      </c>
      <c r="L1404">
        <v>215.22572773444099</v>
      </c>
      <c r="M1404">
        <v>49.753307533434899</v>
      </c>
      <c r="N1404">
        <v>0.759078851669577</v>
      </c>
      <c r="O1404">
        <v>29.243069852061002</v>
      </c>
      <c r="P1404">
        <v>29.894278606965099</v>
      </c>
      <c r="Q1404">
        <v>2.1479596639827001E-2</v>
      </c>
    </row>
    <row r="1405" spans="1:17" hidden="1" x14ac:dyDescent="0.3">
      <c r="A1405" t="s">
        <v>2964</v>
      </c>
      <c r="B1405" t="s">
        <v>2965</v>
      </c>
      <c r="C1405" t="str">
        <f>IFERROR(VLOOKUP(Table1[[#This Row],[Ticker]],[1]!Table1[[Symbol]:[Industry]],2,FALSE),"-")</f>
        <v>-</v>
      </c>
      <c r="D1405" t="s">
        <v>75</v>
      </c>
      <c r="E1405">
        <v>1080.24</v>
      </c>
      <c r="F1405">
        <v>180.04</v>
      </c>
      <c r="G1405">
        <v>95.3951612549766</v>
      </c>
      <c r="H1405">
        <v>31.690809698085399</v>
      </c>
      <c r="I1405">
        <v>14.6519296370526</v>
      </c>
      <c r="J1405">
        <v>10.1822878532918</v>
      </c>
      <c r="K1405">
        <v>149.657900043914</v>
      </c>
      <c r="L1405">
        <v>137.00026216676201</v>
      </c>
      <c r="M1405">
        <v>73.902217495578199</v>
      </c>
      <c r="N1405">
        <v>2.82972221270271</v>
      </c>
      <c r="O1405">
        <v>11.919573428127</v>
      </c>
      <c r="P1405">
        <v>132.760180995475</v>
      </c>
      <c r="Q1405">
        <v>3.1355373309562999E-2</v>
      </c>
    </row>
    <row r="1406" spans="1:17" hidden="1" x14ac:dyDescent="0.3">
      <c r="A1406" t="s">
        <v>2966</v>
      </c>
      <c r="B1406" t="s">
        <v>2967</v>
      </c>
      <c r="C1406" t="str">
        <f>IFERROR(VLOOKUP(Table1[[#This Row],[Ticker]],[1]!Table1[[Symbol]:[Industry]],2,FALSE),"-")</f>
        <v>-</v>
      </c>
      <c r="D1406" t="s">
        <v>24</v>
      </c>
      <c r="E1406">
        <v>1080.1085865959999</v>
      </c>
      <c r="F1406">
        <v>42.69</v>
      </c>
      <c r="G1406">
        <v>102.486235533675</v>
      </c>
      <c r="H1406">
        <v>-3.04399632968709</v>
      </c>
      <c r="I1406">
        <v>26.3762421313874</v>
      </c>
      <c r="J1406">
        <v>-3.0212783785337698</v>
      </c>
      <c r="K1406">
        <v>42.716532253532797</v>
      </c>
      <c r="L1406">
        <v>38.106030998825403</v>
      </c>
      <c r="M1406">
        <v>53.142498003427498</v>
      </c>
      <c r="N1406">
        <v>1.4827107100483401</v>
      </c>
      <c r="O1406">
        <v>38.2056687748887</v>
      </c>
      <c r="P1406">
        <v>133.917808219178</v>
      </c>
      <c r="Q1406">
        <v>7.0261742265839006E-2</v>
      </c>
    </row>
    <row r="1407" spans="1:17" hidden="1" x14ac:dyDescent="0.3">
      <c r="A1407" t="s">
        <v>2968</v>
      </c>
      <c r="B1407" t="s">
        <v>2969</v>
      </c>
      <c r="C1407" t="str">
        <f>IFERROR(VLOOKUP(Table1[[#This Row],[Ticker]],[1]!Table1[[Symbol]:[Industry]],2,FALSE),"-")</f>
        <v>-</v>
      </c>
      <c r="D1407" t="s">
        <v>140</v>
      </c>
      <c r="E1407">
        <v>1078.1866236000001</v>
      </c>
      <c r="F1407">
        <v>882.55</v>
      </c>
      <c r="G1407">
        <v>30.312520038481601</v>
      </c>
      <c r="H1407">
        <v>-2.62139309375375</v>
      </c>
      <c r="I1407">
        <v>-3.3747890503843401</v>
      </c>
      <c r="J1407">
        <v>-1.66885383285883</v>
      </c>
      <c r="K1407">
        <v>869.315229414378</v>
      </c>
      <c r="L1407">
        <v>821.33991023022202</v>
      </c>
      <c r="M1407">
        <v>69.034764806698803</v>
      </c>
      <c r="N1407">
        <v>1.54365962402635</v>
      </c>
      <c r="O1407">
        <v>27.4715313579967</v>
      </c>
      <c r="P1407">
        <v>68.104761904761801</v>
      </c>
      <c r="Q1407">
        <v>0.20878128968797299</v>
      </c>
    </row>
    <row r="1408" spans="1:17" hidden="1" x14ac:dyDescent="0.3">
      <c r="A1408" t="s">
        <v>2970</v>
      </c>
      <c r="B1408" t="s">
        <v>2971</v>
      </c>
      <c r="C1408" t="str">
        <f>IFERROR(VLOOKUP(Table1[[#This Row],[Ticker]],[1]!Table1[[Symbol]:[Industry]],2,FALSE),"-")</f>
        <v>-</v>
      </c>
      <c r="D1408" t="s">
        <v>59</v>
      </c>
      <c r="E1408">
        <v>1069.7861774600001</v>
      </c>
      <c r="F1408">
        <v>832.7</v>
      </c>
      <c r="G1408">
        <v>69.976100750038498</v>
      </c>
      <c r="H1408">
        <v>-9.2732513980510802</v>
      </c>
      <c r="I1408">
        <v>10.5249452964678</v>
      </c>
      <c r="J1408">
        <v>-1.1415667020528699</v>
      </c>
      <c r="K1408">
        <v>751.79043499684406</v>
      </c>
      <c r="L1408">
        <v>636.780448367585</v>
      </c>
      <c r="M1408">
        <v>54.7719075404774</v>
      </c>
      <c r="N1408">
        <v>0.67541700351967304</v>
      </c>
      <c r="O1408">
        <v>12.2793322925423</v>
      </c>
      <c r="P1408">
        <v>119.131578947368</v>
      </c>
      <c r="Q1408">
        <v>7.8359166602579994E-2</v>
      </c>
    </row>
    <row r="1409" spans="1:17" hidden="1" x14ac:dyDescent="0.3">
      <c r="A1409" t="s">
        <v>2972</v>
      </c>
      <c r="B1409" t="s">
        <v>2973</v>
      </c>
      <c r="C1409" t="str">
        <f>IFERROR(VLOOKUP(Table1[[#This Row],[Ticker]],[1]!Table1[[Symbol]:[Industry]],2,FALSE),"-")</f>
        <v>-</v>
      </c>
      <c r="D1409" t="s">
        <v>997</v>
      </c>
      <c r="E1409">
        <v>1069.4138006999999</v>
      </c>
      <c r="F1409">
        <v>758.9</v>
      </c>
      <c r="G1409">
        <v>54.927925674520303</v>
      </c>
      <c r="H1409">
        <v>15.44741802914</v>
      </c>
      <c r="I1409">
        <v>1.6728414790106401</v>
      </c>
      <c r="J1409">
        <v>-1.3666609055222101</v>
      </c>
      <c r="K1409">
        <v>700.47012128167501</v>
      </c>
      <c r="L1409">
        <v>630.91098169286295</v>
      </c>
      <c r="M1409">
        <v>53.327436003499102</v>
      </c>
      <c r="N1409">
        <v>1.4085624884819301</v>
      </c>
      <c r="O1409">
        <v>14.0664119119778</v>
      </c>
      <c r="P1409">
        <v>87.846534653465298</v>
      </c>
      <c r="Q1409">
        <v>6.8761555349380998E-2</v>
      </c>
    </row>
    <row r="1410" spans="1:17" hidden="1" x14ac:dyDescent="0.3">
      <c r="A1410" t="s">
        <v>2974</v>
      </c>
      <c r="B1410" t="s">
        <v>2975</v>
      </c>
      <c r="C1410" t="str">
        <f>IFERROR(VLOOKUP(Table1[[#This Row],[Ticker]],[1]!Table1[[Symbol]:[Industry]],2,FALSE),"-")</f>
        <v>-</v>
      </c>
      <c r="D1410" t="s">
        <v>191</v>
      </c>
      <c r="E1410">
        <v>1066.1582224000001</v>
      </c>
      <c r="F1410">
        <v>2237.6</v>
      </c>
      <c r="G1410">
        <v>91.888953980277194</v>
      </c>
      <c r="H1410">
        <v>-9.7449639362773901</v>
      </c>
      <c r="I1410">
        <v>19.620517086101799</v>
      </c>
      <c r="J1410">
        <v>0.43402906140695902</v>
      </c>
      <c r="K1410">
        <v>2185.3767055983399</v>
      </c>
      <c r="L1410">
        <v>1867.7097616173901</v>
      </c>
      <c r="M1410">
        <v>57.618840193723102</v>
      </c>
      <c r="N1410">
        <v>0.437417654808959</v>
      </c>
      <c r="O1410">
        <v>12.146943153378601</v>
      </c>
      <c r="P1410">
        <v>117.242718446601</v>
      </c>
      <c r="Q1410">
        <v>0.24898961121594601</v>
      </c>
    </row>
    <row r="1411" spans="1:17" hidden="1" x14ac:dyDescent="0.3">
      <c r="A1411" t="s">
        <v>2976</v>
      </c>
      <c r="B1411" t="s">
        <v>2977</v>
      </c>
      <c r="C1411" t="str">
        <f>IFERROR(VLOOKUP(Table1[[#This Row],[Ticker]],[1]!Table1[[Symbol]:[Industry]],2,FALSE),"-")</f>
        <v>-</v>
      </c>
      <c r="D1411" t="s">
        <v>46</v>
      </c>
      <c r="E1411">
        <v>1063.2662250000001</v>
      </c>
      <c r="F1411">
        <v>444.5</v>
      </c>
      <c r="G1411">
        <v>814.79005956074798</v>
      </c>
      <c r="H1411">
        <v>-5.7820505698937401</v>
      </c>
      <c r="I1411">
        <v>-32.386318791720399</v>
      </c>
      <c r="J1411">
        <v>20.304774452173099</v>
      </c>
      <c r="K1411">
        <v>447.23671119322802</v>
      </c>
      <c r="L1411">
        <v>391.16632017885598</v>
      </c>
      <c r="M1411">
        <v>61.237749448270797</v>
      </c>
      <c r="N1411">
        <v>2.2014051522248201</v>
      </c>
      <c r="O1411">
        <v>125.354330708661</v>
      </c>
      <c r="P1411">
        <v>840.14382402707201</v>
      </c>
    </row>
    <row r="1412" spans="1:17" hidden="1" x14ac:dyDescent="0.3">
      <c r="A1412" t="s">
        <v>2978</v>
      </c>
      <c r="B1412" t="s">
        <v>2979</v>
      </c>
      <c r="C1412" t="str">
        <f>IFERROR(VLOOKUP(Table1[[#This Row],[Ticker]],[1]!Table1[[Symbol]:[Industry]],2,FALSE),"-")</f>
        <v>-</v>
      </c>
      <c r="D1412" t="s">
        <v>617</v>
      </c>
      <c r="E1412">
        <v>1060.0705001040001</v>
      </c>
      <c r="F1412">
        <v>225.06</v>
      </c>
      <c r="G1412">
        <v>-13.6622221777675</v>
      </c>
      <c r="H1412">
        <v>25.280447047126401</v>
      </c>
      <c r="I1412">
        <v>-8.0492017021062203</v>
      </c>
      <c r="J1412">
        <v>4.4113039038283803</v>
      </c>
      <c r="K1412">
        <v>195.87858560803201</v>
      </c>
      <c r="L1412">
        <v>195.61167726896099</v>
      </c>
      <c r="M1412">
        <v>77.921644233500601</v>
      </c>
      <c r="N1412">
        <v>2.8825965206744102</v>
      </c>
      <c r="O1412">
        <v>7.8379098906958102</v>
      </c>
      <c r="P1412">
        <v>41.502672115686799</v>
      </c>
      <c r="Q1412">
        <v>-3.3301394963179999E-3</v>
      </c>
    </row>
    <row r="1413" spans="1:17" hidden="1" x14ac:dyDescent="0.3">
      <c r="A1413" t="s">
        <v>2980</v>
      </c>
      <c r="B1413" t="s">
        <v>2981</v>
      </c>
      <c r="C1413" t="str">
        <f>IFERROR(VLOOKUP(Table1[[#This Row],[Ticker]],[1]!Table1[[Symbol]:[Industry]],2,FALSE),"-")</f>
        <v>-</v>
      </c>
      <c r="E1413">
        <v>1056.419208</v>
      </c>
      <c r="F1413">
        <v>468</v>
      </c>
      <c r="G1413">
        <v>393.37822400629699</v>
      </c>
      <c r="H1413">
        <v>63.942865818066103</v>
      </c>
      <c r="I1413">
        <v>71.167242077468302</v>
      </c>
      <c r="J1413">
        <v>41.137078727395902</v>
      </c>
      <c r="K1413">
        <v>325.00196748690098</v>
      </c>
      <c r="L1413">
        <v>272.95860237080399</v>
      </c>
      <c r="M1413">
        <v>92.488952416850395</v>
      </c>
      <c r="N1413">
        <v>2.5104413540222601</v>
      </c>
      <c r="O1413">
        <v>0</v>
      </c>
      <c r="P1413">
        <v>449.74744508398902</v>
      </c>
    </row>
    <row r="1414" spans="1:17" hidden="1" x14ac:dyDescent="0.3">
      <c r="A1414" t="s">
        <v>2982</v>
      </c>
      <c r="B1414" t="s">
        <v>2983</v>
      </c>
      <c r="C1414" t="str">
        <f>IFERROR(VLOOKUP(Table1[[#This Row],[Ticker]],[1]!Table1[[Symbol]:[Industry]],2,FALSE),"-")</f>
        <v>-</v>
      </c>
      <c r="D1414" t="s">
        <v>1331</v>
      </c>
      <c r="E1414">
        <v>1050.9721602719901</v>
      </c>
      <c r="F1414">
        <v>82.92</v>
      </c>
      <c r="G1414">
        <v>47.4914238181941</v>
      </c>
      <c r="H1414">
        <v>44.6473471165841</v>
      </c>
      <c r="I1414">
        <v>2.0547593387113299</v>
      </c>
      <c r="J1414">
        <v>10.1465989961752</v>
      </c>
      <c r="K1414">
        <v>68.7174219516872</v>
      </c>
      <c r="L1414">
        <v>65.152416333146107</v>
      </c>
      <c r="M1414">
        <v>77.350657693036098</v>
      </c>
      <c r="N1414">
        <v>1.3896977381217599</v>
      </c>
      <c r="O1414">
        <v>3.8350217076700202</v>
      </c>
      <c r="P1414">
        <v>87.601809954751104</v>
      </c>
      <c r="Q1414">
        <v>-3.5471739447106E-2</v>
      </c>
    </row>
    <row r="1415" spans="1:17" hidden="1" x14ac:dyDescent="0.3">
      <c r="A1415" t="s">
        <v>2984</v>
      </c>
      <c r="B1415" t="s">
        <v>2985</v>
      </c>
      <c r="C1415" t="str">
        <f>IFERROR(VLOOKUP(Table1[[#This Row],[Ticker]],[1]!Table1[[Symbol]:[Industry]],2,FALSE),"-")</f>
        <v>-</v>
      </c>
      <c r="D1415" t="s">
        <v>408</v>
      </c>
      <c r="E1415">
        <v>1049.7</v>
      </c>
      <c r="F1415">
        <v>34.99</v>
      </c>
      <c r="G1415">
        <v>-42.3241786675081</v>
      </c>
      <c r="H1415">
        <v>2.2013455273332299</v>
      </c>
      <c r="I1415">
        <v>-29.186444278325499</v>
      </c>
      <c r="J1415">
        <v>-4.22853078053432</v>
      </c>
      <c r="K1415">
        <v>35.089540244809598</v>
      </c>
      <c r="M1415">
        <v>52.843922207454298</v>
      </c>
      <c r="N1415">
        <v>1.16141254099362</v>
      </c>
      <c r="O1415">
        <v>25.607316376107399</v>
      </c>
      <c r="P1415">
        <v>16.633333333333301</v>
      </c>
    </row>
    <row r="1416" spans="1:17" hidden="1" x14ac:dyDescent="0.3">
      <c r="A1416" t="s">
        <v>2986</v>
      </c>
      <c r="B1416" t="s">
        <v>2987</v>
      </c>
      <c r="C1416" t="str">
        <f>IFERROR(VLOOKUP(Table1[[#This Row],[Ticker]],[1]!Table1[[Symbol]:[Industry]],2,FALSE),"-")</f>
        <v>-</v>
      </c>
      <c r="D1416" t="s">
        <v>122</v>
      </c>
      <c r="E1416">
        <v>1049.5640793799901</v>
      </c>
      <c r="F1416">
        <v>467.8</v>
      </c>
      <c r="G1416">
        <v>13.7773216759973</v>
      </c>
      <c r="H1416">
        <v>10.0433225158196</v>
      </c>
      <c r="I1416">
        <v>-6.8203254229084402</v>
      </c>
      <c r="J1416">
        <v>4.1684865394128297</v>
      </c>
      <c r="K1416">
        <v>445.74278359802997</v>
      </c>
      <c r="L1416">
        <v>414.200662225163</v>
      </c>
      <c r="M1416">
        <v>56.236963593483601</v>
      </c>
      <c r="N1416">
        <v>0.69996191939290497</v>
      </c>
      <c r="O1416">
        <v>10.6669516887558</v>
      </c>
      <c r="P1416">
        <v>62.261533125216701</v>
      </c>
    </row>
    <row r="1417" spans="1:17" hidden="1" x14ac:dyDescent="0.3">
      <c r="A1417" t="s">
        <v>2988</v>
      </c>
      <c r="B1417" t="s">
        <v>2989</v>
      </c>
      <c r="C1417" t="str">
        <f>IFERROR(VLOOKUP(Table1[[#This Row],[Ticker]],[1]!Table1[[Symbol]:[Industry]],2,FALSE),"-")</f>
        <v>-</v>
      </c>
      <c r="E1417">
        <v>1049.0597541</v>
      </c>
      <c r="F1417">
        <v>1222.3</v>
      </c>
      <c r="G1417">
        <v>163.708735533675</v>
      </c>
      <c r="H1417">
        <v>20.189589009677398</v>
      </c>
      <c r="I1417">
        <v>25.003096512536999</v>
      </c>
      <c r="J1417">
        <v>3.7161815848904798</v>
      </c>
      <c r="K1417">
        <v>988.59515318953299</v>
      </c>
      <c r="L1417">
        <v>807.10735096460803</v>
      </c>
      <c r="M1417">
        <v>66.048815152368704</v>
      </c>
      <c r="N1417">
        <v>0.74932929762423295</v>
      </c>
      <c r="O1417">
        <v>4.2174588889797899</v>
      </c>
      <c r="P1417">
        <v>198.08559931715601</v>
      </c>
      <c r="Q1417">
        <v>5.3669593062471002E-2</v>
      </c>
    </row>
    <row r="1418" spans="1:17" hidden="1" x14ac:dyDescent="0.3">
      <c r="A1418" t="s">
        <v>2990</v>
      </c>
      <c r="B1418" t="s">
        <v>2991</v>
      </c>
      <c r="C1418" t="str">
        <f>IFERROR(VLOOKUP(Table1[[#This Row],[Ticker]],[1]!Table1[[Symbol]:[Industry]],2,FALSE),"-")</f>
        <v>-</v>
      </c>
      <c r="D1418" t="s">
        <v>617</v>
      </c>
      <c r="E1418">
        <v>1048.99465386</v>
      </c>
      <c r="F1418">
        <v>64.03</v>
      </c>
      <c r="G1418">
        <v>6.3283820765029297</v>
      </c>
      <c r="H1418">
        <v>18.8046870280746</v>
      </c>
      <c r="I1418">
        <v>-7.5495049847166298</v>
      </c>
      <c r="J1418">
        <v>-2.5191563358729199</v>
      </c>
      <c r="K1418">
        <v>58.6307796807261</v>
      </c>
      <c r="L1418">
        <v>57.896431934528401</v>
      </c>
      <c r="M1418">
        <v>65.249625022847695</v>
      </c>
      <c r="N1418">
        <v>2.9360502135713502</v>
      </c>
      <c r="O1418">
        <v>14.711853818522499</v>
      </c>
      <c r="P1418">
        <v>43.887640449438202</v>
      </c>
      <c r="Q1418">
        <v>-1.6186699911526999E-2</v>
      </c>
    </row>
    <row r="1419" spans="1:17" hidden="1" x14ac:dyDescent="0.3">
      <c r="A1419" t="s">
        <v>2992</v>
      </c>
      <c r="B1419" t="s">
        <v>2993</v>
      </c>
      <c r="C1419" t="str">
        <f>IFERROR(VLOOKUP(Table1[[#This Row],[Ticker]],[1]!Table1[[Symbol]:[Industry]],2,FALSE),"-")</f>
        <v>-</v>
      </c>
      <c r="D1419" t="s">
        <v>631</v>
      </c>
      <c r="E1419">
        <v>1048.1761449539999</v>
      </c>
      <c r="F1419">
        <v>45.09</v>
      </c>
      <c r="G1419">
        <v>88.342917998130204</v>
      </c>
      <c r="H1419">
        <v>50.631399247253697</v>
      </c>
      <c r="I1419">
        <v>17.939350786729101</v>
      </c>
      <c r="J1419">
        <v>6.0308742253754</v>
      </c>
      <c r="K1419">
        <v>34.268395823460096</v>
      </c>
      <c r="L1419">
        <v>30.6815255005213</v>
      </c>
      <c r="M1419">
        <v>69.107881371553205</v>
      </c>
      <c r="N1419">
        <v>3.7656118395885501</v>
      </c>
      <c r="O1419">
        <v>16.877356398314401</v>
      </c>
      <c r="P1419">
        <v>128.883248730964</v>
      </c>
      <c r="Q1419">
        <v>1.518104903952E-3</v>
      </c>
    </row>
    <row r="1420" spans="1:17" hidden="1" x14ac:dyDescent="0.3">
      <c r="A1420" t="s">
        <v>2994</v>
      </c>
      <c r="B1420" t="s">
        <v>2995</v>
      </c>
      <c r="C1420" t="str">
        <f>IFERROR(VLOOKUP(Table1[[#This Row],[Ticker]],[1]!Table1[[Symbol]:[Industry]],2,FALSE),"-")</f>
        <v>-</v>
      </c>
      <c r="D1420" t="s">
        <v>375</v>
      </c>
      <c r="E1420">
        <v>1045.3841625760001</v>
      </c>
      <c r="F1420">
        <v>309.31</v>
      </c>
      <c r="G1420">
        <v>52.456033804568598</v>
      </c>
      <c r="H1420">
        <v>33.103297851785797</v>
      </c>
      <c r="I1420">
        <v>-0.53994926259974396</v>
      </c>
      <c r="J1420">
        <v>23.651909914730801</v>
      </c>
      <c r="K1420">
        <v>251.66822584237599</v>
      </c>
      <c r="L1420">
        <v>235.817325046984</v>
      </c>
      <c r="M1420">
        <v>81.904423037967007</v>
      </c>
      <c r="N1420">
        <v>3.3253451532229299</v>
      </c>
      <c r="O1420">
        <v>6.1911997672238197</v>
      </c>
      <c r="P1420">
        <v>86.725022638092298</v>
      </c>
    </row>
    <row r="1421" spans="1:17" hidden="1" x14ac:dyDescent="0.3">
      <c r="A1421" t="s">
        <v>2996</v>
      </c>
      <c r="B1421" t="s">
        <v>2997</v>
      </c>
      <c r="C1421" t="str">
        <f>IFERROR(VLOOKUP(Table1[[#This Row],[Ticker]],[1]!Table1[[Symbol]:[Industry]],2,FALSE),"-")</f>
        <v>-</v>
      </c>
      <c r="D1421" t="s">
        <v>216</v>
      </c>
      <c r="E1421">
        <v>1043.2127346</v>
      </c>
      <c r="F1421">
        <v>67.64</v>
      </c>
      <c r="G1421">
        <v>16.7569983340932</v>
      </c>
      <c r="H1421">
        <v>-2.0472085250124898</v>
      </c>
      <c r="I1421">
        <v>-6.0340322222631402</v>
      </c>
      <c r="J1421">
        <v>2.3811881523160499</v>
      </c>
      <c r="K1421">
        <v>67.939378191964906</v>
      </c>
      <c r="L1421">
        <v>68.144192033616307</v>
      </c>
      <c r="M1421">
        <v>61.472542143488099</v>
      </c>
      <c r="N1421">
        <v>0.73055898966983901</v>
      </c>
      <c r="O1421">
        <v>91.750443524541595</v>
      </c>
      <c r="P1421">
        <v>56.755504055619902</v>
      </c>
      <c r="Q1421">
        <v>1.1210656077965E-2</v>
      </c>
    </row>
    <row r="1422" spans="1:17" hidden="1" x14ac:dyDescent="0.3">
      <c r="A1422" t="s">
        <v>2998</v>
      </c>
      <c r="B1422" t="s">
        <v>2999</v>
      </c>
      <c r="C1422" t="str">
        <f>IFERROR(VLOOKUP(Table1[[#This Row],[Ticker]],[1]!Table1[[Symbol]:[Industry]],2,FALSE),"-")</f>
        <v>-</v>
      </c>
      <c r="E1422">
        <v>1042.3052257100001</v>
      </c>
      <c r="F1422">
        <v>874.3</v>
      </c>
      <c r="G1422">
        <v>74.190654668071602</v>
      </c>
      <c r="H1422">
        <v>13.889447014647301</v>
      </c>
      <c r="I1422">
        <v>43.166035504668102</v>
      </c>
      <c r="J1422">
        <v>7.8385461423285303</v>
      </c>
      <c r="K1422">
        <v>807.08572939488295</v>
      </c>
      <c r="L1422">
        <v>675.66893486014101</v>
      </c>
      <c r="M1422">
        <v>74.278613755451801</v>
      </c>
      <c r="N1422">
        <v>0.75792742591601703</v>
      </c>
      <c r="O1422">
        <v>10.8772732471691</v>
      </c>
      <c r="P1422">
        <v>118.575</v>
      </c>
      <c r="Q1422">
        <v>0.18205476205217699</v>
      </c>
    </row>
    <row r="1423" spans="1:17" hidden="1" x14ac:dyDescent="0.3">
      <c r="A1423" t="s">
        <v>3000</v>
      </c>
      <c r="B1423" t="s">
        <v>3001</v>
      </c>
      <c r="C1423" t="str">
        <f>IFERROR(VLOOKUP(Table1[[#This Row],[Ticker]],[1]!Table1[[Symbol]:[Industry]],2,FALSE),"-")</f>
        <v>-</v>
      </c>
      <c r="D1423" t="s">
        <v>297</v>
      </c>
      <c r="E1423">
        <v>1041.605</v>
      </c>
      <c r="F1423">
        <v>508.1</v>
      </c>
      <c r="G1423">
        <v>24.087412004263498</v>
      </c>
      <c r="H1423">
        <v>-7.0994418742415597</v>
      </c>
      <c r="I1423">
        <v>-23.3757665555598</v>
      </c>
      <c r="J1423">
        <v>-1.2750618476839399</v>
      </c>
      <c r="K1423">
        <v>533.84839830581302</v>
      </c>
      <c r="L1423">
        <v>524.63606471176399</v>
      </c>
      <c r="M1423">
        <v>43.278395460064097</v>
      </c>
      <c r="N1423">
        <v>0.92985565966067296</v>
      </c>
      <c r="O1423">
        <v>57.439480417240603</v>
      </c>
      <c r="P1423">
        <v>54.086429112964296</v>
      </c>
      <c r="Q1423">
        <v>0.11449088024378599</v>
      </c>
    </row>
    <row r="1424" spans="1:17" hidden="1" x14ac:dyDescent="0.3">
      <c r="A1424" t="s">
        <v>3002</v>
      </c>
      <c r="B1424" t="s">
        <v>3003</v>
      </c>
      <c r="C1424" t="str">
        <f>IFERROR(VLOOKUP(Table1[[#This Row],[Ticker]],[1]!Table1[[Symbol]:[Industry]],2,FALSE),"-")</f>
        <v>-</v>
      </c>
      <c r="E1424">
        <v>1041.25</v>
      </c>
      <c r="F1424">
        <v>416.5</v>
      </c>
      <c r="G1424">
        <v>149.29180098042701</v>
      </c>
      <c r="H1424">
        <v>-11.143166570597799</v>
      </c>
      <c r="I1424">
        <v>44.664281260946098</v>
      </c>
      <c r="J1424">
        <v>1.3111450488677701</v>
      </c>
      <c r="K1424">
        <v>432.60367675379598</v>
      </c>
      <c r="L1424">
        <v>368.72182458169601</v>
      </c>
      <c r="M1424">
        <v>48.046763012006402</v>
      </c>
      <c r="N1424">
        <v>0.70288529668627497</v>
      </c>
      <c r="O1424">
        <v>126.674669867947</v>
      </c>
      <c r="P1424">
        <v>219.524357499041</v>
      </c>
    </row>
    <row r="1425" spans="1:17" hidden="1" x14ac:dyDescent="0.3">
      <c r="A1425" t="s">
        <v>3004</v>
      </c>
      <c r="B1425" t="s">
        <v>3005</v>
      </c>
      <c r="C1425" t="str">
        <f>IFERROR(VLOOKUP(Table1[[#This Row],[Ticker]],[1]!Table1[[Symbol]:[Industry]],2,FALSE),"-")</f>
        <v>-</v>
      </c>
      <c r="D1425" t="s">
        <v>546</v>
      </c>
      <c r="E1425">
        <v>1040.0522008799901</v>
      </c>
      <c r="F1425">
        <v>298.89999999999998</v>
      </c>
      <c r="G1425">
        <v>63.7082387133255</v>
      </c>
      <c r="H1425">
        <v>15.3517977951799</v>
      </c>
      <c r="I1425">
        <v>27.604647646312898</v>
      </c>
      <c r="J1425">
        <v>1.7216469692223499</v>
      </c>
      <c r="K1425">
        <v>271.04057336609901</v>
      </c>
      <c r="L1425">
        <v>240.259844468675</v>
      </c>
      <c r="M1425">
        <v>65.484235980259598</v>
      </c>
      <c r="N1425">
        <v>2.2699007142065901</v>
      </c>
      <c r="O1425">
        <v>7.7952492472398802</v>
      </c>
      <c r="P1425">
        <v>92.838709677419303</v>
      </c>
      <c r="Q1425">
        <v>7.6012788280749996E-3</v>
      </c>
    </row>
    <row r="1426" spans="1:17" hidden="1" x14ac:dyDescent="0.3">
      <c r="A1426" t="s">
        <v>3006</v>
      </c>
      <c r="B1426" t="s">
        <v>3007</v>
      </c>
      <c r="C1426" t="str">
        <f>IFERROR(VLOOKUP(Table1[[#This Row],[Ticker]],[1]!Table1[[Symbol]:[Industry]],2,FALSE),"-")</f>
        <v>-</v>
      </c>
      <c r="D1426" t="s">
        <v>617</v>
      </c>
      <c r="E1426">
        <v>1033.6612500000001</v>
      </c>
      <c r="F1426">
        <v>27</v>
      </c>
      <c r="G1426">
        <v>-17.539109097919201</v>
      </c>
      <c r="H1426">
        <v>-4.4141352051891403</v>
      </c>
      <c r="I1426">
        <v>-9.8359309087285904</v>
      </c>
      <c r="J1426">
        <v>-1.7679983912052499</v>
      </c>
      <c r="K1426">
        <v>25.266074597846998</v>
      </c>
      <c r="M1426">
        <v>99.999999999961403</v>
      </c>
      <c r="N1426">
        <v>0</v>
      </c>
      <c r="O1426">
        <v>0</v>
      </c>
      <c r="P1426">
        <v>8.1730769230769091</v>
      </c>
    </row>
    <row r="1427" spans="1:17" hidden="1" x14ac:dyDescent="0.3">
      <c r="A1427" t="s">
        <v>3008</v>
      </c>
      <c r="B1427" t="s">
        <v>3009</v>
      </c>
      <c r="C1427" t="str">
        <f>IFERROR(VLOOKUP(Table1[[#This Row],[Ticker]],[1]!Table1[[Symbol]:[Industry]],2,FALSE),"-")</f>
        <v>-</v>
      </c>
      <c r="D1427" t="s">
        <v>653</v>
      </c>
      <c r="E1427">
        <v>1033.5969</v>
      </c>
      <c r="F1427">
        <v>91.32</v>
      </c>
      <c r="G1427">
        <v>-21.784359367174499</v>
      </c>
      <c r="H1427">
        <v>-3.9886830973446101</v>
      </c>
      <c r="I1427">
        <v>-43.4444537671042</v>
      </c>
      <c r="J1427">
        <v>-2.1964710617760801</v>
      </c>
      <c r="K1427">
        <v>93.560712095672699</v>
      </c>
      <c r="L1427">
        <v>97.544593188082303</v>
      </c>
      <c r="M1427">
        <v>48.9122874795451</v>
      </c>
      <c r="N1427">
        <v>0.75510774707495298</v>
      </c>
      <c r="O1427">
        <v>59.439334209373598</v>
      </c>
      <c r="P1427">
        <v>9.4964028776978093</v>
      </c>
    </row>
    <row r="1428" spans="1:17" hidden="1" x14ac:dyDescent="0.3">
      <c r="A1428" t="s">
        <v>3010</v>
      </c>
      <c r="B1428" t="s">
        <v>3011</v>
      </c>
      <c r="C1428" t="str">
        <f>IFERROR(VLOOKUP(Table1[[#This Row],[Ticker]],[1]!Table1[[Symbol]:[Industry]],2,FALSE),"-")</f>
        <v>-</v>
      </c>
      <c r="E1428">
        <v>1031.9457299999999</v>
      </c>
      <c r="F1428">
        <v>417</v>
      </c>
      <c r="G1428">
        <v>153.76270139712901</v>
      </c>
      <c r="H1428">
        <v>-5.5298582292652503</v>
      </c>
      <c r="I1428">
        <v>37.459353265734997</v>
      </c>
      <c r="J1428">
        <v>-3.7438085307708001E-2</v>
      </c>
      <c r="K1428">
        <v>392.64162524090898</v>
      </c>
      <c r="L1428">
        <v>313.72881810329301</v>
      </c>
      <c r="M1428">
        <v>62.130044004148999</v>
      </c>
      <c r="N1428">
        <v>1.0929468078971101</v>
      </c>
      <c r="O1428">
        <v>1.7985611510791399</v>
      </c>
      <c r="P1428">
        <v>193.04286718200899</v>
      </c>
    </row>
    <row r="1429" spans="1:17" hidden="1" x14ac:dyDescent="0.3">
      <c r="A1429" t="s">
        <v>3012</v>
      </c>
      <c r="B1429" t="s">
        <v>3013</v>
      </c>
      <c r="C1429" t="str">
        <f>IFERROR(VLOOKUP(Table1[[#This Row],[Ticker]],[1]!Table1[[Symbol]:[Industry]],2,FALSE),"-")</f>
        <v>-</v>
      </c>
      <c r="D1429" t="s">
        <v>230</v>
      </c>
      <c r="E1429">
        <v>1027.7536455899999</v>
      </c>
      <c r="F1429">
        <v>168.9</v>
      </c>
      <c r="G1429">
        <v>48.590622763335404</v>
      </c>
      <c r="H1429">
        <v>25.0888390725958</v>
      </c>
      <c r="I1429">
        <v>28.746987674337198</v>
      </c>
      <c r="J1429">
        <v>17.851916745161699</v>
      </c>
      <c r="K1429">
        <v>149.02883378669301</v>
      </c>
      <c r="L1429">
        <v>129.79400584359499</v>
      </c>
      <c r="M1429">
        <v>73.347985799878103</v>
      </c>
      <c r="N1429">
        <v>2.03283893840565</v>
      </c>
      <c r="O1429">
        <v>14.8608644168146</v>
      </c>
      <c r="P1429">
        <v>80.835117773019206</v>
      </c>
      <c r="Q1429">
        <v>0.25020225143824398</v>
      </c>
    </row>
    <row r="1430" spans="1:17" hidden="1" x14ac:dyDescent="0.3">
      <c r="A1430" t="s">
        <v>3014</v>
      </c>
      <c r="B1430" t="s">
        <v>3015</v>
      </c>
      <c r="C1430" t="str">
        <f>IFERROR(VLOOKUP(Table1[[#This Row],[Ticker]],[1]!Table1[[Symbol]:[Industry]],2,FALSE),"-")</f>
        <v>-</v>
      </c>
      <c r="D1430" t="s">
        <v>21</v>
      </c>
      <c r="E1430">
        <v>1024.8559810869999</v>
      </c>
      <c r="F1430">
        <v>164.07</v>
      </c>
      <c r="G1430">
        <v>8.5748069622467096</v>
      </c>
      <c r="H1430">
        <v>9.2349504419756503</v>
      </c>
      <c r="I1430">
        <v>14.9861517610245</v>
      </c>
      <c r="J1430">
        <v>2.5766536774902402</v>
      </c>
      <c r="K1430">
        <v>148.778887722381</v>
      </c>
      <c r="L1430">
        <v>141.78316360651499</v>
      </c>
      <c r="M1430">
        <v>79.446528353654202</v>
      </c>
      <c r="N1430">
        <v>1.93311098674394</v>
      </c>
      <c r="O1430">
        <v>13.6100444932041</v>
      </c>
      <c r="P1430">
        <v>39.752981260647303</v>
      </c>
      <c r="Q1430">
        <v>7.2072234886926004E-2</v>
      </c>
    </row>
    <row r="1431" spans="1:17" hidden="1" x14ac:dyDescent="0.3">
      <c r="A1431" t="s">
        <v>3016</v>
      </c>
      <c r="B1431" t="s">
        <v>3017</v>
      </c>
      <c r="C1431" t="str">
        <f>IFERROR(VLOOKUP(Table1[[#This Row],[Ticker]],[1]!Table1[[Symbol]:[Industry]],2,FALSE),"-")</f>
        <v>-</v>
      </c>
      <c r="D1431" t="s">
        <v>242</v>
      </c>
      <c r="E1431">
        <v>1019.6997313860001</v>
      </c>
      <c r="F1431">
        <v>260.22000000000003</v>
      </c>
      <c r="G1431">
        <v>15.457923845363601</v>
      </c>
      <c r="H1431">
        <v>12.7128222767018</v>
      </c>
      <c r="I1431">
        <v>28.808675986025499</v>
      </c>
      <c r="J1431">
        <v>5.3121401598442803</v>
      </c>
      <c r="K1431">
        <v>234.76601269419299</v>
      </c>
      <c r="M1431">
        <v>72.3726529765555</v>
      </c>
      <c r="N1431">
        <v>0.90713136046335996</v>
      </c>
      <c r="O1431">
        <v>5.4876642840673</v>
      </c>
      <c r="P1431">
        <v>51.864604610446399</v>
      </c>
    </row>
    <row r="1432" spans="1:17" hidden="1" x14ac:dyDescent="0.3">
      <c r="A1432" t="s">
        <v>3018</v>
      </c>
      <c r="B1432" t="s">
        <v>3019</v>
      </c>
      <c r="C1432" t="str">
        <f>IFERROR(VLOOKUP(Table1[[#This Row],[Ticker]],[1]!Table1[[Symbol]:[Industry]],2,FALSE),"-")</f>
        <v>-</v>
      </c>
      <c r="D1432" t="s">
        <v>286</v>
      </c>
      <c r="E1432">
        <v>1016.11650816</v>
      </c>
      <c r="F1432">
        <v>217.2</v>
      </c>
      <c r="G1432">
        <v>41.402473537513998</v>
      </c>
      <c r="H1432">
        <v>11.5169515683813</v>
      </c>
      <c r="I1432">
        <v>-14.9737516600385</v>
      </c>
      <c r="J1432">
        <v>-3.47533126842933</v>
      </c>
      <c r="K1432">
        <v>203.90937214081299</v>
      </c>
      <c r="L1432">
        <v>184.002059097364</v>
      </c>
      <c r="M1432">
        <v>48.659331664858499</v>
      </c>
      <c r="N1432">
        <v>0.66834048254164702</v>
      </c>
      <c r="O1432">
        <v>17.840699815837901</v>
      </c>
      <c r="P1432">
        <v>84.851063829787194</v>
      </c>
      <c r="Q1432">
        <v>9.2284731426242994E-2</v>
      </c>
    </row>
    <row r="1433" spans="1:17" hidden="1" x14ac:dyDescent="0.3">
      <c r="A1433" t="s">
        <v>3020</v>
      </c>
      <c r="B1433" t="s">
        <v>3021</v>
      </c>
      <c r="C1433" t="str">
        <f>IFERROR(VLOOKUP(Table1[[#This Row],[Ticker]],[1]!Table1[[Symbol]:[Industry]],2,FALSE),"-")</f>
        <v>-</v>
      </c>
      <c r="D1433" t="s">
        <v>230</v>
      </c>
      <c r="E1433">
        <v>1013.7735</v>
      </c>
      <c r="F1433">
        <v>950</v>
      </c>
      <c r="G1433">
        <v>61.672517648056598</v>
      </c>
      <c r="H1433">
        <v>15.770998377330701</v>
      </c>
      <c r="I1433">
        <v>28.5295320530354</v>
      </c>
      <c r="J1433">
        <v>-2.2851628577849499</v>
      </c>
      <c r="K1433">
        <v>863.310908042449</v>
      </c>
      <c r="L1433">
        <v>672.25134069056503</v>
      </c>
      <c r="M1433">
        <v>43.851180322230697</v>
      </c>
      <c r="N1433">
        <v>0.79422382671480096</v>
      </c>
      <c r="O1433">
        <v>16.947368421052602</v>
      </c>
      <c r="P1433">
        <v>163.888888888888</v>
      </c>
      <c r="Q1433">
        <v>0.16914284229843801</v>
      </c>
    </row>
    <row r="1434" spans="1:17" hidden="1" x14ac:dyDescent="0.3">
      <c r="A1434" t="s">
        <v>3022</v>
      </c>
      <c r="B1434" t="s">
        <v>3023</v>
      </c>
      <c r="C1434" t="str">
        <f>IFERROR(VLOOKUP(Table1[[#This Row],[Ticker]],[1]!Table1[[Symbol]:[Industry]],2,FALSE),"-")</f>
        <v>-</v>
      </c>
      <c r="D1434" t="s">
        <v>328</v>
      </c>
      <c r="E1434">
        <v>1012.4293652</v>
      </c>
      <c r="F1434">
        <v>5.45</v>
      </c>
      <c r="G1434">
        <v>48.614489501929199</v>
      </c>
      <c r="H1434">
        <v>5.4902488474079298</v>
      </c>
      <c r="I1434">
        <v>-19.630130969730601</v>
      </c>
      <c r="J1434">
        <v>-2.8908607704846601</v>
      </c>
      <c r="K1434">
        <v>5.2794306108027103</v>
      </c>
      <c r="L1434">
        <v>5.2246481466349604</v>
      </c>
      <c r="M1434">
        <v>51.539821310383502</v>
      </c>
      <c r="N1434">
        <v>1.3687956071557601</v>
      </c>
      <c r="O1434">
        <v>46.788990825688003</v>
      </c>
      <c r="P1434">
        <v>81.6666666666666</v>
      </c>
      <c r="Q1434">
        <v>5.4656581886016999E-2</v>
      </c>
    </row>
    <row r="1435" spans="1:17" hidden="1" x14ac:dyDescent="0.3">
      <c r="A1435" t="s">
        <v>3024</v>
      </c>
      <c r="B1435" t="s">
        <v>3025</v>
      </c>
      <c r="C1435" t="str">
        <f>IFERROR(VLOOKUP(Table1[[#This Row],[Ticker]],[1]!Table1[[Symbol]:[Industry]],2,FALSE),"-")</f>
        <v>-</v>
      </c>
      <c r="D1435" t="s">
        <v>127</v>
      </c>
      <c r="E1435">
        <v>1010.61478622</v>
      </c>
      <c r="F1435">
        <v>203.51</v>
      </c>
      <c r="G1435">
        <v>-6.2880710356677803</v>
      </c>
      <c r="H1435">
        <v>25.5913480307076</v>
      </c>
      <c r="I1435">
        <v>22.771822111423202</v>
      </c>
      <c r="J1435">
        <v>1.2653421927200901</v>
      </c>
      <c r="K1435">
        <v>177.88159145816101</v>
      </c>
      <c r="L1435">
        <v>163.34110019732199</v>
      </c>
      <c r="M1435">
        <v>58.9722492006645</v>
      </c>
      <c r="N1435">
        <v>2.12452979301891</v>
      </c>
      <c r="O1435">
        <v>8.9872733526608002</v>
      </c>
      <c r="P1435">
        <v>57.393658159319301</v>
      </c>
    </row>
    <row r="1436" spans="1:17" hidden="1" x14ac:dyDescent="0.3">
      <c r="A1436" t="s">
        <v>3026</v>
      </c>
      <c r="B1436" t="s">
        <v>3027</v>
      </c>
      <c r="C1436" t="str">
        <f>IFERROR(VLOOKUP(Table1[[#This Row],[Ticker]],[1]!Table1[[Symbol]:[Industry]],2,FALSE),"-")</f>
        <v>-</v>
      </c>
      <c r="D1436" t="s">
        <v>191</v>
      </c>
      <c r="E1436">
        <v>1009.89196</v>
      </c>
      <c r="F1436">
        <v>831.05</v>
      </c>
      <c r="G1436">
        <v>19.985515002020801</v>
      </c>
      <c r="H1436">
        <v>7.6079683839629002</v>
      </c>
      <c r="I1436">
        <v>2.8622260986633701</v>
      </c>
      <c r="J1436">
        <v>3.6557284820985299</v>
      </c>
      <c r="K1436">
        <v>796.21749503036494</v>
      </c>
      <c r="L1436">
        <v>746.46235915194302</v>
      </c>
      <c r="M1436">
        <v>67.409867252979794</v>
      </c>
      <c r="N1436">
        <v>0.71135066399143099</v>
      </c>
      <c r="O1436">
        <v>12.5082726671078</v>
      </c>
      <c r="P1436">
        <v>46.324500396161604</v>
      </c>
      <c r="Q1436">
        <v>4.9588875472626998E-2</v>
      </c>
    </row>
    <row r="1437" spans="1:17" hidden="1" x14ac:dyDescent="0.3">
      <c r="A1437" t="s">
        <v>3028</v>
      </c>
      <c r="B1437" t="s">
        <v>3029</v>
      </c>
      <c r="C1437" t="str">
        <f>IFERROR(VLOOKUP(Table1[[#This Row],[Ticker]],[1]!Table1[[Symbol]:[Industry]],2,FALSE),"-")</f>
        <v>-</v>
      </c>
      <c r="D1437" t="s">
        <v>140</v>
      </c>
      <c r="E1437">
        <v>1009.263474</v>
      </c>
      <c r="F1437">
        <v>19.23</v>
      </c>
      <c r="G1437">
        <v>411.29739832437298</v>
      </c>
      <c r="H1437">
        <v>14.530102120620301</v>
      </c>
      <c r="I1437">
        <v>46.7476756215028</v>
      </c>
      <c r="J1437">
        <v>12.565561279937301</v>
      </c>
      <c r="K1437">
        <v>17.2814053254336</v>
      </c>
      <c r="L1437">
        <v>13.3435506885005</v>
      </c>
      <c r="M1437">
        <v>67.280282897925602</v>
      </c>
      <c r="N1437">
        <v>0.66245927627644796</v>
      </c>
      <c r="O1437">
        <v>13.832553302132</v>
      </c>
      <c r="P1437">
        <v>523.67567567567505</v>
      </c>
    </row>
    <row r="1438" spans="1:17" hidden="1" x14ac:dyDescent="0.3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D1438" t="s">
        <v>21</v>
      </c>
      <c r="E1438">
        <v>1008.2980378250001</v>
      </c>
      <c r="F1438">
        <v>96.85</v>
      </c>
      <c r="G1438">
        <v>-20.079158702322498</v>
      </c>
      <c r="H1438">
        <v>14.5712651964655</v>
      </c>
      <c r="I1438">
        <v>-24.790045193740202</v>
      </c>
      <c r="J1438">
        <v>7.68470373329205</v>
      </c>
      <c r="K1438">
        <v>90.399417074517402</v>
      </c>
      <c r="L1438">
        <v>90.919925646294999</v>
      </c>
      <c r="M1438">
        <v>71.597364371186799</v>
      </c>
      <c r="N1438">
        <v>2.0260892771774199</v>
      </c>
      <c r="O1438">
        <v>28.2395456892101</v>
      </c>
      <c r="P1438">
        <v>46.078431372548998</v>
      </c>
    </row>
    <row r="1439" spans="1:17" hidden="1" x14ac:dyDescent="0.3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900</v>
      </c>
      <c r="E1439">
        <v>1007.745</v>
      </c>
      <c r="F1439">
        <v>2190.75</v>
      </c>
      <c r="G1439">
        <v>183.12164421956501</v>
      </c>
      <c r="H1439">
        <v>65.108232362250106</v>
      </c>
      <c r="I1439">
        <v>112.539600291566</v>
      </c>
      <c r="J1439">
        <v>4.6986394432124703</v>
      </c>
      <c r="K1439">
        <v>1531.7392014808299</v>
      </c>
      <c r="L1439">
        <v>1120.1980941629299</v>
      </c>
      <c r="M1439">
        <v>79.382271404724506</v>
      </c>
      <c r="N1439">
        <v>1.6091025204021401</v>
      </c>
      <c r="O1439">
        <v>4.84993723610636</v>
      </c>
      <c r="P1439">
        <v>223.50118133490801</v>
      </c>
      <c r="Q1439">
        <v>0.176393658881251</v>
      </c>
    </row>
    <row r="1440" spans="1:17" hidden="1" x14ac:dyDescent="0.3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D1440" t="s">
        <v>80</v>
      </c>
      <c r="E1440">
        <v>1004.80095404</v>
      </c>
      <c r="F1440">
        <v>116.29</v>
      </c>
      <c r="G1440">
        <v>5.9863256237653699</v>
      </c>
      <c r="H1440">
        <v>14.053450257076801</v>
      </c>
      <c r="I1440">
        <v>15.6479207149519</v>
      </c>
      <c r="J1440">
        <v>-2.1420401732258099</v>
      </c>
      <c r="K1440">
        <v>111.58419781365799</v>
      </c>
      <c r="L1440">
        <v>106.06449050202301</v>
      </c>
      <c r="M1440">
        <v>53.353291659618101</v>
      </c>
      <c r="N1440">
        <v>1.43021163963917</v>
      </c>
      <c r="O1440">
        <v>53.0226158741078</v>
      </c>
      <c r="P1440">
        <v>45.362499999999997</v>
      </c>
      <c r="Q1440">
        <v>-4.2488448162830997E-2</v>
      </c>
    </row>
    <row r="1441" spans="1:17" hidden="1" x14ac:dyDescent="0.3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D1441" t="s">
        <v>686</v>
      </c>
      <c r="E1441">
        <v>1003.825207</v>
      </c>
      <c r="F1441">
        <v>254.65</v>
      </c>
      <c r="G1441">
        <v>106.675352913111</v>
      </c>
      <c r="H1441">
        <v>6.4790527494143504</v>
      </c>
      <c r="I1441">
        <v>-4.0776044002548701</v>
      </c>
      <c r="J1441">
        <v>-0.95960443443472898</v>
      </c>
      <c r="K1441">
        <v>262.96319503214602</v>
      </c>
      <c r="L1441">
        <v>253.83769440937499</v>
      </c>
      <c r="M1441">
        <v>48.850660105984197</v>
      </c>
      <c r="N1441">
        <v>1.0789449005925</v>
      </c>
      <c r="O1441">
        <v>56.6856469664245</v>
      </c>
      <c r="P1441">
        <v>138.21328344246899</v>
      </c>
    </row>
    <row r="1442" spans="1:17" hidden="1" x14ac:dyDescent="0.3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140</v>
      </c>
      <c r="E1442">
        <v>1000.7044100000001</v>
      </c>
      <c r="F1442">
        <v>1017.7</v>
      </c>
      <c r="G1442">
        <v>5.6664323229036704</v>
      </c>
      <c r="H1442">
        <v>7.8625324281300797</v>
      </c>
      <c r="I1442">
        <v>22.479974129573399</v>
      </c>
      <c r="J1442">
        <v>-1.2308835637648401</v>
      </c>
      <c r="K1442">
        <v>1004.51366237869</v>
      </c>
      <c r="L1442">
        <v>871.66167090032297</v>
      </c>
      <c r="M1442">
        <v>43.574631967419002</v>
      </c>
      <c r="N1442">
        <v>0.16079829946801499</v>
      </c>
      <c r="O1442">
        <v>15.456421342242299</v>
      </c>
      <c r="P1442">
        <v>52.213580616212901</v>
      </c>
      <c r="Q1442">
        <v>1.9102707299704001E-2</v>
      </c>
    </row>
    <row r="1443" spans="1:17" hidden="1" x14ac:dyDescent="0.3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75</v>
      </c>
      <c r="E1443">
        <v>998.00968622400001</v>
      </c>
      <c r="F1443">
        <v>31.83</v>
      </c>
      <c r="G1443">
        <v>109.520544877221</v>
      </c>
      <c r="H1443">
        <v>-11.241773162585099</v>
      </c>
      <c r="I1443">
        <v>30.610979588220999</v>
      </c>
      <c r="J1443">
        <v>-13.104227343609701</v>
      </c>
      <c r="K1443">
        <v>31.080879839295498</v>
      </c>
      <c r="L1443">
        <v>24.820807630480701</v>
      </c>
      <c r="M1443">
        <v>36.954744270728099</v>
      </c>
      <c r="N1443">
        <v>2.80827596951318</v>
      </c>
      <c r="O1443">
        <v>23.437009110901599</v>
      </c>
      <c r="P1443">
        <v>138.04342888228101</v>
      </c>
      <c r="Q1443">
        <v>7.7364161251657002E-2</v>
      </c>
    </row>
    <row r="1444" spans="1:17" hidden="1" x14ac:dyDescent="0.3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216</v>
      </c>
      <c r="E1444">
        <v>996.66949032999901</v>
      </c>
      <c r="F1444">
        <v>1877.45</v>
      </c>
      <c r="G1444">
        <v>-21.189991237803198</v>
      </c>
      <c r="H1444">
        <v>27.082831312471999</v>
      </c>
      <c r="I1444">
        <v>7.1509876108713097</v>
      </c>
      <c r="J1444">
        <v>13.9188522334616</v>
      </c>
      <c r="K1444">
        <v>1659.36016790912</v>
      </c>
      <c r="L1444">
        <v>1580.1930210452001</v>
      </c>
      <c r="M1444">
        <v>68.2642221107659</v>
      </c>
      <c r="N1444">
        <v>2.0789968017834801</v>
      </c>
      <c r="O1444">
        <v>24.474686409757801</v>
      </c>
      <c r="P1444">
        <v>45.178626662542499</v>
      </c>
      <c r="Q1444">
        <v>0.13136190338381101</v>
      </c>
    </row>
    <row r="1445" spans="1:17" hidden="1" x14ac:dyDescent="0.3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46</v>
      </c>
      <c r="E1445">
        <v>991.13576713500004</v>
      </c>
      <c r="F1445">
        <v>468.15</v>
      </c>
      <c r="G1445">
        <v>-30.162629858760599</v>
      </c>
      <c r="H1445">
        <v>-13.6971139183501</v>
      </c>
      <c r="I1445">
        <v>-45.706899601737298</v>
      </c>
      <c r="J1445">
        <v>-5.3573337207263201</v>
      </c>
      <c r="K1445">
        <v>498.85502060855498</v>
      </c>
      <c r="L1445">
        <v>563.44708440833404</v>
      </c>
      <c r="M1445">
        <v>50.698345576011498</v>
      </c>
      <c r="N1445">
        <v>0.847610241733739</v>
      </c>
      <c r="O1445">
        <v>84.417387589447799</v>
      </c>
      <c r="P1445">
        <v>13.0797101449275</v>
      </c>
      <c r="Q1445">
        <v>0.163623438050718</v>
      </c>
    </row>
    <row r="1446" spans="1:17" hidden="1" x14ac:dyDescent="0.3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304</v>
      </c>
      <c r="E1446">
        <v>989.22750504999999</v>
      </c>
      <c r="F1446">
        <v>360.7</v>
      </c>
      <c r="G1446">
        <v>-15.5708234696876</v>
      </c>
      <c r="H1446">
        <v>3.7804844609333901</v>
      </c>
      <c r="I1446">
        <v>-3.92810595862161</v>
      </c>
      <c r="J1446">
        <v>2.3106524380303402</v>
      </c>
      <c r="K1446">
        <v>365.40535539592599</v>
      </c>
      <c r="L1446">
        <v>352.09219534226298</v>
      </c>
      <c r="M1446">
        <v>46.730329517914903</v>
      </c>
      <c r="N1446">
        <v>1.0574932198492399</v>
      </c>
      <c r="O1446">
        <v>24.480177432769601</v>
      </c>
      <c r="P1446">
        <v>28.6835533357117</v>
      </c>
      <c r="Q1446">
        <v>0.13017038217329899</v>
      </c>
    </row>
    <row r="1447" spans="1:17" hidden="1" x14ac:dyDescent="0.3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98</v>
      </c>
      <c r="E1447">
        <v>988.90506719999996</v>
      </c>
      <c r="F1447">
        <v>104.76</v>
      </c>
      <c r="G1447">
        <v>-27.251912614472801</v>
      </c>
      <c r="H1447">
        <v>-3.26181811186532</v>
      </c>
      <c r="I1447">
        <v>-16.506202845261701</v>
      </c>
      <c r="J1447">
        <v>1.99124516555783</v>
      </c>
      <c r="K1447">
        <v>105.999966594875</v>
      </c>
      <c r="L1447">
        <v>107.81826711753401</v>
      </c>
      <c r="M1447">
        <v>51.829891860940002</v>
      </c>
      <c r="N1447">
        <v>1.01205814605725</v>
      </c>
      <c r="O1447">
        <v>39.700267277586804</v>
      </c>
      <c r="P1447">
        <v>12.6451612903225</v>
      </c>
      <c r="Q1447">
        <v>-2.7763073451670998E-2</v>
      </c>
    </row>
    <row r="1448" spans="1:17" hidden="1" x14ac:dyDescent="0.3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242</v>
      </c>
      <c r="E1448">
        <v>985.56124177499998</v>
      </c>
      <c r="F1448">
        <v>78.349999999999994</v>
      </c>
      <c r="G1448">
        <v>-21.456802775439598</v>
      </c>
      <c r="H1448">
        <v>7.4346723278082196</v>
      </c>
      <c r="I1448">
        <v>-18.338935816397999</v>
      </c>
      <c r="J1448">
        <v>-1.18581028578162</v>
      </c>
      <c r="K1448">
        <v>76.8235267687717</v>
      </c>
      <c r="L1448">
        <v>78.043621063787299</v>
      </c>
      <c r="M1448">
        <v>53.790908126296301</v>
      </c>
      <c r="N1448">
        <v>0.86667541772196899</v>
      </c>
      <c r="O1448">
        <v>28.844926611359199</v>
      </c>
      <c r="P1448">
        <v>19.072948328267401</v>
      </c>
      <c r="Q1448">
        <v>-6.7363657105955002E-2</v>
      </c>
    </row>
    <row r="1449" spans="1:17" hidden="1" x14ac:dyDescent="0.3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242</v>
      </c>
      <c r="E1449">
        <v>984.74578077000001</v>
      </c>
      <c r="F1449">
        <v>573.70000000000005</v>
      </c>
      <c r="G1449">
        <v>-42.875101337873097</v>
      </c>
      <c r="H1449">
        <v>15.453534120497</v>
      </c>
      <c r="I1449">
        <v>-14.2770946014485</v>
      </c>
      <c r="J1449">
        <v>0.61430140056747995</v>
      </c>
      <c r="K1449">
        <v>540.99776782083495</v>
      </c>
      <c r="L1449">
        <v>553.36405113025796</v>
      </c>
      <c r="M1449">
        <v>67.505519480630198</v>
      </c>
      <c r="N1449">
        <v>1.3544036688358501</v>
      </c>
      <c r="O1449">
        <v>41.886003137528299</v>
      </c>
      <c r="P1449">
        <v>30.090702947845799</v>
      </c>
      <c r="Q1449">
        <v>4.3600225142015003E-2</v>
      </c>
    </row>
    <row r="1450" spans="1:17" hidden="1" x14ac:dyDescent="0.3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59</v>
      </c>
      <c r="E1450">
        <v>982.64696266999999</v>
      </c>
      <c r="F1450">
        <v>1506.1</v>
      </c>
      <c r="G1450">
        <v>270.98834079683297</v>
      </c>
      <c r="H1450">
        <v>4.1958410405714703</v>
      </c>
      <c r="I1450">
        <v>69.607984900913806</v>
      </c>
      <c r="J1450">
        <v>3.0482786969402098</v>
      </c>
      <c r="K1450">
        <v>1435.2325510486</v>
      </c>
      <c r="L1450">
        <v>1091.94731445097</v>
      </c>
      <c r="M1450">
        <v>57.6796847216727</v>
      </c>
      <c r="N1450">
        <v>0.49368118559488999</v>
      </c>
      <c r="O1450">
        <v>21.1539738397184</v>
      </c>
      <c r="P1450">
        <v>302.70053475935799</v>
      </c>
      <c r="Q1450">
        <v>0.114288700548364</v>
      </c>
    </row>
    <row r="1451" spans="1:17" hidden="1" x14ac:dyDescent="0.3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D1451" t="s">
        <v>653</v>
      </c>
      <c r="E1451">
        <v>982.49043182399998</v>
      </c>
      <c r="F1451">
        <v>81.180000000000007</v>
      </c>
      <c r="G1451">
        <v>13.0163543791761</v>
      </c>
      <c r="H1451">
        <v>8.1342577594580696</v>
      </c>
      <c r="I1451">
        <v>-27.878659994056498</v>
      </c>
      <c r="J1451">
        <v>-5.1366771479641198</v>
      </c>
      <c r="K1451">
        <v>78.565963581076801</v>
      </c>
      <c r="L1451">
        <v>78.746113331572303</v>
      </c>
      <c r="M1451">
        <v>51.047569240418397</v>
      </c>
      <c r="N1451">
        <v>1.3102033958531201</v>
      </c>
      <c r="O1451">
        <v>56.1345158906134</v>
      </c>
      <c r="P1451">
        <v>49.916897506925203</v>
      </c>
      <c r="Q1451">
        <v>-7.9153414529015004E-2</v>
      </c>
    </row>
    <row r="1452" spans="1:17" hidden="1" x14ac:dyDescent="0.3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D1452" t="s">
        <v>18</v>
      </c>
      <c r="E1452">
        <v>982.32372053999995</v>
      </c>
      <c r="F1452">
        <v>955.65</v>
      </c>
      <c r="G1452">
        <v>33.8766219990924</v>
      </c>
      <c r="H1452">
        <v>-0.96950839308857195</v>
      </c>
      <c r="I1452">
        <v>-22.802470952628699</v>
      </c>
      <c r="J1452">
        <v>2.8311136669422701</v>
      </c>
      <c r="K1452">
        <v>1031.18588142711</v>
      </c>
      <c r="L1452">
        <v>988.16272204604502</v>
      </c>
      <c r="M1452">
        <v>48.341545522100802</v>
      </c>
      <c r="N1452">
        <v>0.89916032485792297</v>
      </c>
      <c r="O1452">
        <v>65.541777847538299</v>
      </c>
      <c r="P1452">
        <v>78.609475749929899</v>
      </c>
      <c r="Q1452">
        <v>0.21486673933313499</v>
      </c>
    </row>
    <row r="1453" spans="1:17" hidden="1" x14ac:dyDescent="0.3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122</v>
      </c>
      <c r="E1453">
        <v>982.03119835999996</v>
      </c>
      <c r="F1453">
        <v>9534.9500000000007</v>
      </c>
      <c r="G1453">
        <v>271.29127068488702</v>
      </c>
      <c r="H1453">
        <v>24.075696359264398</v>
      </c>
      <c r="I1453">
        <v>171.847068796049</v>
      </c>
      <c r="J1453">
        <v>18.724938152316</v>
      </c>
      <c r="K1453">
        <v>6769.6195496055898</v>
      </c>
      <c r="L1453">
        <v>4955.5432889899203</v>
      </c>
      <c r="M1453">
        <v>91.4961612687502</v>
      </c>
      <c r="N1453">
        <v>1.11088265530914</v>
      </c>
      <c r="O1453">
        <v>0</v>
      </c>
      <c r="P1453">
        <v>323.51203695478301</v>
      </c>
      <c r="Q1453">
        <v>9.707229120876E-2</v>
      </c>
    </row>
    <row r="1454" spans="1:17" hidden="1" x14ac:dyDescent="0.3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D1454" t="s">
        <v>408</v>
      </c>
      <c r="E1454">
        <v>981.75244799999996</v>
      </c>
      <c r="F1454">
        <v>10.029999999999999</v>
      </c>
      <c r="G1454">
        <v>314.646235533675</v>
      </c>
      <c r="H1454">
        <v>11.806916507261301</v>
      </c>
      <c r="I1454">
        <v>57.996987674337099</v>
      </c>
      <c r="J1454">
        <v>18.4465158785341</v>
      </c>
      <c r="K1454">
        <v>9.1563492141022902</v>
      </c>
      <c r="L1454">
        <v>7.8684071662627098</v>
      </c>
      <c r="M1454">
        <v>73.211475280791802</v>
      </c>
      <c r="N1454">
        <v>1.6630111347952099</v>
      </c>
      <c r="O1454">
        <v>55.034895314057799</v>
      </c>
      <c r="P1454">
        <v>357.99086757990801</v>
      </c>
      <c r="Q1454">
        <v>0.17563512566178899</v>
      </c>
    </row>
    <row r="1455" spans="1:17" hidden="1" x14ac:dyDescent="0.3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546</v>
      </c>
      <c r="E1455">
        <v>980.63865530700002</v>
      </c>
      <c r="F1455">
        <v>187.71</v>
      </c>
      <c r="G1455">
        <v>108.64004358321</v>
      </c>
      <c r="H1455">
        <v>32.771234817487702</v>
      </c>
      <c r="I1455">
        <v>34.989939906130402</v>
      </c>
      <c r="J1455">
        <v>24.253130858546701</v>
      </c>
      <c r="K1455">
        <v>148.12072696029099</v>
      </c>
      <c r="L1455">
        <v>129.696826162657</v>
      </c>
      <c r="M1455">
        <v>94.722851116983705</v>
      </c>
      <c r="N1455">
        <v>3.5419303578943202</v>
      </c>
      <c r="O1455">
        <v>3.2443663097330999</v>
      </c>
      <c r="P1455">
        <v>153.31983805668</v>
      </c>
      <c r="Q1455">
        <v>4.2428228384231E-2</v>
      </c>
    </row>
    <row r="1456" spans="1:17" hidden="1" x14ac:dyDescent="0.3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D1456" t="s">
        <v>617</v>
      </c>
      <c r="E1456">
        <v>980.01505799999995</v>
      </c>
      <c r="F1456">
        <v>1062.9000000000001</v>
      </c>
      <c r="G1456">
        <v>18.796330875543902</v>
      </c>
      <c r="H1456">
        <v>14.0844956606162</v>
      </c>
      <c r="I1456">
        <v>8.8016702906922593</v>
      </c>
      <c r="J1456">
        <v>-5.5770811628726999</v>
      </c>
      <c r="K1456">
        <v>977.36833775923606</v>
      </c>
      <c r="L1456">
        <v>905.50876669643299</v>
      </c>
      <c r="M1456">
        <v>58.168006673968797</v>
      </c>
      <c r="N1456">
        <v>2.5273897281942501</v>
      </c>
      <c r="O1456">
        <v>11.769686706181099</v>
      </c>
      <c r="P1456">
        <v>54.155184916606203</v>
      </c>
      <c r="Q1456">
        <v>1.3294010893404E-2</v>
      </c>
    </row>
    <row r="1457" spans="1:17" hidden="1" x14ac:dyDescent="0.3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D1457" t="s">
        <v>191</v>
      </c>
      <c r="E1457">
        <v>979.96176649999995</v>
      </c>
      <c r="F1457">
        <v>1080.05</v>
      </c>
      <c r="G1457">
        <v>23.147541734692702</v>
      </c>
      <c r="H1457">
        <v>14.167224792425101</v>
      </c>
      <c r="I1457">
        <v>23.775477837138101</v>
      </c>
      <c r="J1457">
        <v>-1.6390290906320799</v>
      </c>
      <c r="K1457">
        <v>1042.7094981555499</v>
      </c>
      <c r="L1457">
        <v>913.57146099121701</v>
      </c>
      <c r="M1457">
        <v>49.459229650331302</v>
      </c>
      <c r="N1457">
        <v>1.27451732657586</v>
      </c>
      <c r="O1457">
        <v>10.1523077635294</v>
      </c>
      <c r="P1457">
        <v>54.149718118889602</v>
      </c>
      <c r="Q1457">
        <v>6.2202174819565997E-2</v>
      </c>
    </row>
    <row r="1458" spans="1:17" hidden="1" x14ac:dyDescent="0.3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D1458" t="s">
        <v>59</v>
      </c>
      <c r="E1458">
        <v>979.7432</v>
      </c>
      <c r="F1458">
        <v>355</v>
      </c>
      <c r="G1458">
        <v>-12.4582325852625</v>
      </c>
      <c r="H1458">
        <v>6.9107341146066696</v>
      </c>
      <c r="I1458">
        <v>-17.449809502383999</v>
      </c>
      <c r="J1458">
        <v>-3.5667285143505998</v>
      </c>
      <c r="K1458">
        <v>319.75432657232398</v>
      </c>
      <c r="L1458">
        <v>335.98171868460798</v>
      </c>
      <c r="M1458">
        <v>66.111801513503707</v>
      </c>
      <c r="N1458">
        <v>4.0401791612410198</v>
      </c>
      <c r="O1458">
        <v>44.619718309859103</v>
      </c>
      <c r="P1458">
        <v>34.827193315609499</v>
      </c>
      <c r="Q1458">
        <v>-2.4589822744345E-2</v>
      </c>
    </row>
    <row r="1459" spans="1:17" hidden="1" x14ac:dyDescent="0.3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242</v>
      </c>
      <c r="E1459">
        <v>979.29768999999999</v>
      </c>
      <c r="F1459">
        <v>115.25</v>
      </c>
      <c r="G1459">
        <v>49.778911803576698</v>
      </c>
      <c r="H1459">
        <v>10.8443736393852</v>
      </c>
      <c r="I1459">
        <v>11.0221798178043</v>
      </c>
      <c r="J1459">
        <v>-2.2399741283856902</v>
      </c>
      <c r="K1459">
        <v>106.30708827538299</v>
      </c>
      <c r="L1459">
        <v>92.031147937091603</v>
      </c>
      <c r="M1459">
        <v>50.685029932688799</v>
      </c>
      <c r="N1459">
        <v>0.82441333707554998</v>
      </c>
      <c r="O1459">
        <v>10.108459869848099</v>
      </c>
      <c r="P1459">
        <v>98.7068965517241</v>
      </c>
      <c r="Q1459">
        <v>-3.2087259926099003E-2</v>
      </c>
    </row>
    <row r="1460" spans="1:17" hidden="1" x14ac:dyDescent="0.3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104</v>
      </c>
      <c r="E1460">
        <v>976.05389610999998</v>
      </c>
      <c r="F1460">
        <v>3132.05</v>
      </c>
      <c r="G1460">
        <v>52.476905373865598</v>
      </c>
      <c r="H1460">
        <v>10.3742256009423</v>
      </c>
      <c r="I1460">
        <v>-8.8002181183708394</v>
      </c>
      <c r="J1460">
        <v>-1.3269111390769599</v>
      </c>
      <c r="K1460">
        <v>2804.0074885946901</v>
      </c>
      <c r="L1460">
        <v>2645.9519488868</v>
      </c>
      <c r="M1460">
        <v>69.418434344670004</v>
      </c>
      <c r="N1460">
        <v>1.1689817402938301</v>
      </c>
      <c r="O1460">
        <v>14.0147826503408</v>
      </c>
      <c r="P1460">
        <v>81.568115942028996</v>
      </c>
      <c r="Q1460">
        <v>0.134303732496898</v>
      </c>
    </row>
    <row r="1461" spans="1:17" hidden="1" x14ac:dyDescent="0.3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D1461" t="s">
        <v>614</v>
      </c>
      <c r="E1461">
        <v>975.66874080000002</v>
      </c>
      <c r="F1461">
        <v>15.6</v>
      </c>
      <c r="G1461">
        <v>55.743796509284998</v>
      </c>
      <c r="H1461">
        <v>5.8593367517126298</v>
      </c>
      <c r="I1461">
        <v>-19.145869468519901</v>
      </c>
      <c r="J1461">
        <v>-4.8067982653272799E-2</v>
      </c>
      <c r="K1461">
        <v>13.745201291820701</v>
      </c>
      <c r="L1461">
        <v>13.2939067987329</v>
      </c>
      <c r="M1461">
        <v>75.344262315549997</v>
      </c>
      <c r="N1461">
        <v>1.5728628419263599</v>
      </c>
      <c r="O1461">
        <v>17.307692307692299</v>
      </c>
      <c r="P1461">
        <v>92.592592592592595</v>
      </c>
      <c r="Q1461">
        <v>2.2464262165780999E-2</v>
      </c>
    </row>
    <row r="1462" spans="1:17" hidden="1" x14ac:dyDescent="0.3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E1462">
        <v>975.04597497999896</v>
      </c>
      <c r="F1462">
        <v>354.2</v>
      </c>
      <c r="G1462">
        <v>-49.809997888075301</v>
      </c>
      <c r="H1462">
        <v>2.4822278474714801</v>
      </c>
      <c r="I1462">
        <v>-29.544625641924</v>
      </c>
      <c r="J1462">
        <v>-1.2750618476839399</v>
      </c>
      <c r="K1462">
        <v>334.11136813490998</v>
      </c>
      <c r="L1462">
        <v>411.97089118119601</v>
      </c>
      <c r="M1462">
        <v>72.232994481492199</v>
      </c>
      <c r="N1462">
        <v>1.19703966392869</v>
      </c>
      <c r="O1462">
        <v>102.667984189723</v>
      </c>
      <c r="P1462">
        <v>32.114882506527401</v>
      </c>
      <c r="Q1462">
        <v>6.4343989226146994E-2</v>
      </c>
    </row>
    <row r="1463" spans="1:17" hidden="1" x14ac:dyDescent="0.3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D1463" t="s">
        <v>539</v>
      </c>
      <c r="E1463">
        <v>973.57609876000004</v>
      </c>
      <c r="F1463">
        <v>137.71</v>
      </c>
      <c r="G1463">
        <v>-5.74609227800737</v>
      </c>
      <c r="H1463">
        <v>13.7223376742312</v>
      </c>
      <c r="I1463">
        <v>-25.311164670642299</v>
      </c>
      <c r="J1463">
        <v>-6.9580542014760498</v>
      </c>
      <c r="K1463">
        <v>129.69665635422001</v>
      </c>
      <c r="L1463">
        <v>128.30780660823501</v>
      </c>
      <c r="M1463">
        <v>62.651621523570597</v>
      </c>
      <c r="N1463">
        <v>2.7268449967247999</v>
      </c>
      <c r="O1463">
        <v>34.0498148282622</v>
      </c>
      <c r="P1463">
        <v>36.077075098814198</v>
      </c>
      <c r="Q1463">
        <v>1.9803650252610001E-2</v>
      </c>
    </row>
    <row r="1464" spans="1:17" hidden="1" x14ac:dyDescent="0.3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D1464" t="s">
        <v>539</v>
      </c>
      <c r="E1464">
        <v>973.5</v>
      </c>
      <c r="F1464">
        <v>324.5</v>
      </c>
      <c r="G1464">
        <v>16.222204188442301</v>
      </c>
      <c r="H1464">
        <v>35.696760657403999</v>
      </c>
      <c r="I1464">
        <v>17.667317344666799</v>
      </c>
      <c r="J1464">
        <v>-0.20614034162139799</v>
      </c>
      <c r="K1464">
        <v>278.73368567206001</v>
      </c>
      <c r="L1464">
        <v>245.20833497498299</v>
      </c>
      <c r="M1464">
        <v>64.875109300227507</v>
      </c>
      <c r="N1464">
        <v>1.1217810338752501</v>
      </c>
      <c r="O1464">
        <v>7.7041602465331298</v>
      </c>
      <c r="P1464">
        <v>75.500270416441296</v>
      </c>
      <c r="Q1464">
        <v>3.0873114039210999E-2</v>
      </c>
    </row>
    <row r="1465" spans="1:17" hidden="1" x14ac:dyDescent="0.3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216</v>
      </c>
      <c r="E1465">
        <v>969.23749999999995</v>
      </c>
      <c r="F1465">
        <v>816.2</v>
      </c>
      <c r="G1465">
        <v>280.96330870440698</v>
      </c>
      <c r="H1465">
        <v>100.383566482304</v>
      </c>
      <c r="I1465">
        <v>93.588927220936696</v>
      </c>
      <c r="J1465">
        <v>17.4113249207638</v>
      </c>
      <c r="K1465">
        <v>525.87547388186704</v>
      </c>
      <c r="L1465">
        <v>409.873331451615</v>
      </c>
      <c r="M1465">
        <v>84.131534051968998</v>
      </c>
      <c r="N1465">
        <v>2.1646072374227701</v>
      </c>
      <c r="O1465">
        <v>6.9590786571918501</v>
      </c>
      <c r="P1465">
        <v>363.75</v>
      </c>
    </row>
    <row r="1466" spans="1:17" hidden="1" x14ac:dyDescent="0.3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242</v>
      </c>
      <c r="E1466">
        <v>968.78901520499903</v>
      </c>
      <c r="F1466">
        <v>1734.45</v>
      </c>
      <c r="G1466">
        <v>-42.962960960636202</v>
      </c>
      <c r="H1466">
        <v>4.7536246202710197</v>
      </c>
      <c r="I1466">
        <v>-16.3883485990916</v>
      </c>
      <c r="J1466">
        <v>-5.0998357628917796</v>
      </c>
      <c r="K1466">
        <v>1761.1976123547699</v>
      </c>
      <c r="L1466">
        <v>1807.9853051319801</v>
      </c>
      <c r="M1466">
        <v>37.174014353404203</v>
      </c>
      <c r="N1466">
        <v>0.689865371658127</v>
      </c>
      <c r="O1466">
        <v>25.976534348064199</v>
      </c>
      <c r="P1466">
        <v>14.864238410596</v>
      </c>
      <c r="Q1466">
        <v>-4.2842270646015E-2</v>
      </c>
    </row>
    <row r="1467" spans="1:17" hidden="1" x14ac:dyDescent="0.3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D1467" t="s">
        <v>75</v>
      </c>
      <c r="E1467">
        <v>966.904185708</v>
      </c>
      <c r="F1467">
        <v>175.02</v>
      </c>
      <c r="G1467">
        <v>-5.6609317018195897</v>
      </c>
      <c r="H1467">
        <v>6.7786508233243099</v>
      </c>
      <c r="I1467">
        <v>3.1417245164424599</v>
      </c>
      <c r="J1467">
        <v>-23.316825188751199</v>
      </c>
      <c r="K1467">
        <v>161.734625411552</v>
      </c>
      <c r="L1467">
        <v>154.42731829325101</v>
      </c>
      <c r="M1467">
        <v>49.673986235369803</v>
      </c>
      <c r="N1467">
        <v>3.7902608039504999</v>
      </c>
      <c r="O1467">
        <v>25.591360987315699</v>
      </c>
      <c r="P1467">
        <v>24.835948644793099</v>
      </c>
      <c r="Q1467">
        <v>-9.4700162284120006E-3</v>
      </c>
    </row>
    <row r="1468" spans="1:17" hidden="1" x14ac:dyDescent="0.3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D1468" t="s">
        <v>227</v>
      </c>
      <c r="E1468">
        <v>964.44674999999995</v>
      </c>
      <c r="F1468">
        <v>392.85</v>
      </c>
      <c r="G1468">
        <v>15.659482937900099</v>
      </c>
      <c r="H1468">
        <v>86.875558125758403</v>
      </c>
      <c r="I1468">
        <v>28.6521971265391</v>
      </c>
      <c r="J1468">
        <v>15.237906452027801</v>
      </c>
      <c r="M1468">
        <v>70.8774362965341</v>
      </c>
      <c r="O1468">
        <v>8.1837851597301707</v>
      </c>
      <c r="P1468">
        <v>106.763157894736</v>
      </c>
    </row>
    <row r="1469" spans="1:17" hidden="1" x14ac:dyDescent="0.3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539</v>
      </c>
      <c r="E1469">
        <v>963.93689681499995</v>
      </c>
      <c r="F1469">
        <v>263.14999999999998</v>
      </c>
      <c r="G1469">
        <v>-29.514401224645901</v>
      </c>
      <c r="H1469">
        <v>8.5820492397593107</v>
      </c>
      <c r="I1469">
        <v>-23.6828243746643</v>
      </c>
      <c r="J1469">
        <v>2.0029944577537702</v>
      </c>
      <c r="K1469">
        <v>255.654314888942</v>
      </c>
      <c r="L1469">
        <v>264.35911946171899</v>
      </c>
      <c r="M1469">
        <v>51.823022570724497</v>
      </c>
      <c r="N1469">
        <v>1.3540453816253399</v>
      </c>
      <c r="O1469">
        <v>21.394641839255101</v>
      </c>
      <c r="P1469">
        <v>16.696230598669601</v>
      </c>
      <c r="Q1469">
        <v>-0.114451027190262</v>
      </c>
    </row>
    <row r="1470" spans="1:17" hidden="1" x14ac:dyDescent="0.3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E1470">
        <v>962.83334000000002</v>
      </c>
      <c r="F1470">
        <v>1198.1500000000001</v>
      </c>
      <c r="G1470">
        <v>84.977140475306101</v>
      </c>
      <c r="H1470">
        <v>-5.3108896856893697</v>
      </c>
      <c r="I1470">
        <v>-3.07533379482049</v>
      </c>
      <c r="J1470">
        <v>-8.6739939605748599</v>
      </c>
      <c r="K1470">
        <v>1224.22063241307</v>
      </c>
      <c r="L1470">
        <v>1118.8296029569201</v>
      </c>
      <c r="M1470">
        <v>42.532621930904</v>
      </c>
      <c r="N1470">
        <v>0.96265005315839802</v>
      </c>
      <c r="O1470">
        <v>35.191753954012398</v>
      </c>
      <c r="P1470">
        <v>111.220802115469</v>
      </c>
      <c r="Q1470">
        <v>0.224898813646844</v>
      </c>
    </row>
    <row r="1471" spans="1:17" hidden="1" x14ac:dyDescent="0.3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D1471" t="s">
        <v>336</v>
      </c>
      <c r="E1471">
        <v>961.17497437500003</v>
      </c>
      <c r="F1471">
        <v>145.75</v>
      </c>
      <c r="G1471">
        <v>-5.53409233517716</v>
      </c>
      <c r="H1471">
        <v>-9.9196546401990204</v>
      </c>
      <c r="I1471">
        <v>-40.521894130469001</v>
      </c>
      <c r="J1471">
        <v>-4.7287819976740701</v>
      </c>
      <c r="K1471">
        <v>156.266601356926</v>
      </c>
      <c r="L1471">
        <v>159.79708269757401</v>
      </c>
      <c r="M1471">
        <v>33.306883417521099</v>
      </c>
      <c r="N1471">
        <v>1.0663174416522301</v>
      </c>
      <c r="O1471">
        <v>49.4339622641509</v>
      </c>
      <c r="P1471">
        <v>20.057660626029602</v>
      </c>
      <c r="Q1471">
        <v>0.21679963257991999</v>
      </c>
    </row>
    <row r="1472" spans="1:17" hidden="1" x14ac:dyDescent="0.3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D1472" t="s">
        <v>617</v>
      </c>
      <c r="E1472">
        <v>960.76949999999999</v>
      </c>
      <c r="F1472">
        <v>1678.2</v>
      </c>
      <c r="G1472">
        <v>-21.499407837882199</v>
      </c>
      <c r="H1472">
        <v>4.0802168518946003</v>
      </c>
      <c r="I1472">
        <v>-16.291822637057798</v>
      </c>
      <c r="J1472">
        <v>3.15884074561143</v>
      </c>
      <c r="K1472">
        <v>1587.5917142015401</v>
      </c>
      <c r="L1472">
        <v>1597.5952371494</v>
      </c>
      <c r="M1472">
        <v>71.783377996584505</v>
      </c>
      <c r="N1472">
        <v>1.62885272149044</v>
      </c>
      <c r="O1472">
        <v>12.3227267310213</v>
      </c>
      <c r="P1472">
        <v>21.112835131526701</v>
      </c>
      <c r="Q1472">
        <v>1.1324178121052001E-2</v>
      </c>
    </row>
    <row r="1473" spans="1:17" hidden="1" x14ac:dyDescent="0.3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D1473" t="s">
        <v>230</v>
      </c>
      <c r="E1473">
        <v>957.24253457999896</v>
      </c>
      <c r="F1473">
        <v>278.55</v>
      </c>
      <c r="G1473">
        <v>-19.521697597023699</v>
      </c>
      <c r="H1473">
        <v>10.9859867579643</v>
      </c>
      <c r="I1473">
        <v>-7.7942581169085896</v>
      </c>
      <c r="J1473">
        <v>5.8403227677006697</v>
      </c>
      <c r="K1473">
        <v>259.22167969628498</v>
      </c>
      <c r="L1473">
        <v>250.36853977104099</v>
      </c>
      <c r="M1473">
        <v>71.391939184608205</v>
      </c>
      <c r="N1473">
        <v>1.45716598927721</v>
      </c>
      <c r="O1473">
        <v>17.950098725542901</v>
      </c>
      <c r="P1473">
        <v>43.582474226804102</v>
      </c>
      <c r="Q1473">
        <v>0.150576629212341</v>
      </c>
    </row>
    <row r="1474" spans="1:17" hidden="1" x14ac:dyDescent="0.3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384</v>
      </c>
      <c r="E1474">
        <v>957.19912543999999</v>
      </c>
      <c r="F1474">
        <v>192.97</v>
      </c>
      <c r="G1474">
        <v>32.498147657353002</v>
      </c>
      <c r="H1474">
        <v>75.047727937079102</v>
      </c>
      <c r="I1474">
        <v>61.765560389330403</v>
      </c>
      <c r="J1474">
        <v>-2.9668771197461301</v>
      </c>
      <c r="K1474">
        <v>156.546509388544</v>
      </c>
      <c r="L1474">
        <v>132.06693690355701</v>
      </c>
      <c r="M1474">
        <v>65.983458523008494</v>
      </c>
      <c r="N1474">
        <v>0.64777204132074395</v>
      </c>
      <c r="O1474">
        <v>9.3434212571902293</v>
      </c>
      <c r="P1474">
        <v>118.29185520361899</v>
      </c>
      <c r="Q1474">
        <v>5.2817923708374001E-2</v>
      </c>
    </row>
    <row r="1475" spans="1:17" hidden="1" x14ac:dyDescent="0.3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D1475" t="s">
        <v>242</v>
      </c>
      <c r="E1475">
        <v>956.95445280000001</v>
      </c>
      <c r="F1475">
        <v>89.36</v>
      </c>
      <c r="G1475">
        <v>-38.990567404374303</v>
      </c>
      <c r="H1475">
        <v>9.2141491162882492</v>
      </c>
      <c r="I1475">
        <v>-28.683665006315401</v>
      </c>
      <c r="J1475">
        <v>2.0677143562820599</v>
      </c>
      <c r="K1475">
        <v>90.057144058484198</v>
      </c>
      <c r="L1475">
        <v>97.097379208049702</v>
      </c>
      <c r="M1475">
        <v>49.033063268737699</v>
      </c>
      <c r="N1475">
        <v>0.98552172793519499</v>
      </c>
      <c r="O1475">
        <v>48.556401074306102</v>
      </c>
      <c r="P1475">
        <v>20.447499663027301</v>
      </c>
      <c r="Q1475">
        <v>7.4806127820091994E-2</v>
      </c>
    </row>
    <row r="1476" spans="1:17" hidden="1" x14ac:dyDescent="0.3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156</v>
      </c>
      <c r="E1476">
        <v>953.78339902499999</v>
      </c>
      <c r="F1476">
        <v>1109.25</v>
      </c>
      <c r="G1476">
        <v>-46.331637414219003</v>
      </c>
      <c r="H1476">
        <v>0.51242756196021699</v>
      </c>
      <c r="I1476">
        <v>-33.724193653068298</v>
      </c>
      <c r="J1476">
        <v>-5.4855881634734196</v>
      </c>
      <c r="K1476">
        <v>1107.40797282885</v>
      </c>
      <c r="L1476">
        <v>1178.0889870486401</v>
      </c>
      <c r="M1476">
        <v>55.435047375478703</v>
      </c>
      <c r="N1476">
        <v>0.84067071996347698</v>
      </c>
      <c r="O1476">
        <v>55.149876042370899</v>
      </c>
      <c r="P1476">
        <v>23.017633359210301</v>
      </c>
      <c r="Q1476">
        <v>9.0723575124059E-2</v>
      </c>
    </row>
    <row r="1477" spans="1:17" hidden="1" x14ac:dyDescent="0.3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D1477" t="s">
        <v>292</v>
      </c>
      <c r="E1477">
        <v>952.24364663999995</v>
      </c>
      <c r="F1477">
        <v>594.54999999999995</v>
      </c>
      <c r="G1477">
        <v>34.407084653653698</v>
      </c>
      <c r="H1477">
        <v>11.8765017593769</v>
      </c>
      <c r="I1477">
        <v>-17.749683219765501</v>
      </c>
      <c r="J1477">
        <v>0.72012219084374995</v>
      </c>
      <c r="K1477">
        <v>574.91275970812603</v>
      </c>
      <c r="L1477">
        <v>526.98289836401204</v>
      </c>
      <c r="M1477">
        <v>45.626549029688903</v>
      </c>
      <c r="N1477">
        <v>0.73393862774393703</v>
      </c>
      <c r="O1477">
        <v>22.7819359179211</v>
      </c>
      <c r="P1477">
        <v>66.517294496569093</v>
      </c>
    </row>
    <row r="1478" spans="1:17" hidden="1" x14ac:dyDescent="0.3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21</v>
      </c>
      <c r="E1478">
        <v>945.347758029999</v>
      </c>
      <c r="F1478">
        <v>1940.9</v>
      </c>
      <c r="G1478">
        <v>140.63263009149799</v>
      </c>
      <c r="H1478">
        <v>9.8383385987723901</v>
      </c>
      <c r="I1478">
        <v>31.088995931488402</v>
      </c>
      <c r="J1478">
        <v>2.69592149460515</v>
      </c>
      <c r="K1478">
        <v>1829.1941360309299</v>
      </c>
      <c r="L1478">
        <v>1546.1757085471399</v>
      </c>
      <c r="M1478">
        <v>57.725753031470397</v>
      </c>
      <c r="N1478">
        <v>1.1483687657303701</v>
      </c>
      <c r="O1478">
        <v>19.0169508990674</v>
      </c>
      <c r="P1478">
        <v>212.09197620196099</v>
      </c>
      <c r="Q1478">
        <v>0.15117256389467401</v>
      </c>
    </row>
    <row r="1479" spans="1:17" hidden="1" x14ac:dyDescent="0.3">
      <c r="A1479" t="s">
        <v>3112</v>
      </c>
      <c r="B1479" t="s">
        <v>3113</v>
      </c>
      <c r="C1479" t="str">
        <f>IFERROR(VLOOKUP(Table1[[#This Row],[Ticker]],[1]!Table1[[Symbol]:[Industry]],2,FALSE),"-")</f>
        <v>-</v>
      </c>
      <c r="D1479" t="s">
        <v>80</v>
      </c>
      <c r="E1479">
        <v>944.52572499999997</v>
      </c>
      <c r="F1479">
        <v>674.3</v>
      </c>
      <c r="G1479">
        <v>8.5554798986837106</v>
      </c>
      <c r="H1479">
        <v>10.699994348450399</v>
      </c>
      <c r="I1479">
        <v>0.82221983362774498</v>
      </c>
      <c r="J1479">
        <v>-4.6592784375456899</v>
      </c>
      <c r="K1479">
        <v>645.64727478987402</v>
      </c>
      <c r="L1479">
        <v>595.46066005439695</v>
      </c>
      <c r="M1479">
        <v>48.087209549406502</v>
      </c>
      <c r="N1479">
        <v>1.5045396389363499</v>
      </c>
      <c r="O1479">
        <v>9.0019279252558206</v>
      </c>
      <c r="P1479">
        <v>43.590289608177102</v>
      </c>
      <c r="Q1479">
        <v>-4.7481277961917E-2</v>
      </c>
    </row>
    <row r="1480" spans="1:17" hidden="1" x14ac:dyDescent="0.3">
      <c r="A1480" t="s">
        <v>3114</v>
      </c>
      <c r="B1480" t="s">
        <v>3115</v>
      </c>
      <c r="C1480" t="str">
        <f>IFERROR(VLOOKUP(Table1[[#This Row],[Ticker]],[1]!Table1[[Symbol]:[Industry]],2,FALSE),"-")</f>
        <v>-</v>
      </c>
      <c r="D1480" t="s">
        <v>242</v>
      </c>
      <c r="E1480">
        <v>943.77856320000001</v>
      </c>
      <c r="F1480">
        <v>160.38</v>
      </c>
      <c r="G1480">
        <v>77.820838708278401</v>
      </c>
      <c r="H1480">
        <v>18.1108022233974</v>
      </c>
      <c r="I1480">
        <v>-3.1601212499926299</v>
      </c>
      <c r="J1480">
        <v>15.1566888941557</v>
      </c>
      <c r="K1480">
        <v>136.652583674889</v>
      </c>
      <c r="L1480">
        <v>129.80825100413401</v>
      </c>
      <c r="M1480">
        <v>86.743394870761406</v>
      </c>
      <c r="N1480">
        <v>2.3582212229552901</v>
      </c>
      <c r="O1480">
        <v>5.9982541464022896</v>
      </c>
      <c r="P1480">
        <v>110.74901445466401</v>
      </c>
      <c r="Q1480">
        <v>0.113668706495306</v>
      </c>
    </row>
    <row r="1481" spans="1:17" hidden="1" x14ac:dyDescent="0.3">
      <c r="A1481" t="s">
        <v>3116</v>
      </c>
      <c r="B1481" t="s">
        <v>3117</v>
      </c>
      <c r="C1481" t="str">
        <f>IFERROR(VLOOKUP(Table1[[#This Row],[Ticker]],[1]!Table1[[Symbol]:[Industry]],2,FALSE),"-")</f>
        <v>-</v>
      </c>
      <c r="D1481" t="s">
        <v>915</v>
      </c>
      <c r="E1481">
        <v>943.69641015000002</v>
      </c>
      <c r="F1481">
        <v>417.95</v>
      </c>
      <c r="G1481">
        <v>-40.516659016207903</v>
      </c>
      <c r="H1481">
        <v>7.6375444271282902</v>
      </c>
      <c r="I1481">
        <v>-44.087835205090798</v>
      </c>
      <c r="J1481">
        <v>4.1167876820966098</v>
      </c>
      <c r="K1481">
        <v>422.02608160312599</v>
      </c>
      <c r="L1481">
        <v>476.83201529843598</v>
      </c>
      <c r="M1481">
        <v>61.2142414393753</v>
      </c>
      <c r="N1481">
        <v>0.95998637447216095</v>
      </c>
      <c r="O1481">
        <v>77.054671611436703</v>
      </c>
      <c r="P1481">
        <v>25.022434938677801</v>
      </c>
      <c r="Q1481">
        <v>4.8615240895080999E-2</v>
      </c>
    </row>
    <row r="1482" spans="1:17" hidden="1" x14ac:dyDescent="0.3">
      <c r="A1482" t="s">
        <v>3118</v>
      </c>
      <c r="B1482" t="s">
        <v>3119</v>
      </c>
      <c r="C1482" t="str">
        <f>IFERROR(VLOOKUP(Table1[[#This Row],[Ticker]],[1]!Table1[[Symbol]:[Industry]],2,FALSE),"-")</f>
        <v>-</v>
      </c>
      <c r="D1482" t="s">
        <v>230</v>
      </c>
      <c r="E1482">
        <v>943.68264199999999</v>
      </c>
      <c r="F1482">
        <v>584.15</v>
      </c>
      <c r="G1482">
        <v>60.9954418828816</v>
      </c>
      <c r="H1482">
        <v>4.5224160492556997</v>
      </c>
      <c r="I1482">
        <v>-7.55995850839121</v>
      </c>
      <c r="J1482">
        <v>2.6100732874511801</v>
      </c>
      <c r="K1482">
        <v>598.421955565845</v>
      </c>
      <c r="L1482">
        <v>569.26293896240895</v>
      </c>
      <c r="M1482">
        <v>40.465818579801301</v>
      </c>
      <c r="N1482">
        <v>0.86730079220939205</v>
      </c>
      <c r="O1482">
        <v>45.561927587092299</v>
      </c>
      <c r="P1482">
        <v>108.62499999999901</v>
      </c>
      <c r="Q1482">
        <v>3.7110268604451997E-2</v>
      </c>
    </row>
    <row r="1483" spans="1:17" hidden="1" x14ac:dyDescent="0.3">
      <c r="A1483" t="s">
        <v>3120</v>
      </c>
      <c r="B1483" t="s">
        <v>3121</v>
      </c>
      <c r="C1483" t="str">
        <f>IFERROR(VLOOKUP(Table1[[#This Row],[Ticker]],[1]!Table1[[Symbol]:[Industry]],2,FALSE),"-")</f>
        <v>-</v>
      </c>
      <c r="D1483" t="s">
        <v>546</v>
      </c>
      <c r="E1483">
        <v>943.13856468999995</v>
      </c>
      <c r="F1483">
        <v>166.9</v>
      </c>
      <c r="G1483">
        <v>155.250769538713</v>
      </c>
      <c r="H1483">
        <v>32.328989498307401</v>
      </c>
      <c r="I1483">
        <v>28.367046547339701</v>
      </c>
      <c r="J1483">
        <v>4.07394713914357</v>
      </c>
      <c r="K1483">
        <v>146.50393894837899</v>
      </c>
      <c r="L1483">
        <v>116.803078829334</v>
      </c>
      <c r="M1483">
        <v>54.9878790349822</v>
      </c>
      <c r="N1483">
        <v>0.92446646552332901</v>
      </c>
      <c r="O1483">
        <v>9.8861593768723797</v>
      </c>
      <c r="P1483">
        <v>182.40270727580301</v>
      </c>
      <c r="Q1483">
        <v>7.5782732133548997E-2</v>
      </c>
    </row>
    <row r="1484" spans="1:17" hidden="1" x14ac:dyDescent="0.3">
      <c r="A1484" t="s">
        <v>3122</v>
      </c>
      <c r="B1484" t="s">
        <v>3123</v>
      </c>
      <c r="C1484" t="str">
        <f>IFERROR(VLOOKUP(Table1[[#This Row],[Ticker]],[1]!Table1[[Symbol]:[Industry]],2,FALSE),"-")</f>
        <v>-</v>
      </c>
      <c r="D1484" t="s">
        <v>130</v>
      </c>
      <c r="E1484">
        <v>942.96823600000005</v>
      </c>
      <c r="F1484">
        <v>740</v>
      </c>
      <c r="G1484">
        <v>763.53512442256397</v>
      </c>
      <c r="H1484">
        <v>10.341708255383599</v>
      </c>
      <c r="I1484">
        <v>167.40042358145399</v>
      </c>
      <c r="J1484">
        <v>-5.7336605737985904</v>
      </c>
      <c r="K1484">
        <v>738.10833347647895</v>
      </c>
      <c r="L1484">
        <v>503.59143162430797</v>
      </c>
      <c r="M1484">
        <v>34.649535937133102</v>
      </c>
      <c r="N1484">
        <v>0.88548736394783401</v>
      </c>
      <c r="O1484">
        <v>14.189189189189101</v>
      </c>
      <c r="P1484">
        <v>846.29156010230099</v>
      </c>
      <c r="Q1484">
        <v>0.129910440176772</v>
      </c>
    </row>
    <row r="1485" spans="1:17" hidden="1" x14ac:dyDescent="0.3">
      <c r="A1485" t="s">
        <v>3124</v>
      </c>
      <c r="B1485" t="s">
        <v>3125</v>
      </c>
      <c r="C1485" t="str">
        <f>IFERROR(VLOOKUP(Table1[[#This Row],[Ticker]],[1]!Table1[[Symbol]:[Industry]],2,FALSE),"-")</f>
        <v>-</v>
      </c>
      <c r="D1485" t="s">
        <v>997</v>
      </c>
      <c r="E1485">
        <v>941.11047583999903</v>
      </c>
      <c r="F1485">
        <v>141.76</v>
      </c>
      <c r="G1485">
        <v>-42.824694698882801</v>
      </c>
      <c r="H1485">
        <v>15.0784127970387</v>
      </c>
      <c r="I1485">
        <v>-18.060003710686001</v>
      </c>
      <c r="J1485">
        <v>-2.8722840699061698</v>
      </c>
      <c r="K1485">
        <v>137.04570398074</v>
      </c>
      <c r="L1485">
        <v>142.75751090611601</v>
      </c>
      <c r="M1485">
        <v>43.5084614994053</v>
      </c>
      <c r="N1485">
        <v>0.63637574742553404</v>
      </c>
      <c r="O1485">
        <v>32.971218961625198</v>
      </c>
      <c r="P1485">
        <v>26.1209964412811</v>
      </c>
    </row>
    <row r="1486" spans="1:17" hidden="1" x14ac:dyDescent="0.3">
      <c r="A1486" t="s">
        <v>3126</v>
      </c>
      <c r="B1486" t="s">
        <v>3127</v>
      </c>
      <c r="C1486" t="str">
        <f>IFERROR(VLOOKUP(Table1[[#This Row],[Ticker]],[1]!Table1[[Symbol]:[Industry]],2,FALSE),"-")</f>
        <v>-</v>
      </c>
      <c r="E1486">
        <v>939.56466393999995</v>
      </c>
      <c r="F1486">
        <v>38.770000000000003</v>
      </c>
      <c r="G1486">
        <v>-63.085987400341303</v>
      </c>
      <c r="H1486">
        <v>0.75230637750669604</v>
      </c>
      <c r="I1486">
        <v>-38.141324385102699</v>
      </c>
      <c r="J1486">
        <v>-3.47369717747923</v>
      </c>
      <c r="K1486">
        <v>40.003271888354398</v>
      </c>
      <c r="L1486">
        <v>46.737125213573997</v>
      </c>
      <c r="M1486">
        <v>44.253127300126202</v>
      </c>
      <c r="N1486">
        <v>0.63896091939539501</v>
      </c>
      <c r="O1486">
        <v>83.131287077637296</v>
      </c>
      <c r="P1486">
        <v>17.484848484848499</v>
      </c>
      <c r="Q1486">
        <v>7.2468145781564006E-2</v>
      </c>
    </row>
    <row r="1487" spans="1:17" hidden="1" x14ac:dyDescent="0.3">
      <c r="A1487" t="s">
        <v>3128</v>
      </c>
      <c r="B1487" t="s">
        <v>3129</v>
      </c>
      <c r="C1487" t="str">
        <f>IFERROR(VLOOKUP(Table1[[#This Row],[Ticker]],[1]!Table1[[Symbol]:[Industry]],2,FALSE),"-")</f>
        <v>-</v>
      </c>
      <c r="D1487" t="s">
        <v>252</v>
      </c>
      <c r="E1487">
        <v>939.13573685999995</v>
      </c>
      <c r="F1487">
        <v>893.4</v>
      </c>
      <c r="G1487">
        <v>22.117795776139701</v>
      </c>
      <c r="H1487">
        <v>20.560430645990401</v>
      </c>
      <c r="I1487">
        <v>27.656202931488899</v>
      </c>
      <c r="J1487">
        <v>0.70395035717517396</v>
      </c>
      <c r="K1487">
        <v>776.31854403007105</v>
      </c>
      <c r="L1487">
        <v>683.49305577795894</v>
      </c>
      <c r="M1487">
        <v>64.515081360289898</v>
      </c>
      <c r="N1487">
        <v>3.54440886597847</v>
      </c>
      <c r="O1487">
        <v>8.5348108350122995</v>
      </c>
      <c r="P1487">
        <v>98.533333333333303</v>
      </c>
      <c r="Q1487">
        <v>0.21685280641861601</v>
      </c>
    </row>
    <row r="1488" spans="1:17" hidden="1" x14ac:dyDescent="0.3">
      <c r="A1488" t="s">
        <v>3130</v>
      </c>
      <c r="B1488" t="s">
        <v>3131</v>
      </c>
      <c r="C1488" t="str">
        <f>IFERROR(VLOOKUP(Table1[[#This Row],[Ticker]],[1]!Table1[[Symbol]:[Industry]],2,FALSE),"-")</f>
        <v>-</v>
      </c>
      <c r="D1488" t="s">
        <v>140</v>
      </c>
      <c r="E1488">
        <v>937.61023950900005</v>
      </c>
      <c r="F1488">
        <v>36.51</v>
      </c>
      <c r="G1488">
        <v>32.452687146578498</v>
      </c>
      <c r="H1488">
        <v>8.4253230160405597</v>
      </c>
      <c r="I1488">
        <v>-0.180653979567861</v>
      </c>
      <c r="J1488">
        <v>-2.1595432199702098</v>
      </c>
      <c r="K1488">
        <v>35.0599609196369</v>
      </c>
      <c r="L1488">
        <v>31.802888064953599</v>
      </c>
      <c r="M1488">
        <v>49.050090497031199</v>
      </c>
      <c r="N1488">
        <v>1.41192472016389</v>
      </c>
      <c r="O1488">
        <v>35.305395781977502</v>
      </c>
      <c r="P1488">
        <v>61.5486725663716</v>
      </c>
      <c r="Q1488">
        <v>5.4824908358170003E-3</v>
      </c>
    </row>
    <row r="1489" spans="1:17" hidden="1" x14ac:dyDescent="0.3">
      <c r="A1489" t="s">
        <v>3132</v>
      </c>
      <c r="B1489" t="s">
        <v>3133</v>
      </c>
      <c r="C1489" t="str">
        <f>IFERROR(VLOOKUP(Table1[[#This Row],[Ticker]],[1]!Table1[[Symbol]:[Industry]],2,FALSE),"-")</f>
        <v>-</v>
      </c>
      <c r="D1489" t="s">
        <v>401</v>
      </c>
      <c r="E1489">
        <v>937.37005492499998</v>
      </c>
      <c r="F1489">
        <v>306.75</v>
      </c>
      <c r="G1489">
        <v>69.3463307415457</v>
      </c>
      <c r="H1489">
        <v>-2.7068931866886499</v>
      </c>
      <c r="I1489">
        <v>6.61647723350191</v>
      </c>
      <c r="J1489">
        <v>-2.8966834693055699</v>
      </c>
      <c r="K1489">
        <v>298.224034258995</v>
      </c>
      <c r="L1489">
        <v>258.387061921591</v>
      </c>
      <c r="M1489">
        <v>47.387466340308897</v>
      </c>
      <c r="N1489">
        <v>1.0833966943964199</v>
      </c>
      <c r="O1489">
        <v>8.5574572127139206</v>
      </c>
      <c r="P1489">
        <v>116.707877075238</v>
      </c>
      <c r="Q1489">
        <v>0.129836319574341</v>
      </c>
    </row>
    <row r="1490" spans="1:17" hidden="1" x14ac:dyDescent="0.3">
      <c r="A1490" t="s">
        <v>3134</v>
      </c>
      <c r="B1490" t="s">
        <v>3135</v>
      </c>
      <c r="C1490" t="str">
        <f>IFERROR(VLOOKUP(Table1[[#This Row],[Ticker]],[1]!Table1[[Symbol]:[Industry]],2,FALSE),"-")</f>
        <v>-</v>
      </c>
      <c r="D1490" t="s">
        <v>216</v>
      </c>
      <c r="E1490">
        <v>936.89704289999997</v>
      </c>
      <c r="F1490">
        <v>388.5</v>
      </c>
      <c r="G1490">
        <v>-6.3827033730771303</v>
      </c>
      <c r="H1490">
        <v>14.403783932210001</v>
      </c>
      <c r="I1490">
        <v>6.9680487675847704</v>
      </c>
      <c r="J1490">
        <v>20.628163958767601</v>
      </c>
      <c r="M1490">
        <v>100</v>
      </c>
      <c r="O1490">
        <v>2.12355212355213</v>
      </c>
      <c r="P1490">
        <v>30.808080808080799</v>
      </c>
    </row>
    <row r="1491" spans="1:17" hidden="1" x14ac:dyDescent="0.3">
      <c r="A1491" t="s">
        <v>3136</v>
      </c>
      <c r="B1491" t="s">
        <v>3137</v>
      </c>
      <c r="C1491" t="str">
        <f>IFERROR(VLOOKUP(Table1[[#This Row],[Ticker]],[1]!Table1[[Symbol]:[Industry]],2,FALSE),"-")</f>
        <v>-</v>
      </c>
      <c r="D1491" t="s">
        <v>3138</v>
      </c>
      <c r="E1491">
        <v>936.79269547499996</v>
      </c>
      <c r="F1491">
        <v>374.85</v>
      </c>
      <c r="G1491">
        <v>241.94458344426801</v>
      </c>
      <c r="H1491">
        <v>101.312307124423</v>
      </c>
      <c r="I1491">
        <v>173.59698767433699</v>
      </c>
      <c r="J1491">
        <v>14.405411525097101</v>
      </c>
      <c r="K1491">
        <v>247.361729314005</v>
      </c>
      <c r="M1491">
        <v>75.409869208087599</v>
      </c>
      <c r="N1491">
        <v>1.0266233766233701</v>
      </c>
      <c r="O1491">
        <v>12.044817927170801</v>
      </c>
      <c r="P1491">
        <v>294.57894736842098</v>
      </c>
    </row>
    <row r="1492" spans="1:17" hidden="1" x14ac:dyDescent="0.3">
      <c r="A1492" t="s">
        <v>3139</v>
      </c>
      <c r="B1492" t="s">
        <v>3140</v>
      </c>
      <c r="C1492" t="str">
        <f>IFERROR(VLOOKUP(Table1[[#This Row],[Ticker]],[1]!Table1[[Symbol]:[Industry]],2,FALSE),"-")</f>
        <v>-</v>
      </c>
      <c r="D1492" t="s">
        <v>997</v>
      </c>
      <c r="E1492">
        <v>933.41250000000002</v>
      </c>
      <c r="F1492">
        <v>82.97</v>
      </c>
      <c r="G1492">
        <v>-56.923197498370698</v>
      </c>
      <c r="H1492">
        <v>11.0475666727669</v>
      </c>
      <c r="I1492">
        <v>-9.7602520052684802</v>
      </c>
      <c r="J1492">
        <v>0.62281987142955597</v>
      </c>
      <c r="K1492">
        <v>79.033392838883103</v>
      </c>
      <c r="L1492">
        <v>84.100760280764206</v>
      </c>
      <c r="M1492">
        <v>53.0524271926759</v>
      </c>
      <c r="N1492">
        <v>0.90415927322540401</v>
      </c>
      <c r="O1492">
        <v>63.794142461130498</v>
      </c>
      <c r="P1492">
        <v>29.539422326307498</v>
      </c>
      <c r="Q1492">
        <v>6.8917667029677998E-2</v>
      </c>
    </row>
    <row r="1493" spans="1:17" hidden="1" x14ac:dyDescent="0.3">
      <c r="A1493" t="s">
        <v>3141</v>
      </c>
      <c r="B1493" t="s">
        <v>3142</v>
      </c>
      <c r="C1493" t="str">
        <f>IFERROR(VLOOKUP(Table1[[#This Row],[Ticker]],[1]!Table1[[Symbol]:[Industry]],2,FALSE),"-")</f>
        <v>-</v>
      </c>
      <c r="E1493">
        <v>932.37701842000001</v>
      </c>
      <c r="F1493">
        <v>9.67</v>
      </c>
      <c r="G1493">
        <v>2.0805578444843098</v>
      </c>
      <c r="H1493">
        <v>-6.1090675426907497</v>
      </c>
      <c r="I1493">
        <v>6.0958006936548501E-2</v>
      </c>
      <c r="J1493">
        <v>11.5820810094589</v>
      </c>
      <c r="K1493">
        <v>9.3177257112874994</v>
      </c>
      <c r="L1493">
        <v>9.01932353538011</v>
      </c>
      <c r="M1493">
        <v>45.092784332523699</v>
      </c>
      <c r="N1493">
        <v>3.1201964048856001</v>
      </c>
      <c r="O1493">
        <v>24.095139607031999</v>
      </c>
      <c r="P1493">
        <v>43.898809523809497</v>
      </c>
    </row>
    <row r="1494" spans="1:17" hidden="1" x14ac:dyDescent="0.3">
      <c r="A1494" t="s">
        <v>3143</v>
      </c>
      <c r="B1494" t="s">
        <v>3144</v>
      </c>
      <c r="C1494" t="str">
        <f>IFERROR(VLOOKUP(Table1[[#This Row],[Ticker]],[1]!Table1[[Symbol]:[Industry]],2,FALSE),"-")</f>
        <v>-</v>
      </c>
      <c r="D1494" t="s">
        <v>375</v>
      </c>
      <c r="E1494">
        <v>930.32309271999998</v>
      </c>
      <c r="F1494">
        <v>221.2</v>
      </c>
      <c r="G1494">
        <v>21.326051444260401</v>
      </c>
      <c r="H1494">
        <v>28.247439780762999</v>
      </c>
      <c r="I1494">
        <v>0.30975741284950598</v>
      </c>
      <c r="J1494">
        <v>3.5651637162258099</v>
      </c>
      <c r="K1494">
        <v>197.39207953098801</v>
      </c>
      <c r="L1494">
        <v>186.212835217003</v>
      </c>
      <c r="M1494">
        <v>58.948101787604799</v>
      </c>
      <c r="N1494">
        <v>2.3646052201826202</v>
      </c>
      <c r="O1494">
        <v>16.636528028933</v>
      </c>
      <c r="P1494">
        <v>63.488543976348801</v>
      </c>
      <c r="Q1494">
        <v>2.4433163776634001E-2</v>
      </c>
    </row>
    <row r="1495" spans="1:17" hidden="1" x14ac:dyDescent="0.3">
      <c r="A1495" t="s">
        <v>3145</v>
      </c>
      <c r="B1495" t="s">
        <v>3146</v>
      </c>
      <c r="C1495" t="str">
        <f>IFERROR(VLOOKUP(Table1[[#This Row],[Ticker]],[1]!Table1[[Symbol]:[Industry]],2,FALSE),"-")</f>
        <v>-</v>
      </c>
      <c r="D1495" t="s">
        <v>1390</v>
      </c>
      <c r="E1495">
        <v>930.13539397999898</v>
      </c>
      <c r="F1495">
        <v>343.9</v>
      </c>
      <c r="G1495">
        <v>-5.9867194026852202</v>
      </c>
      <c r="H1495">
        <v>7.0773863919868703</v>
      </c>
      <c r="I1495">
        <v>-21.550618848545501</v>
      </c>
      <c r="J1495">
        <v>1.01367054668225</v>
      </c>
      <c r="K1495">
        <v>329.25874255586001</v>
      </c>
      <c r="L1495">
        <v>329.025024524495</v>
      </c>
      <c r="M1495">
        <v>54.701253574527897</v>
      </c>
      <c r="N1495">
        <v>1.31113888364965</v>
      </c>
      <c r="O1495">
        <v>18.3192788601337</v>
      </c>
      <c r="P1495">
        <v>31.7624521072796</v>
      </c>
      <c r="Q1495">
        <v>1.6327142503658999E-2</v>
      </c>
    </row>
    <row r="1496" spans="1:17" hidden="1" x14ac:dyDescent="0.3">
      <c r="A1496" t="s">
        <v>3147</v>
      </c>
      <c r="B1496" t="s">
        <v>3148</v>
      </c>
      <c r="C1496" t="str">
        <f>IFERROR(VLOOKUP(Table1[[#This Row],[Ticker]],[1]!Table1[[Symbol]:[Industry]],2,FALSE),"-")</f>
        <v>-</v>
      </c>
      <c r="D1496" t="s">
        <v>490</v>
      </c>
      <c r="E1496">
        <v>925.35394601999997</v>
      </c>
      <c r="F1496">
        <v>622.20000000000005</v>
      </c>
      <c r="G1496">
        <v>-37.870418277417897</v>
      </c>
      <c r="H1496">
        <v>2.29352258160307</v>
      </c>
      <c r="I1496">
        <v>-20.056802779335001</v>
      </c>
      <c r="J1496">
        <v>2.4642266488104698</v>
      </c>
      <c r="K1496">
        <v>584.17076880857303</v>
      </c>
      <c r="L1496">
        <v>603.13012336657596</v>
      </c>
      <c r="M1496">
        <v>80.0226003261876</v>
      </c>
      <c r="N1496">
        <v>1.1616035548068699</v>
      </c>
      <c r="O1496">
        <v>44.648023143683702</v>
      </c>
      <c r="P1496">
        <v>34.326424870466298</v>
      </c>
      <c r="Q1496">
        <v>0.11182936620182</v>
      </c>
    </row>
    <row r="1497" spans="1:17" hidden="1" x14ac:dyDescent="0.3">
      <c r="A1497" t="s">
        <v>3149</v>
      </c>
      <c r="B1497" t="s">
        <v>3150</v>
      </c>
      <c r="C1497" t="str">
        <f>IFERROR(VLOOKUP(Table1[[#This Row],[Ticker]],[1]!Table1[[Symbol]:[Industry]],2,FALSE),"-")</f>
        <v>-</v>
      </c>
      <c r="D1497" t="s">
        <v>21</v>
      </c>
      <c r="E1497">
        <v>921.08443499999998</v>
      </c>
      <c r="F1497">
        <v>726.35</v>
      </c>
      <c r="G1497">
        <v>67.439865261611502</v>
      </c>
      <c r="H1497">
        <v>-11.1813172467334</v>
      </c>
      <c r="I1497">
        <v>-7.5823682773591798</v>
      </c>
      <c r="J1497">
        <v>-3.4804003805959298</v>
      </c>
      <c r="K1497">
        <v>746.49075487141704</v>
      </c>
      <c r="L1497">
        <v>666.62341872905301</v>
      </c>
      <c r="M1497">
        <v>26.0723207291833</v>
      </c>
      <c r="N1497">
        <v>1.12539648600366</v>
      </c>
      <c r="O1497">
        <v>13.8500722792042</v>
      </c>
      <c r="P1497">
        <v>101.539955604883</v>
      </c>
      <c r="Q1497">
        <v>0.18874347043106701</v>
      </c>
    </row>
    <row r="1498" spans="1:17" hidden="1" x14ac:dyDescent="0.3">
      <c r="A1498" t="s">
        <v>3151</v>
      </c>
      <c r="B1498" t="s">
        <v>3152</v>
      </c>
      <c r="C1498" t="str">
        <f>IFERROR(VLOOKUP(Table1[[#This Row],[Ticker]],[1]!Table1[[Symbol]:[Industry]],2,FALSE),"-")</f>
        <v>-</v>
      </c>
      <c r="D1498" t="s">
        <v>166</v>
      </c>
      <c r="E1498">
        <v>913.78611431000002</v>
      </c>
      <c r="F1498">
        <v>99.46</v>
      </c>
      <c r="G1498">
        <v>-10.62141559692</v>
      </c>
      <c r="H1498">
        <v>-1.3158669950145201</v>
      </c>
      <c r="I1498">
        <v>-13.527764800910299</v>
      </c>
      <c r="J1498">
        <v>1.12684311142154</v>
      </c>
      <c r="K1498">
        <v>99.371070681156993</v>
      </c>
      <c r="L1498">
        <v>99.380410290427093</v>
      </c>
      <c r="M1498">
        <v>60.905750521984601</v>
      </c>
      <c r="N1498">
        <v>1.2325056592279899</v>
      </c>
      <c r="O1498">
        <v>31.711240699778799</v>
      </c>
      <c r="P1498">
        <v>17.620624408703801</v>
      </c>
      <c r="Q1498">
        <v>3.4576459814999998E-3</v>
      </c>
    </row>
    <row r="1499" spans="1:17" hidden="1" x14ac:dyDescent="0.3">
      <c r="A1499" t="s">
        <v>3153</v>
      </c>
      <c r="B1499" t="s">
        <v>3154</v>
      </c>
      <c r="C1499" t="str">
        <f>IFERROR(VLOOKUP(Table1[[#This Row],[Ticker]],[1]!Table1[[Symbol]:[Industry]],2,FALSE),"-")</f>
        <v>-</v>
      </c>
      <c r="D1499" t="s">
        <v>127</v>
      </c>
      <c r="E1499">
        <v>912.78584747999901</v>
      </c>
      <c r="F1499">
        <v>889.8</v>
      </c>
      <c r="G1499">
        <v>128.26052124796101</v>
      </c>
      <c r="H1499">
        <v>25.973831984368498</v>
      </c>
      <c r="I1499">
        <v>28.056801935316201</v>
      </c>
      <c r="J1499">
        <v>0.782834397658564</v>
      </c>
      <c r="K1499">
        <v>727.96975962675504</v>
      </c>
      <c r="L1499">
        <v>617.94654475299001</v>
      </c>
      <c r="M1499">
        <v>72.107583064265398</v>
      </c>
      <c r="N1499">
        <v>3.8247487017173101</v>
      </c>
      <c r="O1499">
        <v>9.5751854349292103</v>
      </c>
      <c r="P1499">
        <v>179.28436911487699</v>
      </c>
      <c r="Q1499">
        <v>0.17267681487001901</v>
      </c>
    </row>
    <row r="1500" spans="1:17" hidden="1" x14ac:dyDescent="0.3">
      <c r="A1500" t="s">
        <v>3155</v>
      </c>
      <c r="B1500" t="s">
        <v>3156</v>
      </c>
      <c r="C1500" t="str">
        <f>IFERROR(VLOOKUP(Table1[[#This Row],[Ticker]],[1]!Table1[[Symbol]:[Industry]],2,FALSE),"-")</f>
        <v>-</v>
      </c>
      <c r="D1500" t="s">
        <v>304</v>
      </c>
      <c r="E1500">
        <v>912.54600000000005</v>
      </c>
      <c r="F1500">
        <v>1689.9</v>
      </c>
      <c r="G1500">
        <v>160.247046755578</v>
      </c>
      <c r="H1500">
        <v>-10.997443016446001</v>
      </c>
      <c r="I1500">
        <v>41.505640079297002</v>
      </c>
      <c r="J1500">
        <v>5.0486757643972204</v>
      </c>
      <c r="K1500">
        <v>1662.53562760973</v>
      </c>
      <c r="L1500">
        <v>1351.8914555659001</v>
      </c>
      <c r="M1500">
        <v>60.853767589194597</v>
      </c>
      <c r="N1500">
        <v>0.41352794930467801</v>
      </c>
      <c r="O1500">
        <v>18.2910231374637</v>
      </c>
      <c r="P1500">
        <v>186.39945767307799</v>
      </c>
      <c r="Q1500">
        <v>0.15807109224347801</v>
      </c>
    </row>
    <row r="1501" spans="1:17" hidden="1" x14ac:dyDescent="0.3">
      <c r="A1501" t="s">
        <v>3157</v>
      </c>
      <c r="B1501" t="s">
        <v>3158</v>
      </c>
      <c r="C1501" t="str">
        <f>IFERROR(VLOOKUP(Table1[[#This Row],[Ticker]],[1]!Table1[[Symbol]:[Industry]],2,FALSE),"-")</f>
        <v>-</v>
      </c>
      <c r="D1501" t="s">
        <v>191</v>
      </c>
      <c r="E1501">
        <v>910.6</v>
      </c>
      <c r="F1501">
        <v>91.06</v>
      </c>
      <c r="G1501">
        <v>35.192010181562601</v>
      </c>
      <c r="H1501">
        <v>8.7610352372993798</v>
      </c>
      <c r="I1501">
        <v>-10.1461890594435</v>
      </c>
      <c r="J1501">
        <v>-1.2417765930517399</v>
      </c>
      <c r="K1501">
        <v>86.187217517680807</v>
      </c>
      <c r="L1501">
        <v>79.506503179082301</v>
      </c>
      <c r="M1501">
        <v>60.238515910519297</v>
      </c>
      <c r="N1501">
        <v>2.29533958896626</v>
      </c>
      <c r="O1501">
        <v>26.290358005710502</v>
      </c>
      <c r="P1501">
        <v>80.316831683168303</v>
      </c>
      <c r="Q1501">
        <v>1.3287275611538E-2</v>
      </c>
    </row>
    <row r="1502" spans="1:17" hidden="1" x14ac:dyDescent="0.3">
      <c r="A1502" t="s">
        <v>3159</v>
      </c>
      <c r="B1502" t="s">
        <v>3160</v>
      </c>
      <c r="C1502" t="str">
        <f>IFERROR(VLOOKUP(Table1[[#This Row],[Ticker]],[1]!Table1[[Symbol]:[Industry]],2,FALSE),"-")</f>
        <v>-</v>
      </c>
      <c r="D1502" t="s">
        <v>230</v>
      </c>
      <c r="E1502">
        <v>910.08399999999995</v>
      </c>
      <c r="F1502">
        <v>1625.15</v>
      </c>
      <c r="G1502">
        <v>34.9174386894938</v>
      </c>
      <c r="H1502">
        <v>5.8010507365958697</v>
      </c>
      <c r="I1502">
        <v>-12.7632712411488</v>
      </c>
      <c r="J1502">
        <v>5.9689015161794998</v>
      </c>
      <c r="K1502">
        <v>1521.28521163203</v>
      </c>
      <c r="L1502">
        <v>1454.7454462980099</v>
      </c>
      <c r="M1502">
        <v>81.062563418772598</v>
      </c>
      <c r="N1502">
        <v>1.07653515725264</v>
      </c>
      <c r="O1502">
        <v>9.8083253853490309</v>
      </c>
      <c r="P1502">
        <v>68.689018061033806</v>
      </c>
      <c r="Q1502">
        <v>5.6748246839734E-2</v>
      </c>
    </row>
    <row r="1503" spans="1:17" hidden="1" x14ac:dyDescent="0.3">
      <c r="A1503" t="s">
        <v>3161</v>
      </c>
      <c r="B1503" t="s">
        <v>3162</v>
      </c>
      <c r="C1503" t="str">
        <f>IFERROR(VLOOKUP(Table1[[#This Row],[Ticker]],[1]!Table1[[Symbol]:[Industry]],2,FALSE),"-")</f>
        <v>-</v>
      </c>
      <c r="D1503" t="s">
        <v>617</v>
      </c>
      <c r="E1503">
        <v>909.97668271999999</v>
      </c>
      <c r="F1503">
        <v>95.2</v>
      </c>
      <c r="G1503">
        <v>-4.4913675100786703</v>
      </c>
      <c r="H1503">
        <v>15.8271845509764</v>
      </c>
      <c r="I1503">
        <v>19.761693556690101</v>
      </c>
      <c r="J1503">
        <v>0.89184558647540801</v>
      </c>
      <c r="K1503">
        <v>85.364670422575799</v>
      </c>
      <c r="L1503">
        <v>80.286641896457198</v>
      </c>
      <c r="M1503">
        <v>79.993354275019996</v>
      </c>
      <c r="N1503">
        <v>1.5536212952653901</v>
      </c>
      <c r="O1503">
        <v>3.2037815126050302</v>
      </c>
      <c r="P1503">
        <v>40</v>
      </c>
    </row>
    <row r="1504" spans="1:17" hidden="1" x14ac:dyDescent="0.3">
      <c r="A1504" t="s">
        <v>3163</v>
      </c>
      <c r="B1504" t="s">
        <v>3164</v>
      </c>
      <c r="C1504" t="str">
        <f>IFERROR(VLOOKUP(Table1[[#This Row],[Ticker]],[1]!Table1[[Symbol]:[Industry]],2,FALSE),"-")</f>
        <v>-</v>
      </c>
      <c r="D1504" t="s">
        <v>1415</v>
      </c>
      <c r="E1504">
        <v>906.63419441999997</v>
      </c>
      <c r="F1504">
        <v>600.9</v>
      </c>
      <c r="G1504">
        <v>58.9796719704213</v>
      </c>
      <c r="H1504">
        <v>2.7864917277542101</v>
      </c>
      <c r="I1504">
        <v>29.635172706747301</v>
      </c>
      <c r="J1504">
        <v>4.37803126749208</v>
      </c>
      <c r="K1504">
        <v>535.20767271220302</v>
      </c>
      <c r="L1504">
        <v>447.35971642101902</v>
      </c>
      <c r="M1504">
        <v>67.014291961649405</v>
      </c>
      <c r="N1504">
        <v>0.46179771416780302</v>
      </c>
      <c r="O1504">
        <v>5.1755699783657896</v>
      </c>
      <c r="P1504">
        <v>101.50905432595501</v>
      </c>
      <c r="Q1504">
        <v>0.106444653471905</v>
      </c>
    </row>
    <row r="1505" spans="1:17" hidden="1" x14ac:dyDescent="0.3">
      <c r="A1505" t="s">
        <v>3165</v>
      </c>
      <c r="B1505" t="s">
        <v>3166</v>
      </c>
      <c r="C1505" t="str">
        <f>IFERROR(VLOOKUP(Table1[[#This Row],[Ticker]],[1]!Table1[[Symbol]:[Industry]],2,FALSE),"-")</f>
        <v>-</v>
      </c>
      <c r="D1505" t="s">
        <v>703</v>
      </c>
      <c r="E1505">
        <v>904.51275975599901</v>
      </c>
      <c r="F1505">
        <v>213.42</v>
      </c>
      <c r="G1505">
        <v>-19.332900084804599</v>
      </c>
      <c r="H1505">
        <v>2.9210709462712501</v>
      </c>
      <c r="I1505">
        <v>-3.7504127821680102</v>
      </c>
      <c r="J1505">
        <v>-1.0982683239098701</v>
      </c>
      <c r="K1505">
        <v>218.66677891738399</v>
      </c>
      <c r="L1505">
        <v>222.33815668371199</v>
      </c>
      <c r="M1505">
        <v>41.739976305682703</v>
      </c>
      <c r="N1505">
        <v>1.1766538631776899</v>
      </c>
      <c r="O1505">
        <v>56.030362665167203</v>
      </c>
      <c r="P1505">
        <v>27.414925373134299</v>
      </c>
    </row>
    <row r="1506" spans="1:17" hidden="1" x14ac:dyDescent="0.3">
      <c r="A1506" t="s">
        <v>3167</v>
      </c>
      <c r="B1506" t="s">
        <v>3168</v>
      </c>
      <c r="C1506" t="str">
        <f>IFERROR(VLOOKUP(Table1[[#This Row],[Ticker]],[1]!Table1[[Symbol]:[Industry]],2,FALSE),"-")</f>
        <v>-</v>
      </c>
      <c r="D1506" t="s">
        <v>490</v>
      </c>
      <c r="E1506">
        <v>903.08819652</v>
      </c>
      <c r="F1506">
        <v>631.65</v>
      </c>
      <c r="G1506">
        <v>-35.227489229112699</v>
      </c>
      <c r="H1506">
        <v>-18.697118763539599</v>
      </c>
      <c r="I1506">
        <v>-40.081577654441602</v>
      </c>
      <c r="J1506">
        <v>-4.2992709899223298</v>
      </c>
      <c r="K1506">
        <v>709.49353146208796</v>
      </c>
      <c r="L1506">
        <v>746.02037550881698</v>
      </c>
      <c r="M1506">
        <v>37.4529489617575</v>
      </c>
      <c r="N1506">
        <v>1.75976944372694</v>
      </c>
      <c r="O1506">
        <v>55.149212380273802</v>
      </c>
      <c r="P1506">
        <v>3.0256075680965502</v>
      </c>
      <c r="Q1506">
        <v>4.3391459118996001E-2</v>
      </c>
    </row>
    <row r="1507" spans="1:17" hidden="1" x14ac:dyDescent="0.3">
      <c r="A1507" t="s">
        <v>3169</v>
      </c>
      <c r="B1507" t="s">
        <v>3170</v>
      </c>
      <c r="C1507" t="str">
        <f>IFERROR(VLOOKUP(Table1[[#This Row],[Ticker]],[1]!Table1[[Symbol]:[Industry]],2,FALSE),"-")</f>
        <v>-</v>
      </c>
      <c r="D1507" t="s">
        <v>80</v>
      </c>
      <c r="E1507">
        <v>900.70615207999901</v>
      </c>
      <c r="F1507">
        <v>97.72</v>
      </c>
      <c r="G1507">
        <v>-13.103052215612401</v>
      </c>
      <c r="H1507">
        <v>12.7701659688957</v>
      </c>
      <c r="I1507">
        <v>-36.397596464927702</v>
      </c>
      <c r="J1507">
        <v>-0.68055590262449595</v>
      </c>
      <c r="K1507">
        <v>94.641141558380795</v>
      </c>
      <c r="L1507">
        <v>93.389053647531199</v>
      </c>
      <c r="M1507">
        <v>53.688090915911403</v>
      </c>
      <c r="N1507">
        <v>0.96923715030747803</v>
      </c>
      <c r="O1507">
        <v>42.447810069586502</v>
      </c>
      <c r="P1507">
        <v>28.578947368421002</v>
      </c>
      <c r="Q1507">
        <v>-3.6350800513807999E-2</v>
      </c>
    </row>
    <row r="1508" spans="1:17" hidden="1" x14ac:dyDescent="0.3">
      <c r="A1508" t="s">
        <v>3171</v>
      </c>
      <c r="B1508" t="s">
        <v>3172</v>
      </c>
      <c r="C1508" t="str">
        <f>IFERROR(VLOOKUP(Table1[[#This Row],[Ticker]],[1]!Table1[[Symbol]:[Industry]],2,FALSE),"-")</f>
        <v>-</v>
      </c>
      <c r="D1508" t="s">
        <v>3173</v>
      </c>
      <c r="E1508">
        <v>900.56200000000001</v>
      </c>
      <c r="F1508">
        <v>364.6</v>
      </c>
      <c r="G1508">
        <v>-9.6077327202929599</v>
      </c>
      <c r="H1508">
        <v>8.2505581257584293</v>
      </c>
      <c r="I1508">
        <v>3.74301942036894</v>
      </c>
      <c r="J1508">
        <v>14.474938152316</v>
      </c>
      <c r="M1508">
        <v>100</v>
      </c>
      <c r="O1508">
        <v>0</v>
      </c>
      <c r="P1508">
        <v>27.9298245614035</v>
      </c>
    </row>
    <row r="1509" spans="1:17" hidden="1" x14ac:dyDescent="0.3">
      <c r="A1509" t="s">
        <v>3174</v>
      </c>
      <c r="B1509" t="s">
        <v>3175</v>
      </c>
      <c r="C1509" t="str">
        <f>IFERROR(VLOOKUP(Table1[[#This Row],[Ticker]],[1]!Table1[[Symbol]:[Industry]],2,FALSE),"-")</f>
        <v>-</v>
      </c>
      <c r="E1509">
        <v>899.38367047099996</v>
      </c>
      <c r="F1509">
        <v>73.19</v>
      </c>
      <c r="G1509">
        <v>293.593001418048</v>
      </c>
      <c r="H1509">
        <v>14.734470101911301</v>
      </c>
      <c r="I1509">
        <v>42.601972887687403</v>
      </c>
      <c r="J1509">
        <v>1.5420472968588199</v>
      </c>
      <c r="K1509">
        <v>63.443956870470998</v>
      </c>
      <c r="L1509">
        <v>52.817456514549697</v>
      </c>
      <c r="M1509">
        <v>80.686059480116299</v>
      </c>
      <c r="N1509">
        <v>1.54234126469261</v>
      </c>
      <c r="O1509">
        <v>0</v>
      </c>
      <c r="P1509">
        <v>321.84438040345799</v>
      </c>
      <c r="Q1509">
        <v>4.0174612462698003E-2</v>
      </c>
    </row>
    <row r="1510" spans="1:17" hidden="1" x14ac:dyDescent="0.3">
      <c r="A1510" t="s">
        <v>3176</v>
      </c>
      <c r="B1510" t="s">
        <v>3177</v>
      </c>
      <c r="C1510" t="str">
        <f>IFERROR(VLOOKUP(Table1[[#This Row],[Ticker]],[1]!Table1[[Symbol]:[Industry]],2,FALSE),"-")</f>
        <v>-</v>
      </c>
      <c r="D1510" t="s">
        <v>617</v>
      </c>
      <c r="E1510">
        <v>899.26908597600004</v>
      </c>
      <c r="F1510">
        <v>46.92</v>
      </c>
      <c r="G1510">
        <v>212.20019236820701</v>
      </c>
      <c r="H1510">
        <v>54.4208479808308</v>
      </c>
      <c r="I1510">
        <v>134.944356095389</v>
      </c>
      <c r="J1510">
        <v>-2.1401905078436601</v>
      </c>
      <c r="K1510">
        <v>33.781459999755299</v>
      </c>
      <c r="L1510">
        <v>23.627308067412201</v>
      </c>
      <c r="M1510">
        <v>66.886697930867797</v>
      </c>
      <c r="N1510">
        <v>1.2353085807720501</v>
      </c>
      <c r="O1510">
        <v>9.9744245524296709</v>
      </c>
      <c r="P1510">
        <v>275.36</v>
      </c>
      <c r="Q1510">
        <v>7.5884521724077003E-2</v>
      </c>
    </row>
    <row r="1511" spans="1:17" hidden="1" x14ac:dyDescent="0.3">
      <c r="A1511" t="s">
        <v>3178</v>
      </c>
      <c r="B1511" t="s">
        <v>3179</v>
      </c>
      <c r="C1511" t="str">
        <f>IFERROR(VLOOKUP(Table1[[#This Row],[Ticker]],[1]!Table1[[Symbol]:[Industry]],2,FALSE),"-")</f>
        <v>-</v>
      </c>
      <c r="D1511" t="s">
        <v>384</v>
      </c>
      <c r="E1511">
        <v>898.24278573499998</v>
      </c>
      <c r="F1511">
        <v>75.19</v>
      </c>
      <c r="G1511">
        <v>388.23913170853803</v>
      </c>
      <c r="H1511">
        <v>20.124867518023599</v>
      </c>
      <c r="I1511">
        <v>435.23133993052301</v>
      </c>
      <c r="J1511">
        <v>2.7185483759582199</v>
      </c>
      <c r="K1511">
        <v>70.074671893899193</v>
      </c>
      <c r="L1511">
        <v>47.1831575009235</v>
      </c>
      <c r="M1511">
        <v>65.007581618277598</v>
      </c>
      <c r="N1511">
        <v>0.75890147098427996</v>
      </c>
      <c r="O1511">
        <v>24.311743582923199</v>
      </c>
      <c r="P1511">
        <v>731.74778761061896</v>
      </c>
      <c r="Q1511">
        <v>0.103237154687866</v>
      </c>
    </row>
    <row r="1512" spans="1:17" hidden="1" x14ac:dyDescent="0.3">
      <c r="A1512" t="s">
        <v>3180</v>
      </c>
      <c r="B1512" t="s">
        <v>3181</v>
      </c>
      <c r="C1512" t="str">
        <f>IFERROR(VLOOKUP(Table1[[#This Row],[Ticker]],[1]!Table1[[Symbol]:[Industry]],2,FALSE),"-")</f>
        <v>-</v>
      </c>
      <c r="D1512" t="s">
        <v>130</v>
      </c>
      <c r="E1512">
        <v>897.25087974999997</v>
      </c>
      <c r="F1512">
        <v>362.75</v>
      </c>
      <c r="G1512">
        <v>254.290400892126</v>
      </c>
      <c r="H1512">
        <v>91.147800581533602</v>
      </c>
      <c r="I1512">
        <v>267.641153032788</v>
      </c>
      <c r="J1512">
        <v>17.628706448796802</v>
      </c>
      <c r="K1512">
        <v>264.76117594214202</v>
      </c>
      <c r="M1512">
        <v>67.729734593074795</v>
      </c>
      <c r="N1512">
        <v>0.971786833855799</v>
      </c>
      <c r="O1512">
        <v>8.5871812543073691</v>
      </c>
      <c r="P1512">
        <v>302.83176013325902</v>
      </c>
    </row>
    <row r="1513" spans="1:17" hidden="1" x14ac:dyDescent="0.3">
      <c r="A1513" t="s">
        <v>3182</v>
      </c>
      <c r="B1513" t="s">
        <v>3183</v>
      </c>
      <c r="C1513" t="str">
        <f>IFERROR(VLOOKUP(Table1[[#This Row],[Ticker]],[1]!Table1[[Symbol]:[Industry]],2,FALSE),"-")</f>
        <v>-</v>
      </c>
      <c r="D1513" t="s">
        <v>617</v>
      </c>
      <c r="E1513">
        <v>896.63600810000003</v>
      </c>
      <c r="F1513">
        <v>836.05</v>
      </c>
      <c r="G1513">
        <v>-12.236459636125799</v>
      </c>
      <c r="H1513">
        <v>-6.2920641288223198</v>
      </c>
      <c r="I1513">
        <v>-16.361532030518902</v>
      </c>
      <c r="J1513">
        <v>-1.56794887697265</v>
      </c>
      <c r="K1513">
        <v>841.53815162789999</v>
      </c>
      <c r="L1513">
        <v>828.71051120571303</v>
      </c>
      <c r="M1513">
        <v>33.191839857373203</v>
      </c>
      <c r="N1513">
        <v>0.99941658552122403</v>
      </c>
      <c r="O1513">
        <v>19.454578075473901</v>
      </c>
      <c r="P1513">
        <v>25.410635265881599</v>
      </c>
    </row>
    <row r="1514" spans="1:17" hidden="1" x14ac:dyDescent="0.3">
      <c r="A1514" t="s">
        <v>3184</v>
      </c>
      <c r="B1514" t="s">
        <v>3185</v>
      </c>
      <c r="C1514" t="str">
        <f>IFERROR(VLOOKUP(Table1[[#This Row],[Ticker]],[1]!Table1[[Symbol]:[Industry]],2,FALSE),"-")</f>
        <v>-</v>
      </c>
      <c r="D1514" t="s">
        <v>539</v>
      </c>
      <c r="E1514">
        <v>893.16804751999996</v>
      </c>
      <c r="F1514">
        <v>664.15</v>
      </c>
      <c r="G1514">
        <v>30.217529206951902</v>
      </c>
      <c r="H1514">
        <v>33.8423830955618</v>
      </c>
      <c r="I1514">
        <v>-2.2986846084510399</v>
      </c>
      <c r="J1514">
        <v>-2.5179650239920601</v>
      </c>
      <c r="K1514">
        <v>581.25554466669098</v>
      </c>
      <c r="L1514">
        <v>508.06242309936403</v>
      </c>
      <c r="M1514">
        <v>64.068540826378296</v>
      </c>
      <c r="N1514">
        <v>2.4434925270224301</v>
      </c>
      <c r="O1514">
        <v>11.9024316795904</v>
      </c>
      <c r="P1514">
        <v>101.31858138829899</v>
      </c>
      <c r="Q1514">
        <v>0.10588638298799299</v>
      </c>
    </row>
    <row r="1515" spans="1:17" hidden="1" x14ac:dyDescent="0.3">
      <c r="A1515" t="s">
        <v>3186</v>
      </c>
      <c r="B1515" t="s">
        <v>3187</v>
      </c>
      <c r="C1515" t="str">
        <f>IFERROR(VLOOKUP(Table1[[#This Row],[Ticker]],[1]!Table1[[Symbol]:[Industry]],2,FALSE),"-")</f>
        <v>-</v>
      </c>
      <c r="D1515" t="s">
        <v>21</v>
      </c>
      <c r="E1515">
        <v>888.3972</v>
      </c>
      <c r="F1515">
        <v>478.25</v>
      </c>
      <c r="G1515">
        <v>16.058966539835399</v>
      </c>
      <c r="H1515">
        <v>-8.9515530997822399</v>
      </c>
      <c r="I1515">
        <v>-28.070053392703802</v>
      </c>
      <c r="J1515">
        <v>-4.0093574362181901</v>
      </c>
      <c r="K1515">
        <v>484.75745245226801</v>
      </c>
      <c r="L1515">
        <v>445.618084337607</v>
      </c>
      <c r="M1515">
        <v>41.068016315986597</v>
      </c>
      <c r="N1515">
        <v>0.90074034275548298</v>
      </c>
      <c r="O1515">
        <v>35.734448510193403</v>
      </c>
      <c r="P1515">
        <v>59.121996303142303</v>
      </c>
    </row>
    <row r="1516" spans="1:17" hidden="1" x14ac:dyDescent="0.3">
      <c r="A1516" t="s">
        <v>3188</v>
      </c>
      <c r="B1516" t="s">
        <v>3189</v>
      </c>
      <c r="C1516" t="str">
        <f>IFERROR(VLOOKUP(Table1[[#This Row],[Ticker]],[1]!Table1[[Symbol]:[Industry]],2,FALSE),"-")</f>
        <v>-</v>
      </c>
      <c r="E1516">
        <v>886.82591451999997</v>
      </c>
      <c r="F1516">
        <v>336.7</v>
      </c>
      <c r="G1516">
        <v>50.7445618935079</v>
      </c>
      <c r="H1516">
        <v>18.883536849162599</v>
      </c>
      <c r="I1516">
        <v>17.821549077845901</v>
      </c>
      <c r="J1516">
        <v>-1.1064277836030001</v>
      </c>
      <c r="K1516">
        <v>275.16081905772899</v>
      </c>
      <c r="L1516">
        <v>250.184816486442</v>
      </c>
      <c r="M1516">
        <v>81.341646247336897</v>
      </c>
      <c r="N1516">
        <v>0.88386191560332505</v>
      </c>
      <c r="O1516">
        <v>5.8063558063557998</v>
      </c>
      <c r="P1516">
        <v>89.797068771138598</v>
      </c>
    </row>
    <row r="1517" spans="1:17" hidden="1" x14ac:dyDescent="0.3">
      <c r="A1517" t="s">
        <v>3190</v>
      </c>
      <c r="B1517" t="s">
        <v>3191</v>
      </c>
      <c r="C1517" t="str">
        <f>IFERROR(VLOOKUP(Table1[[#This Row],[Ticker]],[1]!Table1[[Symbol]:[Industry]],2,FALSE),"-")</f>
        <v>-</v>
      </c>
      <c r="D1517" t="s">
        <v>546</v>
      </c>
      <c r="E1517">
        <v>881.83422347999897</v>
      </c>
      <c r="F1517">
        <v>150.85</v>
      </c>
      <c r="G1517">
        <v>112.40628558842199</v>
      </c>
      <c r="H1517">
        <v>21.949710668131299</v>
      </c>
      <c r="I1517">
        <v>11.644528657943701</v>
      </c>
      <c r="J1517">
        <v>-0.183069789444365</v>
      </c>
      <c r="K1517">
        <v>140.466269403902</v>
      </c>
      <c r="L1517">
        <v>119.434221576314</v>
      </c>
      <c r="M1517">
        <v>49.358561253641497</v>
      </c>
      <c r="N1517">
        <v>1.20341689277351</v>
      </c>
      <c r="O1517">
        <v>12.031819688432201</v>
      </c>
      <c r="P1517">
        <v>154.084554488799</v>
      </c>
      <c r="Q1517">
        <v>0.114332017658467</v>
      </c>
    </row>
    <row r="1518" spans="1:17" hidden="1" x14ac:dyDescent="0.3">
      <c r="A1518" t="s">
        <v>3192</v>
      </c>
      <c r="B1518" t="s">
        <v>3193</v>
      </c>
      <c r="C1518" t="str">
        <f>IFERROR(VLOOKUP(Table1[[#This Row],[Ticker]],[1]!Table1[[Symbol]:[Industry]],2,FALSE),"-")</f>
        <v>-</v>
      </c>
      <c r="D1518" t="s">
        <v>59</v>
      </c>
      <c r="E1518">
        <v>880.62493963500003</v>
      </c>
      <c r="F1518">
        <v>332.85</v>
      </c>
      <c r="G1518">
        <v>-34.780498629684899</v>
      </c>
      <c r="H1518">
        <v>3.1530215079155601</v>
      </c>
      <c r="I1518">
        <v>-28.686366518403702</v>
      </c>
      <c r="J1518">
        <v>-1.7838915393930199</v>
      </c>
      <c r="K1518">
        <v>333.82063415091699</v>
      </c>
      <c r="L1518">
        <v>346.57458581788302</v>
      </c>
      <c r="M1518">
        <v>41.027230521840799</v>
      </c>
      <c r="N1518">
        <v>0.62067110157750205</v>
      </c>
      <c r="O1518">
        <v>54.679284963196601</v>
      </c>
      <c r="P1518">
        <v>21.655701754385898</v>
      </c>
      <c r="Q1518">
        <v>4.5500102100737003E-2</v>
      </c>
    </row>
    <row r="1519" spans="1:17" hidden="1" x14ac:dyDescent="0.3">
      <c r="A1519" t="s">
        <v>3194</v>
      </c>
      <c r="B1519" t="s">
        <v>3195</v>
      </c>
      <c r="C1519" t="str">
        <f>IFERROR(VLOOKUP(Table1[[#This Row],[Ticker]],[1]!Table1[[Symbol]:[Industry]],2,FALSE),"-")</f>
        <v>-</v>
      </c>
      <c r="E1519">
        <v>879.30449099999998</v>
      </c>
      <c r="F1519">
        <v>2287.8000000000002</v>
      </c>
      <c r="G1519">
        <v>80.387862327933604</v>
      </c>
      <c r="H1519">
        <v>1.5481771733774801</v>
      </c>
      <c r="I1519">
        <v>93.928847794054505</v>
      </c>
      <c r="J1519">
        <v>-3.4118139844360802</v>
      </c>
      <c r="K1519">
        <v>2261.4687081214001</v>
      </c>
      <c r="L1519">
        <v>1764.62175573591</v>
      </c>
      <c r="M1519">
        <v>44.357495105004297</v>
      </c>
      <c r="N1519">
        <v>0.79067279829202897</v>
      </c>
      <c r="O1519">
        <v>22.388320657400101</v>
      </c>
      <c r="P1519">
        <v>133.21100917431099</v>
      </c>
      <c r="Q1519">
        <v>0.26806087442690202</v>
      </c>
    </row>
    <row r="1520" spans="1:17" hidden="1" x14ac:dyDescent="0.3">
      <c r="A1520" t="s">
        <v>3196</v>
      </c>
      <c r="B1520" t="s">
        <v>3197</v>
      </c>
      <c r="C1520" t="str">
        <f>IFERROR(VLOOKUP(Table1[[#This Row],[Ticker]],[1]!Table1[[Symbol]:[Industry]],2,FALSE),"-")</f>
        <v>-</v>
      </c>
      <c r="E1520">
        <v>879.10988620000001</v>
      </c>
      <c r="F1520">
        <v>32.06</v>
      </c>
      <c r="G1520">
        <v>-51.827060967245501</v>
      </c>
      <c r="H1520">
        <v>3.6384891602411802</v>
      </c>
      <c r="I1520">
        <v>-48.967227819174397</v>
      </c>
      <c r="J1520">
        <v>-5.7221415986474797</v>
      </c>
      <c r="K1520">
        <v>32.056535379506002</v>
      </c>
      <c r="L1520">
        <v>37.846605902384901</v>
      </c>
      <c r="M1520">
        <v>52.065369526724801</v>
      </c>
      <c r="N1520">
        <v>1.2866779361943499</v>
      </c>
      <c r="O1520">
        <v>84.029943855271299</v>
      </c>
      <c r="P1520">
        <v>22.929447852760699</v>
      </c>
      <c r="Q1520">
        <v>9.0094098536288997E-2</v>
      </c>
    </row>
    <row r="1521" spans="1:17" hidden="1" x14ac:dyDescent="0.3">
      <c r="A1521" t="s">
        <v>3198</v>
      </c>
      <c r="B1521" t="s">
        <v>3199</v>
      </c>
      <c r="C1521" t="str">
        <f>IFERROR(VLOOKUP(Table1[[#This Row],[Ticker]],[1]!Table1[[Symbol]:[Industry]],2,FALSE),"-")</f>
        <v>-</v>
      </c>
      <c r="D1521" t="s">
        <v>119</v>
      </c>
      <c r="E1521">
        <v>876.59420998500002</v>
      </c>
      <c r="F1521">
        <v>682.65</v>
      </c>
      <c r="G1521">
        <v>167.694363875921</v>
      </c>
      <c r="H1521">
        <v>84.824501787730199</v>
      </c>
      <c r="I1521">
        <v>110.35855119225199</v>
      </c>
      <c r="J1521">
        <v>7.9999061420727804</v>
      </c>
      <c r="K1521">
        <v>474.86298639575</v>
      </c>
      <c r="L1521">
        <v>363.58080901584498</v>
      </c>
      <c r="M1521">
        <v>77.475273934090694</v>
      </c>
      <c r="N1521">
        <v>1.48785689171095</v>
      </c>
      <c r="O1521">
        <v>4.7388852266901003</v>
      </c>
      <c r="P1521">
        <v>220.492957746478</v>
      </c>
      <c r="Q1521">
        <v>0.20689761463377301</v>
      </c>
    </row>
    <row r="1522" spans="1:17" hidden="1" x14ac:dyDescent="0.3">
      <c r="A1522" t="s">
        <v>3200</v>
      </c>
      <c r="B1522" t="s">
        <v>3201</v>
      </c>
      <c r="C1522" t="str">
        <f>IFERROR(VLOOKUP(Table1[[#This Row],[Ticker]],[1]!Table1[[Symbol]:[Industry]],2,FALSE),"-")</f>
        <v>-</v>
      </c>
      <c r="D1522" t="s">
        <v>482</v>
      </c>
      <c r="E1522">
        <v>876.50706000000002</v>
      </c>
      <c r="F1522">
        <v>27.61</v>
      </c>
      <c r="G1522">
        <v>90.708411699478305</v>
      </c>
      <c r="H1522">
        <v>-14.3681287429284</v>
      </c>
      <c r="I1522">
        <v>26.973497741451201</v>
      </c>
      <c r="J1522">
        <v>-1.9572880595331399</v>
      </c>
      <c r="K1522">
        <v>27.892485321875299</v>
      </c>
      <c r="L1522">
        <v>23.2553492643694</v>
      </c>
      <c r="M1522">
        <v>31.357790058446302</v>
      </c>
      <c r="N1522">
        <v>0.83768588633416297</v>
      </c>
      <c r="O1522">
        <v>22.600507062658401</v>
      </c>
      <c r="P1522">
        <v>117.973684210526</v>
      </c>
      <c r="Q1522">
        <v>0.16362101667658699</v>
      </c>
    </row>
    <row r="1523" spans="1:17" hidden="1" x14ac:dyDescent="0.3">
      <c r="A1523" t="s">
        <v>3202</v>
      </c>
      <c r="B1523" t="s">
        <v>3203</v>
      </c>
      <c r="C1523" t="str">
        <f>IFERROR(VLOOKUP(Table1[[#This Row],[Ticker]],[1]!Table1[[Symbol]:[Industry]],2,FALSE),"-")</f>
        <v>-</v>
      </c>
      <c r="D1523" t="s">
        <v>46</v>
      </c>
      <c r="E1523">
        <v>876.11371623999901</v>
      </c>
      <c r="F1523">
        <v>153.32</v>
      </c>
      <c r="G1523">
        <v>329.60172514791799</v>
      </c>
      <c r="H1523">
        <v>20.0289424052344</v>
      </c>
      <c r="I1523">
        <v>54.197529679757203</v>
      </c>
      <c r="J1523">
        <v>10.9530528245164</v>
      </c>
      <c r="K1523">
        <v>131.30585619568399</v>
      </c>
      <c r="L1523">
        <v>102.609976110191</v>
      </c>
      <c r="M1523">
        <v>72.983230815098295</v>
      </c>
      <c r="N1523">
        <v>0.76896224870895202</v>
      </c>
      <c r="O1523">
        <v>3.99817375423949</v>
      </c>
      <c r="P1523">
        <v>414.49664429530202</v>
      </c>
      <c r="Q1523">
        <v>9.4466843487808996E-2</v>
      </c>
    </row>
    <row r="1524" spans="1:17" hidden="1" x14ac:dyDescent="0.3">
      <c r="A1524" t="s">
        <v>3204</v>
      </c>
      <c r="B1524" t="s">
        <v>3205</v>
      </c>
      <c r="C1524" t="str">
        <f>IFERROR(VLOOKUP(Table1[[#This Row],[Ticker]],[1]!Table1[[Symbol]:[Industry]],2,FALSE),"-")</f>
        <v>-</v>
      </c>
      <c r="D1524" t="s">
        <v>718</v>
      </c>
      <c r="E1524">
        <v>875.43042120999996</v>
      </c>
      <c r="F1524">
        <v>267.88</v>
      </c>
      <c r="G1524">
        <v>1.5605753349057601</v>
      </c>
      <c r="H1524">
        <v>2.4854295327175899</v>
      </c>
      <c r="I1524">
        <v>0.77906918326274999</v>
      </c>
      <c r="J1524">
        <v>0.154048257896755</v>
      </c>
      <c r="K1524">
        <v>255.11983607888601</v>
      </c>
      <c r="L1524">
        <v>238.19027151831401</v>
      </c>
      <c r="M1524">
        <v>62.3816521735951</v>
      </c>
      <c r="N1524">
        <v>0.76019017994598703</v>
      </c>
      <c r="O1524">
        <v>1.8366432731073701</v>
      </c>
      <c r="P1524">
        <v>29.849733397964101</v>
      </c>
      <c r="Q1524">
        <v>1.7242551089885001E-2</v>
      </c>
    </row>
    <row r="1525" spans="1:17" hidden="1" x14ac:dyDescent="0.3">
      <c r="A1525" t="s">
        <v>3206</v>
      </c>
      <c r="B1525" t="s">
        <v>3207</v>
      </c>
      <c r="C1525" t="str">
        <f>IFERROR(VLOOKUP(Table1[[#This Row],[Ticker]],[1]!Table1[[Symbol]:[Industry]],2,FALSE),"-")</f>
        <v>-</v>
      </c>
      <c r="D1525" t="s">
        <v>539</v>
      </c>
      <c r="E1525">
        <v>874.62570000000005</v>
      </c>
      <c r="F1525">
        <v>79.62</v>
      </c>
      <c r="G1525">
        <v>16.167214554654301</v>
      </c>
      <c r="H1525">
        <v>9.1967233174988596</v>
      </c>
      <c r="I1525">
        <v>-32.023102732493498</v>
      </c>
      <c r="J1525">
        <v>-0.510925321958005</v>
      </c>
      <c r="K1525">
        <v>77.300231981033406</v>
      </c>
      <c r="L1525">
        <v>80.222289548820598</v>
      </c>
      <c r="M1525">
        <v>53.746570454447401</v>
      </c>
      <c r="N1525">
        <v>2.2191299485357101</v>
      </c>
      <c r="O1525">
        <v>48.769153479025299</v>
      </c>
      <c r="P1525">
        <v>56.117647058823501</v>
      </c>
      <c r="Q1525">
        <v>-8.9946679332080001E-3</v>
      </c>
    </row>
    <row r="1526" spans="1:17" hidden="1" x14ac:dyDescent="0.3">
      <c r="A1526" t="s">
        <v>3208</v>
      </c>
      <c r="B1526" t="s">
        <v>3209</v>
      </c>
      <c r="C1526" t="str">
        <f>IFERROR(VLOOKUP(Table1[[#This Row],[Ticker]],[1]!Table1[[Symbol]:[Industry]],2,FALSE),"-")</f>
        <v>-</v>
      </c>
      <c r="D1526" t="s">
        <v>242</v>
      </c>
      <c r="E1526">
        <v>872.36341190400003</v>
      </c>
      <c r="F1526">
        <v>96.96</v>
      </c>
      <c r="G1526">
        <v>-8.1244843695310092</v>
      </c>
      <c r="H1526">
        <v>11.1655918061013</v>
      </c>
      <c r="I1526">
        <v>-17.958395448844101</v>
      </c>
      <c r="J1526">
        <v>-0.74590642124691997</v>
      </c>
      <c r="K1526">
        <v>90.168459995611201</v>
      </c>
      <c r="L1526">
        <v>89.837612096894205</v>
      </c>
      <c r="M1526">
        <v>58.692436927259401</v>
      </c>
      <c r="N1526">
        <v>2.70689818150632</v>
      </c>
      <c r="O1526">
        <v>17.574257425742498</v>
      </c>
      <c r="P1526">
        <v>28.2539682539682</v>
      </c>
      <c r="Q1526">
        <v>-5.8598700567621002E-2</v>
      </c>
    </row>
    <row r="1527" spans="1:17" hidden="1" x14ac:dyDescent="0.3">
      <c r="A1527" t="s">
        <v>3210</v>
      </c>
      <c r="B1527" t="s">
        <v>3211</v>
      </c>
      <c r="C1527" t="str">
        <f>IFERROR(VLOOKUP(Table1[[#This Row],[Ticker]],[1]!Table1[[Symbol]:[Industry]],2,FALSE),"-")</f>
        <v>-</v>
      </c>
      <c r="D1527" t="s">
        <v>617</v>
      </c>
      <c r="E1527">
        <v>870.18476299999998</v>
      </c>
      <c r="F1527">
        <v>104.21</v>
      </c>
      <c r="G1527">
        <v>95.028401138770803</v>
      </c>
      <c r="H1527">
        <v>30.129424105139801</v>
      </c>
      <c r="I1527">
        <v>77.814838311859901</v>
      </c>
      <c r="J1527">
        <v>2.9709117979968598</v>
      </c>
      <c r="K1527">
        <v>88.300307748740906</v>
      </c>
      <c r="L1527">
        <v>67.940978607209601</v>
      </c>
      <c r="M1527">
        <v>56.768532328741401</v>
      </c>
      <c r="N1527">
        <v>1.5724982097384499</v>
      </c>
      <c r="O1527">
        <v>8.4348910853085197</v>
      </c>
      <c r="P1527">
        <v>135.50282485875701</v>
      </c>
      <c r="Q1527">
        <v>7.8788531660754002E-2</v>
      </c>
    </row>
    <row r="1528" spans="1:17" hidden="1" x14ac:dyDescent="0.3">
      <c r="A1528" t="s">
        <v>3212</v>
      </c>
      <c r="B1528" t="s">
        <v>3213</v>
      </c>
      <c r="C1528" t="str">
        <f>IFERROR(VLOOKUP(Table1[[#This Row],[Ticker]],[1]!Table1[[Symbol]:[Industry]],2,FALSE),"-")</f>
        <v>-</v>
      </c>
      <c r="D1528" t="s">
        <v>242</v>
      </c>
      <c r="E1528">
        <v>869.73059383999998</v>
      </c>
      <c r="F1528">
        <v>609.20000000000005</v>
      </c>
      <c r="G1528">
        <v>63.809408953951603</v>
      </c>
      <c r="H1528">
        <v>9.7567410468970301</v>
      </c>
      <c r="I1528">
        <v>45.820821871228297</v>
      </c>
      <c r="J1528">
        <v>3.8542160370119101</v>
      </c>
      <c r="K1528">
        <v>603.61120849817496</v>
      </c>
      <c r="L1528">
        <v>509.24948851589198</v>
      </c>
      <c r="M1528">
        <v>44.207319913284501</v>
      </c>
      <c r="N1528">
        <v>0.77406179194570401</v>
      </c>
      <c r="O1528">
        <v>22.1273801707156</v>
      </c>
      <c r="P1528">
        <v>100.131406044678</v>
      </c>
      <c r="Q1528">
        <v>0.11643254725969</v>
      </c>
    </row>
    <row r="1529" spans="1:17" hidden="1" x14ac:dyDescent="0.3">
      <c r="A1529" t="s">
        <v>3214</v>
      </c>
      <c r="B1529" t="s">
        <v>3215</v>
      </c>
      <c r="C1529" t="str">
        <f>IFERROR(VLOOKUP(Table1[[#This Row],[Ticker]],[1]!Table1[[Symbol]:[Industry]],2,FALSE),"-")</f>
        <v>-</v>
      </c>
      <c r="D1529" t="s">
        <v>98</v>
      </c>
      <c r="E1529">
        <v>865.22921891999999</v>
      </c>
      <c r="F1529">
        <v>129.66</v>
      </c>
      <c r="G1529">
        <v>30.881247524082902</v>
      </c>
      <c r="H1529">
        <v>27.208848811531201</v>
      </c>
      <c r="I1529">
        <v>-8.1087815564320298</v>
      </c>
      <c r="J1529">
        <v>7.6736136490048104</v>
      </c>
      <c r="K1529">
        <v>117.233151556617</v>
      </c>
      <c r="L1529">
        <v>114.019429067621</v>
      </c>
      <c r="M1529">
        <v>69.218472252083103</v>
      </c>
      <c r="N1529">
        <v>2.05210061196227</v>
      </c>
      <c r="O1529">
        <v>11.7923800709547</v>
      </c>
      <c r="P1529">
        <v>57.737226277372201</v>
      </c>
      <c r="Q1529">
        <v>3.0057660786418999E-2</v>
      </c>
    </row>
    <row r="1530" spans="1:17" hidden="1" x14ac:dyDescent="0.3">
      <c r="A1530" t="s">
        <v>3216</v>
      </c>
      <c r="B1530" t="s">
        <v>3217</v>
      </c>
      <c r="C1530" t="str">
        <f>IFERROR(VLOOKUP(Table1[[#This Row],[Ticker]],[1]!Table1[[Symbol]:[Industry]],2,FALSE),"-")</f>
        <v>-</v>
      </c>
      <c r="D1530" t="s">
        <v>230</v>
      </c>
      <c r="E1530">
        <v>863.56399999999996</v>
      </c>
      <c r="F1530">
        <v>1660.7</v>
      </c>
      <c r="G1530">
        <v>11.747360061663899</v>
      </c>
      <c r="H1530">
        <v>25.4102285237683</v>
      </c>
      <c r="I1530">
        <v>31.1361016202085</v>
      </c>
      <c r="J1530">
        <v>6.39181472662335</v>
      </c>
      <c r="K1530">
        <v>1460.90604136505</v>
      </c>
      <c r="L1530">
        <v>1273.0178114466501</v>
      </c>
      <c r="M1530">
        <v>58.301404266295201</v>
      </c>
      <c r="N1530">
        <v>1.5487322061856901</v>
      </c>
      <c r="O1530">
        <v>12.2598904076594</v>
      </c>
      <c r="P1530">
        <v>77.415736338870801</v>
      </c>
      <c r="Q1530">
        <v>8.175795501692E-3</v>
      </c>
    </row>
    <row r="1531" spans="1:17" hidden="1" x14ac:dyDescent="0.3">
      <c r="A1531" t="s">
        <v>3218</v>
      </c>
      <c r="B1531" t="s">
        <v>3219</v>
      </c>
      <c r="C1531" t="str">
        <f>IFERROR(VLOOKUP(Table1[[#This Row],[Ticker]],[1]!Table1[[Symbol]:[Industry]],2,FALSE),"-")</f>
        <v>-</v>
      </c>
      <c r="D1531" t="s">
        <v>686</v>
      </c>
      <c r="E1531">
        <v>862.83745109999995</v>
      </c>
      <c r="F1531">
        <v>142.62</v>
      </c>
      <c r="G1531">
        <v>-6.0043065847567503</v>
      </c>
      <c r="H1531">
        <v>15.696819808001401</v>
      </c>
      <c r="I1531">
        <v>6.84698767433719</v>
      </c>
      <c r="J1531">
        <v>8.9607635411770605</v>
      </c>
      <c r="K1531">
        <v>118.386492684269</v>
      </c>
      <c r="L1531">
        <v>122.575014421544</v>
      </c>
      <c r="M1531">
        <v>81.974911649694107</v>
      </c>
      <c r="N1531">
        <v>3.1471778970492301</v>
      </c>
      <c r="O1531">
        <v>5.1745898190997002</v>
      </c>
      <c r="P1531">
        <v>41.839880656389802</v>
      </c>
      <c r="Q1531">
        <v>-5.8410475008443999E-2</v>
      </c>
    </row>
    <row r="1532" spans="1:17" hidden="1" x14ac:dyDescent="0.3">
      <c r="A1532" t="s">
        <v>3220</v>
      </c>
      <c r="B1532" t="s">
        <v>3221</v>
      </c>
      <c r="C1532" t="str">
        <f>IFERROR(VLOOKUP(Table1[[#This Row],[Ticker]],[1]!Table1[[Symbol]:[Industry]],2,FALSE),"-")</f>
        <v>-</v>
      </c>
      <c r="D1532" t="s">
        <v>130</v>
      </c>
      <c r="E1532">
        <v>860.928</v>
      </c>
      <c r="F1532">
        <v>755.2</v>
      </c>
      <c r="G1532">
        <v>335.27447585084502</v>
      </c>
      <c r="H1532">
        <v>-13.4429491319897</v>
      </c>
      <c r="I1532">
        <v>73.072346086296506</v>
      </c>
      <c r="J1532">
        <v>0.60170869055968002</v>
      </c>
      <c r="K1532">
        <v>708.918816853316</v>
      </c>
      <c r="L1532">
        <v>512.70882943966001</v>
      </c>
      <c r="M1532">
        <v>60.2822032058492</v>
      </c>
      <c r="N1532">
        <v>0.60170036893074497</v>
      </c>
      <c r="O1532">
        <v>25.926906779661</v>
      </c>
      <c r="P1532">
        <v>387.22580645161298</v>
      </c>
      <c r="Q1532">
        <v>0.20190387147112701</v>
      </c>
    </row>
    <row r="1533" spans="1:17" hidden="1" x14ac:dyDescent="0.3">
      <c r="A1533" t="s">
        <v>3222</v>
      </c>
      <c r="B1533" t="s">
        <v>3223</v>
      </c>
      <c r="C1533" t="str">
        <f>IFERROR(VLOOKUP(Table1[[#This Row],[Ticker]],[1]!Table1[[Symbol]:[Industry]],2,FALSE),"-")</f>
        <v>-</v>
      </c>
      <c r="D1533" t="s">
        <v>686</v>
      </c>
      <c r="E1533">
        <v>860.74098249999997</v>
      </c>
      <c r="F1533">
        <v>505.75</v>
      </c>
      <c r="G1533">
        <v>47.183599664109998</v>
      </c>
      <c r="H1533">
        <v>20.668097392774101</v>
      </c>
      <c r="I1533">
        <v>3.2282476424392699</v>
      </c>
      <c r="J1533">
        <v>-6.0036082574912903</v>
      </c>
      <c r="K1533">
        <v>466.83625242058002</v>
      </c>
      <c r="L1533">
        <v>426.62763129355102</v>
      </c>
      <c r="M1533">
        <v>56.749382511427001</v>
      </c>
      <c r="N1533">
        <v>2.9265990524713299</v>
      </c>
      <c r="O1533">
        <v>8.3539298072169998</v>
      </c>
      <c r="P1533">
        <v>88.011152416356794</v>
      </c>
      <c r="Q1533">
        <v>5.9741317710545E-2</v>
      </c>
    </row>
    <row r="1534" spans="1:17" hidden="1" x14ac:dyDescent="0.3">
      <c r="A1534" t="s">
        <v>3224</v>
      </c>
      <c r="B1534" t="s">
        <v>3225</v>
      </c>
      <c r="C1534" t="str">
        <f>IFERROR(VLOOKUP(Table1[[#This Row],[Ticker]],[1]!Table1[[Symbol]:[Industry]],2,FALSE),"-")</f>
        <v>-</v>
      </c>
      <c r="D1534" t="s">
        <v>948</v>
      </c>
      <c r="E1534">
        <v>860.7</v>
      </c>
      <c r="F1534">
        <v>194.75</v>
      </c>
      <c r="G1534">
        <v>-8.1123851559798794</v>
      </c>
      <c r="H1534">
        <v>45.108250433450699</v>
      </c>
      <c r="I1534">
        <v>-10.5707206589961</v>
      </c>
      <c r="J1534">
        <v>5.9627759901538804</v>
      </c>
      <c r="K1534">
        <v>163.44478545622101</v>
      </c>
      <c r="L1534">
        <v>176.285485606153</v>
      </c>
      <c r="M1534">
        <v>52.946503234223698</v>
      </c>
      <c r="N1534">
        <v>1.7161906144115699</v>
      </c>
      <c r="O1534">
        <v>18.305519897304201</v>
      </c>
      <c r="P1534">
        <v>72.345132743362797</v>
      </c>
    </row>
    <row r="1535" spans="1:17" hidden="1" x14ac:dyDescent="0.3">
      <c r="A1535" t="s">
        <v>3226</v>
      </c>
      <c r="B1535" t="s">
        <v>3227</v>
      </c>
      <c r="C1535" t="str">
        <f>IFERROR(VLOOKUP(Table1[[#This Row],[Ticker]],[1]!Table1[[Symbol]:[Industry]],2,FALSE),"-")</f>
        <v>-</v>
      </c>
      <c r="D1535" t="s">
        <v>401</v>
      </c>
      <c r="E1535">
        <v>856.82182499999999</v>
      </c>
      <c r="F1535">
        <v>804.15</v>
      </c>
      <c r="G1535">
        <v>116.64142060740301</v>
      </c>
      <c r="H1535">
        <v>-8.5382403723642106</v>
      </c>
      <c r="I1535">
        <v>63.460657759434199</v>
      </c>
      <c r="J1535">
        <v>-5.0769962719189898</v>
      </c>
      <c r="K1535">
        <v>777.47272230201997</v>
      </c>
      <c r="L1535">
        <v>593.86271330908596</v>
      </c>
      <c r="M1535">
        <v>53.783503952465203</v>
      </c>
      <c r="N1535">
        <v>0.62166798015854596</v>
      </c>
      <c r="O1535">
        <v>22.035689858857101</v>
      </c>
      <c r="P1535">
        <v>172.54702592780799</v>
      </c>
      <c r="Q1535">
        <v>0.13535615479240701</v>
      </c>
    </row>
    <row r="1536" spans="1:17" hidden="1" x14ac:dyDescent="0.3">
      <c r="A1536" t="s">
        <v>3228</v>
      </c>
      <c r="B1536" t="s">
        <v>3229</v>
      </c>
      <c r="C1536" t="str">
        <f>IFERROR(VLOOKUP(Table1[[#This Row],[Ticker]],[1]!Table1[[Symbol]:[Industry]],2,FALSE),"-")</f>
        <v>-</v>
      </c>
      <c r="D1536" t="s">
        <v>148</v>
      </c>
      <c r="E1536">
        <v>855.33699999999999</v>
      </c>
      <c r="F1536">
        <v>49.7</v>
      </c>
      <c r="G1536">
        <v>622.01465658630605</v>
      </c>
      <c r="H1536">
        <v>-31.445356384273499</v>
      </c>
      <c r="I1536">
        <v>408.96134826133903</v>
      </c>
      <c r="J1536">
        <v>-19.795311068867701</v>
      </c>
      <c r="K1536">
        <v>60.898596668966697</v>
      </c>
      <c r="L1536">
        <v>36.5177092501226</v>
      </c>
      <c r="M1536">
        <v>6.64778582240322</v>
      </c>
      <c r="N1536">
        <v>0.97846132211256198</v>
      </c>
      <c r="O1536">
        <v>57.967806841046198</v>
      </c>
      <c r="P1536">
        <v>904.04040404040302</v>
      </c>
      <c r="Q1536">
        <v>0.160150139674585</v>
      </c>
    </row>
    <row r="1537" spans="1:17" hidden="1" x14ac:dyDescent="0.3">
      <c r="A1537" t="s">
        <v>3230</v>
      </c>
      <c r="B1537" t="s">
        <v>3231</v>
      </c>
      <c r="C1537" t="str">
        <f>IFERROR(VLOOKUP(Table1[[#This Row],[Ticker]],[1]!Table1[[Symbol]:[Industry]],2,FALSE),"-")</f>
        <v>-</v>
      </c>
      <c r="D1537" t="s">
        <v>21</v>
      </c>
      <c r="E1537">
        <v>855.04064501000005</v>
      </c>
      <c r="F1537">
        <v>523.29999999999995</v>
      </c>
      <c r="G1537">
        <v>130.037560951654</v>
      </c>
      <c r="H1537">
        <v>24.944448400072599</v>
      </c>
      <c r="I1537">
        <v>14.5967215560354</v>
      </c>
      <c r="J1537">
        <v>-3.58353237099857</v>
      </c>
      <c r="K1537">
        <v>523.80038325116197</v>
      </c>
      <c r="L1537">
        <v>452.27478009324398</v>
      </c>
      <c r="M1537">
        <v>47.719277139170899</v>
      </c>
      <c r="N1537">
        <v>1.1224274369784899</v>
      </c>
      <c r="O1537">
        <v>33.5753869673227</v>
      </c>
      <c r="P1537">
        <v>187.13305898491001</v>
      </c>
      <c r="Q1537">
        <v>0.110129870671641</v>
      </c>
    </row>
    <row r="1538" spans="1:17" hidden="1" x14ac:dyDescent="0.3">
      <c r="A1538" t="s">
        <v>3232</v>
      </c>
      <c r="B1538" t="s">
        <v>3233</v>
      </c>
      <c r="C1538" t="str">
        <f>IFERROR(VLOOKUP(Table1[[#This Row],[Ticker]],[1]!Table1[[Symbol]:[Industry]],2,FALSE),"-")</f>
        <v>-</v>
      </c>
      <c r="D1538" t="s">
        <v>230</v>
      </c>
      <c r="E1538">
        <v>854.95500000000004</v>
      </c>
      <c r="F1538">
        <v>1899.9</v>
      </c>
      <c r="G1538">
        <v>174.93467047776599</v>
      </c>
      <c r="H1538">
        <v>-1.4934831988047501E-2</v>
      </c>
      <c r="I1538">
        <v>78.005988574427207</v>
      </c>
      <c r="J1538">
        <v>2.01946982529926</v>
      </c>
      <c r="K1538">
        <v>1843.02399028076</v>
      </c>
      <c r="L1538">
        <v>1445.8135889079599</v>
      </c>
      <c r="M1538">
        <v>57.6900235531958</v>
      </c>
      <c r="N1538">
        <v>0.20268565126021801</v>
      </c>
      <c r="O1538">
        <v>10.5321332701721</v>
      </c>
      <c r="P1538">
        <v>203.97184112635401</v>
      </c>
      <c r="Q1538">
        <v>0.10884795577617</v>
      </c>
    </row>
    <row r="1539" spans="1:17" hidden="1" x14ac:dyDescent="0.3">
      <c r="A1539" t="s">
        <v>3234</v>
      </c>
      <c r="B1539" t="s">
        <v>3235</v>
      </c>
      <c r="C1539" t="str">
        <f>IFERROR(VLOOKUP(Table1[[#This Row],[Ticker]],[1]!Table1[[Symbol]:[Industry]],2,FALSE),"-")</f>
        <v>-</v>
      </c>
      <c r="D1539" t="s">
        <v>653</v>
      </c>
      <c r="E1539">
        <v>853.44983218799996</v>
      </c>
      <c r="F1539">
        <v>79.98</v>
      </c>
      <c r="G1539">
        <v>-38.748458564862801</v>
      </c>
      <c r="H1539">
        <v>-2.8528450156028198</v>
      </c>
      <c r="I1539">
        <v>-22.339335195617899</v>
      </c>
      <c r="J1539">
        <v>-1.0242781486243799</v>
      </c>
      <c r="K1539">
        <v>81.521900686500203</v>
      </c>
      <c r="L1539">
        <v>86.554192508442199</v>
      </c>
      <c r="M1539">
        <v>46.769905201392902</v>
      </c>
      <c r="N1539">
        <v>0.95598776426185506</v>
      </c>
      <c r="O1539">
        <v>42.910727681920399</v>
      </c>
      <c r="P1539">
        <v>12.489451476793199</v>
      </c>
    </row>
    <row r="1540" spans="1:17" hidden="1" x14ac:dyDescent="0.3">
      <c r="A1540" t="s">
        <v>3236</v>
      </c>
      <c r="B1540" t="s">
        <v>3237</v>
      </c>
      <c r="C1540" t="str">
        <f>IFERROR(VLOOKUP(Table1[[#This Row],[Ticker]],[1]!Table1[[Symbol]:[Industry]],2,FALSE),"-")</f>
        <v>-</v>
      </c>
      <c r="D1540" t="s">
        <v>479</v>
      </c>
      <c r="E1540">
        <v>850.34410671800003</v>
      </c>
      <c r="F1540">
        <v>138.83000000000001</v>
      </c>
      <c r="G1540">
        <v>-15.606728893202099</v>
      </c>
      <c r="H1540">
        <v>10.7898143241055</v>
      </c>
      <c r="I1540">
        <v>-39.733361102341597</v>
      </c>
      <c r="J1540">
        <v>5.4507602386630598</v>
      </c>
      <c r="K1540">
        <v>135.90352963049901</v>
      </c>
      <c r="L1540">
        <v>143.75072995290199</v>
      </c>
      <c r="M1540">
        <v>58.6077598952375</v>
      </c>
      <c r="N1540">
        <v>2.1778401588823302</v>
      </c>
      <c r="O1540">
        <v>45.861845422459098</v>
      </c>
      <c r="P1540">
        <v>23.569203382287501</v>
      </c>
      <c r="Q1540">
        <v>-0.13172537971592899</v>
      </c>
    </row>
    <row r="1541" spans="1:17" hidden="1" x14ac:dyDescent="0.3">
      <c r="A1541" t="s">
        <v>3238</v>
      </c>
      <c r="B1541" t="s">
        <v>3239</v>
      </c>
      <c r="C1541" t="str">
        <f>IFERROR(VLOOKUP(Table1[[#This Row],[Ticker]],[1]!Table1[[Symbol]:[Industry]],2,FALSE),"-")</f>
        <v>-</v>
      </c>
      <c r="D1541" t="s">
        <v>653</v>
      </c>
      <c r="E1541">
        <v>848.60879999999997</v>
      </c>
      <c r="F1541">
        <v>1359.95</v>
      </c>
      <c r="G1541">
        <v>0.43590480160541301</v>
      </c>
      <c r="H1541">
        <v>30.4399209212363</v>
      </c>
      <c r="I1541">
        <v>12.431977151873999</v>
      </c>
      <c r="J1541">
        <v>16.6643054633881</v>
      </c>
      <c r="K1541">
        <v>1074.6383138052299</v>
      </c>
      <c r="L1541">
        <v>1020.79374704358</v>
      </c>
      <c r="M1541">
        <v>91.585705049603007</v>
      </c>
      <c r="N1541">
        <v>3.1872061251471</v>
      </c>
      <c r="O1541">
        <v>1.4743189087834001</v>
      </c>
      <c r="P1541">
        <v>69.993750000000006</v>
      </c>
      <c r="Q1541">
        <v>3.3537084581344002E-2</v>
      </c>
    </row>
    <row r="1542" spans="1:17" hidden="1" x14ac:dyDescent="0.3">
      <c r="A1542" t="s">
        <v>3240</v>
      </c>
      <c r="B1542" t="s">
        <v>3241</v>
      </c>
      <c r="C1542" t="str">
        <f>IFERROR(VLOOKUP(Table1[[#This Row],[Ticker]],[1]!Table1[[Symbol]:[Industry]],2,FALSE),"-")</f>
        <v>-</v>
      </c>
      <c r="D1542" t="s">
        <v>230</v>
      </c>
      <c r="E1542">
        <v>847.64439771000002</v>
      </c>
      <c r="F1542">
        <v>449.9</v>
      </c>
      <c r="G1542">
        <v>91.890102777542495</v>
      </c>
      <c r="H1542">
        <v>39.070137413784302</v>
      </c>
      <c r="I1542">
        <v>104.399104076453</v>
      </c>
      <c r="J1542">
        <v>5.0394921429263704</v>
      </c>
      <c r="K1542">
        <v>369.85060784437098</v>
      </c>
      <c r="M1542">
        <v>61.469302598694703</v>
      </c>
      <c r="N1542">
        <v>1.2947368421052601</v>
      </c>
      <c r="O1542">
        <v>8.9130917981773798</v>
      </c>
      <c r="P1542">
        <v>130.71794871794799</v>
      </c>
    </row>
    <row r="1543" spans="1:17" hidden="1" x14ac:dyDescent="0.3">
      <c r="A1543" t="s">
        <v>3242</v>
      </c>
      <c r="B1543" t="s">
        <v>3243</v>
      </c>
      <c r="C1543" t="str">
        <f>IFERROR(VLOOKUP(Table1[[#This Row],[Ticker]],[1]!Table1[[Symbol]:[Industry]],2,FALSE),"-")</f>
        <v>-</v>
      </c>
      <c r="D1543" t="s">
        <v>1521</v>
      </c>
      <c r="E1543">
        <v>845.21709599999997</v>
      </c>
      <c r="F1543">
        <v>240</v>
      </c>
      <c r="G1543">
        <v>0.430754362127174</v>
      </c>
      <c r="H1543">
        <v>0.26537166956991998</v>
      </c>
      <c r="I1543">
        <v>-34.5961424659627</v>
      </c>
      <c r="J1543">
        <v>-0.68996682312703494</v>
      </c>
      <c r="K1543">
        <v>234.76114913282001</v>
      </c>
      <c r="L1543">
        <v>241.11223790378099</v>
      </c>
      <c r="M1543">
        <v>65.4402135074792</v>
      </c>
      <c r="N1543">
        <v>1.55652756374136</v>
      </c>
      <c r="O1543">
        <v>39.5833333333333</v>
      </c>
      <c r="P1543">
        <v>28.307939053728902</v>
      </c>
      <c r="Q1543">
        <v>6.0899203731247999E-2</v>
      </c>
    </row>
    <row r="1544" spans="1:17" hidden="1" x14ac:dyDescent="0.3">
      <c r="A1544" t="s">
        <v>3244</v>
      </c>
      <c r="B1544" t="s">
        <v>3245</v>
      </c>
      <c r="C1544" t="str">
        <f>IFERROR(VLOOKUP(Table1[[#This Row],[Ticker]],[1]!Table1[[Symbol]:[Industry]],2,FALSE),"-")</f>
        <v>-</v>
      </c>
      <c r="D1544" t="s">
        <v>617</v>
      </c>
      <c r="E1544">
        <v>841.58030625000004</v>
      </c>
      <c r="F1544">
        <v>1398.7</v>
      </c>
      <c r="G1544">
        <v>-7.8154321831909197</v>
      </c>
      <c r="H1544">
        <v>-12.7140195309173</v>
      </c>
      <c r="I1544">
        <v>-14.1336494176405</v>
      </c>
      <c r="J1544">
        <v>-4.1305091894649202</v>
      </c>
      <c r="K1544">
        <v>1433.8255789341399</v>
      </c>
      <c r="L1544">
        <v>1352.04784220837</v>
      </c>
      <c r="M1544">
        <v>32.994228215223401</v>
      </c>
      <c r="N1544">
        <v>0.85368621763391295</v>
      </c>
      <c r="O1544">
        <v>16.3008507900193</v>
      </c>
      <c r="P1544">
        <v>23.778761061946799</v>
      </c>
      <c r="Q1544">
        <v>-5.0947161790949998E-2</v>
      </c>
    </row>
    <row r="1545" spans="1:17" hidden="1" x14ac:dyDescent="0.3">
      <c r="A1545" t="s">
        <v>3246</v>
      </c>
      <c r="B1545" t="s">
        <v>3247</v>
      </c>
      <c r="C1545" t="str">
        <f>IFERROR(VLOOKUP(Table1[[#This Row],[Ticker]],[1]!Table1[[Symbol]:[Industry]],2,FALSE),"-")</f>
        <v>-</v>
      </c>
      <c r="D1545" t="s">
        <v>230</v>
      </c>
      <c r="E1545">
        <v>837.28742655999997</v>
      </c>
      <c r="F1545">
        <v>172.64</v>
      </c>
      <c r="G1545">
        <v>7.6574454293073</v>
      </c>
      <c r="H1545">
        <v>40.135811179859601</v>
      </c>
      <c r="I1545">
        <v>34.987196273741098</v>
      </c>
      <c r="J1545">
        <v>2.90597263507467</v>
      </c>
      <c r="K1545">
        <v>138.70906651584099</v>
      </c>
      <c r="L1545">
        <v>126.59168009598901</v>
      </c>
      <c r="M1545">
        <v>75.533774050684897</v>
      </c>
      <c r="N1545">
        <v>2.5288858134888499</v>
      </c>
      <c r="O1545">
        <v>1.9983781278962001</v>
      </c>
      <c r="P1545">
        <v>61.1951447245564</v>
      </c>
    </row>
    <row r="1546" spans="1:17" hidden="1" x14ac:dyDescent="0.3">
      <c r="A1546" t="s">
        <v>3248</v>
      </c>
      <c r="B1546" t="s">
        <v>3249</v>
      </c>
      <c r="C1546" t="str">
        <f>IFERROR(VLOOKUP(Table1[[#This Row],[Ticker]],[1]!Table1[[Symbol]:[Industry]],2,FALSE),"-")</f>
        <v>-</v>
      </c>
      <c r="D1546" t="s">
        <v>252</v>
      </c>
      <c r="E1546">
        <v>833.99975195000002</v>
      </c>
      <c r="F1546">
        <v>451.9</v>
      </c>
      <c r="G1546">
        <v>200.927823981328</v>
      </c>
      <c r="H1546">
        <v>9.3192004763156699</v>
      </c>
      <c r="I1546">
        <v>37.3113772332336</v>
      </c>
      <c r="J1546">
        <v>0.91860090436568298</v>
      </c>
      <c r="K1546">
        <v>398.68720588090702</v>
      </c>
      <c r="L1546">
        <v>316.688291256735</v>
      </c>
      <c r="M1546">
        <v>57.832144571758</v>
      </c>
      <c r="N1546">
        <v>0.62211641619242697</v>
      </c>
      <c r="O1546">
        <v>5.5432617835804399</v>
      </c>
      <c r="P1546">
        <v>234.49296817172399</v>
      </c>
      <c r="Q1546">
        <v>0.13146968026290801</v>
      </c>
    </row>
    <row r="1547" spans="1:17" hidden="1" x14ac:dyDescent="0.3">
      <c r="A1547" t="s">
        <v>3250</v>
      </c>
      <c r="B1547" t="s">
        <v>3251</v>
      </c>
      <c r="C1547" t="str">
        <f>IFERROR(VLOOKUP(Table1[[#This Row],[Ticker]],[1]!Table1[[Symbol]:[Industry]],2,FALSE),"-")</f>
        <v>-</v>
      </c>
      <c r="D1547" t="s">
        <v>526</v>
      </c>
      <c r="E1547">
        <v>827.76067696999996</v>
      </c>
      <c r="F1547">
        <v>172.1</v>
      </c>
      <c r="G1547">
        <v>-50.157942012016598</v>
      </c>
      <c r="H1547">
        <v>-2.7853299521004402</v>
      </c>
      <c r="I1547">
        <v>-21.685510357675401</v>
      </c>
      <c r="J1547">
        <v>-2.9766549499508201</v>
      </c>
      <c r="K1547">
        <v>178.69013573030099</v>
      </c>
      <c r="L1547">
        <v>194.76486512422599</v>
      </c>
      <c r="M1547">
        <v>40.124780170549002</v>
      </c>
      <c r="N1547">
        <v>1.1373488412483601</v>
      </c>
      <c r="O1547">
        <v>66.821615339918594</v>
      </c>
      <c r="P1547">
        <v>12.630890052355999</v>
      </c>
      <c r="Q1547">
        <v>7.8450052621171995E-2</v>
      </c>
    </row>
    <row r="1548" spans="1:17" hidden="1" x14ac:dyDescent="0.3">
      <c r="A1548" t="s">
        <v>3252</v>
      </c>
      <c r="B1548" t="s">
        <v>3253</v>
      </c>
      <c r="C1548" t="str">
        <f>IFERROR(VLOOKUP(Table1[[#This Row],[Ticker]],[1]!Table1[[Symbol]:[Industry]],2,FALSE),"-")</f>
        <v>-</v>
      </c>
      <c r="D1548" t="s">
        <v>948</v>
      </c>
      <c r="E1548">
        <v>826.43200000000002</v>
      </c>
      <c r="F1548">
        <v>2582.6</v>
      </c>
      <c r="G1548">
        <v>48.262687631986502</v>
      </c>
      <c r="H1548">
        <v>15.6712898330755</v>
      </c>
      <c r="I1548">
        <v>38.568349614635601</v>
      </c>
      <c r="J1548">
        <v>1.9969217923978499</v>
      </c>
      <c r="K1548">
        <v>2253.5589008577599</v>
      </c>
      <c r="L1548">
        <v>1937.3508879548999</v>
      </c>
      <c r="M1548">
        <v>75.924463671898593</v>
      </c>
      <c r="N1548">
        <v>0.74435909511033604</v>
      </c>
      <c r="O1548">
        <v>1.7579183768295401</v>
      </c>
      <c r="P1548">
        <v>77.011651816312494</v>
      </c>
      <c r="Q1548">
        <v>-5.7439198434204003E-2</v>
      </c>
    </row>
    <row r="1549" spans="1:17" hidden="1" x14ac:dyDescent="0.3">
      <c r="A1549" t="s">
        <v>3254</v>
      </c>
      <c r="B1549" t="s">
        <v>3255</v>
      </c>
      <c r="C1549" t="str">
        <f>IFERROR(VLOOKUP(Table1[[#This Row],[Ticker]],[1]!Table1[[Symbol]:[Industry]],2,FALSE),"-")</f>
        <v>-</v>
      </c>
      <c r="D1549" t="s">
        <v>21</v>
      </c>
      <c r="E1549">
        <v>826.35768979499903</v>
      </c>
      <c r="F1549">
        <v>328.35</v>
      </c>
      <c r="G1549">
        <v>115.773202236931</v>
      </c>
      <c r="H1549">
        <v>28.080558125758401</v>
      </c>
      <c r="I1549">
        <v>25.814406352196499</v>
      </c>
      <c r="J1549">
        <v>10.8301142727063</v>
      </c>
      <c r="K1549">
        <v>292.09479298533898</v>
      </c>
      <c r="L1549">
        <v>241.67921465346899</v>
      </c>
      <c r="M1549">
        <v>64.129626716542404</v>
      </c>
      <c r="N1549">
        <v>0.68910299177851897</v>
      </c>
      <c r="O1549">
        <v>7.18745241358305</v>
      </c>
      <c r="P1549">
        <v>175.92436974789899</v>
      </c>
      <c r="Q1549">
        <v>0.117736445310463</v>
      </c>
    </row>
    <row r="1550" spans="1:17" hidden="1" x14ac:dyDescent="0.3">
      <c r="A1550" t="s">
        <v>3256</v>
      </c>
      <c r="B1550" t="s">
        <v>3257</v>
      </c>
      <c r="C1550" t="str">
        <f>IFERROR(VLOOKUP(Table1[[#This Row],[Ticker]],[1]!Table1[[Symbol]:[Industry]],2,FALSE),"-")</f>
        <v>-</v>
      </c>
      <c r="D1550" t="s">
        <v>104</v>
      </c>
      <c r="E1550">
        <v>822.48024923999901</v>
      </c>
      <c r="F1550">
        <v>637.65</v>
      </c>
      <c r="G1550">
        <v>130.74608884366401</v>
      </c>
      <c r="H1550">
        <v>-0.696949872221025</v>
      </c>
      <c r="I1550">
        <v>78.059348487853597</v>
      </c>
      <c r="J1550">
        <v>-2.1811702682432399</v>
      </c>
      <c r="K1550">
        <v>618.91690485737502</v>
      </c>
      <c r="L1550">
        <v>478.18014549385799</v>
      </c>
      <c r="M1550">
        <v>46.091004933137299</v>
      </c>
      <c r="N1550">
        <v>0.36186124002250403</v>
      </c>
      <c r="O1550">
        <v>24.8725790010193</v>
      </c>
      <c r="P1550">
        <v>163.36750304210199</v>
      </c>
      <c r="Q1550">
        <v>0.14782519631406499</v>
      </c>
    </row>
    <row r="1551" spans="1:17" hidden="1" x14ac:dyDescent="0.3">
      <c r="A1551" t="s">
        <v>3258</v>
      </c>
      <c r="B1551" t="s">
        <v>3259</v>
      </c>
      <c r="C1551" t="str">
        <f>IFERROR(VLOOKUP(Table1[[#This Row],[Ticker]],[1]!Table1[[Symbol]:[Industry]],2,FALSE),"-")</f>
        <v>-</v>
      </c>
      <c r="D1551" t="s">
        <v>252</v>
      </c>
      <c r="E1551">
        <v>821.41182016000005</v>
      </c>
      <c r="F1551">
        <v>1347.2</v>
      </c>
      <c r="G1551">
        <v>58.715097400050396</v>
      </c>
      <c r="H1551">
        <v>23.409906434002501</v>
      </c>
      <c r="I1551">
        <v>-0.59511486856129403</v>
      </c>
      <c r="J1551">
        <v>9.0929508835672905</v>
      </c>
      <c r="K1551">
        <v>1227.70806215929</v>
      </c>
      <c r="L1551">
        <v>1122.28843479426</v>
      </c>
      <c r="M1551">
        <v>59.271835496410397</v>
      </c>
      <c r="N1551">
        <v>3.2646929151215902</v>
      </c>
      <c r="O1551">
        <v>21.065914489311101</v>
      </c>
      <c r="P1551">
        <v>98.409425625920406</v>
      </c>
      <c r="Q1551">
        <v>6.5289474925525004E-2</v>
      </c>
    </row>
    <row r="1552" spans="1:17" hidden="1" x14ac:dyDescent="0.3">
      <c r="A1552" t="s">
        <v>3260</v>
      </c>
      <c r="B1552" t="s">
        <v>3261</v>
      </c>
      <c r="C1552" t="str">
        <f>IFERROR(VLOOKUP(Table1[[#This Row],[Ticker]],[1]!Table1[[Symbol]:[Industry]],2,FALSE),"-")</f>
        <v>-</v>
      </c>
      <c r="E1552">
        <v>820.809168</v>
      </c>
      <c r="F1552">
        <v>438.8</v>
      </c>
      <c r="G1552">
        <v>32.019132222656602</v>
      </c>
      <c r="H1552">
        <v>18.255747817955999</v>
      </c>
      <c r="I1552">
        <v>7.0258768646260901</v>
      </c>
      <c r="J1552">
        <v>4.0108065449805599</v>
      </c>
      <c r="K1552">
        <v>385.895153833074</v>
      </c>
      <c r="L1552">
        <v>339.55927820678698</v>
      </c>
      <c r="M1552">
        <v>58.111841186964497</v>
      </c>
      <c r="N1552">
        <v>2.08100321219943</v>
      </c>
      <c r="O1552">
        <v>4.8313582497720997</v>
      </c>
      <c r="P1552">
        <v>94.0734188412207</v>
      </c>
    </row>
    <row r="1553" spans="1:17" hidden="1" x14ac:dyDescent="0.3">
      <c r="A1553" t="s">
        <v>3262</v>
      </c>
      <c r="B1553" t="s">
        <v>3263</v>
      </c>
      <c r="C1553" t="str">
        <f>IFERROR(VLOOKUP(Table1[[#This Row],[Ticker]],[1]!Table1[[Symbol]:[Industry]],2,FALSE),"-")</f>
        <v>-</v>
      </c>
      <c r="D1553" t="s">
        <v>617</v>
      </c>
      <c r="E1553">
        <v>820.18287999999995</v>
      </c>
      <c r="F1553">
        <v>245.27</v>
      </c>
      <c r="G1553">
        <v>-7.4638341611096202</v>
      </c>
      <c r="H1553">
        <v>17.784768652074199</v>
      </c>
      <c r="I1553">
        <v>-7.8101491141080004</v>
      </c>
      <c r="J1553">
        <v>5.0165210949371701</v>
      </c>
      <c r="K1553">
        <v>215.07536815088599</v>
      </c>
      <c r="L1553">
        <v>214.8925397491</v>
      </c>
      <c r="M1553">
        <v>79.727370775993904</v>
      </c>
      <c r="N1553">
        <v>2.26170600194708</v>
      </c>
      <c r="O1553">
        <v>10.7351082480531</v>
      </c>
      <c r="P1553">
        <v>38.570621468926497</v>
      </c>
      <c r="Q1553">
        <v>6.0943424543461001E-2</v>
      </c>
    </row>
    <row r="1554" spans="1:17" hidden="1" x14ac:dyDescent="0.3">
      <c r="A1554" t="s">
        <v>3264</v>
      </c>
      <c r="B1554" t="s">
        <v>3265</v>
      </c>
      <c r="C1554" t="str">
        <f>IFERROR(VLOOKUP(Table1[[#This Row],[Ticker]],[1]!Table1[[Symbol]:[Industry]],2,FALSE),"-")</f>
        <v>-</v>
      </c>
      <c r="D1554" t="s">
        <v>46</v>
      </c>
      <c r="E1554">
        <v>820.12395129599997</v>
      </c>
      <c r="F1554">
        <v>78.290000000000006</v>
      </c>
      <c r="G1554">
        <v>271.63116015678997</v>
      </c>
      <c r="H1554">
        <v>93.358061278343499</v>
      </c>
      <c r="I1554">
        <v>62.168289120388302</v>
      </c>
      <c r="J1554">
        <v>19.373324760405701</v>
      </c>
      <c r="K1554">
        <v>54.944552441384701</v>
      </c>
      <c r="L1554">
        <v>45.895260958926997</v>
      </c>
      <c r="M1554">
        <v>79.465623598990305</v>
      </c>
      <c r="N1554">
        <v>2.8735482249398201</v>
      </c>
      <c r="O1554">
        <v>6.64197215480901</v>
      </c>
      <c r="P1554">
        <v>301.48717948717899</v>
      </c>
      <c r="Q1554">
        <v>9.9139688783916005E-2</v>
      </c>
    </row>
    <row r="1555" spans="1:17" hidden="1" x14ac:dyDescent="0.3">
      <c r="A1555" t="s">
        <v>3266</v>
      </c>
      <c r="B1555" t="s">
        <v>3267</v>
      </c>
      <c r="C1555" t="str">
        <f>IFERROR(VLOOKUP(Table1[[#This Row],[Ticker]],[1]!Table1[[Symbol]:[Industry]],2,FALSE),"-")</f>
        <v>-</v>
      </c>
      <c r="D1555" t="s">
        <v>140</v>
      </c>
      <c r="E1555">
        <v>815.76654828999995</v>
      </c>
      <c r="F1555">
        <v>390.1</v>
      </c>
      <c r="G1555">
        <v>92.883997771437507</v>
      </c>
      <c r="H1555">
        <v>18.252741885059599</v>
      </c>
      <c r="I1555">
        <v>56.908007375571202</v>
      </c>
      <c r="J1555">
        <v>-1.09464947654992</v>
      </c>
      <c r="K1555">
        <v>344.74870991008498</v>
      </c>
      <c r="L1555">
        <v>276.030643738462</v>
      </c>
      <c r="M1555">
        <v>63.758852371086597</v>
      </c>
      <c r="N1555">
        <v>1.06063760545276</v>
      </c>
      <c r="O1555">
        <v>5.0628044091258504</v>
      </c>
      <c r="P1555">
        <v>140.35736290819401</v>
      </c>
      <c r="Q1555">
        <v>8.3056013263072007E-2</v>
      </c>
    </row>
    <row r="1556" spans="1:17" hidden="1" x14ac:dyDescent="0.3">
      <c r="A1556" t="s">
        <v>3268</v>
      </c>
      <c r="B1556" t="s">
        <v>3269</v>
      </c>
      <c r="C1556" t="str">
        <f>IFERROR(VLOOKUP(Table1[[#This Row],[Ticker]],[1]!Table1[[Symbol]:[Industry]],2,FALSE),"-")</f>
        <v>-</v>
      </c>
      <c r="D1556" t="s">
        <v>546</v>
      </c>
      <c r="E1556">
        <v>807.99936512500005</v>
      </c>
      <c r="F1556">
        <v>240.85</v>
      </c>
      <c r="G1556">
        <v>61.062644202405899</v>
      </c>
      <c r="H1556">
        <v>20.385228408373301</v>
      </c>
      <c r="I1556">
        <v>24.6494699438407</v>
      </c>
      <c r="J1556">
        <v>5.4885225183789697</v>
      </c>
      <c r="K1556">
        <v>200.28319367968999</v>
      </c>
      <c r="L1556">
        <v>176.908706564114</v>
      </c>
      <c r="M1556">
        <v>89.756185404459202</v>
      </c>
      <c r="N1556">
        <v>0.68837922918885797</v>
      </c>
      <c r="O1556">
        <v>1.7230641478098401</v>
      </c>
      <c r="P1556">
        <v>92.911493792550999</v>
      </c>
      <c r="Q1556">
        <v>0.115377555159108</v>
      </c>
    </row>
    <row r="1557" spans="1:17" hidden="1" x14ac:dyDescent="0.3">
      <c r="A1557" t="s">
        <v>3270</v>
      </c>
      <c r="B1557" t="s">
        <v>3271</v>
      </c>
      <c r="C1557" t="str">
        <f>IFERROR(VLOOKUP(Table1[[#This Row],[Ticker]],[1]!Table1[[Symbol]:[Industry]],2,FALSE),"-")</f>
        <v>-</v>
      </c>
      <c r="D1557" t="s">
        <v>191</v>
      </c>
      <c r="E1557">
        <v>801.95669999999996</v>
      </c>
      <c r="F1557">
        <v>543</v>
      </c>
      <c r="G1557">
        <v>27.7624623725298</v>
      </c>
      <c r="H1557">
        <v>26.681959983028499</v>
      </c>
      <c r="I1557">
        <v>8.0633226660453108</v>
      </c>
      <c r="J1557">
        <v>-0.81791899054109196</v>
      </c>
      <c r="K1557">
        <v>457.24574858770501</v>
      </c>
      <c r="L1557">
        <v>424.25636072943303</v>
      </c>
      <c r="M1557">
        <v>77.167216957856397</v>
      </c>
      <c r="N1557">
        <v>3.30806291631795</v>
      </c>
      <c r="O1557">
        <v>2.0257826887661201</v>
      </c>
      <c r="P1557">
        <v>59.705882352941103</v>
      </c>
      <c r="Q1557">
        <v>3.1530408864805001E-2</v>
      </c>
    </row>
    <row r="1558" spans="1:17" hidden="1" x14ac:dyDescent="0.3">
      <c r="A1558" t="s">
        <v>3272</v>
      </c>
      <c r="B1558" t="s">
        <v>3273</v>
      </c>
      <c r="C1558" t="str">
        <f>IFERROR(VLOOKUP(Table1[[#This Row],[Ticker]],[1]!Table1[[Symbol]:[Industry]],2,FALSE),"-")</f>
        <v>-</v>
      </c>
      <c r="D1558" t="s">
        <v>46</v>
      </c>
      <c r="E1558">
        <v>798.56</v>
      </c>
      <c r="F1558">
        <v>51.52</v>
      </c>
      <c r="G1558">
        <v>205.85642661647699</v>
      </c>
      <c r="H1558">
        <v>35.114038180778998</v>
      </c>
      <c r="I1558">
        <v>66.885876563226006</v>
      </c>
      <c r="J1558">
        <v>1.45977762912937</v>
      </c>
      <c r="K1558">
        <v>44.070675195912102</v>
      </c>
      <c r="L1558">
        <v>33.321009846161402</v>
      </c>
      <c r="M1558">
        <v>50.820271794874003</v>
      </c>
      <c r="N1558">
        <v>1.42559089065881</v>
      </c>
      <c r="O1558">
        <v>18.400621118012399</v>
      </c>
      <c r="Q1558">
        <v>0.110290849332982</v>
      </c>
    </row>
    <row r="1559" spans="1:17" hidden="1" x14ac:dyDescent="0.3">
      <c r="A1559" t="s">
        <v>3274</v>
      </c>
      <c r="B1559" t="s">
        <v>3275</v>
      </c>
      <c r="C1559" t="str">
        <f>IFERROR(VLOOKUP(Table1[[#This Row],[Ticker]],[1]!Table1[[Symbol]:[Industry]],2,FALSE),"-")</f>
        <v>-</v>
      </c>
      <c r="D1559" t="s">
        <v>230</v>
      </c>
      <c r="E1559">
        <v>794.52875534999998</v>
      </c>
      <c r="F1559">
        <v>429.55</v>
      </c>
      <c r="G1559">
        <v>102.282695523076</v>
      </c>
      <c r="H1559">
        <v>3.64012278644985</v>
      </c>
      <c r="I1559">
        <v>7.5322596932602401</v>
      </c>
      <c r="J1559">
        <v>2.65214121745014</v>
      </c>
      <c r="K1559">
        <v>419.36607651144402</v>
      </c>
      <c r="L1559">
        <v>348.88384327318198</v>
      </c>
      <c r="M1559">
        <v>52.685246397157002</v>
      </c>
      <c r="N1559">
        <v>0.69319731450615996</v>
      </c>
      <c r="O1559">
        <v>10.755441741357201</v>
      </c>
      <c r="P1559">
        <v>145.31696173615001</v>
      </c>
      <c r="Q1559">
        <v>0.17846367826659401</v>
      </c>
    </row>
    <row r="1560" spans="1:17" hidden="1" x14ac:dyDescent="0.3">
      <c r="A1560" t="s">
        <v>3276</v>
      </c>
      <c r="B1560" t="s">
        <v>3277</v>
      </c>
      <c r="C1560" t="str">
        <f>IFERROR(VLOOKUP(Table1[[#This Row],[Ticker]],[1]!Table1[[Symbol]:[Industry]],2,FALSE),"-")</f>
        <v>-</v>
      </c>
      <c r="D1560" t="s">
        <v>539</v>
      </c>
      <c r="E1560">
        <v>792.95827294399999</v>
      </c>
      <c r="F1560">
        <v>224.72</v>
      </c>
      <c r="G1560">
        <v>114.21979630126501</v>
      </c>
      <c r="H1560">
        <v>33.981118001341599</v>
      </c>
      <c r="I1560">
        <v>16.225233038103202</v>
      </c>
      <c r="J1560">
        <v>-0.35205319447781602</v>
      </c>
      <c r="K1560">
        <v>189.556714082105</v>
      </c>
      <c r="L1560">
        <v>161.067423849504</v>
      </c>
      <c r="M1560">
        <v>66.861802285504993</v>
      </c>
      <c r="N1560">
        <v>2.36150947549595</v>
      </c>
      <c r="O1560">
        <v>4.5478818084727601</v>
      </c>
      <c r="P1560">
        <v>145.59562841530001</v>
      </c>
      <c r="Q1560">
        <v>0.119874851330966</v>
      </c>
    </row>
    <row r="1561" spans="1:17" hidden="1" x14ac:dyDescent="0.3">
      <c r="A1561" t="s">
        <v>3278</v>
      </c>
      <c r="B1561" t="s">
        <v>3279</v>
      </c>
      <c r="C1561" t="str">
        <f>IFERROR(VLOOKUP(Table1[[#This Row],[Ticker]],[1]!Table1[[Symbol]:[Industry]],2,FALSE),"-")</f>
        <v>-</v>
      </c>
      <c r="D1561" t="s">
        <v>59</v>
      </c>
      <c r="E1561">
        <v>787.80510437999999</v>
      </c>
      <c r="F1561">
        <v>133.33000000000001</v>
      </c>
      <c r="G1561">
        <v>17.963465807427198</v>
      </c>
      <c r="H1561">
        <v>16.5493386135633</v>
      </c>
      <c r="I1561">
        <v>11.3364881368719</v>
      </c>
      <c r="J1561">
        <v>-1.97791229672729</v>
      </c>
      <c r="K1561">
        <v>117.26704032644</v>
      </c>
      <c r="L1561">
        <v>105.394219001046</v>
      </c>
      <c r="M1561">
        <v>65.808393047502307</v>
      </c>
      <c r="N1561">
        <v>1.13855673714927</v>
      </c>
      <c r="O1561">
        <v>4.2526063151578697</v>
      </c>
      <c r="P1561">
        <v>62.895540623091001</v>
      </c>
      <c r="Q1561">
        <v>1.9250436660324999E-2</v>
      </c>
    </row>
    <row r="1562" spans="1:17" hidden="1" x14ac:dyDescent="0.3">
      <c r="A1562" t="s">
        <v>3280</v>
      </c>
      <c r="B1562" t="s">
        <v>3281</v>
      </c>
      <c r="C1562" t="str">
        <f>IFERROR(VLOOKUP(Table1[[#This Row],[Ticker]],[1]!Table1[[Symbol]:[Industry]],2,FALSE),"-")</f>
        <v>-</v>
      </c>
      <c r="D1562" t="s">
        <v>216</v>
      </c>
      <c r="E1562">
        <v>785.417374</v>
      </c>
      <c r="F1562">
        <v>166.6</v>
      </c>
      <c r="G1562">
        <v>183.221897693334</v>
      </c>
      <c r="H1562">
        <v>42.545200982901299</v>
      </c>
      <c r="I1562">
        <v>54.098682589591398</v>
      </c>
      <c r="J1562">
        <v>20.236145672200301</v>
      </c>
      <c r="K1562">
        <v>125.421512766471</v>
      </c>
      <c r="L1562">
        <v>103.063591044446</v>
      </c>
      <c r="M1562">
        <v>89.082562074476598</v>
      </c>
      <c r="N1562">
        <v>1.9581059074329801</v>
      </c>
      <c r="O1562">
        <v>5.6422569027611003</v>
      </c>
      <c r="P1562">
        <v>218.54684512428199</v>
      </c>
      <c r="Q1562">
        <v>9.0125624257097997E-2</v>
      </c>
    </row>
    <row r="1563" spans="1:17" hidden="1" x14ac:dyDescent="0.3">
      <c r="A1563" t="s">
        <v>3282</v>
      </c>
      <c r="B1563" t="s">
        <v>3283</v>
      </c>
      <c r="C1563" t="str">
        <f>IFERROR(VLOOKUP(Table1[[#This Row],[Ticker]],[1]!Table1[[Symbol]:[Industry]],2,FALSE),"-")</f>
        <v>-</v>
      </c>
      <c r="D1563" t="s">
        <v>166</v>
      </c>
      <c r="E1563">
        <v>784.23619318500005</v>
      </c>
      <c r="F1563">
        <v>314.45</v>
      </c>
      <c r="G1563">
        <v>-25.034734317975602</v>
      </c>
      <c r="H1563">
        <v>-0.91610854090823002</v>
      </c>
      <c r="I1563">
        <v>-17.303418890939099</v>
      </c>
      <c r="J1563">
        <v>-0.67729560574593095</v>
      </c>
      <c r="K1563">
        <v>316.71060148679999</v>
      </c>
      <c r="L1563">
        <v>312.87098841235002</v>
      </c>
      <c r="M1563">
        <v>46.417870359173897</v>
      </c>
      <c r="N1563">
        <v>0.50699820178435895</v>
      </c>
      <c r="O1563">
        <v>20.845921450151</v>
      </c>
      <c r="P1563">
        <v>28.216106014271102</v>
      </c>
      <c r="Q1563">
        <v>-1.0107008210328E-2</v>
      </c>
    </row>
    <row r="1564" spans="1:17" hidden="1" x14ac:dyDescent="0.3">
      <c r="A1564" t="s">
        <v>3284</v>
      </c>
      <c r="B1564" t="s">
        <v>3285</v>
      </c>
      <c r="C1564" t="str">
        <f>IFERROR(VLOOKUP(Table1[[#This Row],[Ticker]],[1]!Table1[[Symbol]:[Industry]],2,FALSE),"-")</f>
        <v>-</v>
      </c>
      <c r="D1564" t="s">
        <v>539</v>
      </c>
      <c r="E1564">
        <v>783.45306747500001</v>
      </c>
      <c r="F1564">
        <v>427.25</v>
      </c>
      <c r="G1564">
        <v>-42.834001620474901</v>
      </c>
      <c r="H1564">
        <v>18.401357160885802</v>
      </c>
      <c r="I1564">
        <v>-18.686423923347601</v>
      </c>
      <c r="J1564">
        <v>0.46714088136089699</v>
      </c>
      <c r="K1564">
        <v>387.62929580438299</v>
      </c>
      <c r="L1564">
        <v>403.71903779134198</v>
      </c>
      <c r="M1564">
        <v>75.198319276136004</v>
      </c>
      <c r="N1564">
        <v>1.1699759508446299</v>
      </c>
      <c r="O1564">
        <v>22.878876535985899</v>
      </c>
      <c r="P1564">
        <v>37.202954399486202</v>
      </c>
      <c r="Q1564">
        <v>8.7945509104532998E-2</v>
      </c>
    </row>
    <row r="1565" spans="1:17" hidden="1" x14ac:dyDescent="0.3">
      <c r="A1565" t="s">
        <v>3286</v>
      </c>
      <c r="B1565" t="s">
        <v>3287</v>
      </c>
      <c r="C1565" t="str">
        <f>IFERROR(VLOOKUP(Table1[[#This Row],[Ticker]],[1]!Table1[[Symbol]:[Industry]],2,FALSE),"-")</f>
        <v>-</v>
      </c>
      <c r="D1565" t="s">
        <v>401</v>
      </c>
      <c r="E1565">
        <v>782.78399820000004</v>
      </c>
      <c r="F1565">
        <v>100.7</v>
      </c>
      <c r="G1565">
        <v>-20.7521232489153</v>
      </c>
      <c r="H1565">
        <v>-9.0680693252219502</v>
      </c>
      <c r="I1565">
        <v>-35.483255486757002</v>
      </c>
      <c r="J1565">
        <v>-6.6473521398611197</v>
      </c>
      <c r="K1565">
        <v>113.672107526331</v>
      </c>
      <c r="L1565">
        <v>120.964897286229</v>
      </c>
      <c r="M1565">
        <v>27.753590082468499</v>
      </c>
      <c r="N1565">
        <v>0.75220011597169401</v>
      </c>
      <c r="O1565">
        <v>63.555114200595803</v>
      </c>
      <c r="P1565">
        <v>10.635025269171599</v>
      </c>
      <c r="Q1565">
        <v>-4.6638309910895001E-2</v>
      </c>
    </row>
    <row r="1566" spans="1:17" hidden="1" x14ac:dyDescent="0.3">
      <c r="A1566" t="s">
        <v>3288</v>
      </c>
      <c r="B1566" t="s">
        <v>3289</v>
      </c>
      <c r="C1566" t="str">
        <f>IFERROR(VLOOKUP(Table1[[#This Row],[Ticker]],[1]!Table1[[Symbol]:[Industry]],2,FALSE),"-")</f>
        <v>-</v>
      </c>
      <c r="D1566" t="s">
        <v>86</v>
      </c>
      <c r="E1566">
        <v>781.124214102</v>
      </c>
      <c r="F1566">
        <v>86.78</v>
      </c>
      <c r="G1566">
        <v>15.5228589102986</v>
      </c>
      <c r="H1566">
        <v>4.2470005578412202</v>
      </c>
      <c r="I1566">
        <v>-28.720862613570599</v>
      </c>
      <c r="J1566">
        <v>-7.8104437996423997</v>
      </c>
      <c r="K1566">
        <v>91.338474663012704</v>
      </c>
      <c r="L1566">
        <v>91.074930577808601</v>
      </c>
      <c r="M1566">
        <v>39.422393681426499</v>
      </c>
      <c r="N1566">
        <v>1.1668800138549</v>
      </c>
      <c r="O1566">
        <v>60.520857340401001</v>
      </c>
      <c r="P1566">
        <v>49.879101899827198</v>
      </c>
      <c r="Q1566">
        <v>-8.5098453397310005E-3</v>
      </c>
    </row>
    <row r="1567" spans="1:17" hidden="1" x14ac:dyDescent="0.3">
      <c r="A1567" t="s">
        <v>3290</v>
      </c>
      <c r="B1567" t="s">
        <v>3291</v>
      </c>
      <c r="C1567" t="str">
        <f>IFERROR(VLOOKUP(Table1[[#This Row],[Ticker]],[1]!Table1[[Symbol]:[Industry]],2,FALSE),"-")</f>
        <v>-</v>
      </c>
      <c r="D1567" t="s">
        <v>59</v>
      </c>
      <c r="E1567">
        <v>778.85639814000001</v>
      </c>
      <c r="F1567">
        <v>1364.7</v>
      </c>
      <c r="G1567">
        <v>90.191825967158096</v>
      </c>
      <c r="H1567">
        <v>12.970973414255299</v>
      </c>
      <c r="I1567">
        <v>18.2226663803823</v>
      </c>
      <c r="J1567">
        <v>2.0503912650032099</v>
      </c>
      <c r="K1567">
        <v>1234.77585913399</v>
      </c>
      <c r="L1567">
        <v>1091.78714783902</v>
      </c>
      <c r="M1567">
        <v>64.441871804084499</v>
      </c>
      <c r="N1567">
        <v>1.9201666444424399</v>
      </c>
      <c r="O1567">
        <v>17.820766468820899</v>
      </c>
      <c r="P1567">
        <v>122.899142507145</v>
      </c>
      <c r="Q1567">
        <v>9.7489224173843994E-2</v>
      </c>
    </row>
    <row r="1568" spans="1:17" hidden="1" x14ac:dyDescent="0.3">
      <c r="A1568" t="s">
        <v>3292</v>
      </c>
      <c r="B1568" t="s">
        <v>3293</v>
      </c>
      <c r="C1568" t="str">
        <f>IFERROR(VLOOKUP(Table1[[#This Row],[Ticker]],[1]!Table1[[Symbol]:[Industry]],2,FALSE),"-")</f>
        <v>-</v>
      </c>
      <c r="D1568" t="s">
        <v>191</v>
      </c>
      <c r="E1568">
        <v>778.78450324999994</v>
      </c>
      <c r="F1568">
        <v>1007.5</v>
      </c>
      <c r="G1568">
        <v>-7.6294501938932804</v>
      </c>
      <c r="H1568">
        <v>15.7819908293094</v>
      </c>
      <c r="I1568">
        <v>4.4844428714698097</v>
      </c>
      <c r="J1568">
        <v>1.34263191800429</v>
      </c>
      <c r="K1568">
        <v>926.15690043217</v>
      </c>
      <c r="L1568">
        <v>849.07648938670604</v>
      </c>
      <c r="M1568">
        <v>67.994404232093004</v>
      </c>
      <c r="N1568">
        <v>0.56379637509371605</v>
      </c>
      <c r="O1568">
        <v>8.5310173697270493</v>
      </c>
      <c r="P1568">
        <v>56.699587837312301</v>
      </c>
      <c r="Q1568">
        <v>-2.7319462975350001E-2</v>
      </c>
    </row>
    <row r="1569" spans="1:17" hidden="1" x14ac:dyDescent="0.3">
      <c r="A1569" t="s">
        <v>3294</v>
      </c>
      <c r="B1569" t="s">
        <v>3295</v>
      </c>
      <c r="C1569" t="str">
        <f>IFERROR(VLOOKUP(Table1[[#This Row],[Ticker]],[1]!Table1[[Symbol]:[Industry]],2,FALSE),"-")</f>
        <v>-</v>
      </c>
      <c r="D1569" t="s">
        <v>539</v>
      </c>
      <c r="E1569">
        <v>777.85675600000002</v>
      </c>
      <c r="F1569">
        <v>299.3</v>
      </c>
      <c r="G1569">
        <v>27.0393108900907</v>
      </c>
      <c r="H1569">
        <v>13.111564612471099</v>
      </c>
      <c r="I1569">
        <v>-21.811660811424399</v>
      </c>
      <c r="J1569">
        <v>5.6240479446008997</v>
      </c>
      <c r="K1569">
        <v>267.39869449413197</v>
      </c>
      <c r="L1569">
        <v>261.47786931151097</v>
      </c>
      <c r="M1569">
        <v>86.8341066734462</v>
      </c>
      <c r="N1569">
        <v>1.55680168477129</v>
      </c>
      <c r="O1569">
        <v>19.612429001002301</v>
      </c>
      <c r="P1569">
        <v>64.858165794546906</v>
      </c>
      <c r="Q1569">
        <v>-1.8512322980173E-2</v>
      </c>
    </row>
    <row r="1570" spans="1:17" hidden="1" x14ac:dyDescent="0.3">
      <c r="A1570" t="s">
        <v>3296</v>
      </c>
      <c r="B1570" t="s">
        <v>3297</v>
      </c>
      <c r="C1570" t="str">
        <f>IFERROR(VLOOKUP(Table1[[#This Row],[Ticker]],[1]!Table1[[Symbol]:[Industry]],2,FALSE),"-")</f>
        <v>-</v>
      </c>
      <c r="D1570" t="s">
        <v>1415</v>
      </c>
      <c r="E1570">
        <v>777.78709900000001</v>
      </c>
      <c r="F1570">
        <v>144.69999999999999</v>
      </c>
      <c r="G1570">
        <v>70.147038961634493</v>
      </c>
      <c r="H1570">
        <v>3.0144851559663501</v>
      </c>
      <c r="I1570">
        <v>-11.586634810048601</v>
      </c>
      <c r="J1570">
        <v>-0.59600537877759197</v>
      </c>
      <c r="K1570">
        <v>143.831483771687</v>
      </c>
      <c r="L1570">
        <v>136.28367289269701</v>
      </c>
      <c r="M1570">
        <v>56.285227602428698</v>
      </c>
      <c r="N1570">
        <v>1.44036568263139</v>
      </c>
      <c r="O1570">
        <v>30.545957152729802</v>
      </c>
      <c r="P1570">
        <v>98.083504449007506</v>
      </c>
      <c r="Q1570">
        <v>0.120505240888558</v>
      </c>
    </row>
    <row r="1571" spans="1:17" hidden="1" x14ac:dyDescent="0.3">
      <c r="A1571" t="s">
        <v>3298</v>
      </c>
      <c r="B1571" t="s">
        <v>3299</v>
      </c>
      <c r="C1571" t="str">
        <f>IFERROR(VLOOKUP(Table1[[#This Row],[Ticker]],[1]!Table1[[Symbol]:[Industry]],2,FALSE),"-")</f>
        <v>-</v>
      </c>
      <c r="D1571" t="s">
        <v>297</v>
      </c>
      <c r="E1571">
        <v>774.67216698300001</v>
      </c>
      <c r="F1571">
        <v>72.930000000000007</v>
      </c>
      <c r="G1571">
        <v>-37.050734163294401</v>
      </c>
      <c r="H1571">
        <v>4.2598879048901903</v>
      </c>
      <c r="I1571">
        <v>-44.381315524550097</v>
      </c>
      <c r="J1571">
        <v>-0.13086554219732</v>
      </c>
      <c r="K1571">
        <v>74.141186700671</v>
      </c>
      <c r="L1571">
        <v>85.290013320869505</v>
      </c>
      <c r="M1571">
        <v>50.913768689126201</v>
      </c>
      <c r="N1571">
        <v>1.14513082493595</v>
      </c>
      <c r="O1571">
        <v>76.059234882764201</v>
      </c>
      <c r="P1571">
        <v>22.468513853904199</v>
      </c>
      <c r="Q1571">
        <v>-6.2457538006129E-2</v>
      </c>
    </row>
    <row r="1572" spans="1:17" hidden="1" x14ac:dyDescent="0.3">
      <c r="A1572" t="s">
        <v>3300</v>
      </c>
      <c r="B1572" t="s">
        <v>3301</v>
      </c>
      <c r="C1572" t="str">
        <f>IFERROR(VLOOKUP(Table1[[#This Row],[Ticker]],[1]!Table1[[Symbol]:[Industry]],2,FALSE),"-")</f>
        <v>-</v>
      </c>
      <c r="D1572" t="s">
        <v>216</v>
      </c>
      <c r="E1572">
        <v>771.9384675</v>
      </c>
      <c r="F1572">
        <v>30.75</v>
      </c>
      <c r="G1572">
        <v>65.048712313861003</v>
      </c>
      <c r="H1572">
        <v>-1.04782897101574</v>
      </c>
      <c r="I1572">
        <v>-59.866694929935399</v>
      </c>
      <c r="J1572">
        <v>-4.1861798408706798</v>
      </c>
      <c r="K1572">
        <v>32.789936932403997</v>
      </c>
      <c r="L1572">
        <v>31.893348725982602</v>
      </c>
      <c r="M1572">
        <v>25.0874453230726</v>
      </c>
      <c r="N1572">
        <v>0.63156910843084701</v>
      </c>
      <c r="O1572">
        <v>135.38211382113801</v>
      </c>
      <c r="P1572">
        <v>128.28507795100199</v>
      </c>
      <c r="Q1572">
        <v>0.13616103973141599</v>
      </c>
    </row>
    <row r="1573" spans="1:17" hidden="1" x14ac:dyDescent="0.3">
      <c r="A1573" t="s">
        <v>3302</v>
      </c>
      <c r="B1573" t="s">
        <v>3303</v>
      </c>
      <c r="C1573" t="str">
        <f>IFERROR(VLOOKUP(Table1[[#This Row],[Ticker]],[1]!Table1[[Symbol]:[Industry]],2,FALSE),"-")</f>
        <v>-</v>
      </c>
      <c r="D1573" t="s">
        <v>539</v>
      </c>
      <c r="E1573">
        <v>771.41088149999996</v>
      </c>
      <c r="F1573">
        <v>176.75</v>
      </c>
      <c r="G1573">
        <v>-16.104850748137199</v>
      </c>
      <c r="H1573">
        <v>6.4805581257584297</v>
      </c>
      <c r="I1573">
        <v>-7.0445800216247996</v>
      </c>
      <c r="J1573">
        <v>-1.16966926029592</v>
      </c>
      <c r="K1573">
        <v>167.11591662609499</v>
      </c>
      <c r="L1573">
        <v>163.861878428252</v>
      </c>
      <c r="M1573">
        <v>69.368707456086099</v>
      </c>
      <c r="N1573">
        <v>0.87071518795831304</v>
      </c>
      <c r="O1573">
        <v>15.8981612446958</v>
      </c>
      <c r="P1573">
        <v>26.249999999999901</v>
      </c>
      <c r="Q1573">
        <v>-8.5857625516866001E-2</v>
      </c>
    </row>
    <row r="1574" spans="1:17" hidden="1" x14ac:dyDescent="0.3">
      <c r="A1574" t="s">
        <v>3304</v>
      </c>
      <c r="B1574" t="s">
        <v>3305</v>
      </c>
      <c r="C1574" t="str">
        <f>IFERROR(VLOOKUP(Table1[[#This Row],[Ticker]],[1]!Table1[[Symbol]:[Industry]],2,FALSE),"-")</f>
        <v>-</v>
      </c>
      <c r="D1574" t="s">
        <v>191</v>
      </c>
      <c r="E1574">
        <v>770.15772000000004</v>
      </c>
      <c r="F1574">
        <v>137.43</v>
      </c>
      <c r="G1574">
        <v>-27.543803321852799</v>
      </c>
      <c r="H1574">
        <v>6.6921748922255002</v>
      </c>
      <c r="I1574">
        <v>-13.061327660436</v>
      </c>
      <c r="J1574">
        <v>-6.1967142693363604</v>
      </c>
      <c r="K1574">
        <v>129.780413786249</v>
      </c>
      <c r="L1574">
        <v>129.80901374048901</v>
      </c>
      <c r="M1574">
        <v>54.300944832860601</v>
      </c>
      <c r="N1574">
        <v>3.09004250075456</v>
      </c>
      <c r="O1574">
        <v>21.079822455068001</v>
      </c>
      <c r="P1574">
        <v>27.132284921369099</v>
      </c>
      <c r="Q1574">
        <v>4.6960365457873E-2</v>
      </c>
    </row>
    <row r="1575" spans="1:17" hidden="1" x14ac:dyDescent="0.3">
      <c r="A1575" t="s">
        <v>3306</v>
      </c>
      <c r="B1575" t="s">
        <v>3307</v>
      </c>
      <c r="C1575" t="str">
        <f>IFERROR(VLOOKUP(Table1[[#This Row],[Ticker]],[1]!Table1[[Symbol]:[Industry]],2,FALSE),"-")</f>
        <v>-</v>
      </c>
      <c r="D1575" t="s">
        <v>1415</v>
      </c>
      <c r="E1575">
        <v>769.88304000000005</v>
      </c>
      <c r="F1575">
        <v>760</v>
      </c>
      <c r="G1575">
        <v>587.926385697917</v>
      </c>
      <c r="H1575">
        <v>36.682376307576597</v>
      </c>
      <c r="I1575">
        <v>41.843141520491002</v>
      </c>
      <c r="J1575">
        <v>18.694680966234301</v>
      </c>
      <c r="K1575">
        <v>575.76033154833794</v>
      </c>
      <c r="L1575">
        <v>384.26032031833802</v>
      </c>
      <c r="M1575">
        <v>82.7190472382634</v>
      </c>
      <c r="N1575">
        <v>1.0309353834889201</v>
      </c>
      <c r="O1575">
        <v>4.3421052631579</v>
      </c>
      <c r="P1575">
        <v>613.28015016424195</v>
      </c>
    </row>
    <row r="1576" spans="1:17" hidden="1" x14ac:dyDescent="0.3">
      <c r="A1576" t="s">
        <v>3308</v>
      </c>
      <c r="B1576" t="s">
        <v>3309</v>
      </c>
      <c r="C1576" t="str">
        <f>IFERROR(VLOOKUP(Table1[[#This Row],[Ticker]],[1]!Table1[[Symbol]:[Industry]],2,FALSE),"-")</f>
        <v>-</v>
      </c>
      <c r="D1576" t="s">
        <v>539</v>
      </c>
      <c r="E1576">
        <v>769.42419840000002</v>
      </c>
      <c r="F1576">
        <v>1046.4000000000001</v>
      </c>
      <c r="G1576">
        <v>23.345120292039599</v>
      </c>
      <c r="H1576">
        <v>17.801762945035499</v>
      </c>
      <c r="I1576">
        <v>-7.41007914559383</v>
      </c>
      <c r="J1576">
        <v>14.280493707871599</v>
      </c>
      <c r="K1576">
        <v>919.383119726882</v>
      </c>
      <c r="L1576">
        <v>845.77682202520703</v>
      </c>
      <c r="M1576">
        <v>67.416662592606201</v>
      </c>
      <c r="N1576">
        <v>1.63892883319316</v>
      </c>
      <c r="O1576">
        <v>6.36467889908256</v>
      </c>
      <c r="P1576">
        <v>55.252225519287798</v>
      </c>
      <c r="Q1576">
        <v>0.104434319886738</v>
      </c>
    </row>
    <row r="1577" spans="1:17" hidden="1" x14ac:dyDescent="0.3">
      <c r="A1577" t="s">
        <v>3310</v>
      </c>
      <c r="B1577" t="s">
        <v>3311</v>
      </c>
      <c r="C1577" t="str">
        <f>IFERROR(VLOOKUP(Table1[[#This Row],[Ticker]],[1]!Table1[[Symbol]:[Industry]],2,FALSE),"-")</f>
        <v>-</v>
      </c>
      <c r="D1577" t="s">
        <v>387</v>
      </c>
      <c r="E1577">
        <v>768.44342211000003</v>
      </c>
      <c r="F1577">
        <v>313.95</v>
      </c>
      <c r="G1577">
        <v>61.860032738551801</v>
      </c>
      <c r="H1577">
        <v>32.995113479660397</v>
      </c>
      <c r="I1577">
        <v>5.7797676405724099</v>
      </c>
      <c r="J1577">
        <v>-2.9734745460966501</v>
      </c>
      <c r="K1577">
        <v>272.00576060584899</v>
      </c>
      <c r="L1577">
        <v>249.243163072051</v>
      </c>
      <c r="M1577">
        <v>68.404354149507597</v>
      </c>
      <c r="N1577">
        <v>2.3090622615752001</v>
      </c>
      <c r="O1577">
        <v>6.6411849020544702</v>
      </c>
      <c r="P1577">
        <v>90.503640776699001</v>
      </c>
      <c r="Q1577">
        <v>9.9875284009181997E-2</v>
      </c>
    </row>
    <row r="1578" spans="1:17" hidden="1" x14ac:dyDescent="0.3">
      <c r="A1578" t="s">
        <v>3312</v>
      </c>
      <c r="B1578" t="s">
        <v>3313</v>
      </c>
      <c r="C1578" t="str">
        <f>IFERROR(VLOOKUP(Table1[[#This Row],[Ticker]],[1]!Table1[[Symbol]:[Industry]],2,FALSE),"-")</f>
        <v>-</v>
      </c>
      <c r="D1578" t="s">
        <v>328</v>
      </c>
      <c r="E1578">
        <v>765.05342399999995</v>
      </c>
      <c r="F1578">
        <v>98.08</v>
      </c>
      <c r="G1578">
        <v>106.496352629694</v>
      </c>
      <c r="H1578">
        <v>14.0555518046459</v>
      </c>
      <c r="I1578">
        <v>70.982062301202802</v>
      </c>
      <c r="J1578">
        <v>3.5777189592953298</v>
      </c>
      <c r="K1578">
        <v>87.675365278763493</v>
      </c>
      <c r="L1578">
        <v>69.677025845457607</v>
      </c>
      <c r="M1578">
        <v>68.530493281168503</v>
      </c>
      <c r="N1578">
        <v>0.69186107079543901</v>
      </c>
      <c r="O1578">
        <v>8.5848287112561206</v>
      </c>
      <c r="P1578">
        <v>154.093264248704</v>
      </c>
      <c r="Q1578">
        <v>0.115561924565996</v>
      </c>
    </row>
    <row r="1579" spans="1:17" hidden="1" x14ac:dyDescent="0.3">
      <c r="A1579" t="s">
        <v>3314</v>
      </c>
      <c r="B1579" t="s">
        <v>3315</v>
      </c>
      <c r="C1579" t="str">
        <f>IFERROR(VLOOKUP(Table1[[#This Row],[Ticker]],[1]!Table1[[Symbol]:[Industry]],2,FALSE),"-")</f>
        <v>-</v>
      </c>
      <c r="D1579" t="s">
        <v>539</v>
      </c>
      <c r="E1579">
        <v>764.52402311999901</v>
      </c>
      <c r="F1579">
        <v>241.74</v>
      </c>
      <c r="G1579">
        <v>-2.9847439651857601</v>
      </c>
      <c r="H1579">
        <v>22.3526033825034</v>
      </c>
      <c r="I1579">
        <v>-4.4195677328724097</v>
      </c>
      <c r="J1579">
        <v>10.569016113335501</v>
      </c>
      <c r="K1579">
        <v>196.34711899947601</v>
      </c>
      <c r="L1579">
        <v>192.17497320155201</v>
      </c>
      <c r="M1579">
        <v>79.996658148478204</v>
      </c>
      <c r="N1579">
        <v>1.6129069689851501</v>
      </c>
      <c r="O1579">
        <v>1.3361462728551201</v>
      </c>
      <c r="P1579">
        <v>55.810505961972197</v>
      </c>
      <c r="Q1579">
        <v>1.3985560504819999E-2</v>
      </c>
    </row>
    <row r="1580" spans="1:17" hidden="1" x14ac:dyDescent="0.3">
      <c r="A1580" t="s">
        <v>3316</v>
      </c>
      <c r="B1580" t="s">
        <v>3317</v>
      </c>
      <c r="C1580" t="str">
        <f>IFERROR(VLOOKUP(Table1[[#This Row],[Ticker]],[1]!Table1[[Symbol]:[Industry]],2,FALSE),"-")</f>
        <v>-</v>
      </c>
      <c r="D1580" t="s">
        <v>1467</v>
      </c>
      <c r="E1580">
        <v>763.29366240000002</v>
      </c>
      <c r="F1580">
        <v>635.9</v>
      </c>
      <c r="G1580">
        <v>14.210979820944001</v>
      </c>
      <c r="H1580">
        <v>11.582776098989701</v>
      </c>
      <c r="I1580">
        <v>-5.36205978499535</v>
      </c>
      <c r="J1580">
        <v>1.4972153800388099</v>
      </c>
      <c r="K1580">
        <v>580.73075838710395</v>
      </c>
      <c r="L1580">
        <v>569.64236007961199</v>
      </c>
      <c r="M1580">
        <v>75.564507742828695</v>
      </c>
      <c r="N1580">
        <v>0.89659386886423798</v>
      </c>
      <c r="O1580">
        <v>22.346280861770701</v>
      </c>
      <c r="P1580">
        <v>39.268506351292103</v>
      </c>
      <c r="Q1580">
        <v>-2.5629341960176001E-2</v>
      </c>
    </row>
    <row r="1581" spans="1:17" hidden="1" x14ac:dyDescent="0.3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1502</v>
      </c>
      <c r="E1581">
        <v>759.18755646700004</v>
      </c>
      <c r="F1581">
        <v>103.27</v>
      </c>
      <c r="G1581">
        <v>40.8087455899906</v>
      </c>
      <c r="H1581">
        <v>4.3162762829400103</v>
      </c>
      <c r="I1581">
        <v>-6.1393526639508602</v>
      </c>
      <c r="J1581">
        <v>3.4351198597569201</v>
      </c>
      <c r="K1581">
        <v>101.564457893298</v>
      </c>
      <c r="L1581">
        <v>94.2071370580408</v>
      </c>
      <c r="M1581">
        <v>63.585832872301701</v>
      </c>
      <c r="N1581">
        <v>0.89663663133371396</v>
      </c>
      <c r="O1581">
        <v>23.8985184467899</v>
      </c>
      <c r="P1581">
        <v>72.981574539363393</v>
      </c>
      <c r="Q1581">
        <v>-6.8815980350649996E-3</v>
      </c>
    </row>
    <row r="1582" spans="1:17" hidden="1" x14ac:dyDescent="0.3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297</v>
      </c>
      <c r="E1582">
        <v>758.96096399600003</v>
      </c>
      <c r="F1582">
        <v>295.22000000000003</v>
      </c>
      <c r="G1582">
        <v>572.56585728308403</v>
      </c>
      <c r="H1582">
        <v>52.165521214912303</v>
      </c>
      <c r="I1582">
        <v>332.27087781730103</v>
      </c>
      <c r="J1582">
        <v>29.5016823383625</v>
      </c>
      <c r="K1582">
        <v>222.19894546572399</v>
      </c>
      <c r="L1582">
        <v>156.409221342438</v>
      </c>
      <c r="M1582">
        <v>85.401269072035902</v>
      </c>
      <c r="N1582">
        <v>1.1577776589092601</v>
      </c>
      <c r="O1582">
        <v>0</v>
      </c>
      <c r="P1582">
        <v>663.82923673997402</v>
      </c>
      <c r="Q1582">
        <v>0.165945659617911</v>
      </c>
    </row>
    <row r="1583" spans="1:17" hidden="1" x14ac:dyDescent="0.3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D1583" t="s">
        <v>130</v>
      </c>
      <c r="E1583">
        <v>758.36259341999903</v>
      </c>
      <c r="F1583">
        <v>235.05</v>
      </c>
      <c r="G1583">
        <v>207.50742533537499</v>
      </c>
      <c r="H1583">
        <v>-5.9851258615162202</v>
      </c>
      <c r="I1583">
        <v>-8.5706690913393597</v>
      </c>
      <c r="J1583">
        <v>-3.98672622355584E-2</v>
      </c>
      <c r="K1583">
        <v>234.326132572078</v>
      </c>
      <c r="L1583">
        <v>198.27614143788699</v>
      </c>
      <c r="M1583">
        <v>43.1238511250356</v>
      </c>
      <c r="N1583">
        <v>0.878873389097372</v>
      </c>
      <c r="O1583">
        <v>33.758774728781098</v>
      </c>
      <c r="P1583">
        <v>279.11290322580601</v>
      </c>
      <c r="Q1583">
        <v>0.139658976334398</v>
      </c>
    </row>
    <row r="1584" spans="1:17" hidden="1" x14ac:dyDescent="0.3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D1584" t="s">
        <v>169</v>
      </c>
      <c r="E1584">
        <v>758.05345382400003</v>
      </c>
      <c r="F1584">
        <v>140.16</v>
      </c>
      <c r="G1584">
        <v>-41.0895002020604</v>
      </c>
      <c r="H1584">
        <v>-2.2667091415088301</v>
      </c>
      <c r="I1584">
        <v>-17.011484030169701</v>
      </c>
      <c r="J1584">
        <v>-3.4251491077188501</v>
      </c>
      <c r="K1584">
        <v>142.421313575319</v>
      </c>
      <c r="L1584">
        <v>135.904834777584</v>
      </c>
      <c r="M1584">
        <v>43.1238821036833</v>
      </c>
      <c r="N1584">
        <v>0.83934413791033002</v>
      </c>
      <c r="O1584">
        <v>32.616295662100399</v>
      </c>
      <c r="P1584">
        <v>117.47090768037199</v>
      </c>
      <c r="Q1584">
        <v>9.8707331432548007E-2</v>
      </c>
    </row>
    <row r="1585" spans="1:17" hidden="1" x14ac:dyDescent="0.3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D1585" t="s">
        <v>46</v>
      </c>
      <c r="E1585">
        <v>757.52947919999997</v>
      </c>
      <c r="F1585">
        <v>265.2</v>
      </c>
      <c r="G1585">
        <v>-16.007777257741999</v>
      </c>
      <c r="H1585">
        <v>3.2301718596640101</v>
      </c>
      <c r="I1585">
        <v>-16.3320166546671</v>
      </c>
      <c r="J1585">
        <v>-0.885956789318187</v>
      </c>
      <c r="K1585">
        <v>246.664136940188</v>
      </c>
      <c r="L1585">
        <v>248.066899967137</v>
      </c>
      <c r="M1585">
        <v>60.9281076581916</v>
      </c>
      <c r="N1585">
        <v>0.63397714881239997</v>
      </c>
      <c r="O1585">
        <v>50.282805429864197</v>
      </c>
      <c r="P1585">
        <v>47.3333333333333</v>
      </c>
      <c r="Q1585">
        <v>8.2324302016576006E-2</v>
      </c>
    </row>
    <row r="1586" spans="1:17" hidden="1" x14ac:dyDescent="0.3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D1586" t="s">
        <v>539</v>
      </c>
      <c r="E1586">
        <v>754.02423799999997</v>
      </c>
      <c r="F1586">
        <v>830.5</v>
      </c>
      <c r="G1586">
        <v>-20.886497123372099</v>
      </c>
      <c r="H1586">
        <v>0.31035084859743001</v>
      </c>
      <c r="I1586">
        <v>-32.983031355158502</v>
      </c>
      <c r="J1586">
        <v>-1.2750618476839399</v>
      </c>
      <c r="K1586">
        <v>848.17276036816202</v>
      </c>
      <c r="L1586">
        <v>864.27121639185305</v>
      </c>
      <c r="M1586">
        <v>50.997857917939498</v>
      </c>
      <c r="N1586">
        <v>0.71618807857308397</v>
      </c>
      <c r="O1586">
        <v>42.5647200481637</v>
      </c>
      <c r="P1586">
        <v>19.102251541660699</v>
      </c>
      <c r="Q1586">
        <v>0.104225975994983</v>
      </c>
    </row>
    <row r="1587" spans="1:17" hidden="1" x14ac:dyDescent="0.3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631</v>
      </c>
      <c r="E1587">
        <v>751.38</v>
      </c>
      <c r="F1587">
        <v>250.46</v>
      </c>
      <c r="G1587">
        <v>19.375498206486299</v>
      </c>
      <c r="H1587">
        <v>5.48593495365495</v>
      </c>
      <c r="I1587">
        <v>-21.682060288158301</v>
      </c>
      <c r="J1587">
        <v>2.3181724757483999</v>
      </c>
      <c r="K1587">
        <v>248.32210137659001</v>
      </c>
      <c r="L1587">
        <v>253.617402870354</v>
      </c>
      <c r="M1587">
        <v>58.209336058731502</v>
      </c>
      <c r="N1587">
        <v>0.77637026682007904</v>
      </c>
      <c r="O1587">
        <v>71.564321648167294</v>
      </c>
      <c r="P1587">
        <v>50.6526315789473</v>
      </c>
      <c r="Q1587">
        <v>7.1087642674094995E-2</v>
      </c>
    </row>
    <row r="1588" spans="1:17" hidden="1" x14ac:dyDescent="0.3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375</v>
      </c>
      <c r="E1588">
        <v>750.30845120000004</v>
      </c>
      <c r="F1588">
        <v>77.36</v>
      </c>
      <c r="G1588">
        <v>-6.8922260047862496</v>
      </c>
      <c r="H1588">
        <v>15.121136903893399</v>
      </c>
      <c r="I1588">
        <v>-7.6739496149413</v>
      </c>
      <c r="J1588">
        <v>5.9360711295440396</v>
      </c>
      <c r="K1588">
        <v>71.324209710314804</v>
      </c>
      <c r="L1588">
        <v>71.519676975380406</v>
      </c>
      <c r="M1588">
        <v>65.720337660049296</v>
      </c>
      <c r="N1588">
        <v>1.41509018419541</v>
      </c>
      <c r="O1588">
        <v>24.418304033091999</v>
      </c>
      <c r="P1588">
        <v>30.4553119730185</v>
      </c>
      <c r="Q1588">
        <v>2.9587627481494998E-2</v>
      </c>
    </row>
    <row r="1589" spans="1:17" hidden="1" x14ac:dyDescent="0.3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387</v>
      </c>
      <c r="E1589">
        <v>748.75187530000005</v>
      </c>
      <c r="F1589">
        <v>341</v>
      </c>
      <c r="G1589">
        <v>-26.7275894844013</v>
      </c>
      <c r="H1589">
        <v>14.0590460002235</v>
      </c>
      <c r="I1589">
        <v>8.1943792851937296</v>
      </c>
      <c r="J1589">
        <v>1.51444358054283</v>
      </c>
      <c r="K1589">
        <v>317.41969771745198</v>
      </c>
      <c r="L1589">
        <v>303.82018716586202</v>
      </c>
      <c r="M1589">
        <v>56.012921827992798</v>
      </c>
      <c r="N1589">
        <v>0.63368779549049403</v>
      </c>
      <c r="O1589">
        <v>48.284457478005798</v>
      </c>
      <c r="P1589">
        <v>48.132059079061598</v>
      </c>
      <c r="Q1589">
        <v>4.9851559558883998E-2</v>
      </c>
    </row>
    <row r="1590" spans="1:17" hidden="1" x14ac:dyDescent="0.3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401</v>
      </c>
      <c r="E1590">
        <v>747.84224240000003</v>
      </c>
      <c r="F1590">
        <v>71.83</v>
      </c>
      <c r="G1590">
        <v>60.492389379829099</v>
      </c>
      <c r="H1590">
        <v>13.912322831640701</v>
      </c>
      <c r="I1590">
        <v>-10.2608026939347</v>
      </c>
      <c r="J1590">
        <v>4.2001900139016799</v>
      </c>
      <c r="K1590">
        <v>67.682433082135503</v>
      </c>
      <c r="L1590">
        <v>64.562575959169607</v>
      </c>
      <c r="M1590">
        <v>53.681904801969601</v>
      </c>
      <c r="N1590">
        <v>0.86569074604323504</v>
      </c>
      <c r="O1590">
        <v>17.430043157455</v>
      </c>
      <c r="P1590">
        <v>91.037234042553095</v>
      </c>
      <c r="Q1590">
        <v>7.6989853220058996E-2</v>
      </c>
    </row>
    <row r="1591" spans="1:17" hidden="1" x14ac:dyDescent="0.3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3173</v>
      </c>
      <c r="E1591">
        <v>747.41217210000002</v>
      </c>
      <c r="F1591">
        <v>816.75</v>
      </c>
      <c r="G1591">
        <v>27.483314185360602</v>
      </c>
      <c r="H1591">
        <v>4.2205389463625798</v>
      </c>
      <c r="I1591">
        <v>31.349335195179599</v>
      </c>
      <c r="J1591">
        <v>-0.96755877265319501</v>
      </c>
      <c r="K1591">
        <v>819.93283360373698</v>
      </c>
      <c r="L1591">
        <v>734.21304087450699</v>
      </c>
      <c r="M1591">
        <v>54.608987529987999</v>
      </c>
      <c r="N1591">
        <v>0.38837791772945401</v>
      </c>
      <c r="O1591">
        <v>23.5384144475053</v>
      </c>
      <c r="P1591">
        <v>65.921787709497195</v>
      </c>
      <c r="Q1591">
        <v>5.8505469983437003E-2</v>
      </c>
    </row>
    <row r="1592" spans="1:17" hidden="1" x14ac:dyDescent="0.3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E1592">
        <v>741.72538499999996</v>
      </c>
      <c r="F1592">
        <v>617.95000000000005</v>
      </c>
      <c r="G1592">
        <v>-11.214495903339801</v>
      </c>
      <c r="H1592">
        <v>66.945002570202803</v>
      </c>
      <c r="I1592">
        <v>31.8735883728238</v>
      </c>
      <c r="J1592">
        <v>28.2094742347902</v>
      </c>
      <c r="K1592">
        <v>461.87392473925797</v>
      </c>
      <c r="L1592">
        <v>425.80211500992999</v>
      </c>
      <c r="M1592">
        <v>81.398622415678403</v>
      </c>
      <c r="N1592">
        <v>1.73463264521092</v>
      </c>
      <c r="O1592">
        <v>2.2736467351727399</v>
      </c>
      <c r="P1592">
        <v>86.129518072289102</v>
      </c>
      <c r="Q1592">
        <v>0.11443385148198799</v>
      </c>
    </row>
    <row r="1593" spans="1:17" hidden="1" x14ac:dyDescent="0.3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401</v>
      </c>
      <c r="E1593">
        <v>739.96386893399995</v>
      </c>
      <c r="F1593">
        <v>58.33</v>
      </c>
      <c r="G1593">
        <v>-53.779724471232001</v>
      </c>
      <c r="H1593">
        <v>-7.4994418742415601</v>
      </c>
      <c r="I1593">
        <v>-20.676881121654599</v>
      </c>
      <c r="J1593">
        <v>-2.1446270650752499</v>
      </c>
      <c r="K1593">
        <v>59.664907306058502</v>
      </c>
      <c r="L1593">
        <v>63.757321992320797</v>
      </c>
      <c r="M1593">
        <v>52.218268927595297</v>
      </c>
      <c r="N1593">
        <v>0.51533919037281894</v>
      </c>
      <c r="O1593">
        <v>68.009600548602705</v>
      </c>
      <c r="P1593">
        <v>25.171673819742399</v>
      </c>
      <c r="Q1593">
        <v>2.2629969606385001E-2</v>
      </c>
    </row>
    <row r="1594" spans="1:17" hidden="1" x14ac:dyDescent="0.3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62</v>
      </c>
      <c r="E1594">
        <v>738.57559679999997</v>
      </c>
      <c r="F1594">
        <v>823.95</v>
      </c>
      <c r="G1594">
        <v>40.306044866339597</v>
      </c>
      <c r="H1594">
        <v>6.8651227731987401</v>
      </c>
      <c r="I1594">
        <v>35.117780460695499</v>
      </c>
      <c r="J1594">
        <v>-3.7117893344408599</v>
      </c>
      <c r="K1594">
        <v>800.58386797793901</v>
      </c>
      <c r="L1594">
        <v>672.98000726925102</v>
      </c>
      <c r="M1594">
        <v>47.417846845000199</v>
      </c>
      <c r="N1594">
        <v>0.50193146706455605</v>
      </c>
      <c r="O1594">
        <v>28.502943139753601</v>
      </c>
      <c r="P1594">
        <v>77.193548387096698</v>
      </c>
      <c r="Q1594">
        <v>6.8621174379541003E-2</v>
      </c>
    </row>
    <row r="1595" spans="1:17" hidden="1" x14ac:dyDescent="0.3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1141</v>
      </c>
      <c r="E1595">
        <v>736.69419180800003</v>
      </c>
      <c r="F1595">
        <v>72.56</v>
      </c>
      <c r="G1595">
        <v>44.986212087016398</v>
      </c>
      <c r="H1595">
        <v>9.6175268242757301</v>
      </c>
      <c r="I1595">
        <v>-23.515207447613999</v>
      </c>
      <c r="J1595">
        <v>4.9880173750365202</v>
      </c>
      <c r="K1595">
        <v>71.757171295227806</v>
      </c>
      <c r="L1595">
        <v>75.392156940758795</v>
      </c>
      <c r="M1595">
        <v>63.2620206597473</v>
      </c>
      <c r="N1595">
        <v>1.37465554812166</v>
      </c>
      <c r="O1595">
        <v>98.042998897464102</v>
      </c>
      <c r="P1595">
        <v>72.351543942992805</v>
      </c>
      <c r="Q1595">
        <v>1.6374894632450001E-3</v>
      </c>
    </row>
    <row r="1596" spans="1:17" hidden="1" x14ac:dyDescent="0.3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617</v>
      </c>
      <c r="E1596">
        <v>736.18903853100005</v>
      </c>
      <c r="F1596">
        <v>299.41000000000003</v>
      </c>
      <c r="G1596">
        <v>-2.8956867567132498</v>
      </c>
      <c r="H1596">
        <v>62.196659043189598</v>
      </c>
      <c r="I1596">
        <v>21.4536402261535</v>
      </c>
      <c r="J1596">
        <v>25.687615114993001</v>
      </c>
      <c r="K1596">
        <v>227.052227629762</v>
      </c>
      <c r="L1596">
        <v>221.047432274475</v>
      </c>
      <c r="M1596">
        <v>70.563716082928806</v>
      </c>
      <c r="N1596">
        <v>3.7160769886266301</v>
      </c>
      <c r="O1596">
        <v>9.25820780869042</v>
      </c>
      <c r="P1596">
        <v>78.9659294680215</v>
      </c>
      <c r="Q1596">
        <v>4.7380945044720998E-2</v>
      </c>
    </row>
    <row r="1597" spans="1:17" hidden="1" x14ac:dyDescent="0.3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21</v>
      </c>
      <c r="E1597">
        <v>735.83197990500003</v>
      </c>
      <c r="F1597">
        <v>69.45</v>
      </c>
      <c r="G1597">
        <v>98.883523669268499</v>
      </c>
      <c r="H1597">
        <v>9.1672247924251007</v>
      </c>
      <c r="I1597">
        <v>-17.897321268752201</v>
      </c>
      <c r="J1597">
        <v>-0.83473387926608</v>
      </c>
      <c r="K1597">
        <v>63.188299257193101</v>
      </c>
      <c r="L1597">
        <v>53.3006726460737</v>
      </c>
      <c r="M1597">
        <v>65.386717328433406</v>
      </c>
      <c r="N1597">
        <v>1.13654341261971</v>
      </c>
      <c r="O1597">
        <v>21.1663066954643</v>
      </c>
      <c r="P1597">
        <v>141.565217391304</v>
      </c>
    </row>
    <row r="1598" spans="1:17" hidden="1" x14ac:dyDescent="0.3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375</v>
      </c>
      <c r="E1598">
        <v>732.62962867500005</v>
      </c>
      <c r="F1598">
        <v>12.25</v>
      </c>
      <c r="G1598">
        <v>1.2783598860068801</v>
      </c>
      <c r="H1598">
        <v>14.7665679779751</v>
      </c>
      <c r="I1598">
        <v>-22.912103234753701</v>
      </c>
      <c r="J1598">
        <v>-5.1570819951479399E-2</v>
      </c>
      <c r="K1598">
        <v>11.681017358626001</v>
      </c>
      <c r="L1598">
        <v>11.0525752884328</v>
      </c>
      <c r="M1598">
        <v>45.309924586823598</v>
      </c>
      <c r="N1598">
        <v>1.36506980567068</v>
      </c>
      <c r="O1598">
        <v>29.387755102040799</v>
      </c>
      <c r="P1598">
        <v>55.063291139240398</v>
      </c>
      <c r="Q1598">
        <v>-1.8680075573676E-2</v>
      </c>
    </row>
    <row r="1599" spans="1:17" hidden="1" x14ac:dyDescent="0.3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791</v>
      </c>
      <c r="E1599">
        <v>730.78527753000003</v>
      </c>
      <c r="F1599">
        <v>306.89999999999998</v>
      </c>
      <c r="G1599">
        <v>24.5363454237851</v>
      </c>
      <c r="H1599">
        <v>27.334041474093201</v>
      </c>
      <c r="I1599">
        <v>37.887097564446997</v>
      </c>
      <c r="J1599">
        <v>2.0352829799022598</v>
      </c>
      <c r="K1599">
        <v>256.95063531038198</v>
      </c>
      <c r="M1599">
        <v>69.692777898140505</v>
      </c>
      <c r="N1599">
        <v>0.77511653132420599</v>
      </c>
      <c r="O1599">
        <v>4.1381557510590001</v>
      </c>
      <c r="P1599">
        <v>97.553910524621799</v>
      </c>
    </row>
    <row r="1600" spans="1:17" hidden="1" x14ac:dyDescent="0.3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E1600">
        <v>730.72225000000003</v>
      </c>
      <c r="F1600">
        <v>72.89</v>
      </c>
      <c r="G1600">
        <v>1048.3982484161199</v>
      </c>
      <c r="H1600">
        <v>21.3902721992823</v>
      </c>
      <c r="I1600">
        <v>101.18797919232399</v>
      </c>
      <c r="J1600">
        <v>17.900903817552098</v>
      </c>
      <c r="K1600">
        <v>55.950128903052601</v>
      </c>
      <c r="L1600">
        <v>39.9701499992183</v>
      </c>
      <c r="M1600">
        <v>88.251153073736702</v>
      </c>
      <c r="N1600">
        <v>2.20449552837366</v>
      </c>
      <c r="O1600">
        <v>0</v>
      </c>
      <c r="P1600">
        <v>1247.3197781885301</v>
      </c>
      <c r="Q1600">
        <v>0.23370947871075701</v>
      </c>
    </row>
    <row r="1601" spans="1:17" hidden="1" x14ac:dyDescent="0.3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D1601" t="s">
        <v>169</v>
      </c>
      <c r="E1601">
        <v>729.04984472199999</v>
      </c>
      <c r="F1601">
        <v>43.21</v>
      </c>
      <c r="G1601">
        <v>6.9991767101458704</v>
      </c>
      <c r="H1601">
        <v>-11.3797079496295</v>
      </c>
      <c r="I1601">
        <v>-30.628247730559199</v>
      </c>
      <c r="J1601">
        <v>-7.3218758918972</v>
      </c>
      <c r="K1601">
        <v>47.629376638884601</v>
      </c>
      <c r="L1601">
        <v>46.352514008721798</v>
      </c>
      <c r="M1601">
        <v>25.4930711161911</v>
      </c>
      <c r="N1601">
        <v>0.39146332718258298</v>
      </c>
      <c r="O1601">
        <v>45.1052996991437</v>
      </c>
      <c r="P1601">
        <v>40.292207792207698</v>
      </c>
      <c r="Q1601">
        <v>0.14555047811542901</v>
      </c>
    </row>
    <row r="1602" spans="1:17" hidden="1" x14ac:dyDescent="0.3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D1602" t="s">
        <v>408</v>
      </c>
      <c r="E1602">
        <v>728.5625</v>
      </c>
      <c r="F1602">
        <v>233.14</v>
      </c>
      <c r="G1602">
        <v>-15.309069100528401</v>
      </c>
      <c r="H1602">
        <v>3.2396672789644998</v>
      </c>
      <c r="I1602">
        <v>-12.7945016873649</v>
      </c>
      <c r="J1602">
        <v>0.68077411446116598</v>
      </c>
      <c r="K1602">
        <v>222.811064716169</v>
      </c>
      <c r="L1602">
        <v>223.17360237392199</v>
      </c>
      <c r="M1602">
        <v>65.4732617425326</v>
      </c>
      <c r="N1602">
        <v>0.73121576429551605</v>
      </c>
      <c r="O1602">
        <v>22.587286608904499</v>
      </c>
      <c r="P1602">
        <v>23.8130642591609</v>
      </c>
      <c r="Q1602">
        <v>-0.104636984839759</v>
      </c>
    </row>
    <row r="1603" spans="1:17" hidden="1" x14ac:dyDescent="0.3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98</v>
      </c>
      <c r="E1603">
        <v>727.35199999999998</v>
      </c>
      <c r="F1603">
        <v>61.64</v>
      </c>
      <c r="G1603">
        <v>42.071709788417799</v>
      </c>
      <c r="H1603">
        <v>7.00025702028792E-2</v>
      </c>
      <c r="I1603">
        <v>18.590208013320201</v>
      </c>
      <c r="J1603">
        <v>6.5564731331723003</v>
      </c>
      <c r="K1603">
        <v>61.144609733468698</v>
      </c>
      <c r="L1603">
        <v>55.363631015157402</v>
      </c>
      <c r="M1603">
        <v>54.488949460174197</v>
      </c>
      <c r="N1603">
        <v>1.41891642758382</v>
      </c>
      <c r="O1603">
        <v>24.1077222582738</v>
      </c>
      <c r="P1603">
        <v>98.838709677419303</v>
      </c>
    </row>
    <row r="1604" spans="1:17" hidden="1" x14ac:dyDescent="0.3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D1604" t="s">
        <v>569</v>
      </c>
      <c r="E1604">
        <v>727.2672</v>
      </c>
      <c r="F1604">
        <v>426.8</v>
      </c>
      <c r="G1604">
        <v>54.730623719329202</v>
      </c>
      <c r="H1604">
        <v>23.473728470257502</v>
      </c>
      <c r="I1604">
        <v>36.2429063961156</v>
      </c>
      <c r="J1604">
        <v>7.8230603422128997</v>
      </c>
      <c r="K1604">
        <v>354.93184644201398</v>
      </c>
      <c r="L1604">
        <v>311.03968989102702</v>
      </c>
      <c r="M1604">
        <v>67.867643527941894</v>
      </c>
      <c r="N1604">
        <v>2.4312936644643401</v>
      </c>
      <c r="O1604">
        <v>2.42502343017805</v>
      </c>
      <c r="P1604">
        <v>89.731051344743193</v>
      </c>
      <c r="Q1604">
        <v>7.6939226069600006E-2</v>
      </c>
    </row>
    <row r="1605" spans="1:17" hidden="1" x14ac:dyDescent="0.3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304</v>
      </c>
      <c r="E1605">
        <v>726.12631881499999</v>
      </c>
      <c r="F1605">
        <v>114.97</v>
      </c>
      <c r="G1605">
        <v>4665.0629022003404</v>
      </c>
      <c r="H1605">
        <v>26.420185382601701</v>
      </c>
      <c r="I1605">
        <v>164.699755424036</v>
      </c>
      <c r="J1605">
        <v>-1.2750618476839399</v>
      </c>
      <c r="K1605">
        <v>46.709487939049602</v>
      </c>
      <c r="L1605">
        <v>16.626266247854701</v>
      </c>
      <c r="M1605">
        <v>99.644847500537693</v>
      </c>
      <c r="N1605">
        <v>0.49955076370170698</v>
      </c>
      <c r="O1605">
        <v>0</v>
      </c>
      <c r="P1605">
        <v>5648.5</v>
      </c>
      <c r="Q1605">
        <v>0.11758796278671201</v>
      </c>
    </row>
    <row r="1606" spans="1:17" hidden="1" x14ac:dyDescent="0.3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E1606">
        <v>722.41623000000004</v>
      </c>
      <c r="F1606">
        <v>1207.6500000000001</v>
      </c>
      <c r="G1606">
        <v>283.19005652028301</v>
      </c>
      <c r="H1606">
        <v>74.659292911852702</v>
      </c>
      <c r="I1606">
        <v>31.730622523182699</v>
      </c>
      <c r="J1606">
        <v>2.9056725943984998</v>
      </c>
      <c r="K1606">
        <v>916.28072071025599</v>
      </c>
      <c r="L1606">
        <v>717.84623337035498</v>
      </c>
      <c r="M1606">
        <v>64.262728503389994</v>
      </c>
      <c r="N1606">
        <v>1.4415856680007599</v>
      </c>
      <c r="O1606">
        <v>9.46880304724049</v>
      </c>
      <c r="P1606">
        <v>385</v>
      </c>
    </row>
    <row r="1607" spans="1:17" hidden="1" x14ac:dyDescent="0.3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D1607" t="s">
        <v>98</v>
      </c>
      <c r="E1607">
        <v>719.97619050000003</v>
      </c>
      <c r="F1607">
        <v>344.95</v>
      </c>
      <c r="G1607">
        <v>990.98927760487197</v>
      </c>
      <c r="H1607">
        <v>-2.15851529274242</v>
      </c>
      <c r="I1607">
        <v>85.054971107641904</v>
      </c>
      <c r="J1607">
        <v>-0.21186043008206501</v>
      </c>
      <c r="K1607">
        <v>323.63718255971497</v>
      </c>
      <c r="L1607">
        <v>219.83331967061801</v>
      </c>
      <c r="M1607">
        <v>53.694187462736501</v>
      </c>
      <c r="N1607">
        <v>0.55602661207887105</v>
      </c>
      <c r="O1607">
        <v>14.9876793738222</v>
      </c>
      <c r="P1607">
        <v>1016.34304207119</v>
      </c>
    </row>
    <row r="1608" spans="1:17" hidden="1" x14ac:dyDescent="0.3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546</v>
      </c>
      <c r="E1608">
        <v>719.13599999999997</v>
      </c>
      <c r="F1608">
        <v>1089.5999999999999</v>
      </c>
      <c r="G1608">
        <v>84.770620838853105</v>
      </c>
      <c r="H1608">
        <v>-2.2615777965716499</v>
      </c>
      <c r="I1608">
        <v>26.985443570759099</v>
      </c>
      <c r="J1608">
        <v>1.0809343751678</v>
      </c>
      <c r="K1608">
        <v>1020.90349685224</v>
      </c>
      <c r="L1608">
        <v>877.67958239879704</v>
      </c>
      <c r="M1608">
        <v>56.800989124133501</v>
      </c>
      <c r="N1608">
        <v>1.3193502594472499</v>
      </c>
      <c r="O1608">
        <v>8.2966226138032404</v>
      </c>
      <c r="P1608">
        <v>117.91999999999901</v>
      </c>
      <c r="Q1608">
        <v>7.0246766032999994E-2</v>
      </c>
    </row>
    <row r="1609" spans="1:17" hidden="1" x14ac:dyDescent="0.3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D1609" t="s">
        <v>297</v>
      </c>
      <c r="E1609">
        <v>717.72224715000004</v>
      </c>
      <c r="F1609">
        <v>428.25</v>
      </c>
      <c r="G1609">
        <v>2.76428388010862</v>
      </c>
      <c r="H1609">
        <v>10.3860574989301</v>
      </c>
      <c r="I1609">
        <v>-37.892083884025702</v>
      </c>
      <c r="J1609">
        <v>2.4381734464336899</v>
      </c>
      <c r="K1609">
        <v>446.277924889627</v>
      </c>
      <c r="L1609">
        <v>496.87151972682199</v>
      </c>
      <c r="M1609">
        <v>58.629379699898301</v>
      </c>
      <c r="N1609">
        <v>2.2445421737872402</v>
      </c>
      <c r="O1609">
        <v>68.359603035609993</v>
      </c>
      <c r="P1609">
        <v>42.441377016464301</v>
      </c>
      <c r="Q1609">
        <v>0.141656006606071</v>
      </c>
    </row>
    <row r="1610" spans="1:17" hidden="1" x14ac:dyDescent="0.3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D1610" t="s">
        <v>445</v>
      </c>
      <c r="E1610">
        <v>717.67583908500001</v>
      </c>
      <c r="F1610">
        <v>549.35</v>
      </c>
      <c r="G1610">
        <v>41.368542058713203</v>
      </c>
      <c r="H1610">
        <v>62.786954307142601</v>
      </c>
      <c r="I1610">
        <v>47.854400739956297</v>
      </c>
      <c r="J1610">
        <v>7.3010251088377904</v>
      </c>
      <c r="K1610">
        <v>388.99384440780602</v>
      </c>
      <c r="L1610">
        <v>352.97355374435898</v>
      </c>
      <c r="M1610">
        <v>82.798659821826504</v>
      </c>
      <c r="N1610">
        <v>0.90495416331476997</v>
      </c>
      <c r="O1610">
        <v>0</v>
      </c>
      <c r="P1610">
        <v>105.633539210181</v>
      </c>
      <c r="Q1610">
        <v>1.8104055780247999E-2</v>
      </c>
    </row>
    <row r="1611" spans="1:17" hidden="1" x14ac:dyDescent="0.3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D1611" t="s">
        <v>297</v>
      </c>
      <c r="E1611">
        <v>714.59319579999999</v>
      </c>
      <c r="F1611">
        <v>4.18</v>
      </c>
      <c r="G1611">
        <v>69.064840184838005</v>
      </c>
      <c r="H1611">
        <v>2.9005581257584199</v>
      </c>
      <c r="I1611">
        <v>-20.134880457530901</v>
      </c>
      <c r="J1611">
        <v>0.94716037453827295</v>
      </c>
      <c r="K1611">
        <v>4.01699347557477</v>
      </c>
      <c r="L1611">
        <v>3.8603767054759799</v>
      </c>
      <c r="M1611">
        <v>60.641629361737898</v>
      </c>
      <c r="N1611">
        <v>1.6506041725110301</v>
      </c>
      <c r="O1611">
        <v>59.090909090909101</v>
      </c>
      <c r="P1611">
        <v>99.047619047618994</v>
      </c>
      <c r="Q1611">
        <v>7.5633455044002998E-2</v>
      </c>
    </row>
    <row r="1612" spans="1:17" hidden="1" x14ac:dyDescent="0.3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387</v>
      </c>
      <c r="E1612">
        <v>714.01830900000004</v>
      </c>
      <c r="F1612">
        <v>493</v>
      </c>
      <c r="G1612">
        <v>142.945555261566</v>
      </c>
      <c r="H1612">
        <v>20.087224792425001</v>
      </c>
      <c r="I1612">
        <v>146.993572912057</v>
      </c>
      <c r="J1612">
        <v>-2.6357463132029602</v>
      </c>
      <c r="K1612">
        <v>422.29010157474403</v>
      </c>
      <c r="M1612">
        <v>64.260763625724607</v>
      </c>
      <c r="N1612">
        <v>0.91682070240295699</v>
      </c>
      <c r="O1612">
        <v>2.3630831643002002</v>
      </c>
      <c r="P1612">
        <v>212.817258883248</v>
      </c>
    </row>
    <row r="1613" spans="1:17" hidden="1" x14ac:dyDescent="0.3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D1613" t="s">
        <v>130</v>
      </c>
      <c r="E1613">
        <v>710.15284185999997</v>
      </c>
      <c r="F1613">
        <v>458.15</v>
      </c>
      <c r="G1613">
        <v>-22.848012531582999</v>
      </c>
      <c r="H1613">
        <v>-5.4430571312896499</v>
      </c>
      <c r="I1613">
        <v>-32.607812602935098</v>
      </c>
      <c r="J1613">
        <v>1.34861797443945</v>
      </c>
      <c r="K1613">
        <v>469.75566073895499</v>
      </c>
      <c r="L1613">
        <v>494.07803169856197</v>
      </c>
      <c r="M1613">
        <v>54.456150270543503</v>
      </c>
      <c r="N1613">
        <v>0.65021837766184398</v>
      </c>
      <c r="O1613">
        <v>48.739495798319297</v>
      </c>
      <c r="P1613">
        <v>10.118976084605199</v>
      </c>
      <c r="Q1613">
        <v>8.6354628618484003E-2</v>
      </c>
    </row>
    <row r="1614" spans="1:17" hidden="1" x14ac:dyDescent="0.3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169</v>
      </c>
      <c r="E1614">
        <v>709.36796802499998</v>
      </c>
      <c r="F1614">
        <v>279.25</v>
      </c>
      <c r="G1614">
        <v>14.5510451529137</v>
      </c>
      <c r="H1614">
        <v>-5.7264570451426904</v>
      </c>
      <c r="I1614">
        <v>30.5078322775523</v>
      </c>
      <c r="J1614">
        <v>0.31223973961762902</v>
      </c>
      <c r="K1614">
        <v>275.31562785481401</v>
      </c>
      <c r="L1614">
        <v>248.03995936341599</v>
      </c>
      <c r="M1614">
        <v>55.3222099936091</v>
      </c>
      <c r="N1614">
        <v>1.1004408706069599</v>
      </c>
      <c r="O1614">
        <v>10.9758281110116</v>
      </c>
      <c r="P1614">
        <v>52.929901423877297</v>
      </c>
      <c r="Q1614">
        <v>7.1129583377341002E-2</v>
      </c>
    </row>
    <row r="1615" spans="1:17" hidden="1" x14ac:dyDescent="0.3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D1615" t="s">
        <v>948</v>
      </c>
      <c r="E1615">
        <v>709.34407124999996</v>
      </c>
      <c r="F1615">
        <v>283.75</v>
      </c>
      <c r="G1615">
        <v>111.104568867008</v>
      </c>
      <c r="H1615">
        <v>117.269659721056</v>
      </c>
      <c r="I1615">
        <v>98.182172859522296</v>
      </c>
      <c r="J1615">
        <v>44.214068587098602</v>
      </c>
      <c r="K1615">
        <v>161.95157833075299</v>
      </c>
      <c r="L1615">
        <v>142.66293830716199</v>
      </c>
      <c r="M1615">
        <v>93.1062125922398</v>
      </c>
      <c r="N1615">
        <v>3.6336320506062201</v>
      </c>
      <c r="O1615">
        <v>3.4713656387665299</v>
      </c>
      <c r="P1615">
        <v>153.34821428571399</v>
      </c>
      <c r="Q1615">
        <v>6.5431035402797003E-2</v>
      </c>
    </row>
    <row r="1616" spans="1:17" hidden="1" x14ac:dyDescent="0.3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D1616" t="s">
        <v>1521</v>
      </c>
      <c r="E1616">
        <v>707.34146831999999</v>
      </c>
      <c r="F1616">
        <v>388.8</v>
      </c>
      <c r="G1616">
        <v>52.525368943025299</v>
      </c>
      <c r="H1616">
        <v>1.8205637571817801</v>
      </c>
      <c r="I1616">
        <v>86.313743603946904</v>
      </c>
      <c r="J1616">
        <v>-3.9936787356819399</v>
      </c>
      <c r="K1616">
        <v>375.653663933622</v>
      </c>
      <c r="L1616">
        <v>296.97162649952901</v>
      </c>
      <c r="M1616">
        <v>47.589570366737</v>
      </c>
      <c r="N1616">
        <v>0.90281726444189003</v>
      </c>
      <c r="O1616">
        <v>14.081790123456701</v>
      </c>
      <c r="P1616">
        <v>122.425629290617</v>
      </c>
      <c r="Q1616">
        <v>9.1016832353980004E-2</v>
      </c>
    </row>
    <row r="1617" spans="1:17" hidden="1" x14ac:dyDescent="0.3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140</v>
      </c>
      <c r="E1617">
        <v>706.77083271999902</v>
      </c>
      <c r="F1617">
        <v>50.14</v>
      </c>
      <c r="G1617">
        <v>240.63163699352901</v>
      </c>
      <c r="H1617">
        <v>18.716096972876201</v>
      </c>
      <c r="I1617">
        <v>163.491493168842</v>
      </c>
      <c r="J1617">
        <v>11.893477478158699</v>
      </c>
      <c r="K1617">
        <v>40.705323170705697</v>
      </c>
      <c r="L1617">
        <v>28.755648313095801</v>
      </c>
      <c r="M1617">
        <v>76.235250725800498</v>
      </c>
      <c r="N1617">
        <v>3.0162795109248601</v>
      </c>
      <c r="O1617">
        <v>5.7239728759473403</v>
      </c>
      <c r="P1617">
        <v>290.19455252918198</v>
      </c>
      <c r="Q1617">
        <v>3.7687116421888003E-2</v>
      </c>
    </row>
    <row r="1618" spans="1:17" hidden="1" x14ac:dyDescent="0.3">
      <c r="A1618" t="s">
        <v>3392</v>
      </c>
      <c r="B1618" t="s">
        <v>3393</v>
      </c>
      <c r="C1618" t="str">
        <f>IFERROR(VLOOKUP(Table1[[#This Row],[Ticker]],[1]!Table1[[Symbol]:[Industry]],2,FALSE),"-")</f>
        <v>-</v>
      </c>
      <c r="D1618" t="s">
        <v>59</v>
      </c>
      <c r="E1618">
        <v>706.42205550000006</v>
      </c>
      <c r="F1618">
        <v>31.5</v>
      </c>
      <c r="G1618">
        <v>28.191467807513899</v>
      </c>
      <c r="H1618">
        <v>-3.7074955655167301</v>
      </c>
      <c r="I1618">
        <v>-19.3559535021333</v>
      </c>
      <c r="J1618">
        <v>-2.5517934148719399</v>
      </c>
      <c r="K1618">
        <v>32.666573848249698</v>
      </c>
      <c r="L1618">
        <v>31.268211607582199</v>
      </c>
      <c r="M1618">
        <v>45.012332918032499</v>
      </c>
      <c r="N1618">
        <v>1.3586354055490599</v>
      </c>
      <c r="O1618">
        <v>45.079365079365097</v>
      </c>
      <c r="P1618">
        <v>59.090909090909001</v>
      </c>
      <c r="Q1618">
        <v>-4.8706874187895002E-2</v>
      </c>
    </row>
    <row r="1619" spans="1:17" hidden="1" x14ac:dyDescent="0.3">
      <c r="A1619" t="s">
        <v>3394</v>
      </c>
      <c r="B1619" t="s">
        <v>3395</v>
      </c>
      <c r="C1619" t="str">
        <f>IFERROR(VLOOKUP(Table1[[#This Row],[Ticker]],[1]!Table1[[Symbol]:[Industry]],2,FALSE),"-")</f>
        <v>-</v>
      </c>
      <c r="D1619" t="s">
        <v>539</v>
      </c>
      <c r="E1619">
        <v>703.94499755200002</v>
      </c>
      <c r="F1619">
        <v>3.98</v>
      </c>
      <c r="G1619">
        <v>2.90020378764354</v>
      </c>
      <c r="H1619">
        <v>1.6897473149476201</v>
      </c>
      <c r="I1619">
        <v>-16.099397867831399</v>
      </c>
      <c r="J1619">
        <v>2.3146817420596402</v>
      </c>
      <c r="K1619">
        <v>3.8802807459900301</v>
      </c>
      <c r="L1619">
        <v>3.8287982541452101</v>
      </c>
      <c r="M1619">
        <v>58.875591504728</v>
      </c>
      <c r="N1619">
        <v>1.6827007531192899</v>
      </c>
      <c r="O1619">
        <v>41.959798994974797</v>
      </c>
      <c r="P1619">
        <v>42.142857142857103</v>
      </c>
      <c r="Q1619">
        <v>6.4850423117470996E-2</v>
      </c>
    </row>
    <row r="1620" spans="1:17" hidden="1" x14ac:dyDescent="0.3">
      <c r="A1620" t="s">
        <v>3396</v>
      </c>
      <c r="B1620" t="s">
        <v>3397</v>
      </c>
      <c r="C1620" t="str">
        <f>IFERROR(VLOOKUP(Table1[[#This Row],[Ticker]],[1]!Table1[[Symbol]:[Industry]],2,FALSE),"-")</f>
        <v>-</v>
      </c>
      <c r="D1620" t="s">
        <v>46</v>
      </c>
      <c r="E1620">
        <v>703.14139999999998</v>
      </c>
      <c r="F1620">
        <v>166.5</v>
      </c>
      <c r="G1620">
        <v>79.640552015510906</v>
      </c>
      <c r="H1620">
        <v>-13.315234106288001</v>
      </c>
      <c r="I1620">
        <v>-9.8890567129942504</v>
      </c>
      <c r="J1620">
        <v>-8.3068935434036693</v>
      </c>
      <c r="K1620">
        <v>169.42884170153499</v>
      </c>
      <c r="L1620">
        <v>139.95658647833599</v>
      </c>
      <c r="M1620">
        <v>88.500325073990993</v>
      </c>
      <c r="N1620">
        <v>1.07670069012027</v>
      </c>
      <c r="O1620">
        <v>30.990990990990898</v>
      </c>
      <c r="P1620">
        <v>116.233766233766</v>
      </c>
      <c r="Q1620">
        <v>0.10899298880009101</v>
      </c>
    </row>
    <row r="1621" spans="1:17" hidden="1" x14ac:dyDescent="0.3">
      <c r="A1621" t="s">
        <v>3398</v>
      </c>
      <c r="B1621" t="s">
        <v>3399</v>
      </c>
      <c r="C1621" t="str">
        <f>IFERROR(VLOOKUP(Table1[[#This Row],[Ticker]],[1]!Table1[[Symbol]:[Industry]],2,FALSE),"-")</f>
        <v>-</v>
      </c>
      <c r="D1621" t="s">
        <v>617</v>
      </c>
      <c r="E1621">
        <v>703.06399999999996</v>
      </c>
      <c r="F1621">
        <v>460</v>
      </c>
      <c r="G1621">
        <v>304.55277758975001</v>
      </c>
      <c r="H1621">
        <v>50.820984902561001</v>
      </c>
      <c r="I1621">
        <v>281.15938083673001</v>
      </c>
      <c r="J1621">
        <v>-8.3457689183910109</v>
      </c>
      <c r="K1621">
        <v>314.00411159883498</v>
      </c>
      <c r="L1621">
        <v>180.88527834940101</v>
      </c>
      <c r="M1621">
        <v>61.775493555526303</v>
      </c>
      <c r="N1621">
        <v>0.23106060606060599</v>
      </c>
      <c r="O1621">
        <v>13.043478260869501</v>
      </c>
      <c r="P1621">
        <v>441.17647058823502</v>
      </c>
    </row>
    <row r="1622" spans="1:17" hidden="1" x14ac:dyDescent="0.3">
      <c r="A1622" t="s">
        <v>3400</v>
      </c>
      <c r="B1622" t="s">
        <v>3401</v>
      </c>
      <c r="C1622" t="str">
        <f>IFERROR(VLOOKUP(Table1[[#This Row],[Ticker]],[1]!Table1[[Symbol]:[Industry]],2,FALSE),"-")</f>
        <v>-</v>
      </c>
      <c r="D1622" t="s">
        <v>75</v>
      </c>
      <c r="E1622">
        <v>702.03541050000001</v>
      </c>
      <c r="F1622">
        <v>109.75</v>
      </c>
      <c r="G1622">
        <v>-37.5888704239416</v>
      </c>
      <c r="H1622">
        <v>-7.1802444278211404</v>
      </c>
      <c r="I1622">
        <v>-9.2408400410186093</v>
      </c>
      <c r="J1622">
        <v>2.9903409959179501</v>
      </c>
      <c r="K1622">
        <v>110.79360849469001</v>
      </c>
      <c r="L1622">
        <v>112.208512424245</v>
      </c>
      <c r="M1622">
        <v>57.697366494928197</v>
      </c>
      <c r="N1622">
        <v>1.3737133398997401</v>
      </c>
      <c r="O1622">
        <v>27.8359908883826</v>
      </c>
      <c r="P1622">
        <v>24.786810687890799</v>
      </c>
      <c r="Q1622">
        <v>0.18385359117970301</v>
      </c>
    </row>
    <row r="1623" spans="1:17" hidden="1" x14ac:dyDescent="0.3">
      <c r="A1623" t="s">
        <v>3402</v>
      </c>
      <c r="B1623" t="s">
        <v>3403</v>
      </c>
      <c r="C1623" t="str">
        <f>IFERROR(VLOOKUP(Table1[[#This Row],[Ticker]],[1]!Table1[[Symbol]:[Industry]],2,FALSE),"-")</f>
        <v>-</v>
      </c>
      <c r="D1623" t="s">
        <v>304</v>
      </c>
      <c r="E1623">
        <v>698.70451264500002</v>
      </c>
      <c r="F1623">
        <v>398.85</v>
      </c>
      <c r="G1623">
        <v>-7.7746474278072801</v>
      </c>
      <c r="H1623">
        <v>21.926273863518901</v>
      </c>
      <c r="I1623">
        <v>34.767916837170603</v>
      </c>
      <c r="J1623">
        <v>4.8360492634271601</v>
      </c>
      <c r="K1623">
        <v>327.75528086939801</v>
      </c>
      <c r="L1623">
        <v>314.20936561474599</v>
      </c>
      <c r="M1623">
        <v>73.626142091246095</v>
      </c>
      <c r="N1623">
        <v>2.6439877591937901</v>
      </c>
      <c r="O1623">
        <v>12.5566699333184</v>
      </c>
      <c r="P1623">
        <v>61.4777327935222</v>
      </c>
      <c r="Q1623">
        <v>4.0520911778863002E-2</v>
      </c>
    </row>
    <row r="1624" spans="1:17" hidden="1" x14ac:dyDescent="0.3">
      <c r="A1624" t="s">
        <v>3404</v>
      </c>
      <c r="B1624" t="s">
        <v>3405</v>
      </c>
      <c r="C1624" t="str">
        <f>IFERROR(VLOOKUP(Table1[[#This Row],[Ticker]],[1]!Table1[[Symbol]:[Industry]],2,FALSE),"-")</f>
        <v>-</v>
      </c>
      <c r="D1624" t="s">
        <v>653</v>
      </c>
      <c r="E1624">
        <v>698.54983730000004</v>
      </c>
      <c r="F1624">
        <v>493.85</v>
      </c>
      <c r="G1624">
        <v>427.868457755897</v>
      </c>
      <c r="H1624">
        <v>21.104281530013701</v>
      </c>
      <c r="I1624">
        <v>169.633714221243</v>
      </c>
      <c r="J1624">
        <v>12.5014087405513</v>
      </c>
      <c r="K1624">
        <v>402.74627372765599</v>
      </c>
      <c r="L1624">
        <v>264.645688890874</v>
      </c>
      <c r="M1624">
        <v>73.5900870476476</v>
      </c>
      <c r="N1624">
        <v>0.64166531509177005</v>
      </c>
      <c r="O1624">
        <v>2.80449529209272</v>
      </c>
      <c r="P1624">
        <v>521.58590308370003</v>
      </c>
      <c r="Q1624">
        <v>0.205407809367637</v>
      </c>
    </row>
    <row r="1625" spans="1:17" hidden="1" x14ac:dyDescent="0.3">
      <c r="A1625" t="s">
        <v>3406</v>
      </c>
      <c r="B1625" t="s">
        <v>3407</v>
      </c>
      <c r="C1625" t="str">
        <f>IFERROR(VLOOKUP(Table1[[#This Row],[Ticker]],[1]!Table1[[Symbol]:[Industry]],2,FALSE),"-")</f>
        <v>-</v>
      </c>
      <c r="D1625" t="s">
        <v>304</v>
      </c>
      <c r="E1625">
        <v>695.68200000000002</v>
      </c>
      <c r="F1625">
        <v>148.65</v>
      </c>
      <c r="G1625">
        <v>-13.491902604462799</v>
      </c>
      <c r="H1625">
        <v>-4.9977045566599099</v>
      </c>
      <c r="I1625">
        <v>-15.414318368547701</v>
      </c>
      <c r="J1625">
        <v>-5.18385663595756</v>
      </c>
      <c r="K1625">
        <v>146.55526610162599</v>
      </c>
      <c r="L1625">
        <v>143.528835223909</v>
      </c>
      <c r="M1625">
        <v>48.508805636075998</v>
      </c>
      <c r="N1625">
        <v>0.75371470891213799</v>
      </c>
      <c r="O1625">
        <v>18.398923646148599</v>
      </c>
      <c r="P1625">
        <v>27.870967741935399</v>
      </c>
      <c r="Q1625">
        <v>0.107193890554664</v>
      </c>
    </row>
    <row r="1626" spans="1:17" hidden="1" x14ac:dyDescent="0.3">
      <c r="A1626" t="s">
        <v>3408</v>
      </c>
      <c r="B1626" t="s">
        <v>3409</v>
      </c>
      <c r="C1626" t="str">
        <f>IFERROR(VLOOKUP(Table1[[#This Row],[Ticker]],[1]!Table1[[Symbol]:[Industry]],2,FALSE),"-")</f>
        <v>-</v>
      </c>
      <c r="D1626" t="s">
        <v>569</v>
      </c>
      <c r="E1626">
        <v>695.46078541999998</v>
      </c>
      <c r="F1626">
        <v>300.35000000000002</v>
      </c>
      <c r="G1626">
        <v>29.8257757041738</v>
      </c>
      <c r="H1626">
        <v>3.96046735420019</v>
      </c>
      <c r="I1626">
        <v>-30.5521648680356</v>
      </c>
      <c r="J1626">
        <v>1.62298284505348</v>
      </c>
      <c r="K1626">
        <v>291.157472793181</v>
      </c>
      <c r="L1626">
        <v>289.61612740629499</v>
      </c>
      <c r="M1626">
        <v>71.116163778975405</v>
      </c>
      <c r="N1626">
        <v>0.91127248229658997</v>
      </c>
      <c r="O1626">
        <v>44.398202097552797</v>
      </c>
      <c r="P1626">
        <v>56.636245110821299</v>
      </c>
      <c r="Q1626">
        <v>2.7907511978581E-2</v>
      </c>
    </row>
    <row r="1627" spans="1:17" hidden="1" x14ac:dyDescent="0.3">
      <c r="A1627" t="s">
        <v>3410</v>
      </c>
      <c r="B1627" t="s">
        <v>3411</v>
      </c>
      <c r="C1627" t="str">
        <f>IFERROR(VLOOKUP(Table1[[#This Row],[Ticker]],[1]!Table1[[Symbol]:[Industry]],2,FALSE),"-")</f>
        <v>-</v>
      </c>
      <c r="D1627" t="s">
        <v>887</v>
      </c>
      <c r="E1627">
        <v>695.00410026999998</v>
      </c>
      <c r="F1627">
        <v>372.65</v>
      </c>
      <c r="G1627">
        <v>-31.2003855749048</v>
      </c>
      <c r="H1627">
        <v>13.078055636545001</v>
      </c>
      <c r="I1627">
        <v>-7.0755169011942698</v>
      </c>
      <c r="J1627">
        <v>3.60369103915209</v>
      </c>
      <c r="K1627">
        <v>327.30611262982598</v>
      </c>
      <c r="L1627">
        <v>328.902158600044</v>
      </c>
      <c r="M1627">
        <v>85.6992643711326</v>
      </c>
      <c r="N1627">
        <v>1.2805138975816099</v>
      </c>
      <c r="O1627">
        <v>16.1411512142761</v>
      </c>
      <c r="P1627">
        <v>56.575630252100801</v>
      </c>
      <c r="Q1627">
        <v>4.8326721624902001E-2</v>
      </c>
    </row>
    <row r="1628" spans="1:17" hidden="1" x14ac:dyDescent="0.3">
      <c r="A1628" t="s">
        <v>3412</v>
      </c>
      <c r="B1628" t="s">
        <v>3413</v>
      </c>
      <c r="C1628" t="str">
        <f>IFERROR(VLOOKUP(Table1[[#This Row],[Ticker]],[1]!Table1[[Symbol]:[Industry]],2,FALSE),"-")</f>
        <v>-</v>
      </c>
      <c r="D1628" t="s">
        <v>59</v>
      </c>
      <c r="E1628">
        <v>690.77714160000005</v>
      </c>
      <c r="F1628">
        <v>317.60000000000002</v>
      </c>
      <c r="G1628">
        <v>-0.62342518411251202</v>
      </c>
      <c r="H1628">
        <v>-3.0378020981467202</v>
      </c>
      <c r="I1628">
        <v>-33.959026578027903</v>
      </c>
      <c r="J1628">
        <v>-0.30434256060564802</v>
      </c>
      <c r="K1628">
        <v>331.93588793900199</v>
      </c>
      <c r="L1628">
        <v>344.88266627721703</v>
      </c>
      <c r="M1628">
        <v>47.825985212657798</v>
      </c>
      <c r="N1628">
        <v>1.04429424248956</v>
      </c>
      <c r="O1628">
        <v>50.818639798488597</v>
      </c>
      <c r="P1628">
        <v>34.604789150243697</v>
      </c>
      <c r="Q1628">
        <v>4.5608726305086E-2</v>
      </c>
    </row>
    <row r="1629" spans="1:17" hidden="1" x14ac:dyDescent="0.3">
      <c r="A1629" t="s">
        <v>3414</v>
      </c>
      <c r="B1629" t="s">
        <v>3415</v>
      </c>
      <c r="C1629" t="str">
        <f>IFERROR(VLOOKUP(Table1[[#This Row],[Ticker]],[1]!Table1[[Symbol]:[Industry]],2,FALSE),"-")</f>
        <v>-</v>
      </c>
      <c r="D1629" t="s">
        <v>948</v>
      </c>
      <c r="E1629">
        <v>689.02067772500004</v>
      </c>
      <c r="F1629">
        <v>379.45</v>
      </c>
      <c r="G1629">
        <v>57.161868049307799</v>
      </c>
      <c r="H1629">
        <v>134.500558125758</v>
      </c>
      <c r="I1629">
        <v>70.512620189969695</v>
      </c>
      <c r="J1629">
        <v>13.9630333904112</v>
      </c>
      <c r="M1629">
        <v>73.721952629704802</v>
      </c>
      <c r="O1629">
        <v>5.2312557649229099</v>
      </c>
      <c r="P1629">
        <v>91.641414141414103</v>
      </c>
    </row>
    <row r="1630" spans="1:17" hidden="1" x14ac:dyDescent="0.3">
      <c r="A1630" t="s">
        <v>3416</v>
      </c>
      <c r="B1630" t="s">
        <v>3417</v>
      </c>
      <c r="C1630" t="str">
        <f>IFERROR(VLOOKUP(Table1[[#This Row],[Ticker]],[1]!Table1[[Symbol]:[Industry]],2,FALSE),"-")</f>
        <v>-</v>
      </c>
      <c r="D1630" t="s">
        <v>56</v>
      </c>
      <c r="E1630">
        <v>687.32371114199998</v>
      </c>
      <c r="F1630">
        <v>32.94</v>
      </c>
      <c r="G1630">
        <v>98.251677710546005</v>
      </c>
      <c r="H1630">
        <v>-8.6633009860332795</v>
      </c>
      <c r="I1630">
        <v>81.193468612753506</v>
      </c>
      <c r="J1630">
        <v>-3.7826147177745701</v>
      </c>
      <c r="K1630">
        <v>33.210968295041397</v>
      </c>
      <c r="L1630">
        <v>24.9352118522309</v>
      </c>
      <c r="M1630">
        <v>38.920619198962697</v>
      </c>
      <c r="N1630">
        <v>0.21828467310965999</v>
      </c>
      <c r="O1630">
        <v>47.540983606557297</v>
      </c>
      <c r="P1630">
        <v>160.395256916996</v>
      </c>
      <c r="Q1630">
        <v>0.100141527425276</v>
      </c>
    </row>
    <row r="1631" spans="1:17" hidden="1" x14ac:dyDescent="0.3">
      <c r="A1631" t="s">
        <v>3418</v>
      </c>
      <c r="B1631" t="s">
        <v>3419</v>
      </c>
      <c r="C1631" t="str">
        <f>IFERROR(VLOOKUP(Table1[[#This Row],[Ticker]],[1]!Table1[[Symbol]:[Industry]],2,FALSE),"-")</f>
        <v>-</v>
      </c>
      <c r="D1631" t="s">
        <v>948</v>
      </c>
      <c r="E1631">
        <v>684.00927000000001</v>
      </c>
      <c r="F1631">
        <v>480</v>
      </c>
      <c r="G1631">
        <v>-12.3953869165074</v>
      </c>
      <c r="H1631">
        <v>4.2479364691070698</v>
      </c>
      <c r="I1631">
        <v>-20.2686597217449</v>
      </c>
      <c r="J1631">
        <v>1.21034986616952</v>
      </c>
      <c r="K1631">
        <v>460.75732744747398</v>
      </c>
      <c r="L1631">
        <v>459.157438471641</v>
      </c>
      <c r="M1631">
        <v>27.7449860613611</v>
      </c>
      <c r="N1631">
        <v>1.4349354822512099</v>
      </c>
      <c r="O1631">
        <v>24.5625</v>
      </c>
      <c r="P1631">
        <v>24.3523316062176</v>
      </c>
      <c r="Q1631">
        <v>6.5553681229453001E-2</v>
      </c>
    </row>
    <row r="1632" spans="1:17" hidden="1" x14ac:dyDescent="0.3">
      <c r="A1632" t="s">
        <v>3420</v>
      </c>
      <c r="B1632" t="s">
        <v>3421</v>
      </c>
      <c r="C1632" t="str">
        <f>IFERROR(VLOOKUP(Table1[[#This Row],[Ticker]],[1]!Table1[[Symbol]:[Industry]],2,FALSE),"-")</f>
        <v>-</v>
      </c>
      <c r="D1632" t="s">
        <v>546</v>
      </c>
      <c r="E1632">
        <v>683.58957009999995</v>
      </c>
      <c r="F1632">
        <v>25.21</v>
      </c>
      <c r="G1632">
        <v>65.212273269524303</v>
      </c>
      <c r="H1632">
        <v>15.609366415913801</v>
      </c>
      <c r="I1632">
        <v>13.732648522217399</v>
      </c>
      <c r="J1632">
        <v>19.150685744814702</v>
      </c>
      <c r="K1632">
        <v>20.377224647100501</v>
      </c>
      <c r="L1632">
        <v>17.371887322545401</v>
      </c>
      <c r="M1632">
        <v>80.802644318019603</v>
      </c>
      <c r="N1632">
        <v>2.9923342095302501</v>
      </c>
      <c r="O1632">
        <v>4.7203490678302096</v>
      </c>
      <c r="P1632">
        <v>161.24352331606201</v>
      </c>
      <c r="Q1632">
        <v>2.8498006301100002E-3</v>
      </c>
    </row>
    <row r="1633" spans="1:17" hidden="1" x14ac:dyDescent="0.3">
      <c r="A1633" t="s">
        <v>3422</v>
      </c>
      <c r="B1633" t="s">
        <v>3423</v>
      </c>
      <c r="C1633" t="str">
        <f>IFERROR(VLOOKUP(Table1[[#This Row],[Ticker]],[1]!Table1[[Symbol]:[Industry]],2,FALSE),"-")</f>
        <v>-</v>
      </c>
      <c r="D1633" t="s">
        <v>328</v>
      </c>
      <c r="E1633">
        <v>681.54877439999996</v>
      </c>
      <c r="F1633">
        <v>185.28</v>
      </c>
      <c r="G1633">
        <v>-20.653511159260201</v>
      </c>
      <c r="H1633">
        <v>28.115833939053999</v>
      </c>
      <c r="I1633">
        <v>-14.946962037553799</v>
      </c>
      <c r="J1633">
        <v>12.9902223854229</v>
      </c>
      <c r="K1633">
        <v>163.097669153076</v>
      </c>
      <c r="L1633">
        <v>176.04804889983399</v>
      </c>
      <c r="M1633">
        <v>69.540740188054997</v>
      </c>
      <c r="N1633">
        <v>2.0119470149250498</v>
      </c>
      <c r="O1633">
        <v>29.182858376511199</v>
      </c>
      <c r="P1633">
        <v>37.857142857142797</v>
      </c>
    </row>
    <row r="1634" spans="1:17" hidden="1" x14ac:dyDescent="0.3">
      <c r="A1634" t="s">
        <v>3424</v>
      </c>
      <c r="B1634" t="s">
        <v>3425</v>
      </c>
      <c r="C1634" t="str">
        <f>IFERROR(VLOOKUP(Table1[[#This Row],[Ticker]],[1]!Table1[[Symbol]:[Industry]],2,FALSE),"-")</f>
        <v>-</v>
      </c>
      <c r="D1634" t="s">
        <v>21</v>
      </c>
      <c r="E1634">
        <v>680.60990868199997</v>
      </c>
      <c r="F1634">
        <v>40.21</v>
      </c>
      <c r="G1634">
        <v>-6.4796903922506397</v>
      </c>
      <c r="H1634">
        <v>15.6584528626005</v>
      </c>
      <c r="I1634">
        <v>-37.054270480369198</v>
      </c>
      <c r="J1634">
        <v>9.2556411253641198</v>
      </c>
      <c r="K1634">
        <v>38.064387984518198</v>
      </c>
      <c r="L1634">
        <v>41.062844207512697</v>
      </c>
      <c r="M1634">
        <v>73.451058310067197</v>
      </c>
      <c r="N1634">
        <v>1.46026791455459</v>
      </c>
      <c r="O1634">
        <v>58.915692613777601</v>
      </c>
      <c r="P1634">
        <v>32.925619834710702</v>
      </c>
      <c r="Q1634">
        <v>2.2214333957358001E-2</v>
      </c>
    </row>
    <row r="1635" spans="1:17" hidden="1" x14ac:dyDescent="0.3">
      <c r="A1635" t="s">
        <v>3426</v>
      </c>
      <c r="B1635" t="s">
        <v>3427</v>
      </c>
      <c r="C1635" t="str">
        <f>IFERROR(VLOOKUP(Table1[[#This Row],[Ticker]],[1]!Table1[[Symbol]:[Industry]],2,FALSE),"-")</f>
        <v>-</v>
      </c>
      <c r="E1635">
        <v>680.60353207000003</v>
      </c>
      <c r="F1635">
        <v>706.9</v>
      </c>
      <c r="G1635">
        <v>313.71455851504101</v>
      </c>
      <c r="H1635">
        <v>32.463725713235398</v>
      </c>
      <c r="I1635">
        <v>24.993111705344901</v>
      </c>
      <c r="J1635">
        <v>18.133440924959299</v>
      </c>
      <c r="K1635">
        <v>548.09528200262196</v>
      </c>
      <c r="L1635">
        <v>467.60140838172299</v>
      </c>
      <c r="M1635">
        <v>87.175909989758097</v>
      </c>
      <c r="N1635">
        <v>1.5418279340505201</v>
      </c>
      <c r="O1635">
        <v>0</v>
      </c>
      <c r="P1635">
        <v>374.429530201342</v>
      </c>
    </row>
    <row r="1636" spans="1:17" hidden="1" x14ac:dyDescent="0.3">
      <c r="A1636" t="s">
        <v>3428</v>
      </c>
      <c r="B1636" t="s">
        <v>3429</v>
      </c>
      <c r="C1636" t="str">
        <f>IFERROR(VLOOKUP(Table1[[#This Row],[Ticker]],[1]!Table1[[Symbol]:[Industry]],2,FALSE),"-")</f>
        <v>-</v>
      </c>
      <c r="D1636" t="s">
        <v>104</v>
      </c>
      <c r="E1636">
        <v>680.34</v>
      </c>
      <c r="F1636">
        <v>133.4</v>
      </c>
      <c r="G1636">
        <v>-28.9521811629781</v>
      </c>
      <c r="H1636">
        <v>1.49160775960707</v>
      </c>
      <c r="I1636">
        <v>-26.736153904441899</v>
      </c>
      <c r="J1636">
        <v>-0.86276799461049503</v>
      </c>
      <c r="K1636">
        <v>132.74597759339801</v>
      </c>
      <c r="L1636">
        <v>138.177549015322</v>
      </c>
      <c r="M1636">
        <v>45.287962074571197</v>
      </c>
      <c r="N1636">
        <v>0.88388868151175004</v>
      </c>
      <c r="O1636">
        <v>29.8350824587706</v>
      </c>
      <c r="P1636">
        <v>13.0508474576271</v>
      </c>
      <c r="Q1636">
        <v>-9.0641120047956006E-2</v>
      </c>
    </row>
    <row r="1637" spans="1:17" hidden="1" x14ac:dyDescent="0.3">
      <c r="A1637" t="s">
        <v>3430</v>
      </c>
      <c r="B1637" t="s">
        <v>3431</v>
      </c>
      <c r="C1637" t="str">
        <f>IFERROR(VLOOKUP(Table1[[#This Row],[Ticker]],[1]!Table1[[Symbol]:[Industry]],2,FALSE),"-")</f>
        <v>-</v>
      </c>
      <c r="D1637" t="s">
        <v>614</v>
      </c>
      <c r="E1637">
        <v>679.05909772799998</v>
      </c>
      <c r="F1637">
        <v>267.63</v>
      </c>
      <c r="G1637">
        <v>19699.090679978101</v>
      </c>
      <c r="H1637">
        <v>43.960659993330502</v>
      </c>
      <c r="I1637">
        <v>8384.1874638648096</v>
      </c>
      <c r="J1637">
        <v>9.1196912769293395</v>
      </c>
      <c r="K1637">
        <v>175.675280495034</v>
      </c>
      <c r="L1637">
        <v>76.247062538679202</v>
      </c>
      <c r="M1637">
        <v>99.899939696774297</v>
      </c>
      <c r="N1637">
        <v>1.20190186382655</v>
      </c>
      <c r="O1637">
        <v>0</v>
      </c>
      <c r="P1637">
        <v>21310.3999999999</v>
      </c>
      <c r="Q1637">
        <v>0.21414707409397199</v>
      </c>
    </row>
    <row r="1638" spans="1:17" hidden="1" x14ac:dyDescent="0.3">
      <c r="A1638" t="s">
        <v>3432</v>
      </c>
      <c r="B1638" t="s">
        <v>3433</v>
      </c>
      <c r="C1638" t="str">
        <f>IFERROR(VLOOKUP(Table1[[#This Row],[Ticker]],[1]!Table1[[Symbol]:[Industry]],2,FALSE),"-")</f>
        <v>-</v>
      </c>
      <c r="D1638" t="s">
        <v>617</v>
      </c>
      <c r="E1638">
        <v>678.28800000000001</v>
      </c>
      <c r="F1638">
        <v>130.44</v>
      </c>
      <c r="G1638">
        <v>8.7058449889681899</v>
      </c>
      <c r="H1638">
        <v>21.411254887289299</v>
      </c>
      <c r="I1638">
        <v>14.514931418275101</v>
      </c>
      <c r="J1638">
        <v>-3.9713581439802299</v>
      </c>
      <c r="K1638">
        <v>118.623208463696</v>
      </c>
      <c r="L1638">
        <v>106.373374765363</v>
      </c>
      <c r="M1638">
        <v>49.020550834487103</v>
      </c>
      <c r="N1638">
        <v>1.83312347833397</v>
      </c>
      <c r="O1638">
        <v>12.082183379331401</v>
      </c>
      <c r="P1638">
        <v>49.415807560137402</v>
      </c>
      <c r="Q1638">
        <v>9.3287997959663999E-2</v>
      </c>
    </row>
    <row r="1639" spans="1:17" hidden="1" x14ac:dyDescent="0.3">
      <c r="A1639" t="s">
        <v>3434</v>
      </c>
      <c r="B1639" t="s">
        <v>3435</v>
      </c>
      <c r="C1639" t="str">
        <f>IFERROR(VLOOKUP(Table1[[#This Row],[Ticker]],[1]!Table1[[Symbol]:[Industry]],2,FALSE),"-")</f>
        <v>-</v>
      </c>
      <c r="D1639" t="s">
        <v>408</v>
      </c>
      <c r="E1639">
        <v>677.86585000000002</v>
      </c>
      <c r="F1639">
        <v>257.45</v>
      </c>
      <c r="G1639">
        <v>-11.591891261111501</v>
      </c>
      <c r="H1639">
        <v>8.1234835517376407</v>
      </c>
      <c r="I1639">
        <v>-47.454936607974403</v>
      </c>
      <c r="J1639">
        <v>-5.0928955859948202</v>
      </c>
      <c r="K1639">
        <v>262.61393791253698</v>
      </c>
      <c r="L1639">
        <v>288.08975225306199</v>
      </c>
      <c r="M1639">
        <v>43.721498930051297</v>
      </c>
      <c r="N1639">
        <v>0.487964888287302</v>
      </c>
      <c r="O1639">
        <v>117.673334628083</v>
      </c>
      <c r="P1639">
        <v>20.219472332477199</v>
      </c>
      <c r="Q1639">
        <v>8.8722844569268003E-2</v>
      </c>
    </row>
    <row r="1640" spans="1:17" hidden="1" x14ac:dyDescent="0.3">
      <c r="A1640" t="s">
        <v>3436</v>
      </c>
      <c r="B1640" t="s">
        <v>3437</v>
      </c>
      <c r="C1640" t="str">
        <f>IFERROR(VLOOKUP(Table1[[#This Row],[Ticker]],[1]!Table1[[Symbol]:[Industry]],2,FALSE),"-")</f>
        <v>-</v>
      </c>
      <c r="D1640" t="s">
        <v>718</v>
      </c>
      <c r="E1640">
        <v>676.62342616799901</v>
      </c>
      <c r="F1640">
        <v>883.44</v>
      </c>
      <c r="G1640">
        <v>-0.90105548145445602</v>
      </c>
      <c r="H1640">
        <v>1.8159703566623999</v>
      </c>
      <c r="I1640">
        <v>-0.40824190944350902</v>
      </c>
      <c r="J1640">
        <v>1.4087187824210701</v>
      </c>
      <c r="K1640">
        <v>837.715484244143</v>
      </c>
      <c r="L1640">
        <v>788.04131920680902</v>
      </c>
      <c r="M1640">
        <v>64.306050640641899</v>
      </c>
      <c r="N1640">
        <v>0.68442674597373798</v>
      </c>
      <c r="O1640">
        <v>0.60105949470252695</v>
      </c>
      <c r="P1640">
        <v>30.881938991688699</v>
      </c>
      <c r="Q1640">
        <v>2.0547319375944E-2</v>
      </c>
    </row>
    <row r="1641" spans="1:17" hidden="1" x14ac:dyDescent="0.3">
      <c r="A1641" t="s">
        <v>3438</v>
      </c>
      <c r="B1641" t="s">
        <v>3439</v>
      </c>
      <c r="C1641" t="str">
        <f>IFERROR(VLOOKUP(Table1[[#This Row],[Ticker]],[1]!Table1[[Symbol]:[Industry]],2,FALSE),"-")</f>
        <v>-</v>
      </c>
      <c r="D1641" t="s">
        <v>140</v>
      </c>
      <c r="E1641">
        <v>674.18513010900006</v>
      </c>
      <c r="F1641">
        <v>25.89</v>
      </c>
      <c r="G1641">
        <v>124.407001083914</v>
      </c>
      <c r="H1641">
        <v>17.054548736087</v>
      </c>
      <c r="I1641">
        <v>58.325935042758204</v>
      </c>
      <c r="J1641">
        <v>5.7438974100812903</v>
      </c>
      <c r="K1641">
        <v>27.383888455557699</v>
      </c>
      <c r="L1641">
        <v>23.4762033129205</v>
      </c>
      <c r="M1641">
        <v>49.492113049707797</v>
      </c>
      <c r="N1641">
        <v>1.2894557036855601</v>
      </c>
      <c r="O1641">
        <v>67.825415218230901</v>
      </c>
      <c r="P1641">
        <v>176.898395721925</v>
      </c>
      <c r="Q1641">
        <v>0.11813017796136401</v>
      </c>
    </row>
    <row r="1642" spans="1:17" hidden="1" x14ac:dyDescent="0.3">
      <c r="A1642" t="s">
        <v>3440</v>
      </c>
      <c r="B1642" t="s">
        <v>3441</v>
      </c>
      <c r="C1642" t="str">
        <f>IFERROR(VLOOKUP(Table1[[#This Row],[Ticker]],[1]!Table1[[Symbol]:[Industry]],2,FALSE),"-")</f>
        <v>-</v>
      </c>
      <c r="D1642" t="s">
        <v>216</v>
      </c>
      <c r="E1642">
        <v>672.77119949999997</v>
      </c>
      <c r="F1642">
        <v>652.65</v>
      </c>
      <c r="G1642">
        <v>75.771042929669093</v>
      </c>
      <c r="H1642">
        <v>55.560076079521302</v>
      </c>
      <c r="I1642">
        <v>0.387206375904254</v>
      </c>
      <c r="J1642">
        <v>-1.57581372738319</v>
      </c>
      <c r="K1642">
        <v>556.53778928638201</v>
      </c>
      <c r="L1642">
        <v>494.53628006665002</v>
      </c>
      <c r="M1642">
        <v>54.099235355355503</v>
      </c>
      <c r="N1642">
        <v>1.7688765618267901</v>
      </c>
      <c r="O1642">
        <v>16.264460277330802</v>
      </c>
      <c r="P1642">
        <v>121.98979591836699</v>
      </c>
      <c r="Q1642">
        <v>0.230299671190419</v>
      </c>
    </row>
    <row r="1643" spans="1:17" hidden="1" x14ac:dyDescent="0.3">
      <c r="A1643" t="s">
        <v>3442</v>
      </c>
      <c r="B1643" t="s">
        <v>3443</v>
      </c>
      <c r="C1643" t="str">
        <f>IFERROR(VLOOKUP(Table1[[#This Row],[Ticker]],[1]!Table1[[Symbol]:[Industry]],2,FALSE),"-")</f>
        <v>-</v>
      </c>
      <c r="D1643" t="s">
        <v>617</v>
      </c>
      <c r="E1643">
        <v>671.29336137600001</v>
      </c>
      <c r="F1643">
        <v>46.57</v>
      </c>
      <c r="G1643">
        <v>110.716764500929</v>
      </c>
      <c r="H1643">
        <v>11.8100210413594</v>
      </c>
      <c r="I1643">
        <v>49.138856186447903</v>
      </c>
      <c r="J1643">
        <v>-3.98621930336695</v>
      </c>
      <c r="K1643">
        <v>43.743461733418798</v>
      </c>
      <c r="L1643">
        <v>35.270863500548003</v>
      </c>
      <c r="M1643">
        <v>44.332123645277001</v>
      </c>
      <c r="N1643">
        <v>1.4752977478987599</v>
      </c>
      <c r="O1643">
        <v>23.5559372986901</v>
      </c>
      <c r="P1643">
        <v>151.729729729729</v>
      </c>
      <c r="Q1643">
        <v>8.3847674508554002E-2</v>
      </c>
    </row>
    <row r="1644" spans="1:17" hidden="1" x14ac:dyDescent="0.3">
      <c r="A1644" t="s">
        <v>3444</v>
      </c>
      <c r="B1644" t="s">
        <v>3445</v>
      </c>
      <c r="C1644" t="str">
        <f>IFERROR(VLOOKUP(Table1[[#This Row],[Ticker]],[1]!Table1[[Symbol]:[Industry]],2,FALSE),"-")</f>
        <v>-</v>
      </c>
      <c r="D1644" t="s">
        <v>364</v>
      </c>
      <c r="E1644">
        <v>670.37340473999996</v>
      </c>
      <c r="F1644">
        <v>22.01</v>
      </c>
      <c r="G1644">
        <v>59.604218726952503</v>
      </c>
      <c r="H1644">
        <v>6.0795054941794797</v>
      </c>
      <c r="I1644">
        <v>6.01307346522192</v>
      </c>
      <c r="J1644">
        <v>6.8411706172458997</v>
      </c>
      <c r="K1644">
        <v>20.4467493335409</v>
      </c>
      <c r="L1644">
        <v>18.613359097380801</v>
      </c>
      <c r="M1644">
        <v>87.529601447585407</v>
      </c>
      <c r="N1644">
        <v>1.2444801810569901</v>
      </c>
      <c r="O1644">
        <v>30.622444343480201</v>
      </c>
      <c r="P1644">
        <v>125.743589743589</v>
      </c>
      <c r="Q1644">
        <v>6.8629815920666998E-2</v>
      </c>
    </row>
    <row r="1645" spans="1:17" hidden="1" x14ac:dyDescent="0.3">
      <c r="A1645" t="s">
        <v>3446</v>
      </c>
      <c r="B1645" t="s">
        <v>3447</v>
      </c>
      <c r="C1645" t="str">
        <f>IFERROR(VLOOKUP(Table1[[#This Row],[Ticker]],[1]!Table1[[Symbol]:[Industry]],2,FALSE),"-")</f>
        <v>-</v>
      </c>
      <c r="D1645" t="s">
        <v>156</v>
      </c>
      <c r="E1645">
        <v>667.82601439999996</v>
      </c>
      <c r="F1645">
        <v>55.82</v>
      </c>
      <c r="G1645">
        <v>63.402623949348097</v>
      </c>
      <c r="H1645">
        <v>25.5756186584461</v>
      </c>
      <c r="I1645">
        <v>-6.7815231644940903</v>
      </c>
      <c r="J1645">
        <v>7.5566213206328801</v>
      </c>
      <c r="K1645">
        <v>50.262605336775501</v>
      </c>
      <c r="L1645">
        <v>48.381342834712697</v>
      </c>
      <c r="M1645">
        <v>72.817062228161006</v>
      </c>
      <c r="N1645">
        <v>1.8091438335554499</v>
      </c>
      <c r="O1645">
        <v>29.613041920458599</v>
      </c>
      <c r="P1645">
        <v>94.834205933682398</v>
      </c>
      <c r="Q1645">
        <v>4.0678053714721003E-2</v>
      </c>
    </row>
    <row r="1646" spans="1:17" hidden="1" x14ac:dyDescent="0.3">
      <c r="A1646" t="s">
        <v>3448</v>
      </c>
      <c r="B1646" t="s">
        <v>3449</v>
      </c>
      <c r="C1646" t="str">
        <f>IFERROR(VLOOKUP(Table1[[#This Row],[Ticker]],[1]!Table1[[Symbol]:[Industry]],2,FALSE),"-")</f>
        <v>-</v>
      </c>
      <c r="D1646" t="s">
        <v>387</v>
      </c>
      <c r="E1646">
        <v>667.24791059999995</v>
      </c>
      <c r="F1646">
        <v>488.55</v>
      </c>
      <c r="G1646">
        <v>51.628192887420497</v>
      </c>
      <c r="H1646">
        <v>3.0943117008642602</v>
      </c>
      <c r="I1646">
        <v>20.216202829952799</v>
      </c>
      <c r="J1646">
        <v>-1.6152680332509499</v>
      </c>
      <c r="K1646">
        <v>509.34466444897203</v>
      </c>
      <c r="L1646">
        <v>442.464245831288</v>
      </c>
      <c r="M1646">
        <v>45.1898582522631</v>
      </c>
      <c r="N1646">
        <v>0.51949809399386304</v>
      </c>
      <c r="O1646">
        <v>36.813018114829497</v>
      </c>
      <c r="P1646">
        <v>105.14381692210701</v>
      </c>
      <c r="Q1646">
        <v>0.222536129020039</v>
      </c>
    </row>
    <row r="1647" spans="1:17" hidden="1" x14ac:dyDescent="0.3">
      <c r="A1647" t="s">
        <v>3450</v>
      </c>
      <c r="B1647" t="s">
        <v>3451</v>
      </c>
      <c r="C1647" t="str">
        <f>IFERROR(VLOOKUP(Table1[[#This Row],[Ticker]],[1]!Table1[[Symbol]:[Industry]],2,FALSE),"-")</f>
        <v>-</v>
      </c>
      <c r="D1647" t="s">
        <v>1415</v>
      </c>
      <c r="E1647">
        <v>665.57977813999901</v>
      </c>
      <c r="F1647">
        <v>1109.3</v>
      </c>
      <c r="G1647">
        <v>32.239643688242602</v>
      </c>
      <c r="H1647">
        <v>2.9919797564077402</v>
      </c>
      <c r="I1647">
        <v>-4.0314335832061303</v>
      </c>
      <c r="J1647">
        <v>7.8849381523160398</v>
      </c>
      <c r="K1647">
        <v>1027.76201879224</v>
      </c>
      <c r="L1647">
        <v>987.09725204933602</v>
      </c>
      <c r="M1647">
        <v>82.003738368672103</v>
      </c>
      <c r="N1647">
        <v>1.0932258485184401</v>
      </c>
      <c r="O1647">
        <v>12.4132335707202</v>
      </c>
      <c r="P1647">
        <v>59.485299403349799</v>
      </c>
      <c r="Q1647">
        <v>-5.2084450368200001E-3</v>
      </c>
    </row>
    <row r="1648" spans="1:17" hidden="1" x14ac:dyDescent="0.3">
      <c r="A1648" t="s">
        <v>3452</v>
      </c>
      <c r="B1648" t="s">
        <v>3453</v>
      </c>
      <c r="C1648" t="str">
        <f>IFERROR(VLOOKUP(Table1[[#This Row],[Ticker]],[1]!Table1[[Symbol]:[Industry]],2,FALSE),"-")</f>
        <v>-</v>
      </c>
      <c r="D1648" t="s">
        <v>86</v>
      </c>
      <c r="E1648">
        <v>665.51878399999998</v>
      </c>
      <c r="F1648">
        <v>597.79999999999995</v>
      </c>
      <c r="G1648">
        <v>48.193968403442</v>
      </c>
      <c r="H1648">
        <v>-12.5773234941792</v>
      </c>
      <c r="I1648">
        <v>-36.379988922753199</v>
      </c>
      <c r="J1648">
        <v>-12.956221267973801</v>
      </c>
      <c r="K1648">
        <v>676.87153219132097</v>
      </c>
      <c r="L1648">
        <v>646.00133665758995</v>
      </c>
      <c r="M1648">
        <v>32.421256106547801</v>
      </c>
      <c r="N1648">
        <v>1.799592605233</v>
      </c>
      <c r="O1648">
        <v>61.609233857477399</v>
      </c>
      <c r="P1648">
        <v>82.673796791443806</v>
      </c>
      <c r="Q1648">
        <v>0.22978002464703401</v>
      </c>
    </row>
    <row r="1649" spans="1:17" hidden="1" x14ac:dyDescent="0.3">
      <c r="A1649" t="s">
        <v>3454</v>
      </c>
      <c r="B1649" t="s">
        <v>3455</v>
      </c>
      <c r="C1649" t="str">
        <f>IFERROR(VLOOKUP(Table1[[#This Row],[Ticker]],[1]!Table1[[Symbol]:[Industry]],2,FALSE),"-")</f>
        <v>-</v>
      </c>
      <c r="D1649" t="s">
        <v>569</v>
      </c>
      <c r="E1649">
        <v>664.59723423999901</v>
      </c>
      <c r="F1649">
        <v>363.2</v>
      </c>
      <c r="G1649">
        <v>40.490984392122698</v>
      </c>
      <c r="H1649">
        <v>13.6528078352055</v>
      </c>
      <c r="I1649">
        <v>-11.2819918043095</v>
      </c>
      <c r="J1649">
        <v>2.9975874806956</v>
      </c>
      <c r="K1649">
        <v>345.032121917334</v>
      </c>
      <c r="L1649">
        <v>333.52421498054002</v>
      </c>
      <c r="M1649">
        <v>59.896604115411201</v>
      </c>
      <c r="N1649">
        <v>2.6463982692832499</v>
      </c>
      <c r="O1649">
        <v>16.974118942731199</v>
      </c>
      <c r="P1649">
        <v>69.798971482000894</v>
      </c>
      <c r="Q1649">
        <v>1.3983472284979999E-3</v>
      </c>
    </row>
    <row r="1650" spans="1:17" hidden="1" x14ac:dyDescent="0.3">
      <c r="A1650" t="s">
        <v>3456</v>
      </c>
      <c r="B1650" t="s">
        <v>3457</v>
      </c>
      <c r="C1650" t="str">
        <f>IFERROR(VLOOKUP(Table1[[#This Row],[Ticker]],[1]!Table1[[Symbol]:[Industry]],2,FALSE),"-")</f>
        <v>-</v>
      </c>
      <c r="D1650" t="s">
        <v>230</v>
      </c>
      <c r="E1650">
        <v>663.07036096000002</v>
      </c>
      <c r="F1650">
        <v>3175.6</v>
      </c>
      <c r="G1650">
        <v>14.469672999276399</v>
      </c>
      <c r="H1650">
        <v>-2.5985789534853398</v>
      </c>
      <c r="I1650">
        <v>14.464530485966</v>
      </c>
      <c r="J1650">
        <v>-0.16716051121843301</v>
      </c>
      <c r="K1650">
        <v>3156.2493194410599</v>
      </c>
      <c r="L1650">
        <v>2759.5387716485602</v>
      </c>
      <c r="M1650">
        <v>40.7702854595085</v>
      </c>
      <c r="N1650">
        <v>0.24196940779117501</v>
      </c>
      <c r="O1650">
        <v>37.674770122181599</v>
      </c>
      <c r="P1650">
        <v>52.967244701348697</v>
      </c>
      <c r="Q1650">
        <v>6.9097095629100001E-4</v>
      </c>
    </row>
    <row r="1651" spans="1:17" hidden="1" x14ac:dyDescent="0.3">
      <c r="A1651" t="s">
        <v>3458</v>
      </c>
      <c r="B1651" t="s">
        <v>3459</v>
      </c>
      <c r="C1651" t="str">
        <f>IFERROR(VLOOKUP(Table1[[#This Row],[Ticker]],[1]!Table1[[Symbol]:[Industry]],2,FALSE),"-")</f>
        <v>-</v>
      </c>
      <c r="D1651" t="s">
        <v>336</v>
      </c>
      <c r="E1651">
        <v>662.15215351999996</v>
      </c>
      <c r="F1651">
        <v>135.19999999999999</v>
      </c>
      <c r="G1651">
        <v>96.868457755897495</v>
      </c>
      <c r="H1651">
        <v>39.449431132905197</v>
      </c>
      <c r="I1651">
        <v>30.462741098994702</v>
      </c>
      <c r="J1651">
        <v>1.77837326681987</v>
      </c>
      <c r="K1651">
        <v>112.260627672731</v>
      </c>
      <c r="L1651">
        <v>96.289254847055005</v>
      </c>
      <c r="M1651">
        <v>67.665896156283395</v>
      </c>
      <c r="N1651">
        <v>2.3651208119605398</v>
      </c>
      <c r="O1651">
        <v>5.02958579881658</v>
      </c>
      <c r="P1651">
        <v>132.103004291845</v>
      </c>
      <c r="Q1651">
        <v>0.10370091012052</v>
      </c>
    </row>
    <row r="1652" spans="1:17" hidden="1" x14ac:dyDescent="0.3">
      <c r="A1652" t="s">
        <v>3460</v>
      </c>
      <c r="B1652" t="s">
        <v>3461</v>
      </c>
      <c r="C1652" t="str">
        <f>IFERROR(VLOOKUP(Table1[[#This Row],[Ticker]],[1]!Table1[[Symbol]:[Industry]],2,FALSE),"-")</f>
        <v>-</v>
      </c>
      <c r="E1652">
        <v>661.46401776000005</v>
      </c>
      <c r="F1652">
        <v>748.65</v>
      </c>
      <c r="G1652">
        <v>110.181865547832</v>
      </c>
      <c r="H1652">
        <v>15.615312224119</v>
      </c>
      <c r="I1652">
        <v>61.7178369607973</v>
      </c>
      <c r="J1652">
        <v>-4.8694135806749603</v>
      </c>
      <c r="K1652">
        <v>685.36035112886702</v>
      </c>
      <c r="L1652">
        <v>506.45065884164501</v>
      </c>
      <c r="M1652">
        <v>41.188416467344197</v>
      </c>
      <c r="N1652">
        <v>0.34986100161819</v>
      </c>
      <c r="O1652">
        <v>20.216389501101901</v>
      </c>
      <c r="P1652">
        <v>170.17322266329799</v>
      </c>
    </row>
    <row r="1653" spans="1:17" hidden="1" x14ac:dyDescent="0.3">
      <c r="A1653" t="s">
        <v>3462</v>
      </c>
      <c r="B1653" t="s">
        <v>3463</v>
      </c>
      <c r="C1653" t="str">
        <f>IFERROR(VLOOKUP(Table1[[#This Row],[Ticker]],[1]!Table1[[Symbol]:[Industry]],2,FALSE),"-")</f>
        <v>-</v>
      </c>
      <c r="E1653">
        <v>659.13482599999998</v>
      </c>
      <c r="F1653">
        <v>44.45</v>
      </c>
      <c r="G1653">
        <v>1085.4879680316301</v>
      </c>
      <c r="H1653">
        <v>30.844621608315698</v>
      </c>
      <c r="I1653">
        <v>205.27036383422299</v>
      </c>
      <c r="J1653">
        <v>7.62299354418405</v>
      </c>
      <c r="K1653">
        <v>35.793281601357897</v>
      </c>
      <c r="L1653">
        <v>23.641993062043401</v>
      </c>
      <c r="M1653">
        <v>66.695431915820805</v>
      </c>
      <c r="N1653">
        <v>4.20624344859164</v>
      </c>
      <c r="O1653">
        <v>9.2238470191225996</v>
      </c>
      <c r="P1653">
        <v>1110.84173249795</v>
      </c>
      <c r="Q1653">
        <v>0.23226138254943299</v>
      </c>
    </row>
    <row r="1654" spans="1:17" hidden="1" x14ac:dyDescent="0.3">
      <c r="A1654" t="s">
        <v>3464</v>
      </c>
      <c r="B1654" t="s">
        <v>3465</v>
      </c>
      <c r="C1654" t="str">
        <f>IFERROR(VLOOKUP(Table1[[#This Row],[Ticker]],[1]!Table1[[Symbol]:[Industry]],2,FALSE),"-")</f>
        <v>-</v>
      </c>
      <c r="D1654" t="s">
        <v>304</v>
      </c>
      <c r="E1654">
        <v>658.8091895</v>
      </c>
      <c r="F1654">
        <v>71.27</v>
      </c>
      <c r="G1654">
        <v>36.556411770173298</v>
      </c>
      <c r="H1654">
        <v>-0.56530107181915801</v>
      </c>
      <c r="I1654">
        <v>16.411402088751601</v>
      </c>
      <c r="J1654">
        <v>-2.08955419426447</v>
      </c>
      <c r="K1654">
        <v>73.148621253211203</v>
      </c>
      <c r="L1654">
        <v>67.132960495783493</v>
      </c>
      <c r="M1654">
        <v>50.656952211204</v>
      </c>
      <c r="N1654">
        <v>0.77920315376912896</v>
      </c>
      <c r="O1654">
        <v>28.595481969973299</v>
      </c>
      <c r="P1654">
        <v>81.348600508905804</v>
      </c>
      <c r="Q1654">
        <v>6.4745594747456003E-2</v>
      </c>
    </row>
    <row r="1655" spans="1:17" hidden="1" x14ac:dyDescent="0.3">
      <c r="A1655" t="s">
        <v>3466</v>
      </c>
      <c r="B1655" t="s">
        <v>2477</v>
      </c>
      <c r="C1655" t="str">
        <f>IFERROR(VLOOKUP(Table1[[#This Row],[Ticker]],[1]!Table1[[Symbol]:[Industry]],2,FALSE),"-")</f>
        <v>-</v>
      </c>
      <c r="D1655" t="s">
        <v>259</v>
      </c>
      <c r="E1655">
        <v>656.37012000000004</v>
      </c>
      <c r="F1655">
        <v>1637.65</v>
      </c>
      <c r="G1655">
        <v>572.18370876708002</v>
      </c>
      <c r="H1655">
        <v>65.077877713387295</v>
      </c>
      <c r="I1655">
        <v>128.19205954291999</v>
      </c>
      <c r="J1655">
        <v>-2.6274882597762299</v>
      </c>
      <c r="K1655">
        <v>1281.0619711157001</v>
      </c>
      <c r="L1655">
        <v>835.04528449992699</v>
      </c>
      <c r="M1655">
        <v>58.235601618847099</v>
      </c>
      <c r="N1655">
        <v>0.86294729480490096</v>
      </c>
      <c r="O1655">
        <v>15.2902024242054</v>
      </c>
      <c r="P1655">
        <v>779.98387963460505</v>
      </c>
    </row>
    <row r="1656" spans="1:17" hidden="1" x14ac:dyDescent="0.3">
      <c r="A1656" t="s">
        <v>3467</v>
      </c>
      <c r="B1656" t="s">
        <v>3468</v>
      </c>
      <c r="C1656" t="str">
        <f>IFERROR(VLOOKUP(Table1[[#This Row],[Ticker]],[1]!Table1[[Symbol]:[Industry]],2,FALSE),"-")</f>
        <v>-</v>
      </c>
      <c r="D1656" t="s">
        <v>216</v>
      </c>
      <c r="E1656">
        <v>654.93885</v>
      </c>
      <c r="F1656">
        <v>1097.05</v>
      </c>
      <c r="G1656">
        <v>641.01018942819098</v>
      </c>
      <c r="H1656">
        <v>61.354076749011199</v>
      </c>
      <c r="I1656">
        <v>306.15974734653003</v>
      </c>
      <c r="J1656">
        <v>18.834133554614901</v>
      </c>
      <c r="K1656">
        <v>698.90304281921601</v>
      </c>
      <c r="L1656">
        <v>410.25280394358902</v>
      </c>
      <c r="M1656">
        <v>86.884211164241805</v>
      </c>
      <c r="N1656">
        <v>1.1005181347150199</v>
      </c>
      <c r="O1656">
        <v>9.1153548152034195E-3</v>
      </c>
      <c r="P1656">
        <v>739.04397705544898</v>
      </c>
    </row>
    <row r="1657" spans="1:17" hidden="1" x14ac:dyDescent="0.3">
      <c r="A1657" t="s">
        <v>3469</v>
      </c>
      <c r="B1657" t="s">
        <v>3470</v>
      </c>
      <c r="C1657" t="str">
        <f>IFERROR(VLOOKUP(Table1[[#This Row],[Ticker]],[1]!Table1[[Symbol]:[Industry]],2,FALSE),"-")</f>
        <v>-</v>
      </c>
      <c r="E1657">
        <v>654.69510000000002</v>
      </c>
      <c r="F1657">
        <v>450</v>
      </c>
      <c r="G1657">
        <v>64.279611007758703</v>
      </c>
      <c r="H1657">
        <v>-4.3572400393791799</v>
      </c>
      <c r="I1657">
        <v>-22.361578062714599</v>
      </c>
      <c r="J1657">
        <v>-0.67103500204636402</v>
      </c>
      <c r="K1657">
        <v>466.05818502683599</v>
      </c>
      <c r="L1657">
        <v>438.094372589969</v>
      </c>
      <c r="M1657">
        <v>46.052799231901503</v>
      </c>
      <c r="N1657">
        <v>0.92592592592592504</v>
      </c>
      <c r="O1657">
        <v>27.1111111111111</v>
      </c>
      <c r="P1657">
        <v>94.805194805194802</v>
      </c>
    </row>
    <row r="1658" spans="1:17" hidden="1" x14ac:dyDescent="0.3">
      <c r="A1658" t="s">
        <v>3471</v>
      </c>
      <c r="B1658" t="s">
        <v>3472</v>
      </c>
      <c r="C1658" t="str">
        <f>IFERROR(VLOOKUP(Table1[[#This Row],[Ticker]],[1]!Table1[[Symbol]:[Industry]],2,FALSE),"-")</f>
        <v>-</v>
      </c>
      <c r="D1658" t="s">
        <v>802</v>
      </c>
      <c r="E1658">
        <v>653.49117750000005</v>
      </c>
      <c r="F1658">
        <v>118.37</v>
      </c>
      <c r="G1658">
        <v>-10.5789371148997</v>
      </c>
      <c r="H1658">
        <v>10.7687421930518</v>
      </c>
      <c r="I1658">
        <v>20.892463143069602</v>
      </c>
      <c r="J1658">
        <v>-2.9857288433250302</v>
      </c>
      <c r="K1658">
        <v>119.861602149362</v>
      </c>
      <c r="L1658">
        <v>108.948219520634</v>
      </c>
      <c r="M1658">
        <v>42.365528786867102</v>
      </c>
      <c r="N1658">
        <v>0.500500944537416</v>
      </c>
      <c r="O1658">
        <v>27.9462701698065</v>
      </c>
      <c r="P1658">
        <v>47.980997624703001</v>
      </c>
      <c r="Q1658">
        <v>-2.0225182301407001E-2</v>
      </c>
    </row>
    <row r="1659" spans="1:17" hidden="1" x14ac:dyDescent="0.3">
      <c r="A1659" t="s">
        <v>3473</v>
      </c>
      <c r="B1659" t="s">
        <v>3474</v>
      </c>
      <c r="C1659" t="str">
        <f>IFERROR(VLOOKUP(Table1[[#This Row],[Ticker]],[1]!Table1[[Symbol]:[Industry]],2,FALSE),"-")</f>
        <v>-</v>
      </c>
      <c r="D1659" t="s">
        <v>2844</v>
      </c>
      <c r="E1659">
        <v>652.58250676</v>
      </c>
      <c r="F1659">
        <v>16.23</v>
      </c>
      <c r="G1659">
        <v>725.062902200341</v>
      </c>
      <c r="H1659">
        <v>-91.666929558970594</v>
      </c>
      <c r="I1659">
        <v>-20.566392607352899</v>
      </c>
      <c r="J1659">
        <v>-4.7585453311674097</v>
      </c>
      <c r="K1659">
        <v>20.918242196822298</v>
      </c>
      <c r="L1659">
        <v>19.1329584516312</v>
      </c>
      <c r="M1659">
        <v>47.367383098941502</v>
      </c>
      <c r="N1659">
        <v>0.79065101284930295</v>
      </c>
      <c r="O1659">
        <v>540.172520024645</v>
      </c>
      <c r="P1659">
        <v>41.746724890829697</v>
      </c>
      <c r="Q1659">
        <v>-8.1238353832605997E-2</v>
      </c>
    </row>
    <row r="1660" spans="1:17" hidden="1" x14ac:dyDescent="0.3">
      <c r="A1660" t="s">
        <v>3475</v>
      </c>
      <c r="B1660" t="s">
        <v>3476</v>
      </c>
      <c r="C1660" t="str">
        <f>IFERROR(VLOOKUP(Table1[[#This Row],[Ticker]],[1]!Table1[[Symbol]:[Industry]],2,FALSE),"-")</f>
        <v>-</v>
      </c>
      <c r="D1660" t="s">
        <v>242</v>
      </c>
      <c r="E1660">
        <v>652.48596999999995</v>
      </c>
      <c r="F1660">
        <v>203.33</v>
      </c>
      <c r="G1660">
        <v>31.015419362813301</v>
      </c>
      <c r="H1660">
        <v>24.673616139524398</v>
      </c>
      <c r="I1660">
        <v>-20.8440793509934</v>
      </c>
      <c r="J1660">
        <v>11.3673962528747</v>
      </c>
      <c r="K1660">
        <v>174.84759775925801</v>
      </c>
      <c r="L1660">
        <v>170.88655634985801</v>
      </c>
      <c r="M1660">
        <v>80.890970942215404</v>
      </c>
      <c r="N1660">
        <v>3.3233801531333</v>
      </c>
      <c r="O1660">
        <v>17.051099198347501</v>
      </c>
      <c r="P1660">
        <v>65.443449959316496</v>
      </c>
      <c r="Q1660">
        <v>2.7378408930715002E-2</v>
      </c>
    </row>
    <row r="1661" spans="1:17" hidden="1" x14ac:dyDescent="0.3">
      <c r="A1661" t="s">
        <v>3477</v>
      </c>
      <c r="B1661" t="s">
        <v>3478</v>
      </c>
      <c r="C1661" t="str">
        <f>IFERROR(VLOOKUP(Table1[[#This Row],[Ticker]],[1]!Table1[[Symbol]:[Industry]],2,FALSE),"-")</f>
        <v>-</v>
      </c>
      <c r="D1661" t="s">
        <v>1637</v>
      </c>
      <c r="E1661">
        <v>651.53970000000004</v>
      </c>
      <c r="F1661">
        <v>61.95</v>
      </c>
      <c r="G1661">
        <v>-1.84778837070719</v>
      </c>
      <c r="H1661">
        <v>-6.8495637263942699</v>
      </c>
      <c r="I1661">
        <v>4.0082236293933802</v>
      </c>
      <c r="J1661">
        <v>0.53266206357324597</v>
      </c>
      <c r="K1661">
        <v>60.888441236953703</v>
      </c>
      <c r="L1661">
        <v>56.621702871386901</v>
      </c>
      <c r="M1661">
        <v>63.305866194264297</v>
      </c>
      <c r="N1661">
        <v>0.21475804829033801</v>
      </c>
      <c r="O1661">
        <v>4.1969330104923301</v>
      </c>
      <c r="P1661">
        <v>28.660436137071599</v>
      </c>
      <c r="Q1661">
        <v>-3.0371808196612001E-2</v>
      </c>
    </row>
    <row r="1662" spans="1:17" hidden="1" x14ac:dyDescent="0.3">
      <c r="A1662" t="s">
        <v>3479</v>
      </c>
      <c r="B1662" t="s">
        <v>3480</v>
      </c>
      <c r="C1662" t="str">
        <f>IFERROR(VLOOKUP(Table1[[#This Row],[Ticker]],[1]!Table1[[Symbol]:[Industry]],2,FALSE),"-")</f>
        <v>-</v>
      </c>
      <c r="D1662" t="s">
        <v>156</v>
      </c>
      <c r="E1662">
        <v>648.432585765</v>
      </c>
      <c r="F1662">
        <v>94.47</v>
      </c>
      <c r="G1662">
        <v>0.99933406243141198</v>
      </c>
      <c r="H1662">
        <v>2.5511270258848602</v>
      </c>
      <c r="I1662">
        <v>26.787389241428201</v>
      </c>
      <c r="J1662">
        <v>-1.0563190431709299</v>
      </c>
      <c r="K1662">
        <v>84.117321253114596</v>
      </c>
      <c r="L1662">
        <v>77.785153742066697</v>
      </c>
      <c r="M1662">
        <v>74.892489044384106</v>
      </c>
      <c r="N1662">
        <v>1.1979984176496099</v>
      </c>
      <c r="O1662">
        <v>12.734201333756699</v>
      </c>
      <c r="P1662">
        <v>64.677513073794302</v>
      </c>
      <c r="Q1662">
        <v>0.120856416431013</v>
      </c>
    </row>
    <row r="1663" spans="1:17" hidden="1" x14ac:dyDescent="0.3">
      <c r="A1663" t="s">
        <v>3481</v>
      </c>
      <c r="B1663" t="s">
        <v>3482</v>
      </c>
      <c r="C1663" t="str">
        <f>IFERROR(VLOOKUP(Table1[[#This Row],[Ticker]],[1]!Table1[[Symbol]:[Industry]],2,FALSE),"-")</f>
        <v>-</v>
      </c>
      <c r="D1663" t="s">
        <v>336</v>
      </c>
      <c r="E1663">
        <v>647.17052969999997</v>
      </c>
      <c r="F1663">
        <v>308.64999999999998</v>
      </c>
      <c r="G1663">
        <v>194.159693090611</v>
      </c>
      <c r="H1663">
        <v>33.448639389866699</v>
      </c>
      <c r="I1663">
        <v>-10.5067939764355</v>
      </c>
      <c r="J1663">
        <v>2.4458683848741898</v>
      </c>
      <c r="K1663">
        <v>269.55454612388201</v>
      </c>
      <c r="M1663">
        <v>60.523107360630902</v>
      </c>
      <c r="N1663">
        <v>1.576284926062</v>
      </c>
      <c r="O1663">
        <v>15.0170095577515</v>
      </c>
      <c r="P1663">
        <v>250.141803743618</v>
      </c>
    </row>
    <row r="1664" spans="1:17" hidden="1" x14ac:dyDescent="0.3">
      <c r="A1664" t="s">
        <v>3483</v>
      </c>
      <c r="B1664" t="s">
        <v>3484</v>
      </c>
      <c r="C1664" t="str">
        <f>IFERROR(VLOOKUP(Table1[[#This Row],[Ticker]],[1]!Table1[[Symbol]:[Industry]],2,FALSE),"-")</f>
        <v>-</v>
      </c>
      <c r="D1664" t="s">
        <v>401</v>
      </c>
      <c r="E1664">
        <v>644.0163708</v>
      </c>
      <c r="F1664">
        <v>607.79999999999995</v>
      </c>
      <c r="G1664">
        <v>62.555787910232702</v>
      </c>
      <c r="H1664">
        <v>26.8604349405406</v>
      </c>
      <c r="I1664">
        <v>31.718907750005101</v>
      </c>
      <c r="J1664">
        <v>12.1090109200903</v>
      </c>
      <c r="K1664">
        <v>517.30178193661595</v>
      </c>
      <c r="L1664">
        <v>453.513927415382</v>
      </c>
      <c r="M1664">
        <v>74.460303546563793</v>
      </c>
      <c r="N1664">
        <v>2.4915736550001002</v>
      </c>
      <c r="O1664">
        <v>3.6442908851596001</v>
      </c>
      <c r="P1664">
        <v>101.85984722683401</v>
      </c>
      <c r="Q1664">
        <v>5.6564597471543E-2</v>
      </c>
    </row>
    <row r="1665" spans="1:17" hidden="1" x14ac:dyDescent="0.3">
      <c r="A1665" t="s">
        <v>3485</v>
      </c>
      <c r="B1665" t="s">
        <v>3486</v>
      </c>
      <c r="C1665" t="str">
        <f>IFERROR(VLOOKUP(Table1[[#This Row],[Ticker]],[1]!Table1[[Symbol]:[Industry]],2,FALSE),"-")</f>
        <v>-</v>
      </c>
      <c r="D1665" t="s">
        <v>401</v>
      </c>
      <c r="E1665">
        <v>643.96853351999903</v>
      </c>
      <c r="F1665">
        <v>67.680000000000007</v>
      </c>
      <c r="G1665">
        <v>-7.6913816945289497</v>
      </c>
      <c r="H1665">
        <v>-5.3903176193126301</v>
      </c>
      <c r="I1665">
        <v>-39.4628193996177</v>
      </c>
      <c r="J1665">
        <v>-1.4841731247563801</v>
      </c>
      <c r="K1665">
        <v>70.838011147513598</v>
      </c>
      <c r="L1665">
        <v>71.048293055166795</v>
      </c>
      <c r="M1665">
        <v>43.995514640263004</v>
      </c>
      <c r="N1665">
        <v>0.84119233868392995</v>
      </c>
      <c r="O1665">
        <v>44.784278959810798</v>
      </c>
      <c r="P1665">
        <v>20.641711229946502</v>
      </c>
      <c r="Q1665">
        <v>-7.9453489491920007E-3</v>
      </c>
    </row>
    <row r="1666" spans="1:17" hidden="1" x14ac:dyDescent="0.3">
      <c r="A1666" t="s">
        <v>3487</v>
      </c>
      <c r="B1666" t="s">
        <v>3488</v>
      </c>
      <c r="C1666" t="str">
        <f>IFERROR(VLOOKUP(Table1[[#This Row],[Ticker]],[1]!Table1[[Symbol]:[Industry]],2,FALSE),"-")</f>
        <v>-</v>
      </c>
      <c r="D1666" t="s">
        <v>1502</v>
      </c>
      <c r="E1666">
        <v>641.61290421800004</v>
      </c>
      <c r="F1666">
        <v>27.74</v>
      </c>
      <c r="G1666">
        <v>10.2941572940664</v>
      </c>
      <c r="H1666">
        <v>10.0686922976661</v>
      </c>
      <c r="I1666">
        <v>-14.3269559876346</v>
      </c>
      <c r="J1666">
        <v>2.96285636792943</v>
      </c>
      <c r="K1666">
        <v>27.1034555771563</v>
      </c>
      <c r="L1666">
        <v>26.650779813353701</v>
      </c>
      <c r="M1666">
        <v>55.973285028329002</v>
      </c>
      <c r="N1666">
        <v>1.14459292514033</v>
      </c>
      <c r="O1666">
        <v>33.020908435472201</v>
      </c>
      <c r="P1666">
        <v>40.101010101009997</v>
      </c>
      <c r="Q1666">
        <v>-1.544284348281E-2</v>
      </c>
    </row>
    <row r="1667" spans="1:17" hidden="1" x14ac:dyDescent="0.3">
      <c r="A1667" t="s">
        <v>3489</v>
      </c>
      <c r="B1667" t="s">
        <v>3490</v>
      </c>
      <c r="C1667" t="str">
        <f>IFERROR(VLOOKUP(Table1[[#This Row],[Ticker]],[1]!Table1[[Symbol]:[Industry]],2,FALSE),"-")</f>
        <v>-</v>
      </c>
      <c r="D1667" t="s">
        <v>156</v>
      </c>
      <c r="E1667">
        <v>640.59533875</v>
      </c>
      <c r="F1667">
        <v>97.75</v>
      </c>
      <c r="G1667">
        <v>-63.257143058051902</v>
      </c>
      <c r="H1667">
        <v>-5.6237942058477701</v>
      </c>
      <c r="I1667">
        <v>-38.7271502566972</v>
      </c>
      <c r="J1667">
        <v>-0.340770266575119</v>
      </c>
      <c r="K1667">
        <v>103.161187989791</v>
      </c>
      <c r="L1667">
        <v>116.130997308769</v>
      </c>
      <c r="M1667">
        <v>40.686394012387197</v>
      </c>
      <c r="N1667">
        <v>0.92859853948881899</v>
      </c>
      <c r="O1667">
        <v>66.5473145780051</v>
      </c>
      <c r="P1667">
        <v>7.2996706915477496</v>
      </c>
      <c r="Q1667">
        <v>2.5671878823989001E-2</v>
      </c>
    </row>
    <row r="1668" spans="1:17" hidden="1" x14ac:dyDescent="0.3">
      <c r="A1668" t="s">
        <v>3491</v>
      </c>
      <c r="B1668" t="s">
        <v>3492</v>
      </c>
      <c r="C1668" t="str">
        <f>IFERROR(VLOOKUP(Table1[[#This Row],[Ticker]],[1]!Table1[[Symbol]:[Industry]],2,FALSE),"-")</f>
        <v>-</v>
      </c>
      <c r="D1668" t="s">
        <v>46</v>
      </c>
      <c r="E1668">
        <v>639.27868999999998</v>
      </c>
      <c r="F1668">
        <v>532.75</v>
      </c>
      <c r="G1668">
        <v>280.55099743843698</v>
      </c>
      <c r="H1668">
        <v>82.810902953344595</v>
      </c>
      <c r="I1668">
        <v>293.90174957909898</v>
      </c>
      <c r="J1668">
        <v>0.73972558299996805</v>
      </c>
      <c r="K1668">
        <v>333.26208353447402</v>
      </c>
      <c r="M1668">
        <v>60.416587665544803</v>
      </c>
      <c r="O1668">
        <v>14.4814641013608</v>
      </c>
      <c r="P1668">
        <v>333.130081300813</v>
      </c>
    </row>
    <row r="1669" spans="1:17" hidden="1" x14ac:dyDescent="0.3">
      <c r="A1669" t="s">
        <v>3493</v>
      </c>
      <c r="B1669" t="s">
        <v>3494</v>
      </c>
      <c r="C1669" t="str">
        <f>IFERROR(VLOOKUP(Table1[[#This Row],[Ticker]],[1]!Table1[[Symbol]:[Industry]],2,FALSE),"-")</f>
        <v>-</v>
      </c>
      <c r="D1669" t="s">
        <v>59</v>
      </c>
      <c r="E1669">
        <v>639.09936900000002</v>
      </c>
      <c r="F1669">
        <v>502.65</v>
      </c>
      <c r="G1669">
        <v>-55.784353512139297</v>
      </c>
      <c r="H1669">
        <v>6.61166923686954</v>
      </c>
      <c r="I1669">
        <v>-26.0652451859808</v>
      </c>
      <c r="J1669">
        <v>14.521533033362299</v>
      </c>
      <c r="K1669">
        <v>482.94142406745198</v>
      </c>
      <c r="L1669">
        <v>540.05001809380803</v>
      </c>
      <c r="M1669">
        <v>63.172747870271799</v>
      </c>
      <c r="N1669">
        <v>1.2861238461728399</v>
      </c>
      <c r="O1669">
        <v>68.109022182433094</v>
      </c>
      <c r="P1669">
        <v>41.412294274862802</v>
      </c>
      <c r="Q1669">
        <v>-9.6443951392159999E-3</v>
      </c>
    </row>
    <row r="1670" spans="1:17" hidden="1" x14ac:dyDescent="0.3">
      <c r="A1670" t="s">
        <v>3495</v>
      </c>
      <c r="B1670" t="s">
        <v>3496</v>
      </c>
      <c r="C1670" t="str">
        <f>IFERROR(VLOOKUP(Table1[[#This Row],[Ticker]],[1]!Table1[[Symbol]:[Industry]],2,FALSE),"-")</f>
        <v>-</v>
      </c>
      <c r="D1670" t="s">
        <v>617</v>
      </c>
      <c r="E1670">
        <v>637.27587000000005</v>
      </c>
      <c r="F1670">
        <v>727.65</v>
      </c>
      <c r="G1670">
        <v>-16.554422361061501</v>
      </c>
      <c r="H1670">
        <v>14.7884117031294</v>
      </c>
      <c r="I1670">
        <v>-4.4420367159067098</v>
      </c>
      <c r="J1670">
        <v>9.7351945419508798E-2</v>
      </c>
      <c r="K1670">
        <v>660.79333340177504</v>
      </c>
      <c r="L1670">
        <v>649.25135508191397</v>
      </c>
      <c r="M1670">
        <v>63.749980811125397</v>
      </c>
      <c r="N1670">
        <v>1.61831330207612</v>
      </c>
      <c r="O1670">
        <v>6.5003779289493702</v>
      </c>
      <c r="P1670">
        <v>48.348623853211002</v>
      </c>
      <c r="Q1670">
        <v>-4.0542058048941003E-2</v>
      </c>
    </row>
    <row r="1671" spans="1:17" hidden="1" x14ac:dyDescent="0.3">
      <c r="A1671" t="s">
        <v>3497</v>
      </c>
      <c r="B1671" t="s">
        <v>3498</v>
      </c>
      <c r="C1671" t="str">
        <f>IFERROR(VLOOKUP(Table1[[#This Row],[Ticker]],[1]!Table1[[Symbol]:[Industry]],2,FALSE),"-")</f>
        <v>-</v>
      </c>
      <c r="D1671" t="s">
        <v>191</v>
      </c>
      <c r="E1671">
        <v>636.84038499999997</v>
      </c>
      <c r="F1671">
        <v>159.22999999999999</v>
      </c>
      <c r="G1671">
        <v>-18.222977038139501</v>
      </c>
      <c r="H1671">
        <v>2.2623807008361099</v>
      </c>
      <c r="I1671">
        <v>-1.8854466271842401</v>
      </c>
      <c r="J1671">
        <v>-1.02916020833967</v>
      </c>
      <c r="K1671">
        <v>160.57827606181999</v>
      </c>
      <c r="L1671">
        <v>155.51845945457001</v>
      </c>
      <c r="M1671">
        <v>48.930830413507302</v>
      </c>
      <c r="N1671">
        <v>0.868876125644238</v>
      </c>
      <c r="O1671">
        <v>33.077937574577597</v>
      </c>
      <c r="P1671">
        <v>25.973101265822699</v>
      </c>
      <c r="Q1671">
        <v>-2.8884745098743E-2</v>
      </c>
    </row>
    <row r="1672" spans="1:17" hidden="1" x14ac:dyDescent="0.3">
      <c r="A1672" t="s">
        <v>3499</v>
      </c>
      <c r="B1672" t="s">
        <v>3500</v>
      </c>
      <c r="C1672" t="str">
        <f>IFERROR(VLOOKUP(Table1[[#This Row],[Ticker]],[1]!Table1[[Symbol]:[Industry]],2,FALSE),"-")</f>
        <v>-</v>
      </c>
      <c r="D1672" t="s">
        <v>569</v>
      </c>
      <c r="E1672">
        <v>636.28154759999995</v>
      </c>
      <c r="F1672">
        <v>46.04</v>
      </c>
      <c r="G1672">
        <v>-34.027742532127299</v>
      </c>
      <c r="H1672">
        <v>1.55217877401774</v>
      </c>
      <c r="I1672">
        <v>-29.420052684407199</v>
      </c>
      <c r="J1672">
        <v>0.81529553599777904</v>
      </c>
      <c r="K1672">
        <v>45.1093217736287</v>
      </c>
      <c r="L1672">
        <v>46.580106717151303</v>
      </c>
      <c r="M1672">
        <v>55.561122747210497</v>
      </c>
      <c r="N1672">
        <v>2.5796204341734801</v>
      </c>
      <c r="O1672">
        <v>38.140747176368301</v>
      </c>
      <c r="P1672">
        <v>16.409608091024001</v>
      </c>
      <c r="Q1672">
        <v>0.13493648827541499</v>
      </c>
    </row>
    <row r="1673" spans="1:17" hidden="1" x14ac:dyDescent="0.3">
      <c r="A1673" t="s">
        <v>3501</v>
      </c>
      <c r="B1673" t="s">
        <v>3502</v>
      </c>
      <c r="C1673" t="str">
        <f>IFERROR(VLOOKUP(Table1[[#This Row],[Ticker]],[1]!Table1[[Symbol]:[Industry]],2,FALSE),"-")</f>
        <v>-</v>
      </c>
      <c r="D1673" t="s">
        <v>617</v>
      </c>
      <c r="E1673">
        <v>636</v>
      </c>
      <c r="F1673">
        <v>530</v>
      </c>
      <c r="G1673">
        <v>166.01511953587399</v>
      </c>
      <c r="H1673">
        <v>35.189334335159501</v>
      </c>
      <c r="I1673">
        <v>50.051719366738901</v>
      </c>
      <c r="J1673">
        <v>2.3166205719757902</v>
      </c>
      <c r="K1673">
        <v>428.96418693215901</v>
      </c>
      <c r="L1673">
        <v>335.24020587872599</v>
      </c>
      <c r="M1673">
        <v>70.764504547976003</v>
      </c>
      <c r="N1673">
        <v>2.3987848791084501</v>
      </c>
      <c r="O1673">
        <v>5.3773584905660403</v>
      </c>
      <c r="P1673">
        <v>257.02256652071401</v>
      </c>
      <c r="Q1673">
        <v>7.3599838205914994E-2</v>
      </c>
    </row>
    <row r="1674" spans="1:17" hidden="1" x14ac:dyDescent="0.3">
      <c r="A1674" t="s">
        <v>3503</v>
      </c>
      <c r="B1674" t="s">
        <v>3504</v>
      </c>
      <c r="C1674" t="str">
        <f>IFERROR(VLOOKUP(Table1[[#This Row],[Ticker]],[1]!Table1[[Symbol]:[Industry]],2,FALSE),"-")</f>
        <v>-</v>
      </c>
      <c r="D1674" t="s">
        <v>140</v>
      </c>
      <c r="E1674">
        <v>634.52465729999994</v>
      </c>
      <c r="F1674">
        <v>336.5</v>
      </c>
      <c r="G1674">
        <v>118.601486345656</v>
      </c>
      <c r="H1674">
        <v>-12.0966640964637</v>
      </c>
      <c r="I1674">
        <v>-17.7188991286888</v>
      </c>
      <c r="J1674">
        <v>-4.33743836475987</v>
      </c>
      <c r="K1674">
        <v>357.18743468287897</v>
      </c>
      <c r="L1674">
        <v>304.29288946039497</v>
      </c>
      <c r="M1674">
        <v>26.991088061531499</v>
      </c>
      <c r="N1674">
        <v>0.48914788813188198</v>
      </c>
      <c r="O1674">
        <v>34.918276374442797</v>
      </c>
      <c r="P1674">
        <v>205.90909090909</v>
      </c>
      <c r="Q1674">
        <v>0.23591891791108999</v>
      </c>
    </row>
    <row r="1675" spans="1:17" hidden="1" x14ac:dyDescent="0.3">
      <c r="A1675" t="s">
        <v>3505</v>
      </c>
      <c r="B1675" t="s">
        <v>3506</v>
      </c>
      <c r="C1675" t="str">
        <f>IFERROR(VLOOKUP(Table1[[#This Row],[Ticker]],[1]!Table1[[Symbol]:[Industry]],2,FALSE),"-")</f>
        <v>-</v>
      </c>
      <c r="D1675" t="s">
        <v>1734</v>
      </c>
      <c r="E1675">
        <v>634.48811999999998</v>
      </c>
      <c r="F1675">
        <v>467.25</v>
      </c>
      <c r="G1675">
        <v>-27.333029310811</v>
      </c>
      <c r="H1675">
        <v>24.239688560541001</v>
      </c>
      <c r="I1675">
        <v>-13.903075311176099</v>
      </c>
      <c r="J1675">
        <v>18.345940915837499</v>
      </c>
      <c r="K1675">
        <v>418.00642738397602</v>
      </c>
      <c r="L1675">
        <v>426.620558621096</v>
      </c>
      <c r="M1675">
        <v>76.415359768677405</v>
      </c>
      <c r="N1675">
        <v>2.3071937427565401</v>
      </c>
      <c r="O1675">
        <v>27.0090957731407</v>
      </c>
      <c r="P1675">
        <v>48.734680884927499</v>
      </c>
    </row>
    <row r="1676" spans="1:17" hidden="1" x14ac:dyDescent="0.3">
      <c r="A1676" t="s">
        <v>3507</v>
      </c>
      <c r="B1676" t="s">
        <v>3508</v>
      </c>
      <c r="C1676" t="str">
        <f>IFERROR(VLOOKUP(Table1[[#This Row],[Ticker]],[1]!Table1[[Symbol]:[Industry]],2,FALSE),"-")</f>
        <v>-</v>
      </c>
      <c r="D1676" t="s">
        <v>191</v>
      </c>
      <c r="E1676">
        <v>634.20000000000005</v>
      </c>
      <c r="F1676">
        <v>241.6</v>
      </c>
      <c r="G1676">
        <v>53.344460385746203</v>
      </c>
      <c r="H1676">
        <v>47.329920649905198</v>
      </c>
      <c r="I1676">
        <v>47.626984370736203</v>
      </c>
      <c r="J1676">
        <v>-10.0918991628147</v>
      </c>
      <c r="K1676">
        <v>182.116472014262</v>
      </c>
      <c r="L1676">
        <v>154.400452050452</v>
      </c>
      <c r="M1676">
        <v>71.516957523469998</v>
      </c>
      <c r="N1676">
        <v>3.0716263620275299</v>
      </c>
      <c r="O1676">
        <v>9.1473509933774899</v>
      </c>
      <c r="P1676">
        <v>96.422764227642205</v>
      </c>
      <c r="Q1676">
        <v>7.6333961447213994E-2</v>
      </c>
    </row>
    <row r="1677" spans="1:17" hidden="1" x14ac:dyDescent="0.3">
      <c r="A1677" t="s">
        <v>3509</v>
      </c>
      <c r="B1677" t="s">
        <v>3510</v>
      </c>
      <c r="C1677" t="str">
        <f>IFERROR(VLOOKUP(Table1[[#This Row],[Ticker]],[1]!Table1[[Symbol]:[Industry]],2,FALSE),"-")</f>
        <v>-</v>
      </c>
      <c r="D1677" t="s">
        <v>130</v>
      </c>
      <c r="E1677">
        <v>633.89029000000005</v>
      </c>
      <c r="F1677">
        <v>550</v>
      </c>
      <c r="G1677">
        <v>-15.3537644663247</v>
      </c>
      <c r="H1677">
        <v>-15.8327752075748</v>
      </c>
      <c r="I1677">
        <v>7.5622050656415398</v>
      </c>
      <c r="J1677">
        <v>14.5144118365265</v>
      </c>
      <c r="K1677">
        <v>554.83238226706203</v>
      </c>
      <c r="L1677">
        <v>521.94052766932896</v>
      </c>
      <c r="M1677">
        <v>60.720766881890903</v>
      </c>
      <c r="N1677">
        <v>4.6345984112974401</v>
      </c>
      <c r="O1677">
        <v>12.363636363636299</v>
      </c>
      <c r="P1677">
        <v>23.595505617977501</v>
      </c>
    </row>
    <row r="1678" spans="1:17" hidden="1" x14ac:dyDescent="0.3">
      <c r="A1678" t="s">
        <v>3511</v>
      </c>
      <c r="B1678" t="s">
        <v>3512</v>
      </c>
      <c r="C1678" t="str">
        <f>IFERROR(VLOOKUP(Table1[[#This Row],[Ticker]],[1]!Table1[[Symbol]:[Industry]],2,FALSE),"-")</f>
        <v>-</v>
      </c>
      <c r="D1678" t="s">
        <v>297</v>
      </c>
      <c r="E1678">
        <v>631.36537323999903</v>
      </c>
      <c r="F1678">
        <v>561.4</v>
      </c>
      <c r="G1678">
        <v>-4.5223056853899903</v>
      </c>
      <c r="H1678">
        <v>-9.2756408085221995</v>
      </c>
      <c r="I1678">
        <v>-7.9207015873782298</v>
      </c>
      <c r="J1678">
        <v>-1.69821841561408</v>
      </c>
      <c r="K1678">
        <v>553.38130982555697</v>
      </c>
      <c r="L1678">
        <v>523.25678681861302</v>
      </c>
      <c r="M1678">
        <v>50.784261004277198</v>
      </c>
      <c r="N1678">
        <v>1.16677648090791</v>
      </c>
      <c r="O1678">
        <v>51.618673777229702</v>
      </c>
      <c r="P1678">
        <v>37.094017094017097</v>
      </c>
      <c r="Q1678">
        <v>0.11728249636577399</v>
      </c>
    </row>
    <row r="1679" spans="1:17" hidden="1" x14ac:dyDescent="0.3">
      <c r="A1679" t="s">
        <v>3513</v>
      </c>
      <c r="B1679" t="s">
        <v>3514</v>
      </c>
      <c r="C1679" t="str">
        <f>IFERROR(VLOOKUP(Table1[[#This Row],[Ticker]],[1]!Table1[[Symbol]:[Industry]],2,FALSE),"-")</f>
        <v>-</v>
      </c>
      <c r="D1679" t="s">
        <v>252</v>
      </c>
      <c r="E1679">
        <v>631.23694888199998</v>
      </c>
      <c r="F1679">
        <v>195.27</v>
      </c>
      <c r="G1679">
        <v>12.6604199308383</v>
      </c>
      <c r="H1679">
        <v>-6.1367475737234303</v>
      </c>
      <c r="I1679">
        <v>-51.407201619689097</v>
      </c>
      <c r="J1679">
        <v>-2.5468256629753898</v>
      </c>
      <c r="K1679">
        <v>212.32505703250101</v>
      </c>
      <c r="L1679">
        <v>218.66563600129501</v>
      </c>
      <c r="M1679">
        <v>40.915369241457199</v>
      </c>
      <c r="N1679">
        <v>1.47894765956997</v>
      </c>
      <c r="O1679">
        <v>77.677062528806204</v>
      </c>
      <c r="P1679">
        <v>56.216000000000001</v>
      </c>
      <c r="Q1679">
        <v>3.9488890643711E-2</v>
      </c>
    </row>
    <row r="1680" spans="1:17" hidden="1" x14ac:dyDescent="0.3">
      <c r="A1680" t="s">
        <v>3515</v>
      </c>
      <c r="B1680" t="s">
        <v>3516</v>
      </c>
      <c r="C1680" t="str">
        <f>IFERROR(VLOOKUP(Table1[[#This Row],[Ticker]],[1]!Table1[[Symbol]:[Industry]],2,FALSE),"-")</f>
        <v>-</v>
      </c>
      <c r="D1680" t="s">
        <v>230</v>
      </c>
      <c r="E1680">
        <v>630.20114510999997</v>
      </c>
      <c r="F1680">
        <v>1600.1</v>
      </c>
      <c r="G1680">
        <v>241.605570099294</v>
      </c>
      <c r="H1680">
        <v>4.0498539004063199</v>
      </c>
      <c r="I1680">
        <v>36.767384215641599</v>
      </c>
      <c r="J1680">
        <v>-3.1216351529262201</v>
      </c>
      <c r="K1680">
        <v>1450.0866319076299</v>
      </c>
      <c r="L1680">
        <v>1152.4056819674799</v>
      </c>
      <c r="M1680">
        <v>57.488605180677403</v>
      </c>
      <c r="N1680">
        <v>0.71096980906108298</v>
      </c>
      <c r="O1680">
        <v>4.3059808761952398</v>
      </c>
      <c r="P1680">
        <v>284.13155683591401</v>
      </c>
      <c r="Q1680">
        <v>0.16938823214867099</v>
      </c>
    </row>
    <row r="1681" spans="1:17" hidden="1" x14ac:dyDescent="0.3">
      <c r="A1681" t="s">
        <v>3517</v>
      </c>
      <c r="B1681" t="s">
        <v>3518</v>
      </c>
      <c r="C1681" t="str">
        <f>IFERROR(VLOOKUP(Table1[[#This Row],[Ticker]],[1]!Table1[[Symbol]:[Industry]],2,FALSE),"-")</f>
        <v>-</v>
      </c>
      <c r="D1681" t="s">
        <v>398</v>
      </c>
      <c r="E1681">
        <v>623.76042399999994</v>
      </c>
      <c r="F1681">
        <v>47.12</v>
      </c>
      <c r="G1681">
        <v>5.3833704432719296</v>
      </c>
      <c r="H1681">
        <v>9.7051324586681993</v>
      </c>
      <c r="I1681">
        <v>-8.1000354789152897</v>
      </c>
      <c r="J1681">
        <v>1.64839273834594</v>
      </c>
      <c r="K1681">
        <v>43.499415479240596</v>
      </c>
      <c r="L1681">
        <v>41.907106141311502</v>
      </c>
      <c r="M1681">
        <v>81.312178619066003</v>
      </c>
      <c r="N1681">
        <v>1.63305922962828</v>
      </c>
      <c r="O1681">
        <v>14.8132427843803</v>
      </c>
      <c r="P1681">
        <v>46.7912772585669</v>
      </c>
      <c r="Q1681">
        <v>4.4416495607340997E-2</v>
      </c>
    </row>
    <row r="1682" spans="1:17" hidden="1" x14ac:dyDescent="0.3">
      <c r="A1682" t="s">
        <v>3519</v>
      </c>
      <c r="B1682" t="s">
        <v>3520</v>
      </c>
      <c r="C1682" t="str">
        <f>IFERROR(VLOOKUP(Table1[[#This Row],[Ticker]],[1]!Table1[[Symbol]:[Industry]],2,FALSE),"-")</f>
        <v>-</v>
      </c>
      <c r="D1682" t="s">
        <v>387</v>
      </c>
      <c r="E1682">
        <v>618.29685395499996</v>
      </c>
      <c r="F1682">
        <v>39.369999999999997</v>
      </c>
      <c r="G1682">
        <v>37.793233463281901</v>
      </c>
      <c r="H1682">
        <v>5.5763382149114804</v>
      </c>
      <c r="I1682">
        <v>-9.3432991574750694</v>
      </c>
      <c r="J1682">
        <v>-1.53718504558696</v>
      </c>
      <c r="K1682">
        <v>38.291745346172803</v>
      </c>
      <c r="L1682">
        <v>35.596819217528299</v>
      </c>
      <c r="M1682">
        <v>57.4816214768123</v>
      </c>
      <c r="N1682">
        <v>0.35379978867412298</v>
      </c>
      <c r="O1682">
        <v>25.222250444500801</v>
      </c>
      <c r="P1682">
        <v>83.5431235431235</v>
      </c>
      <c r="Q1682">
        <v>1.2383574526100999E-2</v>
      </c>
    </row>
    <row r="1683" spans="1:17" hidden="1" x14ac:dyDescent="0.3">
      <c r="A1683" t="s">
        <v>3521</v>
      </c>
      <c r="B1683" t="s">
        <v>3522</v>
      </c>
      <c r="C1683" t="str">
        <f>IFERROR(VLOOKUP(Table1[[#This Row],[Ticker]],[1]!Table1[[Symbol]:[Industry]],2,FALSE),"-")</f>
        <v>-</v>
      </c>
      <c r="D1683" t="s">
        <v>46</v>
      </c>
      <c r="E1683">
        <v>617.24879999999996</v>
      </c>
      <c r="F1683">
        <v>347.55</v>
      </c>
      <c r="G1683">
        <v>166.82782443657501</v>
      </c>
      <c r="H1683">
        <v>-7.3481559438330901</v>
      </c>
      <c r="I1683">
        <v>180.17857657723701</v>
      </c>
      <c r="J1683">
        <v>-21.793731555932201</v>
      </c>
      <c r="K1683">
        <v>316.34985798719998</v>
      </c>
      <c r="M1683">
        <v>43.147469944338802</v>
      </c>
      <c r="N1683">
        <v>1.45660298131429</v>
      </c>
      <c r="O1683">
        <v>42.943461372464299</v>
      </c>
      <c r="P1683">
        <v>262.03125</v>
      </c>
    </row>
    <row r="1684" spans="1:17" hidden="1" x14ac:dyDescent="0.3">
      <c r="A1684" t="s">
        <v>3523</v>
      </c>
      <c r="B1684" t="s">
        <v>3524</v>
      </c>
      <c r="C1684" t="str">
        <f>IFERROR(VLOOKUP(Table1[[#This Row],[Ticker]],[1]!Table1[[Symbol]:[Industry]],2,FALSE),"-")</f>
        <v>-</v>
      </c>
      <c r="D1684" t="s">
        <v>539</v>
      </c>
      <c r="E1684">
        <v>617.03294474500001</v>
      </c>
      <c r="F1684">
        <v>699.55</v>
      </c>
      <c r="G1684">
        <v>-9.3886804395666701</v>
      </c>
      <c r="H1684">
        <v>182.602598942084</v>
      </c>
      <c r="I1684">
        <v>-16.042792846924801</v>
      </c>
      <c r="J1684">
        <v>3.5244073354478598</v>
      </c>
      <c r="K1684">
        <v>676.14321408416095</v>
      </c>
      <c r="L1684">
        <v>659.49806604262096</v>
      </c>
      <c r="M1684">
        <v>58.313700525545499</v>
      </c>
      <c r="N1684">
        <v>0.40955344574646901</v>
      </c>
      <c r="O1684">
        <v>15.788721320849101</v>
      </c>
      <c r="P1684">
        <v>27.620176958861599</v>
      </c>
      <c r="Q1684">
        <v>-9.5245334508286997E-2</v>
      </c>
    </row>
    <row r="1685" spans="1:17" hidden="1" x14ac:dyDescent="0.3">
      <c r="A1685" t="s">
        <v>3525</v>
      </c>
      <c r="B1685" t="s">
        <v>3526</v>
      </c>
      <c r="C1685" t="str">
        <f>IFERROR(VLOOKUP(Table1[[#This Row],[Ticker]],[1]!Table1[[Symbol]:[Industry]],2,FALSE),"-")</f>
        <v>-</v>
      </c>
      <c r="D1685" t="s">
        <v>703</v>
      </c>
      <c r="E1685">
        <v>614.94245976000002</v>
      </c>
      <c r="F1685">
        <v>421.35</v>
      </c>
      <c r="G1685">
        <v>-44.137496154836597</v>
      </c>
      <c r="H1685">
        <v>19.952995700074698</v>
      </c>
      <c r="I1685">
        <v>-8.6549622888710402</v>
      </c>
      <c r="J1685">
        <v>4.5630028277048398</v>
      </c>
      <c r="K1685">
        <v>380.92438738951802</v>
      </c>
      <c r="L1685">
        <v>399.65819485807702</v>
      </c>
      <c r="M1685">
        <v>67.778499092711499</v>
      </c>
      <c r="N1685">
        <v>2.0703960047228298</v>
      </c>
      <c r="O1685">
        <v>31.244808354099899</v>
      </c>
      <c r="P1685">
        <v>39.519867549668803</v>
      </c>
      <c r="Q1685">
        <v>7.2024037865459998E-3</v>
      </c>
    </row>
    <row r="1686" spans="1:17" hidden="1" x14ac:dyDescent="0.3">
      <c r="A1686" t="s">
        <v>3527</v>
      </c>
      <c r="B1686" t="s">
        <v>3528</v>
      </c>
      <c r="C1686" t="str">
        <f>IFERROR(VLOOKUP(Table1[[#This Row],[Ticker]],[1]!Table1[[Symbol]:[Industry]],2,FALSE),"-")</f>
        <v>-</v>
      </c>
      <c r="D1686" t="s">
        <v>617</v>
      </c>
      <c r="E1686">
        <v>613.95130601000005</v>
      </c>
      <c r="F1686">
        <v>142.1</v>
      </c>
      <c r="G1686">
        <v>-11.4002760942317</v>
      </c>
      <c r="H1686">
        <v>14.2652640081113</v>
      </c>
      <c r="I1686">
        <v>-1.84797356597288</v>
      </c>
      <c r="J1686">
        <v>2.7688038137279798</v>
      </c>
      <c r="K1686">
        <v>128.88141036758799</v>
      </c>
      <c r="L1686">
        <v>127.43096543023</v>
      </c>
      <c r="M1686">
        <v>67.683023706210804</v>
      </c>
      <c r="N1686">
        <v>2.2589332647715401</v>
      </c>
      <c r="O1686">
        <v>13.933849401829701</v>
      </c>
      <c r="P1686">
        <v>34.564393939393902</v>
      </c>
      <c r="Q1686">
        <v>2.9855719857484E-2</v>
      </c>
    </row>
    <row r="1687" spans="1:17" hidden="1" x14ac:dyDescent="0.3">
      <c r="A1687" t="s">
        <v>3529</v>
      </c>
      <c r="B1687" t="s">
        <v>3530</v>
      </c>
      <c r="C1687" t="str">
        <f>IFERROR(VLOOKUP(Table1[[#This Row],[Ticker]],[1]!Table1[[Symbol]:[Industry]],2,FALSE),"-")</f>
        <v>-</v>
      </c>
      <c r="D1687" t="s">
        <v>140</v>
      </c>
      <c r="E1687">
        <v>611.84210900799997</v>
      </c>
      <c r="F1687">
        <v>45.58</v>
      </c>
      <c r="G1687">
        <v>23.5314814353146</v>
      </c>
      <c r="H1687">
        <v>-0.21189821882830301</v>
      </c>
      <c r="I1687">
        <v>5.4712144784609098</v>
      </c>
      <c r="J1687">
        <v>1.6510047147462401</v>
      </c>
      <c r="K1687">
        <v>44.926556056211197</v>
      </c>
      <c r="L1687">
        <v>41.174787385187301</v>
      </c>
      <c r="M1687">
        <v>52.317550568507897</v>
      </c>
      <c r="N1687">
        <v>0.718620148282617</v>
      </c>
      <c r="O1687">
        <v>29.442738043001299</v>
      </c>
      <c r="P1687">
        <v>74.971209213051793</v>
      </c>
      <c r="Q1687">
        <v>7.7629972210551998E-2</v>
      </c>
    </row>
    <row r="1688" spans="1:17" hidden="1" x14ac:dyDescent="0.3">
      <c r="A1688" t="s">
        <v>3531</v>
      </c>
      <c r="B1688" t="s">
        <v>3532</v>
      </c>
      <c r="C1688" t="str">
        <f>IFERROR(VLOOKUP(Table1[[#This Row],[Ticker]],[1]!Table1[[Symbol]:[Industry]],2,FALSE),"-")</f>
        <v>-</v>
      </c>
      <c r="E1688">
        <v>610.42066979399999</v>
      </c>
      <c r="F1688">
        <v>44.98</v>
      </c>
      <c r="G1688">
        <v>412.98615648229099</v>
      </c>
      <c r="H1688">
        <v>14.7973323193068</v>
      </c>
      <c r="I1688">
        <v>-2.3402736015669099</v>
      </c>
      <c r="J1688">
        <v>-2.5458951810172699</v>
      </c>
      <c r="K1688">
        <v>46.471011967092203</v>
      </c>
      <c r="L1688">
        <v>39.143885585419099</v>
      </c>
      <c r="M1688">
        <v>35.253034919688602</v>
      </c>
      <c r="N1688">
        <v>1.06963635978593</v>
      </c>
      <c r="O1688">
        <v>26.500666963094702</v>
      </c>
      <c r="P1688">
        <v>433.35968379446598</v>
      </c>
      <c r="Q1688">
        <v>0.299436997910416</v>
      </c>
    </row>
    <row r="1689" spans="1:17" hidden="1" x14ac:dyDescent="0.3">
      <c r="A1689" t="s">
        <v>3533</v>
      </c>
      <c r="B1689" t="s">
        <v>3534</v>
      </c>
      <c r="C1689" t="str">
        <f>IFERROR(VLOOKUP(Table1[[#This Row],[Ticker]],[1]!Table1[[Symbol]:[Industry]],2,FALSE),"-")</f>
        <v>-</v>
      </c>
      <c r="D1689" t="s">
        <v>304</v>
      </c>
      <c r="E1689">
        <v>609.19891800000005</v>
      </c>
      <c r="F1689">
        <v>465</v>
      </c>
      <c r="G1689">
        <v>-12.8174624334108</v>
      </c>
      <c r="H1689">
        <v>-3.7505813455268799</v>
      </c>
      <c r="I1689">
        <v>-11.581891496378701</v>
      </c>
      <c r="J1689">
        <v>-5.1800750402960798</v>
      </c>
      <c r="K1689">
        <v>445.47070503016698</v>
      </c>
      <c r="L1689">
        <v>446.843215981968</v>
      </c>
      <c r="M1689">
        <v>60.177471286675001</v>
      </c>
      <c r="N1689">
        <v>2.2091768207833602</v>
      </c>
      <c r="O1689">
        <v>16.989247311827899</v>
      </c>
      <c r="P1689">
        <v>18.5921958684009</v>
      </c>
      <c r="Q1689">
        <v>-2.9997361623735001E-2</v>
      </c>
    </row>
    <row r="1690" spans="1:17" hidden="1" x14ac:dyDescent="0.3">
      <c r="A1690" t="s">
        <v>3535</v>
      </c>
      <c r="B1690" t="s">
        <v>3536</v>
      </c>
      <c r="C1690" t="str">
        <f>IFERROR(VLOOKUP(Table1[[#This Row],[Ticker]],[1]!Table1[[Symbol]:[Industry]],2,FALSE),"-")</f>
        <v>-</v>
      </c>
      <c r="E1690">
        <v>606.75725</v>
      </c>
      <c r="F1690">
        <v>670.45</v>
      </c>
      <c r="G1690">
        <v>67.598154495010704</v>
      </c>
      <c r="H1690">
        <v>22.5100457917925</v>
      </c>
      <c r="I1690">
        <v>10.107906534186</v>
      </c>
      <c r="J1690">
        <v>4.80994241027068</v>
      </c>
      <c r="K1690">
        <v>636.32745476872003</v>
      </c>
      <c r="L1690">
        <v>592.03307291953297</v>
      </c>
      <c r="M1690">
        <v>61.987470442264403</v>
      </c>
      <c r="N1690">
        <v>1.07301667508842</v>
      </c>
      <c r="O1690">
        <v>29.6144380639868</v>
      </c>
      <c r="P1690">
        <v>97.191176470588204</v>
      </c>
    </row>
    <row r="1691" spans="1:17" hidden="1" x14ac:dyDescent="0.3">
      <c r="A1691" t="s">
        <v>3537</v>
      </c>
      <c r="B1691" t="s">
        <v>3538</v>
      </c>
      <c r="C1691" t="str">
        <f>IFERROR(VLOOKUP(Table1[[#This Row],[Ticker]],[1]!Table1[[Symbol]:[Industry]],2,FALSE),"-")</f>
        <v>-</v>
      </c>
      <c r="D1691" t="s">
        <v>216</v>
      </c>
      <c r="E1691">
        <v>605.71500000000003</v>
      </c>
      <c r="F1691">
        <v>550.65</v>
      </c>
      <c r="G1691">
        <v>73.1502009266096</v>
      </c>
      <c r="H1691">
        <v>-1.3455957203954101</v>
      </c>
      <c r="I1691">
        <v>60.155812123297601</v>
      </c>
      <c r="J1691">
        <v>-5.2139413043902296</v>
      </c>
      <c r="K1691">
        <v>523.77829399545703</v>
      </c>
      <c r="L1691">
        <v>380.90902267836202</v>
      </c>
      <c r="M1691">
        <v>31.1804392098915</v>
      </c>
      <c r="N1691">
        <v>0.28448323443443102</v>
      </c>
      <c r="O1691">
        <v>13.129937346772</v>
      </c>
      <c r="P1691">
        <v>142.31023102310201</v>
      </c>
      <c r="Q1691">
        <v>0.237422125079501</v>
      </c>
    </row>
    <row r="1692" spans="1:17" hidden="1" x14ac:dyDescent="0.3">
      <c r="A1692" t="s">
        <v>3539</v>
      </c>
      <c r="B1692" t="s">
        <v>3540</v>
      </c>
      <c r="C1692" t="str">
        <f>IFERROR(VLOOKUP(Table1[[#This Row],[Ticker]],[1]!Table1[[Symbol]:[Industry]],2,FALSE),"-")</f>
        <v>-</v>
      </c>
      <c r="D1692" t="s">
        <v>539</v>
      </c>
      <c r="E1692">
        <v>605.61148800000001</v>
      </c>
      <c r="F1692">
        <v>163.22</v>
      </c>
      <c r="G1692">
        <v>-22.290746640565199</v>
      </c>
      <c r="H1692">
        <v>-50.525367800167402</v>
      </c>
      <c r="I1692">
        <v>-9.5551087354042004</v>
      </c>
      <c r="J1692">
        <v>-0.33011795372763197</v>
      </c>
      <c r="M1692">
        <v>66.284558345080896</v>
      </c>
      <c r="O1692">
        <v>6.50655556917045</v>
      </c>
      <c r="P1692">
        <v>13.520656558631201</v>
      </c>
    </row>
    <row r="1693" spans="1:17" hidden="1" x14ac:dyDescent="0.3">
      <c r="A1693" t="s">
        <v>3541</v>
      </c>
      <c r="B1693" t="s">
        <v>3542</v>
      </c>
      <c r="C1693" t="str">
        <f>IFERROR(VLOOKUP(Table1[[#This Row],[Ticker]],[1]!Table1[[Symbol]:[Industry]],2,FALSE),"-")</f>
        <v>-</v>
      </c>
      <c r="D1693" t="s">
        <v>46</v>
      </c>
      <c r="E1693">
        <v>604.41351975999999</v>
      </c>
      <c r="F1693">
        <v>245.6</v>
      </c>
      <c r="G1693">
        <v>195.063717594992</v>
      </c>
      <c r="H1693">
        <v>33.180053014513597</v>
      </c>
      <c r="I1693">
        <v>-56.600350471387998</v>
      </c>
      <c r="J1693">
        <v>13.097952085339699</v>
      </c>
      <c r="K1693">
        <v>219.15978391513599</v>
      </c>
      <c r="M1693">
        <v>78.944563742985906</v>
      </c>
      <c r="N1693">
        <v>1.7278726830654501</v>
      </c>
      <c r="O1693">
        <v>89.515472312703494</v>
      </c>
      <c r="P1693">
        <v>236.43835616438301</v>
      </c>
    </row>
    <row r="1694" spans="1:17" hidden="1" x14ac:dyDescent="0.3">
      <c r="A1694" t="s">
        <v>3543</v>
      </c>
      <c r="B1694" t="s">
        <v>3544</v>
      </c>
      <c r="C1694" t="str">
        <f>IFERROR(VLOOKUP(Table1[[#This Row],[Ticker]],[1]!Table1[[Symbol]:[Industry]],2,FALSE),"-")</f>
        <v>-</v>
      </c>
      <c r="D1694" t="s">
        <v>375</v>
      </c>
      <c r="E1694">
        <v>603.94292541699997</v>
      </c>
      <c r="F1694">
        <v>67.09</v>
      </c>
      <c r="G1694">
        <v>-9.4230285355887808</v>
      </c>
      <c r="H1694">
        <v>24.790713566172901</v>
      </c>
      <c r="I1694">
        <v>4.1701478474973701</v>
      </c>
      <c r="J1694">
        <v>-3.2108430736787299</v>
      </c>
      <c r="K1694">
        <v>58.754638111578103</v>
      </c>
      <c r="M1694">
        <v>69.045542567259801</v>
      </c>
      <c r="N1694">
        <v>1.7129444380596199</v>
      </c>
      <c r="O1694">
        <v>15.069309882247699</v>
      </c>
      <c r="P1694">
        <v>49.088888888888803</v>
      </c>
    </row>
    <row r="1695" spans="1:17" hidden="1" x14ac:dyDescent="0.3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59</v>
      </c>
      <c r="E1695">
        <v>603.86810000000003</v>
      </c>
      <c r="F1695">
        <v>138.97999999999999</v>
      </c>
      <c r="G1695">
        <v>-42.405390846509697</v>
      </c>
      <c r="H1695">
        <v>-8.0659531686122996</v>
      </c>
      <c r="I1695">
        <v>-31.528200513271301</v>
      </c>
      <c r="J1695">
        <v>-2.7949482113203099</v>
      </c>
      <c r="K1695">
        <v>146.572184173734</v>
      </c>
      <c r="M1695">
        <v>38.4449959346341</v>
      </c>
      <c r="N1695">
        <v>0.75600018445027195</v>
      </c>
      <c r="O1695">
        <v>54.662541372859302</v>
      </c>
      <c r="P1695">
        <v>7.48646558391337</v>
      </c>
    </row>
    <row r="1696" spans="1:17" hidden="1" x14ac:dyDescent="0.3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D1696" t="s">
        <v>617</v>
      </c>
      <c r="E1696">
        <v>603.54984780799998</v>
      </c>
      <c r="F1696">
        <v>118.97</v>
      </c>
      <c r="G1696">
        <v>27.335095969014599</v>
      </c>
      <c r="H1696">
        <v>29.9248005500008</v>
      </c>
      <c r="I1696">
        <v>51.193146796422198</v>
      </c>
      <c r="J1696">
        <v>19.1641618499667</v>
      </c>
      <c r="K1696">
        <v>96.230921625709499</v>
      </c>
      <c r="L1696">
        <v>85.524194652732703</v>
      </c>
      <c r="M1696">
        <v>81.3449549670717</v>
      </c>
      <c r="N1696">
        <v>2.9742515067461399</v>
      </c>
      <c r="O1696">
        <v>3.0932167773388199</v>
      </c>
      <c r="P1696">
        <v>88.392715756136099</v>
      </c>
      <c r="Q1696">
        <v>2.9116824559277998E-2</v>
      </c>
    </row>
    <row r="1697" spans="1:17" hidden="1" x14ac:dyDescent="0.3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119</v>
      </c>
      <c r="E1697">
        <v>602.70000000000005</v>
      </c>
      <c r="F1697">
        <v>574</v>
      </c>
      <c r="G1697">
        <v>16.304675810081999</v>
      </c>
      <c r="H1697">
        <v>11.655142565211101</v>
      </c>
      <c r="I1697">
        <v>53.295763772249302</v>
      </c>
      <c r="J1697">
        <v>4.51770399403485</v>
      </c>
      <c r="K1697">
        <v>514.56554832282302</v>
      </c>
      <c r="L1697">
        <v>448.78706661772401</v>
      </c>
      <c r="M1697">
        <v>57.0309291361012</v>
      </c>
      <c r="N1697">
        <v>0.39493327043933701</v>
      </c>
      <c r="O1697">
        <v>9.18989547038327</v>
      </c>
      <c r="P1697">
        <v>80.361351139041602</v>
      </c>
    </row>
    <row r="1698" spans="1:17" hidden="1" x14ac:dyDescent="0.3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D1698" t="s">
        <v>718</v>
      </c>
      <c r="E1698">
        <v>599.22049201000004</v>
      </c>
      <c r="F1698">
        <v>77.89</v>
      </c>
      <c r="G1698">
        <v>43.6237052043858</v>
      </c>
      <c r="H1698">
        <v>-2.9870496328622398</v>
      </c>
      <c r="I1698">
        <v>23.57575181707</v>
      </c>
      <c r="J1698">
        <v>1.08641572487542</v>
      </c>
      <c r="K1698">
        <v>72.428700849994897</v>
      </c>
      <c r="L1698">
        <v>62.133253749391997</v>
      </c>
      <c r="M1698">
        <v>47.3837917882664</v>
      </c>
      <c r="N1698">
        <v>0.93801601134259704</v>
      </c>
      <c r="O1698">
        <v>0.19257927846965101</v>
      </c>
      <c r="P1698">
        <v>73.667781493868404</v>
      </c>
      <c r="Q1698">
        <v>1.14306047313E-3</v>
      </c>
    </row>
    <row r="1699" spans="1:17" hidden="1" x14ac:dyDescent="0.3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333</v>
      </c>
      <c r="E1699">
        <v>598.34838293999996</v>
      </c>
      <c r="F1699">
        <v>539.4</v>
      </c>
      <c r="G1699">
        <v>14.4414927579852</v>
      </c>
      <c r="H1699">
        <v>21.551671171399502</v>
      </c>
      <c r="I1699">
        <v>-43.728852462363001</v>
      </c>
      <c r="J1699">
        <v>10.546058841971201</v>
      </c>
      <c r="K1699">
        <v>498.84900705194002</v>
      </c>
      <c r="L1699">
        <v>529.476099103867</v>
      </c>
      <c r="M1699">
        <v>75.138551056790504</v>
      </c>
      <c r="N1699">
        <v>1.0562777941335899</v>
      </c>
      <c r="O1699">
        <v>58.648498331479402</v>
      </c>
      <c r="P1699">
        <v>45.587044534412897</v>
      </c>
      <c r="Q1699">
        <v>0.270549534927359</v>
      </c>
    </row>
    <row r="1700" spans="1:17" hidden="1" x14ac:dyDescent="0.3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E1700">
        <v>595.67282740999997</v>
      </c>
      <c r="F1700">
        <v>206.3</v>
      </c>
      <c r="G1700">
        <v>25.282830659175399</v>
      </c>
      <c r="H1700">
        <v>20.145609320297599</v>
      </c>
      <c r="I1700">
        <v>4.1896094710141796</v>
      </c>
      <c r="J1700">
        <v>7.4458683848741902</v>
      </c>
      <c r="K1700">
        <v>168.091364237866</v>
      </c>
      <c r="L1700">
        <v>165.11116550303601</v>
      </c>
      <c r="M1700">
        <v>89.983952265833395</v>
      </c>
      <c r="N1700">
        <v>2.4537381465927299</v>
      </c>
      <c r="O1700">
        <v>6.1803199224430303</v>
      </c>
      <c r="P1700">
        <v>55.112781954887197</v>
      </c>
      <c r="Q1700">
        <v>-6.2653854176517004E-2</v>
      </c>
    </row>
    <row r="1701" spans="1:17" hidden="1" x14ac:dyDescent="0.3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191</v>
      </c>
      <c r="E1701">
        <v>595.53576120000002</v>
      </c>
      <c r="F1701">
        <v>766.55</v>
      </c>
      <c r="G1701">
        <v>-5.5931859894901201</v>
      </c>
      <c r="H1701">
        <v>-1.87035303188851</v>
      </c>
      <c r="I1701">
        <v>-12.2495918825592</v>
      </c>
      <c r="J1701">
        <v>1.0670674632677399</v>
      </c>
      <c r="K1701">
        <v>693.254666678474</v>
      </c>
      <c r="L1701">
        <v>542.79544946107296</v>
      </c>
      <c r="M1701">
        <v>72.794479082948499</v>
      </c>
      <c r="N1701">
        <v>1</v>
      </c>
      <c r="Q1701">
        <v>-5.0546889445763001E-2</v>
      </c>
    </row>
    <row r="1702" spans="1:17" hidden="1" x14ac:dyDescent="0.3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D1702" t="s">
        <v>242</v>
      </c>
      <c r="E1702">
        <v>595.19156499999997</v>
      </c>
      <c r="F1702">
        <v>129.55000000000001</v>
      </c>
      <c r="G1702">
        <v>-26.078125884548101</v>
      </c>
      <c r="H1702">
        <v>3.4475607321876298</v>
      </c>
      <c r="I1702">
        <v>-7.2314797741059804</v>
      </c>
      <c r="J1702">
        <v>4.96453881787345</v>
      </c>
      <c r="K1702">
        <v>121.73936815236</v>
      </c>
      <c r="L1702">
        <v>123.560317636283</v>
      </c>
      <c r="M1702">
        <v>76.536397788560606</v>
      </c>
      <c r="N1702">
        <v>1.50666828572362</v>
      </c>
      <c r="O1702">
        <v>14.0100347356233</v>
      </c>
      <c r="P1702">
        <v>29.55</v>
      </c>
      <c r="Q1702">
        <v>2.5565016021784001E-2</v>
      </c>
    </row>
    <row r="1703" spans="1:17" hidden="1" x14ac:dyDescent="0.3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59</v>
      </c>
      <c r="E1703">
        <v>594.780395</v>
      </c>
      <c r="F1703">
        <v>282.64999999999998</v>
      </c>
      <c r="G1703">
        <v>-35.623605736165899</v>
      </c>
      <c r="H1703">
        <v>2.8059016372088101</v>
      </c>
      <c r="I1703">
        <v>-27.2884911208074</v>
      </c>
      <c r="J1703">
        <v>0.16403959141750099</v>
      </c>
      <c r="K1703">
        <v>281.68641367820902</v>
      </c>
      <c r="M1703">
        <v>49.552686641111002</v>
      </c>
      <c r="N1703">
        <v>0.81040080609046095</v>
      </c>
      <c r="O1703">
        <v>28.7811781355032</v>
      </c>
      <c r="P1703">
        <v>26.183035714285701</v>
      </c>
    </row>
    <row r="1704" spans="1:17" hidden="1" x14ac:dyDescent="0.3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D1704" t="s">
        <v>242</v>
      </c>
      <c r="E1704">
        <v>594.76875210000003</v>
      </c>
      <c r="F1704">
        <v>657.6</v>
      </c>
      <c r="G1704">
        <v>-18.263061886412299</v>
      </c>
      <c r="H1704">
        <v>21.497905605864499</v>
      </c>
      <c r="I1704">
        <v>8.5469418448229906</v>
      </c>
      <c r="J1704">
        <v>14.471320482856701</v>
      </c>
      <c r="K1704">
        <v>539.60155703224598</v>
      </c>
      <c r="L1704">
        <v>529.04746583963095</v>
      </c>
      <c r="M1704">
        <v>67.714912680402307</v>
      </c>
      <c r="N1704">
        <v>3.03233770012061</v>
      </c>
      <c r="O1704">
        <v>5.4440389294403797</v>
      </c>
      <c r="P1704">
        <v>47.410894418291797</v>
      </c>
    </row>
    <row r="1705" spans="1:17" hidden="1" x14ac:dyDescent="0.3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191</v>
      </c>
      <c r="E1705">
        <v>594.60575200000005</v>
      </c>
      <c r="F1705">
        <v>488.15</v>
      </c>
      <c r="G1705">
        <v>25.031324874402301</v>
      </c>
      <c r="H1705">
        <v>-14.471139987449099</v>
      </c>
      <c r="I1705">
        <v>8.6470123901058393</v>
      </c>
      <c r="J1705">
        <v>-10.9397741965296</v>
      </c>
      <c r="K1705">
        <v>530.15035278612095</v>
      </c>
      <c r="L1705">
        <v>472.89820998787798</v>
      </c>
      <c r="M1705">
        <v>20.2535816765904</v>
      </c>
      <c r="N1705">
        <v>1.8515153451880499</v>
      </c>
      <c r="O1705">
        <v>31.281368431834402</v>
      </c>
      <c r="P1705">
        <v>81.064540059347095</v>
      </c>
      <c r="Q1705">
        <v>0.15410611862284601</v>
      </c>
    </row>
    <row r="1706" spans="1:17" hidden="1" x14ac:dyDescent="0.3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130</v>
      </c>
      <c r="E1706">
        <v>593.94174999999996</v>
      </c>
      <c r="F1706">
        <v>3007.3</v>
      </c>
      <c r="G1706">
        <v>162.96128368199999</v>
      </c>
      <c r="H1706">
        <v>28.4485447029396</v>
      </c>
      <c r="I1706">
        <v>-17.7302850529355</v>
      </c>
      <c r="J1706">
        <v>15.0937245562097</v>
      </c>
      <c r="K1706">
        <v>2624.71154025752</v>
      </c>
      <c r="L1706">
        <v>2560.94949559931</v>
      </c>
      <c r="M1706">
        <v>79.020249434911804</v>
      </c>
      <c r="N1706">
        <v>0.89164735688288999</v>
      </c>
      <c r="O1706">
        <v>32.973098792937101</v>
      </c>
      <c r="P1706">
        <v>194.818881427381</v>
      </c>
      <c r="Q1706">
        <v>0.13283195073571499</v>
      </c>
    </row>
    <row r="1707" spans="1:17" hidden="1" x14ac:dyDescent="0.3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80</v>
      </c>
      <c r="E1707">
        <v>592.43024035200006</v>
      </c>
      <c r="F1707">
        <v>201.68</v>
      </c>
      <c r="G1707">
        <v>-16.071727078083001</v>
      </c>
      <c r="H1707">
        <v>19.4344760712642</v>
      </c>
      <c r="I1707">
        <v>-17.782035918281299</v>
      </c>
      <c r="J1707">
        <v>0.76421307678735895</v>
      </c>
      <c r="K1707">
        <v>190.85834750012</v>
      </c>
      <c r="L1707">
        <v>194.40943136032001</v>
      </c>
      <c r="M1707">
        <v>55.276655559697701</v>
      </c>
      <c r="N1707">
        <v>1.8043845801987299</v>
      </c>
      <c r="O1707">
        <v>15.008925029749999</v>
      </c>
      <c r="P1707">
        <v>30.7064160725858</v>
      </c>
      <c r="Q1707">
        <v>-9.7767415024793997E-2</v>
      </c>
    </row>
    <row r="1708" spans="1:17" hidden="1" x14ac:dyDescent="0.3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216</v>
      </c>
      <c r="E1708">
        <v>591.38771999999994</v>
      </c>
      <c r="F1708">
        <v>334.95</v>
      </c>
      <c r="G1708">
        <v>92.845844144242704</v>
      </c>
      <c r="H1708">
        <v>58.178105108943399</v>
      </c>
      <c r="I1708">
        <v>26.7213612506469</v>
      </c>
      <c r="J1708">
        <v>11.8623917153015</v>
      </c>
      <c r="K1708">
        <v>258.05910515011499</v>
      </c>
      <c r="M1708">
        <v>68.459115427723205</v>
      </c>
      <c r="N1708">
        <v>2.92939470269445</v>
      </c>
      <c r="O1708">
        <v>10.165696372592899</v>
      </c>
      <c r="P1708">
        <v>129.417808219178</v>
      </c>
    </row>
    <row r="1709" spans="1:17" hidden="1" x14ac:dyDescent="0.3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E1709">
        <v>591.28009499999996</v>
      </c>
      <c r="F1709">
        <v>1028.8499999999999</v>
      </c>
      <c r="G1709">
        <v>-36.685591988295698</v>
      </c>
      <c r="H1709">
        <v>4.7043114769648602</v>
      </c>
      <c r="I1709">
        <v>-18.428660347490901</v>
      </c>
      <c r="J1709">
        <v>0.90267252731604897</v>
      </c>
      <c r="K1709">
        <v>954.26201361676999</v>
      </c>
      <c r="L1709">
        <v>992.70848600485704</v>
      </c>
      <c r="M1709">
        <v>54.258889837243501</v>
      </c>
      <c r="N1709">
        <v>1.7816708576959199</v>
      </c>
      <c r="O1709">
        <v>79.015935813372394</v>
      </c>
      <c r="P1709">
        <v>28.445692883895099</v>
      </c>
      <c r="Q1709">
        <v>-8.2714590724052003E-2</v>
      </c>
    </row>
    <row r="1710" spans="1:17" hidden="1" x14ac:dyDescent="0.3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304</v>
      </c>
      <c r="E1710">
        <v>590.683363095</v>
      </c>
      <c r="F1710">
        <v>222.63</v>
      </c>
      <c r="G1710">
        <v>-27.389666392769499</v>
      </c>
      <c r="H1710">
        <v>-3.5737367607354802</v>
      </c>
      <c r="I1710">
        <v>-28.792397487314801</v>
      </c>
      <c r="J1710">
        <v>-1.8847109704909499</v>
      </c>
      <c r="K1710">
        <v>244.62897883106501</v>
      </c>
      <c r="L1710">
        <v>247.869395946917</v>
      </c>
      <c r="M1710">
        <v>35.207131887073302</v>
      </c>
      <c r="N1710">
        <v>0.56526655357295896</v>
      </c>
      <c r="O1710">
        <v>67.093383641018704</v>
      </c>
      <c r="P1710">
        <v>19.244777718264601</v>
      </c>
      <c r="Q1710">
        <v>0.13188347471317</v>
      </c>
    </row>
    <row r="1711" spans="1:17" hidden="1" x14ac:dyDescent="0.3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617</v>
      </c>
      <c r="E1711">
        <v>590.57191316800004</v>
      </c>
      <c r="F1711">
        <v>172.52</v>
      </c>
      <c r="G1711">
        <v>-21.519879422689399</v>
      </c>
      <c r="H1711">
        <v>5.0470531186053504</v>
      </c>
      <c r="I1711">
        <v>-2.70937912959057</v>
      </c>
      <c r="J1711">
        <v>3.4716261224911298</v>
      </c>
      <c r="K1711">
        <v>150.91279830125899</v>
      </c>
      <c r="L1711">
        <v>149.87082440068301</v>
      </c>
      <c r="M1711">
        <v>77.194542679318701</v>
      </c>
      <c r="N1711">
        <v>2.4243935458480901</v>
      </c>
      <c r="O1711">
        <v>4.3357291908184603</v>
      </c>
      <c r="P1711">
        <v>29.665539270950699</v>
      </c>
      <c r="Q1711">
        <v>6.0966271801931003E-2</v>
      </c>
    </row>
    <row r="1712" spans="1:17" hidden="1" x14ac:dyDescent="0.3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D1712" t="s">
        <v>230</v>
      </c>
      <c r="E1712">
        <v>590.13945000000001</v>
      </c>
      <c r="F1712">
        <v>417.65</v>
      </c>
      <c r="G1712">
        <v>79.972921442885394</v>
      </c>
      <c r="H1712">
        <v>8.2378750907044402</v>
      </c>
      <c r="I1712">
        <v>16.130136930357999</v>
      </c>
      <c r="J1712">
        <v>6.3146535379890896</v>
      </c>
      <c r="K1712">
        <v>349.72244937208399</v>
      </c>
      <c r="L1712">
        <v>313.30294368949399</v>
      </c>
      <c r="M1712">
        <v>89.074267360986596</v>
      </c>
      <c r="N1712">
        <v>2.7466790045306202</v>
      </c>
      <c r="O1712">
        <v>4.6091224709685097</v>
      </c>
      <c r="P1712">
        <v>125.756756756756</v>
      </c>
      <c r="Q1712">
        <v>6.6506395396868007E-2</v>
      </c>
    </row>
    <row r="1713" spans="1:17" hidden="1" x14ac:dyDescent="0.3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49</v>
      </c>
      <c r="E1713">
        <v>586.71794304899902</v>
      </c>
      <c r="F1713">
        <v>50.19</v>
      </c>
      <c r="G1713">
        <v>-40.882774705232499</v>
      </c>
      <c r="H1713">
        <v>-24.7485768223384</v>
      </c>
      <c r="I1713">
        <v>-49.8866756919994</v>
      </c>
      <c r="J1713">
        <v>-6.1855986270079999</v>
      </c>
      <c r="K1713">
        <v>56.569818198085898</v>
      </c>
      <c r="L1713">
        <v>63.733311020882098</v>
      </c>
      <c r="M1713">
        <v>47.156199535655098</v>
      </c>
      <c r="N1713">
        <v>2.2415175813914998</v>
      </c>
      <c r="O1713">
        <v>73.540545925483102</v>
      </c>
      <c r="P1713">
        <v>25.318352059925001</v>
      </c>
      <c r="Q1713">
        <v>-6.1516947649143998E-2</v>
      </c>
    </row>
    <row r="1714" spans="1:17" hidden="1" x14ac:dyDescent="0.3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D1714" t="s">
        <v>401</v>
      </c>
      <c r="E1714">
        <v>585.55514203999996</v>
      </c>
      <c r="F1714">
        <v>2383.4</v>
      </c>
      <c r="G1714">
        <v>33.539568867008597</v>
      </c>
      <c r="H1714">
        <v>32.840684619082403</v>
      </c>
      <c r="I1714">
        <v>14.427245213525</v>
      </c>
      <c r="J1714">
        <v>16.5583108216575</v>
      </c>
      <c r="K1714">
        <v>1968.4250779347899</v>
      </c>
      <c r="L1714">
        <v>1838.68688829861</v>
      </c>
      <c r="M1714">
        <v>61.5751045438505</v>
      </c>
      <c r="N1714">
        <v>3.7947056533016101</v>
      </c>
      <c r="O1714">
        <v>16.598137115045699</v>
      </c>
      <c r="P1714">
        <v>64.406428916327499</v>
      </c>
      <c r="Q1714">
        <v>-4.1652167038952997E-2</v>
      </c>
    </row>
    <row r="1715" spans="1:17" hidden="1" x14ac:dyDescent="0.3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46</v>
      </c>
      <c r="E1715">
        <v>585.16575999999998</v>
      </c>
      <c r="F1715">
        <v>579.20000000000005</v>
      </c>
      <c r="G1715">
        <v>852.19897814970898</v>
      </c>
      <c r="H1715">
        <v>17.9948463507145</v>
      </c>
      <c r="I1715">
        <v>-9.5894326244869408</v>
      </c>
      <c r="J1715">
        <v>-3.1558588246678001</v>
      </c>
      <c r="K1715">
        <v>546.43944727270605</v>
      </c>
      <c r="L1715">
        <v>451.06518728275103</v>
      </c>
      <c r="M1715">
        <v>56.365471137567802</v>
      </c>
      <c r="N1715">
        <v>0.99389115400136296</v>
      </c>
      <c r="O1715">
        <v>28.453038674033099</v>
      </c>
      <c r="P1715">
        <v>1046.9306930693001</v>
      </c>
    </row>
    <row r="1716" spans="1:17" hidden="1" x14ac:dyDescent="0.3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D1716" t="s">
        <v>230</v>
      </c>
      <c r="E1716">
        <v>584.33427719999997</v>
      </c>
      <c r="F1716">
        <v>530.1</v>
      </c>
      <c r="G1716">
        <v>179.73976071353101</v>
      </c>
      <c r="H1716">
        <v>-7.1652172753110799</v>
      </c>
      <c r="I1716">
        <v>80.585543532647804</v>
      </c>
      <c r="J1716">
        <v>-7.4625618476839399</v>
      </c>
      <c r="K1716">
        <v>557.18278852715503</v>
      </c>
      <c r="L1716">
        <v>421.30816126196601</v>
      </c>
      <c r="M1716">
        <v>20.521212901560499</v>
      </c>
      <c r="N1716">
        <v>0.45657088109178301</v>
      </c>
      <c r="O1716">
        <v>26.202603282399501</v>
      </c>
      <c r="P1716">
        <v>211.365638766519</v>
      </c>
      <c r="Q1716">
        <v>0.10385699989470901</v>
      </c>
    </row>
    <row r="1717" spans="1:17" hidden="1" x14ac:dyDescent="0.3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D1717" t="s">
        <v>297</v>
      </c>
      <c r="E1717">
        <v>583.96047482500001</v>
      </c>
      <c r="F1717">
        <v>412.75</v>
      </c>
      <c r="G1717">
        <v>78.834587454369199</v>
      </c>
      <c r="H1717">
        <v>37.759817385017598</v>
      </c>
      <c r="I1717">
        <v>44.5195511934877</v>
      </c>
      <c r="J1717">
        <v>11.7997543552856</v>
      </c>
      <c r="K1717">
        <v>328.20979937556899</v>
      </c>
      <c r="L1717">
        <v>276.63041796901598</v>
      </c>
      <c r="M1717">
        <v>86.908448884356204</v>
      </c>
      <c r="N1717">
        <v>1.9479586506975699</v>
      </c>
      <c r="O1717">
        <v>1.99878861296183</v>
      </c>
      <c r="P1717">
        <v>174.708818635607</v>
      </c>
      <c r="Q1717">
        <v>0.127265405581342</v>
      </c>
    </row>
    <row r="1718" spans="1:17" hidden="1" x14ac:dyDescent="0.3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E1718">
        <v>581.53502249999997</v>
      </c>
      <c r="F1718">
        <v>505</v>
      </c>
      <c r="G1718">
        <v>52.440192895474503</v>
      </c>
      <c r="H1718">
        <v>-12.849995379776599</v>
      </c>
      <c r="I1718">
        <v>27.230514004637701</v>
      </c>
      <c r="J1718">
        <v>-2.5072528372873299</v>
      </c>
      <c r="K1718">
        <v>514.15122972152801</v>
      </c>
      <c r="L1718">
        <v>395.48400843403698</v>
      </c>
      <c r="M1718">
        <v>40.487915130883103</v>
      </c>
      <c r="N1718">
        <v>0.47144305508617701</v>
      </c>
      <c r="O1718">
        <v>22.178217821782098</v>
      </c>
      <c r="P1718">
        <v>172.53103076092799</v>
      </c>
      <c r="Q1718">
        <v>0.20188117881255599</v>
      </c>
    </row>
    <row r="1719" spans="1:17" hidden="1" x14ac:dyDescent="0.3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D1719" t="s">
        <v>617</v>
      </c>
      <c r="E1719">
        <v>578.43924575999995</v>
      </c>
      <c r="F1719">
        <v>64.290000000000006</v>
      </c>
      <c r="G1719">
        <v>101.041461928901</v>
      </c>
      <c r="H1719">
        <v>-1.26856117870138</v>
      </c>
      <c r="I1719">
        <v>36.644386518267801</v>
      </c>
      <c r="J1719">
        <v>-3.93071248208937</v>
      </c>
      <c r="K1719">
        <v>63.440973553069398</v>
      </c>
      <c r="L1719">
        <v>52.967046019928901</v>
      </c>
      <c r="M1719">
        <v>43.857797695744701</v>
      </c>
      <c r="N1719">
        <v>0.38726015033325101</v>
      </c>
      <c r="O1719">
        <v>18.183232228962499</v>
      </c>
      <c r="P1719">
        <v>141.14778694673601</v>
      </c>
      <c r="Q1719">
        <v>0.11726293498587299</v>
      </c>
    </row>
    <row r="1720" spans="1:17" hidden="1" x14ac:dyDescent="0.3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D1720" t="s">
        <v>127</v>
      </c>
      <c r="E1720">
        <v>578.140398</v>
      </c>
      <c r="F1720">
        <v>374.55</v>
      </c>
      <c r="G1720">
        <v>7.5596493023055196</v>
      </c>
      <c r="H1720">
        <v>23.706231884623602</v>
      </c>
      <c r="I1720">
        <v>103.317482069278</v>
      </c>
      <c r="J1720">
        <v>22.0582714856493</v>
      </c>
      <c r="K1720">
        <v>288.526423565914</v>
      </c>
      <c r="L1720">
        <v>230.144786359406</v>
      </c>
      <c r="M1720">
        <v>70.306487603706501</v>
      </c>
      <c r="N1720">
        <v>1.2611831003045599</v>
      </c>
      <c r="O1720">
        <v>6.9817113869977199</v>
      </c>
      <c r="P1720">
        <v>184.82889733840301</v>
      </c>
    </row>
    <row r="1721" spans="1:17" hidden="1" x14ac:dyDescent="0.3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D1721" t="s">
        <v>21</v>
      </c>
      <c r="E1721">
        <v>577.94993999999997</v>
      </c>
      <c r="F1721">
        <v>551.5</v>
      </c>
      <c r="G1721">
        <v>55.762820098535698</v>
      </c>
      <c r="H1721">
        <v>21.729761890703699</v>
      </c>
      <c r="I1721">
        <v>69.113572239197595</v>
      </c>
      <c r="J1721">
        <v>-1.35374005382084</v>
      </c>
      <c r="K1721">
        <v>511.64134634331901</v>
      </c>
      <c r="M1721">
        <v>52.068250407587101</v>
      </c>
      <c r="N1721">
        <v>0.45526025082851301</v>
      </c>
      <c r="O1721">
        <v>37.805983680870298</v>
      </c>
      <c r="P1721">
        <v>111.221754117196</v>
      </c>
    </row>
    <row r="1722" spans="1:17" hidden="1" x14ac:dyDescent="0.3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304</v>
      </c>
      <c r="E1722">
        <v>577.44389999999999</v>
      </c>
      <c r="F1722">
        <v>115.08</v>
      </c>
      <c r="G1722">
        <v>69.686168278525997</v>
      </c>
      <c r="H1722">
        <v>2.2509113994277601</v>
      </c>
      <c r="I1722">
        <v>-1.2693101365841399</v>
      </c>
      <c r="J1722">
        <v>-1.2321249649016299</v>
      </c>
      <c r="K1722">
        <v>118.07324349955501</v>
      </c>
      <c r="L1722">
        <v>109.14514669867501</v>
      </c>
      <c r="M1722">
        <v>30.295547247743102</v>
      </c>
      <c r="N1722">
        <v>0.53138775835752206</v>
      </c>
      <c r="O1722">
        <v>51.894334376086199</v>
      </c>
      <c r="P1722">
        <v>105.5</v>
      </c>
      <c r="Q1722">
        <v>0.117058043461772</v>
      </c>
    </row>
    <row r="1723" spans="1:17" hidden="1" x14ac:dyDescent="0.3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59</v>
      </c>
      <c r="E1723">
        <v>576.20049374999996</v>
      </c>
      <c r="F1723">
        <v>183.75</v>
      </c>
      <c r="G1723">
        <v>84.468910393332393</v>
      </c>
      <c r="H1723">
        <v>9.9926216178219303</v>
      </c>
      <c r="I1723">
        <v>13.3092665784334</v>
      </c>
      <c r="J1723">
        <v>4.7707834245223601</v>
      </c>
      <c r="K1723">
        <v>173.98198545131899</v>
      </c>
      <c r="L1723">
        <v>143.97619765268399</v>
      </c>
      <c r="M1723">
        <v>59.854396299971697</v>
      </c>
      <c r="N1723">
        <v>0.43948831367816199</v>
      </c>
      <c r="O1723">
        <v>19.004949940863501</v>
      </c>
      <c r="P1723">
        <v>124.494099650349</v>
      </c>
      <c r="Q1723">
        <v>0.133687931472423</v>
      </c>
    </row>
    <row r="1724" spans="1:17" hidden="1" x14ac:dyDescent="0.3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E1724">
        <v>574.95899999999995</v>
      </c>
      <c r="F1724">
        <v>133</v>
      </c>
      <c r="G1724">
        <v>-3.11111740750118</v>
      </c>
      <c r="H1724">
        <v>2.6927051600107301</v>
      </c>
      <c r="I1724">
        <v>-8.6619089845594495</v>
      </c>
      <c r="J1724">
        <v>4.5412237519951502</v>
      </c>
      <c r="K1724">
        <v>120.729510765958</v>
      </c>
      <c r="L1724">
        <v>114.520616379855</v>
      </c>
      <c r="M1724">
        <v>63.461551242337002</v>
      </c>
      <c r="N1724">
        <v>1.7521811977485799</v>
      </c>
      <c r="O1724">
        <v>19.548872180451099</v>
      </c>
      <c r="P1724">
        <v>59.663865546218403</v>
      </c>
      <c r="Q1724">
        <v>0.11761976411234699</v>
      </c>
    </row>
    <row r="1725" spans="1:17" hidden="1" x14ac:dyDescent="0.3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D1725" t="s">
        <v>482</v>
      </c>
      <c r="E1725">
        <v>569.63007020500004</v>
      </c>
      <c r="F1725">
        <v>466.55</v>
      </c>
      <c r="G1725">
        <v>99.110993772789996</v>
      </c>
      <c r="H1725">
        <v>19.216503215515498</v>
      </c>
      <c r="I1725">
        <v>25.318547644903699</v>
      </c>
      <c r="J1725">
        <v>-2.5096297489185102</v>
      </c>
      <c r="K1725">
        <v>433.10635234899098</v>
      </c>
      <c r="L1725">
        <v>352.79331870588402</v>
      </c>
      <c r="M1725">
        <v>52.776809230148103</v>
      </c>
      <c r="N1725">
        <v>0.74387209603024895</v>
      </c>
      <c r="O1725">
        <v>9.0987032472403797</v>
      </c>
      <c r="P1725">
        <v>152.18918918918899</v>
      </c>
      <c r="Q1725">
        <v>5.2614845229285001E-2</v>
      </c>
    </row>
    <row r="1726" spans="1:17" hidden="1" x14ac:dyDescent="0.3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D1726" t="s">
        <v>286</v>
      </c>
      <c r="E1726">
        <v>569.33300657999996</v>
      </c>
      <c r="F1726">
        <v>607.79999999999995</v>
      </c>
      <c r="G1726">
        <v>-13.2198732529355</v>
      </c>
      <c r="H1726">
        <v>41.100558125758397</v>
      </c>
      <c r="I1726">
        <v>8.5085371935202794</v>
      </c>
      <c r="J1726">
        <v>30.755146948406601</v>
      </c>
      <c r="K1726">
        <v>466.86609934808098</v>
      </c>
      <c r="L1726">
        <v>474.70500403140898</v>
      </c>
      <c r="M1726">
        <v>92.219977226927199</v>
      </c>
      <c r="N1726">
        <v>4.3980124751539096</v>
      </c>
      <c r="O1726">
        <v>7.5518262586377203</v>
      </c>
      <c r="P1726">
        <v>56.649484536082397</v>
      </c>
      <c r="Q1726">
        <v>-3.1986330724858E-2</v>
      </c>
    </row>
    <row r="1727" spans="1:17" hidden="1" x14ac:dyDescent="0.3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230</v>
      </c>
      <c r="E1727">
        <v>569.01037499999995</v>
      </c>
      <c r="F1727">
        <v>1420.75</v>
      </c>
      <c r="G1727">
        <v>38.185803878999003</v>
      </c>
      <c r="H1727">
        <v>4.5347502001301301</v>
      </c>
      <c r="I1727">
        <v>-4.0186693903431996</v>
      </c>
      <c r="J1727">
        <v>2.6911612843529</v>
      </c>
      <c r="K1727">
        <v>1395.4061712914399</v>
      </c>
      <c r="L1727">
        <v>1301.1336964500199</v>
      </c>
      <c r="M1727">
        <v>56.443433519822896</v>
      </c>
      <c r="N1727">
        <v>0.71756549848406403</v>
      </c>
      <c r="O1727">
        <v>16.906563434805499</v>
      </c>
      <c r="P1727">
        <v>68.136094674556205</v>
      </c>
      <c r="Q1727">
        <v>7.2237464546668004E-2</v>
      </c>
    </row>
    <row r="1728" spans="1:17" hidden="1" x14ac:dyDescent="0.3">
      <c r="A1728" t="s">
        <v>3611</v>
      </c>
      <c r="B1728" t="s">
        <v>3612</v>
      </c>
      <c r="C1728" t="str">
        <f>IFERROR(VLOOKUP(Table1[[#This Row],[Ticker]],[1]!Table1[[Symbol]:[Industry]],2,FALSE),"-")</f>
        <v>-</v>
      </c>
      <c r="D1728" t="s">
        <v>119</v>
      </c>
      <c r="E1728">
        <v>565.43055000000004</v>
      </c>
      <c r="F1728">
        <v>321.45</v>
      </c>
      <c r="G1728">
        <v>-21.526245086479701</v>
      </c>
      <c r="H1728">
        <v>6.5328728430046503</v>
      </c>
      <c r="I1728">
        <v>-7.9233620099755901</v>
      </c>
      <c r="J1728">
        <v>-1.8416774678983401</v>
      </c>
      <c r="K1728">
        <v>331.98989419997099</v>
      </c>
      <c r="L1728">
        <v>323.67742567965797</v>
      </c>
      <c r="M1728">
        <v>43.751864157370598</v>
      </c>
      <c r="N1728">
        <v>1.1140085864207301</v>
      </c>
      <c r="O1728">
        <v>32.8355887385285</v>
      </c>
      <c r="P1728">
        <v>27.736936220941701</v>
      </c>
    </row>
    <row r="1729" spans="1:17" hidden="1" x14ac:dyDescent="0.3">
      <c r="A1729" t="s">
        <v>3613</v>
      </c>
      <c r="B1729" t="s">
        <v>3614</v>
      </c>
      <c r="C1729" t="str">
        <f>IFERROR(VLOOKUP(Table1[[#This Row],[Ticker]],[1]!Table1[[Symbol]:[Industry]],2,FALSE),"-")</f>
        <v>-</v>
      </c>
      <c r="D1729" t="s">
        <v>140</v>
      </c>
      <c r="E1729">
        <v>564.42997748999903</v>
      </c>
      <c r="F1729">
        <v>12.97</v>
      </c>
      <c r="G1729">
        <v>31.858356745796499</v>
      </c>
      <c r="H1729">
        <v>-3.4010812185038501</v>
      </c>
      <c r="I1729">
        <v>8.0895802669297794</v>
      </c>
      <c r="J1729">
        <v>-5.4260052439103603</v>
      </c>
      <c r="K1729">
        <v>13.334143374796801</v>
      </c>
      <c r="L1729">
        <v>12.5141455547795</v>
      </c>
      <c r="M1729">
        <v>47.812390119102403</v>
      </c>
      <c r="N1729">
        <v>1.34363013848392</v>
      </c>
      <c r="O1729">
        <v>32.9992289899768</v>
      </c>
      <c r="P1729">
        <v>82.676056338028104</v>
      </c>
      <c r="Q1729">
        <v>1.3666254589908E-2</v>
      </c>
    </row>
    <row r="1730" spans="1:17" hidden="1" x14ac:dyDescent="0.3">
      <c r="A1730" t="s">
        <v>3615</v>
      </c>
      <c r="B1730" t="s">
        <v>3616</v>
      </c>
      <c r="C1730" t="str">
        <f>IFERROR(VLOOKUP(Table1[[#This Row],[Ticker]],[1]!Table1[[Symbol]:[Industry]],2,FALSE),"-")</f>
        <v>-</v>
      </c>
      <c r="D1730" t="s">
        <v>617</v>
      </c>
      <c r="E1730">
        <v>560.62683919200003</v>
      </c>
      <c r="F1730">
        <v>21.49</v>
      </c>
      <c r="G1730">
        <v>-15.411346040221</v>
      </c>
      <c r="H1730">
        <v>-2.3523830507121399</v>
      </c>
      <c r="I1730">
        <v>-38.4071219147039</v>
      </c>
      <c r="J1730">
        <v>-0.52353530940306103</v>
      </c>
      <c r="K1730">
        <v>21.874164669767101</v>
      </c>
      <c r="L1730">
        <v>23.3052520092664</v>
      </c>
      <c r="M1730">
        <v>49.427014899584201</v>
      </c>
      <c r="N1730">
        <v>0.70102055221398096</v>
      </c>
      <c r="O1730">
        <v>64.727780362959507</v>
      </c>
      <c r="P1730">
        <v>12.808398950131201</v>
      </c>
      <c r="Q1730">
        <v>4.5821626838839002E-2</v>
      </c>
    </row>
    <row r="1731" spans="1:17" hidden="1" x14ac:dyDescent="0.3">
      <c r="A1731" t="s">
        <v>3617</v>
      </c>
      <c r="B1731" t="s">
        <v>3618</v>
      </c>
      <c r="C1731" t="str">
        <f>IFERROR(VLOOKUP(Table1[[#This Row],[Ticker]],[1]!Table1[[Symbol]:[Industry]],2,FALSE),"-")</f>
        <v>-</v>
      </c>
      <c r="D1731" t="s">
        <v>336</v>
      </c>
      <c r="E1731">
        <v>559.855113810999</v>
      </c>
      <c r="F1731">
        <v>91.49</v>
      </c>
      <c r="G1731">
        <v>-0.31952727103575201</v>
      </c>
      <c r="H1731">
        <v>6.3911619040026597</v>
      </c>
      <c r="I1731">
        <v>-27.4466352461803</v>
      </c>
      <c r="J1731">
        <v>-0.46631867828504397</v>
      </c>
      <c r="K1731">
        <v>87.629782477084404</v>
      </c>
      <c r="L1731">
        <v>91.635804244161505</v>
      </c>
      <c r="M1731">
        <v>63.544844646674797</v>
      </c>
      <c r="N1731">
        <v>1.66413939722946</v>
      </c>
      <c r="O1731">
        <v>46.901300688599797</v>
      </c>
      <c r="P1731">
        <v>27.228480044499999</v>
      </c>
      <c r="Q1731">
        <v>1.9107888303064001E-2</v>
      </c>
    </row>
    <row r="1732" spans="1:17" hidden="1" x14ac:dyDescent="0.3">
      <c r="A1732" t="s">
        <v>3619</v>
      </c>
      <c r="B1732" t="s">
        <v>3620</v>
      </c>
      <c r="C1732" t="str">
        <f>IFERROR(VLOOKUP(Table1[[#This Row],[Ticker]],[1]!Table1[[Symbol]:[Industry]],2,FALSE),"-")</f>
        <v>-</v>
      </c>
      <c r="D1732" t="s">
        <v>1190</v>
      </c>
      <c r="E1732">
        <v>559.64421700000003</v>
      </c>
      <c r="F1732">
        <v>1864.3</v>
      </c>
      <c r="G1732">
        <v>107.342304686303</v>
      </c>
      <c r="H1732">
        <v>46.472520742580798</v>
      </c>
      <c r="I1732">
        <v>92.259067218546605</v>
      </c>
      <c r="J1732">
        <v>22.318336501903399</v>
      </c>
      <c r="K1732">
        <v>1346.9272737367701</v>
      </c>
      <c r="L1732">
        <v>1141.9361837341901</v>
      </c>
      <c r="M1732">
        <v>91.616110477895802</v>
      </c>
      <c r="N1732">
        <v>1.7841372445674499</v>
      </c>
      <c r="O1732">
        <v>5.6696883548785104</v>
      </c>
      <c r="P1732">
        <v>182.49109781044001</v>
      </c>
      <c r="Q1732">
        <v>0.103792464485769</v>
      </c>
    </row>
    <row r="1733" spans="1:17" hidden="1" x14ac:dyDescent="0.3">
      <c r="A1733" t="s">
        <v>3621</v>
      </c>
      <c r="B1733" t="s">
        <v>3622</v>
      </c>
      <c r="C1733" t="str">
        <f>IFERROR(VLOOKUP(Table1[[#This Row],[Ticker]],[1]!Table1[[Symbol]:[Industry]],2,FALSE),"-")</f>
        <v>-</v>
      </c>
      <c r="D1733" t="s">
        <v>539</v>
      </c>
      <c r="E1733">
        <v>559.44943573199998</v>
      </c>
      <c r="F1733">
        <v>128.04</v>
      </c>
      <c r="G1733">
        <v>-8.6354417680567206</v>
      </c>
      <c r="H1733">
        <v>6.64335030402128</v>
      </c>
      <c r="I1733">
        <v>-17.9251284167722</v>
      </c>
      <c r="J1733">
        <v>-0.71416441178650703</v>
      </c>
      <c r="K1733">
        <v>121.241721420617</v>
      </c>
      <c r="L1733">
        <v>123.225471922821</v>
      </c>
      <c r="M1733">
        <v>59.050003035047403</v>
      </c>
      <c r="N1733">
        <v>1.42134279678515</v>
      </c>
      <c r="O1733">
        <v>22.6179318962824</v>
      </c>
      <c r="P1733">
        <v>28.04</v>
      </c>
      <c r="Q1733">
        <v>-2.990442182381E-2</v>
      </c>
    </row>
    <row r="1734" spans="1:17" hidden="1" x14ac:dyDescent="0.3">
      <c r="A1734" t="s">
        <v>3623</v>
      </c>
      <c r="B1734" t="s">
        <v>3624</v>
      </c>
      <c r="C1734" t="str">
        <f>IFERROR(VLOOKUP(Table1[[#This Row],[Ticker]],[1]!Table1[[Symbol]:[Industry]],2,FALSE),"-")</f>
        <v>-</v>
      </c>
      <c r="D1734" t="s">
        <v>21</v>
      </c>
      <c r="E1734">
        <v>558.01082796000003</v>
      </c>
      <c r="F1734">
        <v>16.95</v>
      </c>
      <c r="G1734">
        <v>-3.2674335310729199</v>
      </c>
      <c r="H1734">
        <v>-2.2494418742415601</v>
      </c>
      <c r="I1734">
        <v>-39.412005901679898</v>
      </c>
      <c r="J1734">
        <v>-3.3111293287776098</v>
      </c>
      <c r="K1734">
        <v>17.4628765553162</v>
      </c>
      <c r="L1734">
        <v>17.755840410744799</v>
      </c>
      <c r="M1734">
        <v>43.219574970520497</v>
      </c>
      <c r="N1734">
        <v>0.80414773923058303</v>
      </c>
      <c r="O1734">
        <v>55.752212389380503</v>
      </c>
      <c r="P1734">
        <v>25.092250922509201</v>
      </c>
      <c r="Q1734">
        <v>-7.3941495984749996E-3</v>
      </c>
    </row>
    <row r="1735" spans="1:17" hidden="1" x14ac:dyDescent="0.3">
      <c r="A1735" t="s">
        <v>3625</v>
      </c>
      <c r="B1735" t="s">
        <v>3626</v>
      </c>
      <c r="C1735" t="str">
        <f>IFERROR(VLOOKUP(Table1[[#This Row],[Ticker]],[1]!Table1[[Symbol]:[Industry]],2,FALSE),"-")</f>
        <v>-</v>
      </c>
      <c r="D1735" t="s">
        <v>21</v>
      </c>
      <c r="E1735">
        <v>557.46766746000003</v>
      </c>
      <c r="F1735">
        <v>379.8</v>
      </c>
      <c r="G1735">
        <v>49.186676710145797</v>
      </c>
      <c r="H1735">
        <v>10.625558125758401</v>
      </c>
      <c r="I1735">
        <v>27.706386239722502</v>
      </c>
      <c r="J1735">
        <v>7.9577079832653297</v>
      </c>
      <c r="K1735">
        <v>345.97072448335803</v>
      </c>
      <c r="L1735">
        <v>300.97505422459</v>
      </c>
      <c r="M1735">
        <v>71.559790089138403</v>
      </c>
      <c r="N1735">
        <v>0.70831009481316198</v>
      </c>
      <c r="O1735">
        <v>11.901000526592901</v>
      </c>
      <c r="P1735">
        <v>103.482453790517</v>
      </c>
    </row>
    <row r="1736" spans="1:17" hidden="1" x14ac:dyDescent="0.3">
      <c r="A1736" t="s">
        <v>3627</v>
      </c>
      <c r="B1736" t="s">
        <v>3628</v>
      </c>
      <c r="C1736" t="str">
        <f>IFERROR(VLOOKUP(Table1[[#This Row],[Ticker]],[1]!Table1[[Symbol]:[Industry]],2,FALSE),"-")</f>
        <v>-</v>
      </c>
      <c r="D1736" t="s">
        <v>617</v>
      </c>
      <c r="E1736">
        <v>557.35706970000001</v>
      </c>
      <c r="F1736">
        <v>305.95</v>
      </c>
      <c r="G1736">
        <v>206.65925778001201</v>
      </c>
      <c r="H1736">
        <v>45.209917731669698</v>
      </c>
      <c r="I1736">
        <v>191.66944425001901</v>
      </c>
      <c r="J1736">
        <v>15.7060702277877</v>
      </c>
      <c r="K1736">
        <v>232.78841775902899</v>
      </c>
      <c r="L1736">
        <v>165.490156638787</v>
      </c>
      <c r="M1736">
        <v>73.723902050620893</v>
      </c>
      <c r="N1736">
        <v>2.1698964326812402</v>
      </c>
      <c r="O1736">
        <v>3.4482758620689702</v>
      </c>
      <c r="P1736">
        <v>263.79310344827502</v>
      </c>
      <c r="Q1736">
        <v>0.226472399940986</v>
      </c>
    </row>
    <row r="1737" spans="1:17" hidden="1" x14ac:dyDescent="0.3">
      <c r="A1737" t="s">
        <v>3629</v>
      </c>
      <c r="B1737" t="s">
        <v>3630</v>
      </c>
      <c r="C1737" t="str">
        <f>IFERROR(VLOOKUP(Table1[[#This Row],[Ticker]],[1]!Table1[[Symbol]:[Industry]],2,FALSE),"-")</f>
        <v>-</v>
      </c>
      <c r="D1737" t="s">
        <v>59</v>
      </c>
      <c r="E1737">
        <v>556.85029537499997</v>
      </c>
      <c r="F1737">
        <v>346.25</v>
      </c>
      <c r="G1737">
        <v>53.957473234348498</v>
      </c>
      <c r="H1737">
        <v>-0.26429975537851103</v>
      </c>
      <c r="I1737">
        <v>-21.5156217598716</v>
      </c>
      <c r="J1737">
        <v>8.9880681051686506E-2</v>
      </c>
      <c r="K1737">
        <v>341.48966516556402</v>
      </c>
      <c r="L1737">
        <v>328.63414681168001</v>
      </c>
      <c r="M1737">
        <v>59.2879055761899</v>
      </c>
      <c r="N1737">
        <v>1.8169832710368099</v>
      </c>
      <c r="O1737">
        <v>35.740072202165997</v>
      </c>
      <c r="Q1737">
        <v>7.0906009144501E-2</v>
      </c>
    </row>
    <row r="1738" spans="1:17" hidden="1" x14ac:dyDescent="0.3">
      <c r="A1738" t="s">
        <v>3631</v>
      </c>
      <c r="B1738" t="s">
        <v>3632</v>
      </c>
      <c r="C1738" t="str">
        <f>IFERROR(VLOOKUP(Table1[[#This Row],[Ticker]],[1]!Table1[[Symbol]:[Industry]],2,FALSE),"-")</f>
        <v>-</v>
      </c>
      <c r="D1738" t="s">
        <v>686</v>
      </c>
      <c r="E1738">
        <v>556.16340821999995</v>
      </c>
      <c r="F1738">
        <v>21.63</v>
      </c>
      <c r="G1738">
        <v>20.9975868850266</v>
      </c>
      <c r="H1738">
        <v>5.3651414590917801</v>
      </c>
      <c r="I1738">
        <v>-2.2060580109419901</v>
      </c>
      <c r="J1738">
        <v>4.79444378129305</v>
      </c>
      <c r="K1738">
        <v>21.119364584117299</v>
      </c>
      <c r="L1738">
        <v>20.344834561176299</v>
      </c>
      <c r="M1738">
        <v>55.5105533252217</v>
      </c>
      <c r="N1738">
        <v>1.9725610700101499</v>
      </c>
      <c r="O1738">
        <v>31.761442441054101</v>
      </c>
      <c r="P1738">
        <v>48.659793814432902</v>
      </c>
      <c r="Q1738">
        <v>3.8681409582297002E-2</v>
      </c>
    </row>
    <row r="1739" spans="1:17" hidden="1" x14ac:dyDescent="0.3">
      <c r="A1739" t="s">
        <v>3633</v>
      </c>
      <c r="B1739" t="s">
        <v>3634</v>
      </c>
      <c r="C1739" t="str">
        <f>IFERROR(VLOOKUP(Table1[[#This Row],[Ticker]],[1]!Table1[[Symbol]:[Industry]],2,FALSE),"-")</f>
        <v>-</v>
      </c>
      <c r="E1739">
        <v>554.77499999999998</v>
      </c>
      <c r="F1739">
        <v>142.25</v>
      </c>
      <c r="G1739">
        <v>221.68209793913999</v>
      </c>
      <c r="H1739">
        <v>-26.749168051678499</v>
      </c>
      <c r="I1739">
        <v>59.093932586533398</v>
      </c>
      <c r="J1739">
        <v>-1.84822435611282</v>
      </c>
      <c r="K1739">
        <v>190.817689561527</v>
      </c>
      <c r="L1739">
        <v>148.418254002846</v>
      </c>
      <c r="M1739">
        <v>32.252908346471699</v>
      </c>
      <c r="N1739">
        <v>1.2490991659398401</v>
      </c>
      <c r="O1739">
        <v>190.54481546572899</v>
      </c>
      <c r="P1739">
        <v>281.26507638702702</v>
      </c>
      <c r="Q1739">
        <v>0.21487896208027499</v>
      </c>
    </row>
    <row r="1740" spans="1:17" hidden="1" x14ac:dyDescent="0.3">
      <c r="A1740" t="s">
        <v>3635</v>
      </c>
      <c r="B1740" t="s">
        <v>3636</v>
      </c>
      <c r="C1740" t="str">
        <f>IFERROR(VLOOKUP(Table1[[#This Row],[Ticker]],[1]!Table1[[Symbol]:[Industry]],2,FALSE),"-")</f>
        <v>-</v>
      </c>
      <c r="D1740" t="s">
        <v>46</v>
      </c>
      <c r="E1740">
        <v>552.60788308500003</v>
      </c>
      <c r="F1740">
        <v>145.65</v>
      </c>
      <c r="G1740">
        <v>132.09116945438001</v>
      </c>
      <c r="H1740">
        <v>31.177754571957799</v>
      </c>
      <c r="I1740">
        <v>0.51147203123176099</v>
      </c>
      <c r="J1740">
        <v>-0.93220470482680995</v>
      </c>
      <c r="K1740">
        <v>126.80869076194701</v>
      </c>
      <c r="L1740">
        <v>109.49964024986301</v>
      </c>
      <c r="M1740">
        <v>66.569312631466602</v>
      </c>
      <c r="N1740">
        <v>3.3529940036802901</v>
      </c>
      <c r="O1740">
        <v>9.8523858565053093</v>
      </c>
      <c r="P1740">
        <v>157.78761061946901</v>
      </c>
      <c r="Q1740">
        <v>9.2798156720738004E-2</v>
      </c>
    </row>
    <row r="1741" spans="1:17" hidden="1" x14ac:dyDescent="0.3">
      <c r="A1741" t="s">
        <v>3637</v>
      </c>
      <c r="B1741" t="s">
        <v>3638</v>
      </c>
      <c r="C1741" t="str">
        <f>IFERROR(VLOOKUP(Table1[[#This Row],[Ticker]],[1]!Table1[[Symbol]:[Industry]],2,FALSE),"-")</f>
        <v>-</v>
      </c>
      <c r="D1741" t="s">
        <v>703</v>
      </c>
      <c r="E1741">
        <v>552.16421021999997</v>
      </c>
      <c r="F1741">
        <v>76.84</v>
      </c>
      <c r="G1741">
        <v>301.12822999350902</v>
      </c>
      <c r="H1741">
        <v>11.3603424092715</v>
      </c>
      <c r="I1741">
        <v>121.55321867737599</v>
      </c>
      <c r="J1741">
        <v>-3.38166083245551</v>
      </c>
      <c r="K1741">
        <v>74.389269244686105</v>
      </c>
      <c r="L1741">
        <v>54.612615460252897</v>
      </c>
      <c r="M1741">
        <v>42.544349814566097</v>
      </c>
      <c r="N1741">
        <v>1.2664227013518501</v>
      </c>
      <c r="O1741">
        <v>15.694950546590301</v>
      </c>
      <c r="P1741">
        <v>352</v>
      </c>
      <c r="Q1741">
        <v>8.5695573409973996E-2</v>
      </c>
    </row>
    <row r="1742" spans="1:17" hidden="1" x14ac:dyDescent="0.3">
      <c r="A1742" t="s">
        <v>3639</v>
      </c>
      <c r="B1742" t="s">
        <v>3640</v>
      </c>
      <c r="C1742" t="str">
        <f>IFERROR(VLOOKUP(Table1[[#This Row],[Ticker]],[1]!Table1[[Symbol]:[Industry]],2,FALSE),"-")</f>
        <v>-</v>
      </c>
      <c r="D1742" t="s">
        <v>130</v>
      </c>
      <c r="E1742">
        <v>551.19960000000003</v>
      </c>
      <c r="F1742">
        <v>20.7</v>
      </c>
      <c r="G1742">
        <v>251.891744515711</v>
      </c>
      <c r="H1742">
        <v>-0.16275845715613099</v>
      </c>
      <c r="I1742">
        <v>56.976579511071797</v>
      </c>
      <c r="J1742">
        <v>7.7601602043834301</v>
      </c>
      <c r="K1742">
        <v>19.973059090045702</v>
      </c>
      <c r="L1742">
        <v>15.487831689024</v>
      </c>
      <c r="M1742">
        <v>59.598891810586402</v>
      </c>
      <c r="N1742">
        <v>0.97413581582701503</v>
      </c>
      <c r="O1742">
        <v>18.3574879227053</v>
      </c>
      <c r="P1742">
        <v>313.99999999999898</v>
      </c>
      <c r="Q1742">
        <v>0.158477929453537</v>
      </c>
    </row>
    <row r="1743" spans="1:17" hidden="1" x14ac:dyDescent="0.3">
      <c r="A1743" t="s">
        <v>3641</v>
      </c>
      <c r="B1743" t="s">
        <v>3642</v>
      </c>
      <c r="C1743" t="str">
        <f>IFERROR(VLOOKUP(Table1[[#This Row],[Ticker]],[1]!Table1[[Symbol]:[Industry]],2,FALSE),"-")</f>
        <v>-</v>
      </c>
      <c r="D1743" t="s">
        <v>230</v>
      </c>
      <c r="E1743">
        <v>550.30523212499997</v>
      </c>
      <c r="F1743">
        <v>1683.75</v>
      </c>
      <c r="G1743">
        <v>4.6655405529802998</v>
      </c>
      <c r="H1743">
        <v>20.278335903536199</v>
      </c>
      <c r="I1743">
        <v>11.802134733160701</v>
      </c>
      <c r="J1743">
        <v>18.516604818982699</v>
      </c>
      <c r="K1743">
        <v>1535.60905640327</v>
      </c>
      <c r="L1743">
        <v>1476.33423553996</v>
      </c>
      <c r="M1743">
        <v>72.880920614240694</v>
      </c>
      <c r="N1743">
        <v>1.5807448365587899</v>
      </c>
      <c r="O1743">
        <v>14.9220489977728</v>
      </c>
      <c r="P1743">
        <v>34.807846277021603</v>
      </c>
      <c r="Q1743">
        <v>0.193378889960621</v>
      </c>
    </row>
    <row r="1744" spans="1:17" hidden="1" x14ac:dyDescent="0.3">
      <c r="A1744" t="s">
        <v>3643</v>
      </c>
      <c r="B1744" t="s">
        <v>3644</v>
      </c>
      <c r="C1744" t="str">
        <f>IFERROR(VLOOKUP(Table1[[#This Row],[Ticker]],[1]!Table1[[Symbol]:[Industry]],2,FALSE),"-")</f>
        <v>-</v>
      </c>
      <c r="D1744" t="s">
        <v>21</v>
      </c>
      <c r="E1744">
        <v>549.82853356600003</v>
      </c>
      <c r="F1744">
        <v>176.62</v>
      </c>
      <c r="G1744">
        <v>4.1442201434224399</v>
      </c>
      <c r="H1744">
        <v>22.5991342484309</v>
      </c>
      <c r="I1744">
        <v>-24.653853077393698</v>
      </c>
      <c r="J1744">
        <v>-3.8078846047955501</v>
      </c>
      <c r="K1744">
        <v>162.002492934364</v>
      </c>
      <c r="L1744">
        <v>158.44879678989599</v>
      </c>
      <c r="M1744">
        <v>59.866876152715498</v>
      </c>
      <c r="N1744">
        <v>2.5620130963635699</v>
      </c>
      <c r="O1744">
        <v>21.9567432906805</v>
      </c>
      <c r="P1744">
        <v>48.295549958018398</v>
      </c>
      <c r="Q1744">
        <v>-7.9585299982350005E-3</v>
      </c>
    </row>
    <row r="1745" spans="1:17" hidden="1" x14ac:dyDescent="0.3">
      <c r="A1745" t="s">
        <v>3645</v>
      </c>
      <c r="B1745" t="s">
        <v>3646</v>
      </c>
      <c r="C1745" t="str">
        <f>IFERROR(VLOOKUP(Table1[[#This Row],[Ticker]],[1]!Table1[[Symbol]:[Industry]],2,FALSE),"-")</f>
        <v>-</v>
      </c>
      <c r="D1745" t="s">
        <v>408</v>
      </c>
      <c r="E1745">
        <v>545.92795391999903</v>
      </c>
      <c r="F1745">
        <v>108.96</v>
      </c>
      <c r="G1745">
        <v>71.379087519234801</v>
      </c>
      <c r="H1745">
        <v>3.3389419641422702</v>
      </c>
      <c r="I1745">
        <v>-3.9077742304247098</v>
      </c>
      <c r="J1745">
        <v>-3.0650913831712798</v>
      </c>
      <c r="K1745">
        <v>107.44694819369499</v>
      </c>
      <c r="L1745">
        <v>96.113850182276394</v>
      </c>
      <c r="M1745">
        <v>46.913537454673701</v>
      </c>
      <c r="N1745">
        <v>0.72291788037237004</v>
      </c>
      <c r="O1745">
        <v>18.300293685756198</v>
      </c>
      <c r="P1745">
        <v>99.013698630136901</v>
      </c>
    </row>
    <row r="1746" spans="1:17" hidden="1" x14ac:dyDescent="0.3">
      <c r="A1746" t="s">
        <v>3647</v>
      </c>
      <c r="B1746" t="s">
        <v>3648</v>
      </c>
      <c r="C1746" t="str">
        <f>IFERROR(VLOOKUP(Table1[[#This Row],[Ticker]],[1]!Table1[[Symbol]:[Industry]],2,FALSE),"-")</f>
        <v>-</v>
      </c>
      <c r="D1746" t="s">
        <v>75</v>
      </c>
      <c r="E1746">
        <v>545.90397857999994</v>
      </c>
      <c r="F1746">
        <v>182.92</v>
      </c>
      <c r="G1746">
        <v>54.508575749997703</v>
      </c>
      <c r="H1746">
        <v>35.2025887929776</v>
      </c>
      <c r="I1746">
        <v>-6.5128162472314397</v>
      </c>
      <c r="J1746">
        <v>26.627768551246199</v>
      </c>
      <c r="K1746">
        <v>135.65353827112699</v>
      </c>
      <c r="L1746">
        <v>131.28817482756199</v>
      </c>
      <c r="M1746">
        <v>89.822144570803104</v>
      </c>
      <c r="N1746">
        <v>4.15716424851691</v>
      </c>
      <c r="O1746">
        <v>6.5493111742838499</v>
      </c>
      <c r="P1746">
        <v>80.929772502472801</v>
      </c>
      <c r="Q1746">
        <v>3.5735482535029998E-2</v>
      </c>
    </row>
    <row r="1747" spans="1:17" hidden="1" x14ac:dyDescent="0.3">
      <c r="A1747" t="s">
        <v>3649</v>
      </c>
      <c r="B1747" t="s">
        <v>3650</v>
      </c>
      <c r="C1747" t="str">
        <f>IFERROR(VLOOKUP(Table1[[#This Row],[Ticker]],[1]!Table1[[Symbol]:[Industry]],2,FALSE),"-")</f>
        <v>-</v>
      </c>
      <c r="D1747" t="s">
        <v>21</v>
      </c>
      <c r="E1747">
        <v>544.12782241599996</v>
      </c>
      <c r="F1747">
        <v>73.760000000000005</v>
      </c>
      <c r="G1747">
        <v>111.90430004980399</v>
      </c>
      <c r="H1747">
        <v>8.2299794786516696</v>
      </c>
      <c r="I1747">
        <v>-5.1044616010251103</v>
      </c>
      <c r="J1747">
        <v>6.2518198727461503</v>
      </c>
      <c r="K1747">
        <v>69.657379295002698</v>
      </c>
      <c r="L1747">
        <v>64.3515049625356</v>
      </c>
      <c r="M1747">
        <v>74.467455110556102</v>
      </c>
      <c r="N1747">
        <v>1.3044424859643899</v>
      </c>
      <c r="O1747">
        <v>45.404013015184297</v>
      </c>
      <c r="P1747">
        <v>156.111111111111</v>
      </c>
      <c r="Q1747">
        <v>0.12570896136750501</v>
      </c>
    </row>
    <row r="1748" spans="1:17" hidden="1" x14ac:dyDescent="0.3">
      <c r="A1748" t="s">
        <v>3651</v>
      </c>
      <c r="B1748" t="s">
        <v>3652</v>
      </c>
      <c r="C1748" t="str">
        <f>IFERROR(VLOOKUP(Table1[[#This Row],[Ticker]],[1]!Table1[[Symbol]:[Industry]],2,FALSE),"-")</f>
        <v>-</v>
      </c>
      <c r="D1748" t="s">
        <v>252</v>
      </c>
      <c r="E1748">
        <v>542.82700330499995</v>
      </c>
      <c r="F1748">
        <v>324.14999999999998</v>
      </c>
      <c r="G1748">
        <v>-14.8543610233385</v>
      </c>
      <c r="H1748">
        <v>7.9832539363230897</v>
      </c>
      <c r="I1748">
        <v>-7.9420171410721201</v>
      </c>
      <c r="J1748">
        <v>2.0159124110322502</v>
      </c>
      <c r="K1748">
        <v>299.87596718669897</v>
      </c>
      <c r="L1748">
        <v>298.93928377635302</v>
      </c>
      <c r="M1748">
        <v>63.798876964821503</v>
      </c>
      <c r="N1748">
        <v>2.4320722692066301</v>
      </c>
      <c r="O1748">
        <v>10.689495603887099</v>
      </c>
      <c r="P1748">
        <v>23.017077798861401</v>
      </c>
      <c r="Q1748">
        <v>3.3933027179804003E-2</v>
      </c>
    </row>
    <row r="1749" spans="1:17" hidden="1" x14ac:dyDescent="0.3">
      <c r="A1749" t="s">
        <v>3653</v>
      </c>
      <c r="B1749" t="s">
        <v>3654</v>
      </c>
      <c r="C1749" t="str">
        <f>IFERROR(VLOOKUP(Table1[[#This Row],[Ticker]],[1]!Table1[[Symbol]:[Industry]],2,FALSE),"-")</f>
        <v>-</v>
      </c>
      <c r="D1749" t="s">
        <v>59</v>
      </c>
      <c r="E1749">
        <v>542.31830981999997</v>
      </c>
      <c r="F1749">
        <v>111.3</v>
      </c>
      <c r="G1749">
        <v>-21.247619214928001</v>
      </c>
      <c r="H1749">
        <v>8.3058403629412396</v>
      </c>
      <c r="I1749">
        <v>-16.096075660432302</v>
      </c>
      <c r="J1749">
        <v>-0.69936696597125203</v>
      </c>
      <c r="K1749">
        <v>107.503169731222</v>
      </c>
      <c r="L1749">
        <v>107.711768172869</v>
      </c>
      <c r="M1749">
        <v>58.911295583015097</v>
      </c>
      <c r="N1749">
        <v>0.82377442751379604</v>
      </c>
      <c r="O1749">
        <v>37.196765498652198</v>
      </c>
      <c r="P1749">
        <v>24.357541899441301</v>
      </c>
    </row>
    <row r="1750" spans="1:17" hidden="1" x14ac:dyDescent="0.3">
      <c r="A1750" t="s">
        <v>3655</v>
      </c>
      <c r="B1750" t="s">
        <v>3656</v>
      </c>
      <c r="C1750" t="str">
        <f>IFERROR(VLOOKUP(Table1[[#This Row],[Ticker]],[1]!Table1[[Symbol]:[Industry]],2,FALSE),"-")</f>
        <v>-</v>
      </c>
      <c r="D1750" t="s">
        <v>104</v>
      </c>
      <c r="E1750">
        <v>541.85867250000001</v>
      </c>
      <c r="F1750">
        <v>1764.15</v>
      </c>
      <c r="G1750">
        <v>66.693916787757502</v>
      </c>
      <c r="H1750">
        <v>5.2220322575798299</v>
      </c>
      <c r="I1750">
        <v>37.507560156221999</v>
      </c>
      <c r="J1750">
        <v>2.0712669372413299</v>
      </c>
      <c r="K1750">
        <v>1628.9540902297399</v>
      </c>
      <c r="L1750">
        <v>1436.67608165161</v>
      </c>
      <c r="M1750">
        <v>71.413320407484207</v>
      </c>
      <c r="N1750">
        <v>0.95078376375456097</v>
      </c>
      <c r="O1750">
        <v>21.815038403763801</v>
      </c>
      <c r="P1750">
        <v>99.091524658616393</v>
      </c>
      <c r="Q1750">
        <v>9.6759189907607998E-2</v>
      </c>
    </row>
    <row r="1751" spans="1:17" hidden="1" x14ac:dyDescent="0.3">
      <c r="A1751" t="s">
        <v>3657</v>
      </c>
      <c r="B1751" t="s">
        <v>3658</v>
      </c>
      <c r="C1751" t="str">
        <f>IFERROR(VLOOKUP(Table1[[#This Row],[Ticker]],[1]!Table1[[Symbol]:[Industry]],2,FALSE),"-")</f>
        <v>-</v>
      </c>
      <c r="D1751" t="s">
        <v>539</v>
      </c>
      <c r="E1751">
        <v>541.62468890000002</v>
      </c>
      <c r="F1751">
        <v>459.5</v>
      </c>
      <c r="G1751">
        <v>73.222287313610494</v>
      </c>
      <c r="H1751">
        <v>16.410694525865399</v>
      </c>
      <c r="I1751">
        <v>33.569615584997699</v>
      </c>
      <c r="J1751">
        <v>1.7835523220413301</v>
      </c>
      <c r="K1751">
        <v>397.79020869530598</v>
      </c>
      <c r="L1751">
        <v>332.78742943392399</v>
      </c>
      <c r="M1751">
        <v>62.164214387909901</v>
      </c>
      <c r="N1751">
        <v>1.7012008018910101</v>
      </c>
      <c r="O1751">
        <v>7.9434167573449299</v>
      </c>
      <c r="P1751">
        <v>110.441950996107</v>
      </c>
      <c r="Q1751">
        <v>1.8897019889589999E-3</v>
      </c>
    </row>
    <row r="1752" spans="1:17" hidden="1" x14ac:dyDescent="0.3">
      <c r="A1752" t="s">
        <v>3659</v>
      </c>
      <c r="B1752" t="s">
        <v>3660</v>
      </c>
      <c r="C1752" t="str">
        <f>IFERROR(VLOOKUP(Table1[[#This Row],[Ticker]],[1]!Table1[[Symbol]:[Industry]],2,FALSE),"-")</f>
        <v>-</v>
      </c>
      <c r="E1752">
        <v>540.78270648499995</v>
      </c>
      <c r="F1752">
        <v>40.67</v>
      </c>
      <c r="G1752">
        <v>-23.449479825883699</v>
      </c>
      <c r="H1752">
        <v>-1.0335888490532901</v>
      </c>
      <c r="I1752">
        <v>-24.333255912642699</v>
      </c>
      <c r="J1752">
        <v>-3.0479415793562001</v>
      </c>
      <c r="K1752">
        <v>41.274954680127401</v>
      </c>
      <c r="L1752">
        <v>41.8401422879259</v>
      </c>
      <c r="M1752">
        <v>36.784146169607403</v>
      </c>
      <c r="N1752">
        <v>0.81618233065123202</v>
      </c>
      <c r="O1752">
        <v>28.055077452667799</v>
      </c>
      <c r="P1752">
        <v>23.2424242424242</v>
      </c>
      <c r="Q1752">
        <v>2.8804752726300001E-4</v>
      </c>
    </row>
    <row r="1753" spans="1:17" hidden="1" x14ac:dyDescent="0.3">
      <c r="A1753" t="s">
        <v>3661</v>
      </c>
      <c r="B1753" t="s">
        <v>3662</v>
      </c>
      <c r="C1753" t="str">
        <f>IFERROR(VLOOKUP(Table1[[#This Row],[Ticker]],[1]!Table1[[Symbol]:[Industry]],2,FALSE),"-")</f>
        <v>-</v>
      </c>
      <c r="D1753" t="s">
        <v>1909</v>
      </c>
      <c r="E1753">
        <v>540.48</v>
      </c>
      <c r="F1753">
        <v>168.9</v>
      </c>
      <c r="G1753">
        <v>12.4928913248661</v>
      </c>
      <c r="H1753">
        <v>-4.7590424886808798</v>
      </c>
      <c r="I1753">
        <v>-34.967664549151898</v>
      </c>
      <c r="J1753">
        <v>-3.6626858990558002</v>
      </c>
      <c r="K1753">
        <v>174.86088553114001</v>
      </c>
      <c r="L1753">
        <v>169.87803522820801</v>
      </c>
      <c r="M1753">
        <v>44.410143459795798</v>
      </c>
      <c r="N1753">
        <v>1.12963960536546</v>
      </c>
      <c r="O1753">
        <v>40.3197158081705</v>
      </c>
      <c r="P1753">
        <v>46.6145833333333</v>
      </c>
      <c r="Q1753">
        <v>9.2801201303323005E-2</v>
      </c>
    </row>
    <row r="1754" spans="1:17" hidden="1" x14ac:dyDescent="0.3">
      <c r="A1754" t="s">
        <v>3663</v>
      </c>
      <c r="B1754" t="s">
        <v>3664</v>
      </c>
      <c r="C1754" t="str">
        <f>IFERROR(VLOOKUP(Table1[[#This Row],[Ticker]],[1]!Table1[[Symbol]:[Industry]],2,FALSE),"-")</f>
        <v>-</v>
      </c>
      <c r="D1754" t="s">
        <v>46</v>
      </c>
      <c r="E1754">
        <v>536.82500000000005</v>
      </c>
      <c r="F1754">
        <v>246.25</v>
      </c>
      <c r="G1754">
        <v>187.34464823208799</v>
      </c>
      <c r="H1754">
        <v>77.063034243450403</v>
      </c>
      <c r="I1754">
        <v>200.69540037274899</v>
      </c>
      <c r="J1754">
        <v>11.813207878375501</v>
      </c>
      <c r="M1754">
        <v>71.441836594413701</v>
      </c>
      <c r="O1754">
        <v>2.9644670050761501</v>
      </c>
      <c r="P1754">
        <v>228.333333333333</v>
      </c>
    </row>
    <row r="1755" spans="1:17" hidden="1" x14ac:dyDescent="0.3">
      <c r="A1755" t="s">
        <v>3665</v>
      </c>
      <c r="B1755" t="s">
        <v>3666</v>
      </c>
      <c r="C1755" t="str">
        <f>IFERROR(VLOOKUP(Table1[[#This Row],[Ticker]],[1]!Table1[[Symbol]:[Industry]],2,FALSE),"-")</f>
        <v>-</v>
      </c>
      <c r="D1755" t="s">
        <v>3667</v>
      </c>
      <c r="E1755">
        <v>536.12</v>
      </c>
      <c r="F1755">
        <v>134.03</v>
      </c>
      <c r="G1755">
        <v>2.4557593431990798</v>
      </c>
      <c r="H1755">
        <v>1.46270708790741</v>
      </c>
      <c r="I1755">
        <v>-20.670814710671301</v>
      </c>
      <c r="J1755">
        <v>-2.11950629212838</v>
      </c>
      <c r="K1755">
        <v>135.95823288616799</v>
      </c>
      <c r="M1755">
        <v>53.448530392029902</v>
      </c>
      <c r="N1755">
        <v>0.56930796965918795</v>
      </c>
      <c r="O1755">
        <v>90.517048421995</v>
      </c>
      <c r="P1755">
        <v>39.6145833333333</v>
      </c>
    </row>
    <row r="1756" spans="1:17" hidden="1" x14ac:dyDescent="0.3">
      <c r="A1756" t="s">
        <v>3668</v>
      </c>
      <c r="B1756" t="s">
        <v>3669</v>
      </c>
      <c r="C1756" t="str">
        <f>IFERROR(VLOOKUP(Table1[[#This Row],[Ticker]],[1]!Table1[[Symbol]:[Industry]],2,FALSE),"-")</f>
        <v>-</v>
      </c>
      <c r="D1756" t="s">
        <v>191</v>
      </c>
      <c r="E1756">
        <v>534.65253640799995</v>
      </c>
      <c r="F1756">
        <v>137.22</v>
      </c>
      <c r="G1756">
        <v>69.561489770963405</v>
      </c>
      <c r="H1756">
        <v>20.424737506248398</v>
      </c>
      <c r="I1756">
        <v>-7.9696537206590197</v>
      </c>
      <c r="J1756">
        <v>7.5762363427173103</v>
      </c>
      <c r="K1756">
        <v>123.86736233734101</v>
      </c>
      <c r="L1756">
        <v>117.687838480633</v>
      </c>
      <c r="M1756">
        <v>71.902064586499094</v>
      </c>
      <c r="N1756">
        <v>2.9249146337371301</v>
      </c>
      <c r="O1756">
        <v>20.463489287275902</v>
      </c>
      <c r="P1756">
        <v>101.05494505494499</v>
      </c>
      <c r="Q1756">
        <v>9.7635315152571997E-2</v>
      </c>
    </row>
    <row r="1757" spans="1:17" hidden="1" x14ac:dyDescent="0.3">
      <c r="A1757" t="s">
        <v>3670</v>
      </c>
      <c r="B1757" t="s">
        <v>3671</v>
      </c>
      <c r="C1757" t="str">
        <f>IFERROR(VLOOKUP(Table1[[#This Row],[Ticker]],[1]!Table1[[Symbol]:[Industry]],2,FALSE),"-")</f>
        <v>-</v>
      </c>
      <c r="D1757" t="s">
        <v>252</v>
      </c>
      <c r="E1757">
        <v>534.47288749999996</v>
      </c>
      <c r="F1757">
        <v>410.6</v>
      </c>
      <c r="G1757">
        <v>130.15339172533601</v>
      </c>
      <c r="H1757">
        <v>38.915652465381001</v>
      </c>
      <c r="I1757">
        <v>10.619057257732701</v>
      </c>
      <c r="J1757">
        <v>15.2414546688325</v>
      </c>
      <c r="K1757">
        <v>305.66759114916999</v>
      </c>
      <c r="L1757">
        <v>266.26197365707401</v>
      </c>
      <c r="M1757">
        <v>81.556081893103098</v>
      </c>
      <c r="N1757">
        <v>3.1360533389213701</v>
      </c>
      <c r="O1757">
        <v>3.49488553336578</v>
      </c>
      <c r="P1757">
        <v>201.91176470588201</v>
      </c>
      <c r="Q1757">
        <v>0.108187667089539</v>
      </c>
    </row>
    <row r="1758" spans="1:17" hidden="1" x14ac:dyDescent="0.3">
      <c r="A1758" t="s">
        <v>3672</v>
      </c>
      <c r="B1758" t="s">
        <v>3673</v>
      </c>
      <c r="C1758" t="str">
        <f>IFERROR(VLOOKUP(Table1[[#This Row],[Ticker]],[1]!Table1[[Symbol]:[Industry]],2,FALSE),"-")</f>
        <v>-</v>
      </c>
      <c r="D1758" t="s">
        <v>230</v>
      </c>
      <c r="E1758">
        <v>533.01738999999998</v>
      </c>
      <c r="F1758">
        <v>84.1</v>
      </c>
      <c r="G1758">
        <v>-7.6636236212542803</v>
      </c>
      <c r="H1758">
        <v>4.6356932608935697</v>
      </c>
      <c r="I1758">
        <v>-20.3408869850633</v>
      </c>
      <c r="J1758">
        <v>-1.70702729044852</v>
      </c>
      <c r="K1758">
        <v>83.400834636548396</v>
      </c>
      <c r="L1758">
        <v>83.563490277778698</v>
      </c>
      <c r="M1758">
        <v>59.548432855818298</v>
      </c>
      <c r="N1758">
        <v>0.70477750253548699</v>
      </c>
      <c r="O1758">
        <v>48.335315101070101</v>
      </c>
      <c r="P1758">
        <v>21.0071942446043</v>
      </c>
      <c r="Q1758">
        <v>1.0880937227183E-2</v>
      </c>
    </row>
    <row r="1759" spans="1:17" hidden="1" x14ac:dyDescent="0.3">
      <c r="A1759" t="s">
        <v>3674</v>
      </c>
      <c r="B1759" t="s">
        <v>3675</v>
      </c>
      <c r="C1759" t="str">
        <f>IFERROR(VLOOKUP(Table1[[#This Row],[Ticker]],[1]!Table1[[Symbol]:[Industry]],2,FALSE),"-")</f>
        <v>-</v>
      </c>
      <c r="D1759" t="s">
        <v>143</v>
      </c>
      <c r="E1759">
        <v>531.51422507999996</v>
      </c>
      <c r="F1759">
        <v>65.16</v>
      </c>
      <c r="G1759">
        <v>-49.458527474784503</v>
      </c>
      <c r="H1759">
        <v>-10.7920371294536</v>
      </c>
      <c r="I1759">
        <v>-37.999605170637203</v>
      </c>
      <c r="J1759">
        <v>-2.21762443973107</v>
      </c>
      <c r="K1759">
        <v>74.5928723387389</v>
      </c>
      <c r="L1759">
        <v>77.4181212634101</v>
      </c>
      <c r="M1759">
        <v>25.432955827505701</v>
      </c>
      <c r="N1759">
        <v>3.5193993235317098</v>
      </c>
      <c r="O1759">
        <v>70.1964395334561</v>
      </c>
      <c r="P1759">
        <v>0.246153846153851</v>
      </c>
      <c r="Q1759">
        <v>6.2290112032702002E-2</v>
      </c>
    </row>
    <row r="1760" spans="1:17" hidden="1" x14ac:dyDescent="0.3">
      <c r="A1760" t="s">
        <v>3676</v>
      </c>
      <c r="B1760" t="s">
        <v>3677</v>
      </c>
      <c r="C1760" t="str">
        <f>IFERROR(VLOOKUP(Table1[[#This Row],[Ticker]],[1]!Table1[[Symbol]:[Industry]],2,FALSE),"-")</f>
        <v>-</v>
      </c>
      <c r="D1760" t="s">
        <v>46</v>
      </c>
      <c r="E1760">
        <v>530.153772</v>
      </c>
      <c r="F1760">
        <v>30.9</v>
      </c>
      <c r="G1760">
        <v>155.18922195901399</v>
      </c>
      <c r="H1760">
        <v>15.137474961458199</v>
      </c>
      <c r="I1760">
        <v>17.015776818387199</v>
      </c>
      <c r="J1760">
        <v>6.1139257189235199</v>
      </c>
      <c r="K1760">
        <v>28.6607245597225</v>
      </c>
      <c r="L1760">
        <v>24.9317883106925</v>
      </c>
      <c r="M1760">
        <v>66.203040645401799</v>
      </c>
      <c r="N1760">
        <v>0.45379213901348903</v>
      </c>
      <c r="O1760">
        <v>30.420711974109999</v>
      </c>
      <c r="P1760">
        <v>209</v>
      </c>
      <c r="Q1760">
        <v>-6.6428719011504003E-2</v>
      </c>
    </row>
    <row r="1761" spans="1:17" hidden="1" x14ac:dyDescent="0.3">
      <c r="A1761" t="s">
        <v>3678</v>
      </c>
      <c r="B1761" t="s">
        <v>3679</v>
      </c>
      <c r="C1761" t="str">
        <f>IFERROR(VLOOKUP(Table1[[#This Row],[Ticker]],[1]!Table1[[Symbol]:[Industry]],2,FALSE),"-")</f>
        <v>-</v>
      </c>
      <c r="D1761" t="s">
        <v>631</v>
      </c>
      <c r="E1761">
        <v>528.81525950000002</v>
      </c>
      <c r="F1761">
        <v>693.25</v>
      </c>
      <c r="G1761">
        <v>287.41789376529101</v>
      </c>
      <c r="H1761">
        <v>17.906462184799</v>
      </c>
      <c r="I1761">
        <v>109.55339547235501</v>
      </c>
      <c r="J1761">
        <v>5.42823485561276</v>
      </c>
      <c r="K1761">
        <v>583.082673944524</v>
      </c>
      <c r="L1761">
        <v>432.91482822505702</v>
      </c>
      <c r="M1761">
        <v>79.1835040007076</v>
      </c>
      <c r="N1761">
        <v>0.76260767243165295</v>
      </c>
      <c r="O1761">
        <v>0</v>
      </c>
      <c r="P1761">
        <v>338.76582278480998</v>
      </c>
      <c r="Q1761">
        <v>0.17686301718168601</v>
      </c>
    </row>
    <row r="1762" spans="1:17" hidden="1" x14ac:dyDescent="0.3">
      <c r="A1762" t="s">
        <v>3680</v>
      </c>
      <c r="B1762" t="s">
        <v>3681</v>
      </c>
      <c r="C1762" t="str">
        <f>IFERROR(VLOOKUP(Table1[[#This Row],[Ticker]],[1]!Table1[[Symbol]:[Industry]],2,FALSE),"-")</f>
        <v>-</v>
      </c>
      <c r="D1762" t="s">
        <v>242</v>
      </c>
      <c r="E1762">
        <v>527.01830181000003</v>
      </c>
      <c r="F1762">
        <v>99.71</v>
      </c>
      <c r="G1762">
        <v>-38.5936944137853</v>
      </c>
      <c r="H1762">
        <v>1.2365760228501399</v>
      </c>
      <c r="I1762">
        <v>-1.4107319352457699</v>
      </c>
      <c r="J1762">
        <v>-2.8345555185700202</v>
      </c>
      <c r="K1762">
        <v>98.589719746758206</v>
      </c>
      <c r="L1762">
        <v>101.382295639974</v>
      </c>
      <c r="M1762">
        <v>61.137446612826203</v>
      </c>
      <c r="N1762">
        <v>0.79124169918389697</v>
      </c>
      <c r="O1762">
        <v>32.8352221442182</v>
      </c>
      <c r="P1762">
        <v>29.510326016365699</v>
      </c>
      <c r="Q1762">
        <v>0.16875219202046399</v>
      </c>
    </row>
    <row r="1763" spans="1:17" hidden="1" x14ac:dyDescent="0.3">
      <c r="A1763" t="s">
        <v>3682</v>
      </c>
      <c r="B1763" t="s">
        <v>3683</v>
      </c>
      <c r="C1763" t="str">
        <f>IFERROR(VLOOKUP(Table1[[#This Row],[Ticker]],[1]!Table1[[Symbol]:[Industry]],2,FALSE),"-")</f>
        <v>-</v>
      </c>
      <c r="D1763" t="s">
        <v>59</v>
      </c>
      <c r="E1763">
        <v>525.96947662000002</v>
      </c>
      <c r="F1763">
        <v>506.9</v>
      </c>
      <c r="G1763">
        <v>32.756029669670198</v>
      </c>
      <c r="H1763">
        <v>-6.8946031645641401</v>
      </c>
      <c r="I1763">
        <v>14.2328238093141</v>
      </c>
      <c r="J1763">
        <v>-1.0843179464692101</v>
      </c>
      <c r="K1763">
        <v>511.58172586769098</v>
      </c>
      <c r="L1763">
        <v>456.47132400898602</v>
      </c>
      <c r="M1763">
        <v>45.4700863408315</v>
      </c>
      <c r="N1763">
        <v>0.87849884504605502</v>
      </c>
      <c r="O1763">
        <v>16.393766028802499</v>
      </c>
      <c r="P1763">
        <v>64.204729510851905</v>
      </c>
      <c r="Q1763">
        <v>7.9103778745612002E-2</v>
      </c>
    </row>
    <row r="1764" spans="1:17" hidden="1" x14ac:dyDescent="0.3">
      <c r="A1764" t="s">
        <v>3684</v>
      </c>
      <c r="B1764" t="s">
        <v>3685</v>
      </c>
      <c r="C1764" t="str">
        <f>IFERROR(VLOOKUP(Table1[[#This Row],[Ticker]],[1]!Table1[[Symbol]:[Industry]],2,FALSE),"-")</f>
        <v>-</v>
      </c>
      <c r="D1764" t="s">
        <v>401</v>
      </c>
      <c r="E1764">
        <v>525.90316702500002</v>
      </c>
      <c r="F1764">
        <v>192.75</v>
      </c>
      <c r="G1764">
        <v>10.529210507238901</v>
      </c>
      <c r="H1764">
        <v>10.2958337163096</v>
      </c>
      <c r="I1764">
        <v>17.620390498816001</v>
      </c>
      <c r="J1764">
        <v>0.63229510054493698</v>
      </c>
      <c r="K1764">
        <v>176.03153813233399</v>
      </c>
      <c r="L1764">
        <v>166.338653707324</v>
      </c>
      <c r="M1764">
        <v>69.415375845974495</v>
      </c>
      <c r="N1764">
        <v>3.1389271074205101</v>
      </c>
      <c r="O1764">
        <v>6.3553826199740504</v>
      </c>
      <c r="P1764">
        <v>44.924812030075103</v>
      </c>
      <c r="Q1764">
        <v>-3.2497046201499999E-4</v>
      </c>
    </row>
    <row r="1765" spans="1:17" hidden="1" x14ac:dyDescent="0.3">
      <c r="A1765" t="s">
        <v>3686</v>
      </c>
      <c r="B1765" t="s">
        <v>3687</v>
      </c>
      <c r="C1765" t="str">
        <f>IFERROR(VLOOKUP(Table1[[#This Row],[Ticker]],[1]!Table1[[Symbol]:[Industry]],2,FALSE),"-")</f>
        <v>-</v>
      </c>
      <c r="D1765" t="s">
        <v>130</v>
      </c>
      <c r="E1765">
        <v>525.80165871999998</v>
      </c>
      <c r="F1765">
        <v>52.4</v>
      </c>
      <c r="G1765">
        <v>101.256789110884</v>
      </c>
      <c r="H1765">
        <v>25.776631745390301</v>
      </c>
      <c r="I1765">
        <v>47.753085235312803</v>
      </c>
      <c r="J1765">
        <v>3.6717980556977001</v>
      </c>
      <c r="K1765">
        <v>45.940353773253101</v>
      </c>
      <c r="L1765">
        <v>38.4629646372941</v>
      </c>
      <c r="M1765">
        <v>53.421299842574903</v>
      </c>
      <c r="N1765">
        <v>2.24403192804336</v>
      </c>
      <c r="O1765">
        <v>10.687022900763299</v>
      </c>
      <c r="P1765">
        <v>131.602209944751</v>
      </c>
      <c r="Q1765">
        <v>0.141229789461739</v>
      </c>
    </row>
    <row r="1766" spans="1:17" hidden="1" x14ac:dyDescent="0.3">
      <c r="A1766" t="s">
        <v>3688</v>
      </c>
      <c r="B1766" t="s">
        <v>3689</v>
      </c>
      <c r="C1766" t="str">
        <f>IFERROR(VLOOKUP(Table1[[#This Row],[Ticker]],[1]!Table1[[Symbol]:[Industry]],2,FALSE),"-")</f>
        <v>-</v>
      </c>
      <c r="D1766" t="s">
        <v>46</v>
      </c>
      <c r="E1766">
        <v>525.54371200000003</v>
      </c>
      <c r="F1766">
        <v>455.6</v>
      </c>
      <c r="G1766">
        <v>-6.47574750611596</v>
      </c>
      <c r="H1766">
        <v>32.6214040472085</v>
      </c>
      <c r="I1766">
        <v>6.8750046345459399</v>
      </c>
      <c r="J1766">
        <v>-3.0643683590656199</v>
      </c>
      <c r="M1766">
        <v>44.750919634445196</v>
      </c>
      <c r="O1766">
        <v>29.9385425812115</v>
      </c>
      <c r="P1766">
        <v>49.377049180327802</v>
      </c>
    </row>
    <row r="1767" spans="1:17" hidden="1" x14ac:dyDescent="0.3">
      <c r="A1767" t="s">
        <v>3690</v>
      </c>
      <c r="B1767" t="s">
        <v>3691</v>
      </c>
      <c r="C1767" t="str">
        <f>IFERROR(VLOOKUP(Table1[[#This Row],[Ticker]],[1]!Table1[[Symbol]:[Industry]],2,FALSE),"-")</f>
        <v>-</v>
      </c>
      <c r="D1767" t="s">
        <v>59</v>
      </c>
      <c r="E1767">
        <v>525.40151541</v>
      </c>
      <c r="F1767">
        <v>160.44999999999999</v>
      </c>
      <c r="G1767">
        <v>174.79155796782601</v>
      </c>
      <c r="H1767">
        <v>13.9485551856628</v>
      </c>
      <c r="I1767">
        <v>13.348550174337101</v>
      </c>
      <c r="J1767">
        <v>3.3075066693107802</v>
      </c>
      <c r="K1767">
        <v>153.67471515186699</v>
      </c>
      <c r="L1767">
        <v>129.57716726070399</v>
      </c>
      <c r="M1767">
        <v>53.525109461700097</v>
      </c>
      <c r="N1767">
        <v>1.3751006751722401</v>
      </c>
      <c r="O1767">
        <v>11.7793705204113</v>
      </c>
      <c r="P1767">
        <v>244.31330472102999</v>
      </c>
      <c r="Q1767">
        <v>5.5760493208792998E-2</v>
      </c>
    </row>
    <row r="1768" spans="1:17" hidden="1" x14ac:dyDescent="0.3">
      <c r="A1768" t="s">
        <v>3692</v>
      </c>
      <c r="B1768" t="s">
        <v>3693</v>
      </c>
      <c r="C1768" t="str">
        <f>IFERROR(VLOOKUP(Table1[[#This Row],[Ticker]],[1]!Table1[[Symbol]:[Industry]],2,FALSE),"-")</f>
        <v>-</v>
      </c>
      <c r="D1768" t="s">
        <v>119</v>
      </c>
      <c r="E1768">
        <v>524.939094845</v>
      </c>
      <c r="F1768">
        <v>235.45</v>
      </c>
      <c r="G1768">
        <v>-44.220063570390799</v>
      </c>
      <c r="H1768">
        <v>-6.5207184699862397</v>
      </c>
      <c r="I1768">
        <v>-28.775723531035698</v>
      </c>
      <c r="J1768">
        <v>7.5781491614903702</v>
      </c>
      <c r="K1768">
        <v>240.458575645076</v>
      </c>
      <c r="L1768">
        <v>255.614740200705</v>
      </c>
      <c r="M1768">
        <v>70.230485744977599</v>
      </c>
      <c r="N1768">
        <v>0.96979102007034901</v>
      </c>
      <c r="O1768">
        <v>31.5565937566362</v>
      </c>
      <c r="P1768">
        <v>9.5116279069767398</v>
      </c>
      <c r="Q1768">
        <v>0.17264214838215799</v>
      </c>
    </row>
    <row r="1769" spans="1:17" hidden="1" x14ac:dyDescent="0.3">
      <c r="A1769" t="s">
        <v>3694</v>
      </c>
      <c r="B1769" t="s">
        <v>3695</v>
      </c>
      <c r="C1769" t="str">
        <f>IFERROR(VLOOKUP(Table1[[#This Row],[Ticker]],[1]!Table1[[Symbol]:[Industry]],2,FALSE),"-")</f>
        <v>-</v>
      </c>
      <c r="E1769">
        <v>524.51277065600004</v>
      </c>
      <c r="F1769">
        <v>26.68</v>
      </c>
      <c r="G1769">
        <v>80.030850918290596</v>
      </c>
      <c r="H1769">
        <v>-5.1794418742415704</v>
      </c>
      <c r="I1769">
        <v>12.3213119986615</v>
      </c>
      <c r="J1769">
        <v>-4.1604073298403597</v>
      </c>
      <c r="K1769">
        <v>26.460684401523999</v>
      </c>
      <c r="L1769">
        <v>24.0882207253342</v>
      </c>
      <c r="M1769">
        <v>63.905068474359503</v>
      </c>
      <c r="N1769">
        <v>0.85569441605320096</v>
      </c>
      <c r="O1769">
        <v>20.8770614692653</v>
      </c>
      <c r="P1769">
        <v>122.333333333333</v>
      </c>
      <c r="Q1769">
        <v>0.16569318882278899</v>
      </c>
    </row>
    <row r="1770" spans="1:17" hidden="1" x14ac:dyDescent="0.3">
      <c r="A1770" t="s">
        <v>3696</v>
      </c>
      <c r="B1770" t="s">
        <v>3697</v>
      </c>
      <c r="C1770" t="str">
        <f>IFERROR(VLOOKUP(Table1[[#This Row],[Ticker]],[1]!Table1[[Symbol]:[Industry]],2,FALSE),"-")</f>
        <v>-</v>
      </c>
      <c r="D1770" t="s">
        <v>617</v>
      </c>
      <c r="E1770">
        <v>523.57465996799999</v>
      </c>
      <c r="F1770">
        <v>280.32</v>
      </c>
      <c r="G1770">
        <v>43.221107483057601</v>
      </c>
      <c r="H1770">
        <v>41.809068764056299</v>
      </c>
      <c r="I1770">
        <v>41.976663587547797</v>
      </c>
      <c r="J1770">
        <v>14.7214669344971</v>
      </c>
      <c r="K1770">
        <v>217.68318883330099</v>
      </c>
      <c r="L1770">
        <v>194.92381724578399</v>
      </c>
      <c r="M1770">
        <v>87.466855675769196</v>
      </c>
      <c r="N1770">
        <v>2.3889282643787499</v>
      </c>
      <c r="O1770">
        <v>6.2357305936073102</v>
      </c>
      <c r="P1770">
        <v>101.596548004314</v>
      </c>
      <c r="Q1770">
        <v>6.0172399392686003E-2</v>
      </c>
    </row>
    <row r="1771" spans="1:17" hidden="1" x14ac:dyDescent="0.3">
      <c r="A1771" t="s">
        <v>3698</v>
      </c>
      <c r="B1771" t="s">
        <v>3699</v>
      </c>
      <c r="C1771" t="str">
        <f>IFERROR(VLOOKUP(Table1[[#This Row],[Ticker]],[1]!Table1[[Symbol]:[Industry]],2,FALSE),"-")</f>
        <v>-</v>
      </c>
      <c r="D1771" t="s">
        <v>29</v>
      </c>
      <c r="E1771">
        <v>521.40826949999996</v>
      </c>
      <c r="F1771">
        <v>1.9</v>
      </c>
      <c r="G1771">
        <v>26.646235533675199</v>
      </c>
      <c r="H1771">
        <v>7.6520732772735798</v>
      </c>
      <c r="I1771">
        <v>-17.003012325662802</v>
      </c>
      <c r="J1771">
        <v>-1.2750618476839399</v>
      </c>
      <c r="K1771">
        <v>1.73877063807901</v>
      </c>
      <c r="L1771">
        <v>1.73349831699618</v>
      </c>
      <c r="M1771">
        <v>39.763530914555197</v>
      </c>
      <c r="N1771">
        <v>0.83727931116529597</v>
      </c>
      <c r="O1771">
        <v>21.052631578947299</v>
      </c>
      <c r="P1771">
        <v>58.3333333333333</v>
      </c>
      <c r="Q1771">
        <v>-2.7393921336960999E-2</v>
      </c>
    </row>
    <row r="1772" spans="1:17" hidden="1" x14ac:dyDescent="0.3">
      <c r="A1772" t="s">
        <v>3700</v>
      </c>
      <c r="B1772" t="s">
        <v>3701</v>
      </c>
      <c r="C1772" t="str">
        <f>IFERROR(VLOOKUP(Table1[[#This Row],[Ticker]],[1]!Table1[[Symbol]:[Industry]],2,FALSE),"-")</f>
        <v>-</v>
      </c>
      <c r="D1772" t="s">
        <v>1141</v>
      </c>
      <c r="E1772">
        <v>520.94045622299996</v>
      </c>
      <c r="F1772">
        <v>134.97</v>
      </c>
      <c r="G1772">
        <v>43.290832660470997</v>
      </c>
      <c r="H1772">
        <v>3.4156719973940501</v>
      </c>
      <c r="I1772">
        <v>-0.82508810819987999</v>
      </c>
      <c r="J1772">
        <v>-0.72701379963588397</v>
      </c>
      <c r="K1772">
        <v>130.530263416433</v>
      </c>
      <c r="L1772">
        <v>124.839598843573</v>
      </c>
      <c r="M1772">
        <v>61.984319617242498</v>
      </c>
      <c r="N1772">
        <v>1.64435238988237</v>
      </c>
      <c r="O1772">
        <v>28.8064014225383</v>
      </c>
      <c r="P1772">
        <v>72.045889101338403</v>
      </c>
      <c r="Q1772">
        <v>1.4447038212503E-2</v>
      </c>
    </row>
    <row r="1773" spans="1:17" hidden="1" x14ac:dyDescent="0.3">
      <c r="A1773" t="s">
        <v>3702</v>
      </c>
      <c r="B1773" t="s">
        <v>3703</v>
      </c>
      <c r="C1773" t="str">
        <f>IFERROR(VLOOKUP(Table1[[#This Row],[Ticker]],[1]!Table1[[Symbol]:[Industry]],2,FALSE),"-")</f>
        <v>-</v>
      </c>
      <c r="D1773" t="s">
        <v>539</v>
      </c>
      <c r="E1773">
        <v>519.87221277000003</v>
      </c>
      <c r="F1773">
        <v>425.35</v>
      </c>
      <c r="G1773">
        <v>-31.1455695604553</v>
      </c>
      <c r="H1773">
        <v>29.553121814890901</v>
      </c>
      <c r="I1773">
        <v>-17.7948174197934</v>
      </c>
      <c r="J1773">
        <v>-8.8837574998578592</v>
      </c>
      <c r="M1773">
        <v>47.820818596552897</v>
      </c>
      <c r="O1773">
        <v>28.5764664394028</v>
      </c>
      <c r="P1773">
        <v>57.245841035120101</v>
      </c>
    </row>
    <row r="1774" spans="1:17" hidden="1" x14ac:dyDescent="0.3">
      <c r="A1774" t="s">
        <v>3704</v>
      </c>
      <c r="B1774" t="s">
        <v>3705</v>
      </c>
      <c r="C1774" t="str">
        <f>IFERROR(VLOOKUP(Table1[[#This Row],[Ticker]],[1]!Table1[[Symbol]:[Industry]],2,FALSE),"-")</f>
        <v>-</v>
      </c>
      <c r="D1774" t="s">
        <v>401</v>
      </c>
      <c r="E1774">
        <v>518.17952716499997</v>
      </c>
      <c r="F1774">
        <v>315.05</v>
      </c>
      <c r="G1774">
        <v>-43.850724756067301</v>
      </c>
      <c r="H1774">
        <v>4.1317637995172998</v>
      </c>
      <c r="I1774">
        <v>-29.029612272989599</v>
      </c>
      <c r="J1774">
        <v>-1.7807508489481501</v>
      </c>
      <c r="K1774">
        <v>304.87851442114197</v>
      </c>
      <c r="L1774">
        <v>326.14786688191299</v>
      </c>
      <c r="M1774">
        <v>59.316068949760897</v>
      </c>
      <c r="N1774">
        <v>1.24138180618543</v>
      </c>
      <c r="O1774">
        <v>46.008570068243102</v>
      </c>
      <c r="P1774">
        <v>20.2480916030534</v>
      </c>
      <c r="Q1774">
        <v>-4.911548865155E-2</v>
      </c>
    </row>
    <row r="1775" spans="1:17" hidden="1" x14ac:dyDescent="0.3">
      <c r="A1775" t="s">
        <v>3706</v>
      </c>
      <c r="B1775" t="s">
        <v>3707</v>
      </c>
      <c r="C1775" t="str">
        <f>IFERROR(VLOOKUP(Table1[[#This Row],[Ticker]],[1]!Table1[[Symbol]:[Industry]],2,FALSE),"-")</f>
        <v>-</v>
      </c>
      <c r="D1775" t="s">
        <v>49</v>
      </c>
      <c r="E1775">
        <v>517.38750000000005</v>
      </c>
      <c r="F1775">
        <v>383.25</v>
      </c>
      <c r="G1775">
        <v>46.320055276164503</v>
      </c>
      <c r="H1775">
        <v>28.604820189865499</v>
      </c>
      <c r="I1775">
        <v>28.124958423880098</v>
      </c>
      <c r="J1775">
        <v>13.759174532191</v>
      </c>
      <c r="K1775">
        <v>311.41778122849001</v>
      </c>
      <c r="L1775">
        <v>277.07034796654801</v>
      </c>
      <c r="M1775">
        <v>76.798572332425394</v>
      </c>
      <c r="N1775">
        <v>2.91544394569926</v>
      </c>
      <c r="O1775">
        <v>8.1930854533594104</v>
      </c>
      <c r="P1775">
        <v>78.879813302217002</v>
      </c>
    </row>
    <row r="1776" spans="1:17" hidden="1" x14ac:dyDescent="0.3">
      <c r="A1776" t="s">
        <v>3708</v>
      </c>
      <c r="B1776" t="s">
        <v>3709</v>
      </c>
      <c r="C1776" t="str">
        <f>IFERROR(VLOOKUP(Table1[[#This Row],[Ticker]],[1]!Table1[[Symbol]:[Industry]],2,FALSE),"-")</f>
        <v>-</v>
      </c>
      <c r="D1776" t="s">
        <v>169</v>
      </c>
      <c r="E1776">
        <v>513.27499999999998</v>
      </c>
      <c r="F1776">
        <v>209.5</v>
      </c>
      <c r="G1776">
        <v>55.639756052033803</v>
      </c>
      <c r="H1776">
        <v>9.6434152686155699</v>
      </c>
      <c r="I1776">
        <v>-1.73985443092596</v>
      </c>
      <c r="J1776">
        <v>-3.09498521933146</v>
      </c>
      <c r="K1776">
        <v>192.20162974862501</v>
      </c>
      <c r="L1776">
        <v>173.83832558231299</v>
      </c>
      <c r="M1776">
        <v>61.948263348587503</v>
      </c>
      <c r="N1776">
        <v>1.9220356535246601</v>
      </c>
      <c r="O1776">
        <v>9.7852028639617998</v>
      </c>
      <c r="P1776">
        <v>87.053571428571402</v>
      </c>
      <c r="Q1776">
        <v>0.10734792219858701</v>
      </c>
    </row>
    <row r="1777" spans="1:17" hidden="1" x14ac:dyDescent="0.3">
      <c r="A1777" t="s">
        <v>3710</v>
      </c>
      <c r="B1777" t="s">
        <v>3711</v>
      </c>
      <c r="C1777" t="str">
        <f>IFERROR(VLOOKUP(Table1[[#This Row],[Ticker]],[1]!Table1[[Symbol]:[Industry]],2,FALSE),"-")</f>
        <v>-</v>
      </c>
      <c r="D1777" t="s">
        <v>230</v>
      </c>
      <c r="E1777">
        <v>511.875</v>
      </c>
      <c r="F1777">
        <v>146.25</v>
      </c>
      <c r="G1777">
        <v>7.6612423549576798</v>
      </c>
      <c r="H1777">
        <v>6.0205581257584297</v>
      </c>
      <c r="I1777">
        <v>-18.968661180624601</v>
      </c>
      <c r="J1777">
        <v>-6.0401625188248804</v>
      </c>
      <c r="K1777">
        <v>141.141877928198</v>
      </c>
      <c r="L1777">
        <v>135.52312256496899</v>
      </c>
      <c r="M1777">
        <v>59.878770565283602</v>
      </c>
      <c r="N1777">
        <v>1.3536027871434599</v>
      </c>
      <c r="O1777">
        <v>16.034188034187999</v>
      </c>
      <c r="P1777">
        <v>42.6133593369088</v>
      </c>
      <c r="Q1777">
        <v>8.1393178671003999E-2</v>
      </c>
    </row>
    <row r="1778" spans="1:17" hidden="1" x14ac:dyDescent="0.3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59</v>
      </c>
      <c r="E1778">
        <v>511.35412593999899</v>
      </c>
      <c r="F1778">
        <v>382.55</v>
      </c>
      <c r="G1778">
        <v>21.526634842563698</v>
      </c>
      <c r="H1778">
        <v>14.861418411425801</v>
      </c>
      <c r="I1778">
        <v>-19.331016201631702</v>
      </c>
      <c r="J1778">
        <v>4.5613482630800197</v>
      </c>
      <c r="K1778">
        <v>340.95727796344102</v>
      </c>
      <c r="L1778">
        <v>322.46849447636703</v>
      </c>
      <c r="M1778">
        <v>69.622150300662099</v>
      </c>
      <c r="N1778">
        <v>1.26246064324707</v>
      </c>
      <c r="O1778">
        <v>12.4036073715854</v>
      </c>
      <c r="P1778">
        <v>72.319819819819799</v>
      </c>
      <c r="Q1778">
        <v>-1.7059402836252999E-2</v>
      </c>
    </row>
    <row r="1779" spans="1:17" hidden="1" x14ac:dyDescent="0.3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D1779" t="s">
        <v>191</v>
      </c>
      <c r="E1779">
        <v>510.23897599999998</v>
      </c>
      <c r="F1779">
        <v>220.6</v>
      </c>
      <c r="G1779">
        <v>-12.619969949286499</v>
      </c>
      <c r="H1779">
        <v>42.615274612156298</v>
      </c>
      <c r="I1779">
        <v>1.03823799460364</v>
      </c>
      <c r="J1779">
        <v>6.7438060768443497</v>
      </c>
      <c r="K1779">
        <v>194.680164780734</v>
      </c>
      <c r="M1779">
        <v>60.049337656185401</v>
      </c>
      <c r="N1779">
        <v>0.90932503846411095</v>
      </c>
      <c r="O1779">
        <v>18.608340888485898</v>
      </c>
      <c r="P1779">
        <v>68.268497330282202</v>
      </c>
    </row>
    <row r="1780" spans="1:17" hidden="1" x14ac:dyDescent="0.3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1415</v>
      </c>
      <c r="E1780">
        <v>509.58124656000001</v>
      </c>
      <c r="F1780">
        <v>248.44</v>
      </c>
      <c r="G1780">
        <v>-23.220157066530199</v>
      </c>
      <c r="H1780">
        <v>-5.1122926265799098</v>
      </c>
      <c r="I1780">
        <v>-19.058754936960899</v>
      </c>
      <c r="J1780">
        <v>-0.84024455073165405</v>
      </c>
      <c r="K1780">
        <v>252.90750724172199</v>
      </c>
      <c r="L1780">
        <v>256.35645792144697</v>
      </c>
      <c r="M1780">
        <v>49.352529955972599</v>
      </c>
      <c r="N1780">
        <v>1.8561812098139101</v>
      </c>
      <c r="O1780">
        <v>26.5094187731444</v>
      </c>
      <c r="P1780">
        <v>9.9292035398229999</v>
      </c>
      <c r="Q1780">
        <v>0.102734868674437</v>
      </c>
    </row>
    <row r="1781" spans="1:17" hidden="1" x14ac:dyDescent="0.3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D1781" t="s">
        <v>1521</v>
      </c>
      <c r="E1781">
        <v>508.7136807</v>
      </c>
      <c r="F1781">
        <v>319.75</v>
      </c>
      <c r="G1781">
        <v>-16.7799104765114</v>
      </c>
      <c r="H1781">
        <v>22.2430389592555</v>
      </c>
      <c r="I1781">
        <v>-3.4291583358495599</v>
      </c>
      <c r="J1781">
        <v>5.5210546571704198</v>
      </c>
      <c r="K1781">
        <v>299.373096674561</v>
      </c>
      <c r="M1781">
        <v>55.256111648768098</v>
      </c>
      <c r="N1781">
        <v>0.74278861169063104</v>
      </c>
      <c r="O1781">
        <v>13.838936669272799</v>
      </c>
      <c r="P1781">
        <v>70.533333333333303</v>
      </c>
    </row>
    <row r="1782" spans="1:17" hidden="1" x14ac:dyDescent="0.3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21</v>
      </c>
      <c r="E1782">
        <v>508.42553433199998</v>
      </c>
      <c r="F1782">
        <v>147.02000000000001</v>
      </c>
      <c r="G1782">
        <v>41.524782639237102</v>
      </c>
      <c r="H1782">
        <v>31.747818726044201</v>
      </c>
      <c r="I1782">
        <v>-20.601085064239101</v>
      </c>
      <c r="J1782">
        <v>5.0163047971629302</v>
      </c>
      <c r="K1782">
        <v>131.35992455568601</v>
      </c>
      <c r="L1782">
        <v>123.696378149457</v>
      </c>
      <c r="M1782">
        <v>64.088741791790099</v>
      </c>
      <c r="N1782">
        <v>3.0494697472688399</v>
      </c>
      <c r="O1782">
        <v>18.147190858386601</v>
      </c>
      <c r="P1782">
        <v>86.455294863665202</v>
      </c>
      <c r="Q1782">
        <v>0.17166205995343001</v>
      </c>
    </row>
    <row r="1783" spans="1:17" hidden="1" x14ac:dyDescent="0.3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191</v>
      </c>
      <c r="E1783">
        <v>506.48888796799997</v>
      </c>
      <c r="F1783">
        <v>41.44</v>
      </c>
      <c r="G1783">
        <v>28.041069482014699</v>
      </c>
      <c r="H1783">
        <v>22.406808125758399</v>
      </c>
      <c r="I1783">
        <v>-2.9503807467154402</v>
      </c>
      <c r="J1783">
        <v>-2.2988713714934601</v>
      </c>
      <c r="K1783">
        <v>39.831087820026497</v>
      </c>
      <c r="L1783">
        <v>37.635149112903299</v>
      </c>
      <c r="M1783">
        <v>57.908749568989002</v>
      </c>
      <c r="N1783">
        <v>0.88199768068149897</v>
      </c>
      <c r="O1783">
        <v>20.053088803088801</v>
      </c>
      <c r="P1783">
        <v>64.118811881188094</v>
      </c>
      <c r="Q1783">
        <v>5.9200448382782003E-2</v>
      </c>
    </row>
    <row r="1784" spans="1:17" hidden="1" x14ac:dyDescent="0.3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997</v>
      </c>
      <c r="E1784">
        <v>506.03747815000003</v>
      </c>
      <c r="F1784">
        <v>44.63</v>
      </c>
      <c r="G1784">
        <v>54.889150513432298</v>
      </c>
      <c r="H1784">
        <v>25.823820965637498</v>
      </c>
      <c r="I1784">
        <v>6.3789505390586703</v>
      </c>
      <c r="J1784">
        <v>-2.0619323512810501</v>
      </c>
      <c r="K1784">
        <v>40.907797249733598</v>
      </c>
      <c r="L1784">
        <v>37.218608388190397</v>
      </c>
      <c r="M1784">
        <v>53.482003406984198</v>
      </c>
      <c r="N1784">
        <v>1.1832248821109099</v>
      </c>
      <c r="O1784">
        <v>21.106878781088898</v>
      </c>
      <c r="P1784">
        <v>84.041237113402005</v>
      </c>
      <c r="Q1784">
        <v>3.3708259752329002E-2</v>
      </c>
    </row>
    <row r="1785" spans="1:17" hidden="1" x14ac:dyDescent="0.3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D1785" t="s">
        <v>304</v>
      </c>
      <c r="E1785">
        <v>504.8127025</v>
      </c>
      <c r="F1785">
        <v>631.45000000000005</v>
      </c>
      <c r="G1785">
        <v>81.984931971041803</v>
      </c>
      <c r="H1785">
        <v>1.49267030805465</v>
      </c>
      <c r="I1785">
        <v>-3.0007682379707399</v>
      </c>
      <c r="J1785">
        <v>3.9275436848429099</v>
      </c>
      <c r="K1785">
        <v>614.12343168407597</v>
      </c>
      <c r="L1785">
        <v>543.92438960417098</v>
      </c>
      <c r="M1785">
        <v>71.902572992994195</v>
      </c>
      <c r="N1785">
        <v>0.57133876136265804</v>
      </c>
      <c r="O1785">
        <v>23.683585398685501</v>
      </c>
      <c r="P1785">
        <v>117.591316333563</v>
      </c>
      <c r="Q1785">
        <v>0.17145849661104501</v>
      </c>
    </row>
    <row r="1786" spans="1:17" hidden="1" x14ac:dyDescent="0.3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D1786" t="s">
        <v>297</v>
      </c>
      <c r="E1786">
        <v>501.28220800000003</v>
      </c>
      <c r="F1786">
        <v>210.4</v>
      </c>
      <c r="G1786">
        <v>14.5398525549518</v>
      </c>
      <c r="H1786">
        <v>4.9871027974484203</v>
      </c>
      <c r="I1786">
        <v>27.8906046956137</v>
      </c>
      <c r="J1786">
        <v>-1.8932263745503299</v>
      </c>
      <c r="K1786">
        <v>226.09838818464601</v>
      </c>
      <c r="M1786">
        <v>46.512437085047601</v>
      </c>
      <c r="N1786">
        <v>0.49659561870929497</v>
      </c>
      <c r="O1786">
        <v>50.190114068440998</v>
      </c>
      <c r="P1786">
        <v>54.478707782672501</v>
      </c>
    </row>
    <row r="1787" spans="1:17" hidden="1" x14ac:dyDescent="0.3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D1787" t="s">
        <v>614</v>
      </c>
      <c r="E1787">
        <v>500.23698278400002</v>
      </c>
      <c r="F1787">
        <v>96.36</v>
      </c>
      <c r="G1787">
        <v>84.124496403240499</v>
      </c>
      <c r="H1787">
        <v>-26.777662604413599</v>
      </c>
      <c r="I1787">
        <v>44.935098423522803</v>
      </c>
      <c r="J1787">
        <v>-6.0473390754067102</v>
      </c>
      <c r="K1787">
        <v>104.998861319836</v>
      </c>
      <c r="L1787">
        <v>79.117805478994498</v>
      </c>
      <c r="M1787">
        <v>24.150954225354202</v>
      </c>
      <c r="N1787">
        <v>0.81538158999297405</v>
      </c>
      <c r="O1787">
        <v>45.599833955998299</v>
      </c>
      <c r="P1787">
        <v>125.932004689331</v>
      </c>
      <c r="Q1787">
        <v>4.9189035746290001E-2</v>
      </c>
    </row>
    <row r="1788" spans="1:17" hidden="1" x14ac:dyDescent="0.3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140</v>
      </c>
      <c r="E1788">
        <v>499.84539480000001</v>
      </c>
      <c r="F1788">
        <v>12.69</v>
      </c>
      <c r="G1788">
        <v>80.2913968239978</v>
      </c>
      <c r="H1788">
        <v>18.128698829276001</v>
      </c>
      <c r="I1788">
        <v>26.685512264501099</v>
      </c>
      <c r="J1788">
        <v>-2.8498649972902301</v>
      </c>
      <c r="K1788">
        <v>11.671513892941601</v>
      </c>
      <c r="L1788">
        <v>10.1272781054234</v>
      </c>
      <c r="M1788">
        <v>62.937194298919302</v>
      </c>
      <c r="N1788">
        <v>2.3083884312137002</v>
      </c>
      <c r="O1788">
        <v>14.263199369582299</v>
      </c>
      <c r="P1788">
        <v>158.97959183673399</v>
      </c>
      <c r="Q1788">
        <v>5.3358763412902001E-2</v>
      </c>
    </row>
    <row r="1789" spans="1:17" hidden="1" x14ac:dyDescent="0.3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21</v>
      </c>
      <c r="E1789">
        <v>495.50245072600001</v>
      </c>
      <c r="F1789">
        <v>11.71</v>
      </c>
      <c r="G1789">
        <v>-83.470068426367504</v>
      </c>
      <c r="H1789">
        <v>-5.7721691469688396</v>
      </c>
      <c r="I1789">
        <v>-64.207093958315795</v>
      </c>
      <c r="J1789">
        <v>-0.91631745306511903</v>
      </c>
      <c r="K1789">
        <v>12.551744382635601</v>
      </c>
      <c r="L1789">
        <v>18.164337516307601</v>
      </c>
      <c r="M1789">
        <v>59.374636241841998</v>
      </c>
      <c r="N1789">
        <v>0.97359690449643499</v>
      </c>
      <c r="O1789">
        <v>150.04269854824901</v>
      </c>
      <c r="P1789">
        <v>22.617801047120398</v>
      </c>
      <c r="Q1789">
        <v>0.15385401778109201</v>
      </c>
    </row>
    <row r="1790" spans="1:17" hidden="1" x14ac:dyDescent="0.3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21</v>
      </c>
      <c r="E1790">
        <v>495.47160324999999</v>
      </c>
      <c r="F1790">
        <v>266.5</v>
      </c>
      <c r="G1790">
        <v>112.592664105103</v>
      </c>
      <c r="H1790">
        <v>11.122450842723101</v>
      </c>
      <c r="I1790">
        <v>-21.140414303160199</v>
      </c>
      <c r="J1790">
        <v>4.7884983004930897</v>
      </c>
      <c r="K1790">
        <v>259.92098697455202</v>
      </c>
      <c r="L1790">
        <v>237.03767585492699</v>
      </c>
      <c r="M1790">
        <v>54.976716459844702</v>
      </c>
      <c r="N1790">
        <v>1.0765506302696299</v>
      </c>
      <c r="O1790">
        <v>25.8536585365853</v>
      </c>
      <c r="P1790">
        <v>151.41509433962199</v>
      </c>
    </row>
    <row r="1791" spans="1:17" hidden="1" x14ac:dyDescent="0.3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375</v>
      </c>
      <c r="E1791">
        <v>495.2022225</v>
      </c>
      <c r="F1791">
        <v>599.25</v>
      </c>
      <c r="G1791">
        <v>107.087058195685</v>
      </c>
      <c r="H1791">
        <v>4.4631749481883398</v>
      </c>
      <c r="I1791">
        <v>34.405489995373102</v>
      </c>
      <c r="J1791">
        <v>-6.0445372053945903</v>
      </c>
      <c r="K1791">
        <v>556.14926052393298</v>
      </c>
      <c r="L1791">
        <v>479.02462110711701</v>
      </c>
      <c r="M1791">
        <v>57.379211620731702</v>
      </c>
      <c r="N1791">
        <v>1.1312072159553499</v>
      </c>
      <c r="O1791">
        <v>7.6345431789737104</v>
      </c>
      <c r="P1791">
        <v>139.460539460539</v>
      </c>
      <c r="Q1791">
        <v>3.9934146665322003E-2</v>
      </c>
    </row>
    <row r="1792" spans="1:17" hidden="1" x14ac:dyDescent="0.3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D1792" t="s">
        <v>297</v>
      </c>
      <c r="E1792">
        <v>495.10031061499899</v>
      </c>
      <c r="F1792">
        <v>335.35</v>
      </c>
      <c r="G1792">
        <v>100.243275560584</v>
      </c>
      <c r="H1792">
        <v>46.415546940076098</v>
      </c>
      <c r="I1792">
        <v>0.77654038999214403</v>
      </c>
      <c r="J1792">
        <v>2.1835847688574002</v>
      </c>
      <c r="K1792">
        <v>269.534907602278</v>
      </c>
      <c r="L1792">
        <v>247.17844535957801</v>
      </c>
      <c r="M1792">
        <v>69.199567788497703</v>
      </c>
      <c r="N1792">
        <v>4.0351105083191596</v>
      </c>
      <c r="O1792">
        <v>9.6913672282689696</v>
      </c>
      <c r="P1792">
        <v>152.142857142857</v>
      </c>
      <c r="Q1792">
        <v>8.3881372585472E-2</v>
      </c>
    </row>
    <row r="1793" spans="1:17" hidden="1" x14ac:dyDescent="0.3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191</v>
      </c>
      <c r="E1793">
        <v>494.70699999999999</v>
      </c>
      <c r="F1793">
        <v>157.55000000000001</v>
      </c>
      <c r="G1793">
        <v>-3.6483381097355601</v>
      </c>
      <c r="H1793">
        <v>4.12266151256771</v>
      </c>
      <c r="I1793">
        <v>-17.491914545218801</v>
      </c>
      <c r="J1793">
        <v>-1.43450062319414</v>
      </c>
      <c r="K1793">
        <v>154.75562887020101</v>
      </c>
      <c r="L1793">
        <v>149.13690966939001</v>
      </c>
      <c r="M1793">
        <v>63.820907239079901</v>
      </c>
      <c r="N1793">
        <v>1.3328078545420601</v>
      </c>
      <c r="O1793">
        <v>29.609647730879001</v>
      </c>
      <c r="P1793">
        <v>35.818965517241303</v>
      </c>
      <c r="Q1793">
        <v>4.4135319904537E-2</v>
      </c>
    </row>
    <row r="1794" spans="1:17" hidden="1" x14ac:dyDescent="0.3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E1794">
        <v>494.05238437499997</v>
      </c>
      <c r="F1794">
        <v>454.85</v>
      </c>
      <c r="G1794">
        <v>189.74841772972599</v>
      </c>
      <c r="H1794">
        <v>45.914345528634897</v>
      </c>
      <c r="I1794">
        <v>82.960553898083404</v>
      </c>
      <c r="J1794">
        <v>-1.70424639704016</v>
      </c>
      <c r="K1794">
        <v>348.37323872900498</v>
      </c>
      <c r="L1794">
        <v>259.22073469493898</v>
      </c>
      <c r="M1794">
        <v>85.788499290270195</v>
      </c>
      <c r="N1794">
        <v>1.0758259962044401</v>
      </c>
      <c r="O1794">
        <v>2.8910629877981702</v>
      </c>
      <c r="P1794">
        <v>220.20415346708899</v>
      </c>
      <c r="Q1794">
        <v>0.353987019702932</v>
      </c>
    </row>
    <row r="1795" spans="1:17" hidden="1" x14ac:dyDescent="0.3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D1795" t="s">
        <v>617</v>
      </c>
      <c r="E1795">
        <v>493.03158171000001</v>
      </c>
      <c r="F1795">
        <v>61.35</v>
      </c>
      <c r="G1795">
        <v>-12.0693607965999</v>
      </c>
      <c r="H1795">
        <v>10.377335376943201</v>
      </c>
      <c r="I1795">
        <v>-10.932172127969199</v>
      </c>
      <c r="J1795">
        <v>9.3851979850264993</v>
      </c>
      <c r="K1795">
        <v>56.286470216541801</v>
      </c>
      <c r="L1795">
        <v>57.1898312202242</v>
      </c>
      <c r="M1795">
        <v>78.072354870430104</v>
      </c>
      <c r="N1795">
        <v>1.8497609792291601</v>
      </c>
      <c r="O1795">
        <v>22.086389568052098</v>
      </c>
      <c r="P1795">
        <v>22.945891783567099</v>
      </c>
      <c r="Q1795">
        <v>-1.8725723478225001E-2</v>
      </c>
    </row>
    <row r="1796" spans="1:17" hidden="1" x14ac:dyDescent="0.3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21</v>
      </c>
      <c r="E1796">
        <v>492.3703304</v>
      </c>
      <c r="F1796">
        <v>70.599999999999994</v>
      </c>
      <c r="G1796">
        <v>-3.8309137215513503E-2</v>
      </c>
      <c r="H1796">
        <v>-14.2802637920497</v>
      </c>
      <c r="I1796">
        <v>7.1531058177970896</v>
      </c>
      <c r="J1796">
        <v>-7.7997871224092199</v>
      </c>
      <c r="K1796">
        <v>75.444006341328702</v>
      </c>
      <c r="L1796">
        <v>65.760260448501796</v>
      </c>
      <c r="M1796">
        <v>31.3614478259497</v>
      </c>
      <c r="N1796">
        <v>1.7560022788312799</v>
      </c>
      <c r="O1796">
        <v>28.116147308781802</v>
      </c>
      <c r="P1796">
        <v>90.553306342780004</v>
      </c>
      <c r="Q1796">
        <v>0.21766624819330499</v>
      </c>
    </row>
    <row r="1797" spans="1:17" hidden="1" x14ac:dyDescent="0.3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539</v>
      </c>
      <c r="E1797">
        <v>491.81837014499899</v>
      </c>
      <c r="F1797">
        <v>660.05</v>
      </c>
      <c r="G1797">
        <v>49.679383239853898</v>
      </c>
      <c r="H1797">
        <v>25.860296713737402</v>
      </c>
      <c r="I1797">
        <v>51.294860014762698</v>
      </c>
      <c r="J1797">
        <v>9.1183807752668695</v>
      </c>
      <c r="K1797">
        <v>590.83372861185296</v>
      </c>
      <c r="L1797">
        <v>512.25521964459699</v>
      </c>
      <c r="M1797">
        <v>72.861009374377105</v>
      </c>
      <c r="N1797">
        <v>0.94377680380790796</v>
      </c>
      <c r="O1797">
        <v>3.0224982955836701</v>
      </c>
      <c r="P1797">
        <v>102.066431960814</v>
      </c>
      <c r="Q1797">
        <v>3.5214963081506997E-2</v>
      </c>
    </row>
    <row r="1798" spans="1:17" hidden="1" x14ac:dyDescent="0.3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230</v>
      </c>
      <c r="E1798">
        <v>490.37886267499999</v>
      </c>
      <c r="F1798">
        <v>1002.95</v>
      </c>
      <c r="G1798">
        <v>120.01626611471499</v>
      </c>
      <c r="H1798">
        <v>12.842448941272099</v>
      </c>
      <c r="I1798">
        <v>46.053878384289099</v>
      </c>
      <c r="J1798">
        <v>-4.8064960323597798</v>
      </c>
      <c r="K1798">
        <v>942.17193124567996</v>
      </c>
      <c r="L1798">
        <v>749.336101034183</v>
      </c>
      <c r="M1798">
        <v>60.336754028208198</v>
      </c>
      <c r="N1798">
        <v>1.31391521704132</v>
      </c>
      <c r="O1798">
        <v>13.744453861109699</v>
      </c>
      <c r="P1798">
        <v>174.66794468026799</v>
      </c>
      <c r="Q1798">
        <v>0.151006955346664</v>
      </c>
    </row>
    <row r="1799" spans="1:17" hidden="1" x14ac:dyDescent="0.3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336</v>
      </c>
      <c r="E1799">
        <v>489.85050489899999</v>
      </c>
      <c r="F1799">
        <v>21.21</v>
      </c>
      <c r="G1799">
        <v>-12.2337644663247</v>
      </c>
      <c r="H1799">
        <v>-5.2209608615833396</v>
      </c>
      <c r="I1799">
        <v>15.002975698289299</v>
      </c>
      <c r="J1799">
        <v>-3.9725570307282698</v>
      </c>
      <c r="K1799">
        <v>21.369657427097</v>
      </c>
      <c r="L1799">
        <v>20.645214973034001</v>
      </c>
      <c r="M1799">
        <v>60.884065261513904</v>
      </c>
      <c r="N1799">
        <v>0.58509320649998697</v>
      </c>
      <c r="O1799">
        <v>43.564356435643496</v>
      </c>
      <c r="P1799">
        <v>36.838709677419303</v>
      </c>
      <c r="Q1799">
        <v>2.4187714463900001E-4</v>
      </c>
    </row>
    <row r="1800" spans="1:17" hidden="1" x14ac:dyDescent="0.3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E1800">
        <v>487.719448</v>
      </c>
      <c r="F1800">
        <v>255.25</v>
      </c>
      <c r="G1800">
        <v>94.974245891897098</v>
      </c>
      <c r="H1800">
        <v>87.7050190923012</v>
      </c>
      <c r="I1800">
        <v>77.773939347199601</v>
      </c>
      <c r="J1800">
        <v>33.504198932603501</v>
      </c>
      <c r="K1800">
        <v>171.75063170206701</v>
      </c>
      <c r="L1800">
        <v>148.795181537454</v>
      </c>
      <c r="M1800">
        <v>82.2433023270913</v>
      </c>
      <c r="N1800">
        <v>3.8312337815083799</v>
      </c>
      <c r="O1800">
        <v>8.5210577864838406</v>
      </c>
      <c r="P1800">
        <v>130.99547511312201</v>
      </c>
      <c r="Q1800">
        <v>0.122860210729361</v>
      </c>
    </row>
    <row r="1801" spans="1:17" hidden="1" x14ac:dyDescent="0.3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98</v>
      </c>
      <c r="E1801">
        <v>487.33533</v>
      </c>
      <c r="F1801">
        <v>996</v>
      </c>
      <c r="G1801">
        <v>8.3375107014605199</v>
      </c>
      <c r="H1801">
        <v>-5.8667888130170702</v>
      </c>
      <c r="I1801">
        <v>9.6087092860588008</v>
      </c>
      <c r="J1801">
        <v>-1.1745593351211301</v>
      </c>
      <c r="K1801">
        <v>946.90785646645395</v>
      </c>
      <c r="L1801">
        <v>830.58892499523802</v>
      </c>
      <c r="M1801">
        <v>55.209750131193701</v>
      </c>
      <c r="N1801">
        <v>3.34212662337662</v>
      </c>
      <c r="O1801">
        <v>2.9116465863453702</v>
      </c>
      <c r="P1801">
        <v>48.656716417910403</v>
      </c>
      <c r="Q1801">
        <v>0.148822267940415</v>
      </c>
    </row>
    <row r="1802" spans="1:17" hidden="1" x14ac:dyDescent="0.3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D1802" t="s">
        <v>997</v>
      </c>
      <c r="E1802">
        <v>486.22441027999997</v>
      </c>
      <c r="F1802">
        <v>58.66</v>
      </c>
      <c r="G1802">
        <v>21.1387728471081</v>
      </c>
      <c r="H1802">
        <v>-4.2685375722222503</v>
      </c>
      <c r="I1802">
        <v>-6.4044524696772003</v>
      </c>
      <c r="J1802">
        <v>-0.13967564434660401</v>
      </c>
      <c r="K1802">
        <v>58.847129519627302</v>
      </c>
      <c r="L1802">
        <v>55.516866164550997</v>
      </c>
      <c r="M1802">
        <v>42.075535694737098</v>
      </c>
      <c r="N1802">
        <v>0.70269561797179303</v>
      </c>
      <c r="O1802">
        <v>22.229798840777299</v>
      </c>
      <c r="P1802">
        <v>46.649999999999899</v>
      </c>
      <c r="Q1802">
        <v>2.4452992730645998E-2</v>
      </c>
    </row>
    <row r="1803" spans="1:17" hidden="1" x14ac:dyDescent="0.3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130</v>
      </c>
      <c r="E1803">
        <v>486.19703851999998</v>
      </c>
      <c r="F1803">
        <v>256.39999999999998</v>
      </c>
      <c r="G1803">
        <v>-67.885977351478701</v>
      </c>
      <c r="H1803">
        <v>2.5649358081618598</v>
      </c>
      <c r="I1803">
        <v>-54.5464296926095</v>
      </c>
      <c r="J1803">
        <v>-2.2596178322399298</v>
      </c>
      <c r="K1803">
        <v>266.04657652147102</v>
      </c>
      <c r="M1803">
        <v>45.772410191383997</v>
      </c>
      <c r="N1803">
        <v>0.47858571372535402</v>
      </c>
      <c r="O1803">
        <v>74.044461778471103</v>
      </c>
      <c r="P1803">
        <v>15.6517816869643</v>
      </c>
    </row>
    <row r="1804" spans="1:17" hidden="1" x14ac:dyDescent="0.3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617</v>
      </c>
      <c r="E1804">
        <v>485.70496000000003</v>
      </c>
      <c r="F1804">
        <v>686.8</v>
      </c>
      <c r="G1804">
        <v>126.221327108766</v>
      </c>
      <c r="H1804">
        <v>56.698088989955899</v>
      </c>
      <c r="I1804">
        <v>139.57207924942799</v>
      </c>
      <c r="J1804">
        <v>1.03263046000836</v>
      </c>
      <c r="K1804">
        <v>536.42296452105597</v>
      </c>
      <c r="M1804">
        <v>64.767162562009304</v>
      </c>
      <c r="N1804">
        <v>0.76393482294103399</v>
      </c>
      <c r="O1804">
        <v>20.049504950494999</v>
      </c>
      <c r="P1804">
        <v>164.15384615384599</v>
      </c>
    </row>
    <row r="1805" spans="1:17" hidden="1" x14ac:dyDescent="0.3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333</v>
      </c>
      <c r="E1805">
        <v>485.23699800000003</v>
      </c>
      <c r="F1805">
        <v>414.35</v>
      </c>
      <c r="G1805">
        <v>-20.1220184345786</v>
      </c>
      <c r="H1805">
        <v>-2.2594418742415598</v>
      </c>
      <c r="I1805">
        <v>-6.7712662939167698</v>
      </c>
      <c r="J1805">
        <v>5.8648865709396301</v>
      </c>
      <c r="O1805">
        <v>4.6699650054301696</v>
      </c>
      <c r="P1805">
        <v>18.402628946992401</v>
      </c>
    </row>
    <row r="1806" spans="1:17" hidden="1" x14ac:dyDescent="0.3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948</v>
      </c>
      <c r="E1806">
        <v>484.83004799999998</v>
      </c>
      <c r="F1806">
        <v>255.12</v>
      </c>
      <c r="G1806">
        <v>5.2145919084832597</v>
      </c>
      <c r="H1806">
        <v>42.291377416868201</v>
      </c>
      <c r="I1806">
        <v>6.9063328153299599</v>
      </c>
      <c r="J1806">
        <v>19.526250242287901</v>
      </c>
      <c r="K1806">
        <v>208.37701807517601</v>
      </c>
      <c r="L1806">
        <v>200.784579975111</v>
      </c>
      <c r="M1806">
        <v>78.712795776954806</v>
      </c>
      <c r="N1806">
        <v>3.5583597055216498</v>
      </c>
      <c r="O1806">
        <v>3.0887425525242902</v>
      </c>
      <c r="P1806">
        <v>52.629374813042098</v>
      </c>
      <c r="Q1806">
        <v>-7.7617476946483993E-2</v>
      </c>
    </row>
    <row r="1807" spans="1:17" hidden="1" x14ac:dyDescent="0.3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D1807" t="s">
        <v>718</v>
      </c>
      <c r="E1807">
        <v>481.92970355999898</v>
      </c>
      <c r="F1807">
        <v>27.86</v>
      </c>
      <c r="G1807">
        <v>1.44660016448658</v>
      </c>
      <c r="H1807">
        <v>-2.9386942106901599</v>
      </c>
      <c r="I1807">
        <v>0.97346780410199096</v>
      </c>
      <c r="J1807">
        <v>-4.4515340264474602E-2</v>
      </c>
      <c r="K1807">
        <v>26.498985394287899</v>
      </c>
      <c r="L1807">
        <v>24.734002064590602</v>
      </c>
      <c r="M1807">
        <v>56.344784633490001</v>
      </c>
      <c r="N1807">
        <v>1.28302384290484</v>
      </c>
      <c r="O1807">
        <v>7.7171572146446499</v>
      </c>
      <c r="P1807">
        <v>39.299999999999997</v>
      </c>
      <c r="Q1807">
        <v>3.3094991646369998E-3</v>
      </c>
    </row>
    <row r="1808" spans="1:17" hidden="1" x14ac:dyDescent="0.3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D1808" t="s">
        <v>1023</v>
      </c>
      <c r="E1808">
        <v>480.44585000000001</v>
      </c>
      <c r="F1808">
        <v>57.23</v>
      </c>
      <c r="G1808">
        <v>60.457923845363503</v>
      </c>
      <c r="H1808">
        <v>-5.2292730187068504</v>
      </c>
      <c r="I1808">
        <v>-25.813253289518201</v>
      </c>
      <c r="J1808">
        <v>18.923394602150601</v>
      </c>
      <c r="K1808">
        <v>54.097597132705999</v>
      </c>
      <c r="L1808">
        <v>54.312750786960102</v>
      </c>
      <c r="M1808">
        <v>79.165698755540703</v>
      </c>
      <c r="N1808">
        <v>1.5309388503797701</v>
      </c>
      <c r="O1808">
        <v>72.112528394198804</v>
      </c>
      <c r="P1808">
        <v>92.693602693602699</v>
      </c>
      <c r="Q1808">
        <v>5.1037198867891001E-2</v>
      </c>
    </row>
    <row r="1809" spans="1:17" hidden="1" x14ac:dyDescent="0.3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1909</v>
      </c>
      <c r="E1809">
        <v>479.884686135999</v>
      </c>
      <c r="F1809">
        <v>236.36</v>
      </c>
      <c r="G1809">
        <v>-10.643742626965301</v>
      </c>
      <c r="H1809">
        <v>3.92363504883535</v>
      </c>
      <c r="I1809">
        <v>-27.889133322104001</v>
      </c>
      <c r="J1809">
        <v>-1.9777182315742601</v>
      </c>
      <c r="K1809">
        <v>239.22275201247101</v>
      </c>
      <c r="L1809">
        <v>248.95224134160199</v>
      </c>
      <c r="M1809">
        <v>58.630859688279102</v>
      </c>
      <c r="N1809">
        <v>0.78207875272251104</v>
      </c>
      <c r="O1809">
        <v>34.963614824843397</v>
      </c>
      <c r="P1809">
        <v>21.210256410256399</v>
      </c>
      <c r="Q1809">
        <v>-4.5980570669287998E-2</v>
      </c>
    </row>
    <row r="1810" spans="1:17" hidden="1" x14ac:dyDescent="0.3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D1810" t="s">
        <v>997</v>
      </c>
      <c r="E1810">
        <v>479.25981772799997</v>
      </c>
      <c r="F1810">
        <v>122.52</v>
      </c>
      <c r="G1810">
        <v>-6.4023081556451</v>
      </c>
      <c r="H1810">
        <v>23.499506601047599</v>
      </c>
      <c r="I1810">
        <v>14.1112439790206</v>
      </c>
      <c r="J1810">
        <v>1.6836158382664601</v>
      </c>
      <c r="K1810">
        <v>109.951866840997</v>
      </c>
      <c r="L1810">
        <v>101.12762341294901</v>
      </c>
      <c r="M1810">
        <v>54.382701430444399</v>
      </c>
      <c r="N1810">
        <v>1.5371743530858399</v>
      </c>
      <c r="O1810">
        <v>11.0839046686255</v>
      </c>
      <c r="P1810">
        <v>46.906474820143799</v>
      </c>
      <c r="Q1810">
        <v>2.694105921015E-3</v>
      </c>
    </row>
    <row r="1811" spans="1:17" hidden="1" x14ac:dyDescent="0.3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D1811" t="s">
        <v>304</v>
      </c>
      <c r="E1811">
        <v>476.66316726000002</v>
      </c>
      <c r="F1811">
        <v>29.16</v>
      </c>
      <c r="G1811">
        <v>270.618457755897</v>
      </c>
      <c r="H1811">
        <v>91.221096846297101</v>
      </c>
      <c r="I1811">
        <v>70.818304288757204</v>
      </c>
      <c r="J1811">
        <v>62.124716668373601</v>
      </c>
      <c r="K1811">
        <v>18.035622487876299</v>
      </c>
      <c r="L1811">
        <v>14.4210019208672</v>
      </c>
      <c r="M1811">
        <v>89.315633868503994</v>
      </c>
      <c r="N1811">
        <v>3.6639268507628602</v>
      </c>
      <c r="O1811">
        <v>5.1097393689986301</v>
      </c>
      <c r="P1811">
        <v>359.21259842519601</v>
      </c>
      <c r="Q1811">
        <v>0.112298657684463</v>
      </c>
    </row>
    <row r="1812" spans="1:17" hidden="1" x14ac:dyDescent="0.3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D1812" t="s">
        <v>59</v>
      </c>
      <c r="E1812">
        <v>476.4850596</v>
      </c>
      <c r="F1812">
        <v>396</v>
      </c>
      <c r="G1812">
        <v>252.50883095352199</v>
      </c>
      <c r="H1812">
        <v>32.896387777640399</v>
      </c>
      <c r="I1812">
        <v>37.149530047218498</v>
      </c>
      <c r="J1812">
        <v>27.6603487332962</v>
      </c>
      <c r="K1812">
        <v>309.62777075836902</v>
      </c>
      <c r="L1812">
        <v>260.12803491598203</v>
      </c>
      <c r="M1812">
        <v>87.966315542127006</v>
      </c>
      <c r="N1812">
        <v>2.1552888329626199</v>
      </c>
      <c r="O1812">
        <v>3.6489898989898899</v>
      </c>
      <c r="P1812">
        <v>282.05499276410899</v>
      </c>
      <c r="Q1812">
        <v>0.15870502771070999</v>
      </c>
    </row>
    <row r="1813" spans="1:17" hidden="1" x14ac:dyDescent="0.3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539</v>
      </c>
      <c r="E1813">
        <v>476.43480118500003</v>
      </c>
      <c r="F1813">
        <v>519.04999999999995</v>
      </c>
      <c r="G1813">
        <v>-7.0240341215755899</v>
      </c>
      <c r="H1813">
        <v>8.5441718329235492</v>
      </c>
      <c r="I1813">
        <v>-10.8433943174772</v>
      </c>
      <c r="J1813">
        <v>-4.50386125388175</v>
      </c>
      <c r="K1813">
        <v>493.91145462496701</v>
      </c>
      <c r="L1813">
        <v>466.590118115199</v>
      </c>
      <c r="M1813">
        <v>44.008412344891198</v>
      </c>
      <c r="N1813">
        <v>1.58923147901382</v>
      </c>
      <c r="O1813">
        <v>11.549947018591601</v>
      </c>
      <c r="P1813">
        <v>26.443361753958499</v>
      </c>
      <c r="Q1813">
        <v>-3.6453011675336003E-2</v>
      </c>
    </row>
    <row r="1814" spans="1:17" hidden="1" x14ac:dyDescent="0.3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130</v>
      </c>
      <c r="E1814">
        <v>476.03634</v>
      </c>
      <c r="F1814">
        <v>91.09</v>
      </c>
      <c r="G1814">
        <v>69.671854662624796</v>
      </c>
      <c r="H1814">
        <v>-1.8758852922554099</v>
      </c>
      <c r="I1814">
        <v>-13.527336649987101</v>
      </c>
      <c r="J1814">
        <v>-2.7613300221589001</v>
      </c>
      <c r="K1814">
        <v>94.103669286529495</v>
      </c>
      <c r="L1814">
        <v>87.293160099137097</v>
      </c>
      <c r="M1814">
        <v>48.200776969184297</v>
      </c>
      <c r="N1814">
        <v>0.99015672887899797</v>
      </c>
      <c r="O1814">
        <v>38.873641453507503</v>
      </c>
      <c r="P1814">
        <v>526.73730562818196</v>
      </c>
      <c r="Q1814">
        <v>0.12875519450640599</v>
      </c>
    </row>
    <row r="1815" spans="1:17" hidden="1" x14ac:dyDescent="0.3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161</v>
      </c>
      <c r="E1815">
        <v>475.29145047200001</v>
      </c>
      <c r="F1815">
        <v>41.84</v>
      </c>
      <c r="G1815">
        <v>-33.859762285299603</v>
      </c>
      <c r="H1815">
        <v>-10.5924651300555</v>
      </c>
      <c r="I1815">
        <v>-39.678033933268601</v>
      </c>
      <c r="J1815">
        <v>-3.5728344150930802</v>
      </c>
      <c r="K1815">
        <v>44.844367909297603</v>
      </c>
      <c r="L1815">
        <v>51.334514161992303</v>
      </c>
      <c r="M1815">
        <v>20.530940175804101</v>
      </c>
      <c r="N1815">
        <v>0.88244083250522298</v>
      </c>
      <c r="O1815">
        <v>79.254302103250396</v>
      </c>
      <c r="P1815">
        <v>17.034965034965001</v>
      </c>
      <c r="Q1815">
        <v>-8.1640534766006995E-2</v>
      </c>
    </row>
    <row r="1816" spans="1:17" hidden="1" x14ac:dyDescent="0.3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242</v>
      </c>
      <c r="E1816">
        <v>474.89514627900002</v>
      </c>
      <c r="F1816">
        <v>87.51</v>
      </c>
      <c r="G1816">
        <v>-6.6568806136334899</v>
      </c>
      <c r="H1816">
        <v>11.181876807077099</v>
      </c>
      <c r="I1816">
        <v>-3.8056829488081898</v>
      </c>
      <c r="J1816">
        <v>2.8213236944847302</v>
      </c>
      <c r="K1816">
        <v>78.864556071112901</v>
      </c>
      <c r="L1816">
        <v>78.074646266731904</v>
      </c>
      <c r="M1816">
        <v>62.483166584422001</v>
      </c>
      <c r="N1816">
        <v>2.1012868661720998</v>
      </c>
      <c r="O1816">
        <v>11.644383499028599</v>
      </c>
      <c r="P1816">
        <v>32.590909090909001</v>
      </c>
      <c r="Q1816">
        <v>-5.8455474362870997E-2</v>
      </c>
    </row>
    <row r="1817" spans="1:17" hidden="1" x14ac:dyDescent="0.3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E1817">
        <v>474.34766400000001</v>
      </c>
      <c r="F1817">
        <v>210.35</v>
      </c>
      <c r="G1817">
        <v>15.2357289169128</v>
      </c>
      <c r="H1817">
        <v>33.097049353828602</v>
      </c>
      <c r="I1817">
        <v>28.586481057574701</v>
      </c>
      <c r="J1817">
        <v>20.185986954983498</v>
      </c>
      <c r="M1817">
        <v>100</v>
      </c>
      <c r="O1817">
        <v>0</v>
      </c>
      <c r="P1817">
        <v>47.614035087719202</v>
      </c>
    </row>
    <row r="1818" spans="1:17" hidden="1" x14ac:dyDescent="0.3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D1818" t="s">
        <v>617</v>
      </c>
      <c r="E1818">
        <v>474.29584383999997</v>
      </c>
      <c r="F1818">
        <v>179.2</v>
      </c>
      <c r="G1818">
        <v>-26.729658797639999</v>
      </c>
      <c r="H1818">
        <v>7.8059626668521398</v>
      </c>
      <c r="I1818">
        <v>-13.838125993151101</v>
      </c>
      <c r="J1818">
        <v>-0.61059146966172295</v>
      </c>
      <c r="K1818">
        <v>174.54107329514099</v>
      </c>
      <c r="L1818">
        <v>172.55911217994199</v>
      </c>
      <c r="M1818">
        <v>48.081871908828198</v>
      </c>
      <c r="N1818">
        <v>0.72242956041138395</v>
      </c>
      <c r="O1818">
        <v>28.013392857142801</v>
      </c>
      <c r="P1818">
        <v>32.153392330383397</v>
      </c>
      <c r="Q1818">
        <v>7.7548409454569006E-2</v>
      </c>
    </row>
    <row r="1819" spans="1:17" hidden="1" x14ac:dyDescent="0.3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E1819">
        <v>474.10703999999998</v>
      </c>
      <c r="F1819">
        <v>242</v>
      </c>
      <c r="G1819">
        <v>-3.8983064989470502</v>
      </c>
      <c r="H1819">
        <v>-8.2911085409082297</v>
      </c>
      <c r="I1819">
        <v>-4.9233663079636898</v>
      </c>
      <c r="J1819">
        <v>3.4763679807366299</v>
      </c>
      <c r="K1819">
        <v>245.552837175413</v>
      </c>
      <c r="L1819">
        <v>224.428803919415</v>
      </c>
      <c r="M1819">
        <v>57.827534689443702</v>
      </c>
      <c r="N1819">
        <v>1.47023208879919</v>
      </c>
      <c r="O1819">
        <v>23.119834710743699</v>
      </c>
      <c r="P1819">
        <v>51.486697965571203</v>
      </c>
      <c r="Q1819">
        <v>0.17771923714774601</v>
      </c>
    </row>
    <row r="1820" spans="1:17" hidden="1" x14ac:dyDescent="0.3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49</v>
      </c>
      <c r="E1820">
        <v>473.05233066</v>
      </c>
      <c r="F1820">
        <v>110.85</v>
      </c>
      <c r="G1820">
        <v>-42.226655354963597</v>
      </c>
      <c r="H1820">
        <v>-20.8144025041628</v>
      </c>
      <c r="I1820">
        <v>-28.875903214301701</v>
      </c>
      <c r="J1820">
        <v>-9.7925955023291102</v>
      </c>
      <c r="M1820">
        <v>18.7405645993794</v>
      </c>
      <c r="O1820">
        <v>20.884077582318401</v>
      </c>
      <c r="P1820">
        <v>6.2290368950646799</v>
      </c>
    </row>
    <row r="1821" spans="1:17" hidden="1" x14ac:dyDescent="0.3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242</v>
      </c>
      <c r="E1821">
        <v>472.810008189999</v>
      </c>
      <c r="F1821">
        <v>382.45</v>
      </c>
      <c r="G1821">
        <v>15.4340139249876</v>
      </c>
      <c r="H1821">
        <v>7.5722930762095402</v>
      </c>
      <c r="I1821">
        <v>-8.4422216405829307</v>
      </c>
      <c r="J1821">
        <v>9.5511489785268804</v>
      </c>
      <c r="K1821">
        <v>372.28181597432899</v>
      </c>
      <c r="L1821">
        <v>357.92307859756801</v>
      </c>
      <c r="M1821">
        <v>66.445057599816593</v>
      </c>
      <c r="N1821">
        <v>0.47329283509617998</v>
      </c>
      <c r="O1821">
        <v>27.807556543338901</v>
      </c>
      <c r="P1821">
        <v>50.275049115913497</v>
      </c>
      <c r="Q1821">
        <v>-2.5639083592110999E-2</v>
      </c>
    </row>
    <row r="1822" spans="1:17" hidden="1" x14ac:dyDescent="0.3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328</v>
      </c>
      <c r="E1822">
        <v>472.071500939999</v>
      </c>
      <c r="F1822">
        <v>132.6</v>
      </c>
      <c r="G1822">
        <v>-23.299849190329802</v>
      </c>
      <c r="H1822">
        <v>-6.6282297530294301</v>
      </c>
      <c r="I1822">
        <v>15.1912322786537</v>
      </c>
      <c r="J1822">
        <v>4.3157391039417501</v>
      </c>
      <c r="K1822">
        <v>137.38684338208</v>
      </c>
      <c r="L1822">
        <v>124.276475048536</v>
      </c>
      <c r="M1822">
        <v>40.336580523726902</v>
      </c>
      <c r="N1822">
        <v>0.40981890003509802</v>
      </c>
      <c r="O1822">
        <v>29.751131221719401</v>
      </c>
      <c r="P1822">
        <v>33.939393939393902</v>
      </c>
      <c r="Q1822">
        <v>0.15172295904184699</v>
      </c>
    </row>
    <row r="1823" spans="1:17" hidden="1" x14ac:dyDescent="0.3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D1823" t="s">
        <v>1521</v>
      </c>
      <c r="E1823">
        <v>471.71523371099897</v>
      </c>
      <c r="F1823">
        <v>87.27</v>
      </c>
      <c r="G1823">
        <v>5.1600106639805601</v>
      </c>
      <c r="H1823">
        <v>10.5862724114727</v>
      </c>
      <c r="I1823">
        <v>-28.6107524116637</v>
      </c>
      <c r="J1823">
        <v>-3.7181162558038601</v>
      </c>
      <c r="K1823">
        <v>83.449164410836602</v>
      </c>
      <c r="L1823">
        <v>83.382715344118594</v>
      </c>
      <c r="M1823">
        <v>66.401104562733707</v>
      </c>
      <c r="N1823">
        <v>0.871408274577118</v>
      </c>
      <c r="O1823">
        <v>30.6290821588174</v>
      </c>
      <c r="P1823">
        <v>36.786833855799301</v>
      </c>
      <c r="Q1823">
        <v>8.7606247015455996E-2</v>
      </c>
    </row>
    <row r="1824" spans="1:17" hidden="1" x14ac:dyDescent="0.3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D1824" t="s">
        <v>401</v>
      </c>
      <c r="E1824">
        <v>471.60081759100001</v>
      </c>
      <c r="F1824">
        <v>24.79</v>
      </c>
      <c r="G1824">
        <v>-39.442162256379902</v>
      </c>
      <c r="H1824">
        <v>-3.4085327833324599</v>
      </c>
      <c r="I1824">
        <v>-23.308915724589401</v>
      </c>
      <c r="J1824">
        <v>-1.70984445637959</v>
      </c>
      <c r="K1824">
        <v>25.692053965629199</v>
      </c>
      <c r="L1824">
        <v>25.630357806607801</v>
      </c>
      <c r="M1824">
        <v>43.017357454693801</v>
      </c>
      <c r="N1824">
        <v>1.5763199042149201</v>
      </c>
      <c r="O1824">
        <v>47.075433642597801</v>
      </c>
      <c r="P1824">
        <v>11.016569637259201</v>
      </c>
      <c r="Q1824">
        <v>0.12641997476224601</v>
      </c>
    </row>
    <row r="1825" spans="1:17" hidden="1" x14ac:dyDescent="0.3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D1825" t="s">
        <v>401</v>
      </c>
      <c r="E1825">
        <v>467.86611125100001</v>
      </c>
      <c r="F1825">
        <v>4.3099999999999996</v>
      </c>
      <c r="G1825">
        <v>33.962529922825702</v>
      </c>
      <c r="H1825">
        <v>5.5812575843194802E-4</v>
      </c>
      <c r="I1825">
        <v>-7.50750435004616</v>
      </c>
      <c r="J1825">
        <v>1.5957515494452399</v>
      </c>
      <c r="K1825">
        <v>4.4414177510255497</v>
      </c>
      <c r="L1825">
        <v>4.3098080882091203</v>
      </c>
      <c r="M1825">
        <v>44.905786724570802</v>
      </c>
      <c r="N1825">
        <v>1.12647389974521</v>
      </c>
      <c r="O1825">
        <v>61.716937354988403</v>
      </c>
      <c r="P1825">
        <v>61.968037362205799</v>
      </c>
      <c r="Q1825">
        <v>7.7423050917034997E-2</v>
      </c>
    </row>
    <row r="1826" spans="1:17" hidden="1" x14ac:dyDescent="0.3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D1826" t="s">
        <v>21</v>
      </c>
      <c r="E1826">
        <v>467.24140016199999</v>
      </c>
      <c r="F1826">
        <v>117.94</v>
      </c>
      <c r="G1826">
        <v>25.7544994670513</v>
      </c>
      <c r="H1826">
        <v>22.626970476133099</v>
      </c>
      <c r="I1826">
        <v>9.7100939694868202</v>
      </c>
      <c r="J1826">
        <v>-2.2540352025830699</v>
      </c>
      <c r="K1826">
        <v>106.491222374522</v>
      </c>
      <c r="L1826">
        <v>85.844404889719698</v>
      </c>
      <c r="M1826">
        <v>80.518379003137298</v>
      </c>
      <c r="N1826">
        <v>0.57788018799547902</v>
      </c>
      <c r="O1826">
        <v>8.4449720196710203</v>
      </c>
      <c r="P1826">
        <v>106.54991243432499</v>
      </c>
      <c r="Q1826">
        <v>5.9272947284213E-2</v>
      </c>
    </row>
    <row r="1827" spans="1:17" hidden="1" x14ac:dyDescent="0.3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D1827" t="s">
        <v>539</v>
      </c>
      <c r="E1827">
        <v>464.61189999999999</v>
      </c>
      <c r="F1827">
        <v>437.9</v>
      </c>
      <c r="G1827">
        <v>15.269228468806901</v>
      </c>
      <c r="H1827">
        <v>14.138227277926299</v>
      </c>
      <c r="I1827">
        <v>-0.705515820388949</v>
      </c>
      <c r="J1827">
        <v>-2.0075387464894399</v>
      </c>
      <c r="K1827">
        <v>406.56519526486801</v>
      </c>
      <c r="L1827">
        <v>367.87519847732602</v>
      </c>
      <c r="M1827">
        <v>48.987784161029403</v>
      </c>
      <c r="N1827">
        <v>0.81444144460127099</v>
      </c>
      <c r="O1827">
        <v>8.7348709751084694</v>
      </c>
      <c r="P1827">
        <v>43.034460231912398</v>
      </c>
      <c r="Q1827">
        <v>8.8423897937780008E-3</v>
      </c>
    </row>
    <row r="1828" spans="1:17" hidden="1" x14ac:dyDescent="0.3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297</v>
      </c>
      <c r="E1828">
        <v>463.60419810000002</v>
      </c>
      <c r="F1828">
        <v>361.65</v>
      </c>
      <c r="G1828">
        <v>110.690477563603</v>
      </c>
      <c r="H1828">
        <v>16.574310082620499</v>
      </c>
      <c r="I1828">
        <v>35.278600380506902</v>
      </c>
      <c r="J1828">
        <v>-5.2982050123771698</v>
      </c>
      <c r="K1828">
        <v>337.59880940479701</v>
      </c>
      <c r="L1828">
        <v>282.38725335973498</v>
      </c>
      <c r="M1828">
        <v>51.969934098664197</v>
      </c>
      <c r="N1828">
        <v>0.89143418762941395</v>
      </c>
      <c r="O1828">
        <v>9.4843080326282294</v>
      </c>
      <c r="P1828">
        <v>161.970300615718</v>
      </c>
      <c r="Q1828">
        <v>0.102021611102711</v>
      </c>
    </row>
    <row r="1829" spans="1:17" hidden="1" x14ac:dyDescent="0.3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D1829" t="s">
        <v>1502</v>
      </c>
      <c r="E1829">
        <v>463.52671249999997</v>
      </c>
      <c r="F1829">
        <v>446.45</v>
      </c>
      <c r="G1829">
        <v>101.09817568077101</v>
      </c>
      <c r="H1829">
        <v>28.011394039071099</v>
      </c>
      <c r="I1829">
        <v>279.619794691881</v>
      </c>
      <c r="J1829">
        <v>6.9459790720836398</v>
      </c>
      <c r="K1829">
        <v>331.44011219647302</v>
      </c>
      <c r="L1829">
        <v>230.160115113453</v>
      </c>
      <c r="M1829">
        <v>94.768264863008895</v>
      </c>
      <c r="N1829">
        <v>2.4536275672161199</v>
      </c>
      <c r="O1829">
        <v>0</v>
      </c>
      <c r="P1829">
        <v>369.94736842105198</v>
      </c>
    </row>
    <row r="1830" spans="1:17" hidden="1" x14ac:dyDescent="0.3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D1830" t="s">
        <v>617</v>
      </c>
      <c r="E1830">
        <v>462.28750000000002</v>
      </c>
      <c r="F1830">
        <v>119.3</v>
      </c>
      <c r="G1830">
        <v>-41.042810402720399</v>
      </c>
      <c r="H1830">
        <v>-4.1222488917854196</v>
      </c>
      <c r="I1830">
        <v>-15.6768112760059</v>
      </c>
      <c r="J1830">
        <v>-2.8205923405828601</v>
      </c>
      <c r="K1830">
        <v>116.94578997824399</v>
      </c>
      <c r="L1830">
        <v>121.010854869227</v>
      </c>
      <c r="M1830">
        <v>60.0293605195521</v>
      </c>
      <c r="N1830">
        <v>2.6539035628280399</v>
      </c>
      <c r="O1830">
        <v>29.5892707460184</v>
      </c>
      <c r="P1830">
        <v>17.827160493827101</v>
      </c>
      <c r="Q1830">
        <v>0.131771625300177</v>
      </c>
    </row>
    <row r="1831" spans="1:17" hidden="1" x14ac:dyDescent="0.3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D1831" t="s">
        <v>1219</v>
      </c>
      <c r="E1831">
        <v>462.25402112</v>
      </c>
      <c r="F1831">
        <v>263.60000000000002</v>
      </c>
      <c r="G1831">
        <v>611.98889287633199</v>
      </c>
      <c r="H1831">
        <v>22.342813103777502</v>
      </c>
      <c r="I1831">
        <v>102.654968130363</v>
      </c>
      <c r="J1831">
        <v>8.3537591130147408</v>
      </c>
      <c r="K1831">
        <v>224.04179591730701</v>
      </c>
      <c r="L1831">
        <v>160.227541840155</v>
      </c>
      <c r="M1831">
        <v>73.458523860231594</v>
      </c>
      <c r="N1831">
        <v>0.88163341675047302</v>
      </c>
      <c r="O1831">
        <v>20.618361153262398</v>
      </c>
      <c r="P1831">
        <v>844.80286738351197</v>
      </c>
      <c r="Q1831">
        <v>0.137062328521843</v>
      </c>
    </row>
    <row r="1832" spans="1:17" hidden="1" x14ac:dyDescent="0.3">
      <c r="A1832" t="s">
        <v>3820</v>
      </c>
      <c r="B1832" t="s">
        <v>3821</v>
      </c>
      <c r="C1832" t="str">
        <f>IFERROR(VLOOKUP(Table1[[#This Row],[Ticker]],[1]!Table1[[Symbol]:[Industry]],2,FALSE),"-")</f>
        <v>-</v>
      </c>
      <c r="D1832" t="s">
        <v>216</v>
      </c>
      <c r="E1832">
        <v>460.61284463999903</v>
      </c>
      <c r="F1832">
        <v>202.15</v>
      </c>
      <c r="G1832">
        <v>140.633077638938</v>
      </c>
      <c r="H1832">
        <v>12.5626699270006</v>
      </c>
      <c r="I1832">
        <v>6.5252784981425203</v>
      </c>
      <c r="J1832">
        <v>14.6817467905884</v>
      </c>
      <c r="K1832">
        <v>166.36945738828601</v>
      </c>
      <c r="L1832">
        <v>141.08580011734799</v>
      </c>
      <c r="M1832">
        <v>77.907302067983295</v>
      </c>
      <c r="N1832">
        <v>1.0794491851760499</v>
      </c>
      <c r="O1832">
        <v>8.6816720257234703</v>
      </c>
      <c r="P1832">
        <v>190.23689877961201</v>
      </c>
      <c r="Q1832">
        <v>0.15180104910928099</v>
      </c>
    </row>
    <row r="1833" spans="1:17" hidden="1" x14ac:dyDescent="0.3">
      <c r="A1833" t="s">
        <v>3822</v>
      </c>
      <c r="B1833" t="s">
        <v>3823</v>
      </c>
      <c r="C1833" t="str">
        <f>IFERROR(VLOOKUP(Table1[[#This Row],[Ticker]],[1]!Table1[[Symbol]:[Industry]],2,FALSE),"-")</f>
        <v>-</v>
      </c>
      <c r="D1833" t="s">
        <v>156</v>
      </c>
      <c r="E1833">
        <v>460.46811000000002</v>
      </c>
      <c r="F1833">
        <v>62</v>
      </c>
      <c r="G1833">
        <v>218.13654024281601</v>
      </c>
      <c r="H1833">
        <v>-13.1258830733191</v>
      </c>
      <c r="I1833">
        <v>87.996987674337106</v>
      </c>
      <c r="J1833">
        <v>0.19601253248134401</v>
      </c>
      <c r="K1833">
        <v>58.444296728252802</v>
      </c>
      <c r="L1833">
        <v>41.724200434581697</v>
      </c>
      <c r="M1833">
        <v>44.762818505071699</v>
      </c>
      <c r="N1833">
        <v>0.28006010868595799</v>
      </c>
      <c r="O1833">
        <v>17.5322580645161</v>
      </c>
      <c r="P1833">
        <v>302.59740259740198</v>
      </c>
      <c r="Q1833">
        <v>0.11436434168910201</v>
      </c>
    </row>
    <row r="1834" spans="1:17" hidden="1" x14ac:dyDescent="0.3">
      <c r="A1834" t="s">
        <v>3824</v>
      </c>
      <c r="B1834" t="s">
        <v>3825</v>
      </c>
      <c r="C1834" t="str">
        <f>IFERROR(VLOOKUP(Table1[[#This Row],[Ticker]],[1]!Table1[[Symbol]:[Industry]],2,FALSE),"-")</f>
        <v>-</v>
      </c>
      <c r="E1834">
        <v>459.789648</v>
      </c>
      <c r="F1834">
        <v>240</v>
      </c>
      <c r="G1834">
        <v>226.29458718202599</v>
      </c>
      <c r="H1834">
        <v>-14.168686026570899</v>
      </c>
      <c r="I1834">
        <v>-2.9121032347537099</v>
      </c>
      <c r="J1834">
        <v>5.6573855498797299</v>
      </c>
      <c r="K1834">
        <v>265.96512147806698</v>
      </c>
      <c r="L1834">
        <v>235.576218995597</v>
      </c>
      <c r="M1834">
        <v>47.033139398019898</v>
      </c>
      <c r="N1834">
        <v>1.5034633804280799</v>
      </c>
      <c r="O1834">
        <v>52.25</v>
      </c>
      <c r="P1834">
        <v>255.555555555555</v>
      </c>
    </row>
    <row r="1835" spans="1:17" hidden="1" x14ac:dyDescent="0.3">
      <c r="A1835" t="s">
        <v>3826</v>
      </c>
      <c r="B1835" t="s">
        <v>3827</v>
      </c>
      <c r="C1835" t="str">
        <f>IFERROR(VLOOKUP(Table1[[#This Row],[Ticker]],[1]!Table1[[Symbol]:[Industry]],2,FALSE),"-")</f>
        <v>-</v>
      </c>
      <c r="D1835" t="s">
        <v>130</v>
      </c>
      <c r="E1835">
        <v>459.456734375</v>
      </c>
      <c r="F1835">
        <v>157.75</v>
      </c>
      <c r="G1835">
        <v>648.309796102581</v>
      </c>
      <c r="H1835">
        <v>-15.079114570193299</v>
      </c>
      <c r="I1835">
        <v>133.293209101797</v>
      </c>
      <c r="J1835">
        <v>-8.9872178109866994</v>
      </c>
      <c r="K1835">
        <v>162.559728610718</v>
      </c>
      <c r="L1835">
        <v>111.546581456791</v>
      </c>
      <c r="M1835">
        <v>27.388348302451199</v>
      </c>
      <c r="N1835">
        <v>0.63972113223078697</v>
      </c>
      <c r="O1835">
        <v>34.865293185419901</v>
      </c>
      <c r="P1835">
        <v>776.388888888888</v>
      </c>
      <c r="Q1835">
        <v>0.16340388519080001</v>
      </c>
    </row>
    <row r="1836" spans="1:17" hidden="1" x14ac:dyDescent="0.3">
      <c r="A1836" t="s">
        <v>3828</v>
      </c>
      <c r="B1836" t="s">
        <v>3829</v>
      </c>
      <c r="C1836" t="str">
        <f>IFERROR(VLOOKUP(Table1[[#This Row],[Ticker]],[1]!Table1[[Symbol]:[Industry]],2,FALSE),"-")</f>
        <v>-</v>
      </c>
      <c r="D1836" t="s">
        <v>140</v>
      </c>
      <c r="E1836">
        <v>458.861817693999</v>
      </c>
      <c r="F1836">
        <v>133.91</v>
      </c>
      <c r="G1836">
        <v>33.873346116314998</v>
      </c>
      <c r="H1836">
        <v>3.0005581257584302</v>
      </c>
      <c r="I1836">
        <v>-16.010180784444099</v>
      </c>
      <c r="J1836">
        <v>-1.39558007606598</v>
      </c>
      <c r="K1836">
        <v>128.405911617957</v>
      </c>
      <c r="L1836">
        <v>123.962340885166</v>
      </c>
      <c r="M1836">
        <v>54.463827526867199</v>
      </c>
      <c r="N1836">
        <v>0.99889796374721895</v>
      </c>
      <c r="O1836">
        <v>38.077813456799298</v>
      </c>
      <c r="Q1836">
        <v>8.4249682065340004E-2</v>
      </c>
    </row>
    <row r="1837" spans="1:17" hidden="1" x14ac:dyDescent="0.3">
      <c r="A1837" t="s">
        <v>3830</v>
      </c>
      <c r="B1837" t="s">
        <v>3831</v>
      </c>
      <c r="C1837" t="str">
        <f>IFERROR(VLOOKUP(Table1[[#This Row],[Ticker]],[1]!Table1[[Symbol]:[Industry]],2,FALSE),"-")</f>
        <v>-</v>
      </c>
      <c r="D1837" t="s">
        <v>490</v>
      </c>
      <c r="E1837">
        <v>458.03395999999998</v>
      </c>
      <c r="F1837">
        <v>188.6</v>
      </c>
      <c r="G1837">
        <v>-18.346672267743099</v>
      </c>
      <c r="H1837">
        <v>23.274857961013701</v>
      </c>
      <c r="I1837">
        <v>-4.9959201270812397</v>
      </c>
      <c r="J1837">
        <v>7.7633996907775797</v>
      </c>
      <c r="K1837">
        <v>203.440168657371</v>
      </c>
      <c r="M1837">
        <v>52.3927604236221</v>
      </c>
      <c r="O1837">
        <v>75.874867444326597</v>
      </c>
      <c r="P1837">
        <v>26.960619320094199</v>
      </c>
    </row>
    <row r="1838" spans="1:17" hidden="1" x14ac:dyDescent="0.3">
      <c r="A1838" t="s">
        <v>3832</v>
      </c>
      <c r="B1838" t="s">
        <v>3833</v>
      </c>
      <c r="C1838" t="str">
        <f>IFERROR(VLOOKUP(Table1[[#This Row],[Ticker]],[1]!Table1[[Symbol]:[Industry]],2,FALSE),"-")</f>
        <v>-</v>
      </c>
      <c r="D1838" t="s">
        <v>852</v>
      </c>
      <c r="E1838">
        <v>457.28399999999999</v>
      </c>
      <c r="F1838">
        <v>1438</v>
      </c>
      <c r="G1838">
        <v>-28.2440940179184</v>
      </c>
      <c r="H1838">
        <v>-4.4739757202837804</v>
      </c>
      <c r="I1838">
        <v>-19.959230721617399</v>
      </c>
      <c r="J1838">
        <v>-1.5909621635842599</v>
      </c>
      <c r="K1838">
        <v>1451.2507060636401</v>
      </c>
      <c r="L1838">
        <v>1447.1090789110201</v>
      </c>
      <c r="M1838">
        <v>57.607935527864001</v>
      </c>
      <c r="N1838">
        <v>0.93529001972746095</v>
      </c>
      <c r="O1838">
        <v>25.173852573017999</v>
      </c>
      <c r="P1838">
        <v>11.4296784192173</v>
      </c>
      <c r="Q1838">
        <v>0.15371573283186801</v>
      </c>
    </row>
    <row r="1839" spans="1:17" hidden="1" x14ac:dyDescent="0.3">
      <c r="A1839" t="s">
        <v>3834</v>
      </c>
      <c r="B1839" t="s">
        <v>3835</v>
      </c>
      <c r="C1839" t="str">
        <f>IFERROR(VLOOKUP(Table1[[#This Row],[Ticker]],[1]!Table1[[Symbol]:[Industry]],2,FALSE),"-")</f>
        <v>-</v>
      </c>
      <c r="E1839">
        <v>456.45119999999997</v>
      </c>
      <c r="F1839">
        <v>528.29999999999995</v>
      </c>
      <c r="G1839">
        <v>470.51810559909302</v>
      </c>
      <c r="H1839">
        <v>16.412041379346899</v>
      </c>
      <c r="I1839">
        <v>96.112016234510406</v>
      </c>
      <c r="J1839">
        <v>7.7670434154739496</v>
      </c>
      <c r="K1839">
        <v>443.190144614855</v>
      </c>
      <c r="L1839">
        <v>341.69347537358902</v>
      </c>
      <c r="M1839">
        <v>84.000119125666103</v>
      </c>
      <c r="N1839">
        <v>1.09222210758811</v>
      </c>
      <c r="O1839">
        <v>0</v>
      </c>
      <c r="P1839">
        <v>582.11749515816598</v>
      </c>
      <c r="Q1839">
        <v>0.18058233964075701</v>
      </c>
    </row>
    <row r="1840" spans="1:17" hidden="1" x14ac:dyDescent="0.3">
      <c r="A1840" t="s">
        <v>3836</v>
      </c>
      <c r="B1840" t="s">
        <v>3837</v>
      </c>
      <c r="C1840" t="str">
        <f>IFERROR(VLOOKUP(Table1[[#This Row],[Ticker]],[1]!Table1[[Symbol]:[Industry]],2,FALSE),"-")</f>
        <v>-</v>
      </c>
      <c r="D1840" t="s">
        <v>191</v>
      </c>
      <c r="E1840">
        <v>455.27699999999999</v>
      </c>
      <c r="F1840">
        <v>89.27</v>
      </c>
      <c r="G1840">
        <v>34.199408009099699</v>
      </c>
      <c r="H1840">
        <v>0.407256690351738</v>
      </c>
      <c r="I1840">
        <v>-3.24326573696885</v>
      </c>
      <c r="J1840">
        <v>-3.64519171781382</v>
      </c>
      <c r="K1840">
        <v>91.479921226668694</v>
      </c>
      <c r="L1840">
        <v>86.044559077038102</v>
      </c>
      <c r="M1840">
        <v>37.929920306208999</v>
      </c>
      <c r="N1840">
        <v>1.11920674527377</v>
      </c>
      <c r="O1840">
        <v>41.032821776632701</v>
      </c>
      <c r="P1840">
        <v>82.183673469387699</v>
      </c>
      <c r="Q1840">
        <v>0.10068528209996799</v>
      </c>
    </row>
    <row r="1841" spans="1:17" hidden="1" x14ac:dyDescent="0.3">
      <c r="A1841" t="s">
        <v>3838</v>
      </c>
      <c r="B1841" t="s">
        <v>3839</v>
      </c>
      <c r="C1841" t="str">
        <f>IFERROR(VLOOKUP(Table1[[#This Row],[Ticker]],[1]!Table1[[Symbol]:[Industry]],2,FALSE),"-")</f>
        <v>-</v>
      </c>
      <c r="D1841" t="s">
        <v>252</v>
      </c>
      <c r="E1841">
        <v>455.25758205</v>
      </c>
      <c r="F1841">
        <v>201.91</v>
      </c>
      <c r="G1841">
        <v>48.631586675424501</v>
      </c>
      <c r="H1841">
        <v>20.232208740172201</v>
      </c>
      <c r="I1841">
        <v>-10.5661874073005</v>
      </c>
      <c r="J1841">
        <v>6.2993395844037803</v>
      </c>
      <c r="K1841">
        <v>173.037129321404</v>
      </c>
      <c r="L1841">
        <v>172.46800761494401</v>
      </c>
      <c r="M1841">
        <v>83.775087454901694</v>
      </c>
      <c r="N1841">
        <v>0.99555868081969101</v>
      </c>
      <c r="O1841">
        <v>38.675647565747099</v>
      </c>
      <c r="P1841">
        <v>106.030612244897</v>
      </c>
      <c r="Q1841">
        <v>9.3640759145540001E-2</v>
      </c>
    </row>
    <row r="1842" spans="1:17" hidden="1" x14ac:dyDescent="0.3">
      <c r="A1842" t="s">
        <v>3840</v>
      </c>
      <c r="B1842" t="s">
        <v>3841</v>
      </c>
      <c r="C1842" t="str">
        <f>IFERROR(VLOOKUP(Table1[[#This Row],[Ticker]],[1]!Table1[[Symbol]:[Industry]],2,FALSE),"-")</f>
        <v>-</v>
      </c>
      <c r="D1842" t="s">
        <v>140</v>
      </c>
      <c r="E1842">
        <v>454.90919422299902</v>
      </c>
      <c r="F1842">
        <v>29.81</v>
      </c>
      <c r="G1842">
        <v>-10.305779821411001</v>
      </c>
      <c r="H1842">
        <v>-3.45057625469531</v>
      </c>
      <c r="I1842">
        <v>-31.2171044665842</v>
      </c>
      <c r="J1842">
        <v>-1.5093322626772501</v>
      </c>
      <c r="K1842">
        <v>31.434713493284299</v>
      </c>
      <c r="L1842">
        <v>32.055246464103298</v>
      </c>
      <c r="M1842">
        <v>37.792782141759098</v>
      </c>
      <c r="N1842">
        <v>0.86461123600451995</v>
      </c>
      <c r="O1842">
        <v>50.285139215028501</v>
      </c>
      <c r="P1842">
        <v>20.933062880324499</v>
      </c>
      <c r="Q1842">
        <v>-2.1577217494569999E-2</v>
      </c>
    </row>
    <row r="1843" spans="1:17" hidden="1" x14ac:dyDescent="0.3">
      <c r="A1843" t="s">
        <v>3842</v>
      </c>
      <c r="B1843" t="s">
        <v>3843</v>
      </c>
      <c r="C1843" t="str">
        <f>IFERROR(VLOOKUP(Table1[[#This Row],[Ticker]],[1]!Table1[[Symbol]:[Industry]],2,FALSE),"-")</f>
        <v>-</v>
      </c>
      <c r="D1843" t="s">
        <v>191</v>
      </c>
      <c r="E1843">
        <v>454.19994250000002</v>
      </c>
      <c r="F1843">
        <v>204.95</v>
      </c>
      <c r="G1843">
        <v>55.457880879947801</v>
      </c>
      <c r="H1843">
        <v>16.824882450082701</v>
      </c>
      <c r="I1843">
        <v>37.978692760323199</v>
      </c>
      <c r="J1843">
        <v>-1.8753019437223599</v>
      </c>
      <c r="K1843">
        <v>185.69220048201501</v>
      </c>
      <c r="L1843">
        <v>160.534386624749</v>
      </c>
      <c r="M1843">
        <v>57.986272874905403</v>
      </c>
      <c r="N1843">
        <v>2.3691194648722802</v>
      </c>
      <c r="O1843">
        <v>15.1012442059038</v>
      </c>
      <c r="P1843">
        <v>89.242843951985193</v>
      </c>
      <c r="Q1843">
        <v>9.9293610923009007E-2</v>
      </c>
    </row>
    <row r="1844" spans="1:17" hidden="1" x14ac:dyDescent="0.3">
      <c r="A1844" t="s">
        <v>3844</v>
      </c>
      <c r="B1844" t="s">
        <v>3845</v>
      </c>
      <c r="C1844" t="str">
        <f>IFERROR(VLOOKUP(Table1[[#This Row],[Ticker]],[1]!Table1[[Symbol]:[Industry]],2,FALSE),"-")</f>
        <v>-</v>
      </c>
      <c r="D1844" t="s">
        <v>191</v>
      </c>
      <c r="E1844">
        <v>451.27027859700001</v>
      </c>
      <c r="F1844">
        <v>27.91</v>
      </c>
      <c r="G1844">
        <v>34.1903950778348</v>
      </c>
      <c r="H1844">
        <v>3.2636103345937699</v>
      </c>
      <c r="I1844">
        <v>-30.632749934992201</v>
      </c>
      <c r="J1844">
        <v>-0.98415275677486003</v>
      </c>
      <c r="K1844">
        <v>28.492228516773899</v>
      </c>
      <c r="L1844">
        <v>28.875707220246099</v>
      </c>
      <c r="M1844">
        <v>52.105139104220903</v>
      </c>
      <c r="N1844">
        <v>1.3705292057782199</v>
      </c>
      <c r="O1844">
        <v>91.687567180222104</v>
      </c>
      <c r="P1844">
        <v>72.817337461300298</v>
      </c>
      <c r="Q1844">
        <v>4.1931490248699001E-2</v>
      </c>
    </row>
    <row r="1845" spans="1:17" hidden="1" x14ac:dyDescent="0.3">
      <c r="A1845" t="s">
        <v>3846</v>
      </c>
      <c r="B1845" t="s">
        <v>3847</v>
      </c>
      <c r="C1845" t="str">
        <f>IFERROR(VLOOKUP(Table1[[#This Row],[Ticker]],[1]!Table1[[Symbol]:[Industry]],2,FALSE),"-")</f>
        <v>-</v>
      </c>
      <c r="D1845" t="s">
        <v>997</v>
      </c>
      <c r="E1845">
        <v>450.43784643999999</v>
      </c>
      <c r="F1845">
        <v>37.9</v>
      </c>
      <c r="G1845">
        <v>30.7686845132671</v>
      </c>
      <c r="H1845">
        <v>18.454505494179401</v>
      </c>
      <c r="I1845">
        <v>18.014140332999201</v>
      </c>
      <c r="J1845">
        <v>-4.7050744580244199</v>
      </c>
      <c r="K1845">
        <v>36.863239767950503</v>
      </c>
      <c r="L1845">
        <v>33.035464280393803</v>
      </c>
      <c r="M1845">
        <v>39.107447509482398</v>
      </c>
      <c r="N1845">
        <v>1.2022770004935699</v>
      </c>
      <c r="O1845">
        <v>23.350923482849598</v>
      </c>
      <c r="P1845">
        <v>58.577405857740501</v>
      </c>
      <c r="Q1845">
        <v>5.0596339161209002E-2</v>
      </c>
    </row>
    <row r="1846" spans="1:17" hidden="1" x14ac:dyDescent="0.3">
      <c r="A1846" t="s">
        <v>3848</v>
      </c>
      <c r="B1846" t="s">
        <v>3849</v>
      </c>
      <c r="C1846" t="str">
        <f>IFERROR(VLOOKUP(Table1[[#This Row],[Ticker]],[1]!Table1[[Symbol]:[Industry]],2,FALSE),"-")</f>
        <v>-</v>
      </c>
      <c r="D1846" t="s">
        <v>40</v>
      </c>
      <c r="E1846">
        <v>450.07102800000001</v>
      </c>
      <c r="F1846">
        <v>11.99</v>
      </c>
      <c r="G1846">
        <v>-73.296791000920905</v>
      </c>
      <c r="H1846">
        <v>-13.404953685265101</v>
      </c>
      <c r="I1846">
        <v>-58.476226611377001</v>
      </c>
      <c r="J1846">
        <v>-1.7746455279503901</v>
      </c>
      <c r="K1846">
        <v>12.376331644496799</v>
      </c>
      <c r="L1846">
        <v>16.149891941787899</v>
      </c>
      <c r="M1846">
        <v>43.4743670783024</v>
      </c>
      <c r="N1846">
        <v>1.28154092121217</v>
      </c>
      <c r="O1846">
        <v>178.14845704753901</v>
      </c>
      <c r="P1846">
        <v>26.878306878306802</v>
      </c>
      <c r="Q1846">
        <v>0.19904990853672599</v>
      </c>
    </row>
    <row r="1847" spans="1:17" hidden="1" x14ac:dyDescent="0.3">
      <c r="A1847" t="s">
        <v>3850</v>
      </c>
      <c r="B1847" t="s">
        <v>3851</v>
      </c>
      <c r="C1847" t="str">
        <f>IFERROR(VLOOKUP(Table1[[#This Row],[Ticker]],[1]!Table1[[Symbol]:[Industry]],2,FALSE),"-")</f>
        <v>-</v>
      </c>
      <c r="D1847" t="s">
        <v>997</v>
      </c>
      <c r="E1847">
        <v>449.26734049999999</v>
      </c>
      <c r="F1847">
        <v>522.5</v>
      </c>
      <c r="G1847">
        <v>12.54541737585</v>
      </c>
      <c r="H1847">
        <v>23.079375859748499</v>
      </c>
      <c r="I1847">
        <v>12.996987674337101</v>
      </c>
      <c r="J1847">
        <v>12.723432937822899</v>
      </c>
      <c r="K1847">
        <v>460.29525000964202</v>
      </c>
      <c r="L1847">
        <v>430.19260210675202</v>
      </c>
      <c r="M1847">
        <v>69.370158238963597</v>
      </c>
      <c r="N1847">
        <v>1.62806493810033</v>
      </c>
      <c r="O1847">
        <v>3.7320574162679399</v>
      </c>
      <c r="P1847">
        <v>43.840330350997903</v>
      </c>
      <c r="Q1847">
        <v>3.3027353549153003E-2</v>
      </c>
    </row>
    <row r="1848" spans="1:17" hidden="1" x14ac:dyDescent="0.3">
      <c r="A1848" t="s">
        <v>3852</v>
      </c>
      <c r="B1848" t="s">
        <v>3853</v>
      </c>
      <c r="C1848" t="str">
        <f>IFERROR(VLOOKUP(Table1[[#This Row],[Ticker]],[1]!Table1[[Symbol]:[Industry]],2,FALSE),"-")</f>
        <v>-</v>
      </c>
      <c r="D1848" t="s">
        <v>21</v>
      </c>
      <c r="E1848">
        <v>448.48259999999999</v>
      </c>
      <c r="F1848">
        <v>362.85</v>
      </c>
      <c r="G1848">
        <v>6.3522246443830896</v>
      </c>
      <c r="H1848">
        <v>129.94473538443199</v>
      </c>
      <c r="I1848">
        <v>19.702976785044999</v>
      </c>
      <c r="J1848">
        <v>20.243925494088199</v>
      </c>
      <c r="K1848">
        <v>231.54967877899401</v>
      </c>
      <c r="M1848">
        <v>96.444496632344098</v>
      </c>
      <c r="N1848">
        <v>1.42884547162622</v>
      </c>
      <c r="O1848">
        <v>0</v>
      </c>
      <c r="P1848">
        <v>155.528169014084</v>
      </c>
    </row>
    <row r="1849" spans="1:17" hidden="1" x14ac:dyDescent="0.3">
      <c r="A1849" t="s">
        <v>3854</v>
      </c>
      <c r="B1849" t="s">
        <v>3855</v>
      </c>
      <c r="C1849" t="str">
        <f>IFERROR(VLOOKUP(Table1[[#This Row],[Ticker]],[1]!Table1[[Symbol]:[Industry]],2,FALSE),"-")</f>
        <v>-</v>
      </c>
      <c r="D1849" t="s">
        <v>216</v>
      </c>
      <c r="E1849">
        <v>448.459</v>
      </c>
      <c r="F1849">
        <v>138.19999999999999</v>
      </c>
      <c r="G1849">
        <v>65.398478459831196</v>
      </c>
      <c r="H1849">
        <v>3.6660986662989701</v>
      </c>
      <c r="I1849">
        <v>-11.237427199888099</v>
      </c>
      <c r="J1849">
        <v>2.3627334279065999</v>
      </c>
      <c r="K1849">
        <v>127.721185751644</v>
      </c>
      <c r="L1849">
        <v>118.023604495662</v>
      </c>
      <c r="M1849">
        <v>84.299545501268298</v>
      </c>
      <c r="N1849">
        <v>0.864612843114278</v>
      </c>
      <c r="O1849">
        <v>14.8335745296671</v>
      </c>
      <c r="P1849">
        <v>97.146932952924402</v>
      </c>
      <c r="Q1849">
        <v>3.0152223416142002E-2</v>
      </c>
    </row>
    <row r="1850" spans="1:17" hidden="1" x14ac:dyDescent="0.3">
      <c r="A1850" t="s">
        <v>3856</v>
      </c>
      <c r="B1850" t="s">
        <v>3857</v>
      </c>
      <c r="C1850" t="str">
        <f>IFERROR(VLOOKUP(Table1[[#This Row],[Ticker]],[1]!Table1[[Symbol]:[Industry]],2,FALSE),"-")</f>
        <v>-</v>
      </c>
      <c r="D1850" t="s">
        <v>242</v>
      </c>
      <c r="E1850">
        <v>447.94574999999998</v>
      </c>
      <c r="F1850">
        <v>179.25</v>
      </c>
      <c r="G1850">
        <v>96.353100097682699</v>
      </c>
      <c r="H1850">
        <v>6.8392478661786997</v>
      </c>
      <c r="I1850">
        <v>-12.695533101285999</v>
      </c>
      <c r="J1850">
        <v>4.4392238666017603</v>
      </c>
      <c r="K1850">
        <v>178.804774368745</v>
      </c>
      <c r="M1850">
        <v>51.1974705668338</v>
      </c>
      <c r="N1850">
        <v>1.0125145101531301</v>
      </c>
      <c r="O1850">
        <v>35.620641562064101</v>
      </c>
      <c r="P1850">
        <v>137.574552683896</v>
      </c>
    </row>
    <row r="1851" spans="1:17" hidden="1" x14ac:dyDescent="0.3">
      <c r="A1851" t="s">
        <v>3858</v>
      </c>
      <c r="B1851" t="s">
        <v>3859</v>
      </c>
      <c r="C1851" t="str">
        <f>IFERROR(VLOOKUP(Table1[[#This Row],[Ticker]],[1]!Table1[[Symbol]:[Industry]],2,FALSE),"-")</f>
        <v>-</v>
      </c>
      <c r="D1851" t="s">
        <v>21</v>
      </c>
      <c r="E1851">
        <v>446.72009082599999</v>
      </c>
      <c r="F1851">
        <v>230.73</v>
      </c>
      <c r="G1851">
        <v>163.781573879539</v>
      </c>
      <c r="H1851">
        <v>-4.2414423217689698</v>
      </c>
      <c r="I1851">
        <v>61.282755605242102</v>
      </c>
      <c r="J1851">
        <v>9.1220673389189209</v>
      </c>
      <c r="K1851">
        <v>199.93602326928001</v>
      </c>
      <c r="L1851">
        <v>152.90501042717199</v>
      </c>
      <c r="M1851">
        <v>76.157430814099996</v>
      </c>
      <c r="N1851">
        <v>0.26813197146372098</v>
      </c>
      <c r="O1851">
        <v>15.0695618255103</v>
      </c>
      <c r="P1851">
        <v>206.21101526211001</v>
      </c>
      <c r="Q1851">
        <v>5.1521200662538999E-2</v>
      </c>
    </row>
    <row r="1852" spans="1:17" hidden="1" x14ac:dyDescent="0.3">
      <c r="A1852" t="s">
        <v>3860</v>
      </c>
      <c r="B1852" t="s">
        <v>3861</v>
      </c>
      <c r="C1852" t="str">
        <f>IFERROR(VLOOKUP(Table1[[#This Row],[Ticker]],[1]!Table1[[Symbol]:[Industry]],2,FALSE),"-")</f>
        <v>-</v>
      </c>
      <c r="D1852" t="s">
        <v>1665</v>
      </c>
      <c r="E1852">
        <v>446.444240562</v>
      </c>
      <c r="F1852">
        <v>159.82</v>
      </c>
      <c r="G1852">
        <v>26.545570766343801</v>
      </c>
      <c r="H1852">
        <v>21.2406532129216</v>
      </c>
      <c r="I1852">
        <v>4.6539219809065298</v>
      </c>
      <c r="J1852">
        <v>1.5150178688793801</v>
      </c>
      <c r="K1852">
        <v>148.852884655715</v>
      </c>
      <c r="L1852">
        <v>133.34336379830299</v>
      </c>
      <c r="M1852">
        <v>48.757334928068303</v>
      </c>
      <c r="N1852">
        <v>0.26076526576159798</v>
      </c>
      <c r="O1852">
        <v>12.4077086722562</v>
      </c>
      <c r="P1852">
        <v>54.191992281717198</v>
      </c>
      <c r="Q1852">
        <v>-4.9716230445991001E-2</v>
      </c>
    </row>
    <row r="1853" spans="1:17" hidden="1" x14ac:dyDescent="0.3">
      <c r="A1853" t="s">
        <v>3862</v>
      </c>
      <c r="B1853" t="s">
        <v>3863</v>
      </c>
      <c r="C1853" t="str">
        <f>IFERROR(VLOOKUP(Table1[[#This Row],[Ticker]],[1]!Table1[[Symbol]:[Industry]],2,FALSE),"-")</f>
        <v>-</v>
      </c>
      <c r="D1853" t="s">
        <v>242</v>
      </c>
      <c r="E1853">
        <v>445.39439340000001</v>
      </c>
      <c r="F1853">
        <v>27.03</v>
      </c>
      <c r="G1853">
        <v>19.9143117563423</v>
      </c>
      <c r="H1853">
        <v>22.5746321998325</v>
      </c>
      <c r="I1853">
        <v>52.955013987426</v>
      </c>
      <c r="J1853">
        <v>20.107426631578701</v>
      </c>
      <c r="K1853">
        <v>21.542112275123301</v>
      </c>
      <c r="L1853">
        <v>20.469959460805299</v>
      </c>
      <c r="M1853">
        <v>82.703322127465896</v>
      </c>
      <c r="N1853">
        <v>3.5034135268348301</v>
      </c>
      <c r="O1853">
        <v>8.3980762116167202</v>
      </c>
      <c r="P1853">
        <v>116.466659035357</v>
      </c>
      <c r="Q1853">
        <v>7.4846249039016002E-2</v>
      </c>
    </row>
    <row r="1854" spans="1:17" hidden="1" x14ac:dyDescent="0.3">
      <c r="A1854" t="s">
        <v>3864</v>
      </c>
      <c r="B1854" t="s">
        <v>3865</v>
      </c>
      <c r="C1854" t="str">
        <f>IFERROR(VLOOKUP(Table1[[#This Row],[Ticker]],[1]!Table1[[Symbol]:[Industry]],2,FALSE),"-")</f>
        <v>-</v>
      </c>
      <c r="D1854" t="s">
        <v>1099</v>
      </c>
      <c r="E1854">
        <v>444.25473346499899</v>
      </c>
      <c r="F1854">
        <v>212.07</v>
      </c>
      <c r="G1854">
        <v>75.185242625873798</v>
      </c>
      <c r="H1854">
        <v>5.3524099776102796</v>
      </c>
      <c r="I1854">
        <v>27.104891905232499</v>
      </c>
      <c r="J1854">
        <v>-0.63808911955334502</v>
      </c>
      <c r="K1854">
        <v>203.804563483441</v>
      </c>
      <c r="L1854">
        <v>173.74886920509101</v>
      </c>
      <c r="M1854">
        <v>49.7783737570768</v>
      </c>
      <c r="N1854">
        <v>1.1226902919798101</v>
      </c>
      <c r="O1854">
        <v>19.724619229499702</v>
      </c>
      <c r="P1854">
        <v>116.397959183673</v>
      </c>
      <c r="Q1854">
        <v>8.9738224102395001E-2</v>
      </c>
    </row>
    <row r="1855" spans="1:17" hidden="1" x14ac:dyDescent="0.3">
      <c r="A1855" t="s">
        <v>3866</v>
      </c>
      <c r="B1855" t="s">
        <v>3867</v>
      </c>
      <c r="C1855" t="str">
        <f>IFERROR(VLOOKUP(Table1[[#This Row],[Ticker]],[1]!Table1[[Symbol]:[Industry]],2,FALSE),"-")</f>
        <v>-</v>
      </c>
      <c r="D1855" t="s">
        <v>130</v>
      </c>
      <c r="E1855">
        <v>443.95211749999999</v>
      </c>
      <c r="F1855">
        <v>241.75</v>
      </c>
      <c r="G1855">
        <v>63.808989837274602</v>
      </c>
      <c r="H1855">
        <v>10.6890887681409</v>
      </c>
      <c r="I1855">
        <v>12.3859766118211</v>
      </c>
      <c r="J1855">
        <v>-1.1708300361350601</v>
      </c>
      <c r="K1855">
        <v>243.30193860707399</v>
      </c>
      <c r="L1855">
        <v>215.692558141078</v>
      </c>
      <c r="M1855">
        <v>59.365773400903102</v>
      </c>
      <c r="N1855">
        <v>0.45253684396313698</v>
      </c>
      <c r="O1855">
        <v>31.933815925542898</v>
      </c>
      <c r="P1855">
        <v>94.959677419354804</v>
      </c>
      <c r="Q1855">
        <v>0.10234858999678199</v>
      </c>
    </row>
    <row r="1856" spans="1:17" hidden="1" x14ac:dyDescent="0.3">
      <c r="A1856" t="s">
        <v>3868</v>
      </c>
      <c r="B1856" t="s">
        <v>3869</v>
      </c>
      <c r="C1856" t="str">
        <f>IFERROR(VLOOKUP(Table1[[#This Row],[Ticker]],[1]!Table1[[Symbol]:[Industry]],2,FALSE),"-")</f>
        <v>-</v>
      </c>
      <c r="D1856" t="s">
        <v>104</v>
      </c>
      <c r="E1856">
        <v>443.92500000000001</v>
      </c>
      <c r="F1856">
        <v>29595</v>
      </c>
      <c r="G1856">
        <v>131.08981924502299</v>
      </c>
      <c r="H1856">
        <v>50.585808831206599</v>
      </c>
      <c r="I1856">
        <v>84.931346215312701</v>
      </c>
      <c r="J1856">
        <v>-10.6921893532769</v>
      </c>
      <c r="K1856">
        <v>21986.463388464799</v>
      </c>
      <c r="L1856">
        <v>17725.247316486999</v>
      </c>
      <c r="M1856">
        <v>63.284604302217502</v>
      </c>
      <c r="N1856">
        <v>3.8182220197255501</v>
      </c>
      <c r="O1856">
        <v>31.103226896435199</v>
      </c>
      <c r="P1856">
        <v>201.641984242658</v>
      </c>
      <c r="Q1856">
        <v>5.2832481594775001E-2</v>
      </c>
    </row>
    <row r="1857" spans="1:17" hidden="1" x14ac:dyDescent="0.3">
      <c r="A1857" t="s">
        <v>3870</v>
      </c>
      <c r="B1857" t="s">
        <v>3871</v>
      </c>
      <c r="C1857" t="str">
        <f>IFERROR(VLOOKUP(Table1[[#This Row],[Ticker]],[1]!Table1[[Symbol]:[Industry]],2,FALSE),"-")</f>
        <v>-</v>
      </c>
      <c r="D1857" t="s">
        <v>242</v>
      </c>
      <c r="E1857">
        <v>443.24606095000001</v>
      </c>
      <c r="F1857">
        <v>368.5</v>
      </c>
      <c r="G1857">
        <v>-9.8002994302632391</v>
      </c>
      <c r="H1857">
        <v>13.0501165163374</v>
      </c>
      <c r="I1857">
        <v>13.2519162943236</v>
      </c>
      <c r="J1857">
        <v>9.1131480732362693</v>
      </c>
      <c r="K1857">
        <v>283.55344329164302</v>
      </c>
      <c r="L1857">
        <v>292.43246085392798</v>
      </c>
      <c r="M1857">
        <v>87.054013396131694</v>
      </c>
      <c r="N1857">
        <v>2.4678250078394801</v>
      </c>
      <c r="O1857">
        <v>13.6227951153324</v>
      </c>
      <c r="P1857">
        <v>56.808510638297797</v>
      </c>
      <c r="Q1857">
        <v>-4.3562062270669E-2</v>
      </c>
    </row>
    <row r="1858" spans="1:17" hidden="1" x14ac:dyDescent="0.3">
      <c r="A1858" t="s">
        <v>3872</v>
      </c>
      <c r="B1858" t="s">
        <v>3873</v>
      </c>
      <c r="C1858" t="str">
        <f>IFERROR(VLOOKUP(Table1[[#This Row],[Ticker]],[1]!Table1[[Symbol]:[Industry]],2,FALSE),"-")</f>
        <v>-</v>
      </c>
      <c r="E1858">
        <v>442.96875</v>
      </c>
      <c r="F1858">
        <v>787.5</v>
      </c>
      <c r="G1858">
        <v>409.45098935370902</v>
      </c>
      <c r="H1858">
        <v>99.4735310987313</v>
      </c>
      <c r="I1858">
        <v>183.716101455786</v>
      </c>
      <c r="J1858">
        <v>21.203946548957301</v>
      </c>
      <c r="K1858">
        <v>495.32992281028498</v>
      </c>
      <c r="M1858">
        <v>87.946312339365605</v>
      </c>
      <c r="N1858">
        <v>1.1751055493120299</v>
      </c>
      <c r="O1858">
        <v>2.1015873015872901</v>
      </c>
      <c r="P1858">
        <v>575.965665236051</v>
      </c>
    </row>
    <row r="1859" spans="1:17" hidden="1" x14ac:dyDescent="0.3">
      <c r="A1859" t="s">
        <v>3874</v>
      </c>
      <c r="B1859" t="s">
        <v>3875</v>
      </c>
      <c r="C1859" t="str">
        <f>IFERROR(VLOOKUP(Table1[[#This Row],[Ticker]],[1]!Table1[[Symbol]:[Industry]],2,FALSE),"-")</f>
        <v>-</v>
      </c>
      <c r="D1859" t="s">
        <v>59</v>
      </c>
      <c r="E1859">
        <v>441.60141523999903</v>
      </c>
      <c r="F1859">
        <v>100.85</v>
      </c>
      <c r="G1859">
        <v>116.565276013435</v>
      </c>
      <c r="H1859">
        <v>-1.3074914098452699</v>
      </c>
      <c r="I1859">
        <v>195.81842987197101</v>
      </c>
      <c r="J1859">
        <v>-8.9052234275762192</v>
      </c>
      <c r="K1859">
        <v>103.829487740311</v>
      </c>
      <c r="L1859">
        <v>70.237050409727701</v>
      </c>
      <c r="M1859">
        <v>24.827768685965601</v>
      </c>
      <c r="N1859">
        <v>0.42652991779482102</v>
      </c>
      <c r="O1859">
        <v>28.805156172533401</v>
      </c>
      <c r="P1859">
        <v>393.7576499388</v>
      </c>
      <c r="Q1859">
        <v>0.21598301935883901</v>
      </c>
    </row>
    <row r="1860" spans="1:17" hidden="1" x14ac:dyDescent="0.3">
      <c r="A1860" t="s">
        <v>3876</v>
      </c>
      <c r="B1860" t="s">
        <v>3877</v>
      </c>
      <c r="C1860" t="str">
        <f>IFERROR(VLOOKUP(Table1[[#This Row],[Ticker]],[1]!Table1[[Symbol]:[Industry]],2,FALSE),"-")</f>
        <v>-</v>
      </c>
      <c r="E1860">
        <v>440.91021883199898</v>
      </c>
      <c r="F1860">
        <v>93.54</v>
      </c>
      <c r="G1860">
        <v>-64.885624024191998</v>
      </c>
      <c r="H1860">
        <v>-6.9675269806245401</v>
      </c>
      <c r="I1860">
        <v>-48.240231139568699</v>
      </c>
      <c r="J1860">
        <v>3.6084009714059602</v>
      </c>
      <c r="K1860">
        <v>98.105105815741993</v>
      </c>
      <c r="L1860">
        <v>121.201264114916</v>
      </c>
      <c r="M1860">
        <v>50.957388531829402</v>
      </c>
      <c r="N1860">
        <v>0.63890196020187395</v>
      </c>
      <c r="O1860">
        <v>89.223861449647202</v>
      </c>
      <c r="P1860">
        <v>16.925000000000001</v>
      </c>
      <c r="Q1860">
        <v>-2.8946680746771002E-2</v>
      </c>
    </row>
    <row r="1861" spans="1:17" hidden="1" x14ac:dyDescent="0.3">
      <c r="A1861" t="s">
        <v>3878</v>
      </c>
      <c r="B1861" t="s">
        <v>3879</v>
      </c>
      <c r="C1861" t="str">
        <f>IFERROR(VLOOKUP(Table1[[#This Row],[Ticker]],[1]!Table1[[Symbol]:[Industry]],2,FALSE),"-")</f>
        <v>-</v>
      </c>
      <c r="D1861" t="s">
        <v>75</v>
      </c>
      <c r="E1861">
        <v>439.62260476</v>
      </c>
      <c r="F1861">
        <v>616.6</v>
      </c>
      <c r="G1861">
        <v>57.6135945841203</v>
      </c>
      <c r="H1861">
        <v>0.448902978432144</v>
      </c>
      <c r="I1861">
        <v>-17.966105203503201</v>
      </c>
      <c r="J1861">
        <v>0.53469885220454405</v>
      </c>
      <c r="K1861">
        <v>573.17328349225704</v>
      </c>
      <c r="L1861">
        <v>525.16597740140196</v>
      </c>
      <c r="M1861">
        <v>74.995942762801207</v>
      </c>
      <c r="N1861">
        <v>1.42346683212631</v>
      </c>
      <c r="O1861">
        <v>19.202075900097299</v>
      </c>
      <c r="P1861">
        <v>85.611077664057802</v>
      </c>
      <c r="Q1861">
        <v>4.1233432110340001E-2</v>
      </c>
    </row>
    <row r="1862" spans="1:17" hidden="1" x14ac:dyDescent="0.3">
      <c r="A1862" t="s">
        <v>3880</v>
      </c>
      <c r="B1862" t="s">
        <v>3881</v>
      </c>
      <c r="C1862" t="str">
        <f>IFERROR(VLOOKUP(Table1[[#This Row],[Ticker]],[1]!Table1[[Symbol]:[Industry]],2,FALSE),"-")</f>
        <v>-</v>
      </c>
      <c r="E1862">
        <v>439.57315979999998</v>
      </c>
      <c r="F1862">
        <v>257</v>
      </c>
      <c r="G1862">
        <v>445.75734664478603</v>
      </c>
      <c r="H1862">
        <v>21.0362277127421</v>
      </c>
      <c r="I1862">
        <v>80.746987674337205</v>
      </c>
      <c r="J1862">
        <v>-1.7595579717149501</v>
      </c>
      <c r="K1862">
        <v>222.951735356782</v>
      </c>
      <c r="L1862">
        <v>178.23121887608701</v>
      </c>
      <c r="M1862">
        <v>64.610863472817798</v>
      </c>
      <c r="N1862">
        <v>1.58205228248146</v>
      </c>
      <c r="O1862">
        <v>22.178988326848199</v>
      </c>
      <c r="P1862">
        <v>471.11111111111097</v>
      </c>
    </row>
    <row r="1863" spans="1:17" hidden="1" x14ac:dyDescent="0.3">
      <c r="A1863" t="s">
        <v>3882</v>
      </c>
      <c r="B1863" t="s">
        <v>3883</v>
      </c>
      <c r="C1863" t="str">
        <f>IFERROR(VLOOKUP(Table1[[#This Row],[Ticker]],[1]!Table1[[Symbol]:[Industry]],2,FALSE),"-")</f>
        <v>-</v>
      </c>
      <c r="D1863" t="s">
        <v>401</v>
      </c>
      <c r="E1863">
        <v>439.46</v>
      </c>
      <c r="F1863">
        <v>627.79999999999995</v>
      </c>
      <c r="G1863">
        <v>327.60438849182799</v>
      </c>
      <c r="H1863">
        <v>-4.3504212940283304</v>
      </c>
      <c r="I1863">
        <v>22.4007556041166</v>
      </c>
      <c r="J1863">
        <v>-5.1271419709505004</v>
      </c>
      <c r="K1863">
        <v>599.63603299334102</v>
      </c>
      <c r="L1863">
        <v>491.49763287992999</v>
      </c>
      <c r="M1863">
        <v>59.303587240343603</v>
      </c>
      <c r="N1863">
        <v>1.6740709902864599</v>
      </c>
      <c r="O1863">
        <v>4.47594775406181</v>
      </c>
      <c r="P1863">
        <v>383.48093954562898</v>
      </c>
      <c r="Q1863">
        <v>0.172747087976901</v>
      </c>
    </row>
    <row r="1864" spans="1:17" hidden="1" x14ac:dyDescent="0.3">
      <c r="A1864" t="s">
        <v>3884</v>
      </c>
      <c r="B1864" t="s">
        <v>3885</v>
      </c>
      <c r="C1864" t="str">
        <f>IFERROR(VLOOKUP(Table1[[#This Row],[Ticker]],[1]!Table1[[Symbol]:[Industry]],2,FALSE),"-")</f>
        <v>-</v>
      </c>
      <c r="D1864" t="s">
        <v>21</v>
      </c>
      <c r="E1864">
        <v>438.050237543999</v>
      </c>
      <c r="F1864">
        <v>142.29</v>
      </c>
      <c r="G1864">
        <v>9.1891196053058302</v>
      </c>
      <c r="H1864">
        <v>20.533953302010701</v>
      </c>
      <c r="I1864">
        <v>-9.2665502317999895</v>
      </c>
      <c r="J1864">
        <v>-8.7745592004082908</v>
      </c>
      <c r="K1864">
        <v>125.716478747732</v>
      </c>
      <c r="L1864">
        <v>122.628644785297</v>
      </c>
      <c r="M1864">
        <v>64.004676524940507</v>
      </c>
      <c r="N1864">
        <v>2.4529891276026601</v>
      </c>
      <c r="O1864">
        <v>18.0687328694918</v>
      </c>
      <c r="P1864">
        <v>54.495114006514598</v>
      </c>
      <c r="Q1864">
        <v>1.15459260333E-3</v>
      </c>
    </row>
    <row r="1865" spans="1:17" hidden="1" x14ac:dyDescent="0.3">
      <c r="A1865" t="s">
        <v>3886</v>
      </c>
      <c r="B1865" t="s">
        <v>3887</v>
      </c>
      <c r="C1865" t="str">
        <f>IFERROR(VLOOKUP(Table1[[#This Row],[Ticker]],[1]!Table1[[Symbol]:[Industry]],2,FALSE),"-")</f>
        <v>-</v>
      </c>
      <c r="D1865" t="s">
        <v>21</v>
      </c>
      <c r="E1865">
        <v>437.46170236999899</v>
      </c>
      <c r="F1865">
        <v>425.65</v>
      </c>
      <c r="G1865">
        <v>-3.02183474365882</v>
      </c>
      <c r="H1865">
        <v>10.036830447187</v>
      </c>
      <c r="I1865">
        <v>-26.4967849251003</v>
      </c>
      <c r="J1865">
        <v>2.60903186378337</v>
      </c>
      <c r="K1865">
        <v>404.55136414999401</v>
      </c>
      <c r="L1865">
        <v>406.73587770225799</v>
      </c>
      <c r="M1865">
        <v>69.577937783581802</v>
      </c>
      <c r="N1865">
        <v>0.93713938386316797</v>
      </c>
      <c r="O1865">
        <v>33.912839187125499</v>
      </c>
      <c r="P1865">
        <v>27.5738048853589</v>
      </c>
      <c r="Q1865">
        <v>0.15387538555175501</v>
      </c>
    </row>
    <row r="1866" spans="1:17" hidden="1" x14ac:dyDescent="0.3">
      <c r="A1866" t="s">
        <v>3888</v>
      </c>
      <c r="B1866" t="s">
        <v>3889</v>
      </c>
      <c r="C1866" t="str">
        <f>IFERROR(VLOOKUP(Table1[[#This Row],[Ticker]],[1]!Table1[[Symbol]:[Industry]],2,FALSE),"-")</f>
        <v>-</v>
      </c>
      <c r="D1866" t="s">
        <v>3890</v>
      </c>
      <c r="E1866">
        <v>436.98734335</v>
      </c>
      <c r="F1866">
        <v>849.95</v>
      </c>
      <c r="G1866">
        <v>54.093084472765298</v>
      </c>
      <c r="H1866">
        <v>9.6577009829012894</v>
      </c>
      <c r="I1866">
        <v>60.9092041324798</v>
      </c>
      <c r="J1866">
        <v>-1.8690012416233299</v>
      </c>
      <c r="K1866">
        <v>745.10407662225805</v>
      </c>
      <c r="L1866">
        <v>596.98488193945605</v>
      </c>
      <c r="M1866">
        <v>57.992293919561199</v>
      </c>
      <c r="N1866">
        <v>0.76609774571329003</v>
      </c>
      <c r="O1866">
        <v>4.1237719865874398</v>
      </c>
      <c r="P1866">
        <v>92.383431416930705</v>
      </c>
      <c r="Q1866">
        <v>0.20010599626422901</v>
      </c>
    </row>
    <row r="1867" spans="1:17" hidden="1" x14ac:dyDescent="0.3">
      <c r="A1867" t="s">
        <v>3891</v>
      </c>
      <c r="B1867" t="s">
        <v>3892</v>
      </c>
      <c r="C1867" t="str">
        <f>IFERROR(VLOOKUP(Table1[[#This Row],[Ticker]],[1]!Table1[[Symbol]:[Industry]],2,FALSE),"-")</f>
        <v>-</v>
      </c>
      <c r="D1867" t="s">
        <v>457</v>
      </c>
      <c r="E1867">
        <v>435.26249999999999</v>
      </c>
      <c r="F1867">
        <v>580.35</v>
      </c>
      <c r="G1867">
        <v>25.272769573205</v>
      </c>
      <c r="H1867">
        <v>3.0725800249466499</v>
      </c>
      <c r="I1867">
        <v>-33.140395122238402</v>
      </c>
      <c r="J1867">
        <v>-0.80332327662296199</v>
      </c>
      <c r="K1867">
        <v>593.911589031723</v>
      </c>
      <c r="L1867">
        <v>592.40515753774798</v>
      </c>
      <c r="M1867">
        <v>45.602356530273603</v>
      </c>
      <c r="N1867">
        <v>0.69612047880835004</v>
      </c>
      <c r="O1867">
        <v>47.807357629016899</v>
      </c>
      <c r="Q1867">
        <v>3.521944531319E-3</v>
      </c>
    </row>
    <row r="1868" spans="1:17" hidden="1" x14ac:dyDescent="0.3">
      <c r="A1868" t="s">
        <v>3893</v>
      </c>
      <c r="B1868" t="s">
        <v>3894</v>
      </c>
      <c r="C1868" t="str">
        <f>IFERROR(VLOOKUP(Table1[[#This Row],[Ticker]],[1]!Table1[[Symbol]:[Industry]],2,FALSE),"-")</f>
        <v>-</v>
      </c>
      <c r="D1868" t="s">
        <v>546</v>
      </c>
      <c r="E1868">
        <v>434.57358355500003</v>
      </c>
      <c r="F1868">
        <v>248.35</v>
      </c>
      <c r="G1868">
        <v>146.09666727484901</v>
      </c>
      <c r="H1868">
        <v>32.484024645460799</v>
      </c>
      <c r="I1868">
        <v>34.128202737591003</v>
      </c>
      <c r="J1868">
        <v>2.3984075400711502</v>
      </c>
      <c r="K1868">
        <v>219.503793172467</v>
      </c>
      <c r="L1868">
        <v>179.308770200992</v>
      </c>
      <c r="M1868">
        <v>57.632204955637597</v>
      </c>
      <c r="N1868">
        <v>0.99761732471775599</v>
      </c>
      <c r="O1868">
        <v>16.2069659754378</v>
      </c>
      <c r="P1868">
        <v>184.739738592066</v>
      </c>
      <c r="Q1868">
        <v>0.10036585473658</v>
      </c>
    </row>
    <row r="1869" spans="1:17" hidden="1" x14ac:dyDescent="0.3">
      <c r="A1869" t="s">
        <v>3895</v>
      </c>
      <c r="B1869" t="s">
        <v>3896</v>
      </c>
      <c r="C1869" t="str">
        <f>IFERROR(VLOOKUP(Table1[[#This Row],[Ticker]],[1]!Table1[[Symbol]:[Industry]],2,FALSE),"-")</f>
        <v>-</v>
      </c>
      <c r="D1869" t="s">
        <v>46</v>
      </c>
      <c r="E1869">
        <v>432.16714223999998</v>
      </c>
      <c r="F1869">
        <v>229.05</v>
      </c>
      <c r="G1869">
        <v>28.0621765919472</v>
      </c>
      <c r="H1869">
        <v>22.346184197799499</v>
      </c>
      <c r="I1869">
        <v>-16.505826584574599</v>
      </c>
      <c r="J1869">
        <v>0.56350317473757605</v>
      </c>
      <c r="K1869">
        <v>201.94298590477899</v>
      </c>
      <c r="L1869">
        <v>190.085942454563</v>
      </c>
      <c r="M1869">
        <v>57.211217345637301</v>
      </c>
      <c r="N1869">
        <v>1.08971242661082</v>
      </c>
      <c r="O1869">
        <v>25.955031652477601</v>
      </c>
      <c r="P1869">
        <v>62.389223679546198</v>
      </c>
      <c r="Q1869">
        <v>0.13852288914271299</v>
      </c>
    </row>
    <row r="1870" spans="1:17" hidden="1" x14ac:dyDescent="0.3">
      <c r="A1870" t="s">
        <v>3897</v>
      </c>
      <c r="B1870" t="s">
        <v>3898</v>
      </c>
      <c r="C1870" t="str">
        <f>IFERROR(VLOOKUP(Table1[[#This Row],[Ticker]],[1]!Table1[[Symbol]:[Industry]],2,FALSE),"-")</f>
        <v>-</v>
      </c>
      <c r="D1870" t="s">
        <v>247</v>
      </c>
      <c r="E1870">
        <v>431.35199999999998</v>
      </c>
      <c r="F1870">
        <v>199.7</v>
      </c>
      <c r="G1870">
        <v>-19.524405695789401</v>
      </c>
      <c r="H1870">
        <v>15.527685129457501</v>
      </c>
      <c r="I1870">
        <v>-10.580970680157399</v>
      </c>
      <c r="J1870">
        <v>2.6301711645524501</v>
      </c>
      <c r="K1870">
        <v>185.90834452283201</v>
      </c>
      <c r="L1870">
        <v>186.30470724684801</v>
      </c>
      <c r="M1870">
        <v>57.198052293950497</v>
      </c>
      <c r="N1870">
        <v>1.0514736897507699</v>
      </c>
      <c r="O1870">
        <v>12.6690035052579</v>
      </c>
      <c r="P1870">
        <v>25.597484276729499</v>
      </c>
      <c r="Q1870">
        <v>-9.4153802844026996E-2</v>
      </c>
    </row>
    <row r="1871" spans="1:17" hidden="1" x14ac:dyDescent="0.3">
      <c r="A1871" t="s">
        <v>3899</v>
      </c>
      <c r="B1871" t="s">
        <v>3900</v>
      </c>
      <c r="C1871" t="str">
        <f>IFERROR(VLOOKUP(Table1[[#This Row],[Ticker]],[1]!Table1[[Symbol]:[Industry]],2,FALSE),"-")</f>
        <v>-</v>
      </c>
      <c r="D1871" t="s">
        <v>230</v>
      </c>
      <c r="E1871">
        <v>429.72741000000002</v>
      </c>
      <c r="F1871">
        <v>379.4</v>
      </c>
      <c r="G1871">
        <v>-26.615963555459398</v>
      </c>
      <c r="H1871">
        <v>9.3755581257584293</v>
      </c>
      <c r="I1871">
        <v>-13.265211414797401</v>
      </c>
      <c r="J1871">
        <v>-1.2616910761904201</v>
      </c>
      <c r="M1871">
        <v>48.917598173091903</v>
      </c>
      <c r="O1871">
        <v>23.299947285187098</v>
      </c>
      <c r="P1871">
        <v>30.827586206896498</v>
      </c>
    </row>
    <row r="1872" spans="1:17" hidden="1" x14ac:dyDescent="0.3">
      <c r="A1872" t="s">
        <v>3901</v>
      </c>
      <c r="B1872" t="s">
        <v>3902</v>
      </c>
      <c r="C1872" t="str">
        <f>IFERROR(VLOOKUP(Table1[[#This Row],[Ticker]],[1]!Table1[[Symbol]:[Industry]],2,FALSE),"-")</f>
        <v>-</v>
      </c>
      <c r="D1872" t="s">
        <v>230</v>
      </c>
      <c r="E1872">
        <v>429.21664884</v>
      </c>
      <c r="F1872">
        <v>125.1</v>
      </c>
      <c r="G1872">
        <v>38.496923156465002</v>
      </c>
      <c r="H1872">
        <v>1.7185572520144401</v>
      </c>
      <c r="I1872">
        <v>12.474599614635601</v>
      </c>
      <c r="J1872">
        <v>1.18395454575867</v>
      </c>
      <c r="K1872">
        <v>126.39370832877999</v>
      </c>
      <c r="L1872">
        <v>112.820366956618</v>
      </c>
      <c r="M1872">
        <v>52.960711254782296</v>
      </c>
      <c r="N1872">
        <v>0.87464834023912597</v>
      </c>
      <c r="O1872">
        <v>30.015987210231799</v>
      </c>
      <c r="P1872">
        <v>92.3136049192928</v>
      </c>
      <c r="Q1872">
        <v>0.12635698761788899</v>
      </c>
    </row>
    <row r="1873" spans="1:17" hidden="1" x14ac:dyDescent="0.3">
      <c r="A1873" t="s">
        <v>3903</v>
      </c>
      <c r="B1873" t="s">
        <v>3904</v>
      </c>
      <c r="C1873" t="str">
        <f>IFERROR(VLOOKUP(Table1[[#This Row],[Ticker]],[1]!Table1[[Symbol]:[Industry]],2,FALSE),"-")</f>
        <v>-</v>
      </c>
      <c r="D1873" t="s">
        <v>686</v>
      </c>
      <c r="E1873">
        <v>428.27553475000002</v>
      </c>
      <c r="F1873">
        <v>143.5</v>
      </c>
      <c r="G1873">
        <v>1.5251037918538899</v>
      </c>
      <c r="H1873">
        <v>8.6028723766719395</v>
      </c>
      <c r="I1873">
        <v>-4.7533860177405396</v>
      </c>
      <c r="J1873">
        <v>-0.15766439365283899</v>
      </c>
      <c r="K1873">
        <v>132.10295103457599</v>
      </c>
      <c r="L1873">
        <v>129.084532822863</v>
      </c>
      <c r="M1873">
        <v>64.302615382254501</v>
      </c>
      <c r="N1873">
        <v>2.5782885682646701</v>
      </c>
      <c r="O1873">
        <v>14.4250871080139</v>
      </c>
      <c r="P1873">
        <v>33.426313342631303</v>
      </c>
      <c r="Q1873">
        <v>3.5921286282471002E-2</v>
      </c>
    </row>
    <row r="1874" spans="1:17" hidden="1" x14ac:dyDescent="0.3">
      <c r="A1874" t="s">
        <v>3905</v>
      </c>
      <c r="B1874" t="s">
        <v>3906</v>
      </c>
      <c r="C1874" t="str">
        <f>IFERROR(VLOOKUP(Table1[[#This Row],[Ticker]],[1]!Table1[[Symbol]:[Industry]],2,FALSE),"-")</f>
        <v>-</v>
      </c>
      <c r="D1874" t="s">
        <v>1141</v>
      </c>
      <c r="E1874">
        <v>428.14720339799999</v>
      </c>
      <c r="F1874">
        <v>157.02000000000001</v>
      </c>
      <c r="G1874">
        <v>-22.717754103630401</v>
      </c>
      <c r="H1874">
        <v>8.5108070276617998</v>
      </c>
      <c r="I1874">
        <v>-11.958412134519101</v>
      </c>
      <c r="J1874">
        <v>6.1403790795850801</v>
      </c>
      <c r="K1874">
        <v>152.09807654968</v>
      </c>
      <c r="L1874">
        <v>154.525492446935</v>
      </c>
      <c r="M1874">
        <v>61.015943739287501</v>
      </c>
      <c r="N1874">
        <v>0.966844103386858</v>
      </c>
      <c r="O1874">
        <v>52.846771111960201</v>
      </c>
      <c r="P1874">
        <v>26.833602584814201</v>
      </c>
      <c r="Q1874">
        <v>1.2227439126366001E-2</v>
      </c>
    </row>
    <row r="1875" spans="1:17" hidden="1" x14ac:dyDescent="0.3">
      <c r="A1875" t="s">
        <v>3907</v>
      </c>
      <c r="B1875" t="s">
        <v>3908</v>
      </c>
      <c r="C1875" t="str">
        <f>IFERROR(VLOOKUP(Table1[[#This Row],[Ticker]],[1]!Table1[[Symbol]:[Industry]],2,FALSE),"-")</f>
        <v>-</v>
      </c>
      <c r="D1875" t="s">
        <v>46</v>
      </c>
      <c r="E1875">
        <v>428.07677908599999</v>
      </c>
      <c r="F1875">
        <v>77.33</v>
      </c>
      <c r="G1875">
        <v>132.996070517173</v>
      </c>
      <c r="H1875">
        <v>41.851703163926302</v>
      </c>
      <c r="I1875">
        <v>51.4853597673604</v>
      </c>
      <c r="J1875">
        <v>1.69862236284237</v>
      </c>
      <c r="K1875">
        <v>63.881069563624301</v>
      </c>
      <c r="L1875">
        <v>50.533930420248701</v>
      </c>
      <c r="M1875">
        <v>55.918389498478902</v>
      </c>
      <c r="N1875">
        <v>1.9786739870143799</v>
      </c>
      <c r="O1875">
        <v>14.4445881287986</v>
      </c>
      <c r="P1875">
        <v>166.655172413793</v>
      </c>
    </row>
    <row r="1876" spans="1:17" hidden="1" x14ac:dyDescent="0.3">
      <c r="A1876" t="s">
        <v>3909</v>
      </c>
      <c r="B1876" t="s">
        <v>3910</v>
      </c>
      <c r="C1876" t="str">
        <f>IFERROR(VLOOKUP(Table1[[#This Row],[Ticker]],[1]!Table1[[Symbol]:[Industry]],2,FALSE),"-")</f>
        <v>-</v>
      </c>
      <c r="D1876" t="s">
        <v>59</v>
      </c>
      <c r="E1876">
        <v>426.77082542399899</v>
      </c>
      <c r="F1876">
        <v>55.69</v>
      </c>
      <c r="G1876">
        <v>74.966748354188098</v>
      </c>
      <c r="H1876">
        <v>12.2265855230187</v>
      </c>
      <c r="I1876">
        <v>19.620717289085398</v>
      </c>
      <c r="J1876">
        <v>7.0720455903325803</v>
      </c>
      <c r="K1876">
        <v>47.760060055352</v>
      </c>
      <c r="L1876">
        <v>44.940794557603702</v>
      </c>
      <c r="M1876">
        <v>74.252752010095705</v>
      </c>
      <c r="N1876">
        <v>2.1903501229951101</v>
      </c>
      <c r="O1876">
        <v>25.695816124977501</v>
      </c>
      <c r="P1876">
        <v>113.78119001919301</v>
      </c>
      <c r="Q1876">
        <v>4.3686334093896002E-2</v>
      </c>
    </row>
    <row r="1877" spans="1:17" hidden="1" x14ac:dyDescent="0.3">
      <c r="A1877" t="s">
        <v>3911</v>
      </c>
      <c r="B1877" t="s">
        <v>3912</v>
      </c>
      <c r="C1877" t="str">
        <f>IFERROR(VLOOKUP(Table1[[#This Row],[Ticker]],[1]!Table1[[Symbol]:[Industry]],2,FALSE),"-")</f>
        <v>-</v>
      </c>
      <c r="D1877" t="s">
        <v>948</v>
      </c>
      <c r="E1877">
        <v>426.70656000000002</v>
      </c>
      <c r="F1877">
        <v>212.8</v>
      </c>
      <c r="G1877">
        <v>-4.7701123909599197</v>
      </c>
      <c r="H1877">
        <v>-2.91816108606421</v>
      </c>
      <c r="I1877">
        <v>-26.558322504341699</v>
      </c>
      <c r="J1877">
        <v>-0.179823752445845</v>
      </c>
      <c r="K1877">
        <v>218.94327388993099</v>
      </c>
      <c r="L1877">
        <v>210.79491085884101</v>
      </c>
      <c r="M1877">
        <v>40.3035929610135</v>
      </c>
      <c r="N1877">
        <v>1.73397693751676</v>
      </c>
      <c r="O1877">
        <v>42.833646616541301</v>
      </c>
      <c r="P1877">
        <v>54.763636363636301</v>
      </c>
      <c r="Q1877">
        <v>0.117503946523179</v>
      </c>
    </row>
    <row r="1878" spans="1:17" hidden="1" x14ac:dyDescent="0.3">
      <c r="A1878" t="s">
        <v>3913</v>
      </c>
      <c r="B1878" t="s">
        <v>3914</v>
      </c>
      <c r="C1878" t="str">
        <f>IFERROR(VLOOKUP(Table1[[#This Row],[Ticker]],[1]!Table1[[Symbol]:[Industry]],2,FALSE),"-")</f>
        <v>-</v>
      </c>
      <c r="E1878">
        <v>426.20313255999997</v>
      </c>
      <c r="F1878">
        <v>54.1</v>
      </c>
      <c r="G1878">
        <v>-20.792496588473899</v>
      </c>
      <c r="H1878">
        <v>-9.2220166702524295</v>
      </c>
      <c r="I1878">
        <v>-38.0555000238585</v>
      </c>
      <c r="J1878">
        <v>-5.2948953876166396</v>
      </c>
      <c r="K1878">
        <v>55.240629166073298</v>
      </c>
      <c r="L1878">
        <v>58.0567767144206</v>
      </c>
      <c r="M1878">
        <v>45.365186041106099</v>
      </c>
      <c r="N1878">
        <v>1.23826765906206</v>
      </c>
      <c r="O1878">
        <v>52.495378927911197</v>
      </c>
      <c r="P1878">
        <v>58.651026392961803</v>
      </c>
      <c r="Q1878">
        <v>6.2717827923272004E-2</v>
      </c>
    </row>
    <row r="1879" spans="1:17" hidden="1" x14ac:dyDescent="0.3">
      <c r="A1879" t="s">
        <v>3915</v>
      </c>
      <c r="B1879" t="s">
        <v>3916</v>
      </c>
      <c r="C1879" t="str">
        <f>IFERROR(VLOOKUP(Table1[[#This Row],[Ticker]],[1]!Table1[[Symbol]:[Industry]],2,FALSE),"-")</f>
        <v>-</v>
      </c>
      <c r="D1879" t="s">
        <v>148</v>
      </c>
      <c r="E1879">
        <v>425.27592490000001</v>
      </c>
      <c r="F1879">
        <v>2947.4</v>
      </c>
      <c r="G1879">
        <v>-15.205587251607801</v>
      </c>
      <c r="H1879">
        <v>3.7588914590917599</v>
      </c>
      <c r="I1879">
        <v>16.072423297680501</v>
      </c>
      <c r="J1879">
        <v>1.10990747746942</v>
      </c>
      <c r="K1879">
        <v>2543.2082034533501</v>
      </c>
      <c r="L1879">
        <v>2402.2120877315501</v>
      </c>
      <c r="M1879">
        <v>74.519537107691505</v>
      </c>
      <c r="N1879">
        <v>2.4579679389154099</v>
      </c>
      <c r="O1879">
        <v>7.7220601207844197</v>
      </c>
      <c r="P1879">
        <v>51.2961346953442</v>
      </c>
      <c r="Q1879">
        <v>-5.2611028853460001E-2</v>
      </c>
    </row>
    <row r="1880" spans="1:17" hidden="1" x14ac:dyDescent="0.3">
      <c r="A1880" t="s">
        <v>3917</v>
      </c>
      <c r="B1880" t="s">
        <v>3918</v>
      </c>
      <c r="C1880" t="str">
        <f>IFERROR(VLOOKUP(Table1[[#This Row],[Ticker]],[1]!Table1[[Symbol]:[Industry]],2,FALSE),"-")</f>
        <v>-</v>
      </c>
      <c r="D1880" t="s">
        <v>130</v>
      </c>
      <c r="E1880">
        <v>424.30203696000001</v>
      </c>
      <c r="F1880">
        <v>222.4</v>
      </c>
      <c r="G1880">
        <v>49.833317061835899</v>
      </c>
      <c r="H1880">
        <v>2.4635667570777802</v>
      </c>
      <c r="I1880">
        <v>39.238062138804999</v>
      </c>
      <c r="J1880">
        <v>8.8884503759564207E-2</v>
      </c>
      <c r="K1880">
        <v>216.25695428141699</v>
      </c>
      <c r="L1880">
        <v>178.69622705456899</v>
      </c>
      <c r="M1880">
        <v>50.084609771629097</v>
      </c>
      <c r="N1880">
        <v>0.30069844578524502</v>
      </c>
      <c r="O1880">
        <v>16.861510791366801</v>
      </c>
      <c r="P1880">
        <v>116.764132553606</v>
      </c>
      <c r="Q1880">
        <v>7.0910331020568998E-2</v>
      </c>
    </row>
    <row r="1881" spans="1:17" hidden="1" x14ac:dyDescent="0.3">
      <c r="A1881" t="s">
        <v>3919</v>
      </c>
      <c r="B1881" t="s">
        <v>3920</v>
      </c>
      <c r="C1881" t="str">
        <f>IFERROR(VLOOKUP(Table1[[#This Row],[Ticker]],[1]!Table1[[Symbol]:[Industry]],2,FALSE),"-")</f>
        <v>-</v>
      </c>
      <c r="D1881" t="s">
        <v>802</v>
      </c>
      <c r="E1881">
        <v>422.48418138</v>
      </c>
      <c r="F1881">
        <v>385.95</v>
      </c>
      <c r="G1881">
        <v>-34.413613665193701</v>
      </c>
      <c r="H1881">
        <v>11.5071704585279</v>
      </c>
      <c r="I1881">
        <v>-19.293427891360601</v>
      </c>
      <c r="J1881">
        <v>1.09266302004091</v>
      </c>
      <c r="K1881">
        <v>369.148602410698</v>
      </c>
      <c r="L1881">
        <v>388.37938159179703</v>
      </c>
      <c r="M1881">
        <v>57.791984545993202</v>
      </c>
      <c r="N1881">
        <v>2.0640539391450199</v>
      </c>
      <c r="O1881">
        <v>25.327114911257901</v>
      </c>
      <c r="P1881">
        <v>24.419729206963201</v>
      </c>
      <c r="Q1881">
        <v>1.5554161339894E-2</v>
      </c>
    </row>
    <row r="1882" spans="1:17" hidden="1" x14ac:dyDescent="0.3">
      <c r="A1882" t="s">
        <v>3921</v>
      </c>
      <c r="B1882" t="s">
        <v>3922</v>
      </c>
      <c r="C1882" t="str">
        <f>IFERROR(VLOOKUP(Table1[[#This Row],[Ticker]],[1]!Table1[[Symbol]:[Industry]],2,FALSE),"-")</f>
        <v>-</v>
      </c>
      <c r="D1882" t="s">
        <v>387</v>
      </c>
      <c r="E1882">
        <v>422.47710000000001</v>
      </c>
      <c r="F1882">
        <v>39.96</v>
      </c>
      <c r="G1882">
        <v>-12.5629028107049</v>
      </c>
      <c r="H1882">
        <v>-7.4994418742415601</v>
      </c>
      <c r="I1882">
        <v>-59.890336269324699</v>
      </c>
      <c r="J1882">
        <v>2.36929069819355</v>
      </c>
      <c r="K1882">
        <v>43.192059444800698</v>
      </c>
      <c r="L1882">
        <v>50.605327827243698</v>
      </c>
      <c r="M1882">
        <v>56.210323777311402</v>
      </c>
      <c r="N1882">
        <v>1.1471733115890299</v>
      </c>
      <c r="O1882">
        <v>117.71771771771699</v>
      </c>
      <c r="P1882">
        <v>16.162790697674399</v>
      </c>
      <c r="Q1882">
        <v>0.14873240523844899</v>
      </c>
    </row>
    <row r="1883" spans="1:17" hidden="1" x14ac:dyDescent="0.3">
      <c r="A1883" t="s">
        <v>3923</v>
      </c>
      <c r="B1883" t="s">
        <v>3924</v>
      </c>
      <c r="C1883" t="str">
        <f>IFERROR(VLOOKUP(Table1[[#This Row],[Ticker]],[1]!Table1[[Symbol]:[Industry]],2,FALSE),"-")</f>
        <v>-</v>
      </c>
      <c r="E1883">
        <v>422.18392563700002</v>
      </c>
      <c r="F1883">
        <v>30.89</v>
      </c>
      <c r="G1883">
        <v>555.95194552235296</v>
      </c>
      <c r="H1883">
        <v>31.957280041043798</v>
      </c>
      <c r="I1883">
        <v>449.63335131069999</v>
      </c>
      <c r="J1883">
        <v>1.75214903666979</v>
      </c>
      <c r="K1883">
        <v>23.2087544111263</v>
      </c>
      <c r="L1883">
        <v>13.536991264014</v>
      </c>
      <c r="M1883">
        <v>82.262410734625803</v>
      </c>
      <c r="N1883">
        <v>1.1518396196398399</v>
      </c>
      <c r="O1883">
        <v>6.4745872450622202E-2</v>
      </c>
      <c r="P1883">
        <v>1090.6705239731</v>
      </c>
      <c r="Q1883">
        <v>0.161096326821453</v>
      </c>
    </row>
    <row r="1884" spans="1:17" hidden="1" x14ac:dyDescent="0.3">
      <c r="A1884" t="s">
        <v>3925</v>
      </c>
      <c r="B1884" t="s">
        <v>3926</v>
      </c>
      <c r="C1884" t="str">
        <f>IFERROR(VLOOKUP(Table1[[#This Row],[Ticker]],[1]!Table1[[Symbol]:[Industry]],2,FALSE),"-")</f>
        <v>-</v>
      </c>
      <c r="D1884" t="s">
        <v>46</v>
      </c>
      <c r="E1884">
        <v>422.01479999999998</v>
      </c>
      <c r="F1884">
        <v>385.05</v>
      </c>
      <c r="G1884">
        <v>35.485834531168997</v>
      </c>
      <c r="H1884">
        <v>76.797040537818702</v>
      </c>
      <c r="I1884">
        <v>48.836586671830901</v>
      </c>
      <c r="J1884">
        <v>14.785064734594499</v>
      </c>
      <c r="K1884">
        <v>275.10533292059102</v>
      </c>
      <c r="M1884">
        <v>93.335969552550793</v>
      </c>
      <c r="N1884">
        <v>1.30060083001259</v>
      </c>
      <c r="O1884">
        <v>7.5055187637968999</v>
      </c>
      <c r="P1884">
        <v>124.649941656942</v>
      </c>
    </row>
    <row r="1885" spans="1:17" hidden="1" x14ac:dyDescent="0.3">
      <c r="A1885" t="s">
        <v>3927</v>
      </c>
      <c r="B1885" t="s">
        <v>3928</v>
      </c>
      <c r="C1885" t="str">
        <f>IFERROR(VLOOKUP(Table1[[#This Row],[Ticker]],[1]!Table1[[Symbol]:[Industry]],2,FALSE),"-")</f>
        <v>-</v>
      </c>
      <c r="D1885" t="s">
        <v>259</v>
      </c>
      <c r="E1885">
        <v>421.42500000000001</v>
      </c>
      <c r="F1885">
        <v>280.95</v>
      </c>
      <c r="G1885">
        <v>126.800430545013</v>
      </c>
      <c r="H1885">
        <v>16.009732437684999</v>
      </c>
      <c r="I1885">
        <v>24.612596718830201</v>
      </c>
      <c r="J1885">
        <v>14.780972635074599</v>
      </c>
      <c r="K1885">
        <v>243.77863788881299</v>
      </c>
      <c r="M1885">
        <v>77.392179555308701</v>
      </c>
      <c r="N1885">
        <v>1.1135877886326699</v>
      </c>
      <c r="O1885">
        <v>18.188289731268899</v>
      </c>
      <c r="P1885">
        <v>211.12956810631201</v>
      </c>
    </row>
    <row r="1886" spans="1:17" hidden="1" x14ac:dyDescent="0.3">
      <c r="A1886" t="s">
        <v>3929</v>
      </c>
      <c r="B1886" t="s">
        <v>3930</v>
      </c>
      <c r="C1886" t="str">
        <f>IFERROR(VLOOKUP(Table1[[#This Row],[Ticker]],[1]!Table1[[Symbol]:[Industry]],2,FALSE),"-")</f>
        <v>-</v>
      </c>
      <c r="D1886" t="s">
        <v>130</v>
      </c>
      <c r="E1886">
        <v>418.71114999999998</v>
      </c>
      <c r="F1886">
        <v>242.45</v>
      </c>
      <c r="G1886">
        <v>25.941087327746999</v>
      </c>
      <c r="H1886">
        <v>3.8187399439402498</v>
      </c>
      <c r="I1886">
        <v>-7.0690153553100696</v>
      </c>
      <c r="J1886">
        <v>-0.86505774764294496</v>
      </c>
      <c r="K1886">
        <v>241.05508312499001</v>
      </c>
      <c r="L1886">
        <v>217.67818899944399</v>
      </c>
      <c r="M1886">
        <v>49.3441456084051</v>
      </c>
      <c r="N1886">
        <v>0.70460505723702005</v>
      </c>
      <c r="O1886">
        <v>17.137554134873099</v>
      </c>
      <c r="P1886">
        <v>76.712827988338205</v>
      </c>
      <c r="Q1886">
        <v>0.13651043130708501</v>
      </c>
    </row>
    <row r="1887" spans="1:17" hidden="1" x14ac:dyDescent="0.3">
      <c r="A1887" t="s">
        <v>3931</v>
      </c>
      <c r="B1887" t="s">
        <v>3932</v>
      </c>
      <c r="C1887" t="str">
        <f>IFERROR(VLOOKUP(Table1[[#This Row],[Ticker]],[1]!Table1[[Symbol]:[Industry]],2,FALSE),"-")</f>
        <v>-</v>
      </c>
      <c r="D1887" t="s">
        <v>230</v>
      </c>
      <c r="E1887">
        <v>418.58541830000001</v>
      </c>
      <c r="F1887">
        <v>14.42</v>
      </c>
      <c r="G1887">
        <v>-1.77167491408592</v>
      </c>
      <c r="H1887">
        <v>5.51076220739108</v>
      </c>
      <c r="I1887">
        <v>-20.534569572729001</v>
      </c>
      <c r="J1887">
        <v>-1.50028707290917</v>
      </c>
      <c r="K1887">
        <v>13.621237014263601</v>
      </c>
      <c r="L1887">
        <v>13.7373269888863</v>
      </c>
      <c r="M1887">
        <v>68.607122997131995</v>
      </c>
      <c r="N1887">
        <v>1.1858753757528699</v>
      </c>
      <c r="O1887">
        <v>49.098474341192698</v>
      </c>
      <c r="P1887">
        <v>48.659793814432902</v>
      </c>
      <c r="Q1887">
        <v>0.135871272304604</v>
      </c>
    </row>
    <row r="1888" spans="1:17" hidden="1" x14ac:dyDescent="0.3">
      <c r="A1888" t="s">
        <v>3933</v>
      </c>
      <c r="B1888" t="s">
        <v>3934</v>
      </c>
      <c r="C1888" t="str">
        <f>IFERROR(VLOOKUP(Table1[[#This Row],[Ticker]],[1]!Table1[[Symbol]:[Industry]],2,FALSE),"-")</f>
        <v>-</v>
      </c>
      <c r="D1888" t="s">
        <v>948</v>
      </c>
      <c r="E1888">
        <v>418.15199999999999</v>
      </c>
      <c r="F1888">
        <v>26.2</v>
      </c>
      <c r="G1888">
        <v>-25.7121860209961</v>
      </c>
      <c r="H1888">
        <v>-4.4141352051891403</v>
      </c>
      <c r="I1888">
        <v>-12.8893660232324</v>
      </c>
      <c r="J1888">
        <v>-1.7679983912052499</v>
      </c>
      <c r="M1888">
        <v>7.2193837330719104</v>
      </c>
      <c r="O1888">
        <v>0</v>
      </c>
      <c r="P1888">
        <v>0</v>
      </c>
    </row>
    <row r="1889" spans="1:17" hidden="1" x14ac:dyDescent="0.3">
      <c r="A1889" t="s">
        <v>3935</v>
      </c>
      <c r="B1889" t="s">
        <v>3936</v>
      </c>
      <c r="C1889" t="str">
        <f>IFERROR(VLOOKUP(Table1[[#This Row],[Ticker]],[1]!Table1[[Symbol]:[Industry]],2,FALSE),"-")</f>
        <v>-</v>
      </c>
      <c r="D1889" t="s">
        <v>546</v>
      </c>
      <c r="E1889">
        <v>416.97698214799999</v>
      </c>
      <c r="F1889">
        <v>168.73</v>
      </c>
      <c r="G1889">
        <v>102.198494468267</v>
      </c>
      <c r="H1889">
        <v>7.9185147821051798</v>
      </c>
      <c r="I1889">
        <v>3.1710491077842802</v>
      </c>
      <c r="J1889">
        <v>2.2485419782956702</v>
      </c>
      <c r="K1889">
        <v>161.64424306958401</v>
      </c>
      <c r="L1889">
        <v>135.15581446733501</v>
      </c>
      <c r="M1889">
        <v>54.104880822704096</v>
      </c>
      <c r="N1889">
        <v>0.240321275940484</v>
      </c>
      <c r="O1889">
        <v>17.234635216025598</v>
      </c>
      <c r="P1889">
        <v>131.93127147766299</v>
      </c>
      <c r="Q1889">
        <v>4.3454976004722999E-2</v>
      </c>
    </row>
    <row r="1890" spans="1:17" hidden="1" x14ac:dyDescent="0.3">
      <c r="A1890" t="s">
        <v>3937</v>
      </c>
      <c r="B1890" t="s">
        <v>3938</v>
      </c>
      <c r="C1890" t="str">
        <f>IFERROR(VLOOKUP(Table1[[#This Row],[Ticker]],[1]!Table1[[Symbol]:[Industry]],2,FALSE),"-")</f>
        <v>-</v>
      </c>
      <c r="D1890" t="s">
        <v>191</v>
      </c>
      <c r="E1890">
        <v>416.72318439999998</v>
      </c>
      <c r="F1890">
        <v>2.63</v>
      </c>
      <c r="G1890">
        <v>102.709471649477</v>
      </c>
      <c r="H1890">
        <v>36.250558125758403</v>
      </c>
      <c r="I1890">
        <v>8.0883118752504295</v>
      </c>
      <c r="J1890">
        <v>30.782354420258599</v>
      </c>
      <c r="K1890">
        <v>2.1411359210199898</v>
      </c>
      <c r="L1890">
        <v>1.9734807223519799</v>
      </c>
      <c r="M1890">
        <v>77.139623447486102</v>
      </c>
      <c r="N1890">
        <v>1.8661255755595101</v>
      </c>
      <c r="O1890">
        <v>12.9277566539924</v>
      </c>
      <c r="P1890">
        <v>168.367346938775</v>
      </c>
      <c r="Q1890">
        <v>-4.0670970415584998E-2</v>
      </c>
    </row>
    <row r="1891" spans="1:17" hidden="1" x14ac:dyDescent="0.3">
      <c r="A1891" t="s">
        <v>3939</v>
      </c>
      <c r="B1891" t="s">
        <v>3940</v>
      </c>
      <c r="C1891" t="str">
        <f>IFERROR(VLOOKUP(Table1[[#This Row],[Ticker]],[1]!Table1[[Symbol]:[Industry]],2,FALSE),"-")</f>
        <v>-</v>
      </c>
      <c r="D1891" t="s">
        <v>384</v>
      </c>
      <c r="E1891">
        <v>415.58159499999999</v>
      </c>
      <c r="F1891">
        <v>375.65</v>
      </c>
      <c r="G1891">
        <v>80.3691270999403</v>
      </c>
      <c r="H1891">
        <v>-7.4599526021604801</v>
      </c>
      <c r="I1891">
        <v>1.8303210076705201</v>
      </c>
      <c r="J1891">
        <v>10.819333432552</v>
      </c>
      <c r="K1891">
        <v>390.22763996140998</v>
      </c>
      <c r="L1891">
        <v>376.12497052615601</v>
      </c>
      <c r="M1891">
        <v>58.1015469564651</v>
      </c>
      <c r="N1891">
        <v>2.7575757575757498</v>
      </c>
      <c r="O1891">
        <v>95.554372421136705</v>
      </c>
      <c r="P1891">
        <v>116.51296829971101</v>
      </c>
      <c r="Q1891">
        <v>0.214967687595428</v>
      </c>
    </row>
    <row r="1892" spans="1:17" hidden="1" x14ac:dyDescent="0.3">
      <c r="A1892" t="s">
        <v>3941</v>
      </c>
      <c r="B1892" t="s">
        <v>3942</v>
      </c>
      <c r="C1892" t="str">
        <f>IFERROR(VLOOKUP(Table1[[#This Row],[Ticker]],[1]!Table1[[Symbol]:[Industry]],2,FALSE),"-")</f>
        <v>-</v>
      </c>
      <c r="E1892">
        <v>413.831509595</v>
      </c>
      <c r="F1892">
        <v>48.65</v>
      </c>
      <c r="G1892">
        <v>1221.2027093628701</v>
      </c>
      <c r="H1892">
        <v>-12.973044358713601</v>
      </c>
      <c r="I1892">
        <v>32.187859043631697</v>
      </c>
      <c r="J1892">
        <v>-3.6603093922820502</v>
      </c>
      <c r="K1892">
        <v>53.615462095009498</v>
      </c>
      <c r="L1892">
        <v>41.377783232599803</v>
      </c>
      <c r="M1892">
        <v>28.051749779115099</v>
      </c>
      <c r="N1892">
        <v>0.70199207078830705</v>
      </c>
      <c r="O1892">
        <v>38.766700924974302</v>
      </c>
      <c r="P1892">
        <v>1240.22038567493</v>
      </c>
    </row>
    <row r="1893" spans="1:17" hidden="1" x14ac:dyDescent="0.3">
      <c r="A1893" t="s">
        <v>3943</v>
      </c>
      <c r="B1893" t="s">
        <v>3944</v>
      </c>
      <c r="C1893" t="str">
        <f>IFERROR(VLOOKUP(Table1[[#This Row],[Ticker]],[1]!Table1[[Symbol]:[Industry]],2,FALSE),"-")</f>
        <v>-</v>
      </c>
      <c r="D1893" t="s">
        <v>686</v>
      </c>
      <c r="E1893">
        <v>413.07498275</v>
      </c>
      <c r="F1893">
        <v>264.64999999999998</v>
      </c>
      <c r="G1893">
        <v>27.623114146391998</v>
      </c>
      <c r="H1893">
        <v>19.446523372128301</v>
      </c>
      <c r="I1893">
        <v>1.87392399103253</v>
      </c>
      <c r="J1893">
        <v>0.90926465164542303</v>
      </c>
      <c r="K1893">
        <v>245.18537492244999</v>
      </c>
      <c r="L1893">
        <v>230.818601218325</v>
      </c>
      <c r="M1893">
        <v>59.962558412529098</v>
      </c>
      <c r="N1893">
        <v>2.64120115382363</v>
      </c>
      <c r="O1893">
        <v>8.8229737389004406</v>
      </c>
      <c r="P1893">
        <v>56.597633136094601</v>
      </c>
      <c r="Q1893">
        <v>3.1363215646872999E-2</v>
      </c>
    </row>
    <row r="1894" spans="1:17" hidden="1" x14ac:dyDescent="0.3">
      <c r="A1894" t="s">
        <v>3945</v>
      </c>
      <c r="B1894" t="s">
        <v>3946</v>
      </c>
      <c r="C1894" t="str">
        <f>IFERROR(VLOOKUP(Table1[[#This Row],[Ticker]],[1]!Table1[[Symbol]:[Industry]],2,FALSE),"-")</f>
        <v>-</v>
      </c>
      <c r="D1894" t="s">
        <v>617</v>
      </c>
      <c r="E1894">
        <v>412.90282424999998</v>
      </c>
      <c r="F1894">
        <v>5936.35</v>
      </c>
      <c r="G1894">
        <v>34.565149356039903</v>
      </c>
      <c r="H1894">
        <v>22.666691695865001</v>
      </c>
      <c r="I1894">
        <v>42.865698786607702</v>
      </c>
      <c r="J1894">
        <v>20.402938152316</v>
      </c>
      <c r="K1894">
        <v>4971.2581387018399</v>
      </c>
      <c r="L1894">
        <v>4420.3568177472898</v>
      </c>
      <c r="M1894">
        <v>67.264118197472897</v>
      </c>
      <c r="N1894">
        <v>3.1606428973031599</v>
      </c>
      <c r="O1894">
        <v>19.094224565600001</v>
      </c>
      <c r="P1894">
        <v>77.204477611940305</v>
      </c>
      <c r="Q1894">
        <v>5.1335857773907E-2</v>
      </c>
    </row>
    <row r="1895" spans="1:17" hidden="1" x14ac:dyDescent="0.3">
      <c r="A1895" t="s">
        <v>3947</v>
      </c>
      <c r="B1895" t="s">
        <v>3948</v>
      </c>
      <c r="C1895" t="str">
        <f>IFERROR(VLOOKUP(Table1[[#This Row],[Ticker]],[1]!Table1[[Symbol]:[Industry]],2,FALSE),"-")</f>
        <v>-</v>
      </c>
      <c r="D1895" t="s">
        <v>46</v>
      </c>
      <c r="E1895">
        <v>412.24831999999998</v>
      </c>
      <c r="F1895">
        <v>167.2</v>
      </c>
      <c r="G1895">
        <v>68.052828940268597</v>
      </c>
      <c r="H1895">
        <v>34.425244318227001</v>
      </c>
      <c r="I1895">
        <v>73.981414815605206</v>
      </c>
      <c r="J1895">
        <v>-2.09377529797634</v>
      </c>
      <c r="K1895">
        <v>147.26832114188599</v>
      </c>
      <c r="M1895">
        <v>58.646386780738297</v>
      </c>
      <c r="N1895">
        <v>1.1606794362124999</v>
      </c>
      <c r="O1895">
        <v>10.645933014354</v>
      </c>
      <c r="P1895">
        <v>117.142857142857</v>
      </c>
    </row>
    <row r="1896" spans="1:17" hidden="1" x14ac:dyDescent="0.3">
      <c r="A1896" t="s">
        <v>3949</v>
      </c>
      <c r="B1896" t="s">
        <v>3950</v>
      </c>
      <c r="C1896" t="str">
        <f>IFERROR(VLOOKUP(Table1[[#This Row],[Ticker]],[1]!Table1[[Symbol]:[Industry]],2,FALSE),"-")</f>
        <v>-</v>
      </c>
      <c r="D1896" t="s">
        <v>156</v>
      </c>
      <c r="E1896">
        <v>412.01331376000002</v>
      </c>
      <c r="F1896">
        <v>180.8</v>
      </c>
      <c r="G1896">
        <v>56.446134980633502</v>
      </c>
      <c r="H1896">
        <v>-0.76839124503465595</v>
      </c>
      <c r="I1896">
        <v>1.5291697779478699</v>
      </c>
      <c r="J1896">
        <v>2.3328926977705899</v>
      </c>
      <c r="K1896">
        <v>179.622241223548</v>
      </c>
      <c r="L1896">
        <v>159.94110442847301</v>
      </c>
      <c r="M1896">
        <v>52.502562772954597</v>
      </c>
      <c r="N1896">
        <v>1.4835916134913401</v>
      </c>
      <c r="O1896">
        <v>15.5973451327433</v>
      </c>
      <c r="P1896">
        <v>88.3333333333333</v>
      </c>
    </row>
    <row r="1897" spans="1:17" hidden="1" x14ac:dyDescent="0.3">
      <c r="A1897" t="s">
        <v>3951</v>
      </c>
      <c r="B1897" t="s">
        <v>3952</v>
      </c>
      <c r="C1897" t="str">
        <f>IFERROR(VLOOKUP(Table1[[#This Row],[Ticker]],[1]!Table1[[Symbol]:[Industry]],2,FALSE),"-")</f>
        <v>-</v>
      </c>
      <c r="D1897" t="s">
        <v>703</v>
      </c>
      <c r="E1897">
        <v>411.25991543999999</v>
      </c>
      <c r="F1897">
        <v>91.92</v>
      </c>
      <c r="G1897">
        <v>-44.614978186641302</v>
      </c>
      <c r="H1897">
        <v>-8.6045920888338401</v>
      </c>
      <c r="I1897">
        <v>-37.543717064423397</v>
      </c>
      <c r="J1897">
        <v>-1.95394115802876</v>
      </c>
      <c r="K1897">
        <v>96.127504499029101</v>
      </c>
      <c r="L1897">
        <v>106.83288389997399</v>
      </c>
      <c r="M1897">
        <v>38.726180684792702</v>
      </c>
      <c r="N1897">
        <v>0.491201095797766</v>
      </c>
      <c r="O1897">
        <v>65.361183637945999</v>
      </c>
      <c r="P1897">
        <v>11.8248175182481</v>
      </c>
      <c r="Q1897">
        <v>-5.5695511393969999E-2</v>
      </c>
    </row>
    <row r="1898" spans="1:17" hidden="1" x14ac:dyDescent="0.3">
      <c r="A1898" t="s">
        <v>3953</v>
      </c>
      <c r="B1898" t="s">
        <v>3954</v>
      </c>
      <c r="C1898" t="str">
        <f>IFERROR(VLOOKUP(Table1[[#This Row],[Ticker]],[1]!Table1[[Symbol]:[Industry]],2,FALSE),"-")</f>
        <v>-</v>
      </c>
      <c r="D1898" t="s">
        <v>21</v>
      </c>
      <c r="E1898">
        <v>410.13964800000002</v>
      </c>
      <c r="F1898">
        <v>279.60000000000002</v>
      </c>
      <c r="G1898">
        <v>-3.7092136723286102</v>
      </c>
      <c r="H1898">
        <v>14.326886267426801</v>
      </c>
      <c r="I1898">
        <v>-3.4204880538181301</v>
      </c>
      <c r="J1898">
        <v>15.733134873627501</v>
      </c>
      <c r="K1898">
        <v>258.54174382615798</v>
      </c>
      <c r="L1898">
        <v>265.31861084994102</v>
      </c>
      <c r="M1898">
        <v>79.217082329646601</v>
      </c>
      <c r="N1898">
        <v>1.3160104911642001</v>
      </c>
      <c r="O1898">
        <v>45.815450643776799</v>
      </c>
      <c r="P1898">
        <v>33.779904306220097</v>
      </c>
    </row>
    <row r="1899" spans="1:17" hidden="1" x14ac:dyDescent="0.3">
      <c r="A1899" t="s">
        <v>3955</v>
      </c>
      <c r="B1899" t="s">
        <v>3956</v>
      </c>
      <c r="C1899" t="str">
        <f>IFERROR(VLOOKUP(Table1[[#This Row],[Ticker]],[1]!Table1[[Symbol]:[Industry]],2,FALSE),"-")</f>
        <v>-</v>
      </c>
      <c r="D1899" t="s">
        <v>75</v>
      </c>
      <c r="E1899">
        <v>408.012</v>
      </c>
      <c r="F1899">
        <v>300</v>
      </c>
      <c r="G1899">
        <v>-33.046072158632398</v>
      </c>
      <c r="H1899">
        <v>-8.4895408841425493</v>
      </c>
      <c r="I1899">
        <v>-12.0030123256628</v>
      </c>
      <c r="J1899">
        <v>-2.26516085758493</v>
      </c>
      <c r="K1899">
        <v>236.47452214466199</v>
      </c>
      <c r="M1899" s="1">
        <v>1.5919334800000001E-7</v>
      </c>
      <c r="N1899">
        <v>1</v>
      </c>
      <c r="O1899">
        <v>8.3333333333333197</v>
      </c>
      <c r="P1899">
        <v>1.0101010101010099</v>
      </c>
    </row>
    <row r="1900" spans="1:17" hidden="1" x14ac:dyDescent="0.3">
      <c r="A1900" t="s">
        <v>3957</v>
      </c>
      <c r="B1900" t="s">
        <v>3958</v>
      </c>
      <c r="C1900" t="str">
        <f>IFERROR(VLOOKUP(Table1[[#This Row],[Ticker]],[1]!Table1[[Symbol]:[Industry]],2,FALSE),"-")</f>
        <v>-</v>
      </c>
      <c r="D1900" t="s">
        <v>1415</v>
      </c>
      <c r="E1900">
        <v>407.28737410000002</v>
      </c>
      <c r="F1900">
        <v>237.13</v>
      </c>
      <c r="G1900">
        <v>-22.700084812644999</v>
      </c>
      <c r="H1900">
        <v>13.818624283519201</v>
      </c>
      <c r="I1900">
        <v>-19.770418004387</v>
      </c>
      <c r="J1900">
        <v>6.1078210351989304</v>
      </c>
      <c r="K1900">
        <v>221.88419447186001</v>
      </c>
      <c r="L1900">
        <v>228.661260427858</v>
      </c>
      <c r="M1900">
        <v>68.304725021863703</v>
      </c>
      <c r="N1900">
        <v>2.1555556255178701</v>
      </c>
      <c r="O1900">
        <v>30.308269725466999</v>
      </c>
      <c r="P1900">
        <v>31.812117843246199</v>
      </c>
      <c r="Q1900">
        <v>-1.9909915567038999E-2</v>
      </c>
    </row>
    <row r="1901" spans="1:17" hidden="1" x14ac:dyDescent="0.3">
      <c r="A1901" t="s">
        <v>3959</v>
      </c>
      <c r="B1901" t="s">
        <v>3960</v>
      </c>
      <c r="C1901" t="str">
        <f>IFERROR(VLOOKUP(Table1[[#This Row],[Ticker]],[1]!Table1[[Symbol]:[Industry]],2,FALSE),"-")</f>
        <v>-</v>
      </c>
      <c r="D1901" t="s">
        <v>46</v>
      </c>
      <c r="E1901">
        <v>407.21366160000002</v>
      </c>
      <c r="F1901">
        <v>177.48</v>
      </c>
      <c r="G1901">
        <v>-46.8227910149972</v>
      </c>
      <c r="H1901">
        <v>4.1048701105396699</v>
      </c>
      <c r="I1901">
        <v>-33.472038874335297</v>
      </c>
      <c r="J1901">
        <v>-1.87372896617485</v>
      </c>
      <c r="K1901">
        <v>184.66184516133299</v>
      </c>
      <c r="M1901">
        <v>48.1936150541394</v>
      </c>
      <c r="N1901">
        <v>0.49581898291987703</v>
      </c>
      <c r="O1901">
        <v>33.7052062204192</v>
      </c>
      <c r="P1901">
        <v>24.2422121106055</v>
      </c>
    </row>
    <row r="1902" spans="1:17" hidden="1" x14ac:dyDescent="0.3">
      <c r="A1902" t="s">
        <v>3961</v>
      </c>
      <c r="B1902" t="s">
        <v>3962</v>
      </c>
      <c r="C1902" t="str">
        <f>IFERROR(VLOOKUP(Table1[[#This Row],[Ticker]],[1]!Table1[[Symbol]:[Industry]],2,FALSE),"-")</f>
        <v>-</v>
      </c>
      <c r="D1902" t="s">
        <v>948</v>
      </c>
      <c r="E1902">
        <v>406.790097264</v>
      </c>
      <c r="F1902">
        <v>3.81</v>
      </c>
      <c r="G1902">
        <v>0.75552583694839703</v>
      </c>
      <c r="H1902">
        <v>2.9353407344540798</v>
      </c>
      <c r="I1902">
        <v>-39.179337643491003</v>
      </c>
      <c r="J1902">
        <v>-7.8927089065074698</v>
      </c>
      <c r="K1902">
        <v>3.9805648106978002</v>
      </c>
      <c r="L1902">
        <v>3.92057255010051</v>
      </c>
      <c r="M1902">
        <v>30.1956712162423</v>
      </c>
      <c r="N1902">
        <v>1.13414400278948</v>
      </c>
      <c r="O1902">
        <v>98.563090366183303</v>
      </c>
      <c r="P1902">
        <v>46.334365163232</v>
      </c>
      <c r="Q1902">
        <v>0.13864937324201199</v>
      </c>
    </row>
    <row r="1903" spans="1:17" hidden="1" x14ac:dyDescent="0.3">
      <c r="A1903" t="s">
        <v>3963</v>
      </c>
      <c r="B1903" t="s">
        <v>3964</v>
      </c>
      <c r="C1903" t="str">
        <f>IFERROR(VLOOKUP(Table1[[#This Row],[Ticker]],[1]!Table1[[Symbol]:[Industry]],2,FALSE),"-")</f>
        <v>-</v>
      </c>
      <c r="D1903" t="s">
        <v>59</v>
      </c>
      <c r="E1903">
        <v>405.89767382999997</v>
      </c>
      <c r="F1903">
        <v>859.65</v>
      </c>
      <c r="G1903">
        <v>-22.106972104418801</v>
      </c>
      <c r="H1903">
        <v>2.2495741913110399</v>
      </c>
      <c r="I1903">
        <v>-12.569781164943301</v>
      </c>
      <c r="J1903">
        <v>-1.4569760545966799</v>
      </c>
      <c r="K1903">
        <v>853.96032795058602</v>
      </c>
      <c r="L1903">
        <v>860.64276247878399</v>
      </c>
      <c r="M1903">
        <v>45.834006334562403</v>
      </c>
      <c r="N1903">
        <v>0.44697090374523801</v>
      </c>
      <c r="O1903">
        <v>45.291688477868902</v>
      </c>
      <c r="P1903">
        <v>32.253846153846098</v>
      </c>
      <c r="Q1903">
        <v>5.7222363277127999E-2</v>
      </c>
    </row>
    <row r="1904" spans="1:17" hidden="1" x14ac:dyDescent="0.3">
      <c r="A1904" t="s">
        <v>3965</v>
      </c>
      <c r="B1904" t="s">
        <v>3966</v>
      </c>
      <c r="C1904" t="str">
        <f>IFERROR(VLOOKUP(Table1[[#This Row],[Ticker]],[1]!Table1[[Symbol]:[Industry]],2,FALSE),"-")</f>
        <v>-</v>
      </c>
      <c r="D1904" t="s">
        <v>948</v>
      </c>
      <c r="E1904">
        <v>404.32101274000001</v>
      </c>
      <c r="F1904">
        <v>219.08</v>
      </c>
      <c r="G1904">
        <v>32.428014431766698</v>
      </c>
      <c r="H1904">
        <v>29.838058125758401</v>
      </c>
      <c r="I1904">
        <v>13.616253729383001</v>
      </c>
      <c r="J1904">
        <v>8.7104229113130103</v>
      </c>
      <c r="K1904">
        <v>190.01634046427699</v>
      </c>
      <c r="L1904">
        <v>171.26830558693501</v>
      </c>
      <c r="M1904">
        <v>69.538137493376695</v>
      </c>
      <c r="N1904">
        <v>1.4949937553466299</v>
      </c>
      <c r="O1904">
        <v>3.1540989592842599</v>
      </c>
      <c r="P1904">
        <v>69.632210607820298</v>
      </c>
      <c r="Q1904">
        <v>-1.9458852674774998E-2</v>
      </c>
    </row>
    <row r="1905" spans="1:17" hidden="1" x14ac:dyDescent="0.3">
      <c r="A1905" t="s">
        <v>3967</v>
      </c>
      <c r="B1905" t="s">
        <v>3968</v>
      </c>
      <c r="C1905" t="str">
        <f>IFERROR(VLOOKUP(Table1[[#This Row],[Ticker]],[1]!Table1[[Symbol]:[Industry]],2,FALSE),"-")</f>
        <v>-</v>
      </c>
      <c r="E1905">
        <v>402.72918611399899</v>
      </c>
      <c r="F1905">
        <v>22.05</v>
      </c>
      <c r="G1905">
        <v>4.73473110889653</v>
      </c>
      <c r="K1905">
        <v>22.064075533845699</v>
      </c>
      <c r="L1905">
        <v>20.559754299100199</v>
      </c>
      <c r="M1905">
        <v>35.6509857849477</v>
      </c>
      <c r="N1905">
        <v>1</v>
      </c>
      <c r="O1905">
        <v>18.367346938775501</v>
      </c>
      <c r="P1905">
        <v>55.281690140845001</v>
      </c>
      <c r="Q1905">
        <v>2.5042493907753999E-2</v>
      </c>
    </row>
    <row r="1906" spans="1:17" hidden="1" x14ac:dyDescent="0.3">
      <c r="A1906" t="s">
        <v>3969</v>
      </c>
      <c r="B1906" t="s">
        <v>3970</v>
      </c>
      <c r="C1906" t="str">
        <f>IFERROR(VLOOKUP(Table1[[#This Row],[Ticker]],[1]!Table1[[Symbol]:[Industry]],2,FALSE),"-")</f>
        <v>-</v>
      </c>
      <c r="D1906" t="s">
        <v>1390</v>
      </c>
      <c r="E1906">
        <v>401.36300460000001</v>
      </c>
      <c r="F1906">
        <v>370.8</v>
      </c>
      <c r="G1906">
        <v>47.593996727705097</v>
      </c>
      <c r="H1906">
        <v>26.218295632622802</v>
      </c>
      <c r="I1906">
        <v>-11.1050531419893</v>
      </c>
      <c r="J1906">
        <v>16.1497894623948</v>
      </c>
      <c r="K1906">
        <v>315.00006308117298</v>
      </c>
      <c r="L1906">
        <v>300.86800973361301</v>
      </c>
      <c r="M1906">
        <v>77.368699171294907</v>
      </c>
      <c r="N1906">
        <v>1.06316572253858</v>
      </c>
      <c r="O1906">
        <v>15.4261057173678</v>
      </c>
      <c r="P1906">
        <v>83.564356435643504</v>
      </c>
      <c r="Q1906">
        <v>0.13826389316903301</v>
      </c>
    </row>
    <row r="1907" spans="1:17" hidden="1" x14ac:dyDescent="0.3">
      <c r="A1907" t="s">
        <v>3971</v>
      </c>
      <c r="B1907" t="s">
        <v>3972</v>
      </c>
      <c r="C1907" t="str">
        <f>IFERROR(VLOOKUP(Table1[[#This Row],[Ticker]],[1]!Table1[[Symbol]:[Industry]],2,FALSE),"-")</f>
        <v>-</v>
      </c>
      <c r="D1907" t="s">
        <v>140</v>
      </c>
      <c r="E1907">
        <v>400.54158024999998</v>
      </c>
      <c r="F1907">
        <v>163.44999999999999</v>
      </c>
      <c r="G1907">
        <v>24.325722713162399</v>
      </c>
      <c r="H1907">
        <v>-0.80872360595686799</v>
      </c>
      <c r="I1907">
        <v>-24.9920993631927</v>
      </c>
      <c r="J1907">
        <v>-4.6608652334873204</v>
      </c>
      <c r="K1907">
        <v>163.99411793320701</v>
      </c>
      <c r="L1907">
        <v>164.58430062437901</v>
      </c>
      <c r="M1907">
        <v>61.553175222062997</v>
      </c>
      <c r="N1907">
        <v>1.45534764049259</v>
      </c>
      <c r="O1907">
        <v>44.876108901804798</v>
      </c>
      <c r="P1907">
        <v>60.245098039215598</v>
      </c>
      <c r="Q1907">
        <v>0.13180667993199499</v>
      </c>
    </row>
    <row r="1908" spans="1:17" hidden="1" x14ac:dyDescent="0.3">
      <c r="A1908" t="s">
        <v>3973</v>
      </c>
      <c r="B1908" t="s">
        <v>3974</v>
      </c>
      <c r="C1908" t="str">
        <f>IFERROR(VLOOKUP(Table1[[#This Row],[Ticker]],[1]!Table1[[Symbol]:[Industry]],2,FALSE),"-")</f>
        <v>-</v>
      </c>
      <c r="D1908" t="s">
        <v>887</v>
      </c>
      <c r="E1908">
        <v>400.52330904000002</v>
      </c>
      <c r="F1908">
        <v>124.45</v>
      </c>
      <c r="G1908">
        <v>51.906122539324997</v>
      </c>
      <c r="H1908">
        <v>44.034684612921801</v>
      </c>
      <c r="I1908">
        <v>-18.7820385428912</v>
      </c>
      <c r="J1908">
        <v>9.2272212573388792</v>
      </c>
      <c r="K1908">
        <v>101.766436858435</v>
      </c>
      <c r="M1908">
        <v>65.920440374502306</v>
      </c>
      <c r="N1908">
        <v>3.3137372077388498</v>
      </c>
      <c r="O1908">
        <v>40.618722378465201</v>
      </c>
      <c r="P1908">
        <v>84.918276374442797</v>
      </c>
    </row>
    <row r="1909" spans="1:17" hidden="1" x14ac:dyDescent="0.3">
      <c r="A1909" t="s">
        <v>3975</v>
      </c>
      <c r="B1909" t="s">
        <v>3976</v>
      </c>
      <c r="C1909" t="str">
        <f>IFERROR(VLOOKUP(Table1[[#This Row],[Ticker]],[1]!Table1[[Symbol]:[Industry]],2,FALSE),"-")</f>
        <v>-</v>
      </c>
      <c r="D1909" t="s">
        <v>1334</v>
      </c>
      <c r="E1909">
        <v>399.85580499999998</v>
      </c>
      <c r="F1909">
        <v>321.35000000000002</v>
      </c>
      <c r="G1909">
        <v>236.11980133794901</v>
      </c>
      <c r="H1909">
        <v>-27.9027184967998</v>
      </c>
      <c r="I1909">
        <v>-9.4499566371355996</v>
      </c>
      <c r="J1909">
        <v>-2.5875618476839399</v>
      </c>
      <c r="K1909">
        <v>359.696930981962</v>
      </c>
      <c r="L1909">
        <v>286.69982184701598</v>
      </c>
      <c r="M1909">
        <v>43.5541070104344</v>
      </c>
      <c r="N1909">
        <v>2.03420638328324</v>
      </c>
      <c r="O1909">
        <v>41.559047767231903</v>
      </c>
      <c r="P1909">
        <v>332.79461279461202</v>
      </c>
      <c r="Q1909">
        <v>0.156099620887131</v>
      </c>
    </row>
    <row r="1910" spans="1:17" hidden="1" x14ac:dyDescent="0.3">
      <c r="A1910" t="s">
        <v>3977</v>
      </c>
      <c r="B1910" t="s">
        <v>3978</v>
      </c>
      <c r="C1910" t="str">
        <f>IFERROR(VLOOKUP(Table1[[#This Row],[Ticker]],[1]!Table1[[Symbol]:[Industry]],2,FALSE),"-")</f>
        <v>-</v>
      </c>
      <c r="D1910" t="s">
        <v>75</v>
      </c>
      <c r="E1910">
        <v>399.13142699999997</v>
      </c>
      <c r="F1910">
        <v>111.45</v>
      </c>
      <c r="G1910">
        <v>208.62885465264401</v>
      </c>
      <c r="H1910">
        <v>-10.4307651573236</v>
      </c>
      <c r="I1910">
        <v>162.910653189877</v>
      </c>
      <c r="J1910">
        <v>5.9900931731397504</v>
      </c>
      <c r="K1910">
        <v>107.644983485655</v>
      </c>
      <c r="L1910">
        <v>67.867400845593295</v>
      </c>
      <c r="M1910">
        <v>43.557675808426502</v>
      </c>
      <c r="N1910">
        <v>0.204646868017476</v>
      </c>
      <c r="O1910">
        <v>20.681920143562099</v>
      </c>
      <c r="P1910">
        <v>233.98261911896901</v>
      </c>
      <c r="Q1910">
        <v>0.100707135449687</v>
      </c>
    </row>
    <row r="1911" spans="1:17" hidden="1" x14ac:dyDescent="0.3">
      <c r="A1911" t="s">
        <v>3979</v>
      </c>
      <c r="B1911" t="s">
        <v>3980</v>
      </c>
      <c r="C1911" t="str">
        <f>IFERROR(VLOOKUP(Table1[[#This Row],[Ticker]],[1]!Table1[[Symbol]:[Industry]],2,FALSE),"-")</f>
        <v>-</v>
      </c>
      <c r="D1911" t="s">
        <v>617</v>
      </c>
      <c r="E1911">
        <v>399.10050000000001</v>
      </c>
      <c r="F1911">
        <v>347.8</v>
      </c>
      <c r="G1911">
        <v>116.27351439930599</v>
      </c>
      <c r="H1911">
        <v>7.9954386718335098</v>
      </c>
      <c r="I1911">
        <v>45.265809740807903</v>
      </c>
      <c r="J1911">
        <v>-7.1181336339944599</v>
      </c>
      <c r="K1911">
        <v>316.32031055229101</v>
      </c>
      <c r="L1911">
        <v>255.05612092714</v>
      </c>
      <c r="M1911">
        <v>61.419430033205998</v>
      </c>
      <c r="N1911">
        <v>1.2706857208698099</v>
      </c>
      <c r="O1911">
        <v>7.8062104657849298</v>
      </c>
      <c r="P1911">
        <v>142.032011134307</v>
      </c>
      <c r="Q1911">
        <v>8.7955725240216998E-2</v>
      </c>
    </row>
    <row r="1912" spans="1:17" hidden="1" x14ac:dyDescent="0.3">
      <c r="A1912" t="s">
        <v>3981</v>
      </c>
      <c r="B1912" t="s">
        <v>3982</v>
      </c>
      <c r="C1912" t="str">
        <f>IFERROR(VLOOKUP(Table1[[#This Row],[Ticker]],[1]!Table1[[Symbol]:[Industry]],2,FALSE),"-")</f>
        <v>-</v>
      </c>
      <c r="D1912" t="s">
        <v>242</v>
      </c>
      <c r="E1912">
        <v>398.8775</v>
      </c>
      <c r="F1912">
        <v>346.85</v>
      </c>
      <c r="G1912">
        <v>-29.459376852279899</v>
      </c>
      <c r="H1912">
        <v>-7.21372758852727</v>
      </c>
      <c r="I1912">
        <v>-18.1202135707568</v>
      </c>
      <c r="J1912">
        <v>0.34624677999411502</v>
      </c>
      <c r="K1912">
        <v>349.86150037305498</v>
      </c>
      <c r="L1912">
        <v>354.66249240585</v>
      </c>
      <c r="M1912">
        <v>47.300085617961798</v>
      </c>
      <c r="N1912">
        <v>1.2096429901275201</v>
      </c>
      <c r="O1912">
        <v>26.841574167507499</v>
      </c>
      <c r="P1912">
        <v>17.656037991858799</v>
      </c>
      <c r="Q1912">
        <v>8.8752320174362007E-2</v>
      </c>
    </row>
    <row r="1913" spans="1:17" hidden="1" x14ac:dyDescent="0.3">
      <c r="A1913" t="s">
        <v>3983</v>
      </c>
      <c r="B1913" t="s">
        <v>3984</v>
      </c>
      <c r="C1913" t="str">
        <f>IFERROR(VLOOKUP(Table1[[#This Row],[Ticker]],[1]!Table1[[Symbol]:[Industry]],2,FALSE),"-")</f>
        <v>-</v>
      </c>
      <c r="D1913" t="s">
        <v>482</v>
      </c>
      <c r="E1913">
        <v>396.74210257099998</v>
      </c>
      <c r="F1913">
        <v>152.63</v>
      </c>
      <c r="G1913">
        <v>25.391914546020899</v>
      </c>
      <c r="H1913">
        <v>42.659135732678202</v>
      </c>
      <c r="I1913">
        <v>0.93076495883589005</v>
      </c>
      <c r="J1913">
        <v>2.1266588670745001</v>
      </c>
      <c r="K1913">
        <v>128.11411521902099</v>
      </c>
      <c r="L1913">
        <v>121.67788706717</v>
      </c>
      <c r="M1913">
        <v>58.958155747262097</v>
      </c>
      <c r="N1913">
        <v>4.4654694086461104</v>
      </c>
      <c r="O1913">
        <v>16.202581406014499</v>
      </c>
      <c r="P1913">
        <v>55.665476797552202</v>
      </c>
      <c r="Q1913">
        <v>9.395568082222E-3</v>
      </c>
    </row>
    <row r="1914" spans="1:17" hidden="1" x14ac:dyDescent="0.3">
      <c r="A1914" t="s">
        <v>3985</v>
      </c>
      <c r="B1914" t="s">
        <v>3986</v>
      </c>
      <c r="C1914" t="str">
        <f>IFERROR(VLOOKUP(Table1[[#This Row],[Ticker]],[1]!Table1[[Symbol]:[Industry]],2,FALSE),"-")</f>
        <v>-</v>
      </c>
      <c r="D1914" t="s">
        <v>304</v>
      </c>
      <c r="E1914">
        <v>394.50429359999998</v>
      </c>
      <c r="F1914">
        <v>84.12</v>
      </c>
      <c r="G1914">
        <v>89.512135916817002</v>
      </c>
      <c r="H1914">
        <v>12.7658492090303</v>
      </c>
      <c r="I1914">
        <v>21.626852646537301</v>
      </c>
      <c r="J1914">
        <v>-2.2939847006679299</v>
      </c>
      <c r="K1914">
        <v>76.194496350302103</v>
      </c>
      <c r="L1914">
        <v>64.644663883837296</v>
      </c>
      <c r="M1914">
        <v>58.350221608991397</v>
      </c>
      <c r="N1914">
        <v>0.92704274594105296</v>
      </c>
      <c r="O1914">
        <v>7.5844032334759701</v>
      </c>
      <c r="P1914">
        <v>141.031518624641</v>
      </c>
      <c r="Q1914">
        <v>8.7332465590780006E-2</v>
      </c>
    </row>
    <row r="1915" spans="1:17" hidden="1" x14ac:dyDescent="0.3">
      <c r="A1915" t="s">
        <v>3987</v>
      </c>
      <c r="B1915" t="s">
        <v>3988</v>
      </c>
      <c r="C1915" t="str">
        <f>IFERROR(VLOOKUP(Table1[[#This Row],[Ticker]],[1]!Table1[[Symbol]:[Industry]],2,FALSE),"-")</f>
        <v>-</v>
      </c>
      <c r="D1915" t="s">
        <v>457</v>
      </c>
      <c r="E1915">
        <v>394.5</v>
      </c>
      <c r="F1915">
        <v>526</v>
      </c>
      <c r="G1915">
        <v>80.730632000799901</v>
      </c>
      <c r="H1915">
        <v>2.4953087819264099</v>
      </c>
      <c r="I1915">
        <v>12.494029094455501</v>
      </c>
      <c r="J1915">
        <v>-2.4354392061744998</v>
      </c>
      <c r="K1915">
        <v>511.11144164263999</v>
      </c>
      <c r="L1915">
        <v>442.96230682505302</v>
      </c>
      <c r="M1915">
        <v>59.489591554464297</v>
      </c>
      <c r="N1915">
        <v>0.46923459003682799</v>
      </c>
      <c r="O1915">
        <v>16.9201520912547</v>
      </c>
      <c r="P1915">
        <v>114.69387755101999</v>
      </c>
      <c r="Q1915">
        <v>4.7742109520788001E-2</v>
      </c>
    </row>
    <row r="1916" spans="1:17" hidden="1" x14ac:dyDescent="0.3">
      <c r="A1916" t="s">
        <v>3989</v>
      </c>
      <c r="B1916" t="s">
        <v>3990</v>
      </c>
      <c r="C1916" t="str">
        <f>IFERROR(VLOOKUP(Table1[[#This Row],[Ticker]],[1]!Table1[[Symbol]:[Industry]],2,FALSE),"-")</f>
        <v>-</v>
      </c>
      <c r="D1916" t="s">
        <v>80</v>
      </c>
      <c r="E1916">
        <v>392.862707</v>
      </c>
      <c r="F1916">
        <v>430.1</v>
      </c>
      <c r="G1916">
        <v>-8.8277639218106891</v>
      </c>
      <c r="H1916">
        <v>8.2517253874997003</v>
      </c>
      <c r="I1916">
        <v>-8.6880951985909807</v>
      </c>
      <c r="J1916">
        <v>-3.20641728689279</v>
      </c>
      <c r="K1916">
        <v>399.03217171477303</v>
      </c>
      <c r="L1916">
        <v>393.27829970972601</v>
      </c>
      <c r="M1916">
        <v>50.898629908195701</v>
      </c>
      <c r="N1916">
        <v>0.76467539517541405</v>
      </c>
      <c r="O1916">
        <v>12.555219716345</v>
      </c>
      <c r="P1916">
        <v>32.3181049069374</v>
      </c>
      <c r="Q1916">
        <v>-5.4961303401006002E-2</v>
      </c>
    </row>
    <row r="1917" spans="1:17" hidden="1" x14ac:dyDescent="0.3">
      <c r="A1917" t="s">
        <v>3991</v>
      </c>
      <c r="B1917" t="s">
        <v>3992</v>
      </c>
      <c r="C1917" t="str">
        <f>IFERROR(VLOOKUP(Table1[[#This Row],[Ticker]],[1]!Table1[[Symbol]:[Industry]],2,FALSE),"-")</f>
        <v>-</v>
      </c>
      <c r="D1917" t="s">
        <v>191</v>
      </c>
      <c r="E1917">
        <v>392.76009362500002</v>
      </c>
      <c r="F1917">
        <v>177.61</v>
      </c>
      <c r="G1917">
        <v>15.2160812004738</v>
      </c>
      <c r="H1917">
        <v>11.579944383263401</v>
      </c>
      <c r="I1917">
        <v>10.1916901167176</v>
      </c>
      <c r="J1917">
        <v>3.5276624360173199</v>
      </c>
      <c r="K1917">
        <v>168.283969675636</v>
      </c>
      <c r="L1917">
        <v>155.47601902674401</v>
      </c>
      <c r="M1917">
        <v>59.707103211628898</v>
      </c>
      <c r="N1917">
        <v>0.69223288393875804</v>
      </c>
      <c r="O1917">
        <v>10.072631045549199</v>
      </c>
      <c r="P1917">
        <v>41.4655515730784</v>
      </c>
      <c r="Q1917">
        <v>-2.7829231028001E-2</v>
      </c>
    </row>
    <row r="1918" spans="1:17" hidden="1" x14ac:dyDescent="0.3">
      <c r="A1918" t="s">
        <v>3993</v>
      </c>
      <c r="B1918" t="s">
        <v>3994</v>
      </c>
      <c r="C1918" t="str">
        <f>IFERROR(VLOOKUP(Table1[[#This Row],[Ticker]],[1]!Table1[[Symbol]:[Industry]],2,FALSE),"-")</f>
        <v>-</v>
      </c>
      <c r="D1918" t="s">
        <v>398</v>
      </c>
      <c r="E1918">
        <v>392.392</v>
      </c>
      <c r="F1918">
        <v>78.400000000000006</v>
      </c>
      <c r="G1918">
        <v>72.127343846017794</v>
      </c>
      <c r="H1918">
        <v>18.040990471635101</v>
      </c>
      <c r="I1918">
        <v>22.7048914544059</v>
      </c>
      <c r="J1918">
        <v>4.7425175978873897</v>
      </c>
      <c r="K1918">
        <v>70.486384516689796</v>
      </c>
      <c r="L1918">
        <v>59.557040591521996</v>
      </c>
      <c r="M1918">
        <v>61.275377120490603</v>
      </c>
      <c r="N1918">
        <v>0.18400590398653699</v>
      </c>
      <c r="O1918">
        <v>10.331632653061201</v>
      </c>
      <c r="P1918">
        <v>105.23560209423999</v>
      </c>
      <c r="Q1918">
        <v>5.5657102705142E-2</v>
      </c>
    </row>
    <row r="1919" spans="1:17" hidden="1" x14ac:dyDescent="0.3">
      <c r="A1919" t="s">
        <v>3995</v>
      </c>
      <c r="B1919" t="s">
        <v>3996</v>
      </c>
      <c r="C1919" t="str">
        <f>IFERROR(VLOOKUP(Table1[[#This Row],[Ticker]],[1]!Table1[[Symbol]:[Industry]],2,FALSE),"-")</f>
        <v>-</v>
      </c>
      <c r="E1919">
        <v>391.92118749999997</v>
      </c>
      <c r="F1919">
        <v>302.35000000000002</v>
      </c>
      <c r="G1919">
        <v>-4.1956799141307597</v>
      </c>
      <c r="H1919">
        <v>13.1203928365022</v>
      </c>
      <c r="I1919">
        <v>-33.060453578926499</v>
      </c>
      <c r="J1919">
        <v>0.787875215253109</v>
      </c>
      <c r="K1919">
        <v>292.015704707792</v>
      </c>
      <c r="L1919">
        <v>298.20881544337402</v>
      </c>
      <c r="M1919">
        <v>63.698261030744497</v>
      </c>
      <c r="N1919">
        <v>1.1339690479912401</v>
      </c>
      <c r="O1919">
        <v>45.857449975194299</v>
      </c>
      <c r="P1919">
        <v>53.166160081053697</v>
      </c>
    </row>
    <row r="1920" spans="1:17" hidden="1" x14ac:dyDescent="0.3">
      <c r="A1920" t="s">
        <v>3997</v>
      </c>
      <c r="B1920" t="s">
        <v>3998</v>
      </c>
      <c r="C1920" t="str">
        <f>IFERROR(VLOOKUP(Table1[[#This Row],[Ticker]],[1]!Table1[[Symbol]:[Industry]],2,FALSE),"-")</f>
        <v>-</v>
      </c>
      <c r="D1920" t="s">
        <v>242</v>
      </c>
      <c r="E1920">
        <v>391.49332891999899</v>
      </c>
      <c r="F1920">
        <v>500.6</v>
      </c>
      <c r="G1920">
        <v>-4.2807823493599999</v>
      </c>
      <c r="H1920">
        <v>-8.4895408841425493</v>
      </c>
      <c r="I1920">
        <v>-17.452063227542101</v>
      </c>
      <c r="J1920">
        <v>-2.2455510534672598</v>
      </c>
      <c r="K1920">
        <v>504.01862262796999</v>
      </c>
      <c r="L1920">
        <v>480.34546071713601</v>
      </c>
      <c r="M1920">
        <v>45.922536027711097</v>
      </c>
      <c r="N1920">
        <v>0.62118131106202501</v>
      </c>
      <c r="O1920">
        <v>17.259288853375899</v>
      </c>
      <c r="P1920">
        <v>29.9922098156323</v>
      </c>
      <c r="Q1920">
        <v>6.9630382620700995E-2</v>
      </c>
    </row>
    <row r="1921" spans="1:17" hidden="1" x14ac:dyDescent="0.3">
      <c r="A1921" t="s">
        <v>3999</v>
      </c>
      <c r="B1921" t="s">
        <v>4000</v>
      </c>
      <c r="C1921" t="str">
        <f>IFERROR(VLOOKUP(Table1[[#This Row],[Ticker]],[1]!Table1[[Symbol]:[Industry]],2,FALSE),"-")</f>
        <v>-</v>
      </c>
      <c r="D1921" t="s">
        <v>997</v>
      </c>
      <c r="E1921">
        <v>391.09272267</v>
      </c>
      <c r="F1921">
        <v>42.51</v>
      </c>
      <c r="G1921">
        <v>36.885324717735998</v>
      </c>
      <c r="H1921">
        <v>18.803945460073599</v>
      </c>
      <c r="I1921">
        <v>23.595073798739001</v>
      </c>
      <c r="J1921">
        <v>9.6096544751055293E-2</v>
      </c>
      <c r="K1921">
        <v>40.288500073198598</v>
      </c>
      <c r="L1921">
        <v>35.257139326627801</v>
      </c>
      <c r="M1921">
        <v>44.584376314010797</v>
      </c>
      <c r="N1921">
        <v>0.13314054649357801</v>
      </c>
      <c r="O1921">
        <v>18.5603387438249</v>
      </c>
      <c r="P1921">
        <v>66.379647749510696</v>
      </c>
      <c r="Q1921">
        <v>7.1331809344399996E-3</v>
      </c>
    </row>
    <row r="1922" spans="1:17" hidden="1" x14ac:dyDescent="0.3">
      <c r="A1922" t="s">
        <v>4001</v>
      </c>
      <c r="B1922" t="s">
        <v>4002</v>
      </c>
      <c r="C1922" t="str">
        <f>IFERROR(VLOOKUP(Table1[[#This Row],[Ticker]],[1]!Table1[[Symbol]:[Industry]],2,FALSE),"-")</f>
        <v>-</v>
      </c>
      <c r="D1922" t="s">
        <v>328</v>
      </c>
      <c r="E1922">
        <v>390.72800000000001</v>
      </c>
      <c r="F1922">
        <v>338</v>
      </c>
      <c r="G1922">
        <v>-63.335415842471498</v>
      </c>
      <c r="H1922">
        <v>-6.2873206621203499</v>
      </c>
      <c r="I1922">
        <v>-44.537942465383303</v>
      </c>
      <c r="J1922">
        <v>-2.0180038982039998</v>
      </c>
      <c r="K1922">
        <v>381.18086933696202</v>
      </c>
      <c r="L1922">
        <v>436.11797665150499</v>
      </c>
      <c r="M1922">
        <v>43.2286353482965</v>
      </c>
      <c r="N1922">
        <v>0.70919067215363496</v>
      </c>
      <c r="O1922">
        <v>89.319526627218906</v>
      </c>
      <c r="P1922">
        <v>9.0322580645161299</v>
      </c>
      <c r="Q1922">
        <v>0.232179261225712</v>
      </c>
    </row>
    <row r="1923" spans="1:17" hidden="1" x14ac:dyDescent="0.3">
      <c r="A1923" t="s">
        <v>4003</v>
      </c>
      <c r="B1923" t="s">
        <v>4004</v>
      </c>
      <c r="C1923" t="str">
        <f>IFERROR(VLOOKUP(Table1[[#This Row],[Ticker]],[1]!Table1[[Symbol]:[Industry]],2,FALSE),"-")</f>
        <v>-</v>
      </c>
      <c r="D1923" t="s">
        <v>21</v>
      </c>
      <c r="E1923">
        <v>390.06240000000003</v>
      </c>
      <c r="F1923">
        <v>31.2</v>
      </c>
      <c r="G1923">
        <v>54.360521247960897</v>
      </c>
      <c r="H1923">
        <v>8.7629835730745391</v>
      </c>
      <c r="I1923">
        <v>-18.168425859497301</v>
      </c>
      <c r="J1923">
        <v>-8.8603968666472905</v>
      </c>
      <c r="K1923">
        <v>27.9643594626706</v>
      </c>
      <c r="L1923">
        <v>25.706228674587699</v>
      </c>
      <c r="M1923">
        <v>61.893522560707801</v>
      </c>
      <c r="N1923">
        <v>2.1274753071700401</v>
      </c>
      <c r="O1923">
        <v>18.589743589743499</v>
      </c>
      <c r="P1923">
        <v>81.924198250728793</v>
      </c>
      <c r="Q1923">
        <v>-1.2556093669176999E-2</v>
      </c>
    </row>
    <row r="1924" spans="1:17" hidden="1" x14ac:dyDescent="0.3">
      <c r="A1924" t="s">
        <v>4005</v>
      </c>
      <c r="B1924" t="s">
        <v>4006</v>
      </c>
      <c r="C1924" t="str">
        <f>IFERROR(VLOOKUP(Table1[[#This Row],[Ticker]],[1]!Table1[[Symbol]:[Industry]],2,FALSE),"-")</f>
        <v>-</v>
      </c>
      <c r="D1924" t="s">
        <v>546</v>
      </c>
      <c r="E1924">
        <v>389.71152000000001</v>
      </c>
      <c r="F1924">
        <v>333.6</v>
      </c>
      <c r="G1924">
        <v>114.30140794746799</v>
      </c>
      <c r="H1924">
        <v>22.6770287139937</v>
      </c>
      <c r="I1924">
        <v>61.160756166421201</v>
      </c>
      <c r="J1924">
        <v>2.4593131523160499</v>
      </c>
      <c r="K1924">
        <v>284.52225036123798</v>
      </c>
      <c r="L1924">
        <v>228.85269118738</v>
      </c>
      <c r="M1924">
        <v>86.845474670695495</v>
      </c>
      <c r="N1924">
        <v>3.74828046213345</v>
      </c>
      <c r="O1924">
        <v>1.16906474820144</v>
      </c>
      <c r="P1924">
        <v>174.34210526315701</v>
      </c>
      <c r="Q1924">
        <v>0.16663395941294401</v>
      </c>
    </row>
    <row r="1925" spans="1:17" hidden="1" x14ac:dyDescent="0.3">
      <c r="A1925" t="s">
        <v>4007</v>
      </c>
      <c r="B1925" t="s">
        <v>4008</v>
      </c>
      <c r="C1925" t="str">
        <f>IFERROR(VLOOKUP(Table1[[#This Row],[Ticker]],[1]!Table1[[Symbol]:[Industry]],2,FALSE),"-")</f>
        <v>-</v>
      </c>
      <c r="D1925" t="s">
        <v>130</v>
      </c>
      <c r="E1925">
        <v>389.46885915000001</v>
      </c>
      <c r="F1925">
        <v>59.43</v>
      </c>
      <c r="G1925">
        <v>3.4557593431990798</v>
      </c>
      <c r="H1925">
        <v>1.3329498395060699</v>
      </c>
      <c r="I1925">
        <v>10.533070148563899</v>
      </c>
      <c r="J1925">
        <v>5.7038348572401398</v>
      </c>
      <c r="K1925">
        <v>57.147304846090996</v>
      </c>
      <c r="L1925">
        <v>56.610355508072502</v>
      </c>
      <c r="M1925">
        <v>67.180881258638706</v>
      </c>
      <c r="N1925">
        <v>1.8482907013465499</v>
      </c>
      <c r="O1925">
        <v>80.043748948342497</v>
      </c>
      <c r="P1925">
        <v>50.265486725663699</v>
      </c>
      <c r="Q1925">
        <v>7.3014622652489994E-2</v>
      </c>
    </row>
    <row r="1926" spans="1:17" hidden="1" x14ac:dyDescent="0.3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408</v>
      </c>
      <c r="E1926">
        <v>388.95135499999998</v>
      </c>
      <c r="F1926">
        <v>39.29</v>
      </c>
      <c r="G1926">
        <v>0.89623553367528697</v>
      </c>
      <c r="H1926">
        <v>-6.9637275885272896</v>
      </c>
      <c r="I1926">
        <v>-43.968380291030698</v>
      </c>
      <c r="J1926">
        <v>-0.73934756196967599</v>
      </c>
      <c r="K1926">
        <v>41.203618049704303</v>
      </c>
      <c r="L1926">
        <v>41.793690173500799</v>
      </c>
      <c r="M1926">
        <v>36.895015089175502</v>
      </c>
      <c r="N1926">
        <v>1.00465593154213</v>
      </c>
      <c r="O1926">
        <v>65.181980147620294</v>
      </c>
      <c r="P1926">
        <v>32.961082910321402</v>
      </c>
      <c r="Q1926">
        <v>1.675674946811E-2</v>
      </c>
    </row>
    <row r="1927" spans="1:17" hidden="1" x14ac:dyDescent="0.3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D1927" t="s">
        <v>252</v>
      </c>
      <c r="E1927">
        <v>388.77253211999999</v>
      </c>
      <c r="F1927">
        <v>12.38</v>
      </c>
      <c r="G1927">
        <v>30.975349457725901</v>
      </c>
      <c r="H1927">
        <v>8.8556983126743205</v>
      </c>
      <c r="I1927">
        <v>-8.4046859658301507</v>
      </c>
      <c r="J1927">
        <v>-6.8137568400966897</v>
      </c>
      <c r="K1927">
        <v>11.8137493684848</v>
      </c>
      <c r="L1927">
        <v>10.4788674145393</v>
      </c>
      <c r="M1927">
        <v>42.670201202725003</v>
      </c>
      <c r="N1927">
        <v>1.25887800044079</v>
      </c>
      <c r="O1927">
        <v>19.1437802907916</v>
      </c>
      <c r="P1927">
        <v>73.146853146853104</v>
      </c>
      <c r="Q1927">
        <v>5.6744178891190003E-2</v>
      </c>
    </row>
    <row r="1928" spans="1:17" hidden="1" x14ac:dyDescent="0.3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E1928">
        <v>387.8</v>
      </c>
      <c r="F1928">
        <v>387.8</v>
      </c>
      <c r="G1928">
        <v>18.2758651633049</v>
      </c>
      <c r="H1928">
        <v>-0.74268511748480603</v>
      </c>
      <c r="I1928">
        <v>-12.732565634250999</v>
      </c>
      <c r="J1928">
        <v>-1.23707273789542</v>
      </c>
      <c r="K1928">
        <v>377.44348467508502</v>
      </c>
      <c r="L1928">
        <v>339.668626697143</v>
      </c>
      <c r="M1928">
        <v>48.447049805443903</v>
      </c>
      <c r="N1928">
        <v>1.3653507716434401</v>
      </c>
      <c r="O1928">
        <v>13.1897885507993</v>
      </c>
      <c r="P1928">
        <v>57.0040485829959</v>
      </c>
      <c r="Q1928">
        <v>5.8728921935258999E-2</v>
      </c>
    </row>
    <row r="1929" spans="1:17" hidden="1" x14ac:dyDescent="0.3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D1929" t="s">
        <v>59</v>
      </c>
      <c r="E1929">
        <v>387.28914150000003</v>
      </c>
      <c r="F1929">
        <v>877.55</v>
      </c>
      <c r="G1929">
        <v>-2.76523334947063</v>
      </c>
      <c r="H1929">
        <v>8.5771382463983503</v>
      </c>
      <c r="I1929">
        <v>9.6930076438282295</v>
      </c>
      <c r="J1929">
        <v>1.0306301488488501</v>
      </c>
      <c r="K1929">
        <v>829.31660688437</v>
      </c>
      <c r="L1929">
        <v>765.21780515848604</v>
      </c>
      <c r="M1929">
        <v>57.854393105175099</v>
      </c>
      <c r="N1929">
        <v>0.81408415408606405</v>
      </c>
      <c r="O1929">
        <v>5.4070993105806098</v>
      </c>
      <c r="P1929">
        <v>49.522917021639103</v>
      </c>
      <c r="Q1929">
        <v>4.4317694404553999E-2</v>
      </c>
    </row>
    <row r="1930" spans="1:17" hidden="1" x14ac:dyDescent="0.3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D1930" t="s">
        <v>1909</v>
      </c>
      <c r="E1930">
        <v>387.25391810500003</v>
      </c>
      <c r="F1930">
        <v>66.349999999999994</v>
      </c>
      <c r="G1930">
        <v>34.7186118907319</v>
      </c>
      <c r="H1930">
        <v>8.8309929083671292</v>
      </c>
      <c r="I1930">
        <v>2.7893752175897801</v>
      </c>
      <c r="J1930">
        <v>1.6326304600083601</v>
      </c>
      <c r="K1930">
        <v>65.516875946484006</v>
      </c>
      <c r="L1930">
        <v>60.473546011355602</v>
      </c>
      <c r="M1930">
        <v>49.2780845618488</v>
      </c>
      <c r="N1930">
        <v>0.51820085462280296</v>
      </c>
      <c r="O1930">
        <v>40.693293142426498</v>
      </c>
      <c r="P1930">
        <v>70.346598202824097</v>
      </c>
      <c r="Q1930">
        <v>3.720935007225E-2</v>
      </c>
    </row>
    <row r="1931" spans="1:17" hidden="1" x14ac:dyDescent="0.3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46</v>
      </c>
      <c r="E1931">
        <v>386.94305200999997</v>
      </c>
      <c r="F1931">
        <v>306.64999999999998</v>
      </c>
      <c r="G1931">
        <v>51.644792532232202</v>
      </c>
      <c r="H1931">
        <v>115.08676502231</v>
      </c>
      <c r="I1931">
        <v>64.995544672894098</v>
      </c>
      <c r="J1931">
        <v>10.0180416005919</v>
      </c>
      <c r="K1931">
        <v>205.17170456941301</v>
      </c>
      <c r="M1931">
        <v>70.325723027897098</v>
      </c>
      <c r="O1931">
        <v>7.28843958910812</v>
      </c>
      <c r="P1931">
        <v>127.56957328385801</v>
      </c>
    </row>
    <row r="1932" spans="1:17" hidden="1" x14ac:dyDescent="0.3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49</v>
      </c>
      <c r="E1932">
        <v>386.73516000000001</v>
      </c>
      <c r="F1932">
        <v>63.42</v>
      </c>
      <c r="G1932">
        <v>166.769680950533</v>
      </c>
      <c r="H1932">
        <v>80.532710552075699</v>
      </c>
      <c r="I1932">
        <v>55.952496148913397</v>
      </c>
      <c r="J1932">
        <v>12.3220604544743</v>
      </c>
      <c r="K1932">
        <v>45.1532763917781</v>
      </c>
      <c r="L1932">
        <v>39.555559758096997</v>
      </c>
      <c r="M1932">
        <v>91.568388470027301</v>
      </c>
      <c r="N1932">
        <v>2.0362181269964701</v>
      </c>
      <c r="O1932">
        <v>1.9236833806370199</v>
      </c>
      <c r="P1932">
        <v>225.06406970784201</v>
      </c>
      <c r="Q1932">
        <v>0.14689054697686901</v>
      </c>
    </row>
    <row r="1933" spans="1:17" hidden="1" x14ac:dyDescent="0.3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D1933" t="s">
        <v>230</v>
      </c>
      <c r="E1933">
        <v>386.50585705200001</v>
      </c>
      <c r="F1933">
        <v>88.34</v>
      </c>
      <c r="G1933">
        <v>-15.01710611221</v>
      </c>
      <c r="H1933">
        <v>2.34939055749574E-2</v>
      </c>
      <c r="I1933">
        <v>-28.308081013488401</v>
      </c>
      <c r="J1933">
        <v>-2.41104205238531</v>
      </c>
      <c r="K1933">
        <v>89.159513577485995</v>
      </c>
      <c r="M1933">
        <v>53.294855936653597</v>
      </c>
      <c r="N1933">
        <v>0.79430517000333301</v>
      </c>
      <c r="O1933">
        <v>96.400271677609197</v>
      </c>
      <c r="P1933">
        <v>17.943925233644801</v>
      </c>
    </row>
    <row r="1934" spans="1:17" hidden="1" x14ac:dyDescent="0.3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D1934" t="s">
        <v>151</v>
      </c>
      <c r="E1934">
        <v>386.25222714</v>
      </c>
      <c r="F1934">
        <v>154.9</v>
      </c>
      <c r="G1934">
        <v>36.845188413256402</v>
      </c>
      <c r="H1934">
        <v>-14.7655635817801</v>
      </c>
      <c r="I1934">
        <v>64.521204198553704</v>
      </c>
      <c r="J1934">
        <v>-13.5100188677412</v>
      </c>
      <c r="K1934">
        <v>170.60793897720299</v>
      </c>
      <c r="L1934">
        <v>142.77301388584701</v>
      </c>
      <c r="M1934">
        <v>27.019122661971899</v>
      </c>
      <c r="N1934">
        <v>0.378547647082707</v>
      </c>
      <c r="O1934">
        <v>35.409941897998699</v>
      </c>
      <c r="P1934">
        <v>97.073791348600494</v>
      </c>
    </row>
    <row r="1935" spans="1:17" hidden="1" x14ac:dyDescent="0.3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328</v>
      </c>
      <c r="E1935">
        <v>386.08260000000001</v>
      </c>
      <c r="F1935">
        <v>184</v>
      </c>
      <c r="G1935">
        <v>-50.859837340818601</v>
      </c>
      <c r="H1935">
        <v>6.3591691503613603</v>
      </c>
      <c r="I1935">
        <v>-37.509085200156697</v>
      </c>
      <c r="J1935">
        <v>8.1860159966274395</v>
      </c>
      <c r="K1935">
        <v>191.92635723937099</v>
      </c>
      <c r="M1935">
        <v>62.010909452423199</v>
      </c>
      <c r="N1935">
        <v>0.87870275791624097</v>
      </c>
      <c r="O1935">
        <v>48.369565217391298</v>
      </c>
      <c r="P1935">
        <v>22.6666666666666</v>
      </c>
    </row>
    <row r="1936" spans="1:17" hidden="1" x14ac:dyDescent="0.3">
      <c r="A1936" t="s">
        <v>4029</v>
      </c>
      <c r="B1936" t="s">
        <v>4030</v>
      </c>
      <c r="C1936" t="str">
        <f>IFERROR(VLOOKUP(Table1[[#This Row],[Ticker]],[1]!Table1[[Symbol]:[Industry]],2,FALSE),"-")</f>
        <v>-</v>
      </c>
      <c r="D1936" t="s">
        <v>59</v>
      </c>
      <c r="E1936">
        <v>385.30923999999999</v>
      </c>
      <c r="F1936">
        <v>107.96</v>
      </c>
      <c r="G1936">
        <v>-28.441735741010501</v>
      </c>
      <c r="H1936">
        <v>-3.8752808004160499</v>
      </c>
      <c r="I1936">
        <v>-31.134098467984899</v>
      </c>
      <c r="J1936">
        <v>-0.75422851435061</v>
      </c>
      <c r="K1936">
        <v>110.90281832393499</v>
      </c>
      <c r="L1936">
        <v>116.35639458859001</v>
      </c>
      <c r="M1936">
        <v>53.5477846413878</v>
      </c>
      <c r="N1936">
        <v>1.0670508907313101</v>
      </c>
      <c r="O1936">
        <v>33.660615042608399</v>
      </c>
      <c r="P1936">
        <v>10.2757916241062</v>
      </c>
      <c r="Q1936">
        <v>5.2029559230201E-2</v>
      </c>
    </row>
    <row r="1937" spans="1:17" hidden="1" x14ac:dyDescent="0.3">
      <c r="A1937" t="s">
        <v>4031</v>
      </c>
      <c r="B1937" t="s">
        <v>4032</v>
      </c>
      <c r="C1937" t="str">
        <f>IFERROR(VLOOKUP(Table1[[#This Row],[Ticker]],[1]!Table1[[Symbol]:[Industry]],2,FALSE),"-")</f>
        <v>-</v>
      </c>
      <c r="D1937" t="s">
        <v>67</v>
      </c>
      <c r="E1937">
        <v>385.20643264</v>
      </c>
      <c r="F1937">
        <v>38.93</v>
      </c>
      <c r="G1937">
        <v>173.189180318951</v>
      </c>
      <c r="H1937">
        <v>123.31745953420899</v>
      </c>
      <c r="I1937">
        <v>99.228675140425096</v>
      </c>
      <c r="J1937">
        <v>27.157540033193701</v>
      </c>
      <c r="K1937">
        <v>22.625463403439301</v>
      </c>
      <c r="L1937">
        <v>18.888396438652801</v>
      </c>
      <c r="M1937">
        <v>83.2812853107405</v>
      </c>
      <c r="N1937">
        <v>3.5312015335890701</v>
      </c>
      <c r="O1937">
        <v>10.4803493449781</v>
      </c>
      <c r="P1937">
        <v>265.88345864661602</v>
      </c>
      <c r="Q1937">
        <v>0.102272460366787</v>
      </c>
    </row>
    <row r="1938" spans="1:17" hidden="1" x14ac:dyDescent="0.3">
      <c r="A1938" t="s">
        <v>4033</v>
      </c>
      <c r="B1938" t="s">
        <v>4034</v>
      </c>
      <c r="C1938" t="str">
        <f>IFERROR(VLOOKUP(Table1[[#This Row],[Ticker]],[1]!Table1[[Symbol]:[Industry]],2,FALSE),"-")</f>
        <v>-</v>
      </c>
      <c r="D1938" t="s">
        <v>653</v>
      </c>
      <c r="E1938">
        <v>384.35847129000001</v>
      </c>
      <c r="F1938">
        <v>378.9</v>
      </c>
      <c r="G1938">
        <v>142.79910177571301</v>
      </c>
      <c r="H1938">
        <v>7.7816947642106697</v>
      </c>
      <c r="I1938">
        <v>38.413819750557899</v>
      </c>
      <c r="J1938">
        <v>-2.8621586218774802</v>
      </c>
      <c r="K1938">
        <v>345.15008601916401</v>
      </c>
      <c r="L1938">
        <v>271.95730050895997</v>
      </c>
      <c r="M1938">
        <v>52.657765872606198</v>
      </c>
      <c r="N1938">
        <v>0.24668177022283999</v>
      </c>
      <c r="O1938">
        <v>9.3032462391132196</v>
      </c>
      <c r="P1938">
        <v>173.96963123644201</v>
      </c>
      <c r="Q1938">
        <v>0.11255518631672801</v>
      </c>
    </row>
    <row r="1939" spans="1:17" hidden="1" x14ac:dyDescent="0.3">
      <c r="A1939" t="s">
        <v>4035</v>
      </c>
      <c r="B1939" t="s">
        <v>4036</v>
      </c>
      <c r="C1939" t="str">
        <f>IFERROR(VLOOKUP(Table1[[#This Row],[Ticker]],[1]!Table1[[Symbol]:[Industry]],2,FALSE),"-")</f>
        <v>-</v>
      </c>
      <c r="E1939">
        <v>384.06000599999999</v>
      </c>
      <c r="F1939">
        <v>187.35</v>
      </c>
      <c r="G1939">
        <v>-29.527464021334598</v>
      </c>
      <c r="H1939">
        <v>28.768163759561201</v>
      </c>
      <c r="I1939">
        <v>-16.176711880672698</v>
      </c>
      <c r="J1939">
        <v>6.8254968115339301</v>
      </c>
      <c r="M1939">
        <v>55.357718297601899</v>
      </c>
      <c r="O1939">
        <v>40.9127301841473</v>
      </c>
      <c r="P1939">
        <v>41.770715096481197</v>
      </c>
    </row>
    <row r="1940" spans="1:17" hidden="1" x14ac:dyDescent="0.3">
      <c r="A1940" t="s">
        <v>4037</v>
      </c>
      <c r="B1940" t="s">
        <v>4038</v>
      </c>
      <c r="C1940" t="str">
        <f>IFERROR(VLOOKUP(Table1[[#This Row],[Ticker]],[1]!Table1[[Symbol]:[Industry]],2,FALSE),"-")</f>
        <v>-</v>
      </c>
      <c r="D1940" t="s">
        <v>997</v>
      </c>
      <c r="E1940">
        <v>383.30527871999999</v>
      </c>
      <c r="F1940">
        <v>24.96</v>
      </c>
      <c r="G1940">
        <v>-20.5638484999381</v>
      </c>
      <c r="H1940">
        <v>16.5499408418078</v>
      </c>
      <c r="I1940">
        <v>-6.6865566294602603</v>
      </c>
      <c r="J1940">
        <v>-0.188542732995818</v>
      </c>
      <c r="K1940">
        <v>23.633547715042901</v>
      </c>
      <c r="L1940">
        <v>23.588838934243999</v>
      </c>
      <c r="M1940">
        <v>49.329609294337601</v>
      </c>
      <c r="N1940">
        <v>0.99605913774003996</v>
      </c>
      <c r="O1940">
        <v>21.7948717948717</v>
      </c>
      <c r="P1940">
        <v>37.142857142857103</v>
      </c>
      <c r="Q1940">
        <v>-4.7914113621672999E-2</v>
      </c>
    </row>
    <row r="1941" spans="1:17" hidden="1" x14ac:dyDescent="0.3">
      <c r="A1941" t="s">
        <v>4039</v>
      </c>
      <c r="B1941" t="s">
        <v>4040</v>
      </c>
      <c r="C1941" t="str">
        <f>IFERROR(VLOOKUP(Table1[[#This Row],[Ticker]],[1]!Table1[[Symbol]:[Industry]],2,FALSE),"-")</f>
        <v>-</v>
      </c>
      <c r="D1941" t="s">
        <v>479</v>
      </c>
      <c r="E1941">
        <v>383.27196703999999</v>
      </c>
      <c r="F1941">
        <v>62.8</v>
      </c>
      <c r="G1941">
        <v>-6.4332990839100601</v>
      </c>
      <c r="H1941">
        <v>-1.3748744001931099</v>
      </c>
      <c r="I1941">
        <v>-22.722375419208401</v>
      </c>
      <c r="J1941">
        <v>-0.70119727972198198</v>
      </c>
      <c r="K1941">
        <v>61.976597879093802</v>
      </c>
      <c r="L1941">
        <v>63.541530321763098</v>
      </c>
      <c r="M1941">
        <v>68.246705747435101</v>
      </c>
      <c r="N1941">
        <v>1.06749710342395</v>
      </c>
      <c r="O1941">
        <v>28.980891719745198</v>
      </c>
      <c r="P1941">
        <v>25.6</v>
      </c>
      <c r="Q1941">
        <v>2.2045765726966E-2</v>
      </c>
    </row>
    <row r="1942" spans="1:17" hidden="1" x14ac:dyDescent="0.3">
      <c r="A1942" t="s">
        <v>4041</v>
      </c>
      <c r="B1942" t="s">
        <v>4042</v>
      </c>
      <c r="C1942" t="str">
        <f>IFERROR(VLOOKUP(Table1[[#This Row],[Ticker]],[1]!Table1[[Symbol]:[Industry]],2,FALSE),"-")</f>
        <v>-</v>
      </c>
      <c r="D1942" t="s">
        <v>230</v>
      </c>
      <c r="E1942">
        <v>383.19709693999999</v>
      </c>
      <c r="F1942">
        <v>1603.15</v>
      </c>
      <c r="G1942">
        <v>124.086098611316</v>
      </c>
      <c r="H1942">
        <v>0.74324847602287003</v>
      </c>
      <c r="I1942">
        <v>-0.83527083755517295</v>
      </c>
      <c r="J1942">
        <v>1.76800338347501</v>
      </c>
      <c r="K1942">
        <v>1730.3410580448499</v>
      </c>
      <c r="L1942">
        <v>1531.35881483462</v>
      </c>
      <c r="M1942">
        <v>39.975850811502603</v>
      </c>
      <c r="N1942">
        <v>0.67447919736857598</v>
      </c>
      <c r="O1942">
        <v>43.467548264354498</v>
      </c>
      <c r="P1942">
        <v>195.729570190001</v>
      </c>
      <c r="Q1942">
        <v>0.17980471091433101</v>
      </c>
    </row>
    <row r="1943" spans="1:17" hidden="1" x14ac:dyDescent="0.3">
      <c r="A1943" t="s">
        <v>4043</v>
      </c>
      <c r="B1943" t="s">
        <v>4044</v>
      </c>
      <c r="C1943" t="str">
        <f>IFERROR(VLOOKUP(Table1[[#This Row],[Ticker]],[1]!Table1[[Symbol]:[Industry]],2,FALSE),"-")</f>
        <v>-</v>
      </c>
      <c r="D1943" t="s">
        <v>216</v>
      </c>
      <c r="E1943">
        <v>382.884165</v>
      </c>
      <c r="F1943">
        <v>119.67</v>
      </c>
      <c r="G1943">
        <v>88.6247301573312</v>
      </c>
      <c r="H1943">
        <v>15.8893629669082</v>
      </c>
      <c r="I1943">
        <v>4.18145369375467</v>
      </c>
      <c r="J1943">
        <v>13.179049855936601</v>
      </c>
      <c r="K1943">
        <v>108.837006499613</v>
      </c>
      <c r="L1943">
        <v>94.293552169281696</v>
      </c>
      <c r="M1943">
        <v>70.325103532428201</v>
      </c>
      <c r="N1943">
        <v>2.0995253135082099</v>
      </c>
      <c r="O1943">
        <v>7.7045207654382803</v>
      </c>
      <c r="P1943">
        <v>126.219281663516</v>
      </c>
      <c r="Q1943">
        <v>7.5727843204891995E-2</v>
      </c>
    </row>
    <row r="1944" spans="1:17" hidden="1" x14ac:dyDescent="0.3">
      <c r="A1944" t="s">
        <v>4045</v>
      </c>
      <c r="B1944" t="s">
        <v>4046</v>
      </c>
      <c r="C1944" t="str">
        <f>IFERROR(VLOOKUP(Table1[[#This Row],[Ticker]],[1]!Table1[[Symbol]:[Industry]],2,FALSE),"-")</f>
        <v>-</v>
      </c>
      <c r="D1944" t="s">
        <v>230</v>
      </c>
      <c r="E1944">
        <v>382.464344052</v>
      </c>
      <c r="F1944">
        <v>57.96</v>
      </c>
      <c r="G1944">
        <v>12.413456436288101</v>
      </c>
      <c r="H1944">
        <v>10.718379907936599</v>
      </c>
      <c r="I1944">
        <v>-6.2558858888811999</v>
      </c>
      <c r="J1944">
        <v>-4.8291813953414504</v>
      </c>
      <c r="K1944">
        <v>59.483159457499397</v>
      </c>
      <c r="L1944">
        <v>56.088896453257298</v>
      </c>
      <c r="M1944">
        <v>41.879606990394898</v>
      </c>
      <c r="N1944">
        <v>1.16347776148233</v>
      </c>
      <c r="O1944">
        <v>32.315389924085501</v>
      </c>
      <c r="P1944">
        <v>50.506361983900298</v>
      </c>
      <c r="Q1944">
        <v>0.10907996047947099</v>
      </c>
    </row>
    <row r="1945" spans="1:17" hidden="1" x14ac:dyDescent="0.3">
      <c r="A1945" t="s">
        <v>4047</v>
      </c>
      <c r="B1945" t="s">
        <v>4048</v>
      </c>
      <c r="C1945" t="str">
        <f>IFERROR(VLOOKUP(Table1[[#This Row],[Ticker]],[1]!Table1[[Symbol]:[Industry]],2,FALSE),"-")</f>
        <v>-</v>
      </c>
      <c r="D1945" t="s">
        <v>686</v>
      </c>
      <c r="E1945">
        <v>381.69582550000001</v>
      </c>
      <c r="F1945">
        <v>276.10000000000002</v>
      </c>
      <c r="G1945">
        <v>9.8568133985136903</v>
      </c>
      <c r="H1945">
        <v>20.481888347462</v>
      </c>
      <c r="I1945">
        <v>-10.626107607469301</v>
      </c>
      <c r="J1945">
        <v>-0.280586709562402</v>
      </c>
      <c r="K1945">
        <v>256.70005497023402</v>
      </c>
      <c r="L1945">
        <v>243.71442144984999</v>
      </c>
      <c r="M1945">
        <v>52.185006945760499</v>
      </c>
      <c r="N1945">
        <v>1.3480936020734999</v>
      </c>
      <c r="O1945">
        <v>14.6504889532777</v>
      </c>
      <c r="P1945">
        <v>46.355685131195301</v>
      </c>
      <c r="Q1945">
        <v>7.3155594587396996E-2</v>
      </c>
    </row>
    <row r="1946" spans="1:17" hidden="1" x14ac:dyDescent="0.3">
      <c r="A1946" t="s">
        <v>4049</v>
      </c>
      <c r="B1946" t="s">
        <v>4050</v>
      </c>
      <c r="C1946" t="str">
        <f>IFERROR(VLOOKUP(Table1[[#This Row],[Ticker]],[1]!Table1[[Symbol]:[Industry]],2,FALSE),"-")</f>
        <v>-</v>
      </c>
      <c r="D1946" t="s">
        <v>140</v>
      </c>
      <c r="E1946">
        <v>381.69346445399998</v>
      </c>
      <c r="F1946">
        <v>100.86</v>
      </c>
      <c r="G1946">
        <v>21.887111446083999</v>
      </c>
      <c r="H1946">
        <v>-0.71465813270952505</v>
      </c>
      <c r="I1946">
        <v>-30.7952828570637</v>
      </c>
      <c r="J1946">
        <v>-4.4777071004000497</v>
      </c>
      <c r="K1946">
        <v>104.91802042608199</v>
      </c>
      <c r="L1946">
        <v>101.24543172646401</v>
      </c>
      <c r="M1946">
        <v>35.593159462113597</v>
      </c>
      <c r="N1946">
        <v>0.79643123892821399</v>
      </c>
      <c r="O1946">
        <v>50.8526670632559</v>
      </c>
      <c r="P1946">
        <v>57.59375</v>
      </c>
      <c r="Q1946">
        <v>3.9083281739543001E-2</v>
      </c>
    </row>
    <row r="1947" spans="1:17" hidden="1" x14ac:dyDescent="0.3">
      <c r="A1947" t="s">
        <v>4051</v>
      </c>
      <c r="B1947" t="s">
        <v>4052</v>
      </c>
      <c r="C1947" t="str">
        <f>IFERROR(VLOOKUP(Table1[[#This Row],[Ticker]],[1]!Table1[[Symbol]:[Industry]],2,FALSE),"-")</f>
        <v>-</v>
      </c>
      <c r="D1947" t="s">
        <v>617</v>
      </c>
      <c r="E1947">
        <v>381.588684145</v>
      </c>
      <c r="F1947">
        <v>166.55</v>
      </c>
      <c r="G1947">
        <v>-26.303037679021202</v>
      </c>
      <c r="H1947">
        <v>-7.1325815868676701</v>
      </c>
      <c r="I1947">
        <v>-28.686353996498202</v>
      </c>
      <c r="J1947">
        <v>-0.19747564078739399</v>
      </c>
      <c r="K1947">
        <v>169.88836756784599</v>
      </c>
      <c r="L1947">
        <v>179.84454595990701</v>
      </c>
      <c r="M1947">
        <v>53.121426979084099</v>
      </c>
      <c r="N1947">
        <v>0.72244185216200196</v>
      </c>
      <c r="O1947">
        <v>49.684779345541799</v>
      </c>
      <c r="P1947">
        <v>11.033333333333299</v>
      </c>
      <c r="Q1947">
        <v>0.284405807751543</v>
      </c>
    </row>
    <row r="1948" spans="1:17" hidden="1" x14ac:dyDescent="0.3">
      <c r="A1948" t="s">
        <v>4053</v>
      </c>
      <c r="B1948" t="s">
        <v>4054</v>
      </c>
      <c r="C1948" t="str">
        <f>IFERROR(VLOOKUP(Table1[[#This Row],[Ticker]],[1]!Table1[[Symbol]:[Industry]],2,FALSE),"-")</f>
        <v>-</v>
      </c>
      <c r="D1948" t="s">
        <v>526</v>
      </c>
      <c r="E1948">
        <v>381.36166200000002</v>
      </c>
      <c r="F1948">
        <v>1466.55</v>
      </c>
      <c r="G1948">
        <v>-17.857414101361201</v>
      </c>
      <c r="H1948">
        <v>-6.0914655875264003</v>
      </c>
      <c r="I1948">
        <v>-15.2393543684181</v>
      </c>
      <c r="J1948">
        <v>-0.92172851435061498</v>
      </c>
      <c r="K1948">
        <v>1618.3925926648301</v>
      </c>
      <c r="L1948">
        <v>1684.7382011122099</v>
      </c>
      <c r="M1948">
        <v>25.176612589776202</v>
      </c>
      <c r="N1948">
        <v>1.1539057814568201</v>
      </c>
      <c r="O1948">
        <v>80.832566226858901</v>
      </c>
      <c r="P1948">
        <v>15.476377952755801</v>
      </c>
      <c r="Q1948">
        <v>4.6021890676382002E-2</v>
      </c>
    </row>
    <row r="1949" spans="1:17" hidden="1" x14ac:dyDescent="0.3">
      <c r="A1949" t="s">
        <v>4055</v>
      </c>
      <c r="B1949" t="s">
        <v>4056</v>
      </c>
      <c r="C1949" t="str">
        <f>IFERROR(VLOOKUP(Table1[[#This Row],[Ticker]],[1]!Table1[[Symbol]:[Industry]],2,FALSE),"-")</f>
        <v>-</v>
      </c>
      <c r="D1949" t="s">
        <v>503</v>
      </c>
      <c r="E1949">
        <v>381.07821614099998</v>
      </c>
      <c r="F1949">
        <v>28.07</v>
      </c>
      <c r="G1949">
        <v>178.10569499313399</v>
      </c>
      <c r="H1949">
        <v>61.841532337792799</v>
      </c>
      <c r="I1949">
        <v>62.3448137612937</v>
      </c>
      <c r="J1949">
        <v>23.461113753835601</v>
      </c>
      <c r="K1949">
        <v>20.523994637441</v>
      </c>
      <c r="L1949">
        <v>16.3403856091644</v>
      </c>
      <c r="M1949">
        <v>69.310000682516005</v>
      </c>
      <c r="N1949">
        <v>2.9214415669300999</v>
      </c>
      <c r="O1949">
        <v>5.4506590666191599</v>
      </c>
      <c r="P1949">
        <v>217.175141242937</v>
      </c>
      <c r="Q1949">
        <v>0.11051147986531699</v>
      </c>
    </row>
    <row r="1950" spans="1:17" hidden="1" x14ac:dyDescent="0.3">
      <c r="A1950" t="s">
        <v>4057</v>
      </c>
      <c r="B1950" t="s">
        <v>4058</v>
      </c>
      <c r="C1950" t="str">
        <f>IFERROR(VLOOKUP(Table1[[#This Row],[Ticker]],[1]!Table1[[Symbol]:[Industry]],2,FALSE),"-")</f>
        <v>-</v>
      </c>
      <c r="E1950">
        <v>380.67329475000003</v>
      </c>
      <c r="F1950">
        <v>1249.5</v>
      </c>
      <c r="G1950">
        <v>1240.96662919141</v>
      </c>
      <c r="H1950">
        <v>20.7443722476654</v>
      </c>
      <c r="I1950">
        <v>1254.31738133207</v>
      </c>
      <c r="J1950">
        <v>2.80657080537727</v>
      </c>
      <c r="K1950">
        <v>997.89021395165003</v>
      </c>
      <c r="M1950">
        <v>60.829273937592497</v>
      </c>
      <c r="N1950">
        <v>5.4890316542723898</v>
      </c>
      <c r="O1950">
        <v>4.0816326530612201</v>
      </c>
      <c r="P1950">
        <v>1334.5579793340901</v>
      </c>
    </row>
    <row r="1951" spans="1:17" hidden="1" x14ac:dyDescent="0.3">
      <c r="A1951" t="s">
        <v>4059</v>
      </c>
      <c r="B1951" t="s">
        <v>4060</v>
      </c>
      <c r="C1951" t="str">
        <f>IFERROR(VLOOKUP(Table1[[#This Row],[Ticker]],[1]!Table1[[Symbol]:[Industry]],2,FALSE),"-")</f>
        <v>-</v>
      </c>
      <c r="D1951" t="s">
        <v>188</v>
      </c>
      <c r="E1951">
        <v>380.39500125000001</v>
      </c>
      <c r="F1951">
        <v>4.95</v>
      </c>
      <c r="G1951">
        <v>-90.122447740346004</v>
      </c>
      <c r="H1951">
        <v>-27.499441874241501</v>
      </c>
      <c r="I1951">
        <v>-62.453462776113199</v>
      </c>
      <c r="J1951">
        <v>-22.739288137201399</v>
      </c>
      <c r="K1951">
        <v>6.3095695479438003</v>
      </c>
      <c r="L1951">
        <v>8.8555864897317402</v>
      </c>
      <c r="M1951">
        <v>26.1093746603208</v>
      </c>
      <c r="N1951">
        <v>3.4422089951234298</v>
      </c>
      <c r="O1951">
        <v>209.09090909090901</v>
      </c>
      <c r="P1951">
        <v>6.4516129032257998</v>
      </c>
      <c r="Q1951">
        <v>0.20356846575439599</v>
      </c>
    </row>
    <row r="1952" spans="1:17" hidden="1" x14ac:dyDescent="0.3">
      <c r="A1952" t="s">
        <v>4061</v>
      </c>
      <c r="B1952" t="s">
        <v>4062</v>
      </c>
      <c r="C1952" t="str">
        <f>IFERROR(VLOOKUP(Table1[[#This Row],[Ticker]],[1]!Table1[[Symbol]:[Industry]],2,FALSE),"-")</f>
        <v>-</v>
      </c>
      <c r="D1952" t="s">
        <v>230</v>
      </c>
      <c r="E1952">
        <v>380.14</v>
      </c>
      <c r="F1952">
        <v>229</v>
      </c>
      <c r="G1952">
        <v>5.3167062897380504</v>
      </c>
      <c r="H1952">
        <v>-0.237537112336801</v>
      </c>
      <c r="I1952">
        <v>-15.358150540476</v>
      </c>
      <c r="J1952">
        <v>-2.1551498564848202</v>
      </c>
      <c r="K1952">
        <v>231.81312563202701</v>
      </c>
      <c r="L1952">
        <v>229.10735285823301</v>
      </c>
      <c r="M1952">
        <v>50.770270404351201</v>
      </c>
      <c r="N1952">
        <v>0.89773269172410797</v>
      </c>
      <c r="O1952">
        <v>50.633187772925702</v>
      </c>
      <c r="P1952">
        <v>38.577912254160303</v>
      </c>
    </row>
    <row r="1953" spans="1:17" hidden="1" x14ac:dyDescent="0.3">
      <c r="A1953" t="s">
        <v>4063</v>
      </c>
      <c r="B1953" t="s">
        <v>4064</v>
      </c>
      <c r="C1953" t="str">
        <f>IFERROR(VLOOKUP(Table1[[#This Row],[Ticker]],[1]!Table1[[Symbol]:[Industry]],2,FALSE),"-")</f>
        <v>-</v>
      </c>
      <c r="D1953" t="s">
        <v>617</v>
      </c>
      <c r="E1953">
        <v>380.1066725</v>
      </c>
      <c r="F1953">
        <v>306.55</v>
      </c>
      <c r="G1953">
        <v>245.77214352399</v>
      </c>
      <c r="H1953">
        <v>11.1278146224852</v>
      </c>
      <c r="I1953">
        <v>98.756698915313393</v>
      </c>
      <c r="J1953">
        <v>20.269653599470502</v>
      </c>
      <c r="K1953">
        <v>271.74873431796698</v>
      </c>
      <c r="M1953">
        <v>84.183717815124496</v>
      </c>
      <c r="N1953">
        <v>1.86185686653771</v>
      </c>
      <c r="O1953">
        <v>8.0411025933779108</v>
      </c>
      <c r="P1953">
        <v>308.73333333333301</v>
      </c>
    </row>
    <row r="1954" spans="1:17" hidden="1" x14ac:dyDescent="0.3">
      <c r="A1954" t="s">
        <v>4065</v>
      </c>
      <c r="B1954" t="s">
        <v>4066</v>
      </c>
      <c r="C1954" t="str">
        <f>IFERROR(VLOOKUP(Table1[[#This Row],[Ticker]],[1]!Table1[[Symbol]:[Industry]],2,FALSE),"-")</f>
        <v>-</v>
      </c>
      <c r="D1954" t="s">
        <v>230</v>
      </c>
      <c r="E1954">
        <v>379.85346559999999</v>
      </c>
      <c r="F1954">
        <v>694.4</v>
      </c>
      <c r="G1954">
        <v>115.62870385514699</v>
      </c>
      <c r="H1954">
        <v>37.128657299312103</v>
      </c>
      <c r="I1954">
        <v>39.414344848345003</v>
      </c>
      <c r="J1954">
        <v>-1.11050579130561</v>
      </c>
      <c r="K1954">
        <v>599.03627089601105</v>
      </c>
      <c r="L1954">
        <v>468.92907548024903</v>
      </c>
      <c r="M1954">
        <v>55.116181790911803</v>
      </c>
      <c r="N1954">
        <v>0.51718843339243004</v>
      </c>
      <c r="O1954">
        <v>13.724078341013801</v>
      </c>
      <c r="P1954">
        <v>177.70445910817801</v>
      </c>
      <c r="Q1954">
        <v>9.7665337890609993E-2</v>
      </c>
    </row>
    <row r="1955" spans="1:17" hidden="1" x14ac:dyDescent="0.3">
      <c r="A1955" t="s">
        <v>4067</v>
      </c>
      <c r="B1955" t="s">
        <v>4068</v>
      </c>
      <c r="C1955" t="str">
        <f>IFERROR(VLOOKUP(Table1[[#This Row],[Ticker]],[1]!Table1[[Symbol]:[Industry]],2,FALSE),"-")</f>
        <v>-</v>
      </c>
      <c r="D1955" t="s">
        <v>46</v>
      </c>
      <c r="E1955">
        <v>378.30545498399999</v>
      </c>
      <c r="F1955">
        <v>21.48</v>
      </c>
      <c r="G1955">
        <v>175.065815953255</v>
      </c>
      <c r="H1955">
        <v>2.5005581257584302</v>
      </c>
      <c r="I1955">
        <v>38.733829779600299</v>
      </c>
      <c r="J1955">
        <v>-3.5974662192686502</v>
      </c>
      <c r="K1955">
        <v>18.892675836806902</v>
      </c>
      <c r="L1955">
        <v>14.432676373377699</v>
      </c>
      <c r="M1955">
        <v>50.8171531232137</v>
      </c>
      <c r="N1955">
        <v>0.69227782864705001</v>
      </c>
      <c r="O1955">
        <v>14.385474860335099</v>
      </c>
      <c r="Q1955">
        <v>0.101248420542497</v>
      </c>
    </row>
    <row r="1956" spans="1:17" hidden="1" x14ac:dyDescent="0.3">
      <c r="A1956" t="s">
        <v>4069</v>
      </c>
      <c r="B1956" t="s">
        <v>4070</v>
      </c>
      <c r="C1956" t="str">
        <f>IFERROR(VLOOKUP(Table1[[#This Row],[Ticker]],[1]!Table1[[Symbol]:[Industry]],2,FALSE),"-")</f>
        <v>-</v>
      </c>
      <c r="D1956" t="s">
        <v>242</v>
      </c>
      <c r="E1956">
        <v>377.34500000000003</v>
      </c>
      <c r="F1956">
        <v>3773.45</v>
      </c>
      <c r="G1956">
        <v>107.978538279161</v>
      </c>
      <c r="H1956">
        <v>-4.8795059510227503</v>
      </c>
      <c r="I1956">
        <v>11.901500964655501</v>
      </c>
      <c r="J1956">
        <v>-4.6520990394933897</v>
      </c>
      <c r="K1956">
        <v>3809.9926094859402</v>
      </c>
      <c r="L1956">
        <v>3021.30204827537</v>
      </c>
      <c r="M1956">
        <v>43.497383492791101</v>
      </c>
      <c r="N1956">
        <v>0.40250924794443999</v>
      </c>
      <c r="O1956">
        <v>35.022327048191897</v>
      </c>
      <c r="P1956">
        <v>156.66235886273901</v>
      </c>
      <c r="Q1956">
        <v>0.13763979248741001</v>
      </c>
    </row>
    <row r="1957" spans="1:17" hidden="1" x14ac:dyDescent="0.3">
      <c r="A1957" t="s">
        <v>4071</v>
      </c>
      <c r="B1957" t="s">
        <v>4072</v>
      </c>
      <c r="C1957" t="str">
        <f>IFERROR(VLOOKUP(Table1[[#This Row],[Ticker]],[1]!Table1[[Symbol]:[Industry]],2,FALSE),"-")</f>
        <v>-</v>
      </c>
      <c r="D1957" t="s">
        <v>230</v>
      </c>
      <c r="E1957">
        <v>375.94746505400002</v>
      </c>
      <c r="F1957">
        <v>136.57</v>
      </c>
      <c r="G1957">
        <v>-12.532616180492401</v>
      </c>
      <c r="H1957">
        <v>-7.6001612987019804</v>
      </c>
      <c r="I1957">
        <v>-4.4675792547966697</v>
      </c>
      <c r="J1957">
        <v>-1.0368462987053699</v>
      </c>
      <c r="K1957">
        <v>133.939799982241</v>
      </c>
      <c r="L1957">
        <v>128.229022783228</v>
      </c>
      <c r="M1957">
        <v>45.430530268896</v>
      </c>
      <c r="N1957">
        <v>0.84526127572350696</v>
      </c>
      <c r="O1957">
        <v>4.7082082448561096</v>
      </c>
      <c r="P1957">
        <v>19.798245614035</v>
      </c>
      <c r="Q1957">
        <v>3.4231928314461001E-2</v>
      </c>
    </row>
    <row r="1958" spans="1:17" hidden="1" x14ac:dyDescent="0.3">
      <c r="A1958" t="s">
        <v>4073</v>
      </c>
      <c r="B1958" t="s">
        <v>4074</v>
      </c>
      <c r="C1958" t="str">
        <f>IFERROR(VLOOKUP(Table1[[#This Row],[Ticker]],[1]!Table1[[Symbol]:[Industry]],2,FALSE),"-")</f>
        <v>-</v>
      </c>
      <c r="D1958" t="s">
        <v>1665</v>
      </c>
      <c r="E1958">
        <v>375.19959999999998</v>
      </c>
      <c r="F1958">
        <v>150.19999999999999</v>
      </c>
      <c r="G1958">
        <v>241.883399347856</v>
      </c>
      <c r="H1958">
        <v>5.7818081257584302</v>
      </c>
      <c r="I1958">
        <v>36.415960006352897</v>
      </c>
      <c r="J1958">
        <v>-7.4239291615998004</v>
      </c>
      <c r="K1958">
        <v>138.906382543929</v>
      </c>
      <c r="L1958">
        <v>103.260289751329</v>
      </c>
      <c r="M1958">
        <v>52.519911874023201</v>
      </c>
      <c r="N1958">
        <v>0.61777323799795703</v>
      </c>
      <c r="O1958">
        <v>5.6924101198402299</v>
      </c>
      <c r="P1958">
        <v>285.12820512820502</v>
      </c>
      <c r="Q1958">
        <v>0.16415172736389699</v>
      </c>
    </row>
    <row r="1959" spans="1:17" hidden="1" x14ac:dyDescent="0.3">
      <c r="A1959" t="s">
        <v>4075</v>
      </c>
      <c r="B1959" t="s">
        <v>4076</v>
      </c>
      <c r="C1959" t="str">
        <f>IFERROR(VLOOKUP(Table1[[#This Row],[Ticker]],[1]!Table1[[Symbol]:[Industry]],2,FALSE),"-")</f>
        <v>-</v>
      </c>
      <c r="D1959" t="s">
        <v>130</v>
      </c>
      <c r="E1959">
        <v>374.4097056</v>
      </c>
      <c r="F1959">
        <v>144</v>
      </c>
      <c r="G1959">
        <v>-16.055851752852199</v>
      </c>
      <c r="H1959">
        <v>-4.5960975155499098</v>
      </c>
      <c r="I1959">
        <v>-1.23378155643203</v>
      </c>
      <c r="J1959">
        <v>2.42864185601975</v>
      </c>
      <c r="K1959">
        <v>141.233815604104</v>
      </c>
      <c r="L1959">
        <v>132.43693004578699</v>
      </c>
      <c r="M1959">
        <v>65.108001791206107</v>
      </c>
      <c r="N1959">
        <v>0.57777527520481997</v>
      </c>
      <c r="O1959">
        <v>27.7777777777777</v>
      </c>
      <c r="P1959">
        <v>35.849056603773498</v>
      </c>
    </row>
    <row r="1960" spans="1:17" hidden="1" x14ac:dyDescent="0.3">
      <c r="A1960" t="s">
        <v>4077</v>
      </c>
      <c r="B1960" t="s">
        <v>4078</v>
      </c>
      <c r="C1960" t="str">
        <f>IFERROR(VLOOKUP(Table1[[#This Row],[Ticker]],[1]!Table1[[Symbol]:[Industry]],2,FALSE),"-")</f>
        <v>-</v>
      </c>
      <c r="D1960" t="s">
        <v>130</v>
      </c>
      <c r="E1960">
        <v>373.63663538999998</v>
      </c>
      <c r="F1960">
        <v>17.61</v>
      </c>
      <c r="G1960">
        <v>-37.8857337757876</v>
      </c>
      <c r="H1960">
        <v>-6.0157623490190097</v>
      </c>
      <c r="I1960">
        <v>-38.166534338241398</v>
      </c>
      <c r="J1960">
        <v>-0.80502659503998597</v>
      </c>
      <c r="K1960">
        <v>18.079538939762202</v>
      </c>
      <c r="L1960">
        <v>19.695258460984402</v>
      </c>
      <c r="M1960">
        <v>53.2734058537553</v>
      </c>
      <c r="N1960">
        <v>1.0738903921377601</v>
      </c>
      <c r="O1960">
        <v>83.986371379897705</v>
      </c>
      <c r="P1960">
        <v>10.062499999999901</v>
      </c>
      <c r="Q1960">
        <v>5.1768683473104003E-2</v>
      </c>
    </row>
    <row r="1961" spans="1:17" hidden="1" x14ac:dyDescent="0.3">
      <c r="A1961" t="s">
        <v>4079</v>
      </c>
      <c r="B1961" t="s">
        <v>4080</v>
      </c>
      <c r="C1961" t="str">
        <f>IFERROR(VLOOKUP(Table1[[#This Row],[Ticker]],[1]!Table1[[Symbol]:[Industry]],2,FALSE),"-")</f>
        <v>-</v>
      </c>
      <c r="D1961" t="s">
        <v>718</v>
      </c>
      <c r="E1961">
        <v>373.16630627000001</v>
      </c>
      <c r="F1961">
        <v>219.59</v>
      </c>
      <c r="G1961">
        <v>34.12805569479</v>
      </c>
      <c r="H1961">
        <v>0.97109968497288601</v>
      </c>
      <c r="I1961">
        <v>10.3176204729111</v>
      </c>
      <c r="J1961">
        <v>1.4586159353127599</v>
      </c>
      <c r="K1961">
        <v>204.228079345689</v>
      </c>
      <c r="L1961">
        <v>181.22084088122</v>
      </c>
      <c r="M1961">
        <v>43.478451693180702</v>
      </c>
      <c r="N1961">
        <v>0.75858382081924602</v>
      </c>
      <c r="O1961">
        <v>0.141172184525717</v>
      </c>
      <c r="P1961">
        <v>63.873134328358198</v>
      </c>
      <c r="Q1961">
        <v>8.1463636799704003E-2</v>
      </c>
    </row>
    <row r="1962" spans="1:17" hidden="1" x14ac:dyDescent="0.3">
      <c r="A1962" t="s">
        <v>4081</v>
      </c>
      <c r="B1962" t="s">
        <v>4082</v>
      </c>
      <c r="C1962" t="str">
        <f>IFERROR(VLOOKUP(Table1[[#This Row],[Ticker]],[1]!Table1[[Symbol]:[Industry]],2,FALSE),"-")</f>
        <v>-</v>
      </c>
      <c r="D1962" t="s">
        <v>546</v>
      </c>
      <c r="E1962">
        <v>371.13970738199998</v>
      </c>
      <c r="F1962">
        <v>134.06</v>
      </c>
      <c r="G1962">
        <v>46.1881421235665</v>
      </c>
      <c r="H1962">
        <v>16.568037038598099</v>
      </c>
      <c r="I1962">
        <v>-14.822874594600799</v>
      </c>
      <c r="J1962">
        <v>-6.2563997747583002</v>
      </c>
      <c r="K1962">
        <v>124.195612077007</v>
      </c>
      <c r="L1962">
        <v>108.588657180892</v>
      </c>
      <c r="M1962">
        <v>53.157113272950703</v>
      </c>
      <c r="N1962">
        <v>1.49912308067667</v>
      </c>
      <c r="O1962">
        <v>13.158287334029501</v>
      </c>
      <c r="P1962">
        <v>80.552188552188497</v>
      </c>
      <c r="Q1962">
        <v>5.5871528312598E-2</v>
      </c>
    </row>
    <row r="1963" spans="1:17" hidden="1" x14ac:dyDescent="0.3">
      <c r="A1963" t="s">
        <v>4083</v>
      </c>
      <c r="B1963" t="s">
        <v>4084</v>
      </c>
      <c r="C1963" t="str">
        <f>IFERROR(VLOOKUP(Table1[[#This Row],[Ticker]],[1]!Table1[[Symbol]:[Industry]],2,FALSE),"-")</f>
        <v>-</v>
      </c>
      <c r="D1963" t="s">
        <v>191</v>
      </c>
      <c r="E1963">
        <v>370.38477465</v>
      </c>
      <c r="F1963">
        <v>3129.5</v>
      </c>
      <c r="G1963">
        <v>104.250050647395</v>
      </c>
      <c r="H1963">
        <v>14.9888849740074</v>
      </c>
      <c r="I1963">
        <v>84.864222600264199</v>
      </c>
      <c r="J1963">
        <v>-3.6944666833938</v>
      </c>
      <c r="K1963">
        <v>2933.3126663550602</v>
      </c>
      <c r="L1963">
        <v>2411.52625257108</v>
      </c>
      <c r="M1963">
        <v>47.8926024742454</v>
      </c>
      <c r="N1963">
        <v>0.86831001649023798</v>
      </c>
      <c r="O1963">
        <v>14.874580603930299</v>
      </c>
      <c r="P1963">
        <v>135.283061423953</v>
      </c>
      <c r="Q1963">
        <v>5.6816275768011001E-2</v>
      </c>
    </row>
    <row r="1964" spans="1:17" hidden="1" x14ac:dyDescent="0.3">
      <c r="A1964" t="s">
        <v>4085</v>
      </c>
      <c r="B1964" t="s">
        <v>4086</v>
      </c>
      <c r="C1964" t="str">
        <f>IFERROR(VLOOKUP(Table1[[#This Row],[Ticker]],[1]!Table1[[Symbol]:[Industry]],2,FALSE),"-")</f>
        <v>-</v>
      </c>
      <c r="D1964" t="s">
        <v>387</v>
      </c>
      <c r="E1964">
        <v>370.31212799999997</v>
      </c>
      <c r="F1964">
        <v>342</v>
      </c>
      <c r="G1964">
        <v>104.949265836705</v>
      </c>
      <c r="H1964">
        <v>-10.440618344829799</v>
      </c>
      <c r="I1964">
        <v>103.63380986853601</v>
      </c>
      <c r="J1964">
        <v>0.923761317382645</v>
      </c>
      <c r="K1964">
        <v>312.007870114112</v>
      </c>
      <c r="L1964">
        <v>225.67990908416999</v>
      </c>
      <c r="M1964">
        <v>56.9131163927348</v>
      </c>
      <c r="N1964">
        <v>0.19743625995569999</v>
      </c>
      <c r="O1964">
        <v>7.6023391812865402</v>
      </c>
      <c r="P1964">
        <v>167.1875</v>
      </c>
    </row>
    <row r="1965" spans="1:17" hidden="1" x14ac:dyDescent="0.3">
      <c r="A1965" t="s">
        <v>4087</v>
      </c>
      <c r="B1965" t="s">
        <v>4088</v>
      </c>
      <c r="C1965" t="str">
        <f>IFERROR(VLOOKUP(Table1[[#This Row],[Ticker]],[1]!Table1[[Symbol]:[Industry]],2,FALSE),"-")</f>
        <v>-</v>
      </c>
      <c r="D1965" t="s">
        <v>328</v>
      </c>
      <c r="E1965">
        <v>369.83984185499997</v>
      </c>
      <c r="F1965">
        <v>27.71</v>
      </c>
      <c r="G1965">
        <v>44.584123732433</v>
      </c>
      <c r="H1965">
        <v>11.457079864888801</v>
      </c>
      <c r="I1965">
        <v>-23.613857620718601</v>
      </c>
      <c r="J1965">
        <v>-1.5666070371883201</v>
      </c>
      <c r="K1965">
        <v>26.032106694927201</v>
      </c>
      <c r="L1965">
        <v>25.016908380599901</v>
      </c>
      <c r="M1965">
        <v>63.571391092329797</v>
      </c>
      <c r="N1965">
        <v>1.46756980036547</v>
      </c>
      <c r="O1965">
        <v>27.932154456874699</v>
      </c>
      <c r="P1965">
        <v>81.1111111111111</v>
      </c>
      <c r="Q1965">
        <v>7.4632413876788997E-2</v>
      </c>
    </row>
    <row r="1966" spans="1:17" hidden="1" x14ac:dyDescent="0.3">
      <c r="A1966" t="s">
        <v>4089</v>
      </c>
      <c r="B1966" t="s">
        <v>4090</v>
      </c>
      <c r="C1966" t="str">
        <f>IFERROR(VLOOKUP(Table1[[#This Row],[Ticker]],[1]!Table1[[Symbol]:[Industry]],2,FALSE),"-")</f>
        <v>-</v>
      </c>
      <c r="D1966" t="s">
        <v>21</v>
      </c>
      <c r="E1966">
        <v>369.161</v>
      </c>
      <c r="F1966">
        <v>283.97000000000003</v>
      </c>
      <c r="G1966">
        <v>58.683824645794502</v>
      </c>
      <c r="H1966">
        <v>-3.03825995071896</v>
      </c>
      <c r="I1966">
        <v>46.5508681880167</v>
      </c>
      <c r="J1966">
        <v>19.005124943510101</v>
      </c>
      <c r="K1966">
        <v>230.45445127506201</v>
      </c>
      <c r="L1966">
        <v>203.620004773989</v>
      </c>
      <c r="M1966">
        <v>81.498045658594293</v>
      </c>
      <c r="N1966">
        <v>1.5554018684068001</v>
      </c>
      <c r="O1966">
        <v>0</v>
      </c>
      <c r="Q1966">
        <v>0.16381754867954201</v>
      </c>
    </row>
    <row r="1967" spans="1:17" hidden="1" x14ac:dyDescent="0.3">
      <c r="A1967" t="s">
        <v>4091</v>
      </c>
      <c r="B1967" t="s">
        <v>4092</v>
      </c>
      <c r="C1967" t="str">
        <f>IFERROR(VLOOKUP(Table1[[#This Row],[Ticker]],[1]!Table1[[Symbol]:[Industry]],2,FALSE),"-")</f>
        <v>-</v>
      </c>
      <c r="D1967" t="s">
        <v>191</v>
      </c>
      <c r="E1967">
        <v>368.95450683000001</v>
      </c>
      <c r="F1967">
        <v>354.85</v>
      </c>
      <c r="G1967">
        <v>91.638900570350103</v>
      </c>
      <c r="H1967">
        <v>1.4698497037456599</v>
      </c>
      <c r="I1967">
        <v>24.059104238754301</v>
      </c>
      <c r="J1967">
        <v>-5.6252086317778902</v>
      </c>
      <c r="K1967">
        <v>343.79123352665198</v>
      </c>
      <c r="L1967">
        <v>288.42148148963099</v>
      </c>
      <c r="M1967">
        <v>40.502399801061003</v>
      </c>
      <c r="N1967">
        <v>1.07627169902619</v>
      </c>
      <c r="O1967">
        <v>18.0921516133577</v>
      </c>
      <c r="P1967">
        <v>138.15436241610701</v>
      </c>
      <c r="Q1967">
        <v>6.6833073656258998E-2</v>
      </c>
    </row>
    <row r="1968" spans="1:17" hidden="1" x14ac:dyDescent="0.3">
      <c r="A1968" t="s">
        <v>4093</v>
      </c>
      <c r="B1968" t="s">
        <v>4094</v>
      </c>
      <c r="C1968" t="str">
        <f>IFERROR(VLOOKUP(Table1[[#This Row],[Ticker]],[1]!Table1[[Symbol]:[Industry]],2,FALSE),"-")</f>
        <v>-</v>
      </c>
      <c r="D1968" t="s">
        <v>104</v>
      </c>
      <c r="E1968">
        <v>368.60692499999999</v>
      </c>
      <c r="F1968">
        <v>14.75</v>
      </c>
      <c r="G1968">
        <v>-45.364610453309503</v>
      </c>
      <c r="H1968">
        <v>-3.4075538627555599</v>
      </c>
      <c r="I1968">
        <v>-18.0539677396755</v>
      </c>
      <c r="J1968">
        <v>4.1028451290602401</v>
      </c>
      <c r="K1968">
        <v>13.911627051674101</v>
      </c>
      <c r="L1968">
        <v>14.544783956760501</v>
      </c>
      <c r="M1968">
        <v>65.474687407233205</v>
      </c>
      <c r="N1968">
        <v>0.80427097190811403</v>
      </c>
      <c r="O1968">
        <v>48.406779661016898</v>
      </c>
      <c r="P1968">
        <v>31.1111111111111</v>
      </c>
      <c r="Q1968">
        <v>4.4999431476095003E-2</v>
      </c>
    </row>
    <row r="1969" spans="1:17" hidden="1" x14ac:dyDescent="0.3">
      <c r="A1969" t="s">
        <v>4095</v>
      </c>
      <c r="B1969" t="s">
        <v>4096</v>
      </c>
      <c r="C1969" t="str">
        <f>IFERROR(VLOOKUP(Table1[[#This Row],[Ticker]],[1]!Table1[[Symbol]:[Industry]],2,FALSE),"-")</f>
        <v>-</v>
      </c>
      <c r="E1969">
        <v>368.44642611</v>
      </c>
      <c r="F1969">
        <v>56.7</v>
      </c>
      <c r="G1969">
        <v>-78.019634906032493</v>
      </c>
      <c r="H1969">
        <v>-11.4588327371857</v>
      </c>
      <c r="I1969">
        <v>-47.343972599512</v>
      </c>
      <c r="J1969">
        <v>-9.5343151206757</v>
      </c>
      <c r="K1969">
        <v>62.0366150208785</v>
      </c>
      <c r="L1969">
        <v>81.351264413125307</v>
      </c>
      <c r="M1969">
        <v>24.994591963466799</v>
      </c>
      <c r="N1969">
        <v>0.51084484600879099</v>
      </c>
      <c r="O1969">
        <v>228.520654734815</v>
      </c>
      <c r="P1969">
        <v>12.4107850911974</v>
      </c>
      <c r="Q1969">
        <v>-0.17325998333701501</v>
      </c>
    </row>
    <row r="1970" spans="1:17" hidden="1" x14ac:dyDescent="0.3">
      <c r="A1970" t="s">
        <v>4097</v>
      </c>
      <c r="B1970" t="s">
        <v>4098</v>
      </c>
      <c r="C1970" t="str">
        <f>IFERROR(VLOOKUP(Table1[[#This Row],[Ticker]],[1]!Table1[[Symbol]:[Industry]],2,FALSE),"-")</f>
        <v>-</v>
      </c>
      <c r="D1970" t="s">
        <v>21</v>
      </c>
      <c r="E1970">
        <v>367.54718623799999</v>
      </c>
      <c r="F1970">
        <v>156.62</v>
      </c>
      <c r="G1970">
        <v>86.363945254048105</v>
      </c>
      <c r="H1970">
        <v>56.990141459091703</v>
      </c>
      <c r="I1970">
        <v>39.3937977275029</v>
      </c>
      <c r="J1970">
        <v>14.8352322699631</v>
      </c>
      <c r="K1970">
        <v>131.880456381518</v>
      </c>
      <c r="L1970">
        <v>114.54721550311</v>
      </c>
      <c r="M1970">
        <v>74.326862943225507</v>
      </c>
      <c r="N1970">
        <v>1.4398664520773099</v>
      </c>
      <c r="O1970">
        <v>4.7120418848167498</v>
      </c>
      <c r="P1970">
        <v>122.47159090909</v>
      </c>
      <c r="Q1970">
        <v>6.7547166756280003E-2</v>
      </c>
    </row>
    <row r="1971" spans="1:17" hidden="1" x14ac:dyDescent="0.3">
      <c r="A1971" t="s">
        <v>4099</v>
      </c>
      <c r="B1971" t="s">
        <v>4100</v>
      </c>
      <c r="C1971" t="str">
        <f>IFERROR(VLOOKUP(Table1[[#This Row],[Ticker]],[1]!Table1[[Symbol]:[Industry]],2,FALSE),"-")</f>
        <v>-</v>
      </c>
      <c r="D1971" t="s">
        <v>21</v>
      </c>
      <c r="E1971">
        <v>367.1619172</v>
      </c>
      <c r="F1971">
        <v>65.349999999999994</v>
      </c>
      <c r="G1971">
        <v>30.820569674111098</v>
      </c>
      <c r="H1971">
        <v>23.663348823432798</v>
      </c>
      <c r="I1971">
        <v>35.347607741980902</v>
      </c>
      <c r="J1971">
        <v>7.1864766138545102</v>
      </c>
      <c r="K1971">
        <v>50.255572496992102</v>
      </c>
      <c r="M1971">
        <v>84.058698521082604</v>
      </c>
      <c r="N1971">
        <v>1.3048642039996501</v>
      </c>
      <c r="O1971">
        <v>2.2188217291507302</v>
      </c>
      <c r="P1971">
        <v>142.03703703703701</v>
      </c>
    </row>
    <row r="1972" spans="1:17" hidden="1" x14ac:dyDescent="0.3">
      <c r="A1972" t="s">
        <v>4101</v>
      </c>
      <c r="B1972" t="s">
        <v>4102</v>
      </c>
      <c r="C1972" t="str">
        <f>IFERROR(VLOOKUP(Table1[[#This Row],[Ticker]],[1]!Table1[[Symbol]:[Industry]],2,FALSE),"-")</f>
        <v>-</v>
      </c>
      <c r="D1972" t="s">
        <v>46</v>
      </c>
      <c r="E1972">
        <v>366.81955199999999</v>
      </c>
      <c r="F1972">
        <v>146.85</v>
      </c>
      <c r="G1972">
        <v>69.316455387106302</v>
      </c>
      <c r="H1972">
        <v>60.035184164539501</v>
      </c>
      <c r="I1972">
        <v>83.666541305249893</v>
      </c>
      <c r="J1972">
        <v>3.7249381523160401</v>
      </c>
      <c r="K1972">
        <v>117.32780988458499</v>
      </c>
      <c r="M1972">
        <v>55.209697941205498</v>
      </c>
      <c r="N1972">
        <v>1.3883617602504801</v>
      </c>
      <c r="O1972">
        <v>10.963568266938999</v>
      </c>
      <c r="P1972">
        <v>133.09523809523799</v>
      </c>
    </row>
    <row r="1973" spans="1:17" hidden="1" x14ac:dyDescent="0.3">
      <c r="A1973" t="s">
        <v>4103</v>
      </c>
      <c r="B1973" t="s">
        <v>4104</v>
      </c>
      <c r="C1973" t="str">
        <f>IFERROR(VLOOKUP(Table1[[#This Row],[Ticker]],[1]!Table1[[Symbol]:[Industry]],2,FALSE),"-")</f>
        <v>-</v>
      </c>
      <c r="D1973" t="s">
        <v>1141</v>
      </c>
      <c r="E1973">
        <v>366.47607900000003</v>
      </c>
      <c r="F1973">
        <v>149.69999999999999</v>
      </c>
      <c r="G1973">
        <v>362.42727170180802</v>
      </c>
      <c r="H1973">
        <v>38.010762207390997</v>
      </c>
      <c r="I1973">
        <v>29.3567610454419</v>
      </c>
      <c r="J1973">
        <v>18.446204208902302</v>
      </c>
      <c r="K1973">
        <v>103.4894975717</v>
      </c>
      <c r="L1973">
        <v>77.786081655994707</v>
      </c>
      <c r="M1973">
        <v>99.447847101358505</v>
      </c>
      <c r="N1973">
        <v>3.2498132567206999</v>
      </c>
      <c r="O1973">
        <v>0</v>
      </c>
      <c r="P1973">
        <v>468.55298139004901</v>
      </c>
      <c r="Q1973">
        <v>0.32100700831296702</v>
      </c>
    </row>
    <row r="1974" spans="1:17" hidden="1" x14ac:dyDescent="0.3">
      <c r="A1974" t="s">
        <v>4105</v>
      </c>
      <c r="B1974" t="s">
        <v>4106</v>
      </c>
      <c r="C1974" t="str">
        <f>IFERROR(VLOOKUP(Table1[[#This Row],[Ticker]],[1]!Table1[[Symbol]:[Industry]],2,FALSE),"-")</f>
        <v>-</v>
      </c>
      <c r="D1974" t="s">
        <v>948</v>
      </c>
      <c r="E1974">
        <v>366.05898146999999</v>
      </c>
      <c r="F1974">
        <v>275.10000000000002</v>
      </c>
      <c r="G1974">
        <v>-1.43484554740578</v>
      </c>
      <c r="H1974">
        <v>19.033172152241999</v>
      </c>
      <c r="I1974">
        <v>-6.9428633854298498</v>
      </c>
      <c r="J1974">
        <v>-0.13825275321118699</v>
      </c>
      <c r="K1974">
        <v>228.86775136906701</v>
      </c>
      <c r="L1974">
        <v>236.104132194952</v>
      </c>
      <c r="M1974">
        <v>90.462976585382705</v>
      </c>
      <c r="N1974">
        <v>1.8177413867266301</v>
      </c>
      <c r="O1974">
        <v>23.954925481642999</v>
      </c>
      <c r="P1974">
        <v>46.329787234042499</v>
      </c>
      <c r="Q1974">
        <v>3.2756619138952003E-2</v>
      </c>
    </row>
    <row r="1975" spans="1:17" hidden="1" x14ac:dyDescent="0.3">
      <c r="A1975" t="s">
        <v>4107</v>
      </c>
      <c r="B1975" t="s">
        <v>4108</v>
      </c>
      <c r="C1975" t="str">
        <f>IFERROR(VLOOKUP(Table1[[#This Row],[Ticker]],[1]!Table1[[Symbol]:[Industry]],2,FALSE),"-")</f>
        <v>-</v>
      </c>
      <c r="D1975" t="s">
        <v>46</v>
      </c>
      <c r="E1975">
        <v>365.87332032</v>
      </c>
      <c r="F1975">
        <v>285.89999999999998</v>
      </c>
      <c r="G1975">
        <v>146.93194981938899</v>
      </c>
      <c r="H1975">
        <v>177.482243107443</v>
      </c>
      <c r="I1975">
        <v>160.28270196005101</v>
      </c>
      <c r="J1975">
        <v>21.742783194105002</v>
      </c>
      <c r="M1975">
        <v>92.286618089006495</v>
      </c>
      <c r="O1975">
        <v>0</v>
      </c>
      <c r="P1975">
        <v>188.20564516128999</v>
      </c>
    </row>
    <row r="1976" spans="1:17" hidden="1" x14ac:dyDescent="0.3">
      <c r="A1976" t="s">
        <v>4109</v>
      </c>
      <c r="B1976" t="s">
        <v>4110</v>
      </c>
      <c r="C1976" t="str">
        <f>IFERROR(VLOOKUP(Table1[[#This Row],[Ticker]],[1]!Table1[[Symbol]:[Industry]],2,FALSE),"-")</f>
        <v>-</v>
      </c>
      <c r="D1976" t="s">
        <v>887</v>
      </c>
      <c r="E1976">
        <v>365.42992500000003</v>
      </c>
      <c r="F1976">
        <v>645.75</v>
      </c>
      <c r="G1976">
        <v>79.646235533675195</v>
      </c>
      <c r="H1976">
        <v>21.6293230337834</v>
      </c>
      <c r="I1976">
        <v>44.980092086638102</v>
      </c>
      <c r="J1976">
        <v>2.5695289025395698</v>
      </c>
      <c r="K1976">
        <v>548.34297892240204</v>
      </c>
      <c r="M1976">
        <v>65.744775556438398</v>
      </c>
      <c r="N1976">
        <v>2.0510758211759099</v>
      </c>
      <c r="O1976">
        <v>4.5296167247386796</v>
      </c>
      <c r="P1976">
        <v>152.24609375</v>
      </c>
    </row>
    <row r="1977" spans="1:17" hidden="1" x14ac:dyDescent="0.3">
      <c r="A1977" t="s">
        <v>4111</v>
      </c>
      <c r="B1977" t="s">
        <v>4112</v>
      </c>
      <c r="C1977" t="str">
        <f>IFERROR(VLOOKUP(Table1[[#This Row],[Ticker]],[1]!Table1[[Symbol]:[Industry]],2,FALSE),"-")</f>
        <v>-</v>
      </c>
      <c r="D1977" t="s">
        <v>833</v>
      </c>
      <c r="E1977">
        <v>365.34103493999999</v>
      </c>
      <c r="F1977">
        <v>27.58</v>
      </c>
      <c r="G1977">
        <v>89.999252221736896</v>
      </c>
      <c r="H1977">
        <v>31.9079655331658</v>
      </c>
      <c r="I1977">
        <v>74.558430740853495</v>
      </c>
      <c r="J1977">
        <v>-7.1436847219753696</v>
      </c>
      <c r="K1977">
        <v>24.257156807238299</v>
      </c>
      <c r="L1977">
        <v>20.068534733638899</v>
      </c>
      <c r="M1977">
        <v>45.851717829032303</v>
      </c>
      <c r="N1977">
        <v>0.185957367763017</v>
      </c>
      <c r="O1977">
        <v>22.189992748368301</v>
      </c>
      <c r="P1977">
        <v>136.062767475035</v>
      </c>
      <c r="Q1977">
        <v>8.6367677537609003E-2</v>
      </c>
    </row>
    <row r="1978" spans="1:17" hidden="1" x14ac:dyDescent="0.3">
      <c r="A1978" t="s">
        <v>4113</v>
      </c>
      <c r="B1978" t="s">
        <v>4114</v>
      </c>
      <c r="C1978" t="str">
        <f>IFERROR(VLOOKUP(Table1[[#This Row],[Ticker]],[1]!Table1[[Symbol]:[Industry]],2,FALSE),"-")</f>
        <v>-</v>
      </c>
      <c r="D1978" t="s">
        <v>140</v>
      </c>
      <c r="E1978">
        <v>364.47596529999998</v>
      </c>
      <c r="F1978">
        <v>145</v>
      </c>
      <c r="G1978">
        <v>-69.727630036440203</v>
      </c>
      <c r="H1978">
        <v>-13.219166651729999</v>
      </c>
      <c r="I1978">
        <v>-38.701594214585697</v>
      </c>
      <c r="J1978">
        <v>-4.9303196536726303E-2</v>
      </c>
      <c r="K1978">
        <v>195.645137346273</v>
      </c>
      <c r="L1978">
        <v>240.141762027239</v>
      </c>
      <c r="M1978">
        <v>82.327891849548493</v>
      </c>
      <c r="N1978">
        <v>0.63399015453809904</v>
      </c>
      <c r="O1978">
        <v>112.413793103448</v>
      </c>
      <c r="P1978">
        <v>7.3676416142169403</v>
      </c>
      <c r="Q1978">
        <v>3.9986582716560998E-2</v>
      </c>
    </row>
    <row r="1979" spans="1:17" hidden="1" x14ac:dyDescent="0.3">
      <c r="A1979" t="s">
        <v>4115</v>
      </c>
      <c r="B1979" t="s">
        <v>4116</v>
      </c>
      <c r="C1979" t="str">
        <f>IFERROR(VLOOKUP(Table1[[#This Row],[Ticker]],[1]!Table1[[Symbol]:[Industry]],2,FALSE),"-")</f>
        <v>-</v>
      </c>
      <c r="D1979" t="s">
        <v>242</v>
      </c>
      <c r="E1979">
        <v>361.67455124999998</v>
      </c>
      <c r="F1979">
        <v>202.05</v>
      </c>
      <c r="G1979">
        <v>23.103252433013999</v>
      </c>
      <c r="H1979">
        <v>-6.4468102952941901</v>
      </c>
      <c r="I1979">
        <v>5.7074450002911696</v>
      </c>
      <c r="J1979">
        <v>8.9747228207053702</v>
      </c>
      <c r="K1979">
        <v>186.718273827079</v>
      </c>
      <c r="M1979">
        <v>77.850918618872598</v>
      </c>
      <c r="N1979">
        <v>1.0501416347866701</v>
      </c>
      <c r="O1979">
        <v>23.236822568671101</v>
      </c>
      <c r="P1979">
        <v>63.603238866396701</v>
      </c>
    </row>
    <row r="1980" spans="1:17" hidden="1" x14ac:dyDescent="0.3">
      <c r="A1980" t="s">
        <v>4117</v>
      </c>
      <c r="B1980" t="s">
        <v>4118</v>
      </c>
      <c r="C1980" t="str">
        <f>IFERROR(VLOOKUP(Table1[[#This Row],[Ticker]],[1]!Table1[[Symbol]:[Industry]],2,FALSE),"-")</f>
        <v>-</v>
      </c>
      <c r="D1980" t="s">
        <v>230</v>
      </c>
      <c r="E1980">
        <v>361.23967740000001</v>
      </c>
      <c r="F1980">
        <v>139</v>
      </c>
      <c r="G1980">
        <v>78.130352061270003</v>
      </c>
      <c r="H1980">
        <v>12.670049651182101</v>
      </c>
      <c r="I1980">
        <v>-9.6089055116664905</v>
      </c>
      <c r="J1980">
        <v>24.769382596760501</v>
      </c>
      <c r="K1980">
        <v>126.053255258143</v>
      </c>
      <c r="L1980">
        <v>115.604819536828</v>
      </c>
      <c r="M1980">
        <v>72.224732376213197</v>
      </c>
      <c r="N1980">
        <v>1.47345807433008</v>
      </c>
      <c r="O1980">
        <v>24.3884892086331</v>
      </c>
      <c r="P1980">
        <v>119.728106228264</v>
      </c>
      <c r="Q1980">
        <v>4.0331002504664003E-2</v>
      </c>
    </row>
    <row r="1981" spans="1:17" hidden="1" x14ac:dyDescent="0.3">
      <c r="A1981" t="s">
        <v>4119</v>
      </c>
      <c r="B1981" t="s">
        <v>4120</v>
      </c>
      <c r="C1981" t="str">
        <f>IFERROR(VLOOKUP(Table1[[#This Row],[Ticker]],[1]!Table1[[Symbol]:[Industry]],2,FALSE),"-")</f>
        <v>-</v>
      </c>
      <c r="D1981" t="s">
        <v>482</v>
      </c>
      <c r="E1981">
        <v>361.11198106799998</v>
      </c>
      <c r="F1981">
        <v>43.72</v>
      </c>
      <c r="G1981">
        <v>-41.371080483640696</v>
      </c>
      <c r="H1981">
        <v>20.7650209356757</v>
      </c>
      <c r="I1981">
        <v>-21.951519019792499</v>
      </c>
      <c r="J1981">
        <v>-5.2354578872879003</v>
      </c>
      <c r="K1981">
        <v>37.665037674222702</v>
      </c>
      <c r="L1981">
        <v>41.008837935298203</v>
      </c>
      <c r="M1981">
        <v>71.609380374345605</v>
      </c>
      <c r="N1981">
        <v>2.7338276811301498</v>
      </c>
      <c r="O1981">
        <v>36.550777676120703</v>
      </c>
      <c r="P1981">
        <v>52.867132867132803</v>
      </c>
      <c r="Q1981">
        <v>8.2488324170805996E-2</v>
      </c>
    </row>
    <row r="1982" spans="1:17" hidden="1" x14ac:dyDescent="0.3">
      <c r="A1982" t="s">
        <v>4121</v>
      </c>
      <c r="B1982" t="s">
        <v>4122</v>
      </c>
      <c r="C1982" t="str">
        <f>IFERROR(VLOOKUP(Table1[[#This Row],[Ticker]],[1]!Table1[[Symbol]:[Industry]],2,FALSE),"-")</f>
        <v>-</v>
      </c>
      <c r="E1982">
        <v>360.55859299999997</v>
      </c>
      <c r="F1982">
        <v>18.53</v>
      </c>
      <c r="G1982">
        <v>-3.5462988474641901</v>
      </c>
      <c r="H1982">
        <v>-23.687782681416401</v>
      </c>
      <c r="I1982">
        <v>-18.322526986936801</v>
      </c>
      <c r="J1982">
        <v>-0.52034486655186696</v>
      </c>
      <c r="K1982">
        <v>21.469452180074899</v>
      </c>
      <c r="L1982">
        <v>22.123355917734301</v>
      </c>
      <c r="M1982">
        <v>46.451516205069197</v>
      </c>
      <c r="N1982">
        <v>2.3715898950927898</v>
      </c>
      <c r="O1982">
        <v>83.486238532109994</v>
      </c>
      <c r="P1982">
        <v>68.301544050862802</v>
      </c>
      <c r="Q1982">
        <v>0.115493972558102</v>
      </c>
    </row>
    <row r="1983" spans="1:17" hidden="1" x14ac:dyDescent="0.3">
      <c r="A1983" t="s">
        <v>4123</v>
      </c>
      <c r="B1983" t="s">
        <v>4124</v>
      </c>
      <c r="C1983" t="str">
        <f>IFERROR(VLOOKUP(Table1[[#This Row],[Ticker]],[1]!Table1[[Symbol]:[Industry]],2,FALSE),"-")</f>
        <v>-</v>
      </c>
      <c r="D1983" t="s">
        <v>242</v>
      </c>
      <c r="E1983">
        <v>360.10269712899998</v>
      </c>
      <c r="F1983">
        <v>70.63</v>
      </c>
      <c r="G1983">
        <v>52.424013311453002</v>
      </c>
      <c r="H1983">
        <v>15.7419374361032</v>
      </c>
      <c r="I1983">
        <v>16.5320195214709</v>
      </c>
      <c r="J1983">
        <v>4.7783506152240598</v>
      </c>
      <c r="K1983">
        <v>66.147545950701897</v>
      </c>
      <c r="L1983">
        <v>60.907604136884601</v>
      </c>
      <c r="M1983">
        <v>60.811904979437799</v>
      </c>
      <c r="N1983">
        <v>2.0644854383587901</v>
      </c>
      <c r="O1983">
        <v>27.707772901033501</v>
      </c>
      <c r="P1983">
        <v>84.172099087353303</v>
      </c>
      <c r="Q1983">
        <v>-9.4826613185800008E-3</v>
      </c>
    </row>
    <row r="1984" spans="1:17" hidden="1" x14ac:dyDescent="0.3">
      <c r="A1984" t="s">
        <v>4125</v>
      </c>
      <c r="B1984" t="s">
        <v>4126</v>
      </c>
      <c r="C1984" t="str">
        <f>IFERROR(VLOOKUP(Table1[[#This Row],[Ticker]],[1]!Table1[[Symbol]:[Industry]],2,FALSE),"-")</f>
        <v>-</v>
      </c>
      <c r="D1984" t="s">
        <v>1521</v>
      </c>
      <c r="E1984">
        <v>359.95504740000001</v>
      </c>
      <c r="F1984">
        <v>176.79</v>
      </c>
      <c r="G1984">
        <v>-27.706705642795299</v>
      </c>
      <c r="H1984">
        <v>-4.7145581533113301</v>
      </c>
      <c r="I1984">
        <v>-56.259673211678802</v>
      </c>
      <c r="J1984">
        <v>2.1109030645967501</v>
      </c>
      <c r="K1984">
        <v>202.14305614292101</v>
      </c>
      <c r="L1984">
        <v>228.263090245244</v>
      </c>
      <c r="M1984">
        <v>47.615357680126898</v>
      </c>
      <c r="N1984">
        <v>0.31981212524876701</v>
      </c>
      <c r="O1984">
        <v>116.471519882346</v>
      </c>
      <c r="P1984">
        <v>10.355805243445699</v>
      </c>
      <c r="Q1984">
        <v>0.145403022025198</v>
      </c>
    </row>
    <row r="1985" spans="1:17" hidden="1" x14ac:dyDescent="0.3">
      <c r="A1985" t="s">
        <v>4127</v>
      </c>
      <c r="B1985" t="s">
        <v>4128</v>
      </c>
      <c r="C1985" t="str">
        <f>IFERROR(VLOOKUP(Table1[[#This Row],[Ticker]],[1]!Table1[[Symbol]:[Industry]],2,FALSE),"-")</f>
        <v>-</v>
      </c>
      <c r="D1985" t="s">
        <v>2952</v>
      </c>
      <c r="E1985">
        <v>359.762</v>
      </c>
      <c r="F1985">
        <v>356.2</v>
      </c>
      <c r="G1985">
        <v>24.310101079893698</v>
      </c>
      <c r="H1985">
        <v>6.7545263797266797</v>
      </c>
      <c r="I1985">
        <v>11.185644081046499</v>
      </c>
      <c r="J1985">
        <v>-0.74433559070071098</v>
      </c>
      <c r="K1985">
        <v>332.82840958220902</v>
      </c>
      <c r="L1985">
        <v>302.80011762037401</v>
      </c>
      <c r="M1985">
        <v>68.830442640991905</v>
      </c>
      <c r="N1985">
        <v>0.94441703491676099</v>
      </c>
      <c r="O1985">
        <v>13.6861313868613</v>
      </c>
      <c r="P1985">
        <v>69.538315088053295</v>
      </c>
      <c r="Q1985">
        <v>0.254911776483421</v>
      </c>
    </row>
    <row r="1986" spans="1:17" hidden="1" x14ac:dyDescent="0.3">
      <c r="A1986" t="s">
        <v>4129</v>
      </c>
      <c r="B1986" t="s">
        <v>4130</v>
      </c>
      <c r="C1986" t="str">
        <f>IFERROR(VLOOKUP(Table1[[#This Row],[Ticker]],[1]!Table1[[Symbol]:[Industry]],2,FALSE),"-")</f>
        <v>-</v>
      </c>
      <c r="D1986" t="s">
        <v>617</v>
      </c>
      <c r="E1986">
        <v>358.67167890399998</v>
      </c>
      <c r="F1986">
        <v>40.24</v>
      </c>
      <c r="G1986">
        <v>-0.89556013195937101</v>
      </c>
      <c r="H1986">
        <v>7.3217312301933397</v>
      </c>
      <c r="I1986">
        <v>-5.8288698454517096</v>
      </c>
      <c r="J1986">
        <v>5.4536615565713698</v>
      </c>
      <c r="K1986">
        <v>38.023772809914902</v>
      </c>
      <c r="L1986">
        <v>37.9852899038058</v>
      </c>
      <c r="M1986">
        <v>73.187521266349407</v>
      </c>
      <c r="N1986">
        <v>1.44034505243268</v>
      </c>
      <c r="O1986">
        <v>27.4850894632206</v>
      </c>
      <c r="P1986">
        <v>44.748201438848902</v>
      </c>
      <c r="Q1986">
        <v>1.6585908714184E-2</v>
      </c>
    </row>
    <row r="1987" spans="1:17" hidden="1" x14ac:dyDescent="0.3">
      <c r="A1987" t="s">
        <v>4131</v>
      </c>
      <c r="B1987" t="s">
        <v>4132</v>
      </c>
      <c r="C1987" t="str">
        <f>IFERROR(VLOOKUP(Table1[[#This Row],[Ticker]],[1]!Table1[[Symbol]:[Industry]],2,FALSE),"-")</f>
        <v>-</v>
      </c>
      <c r="D1987" t="s">
        <v>130</v>
      </c>
      <c r="E1987">
        <v>358.56086845499999</v>
      </c>
      <c r="F1987">
        <v>68.489999999999995</v>
      </c>
      <c r="G1987">
        <v>68.120811804861702</v>
      </c>
      <c r="H1987">
        <v>-13.581601839403399</v>
      </c>
      <c r="I1987">
        <v>-2.1024988468438099</v>
      </c>
      <c r="J1987">
        <v>-2.6470130671961201</v>
      </c>
      <c r="K1987">
        <v>68.6943782227128</v>
      </c>
      <c r="L1987">
        <v>64.303555123485495</v>
      </c>
      <c r="M1987">
        <v>65.315839487316595</v>
      </c>
      <c r="N1987">
        <v>0.66076546413301396</v>
      </c>
      <c r="O1987">
        <v>38.560373777193703</v>
      </c>
      <c r="P1987">
        <v>105.05988023952</v>
      </c>
      <c r="Q1987">
        <v>3.1549878504813E-2</v>
      </c>
    </row>
    <row r="1988" spans="1:17" hidden="1" x14ac:dyDescent="0.3">
      <c r="A1988" t="s">
        <v>4133</v>
      </c>
      <c r="B1988" t="s">
        <v>4134</v>
      </c>
      <c r="C1988" t="str">
        <f>IFERROR(VLOOKUP(Table1[[#This Row],[Ticker]],[1]!Table1[[Symbol]:[Industry]],2,FALSE),"-")</f>
        <v>-</v>
      </c>
      <c r="D1988" t="s">
        <v>140</v>
      </c>
      <c r="E1988">
        <v>358.0452828</v>
      </c>
      <c r="F1988">
        <v>9.09</v>
      </c>
      <c r="G1988">
        <v>88.528588474851702</v>
      </c>
      <c r="H1988">
        <v>10.5525061777064</v>
      </c>
      <c r="I1988">
        <v>71.633351310700803</v>
      </c>
      <c r="J1988">
        <v>-11.0964904191125</v>
      </c>
      <c r="K1988">
        <v>8.6192571653289995</v>
      </c>
      <c r="L1988">
        <v>6.3985628380437598</v>
      </c>
      <c r="M1988">
        <v>44.145096933799501</v>
      </c>
      <c r="N1988">
        <v>0.90891849383959</v>
      </c>
      <c r="O1988">
        <v>22.112211221122099</v>
      </c>
      <c r="P1988">
        <v>224.642857142857</v>
      </c>
      <c r="Q1988">
        <v>0.10927243345748</v>
      </c>
    </row>
    <row r="1989" spans="1:17" hidden="1" x14ac:dyDescent="0.3">
      <c r="A1989" t="s">
        <v>4135</v>
      </c>
      <c r="B1989" t="s">
        <v>4136</v>
      </c>
      <c r="C1989" t="str">
        <f>IFERROR(VLOOKUP(Table1[[#This Row],[Ticker]],[1]!Table1[[Symbol]:[Industry]],2,FALSE),"-")</f>
        <v>-</v>
      </c>
      <c r="D1989" t="s">
        <v>95</v>
      </c>
      <c r="E1989">
        <v>357.45764639999999</v>
      </c>
      <c r="F1989">
        <v>128.11000000000001</v>
      </c>
      <c r="G1989">
        <v>-42.3540884054241</v>
      </c>
      <c r="H1989">
        <v>14.6476169492878</v>
      </c>
      <c r="I1989">
        <v>-35.244474278928202</v>
      </c>
      <c r="J1989">
        <v>6.9511369014473896</v>
      </c>
      <c r="K1989">
        <v>116.947481682171</v>
      </c>
      <c r="L1989">
        <v>131.192351352625</v>
      </c>
      <c r="M1989">
        <v>69.148345202185496</v>
      </c>
      <c r="N1989">
        <v>1.56087884399537</v>
      </c>
      <c r="O1989">
        <v>46.905003512606299</v>
      </c>
      <c r="P1989">
        <v>30.591233435270102</v>
      </c>
      <c r="Q1989">
        <v>8.5366663230261E-2</v>
      </c>
    </row>
    <row r="1990" spans="1:17" hidden="1" x14ac:dyDescent="0.3">
      <c r="A1990" t="s">
        <v>4137</v>
      </c>
      <c r="B1990" t="s">
        <v>4138</v>
      </c>
      <c r="C1990" t="str">
        <f>IFERROR(VLOOKUP(Table1[[#This Row],[Ticker]],[1]!Table1[[Symbol]:[Industry]],2,FALSE),"-")</f>
        <v>-</v>
      </c>
      <c r="D1990" t="s">
        <v>375</v>
      </c>
      <c r="E1990">
        <v>357.35923571999899</v>
      </c>
      <c r="F1990">
        <v>274.8</v>
      </c>
      <c r="G1990">
        <v>38.363840538143499</v>
      </c>
      <c r="H1990">
        <v>23.460823026420599</v>
      </c>
      <c r="I1990">
        <v>19.858791896985899</v>
      </c>
      <c r="J1990">
        <v>6.1810785031932598</v>
      </c>
      <c r="K1990">
        <v>254.32708651958501</v>
      </c>
      <c r="L1990">
        <v>233.89360385804599</v>
      </c>
      <c r="M1990">
        <v>65.496466884035399</v>
      </c>
      <c r="N1990">
        <v>1.3348579440321799</v>
      </c>
      <c r="O1990">
        <v>24.708879184861701</v>
      </c>
      <c r="P1990">
        <v>73.869028788358094</v>
      </c>
      <c r="Q1990">
        <v>5.9392248894858002E-2</v>
      </c>
    </row>
    <row r="1991" spans="1:17" hidden="1" x14ac:dyDescent="0.3">
      <c r="A1991" t="s">
        <v>4139</v>
      </c>
      <c r="B1991" t="s">
        <v>4140</v>
      </c>
      <c r="C1991" t="str">
        <f>IFERROR(VLOOKUP(Table1[[#This Row],[Ticker]],[1]!Table1[[Symbol]:[Industry]],2,FALSE),"-")</f>
        <v>-</v>
      </c>
      <c r="E1991">
        <v>356.470596</v>
      </c>
      <c r="F1991">
        <v>148.6</v>
      </c>
      <c r="G1991">
        <v>-35.600901295740002</v>
      </c>
      <c r="H1991">
        <v>-0.32087044567012601</v>
      </c>
      <c r="I1991">
        <v>-37.292102320635102</v>
      </c>
      <c r="J1991">
        <v>2.20769677300571</v>
      </c>
      <c r="K1991">
        <v>148.33015112015201</v>
      </c>
      <c r="L1991">
        <v>159.45648062437999</v>
      </c>
      <c r="M1991">
        <v>55.102353406488596</v>
      </c>
      <c r="N1991">
        <v>0.75040489188399095</v>
      </c>
      <c r="O1991">
        <v>48.721399730820899</v>
      </c>
      <c r="P1991">
        <v>18.6427145708582</v>
      </c>
    </row>
    <row r="1992" spans="1:17" hidden="1" x14ac:dyDescent="0.3">
      <c r="A1992" t="s">
        <v>4141</v>
      </c>
      <c r="B1992" t="s">
        <v>4142</v>
      </c>
      <c r="C1992" t="str">
        <f>IFERROR(VLOOKUP(Table1[[#This Row],[Ticker]],[1]!Table1[[Symbol]:[Industry]],2,FALSE),"-")</f>
        <v>-</v>
      </c>
      <c r="D1992" t="s">
        <v>119</v>
      </c>
      <c r="E1992">
        <v>355.51418715</v>
      </c>
      <c r="F1992">
        <v>693.3</v>
      </c>
      <c r="G1992">
        <v>5.7544049739173397</v>
      </c>
      <c r="H1992">
        <v>33.8970922745861</v>
      </c>
      <c r="I1992">
        <v>3.0102590744699</v>
      </c>
      <c r="J1992">
        <v>-3.3160222996613502</v>
      </c>
      <c r="K1992">
        <v>596.23720014620199</v>
      </c>
      <c r="L1992">
        <v>569.66893001534197</v>
      </c>
      <c r="M1992">
        <v>60.481752003992703</v>
      </c>
      <c r="N1992">
        <v>4.8845891602985496</v>
      </c>
      <c r="O1992">
        <v>18.916774844944399</v>
      </c>
      <c r="P1992">
        <v>41.4897959183673</v>
      </c>
      <c r="Q1992">
        <v>4.7606328330397997E-2</v>
      </c>
    </row>
    <row r="1993" spans="1:17" hidden="1" x14ac:dyDescent="0.3">
      <c r="A1993" t="s">
        <v>4143</v>
      </c>
      <c r="B1993" t="s">
        <v>4144</v>
      </c>
      <c r="C1993" t="str">
        <f>IFERROR(VLOOKUP(Table1[[#This Row],[Ticker]],[1]!Table1[[Symbol]:[Industry]],2,FALSE),"-")</f>
        <v>-</v>
      </c>
      <c r="D1993" t="s">
        <v>242</v>
      </c>
      <c r="E1993">
        <v>355.48620419999997</v>
      </c>
      <c r="F1993">
        <v>240.05</v>
      </c>
      <c r="G1993">
        <v>-50.349858826580899</v>
      </c>
      <c r="H1993">
        <v>4.1530518053723098</v>
      </c>
      <c r="I1993">
        <v>-31.9863456589961</v>
      </c>
      <c r="J1993">
        <v>-2.1322047048267998</v>
      </c>
      <c r="K1993">
        <v>244.277443138828</v>
      </c>
      <c r="L1993">
        <v>273.85929648108402</v>
      </c>
      <c r="M1993">
        <v>53.013008244857602</v>
      </c>
      <c r="N1993">
        <v>0.81876433952380501</v>
      </c>
      <c r="O1993">
        <v>49.552176629868697</v>
      </c>
      <c r="P1993">
        <v>24.7012987012987</v>
      </c>
      <c r="Q1993">
        <v>7.6498185202057006E-2</v>
      </c>
    </row>
    <row r="1994" spans="1:17" hidden="1" x14ac:dyDescent="0.3">
      <c r="A1994" t="s">
        <v>4145</v>
      </c>
      <c r="B1994" t="s">
        <v>4146</v>
      </c>
      <c r="C1994" t="str">
        <f>IFERROR(VLOOKUP(Table1[[#This Row],[Ticker]],[1]!Table1[[Symbol]:[Industry]],2,FALSE),"-")</f>
        <v>-</v>
      </c>
      <c r="D1994" t="s">
        <v>1572</v>
      </c>
      <c r="E1994">
        <v>354.19398000000001</v>
      </c>
      <c r="F1994">
        <v>576.29999999999995</v>
      </c>
      <c r="G1994">
        <v>74.523622116264093</v>
      </c>
      <c r="H1994">
        <v>-6.0304153255689998</v>
      </c>
      <c r="I1994">
        <v>29.7507694969912</v>
      </c>
      <c r="J1994">
        <v>0.91745152130000296</v>
      </c>
      <c r="K1994">
        <v>556.53085979822504</v>
      </c>
      <c r="L1994">
        <v>467.56187220867599</v>
      </c>
      <c r="M1994">
        <v>55.593931873649701</v>
      </c>
      <c r="N1994">
        <v>1.11687844897682</v>
      </c>
      <c r="O1994">
        <v>8.9710220371334408</v>
      </c>
      <c r="P1994">
        <v>111.060245376304</v>
      </c>
      <c r="Q1994">
        <v>9.1747886489391001E-2</v>
      </c>
    </row>
    <row r="1995" spans="1:17" hidden="1" x14ac:dyDescent="0.3">
      <c r="A1995" t="s">
        <v>4147</v>
      </c>
      <c r="B1995" t="s">
        <v>4148</v>
      </c>
      <c r="C1995" t="str">
        <f>IFERROR(VLOOKUP(Table1[[#This Row],[Ticker]],[1]!Table1[[Symbol]:[Industry]],2,FALSE),"-")</f>
        <v>-</v>
      </c>
      <c r="D1995" t="s">
        <v>140</v>
      </c>
      <c r="E1995">
        <v>353.59432732800002</v>
      </c>
      <c r="F1995">
        <v>87.12</v>
      </c>
      <c r="G1995">
        <v>130.50526637067901</v>
      </c>
      <c r="H1995">
        <v>19.884279055991001</v>
      </c>
      <c r="I1995">
        <v>38.463308917860502</v>
      </c>
      <c r="J1995">
        <v>14.497725470678001</v>
      </c>
      <c r="K1995">
        <v>74.701266001166402</v>
      </c>
      <c r="L1995">
        <v>59.2335374496041</v>
      </c>
      <c r="M1995">
        <v>78.043224761110196</v>
      </c>
      <c r="N1995">
        <v>1.3108847872907401</v>
      </c>
      <c r="O1995">
        <v>4.6372819100091798</v>
      </c>
      <c r="P1995">
        <v>222.666666666666</v>
      </c>
      <c r="Q1995">
        <v>0.137333337426711</v>
      </c>
    </row>
    <row r="1996" spans="1:17" hidden="1" x14ac:dyDescent="0.3">
      <c r="A1996" t="s">
        <v>4149</v>
      </c>
      <c r="B1996" t="s">
        <v>4150</v>
      </c>
      <c r="C1996" t="str">
        <f>IFERROR(VLOOKUP(Table1[[#This Row],[Ticker]],[1]!Table1[[Symbol]:[Industry]],2,FALSE),"-")</f>
        <v>-</v>
      </c>
      <c r="D1996" t="s">
        <v>1637</v>
      </c>
      <c r="E1996">
        <v>353.22745599999899</v>
      </c>
      <c r="F1996">
        <v>64.97</v>
      </c>
      <c r="G1996">
        <v>-2.35678789791957</v>
      </c>
      <c r="H1996">
        <v>-6.1191689213879599</v>
      </c>
      <c r="I1996">
        <v>4.0977739502485502</v>
      </c>
      <c r="J1996">
        <v>0.88152511902960695</v>
      </c>
      <c r="K1996">
        <v>63.904416882540303</v>
      </c>
      <c r="L1996">
        <v>59.530329684221698</v>
      </c>
      <c r="M1996">
        <v>59.429581906584403</v>
      </c>
      <c r="N1996">
        <v>0.74686585702039798</v>
      </c>
      <c r="O1996">
        <v>3.9710635678005199</v>
      </c>
      <c r="P1996">
        <v>51.728164409154601</v>
      </c>
      <c r="Q1996">
        <v>-2.7277470216565999E-2</v>
      </c>
    </row>
    <row r="1997" spans="1:17" hidden="1" x14ac:dyDescent="0.3">
      <c r="A1997" t="s">
        <v>4151</v>
      </c>
      <c r="B1997" t="s">
        <v>4152</v>
      </c>
      <c r="C1997" t="str">
        <f>IFERROR(VLOOKUP(Table1[[#This Row],[Ticker]],[1]!Table1[[Symbol]:[Industry]],2,FALSE),"-")</f>
        <v>-</v>
      </c>
      <c r="D1997" t="s">
        <v>328</v>
      </c>
      <c r="E1997">
        <v>352.92135999999999</v>
      </c>
      <c r="F1997">
        <v>170.5</v>
      </c>
      <c r="G1997">
        <v>-9.3673699085015798</v>
      </c>
      <c r="H1997">
        <v>12.7470369989978</v>
      </c>
      <c r="I1997">
        <v>-29.256106234908099</v>
      </c>
      <c r="J1997">
        <v>-4.5328522159559004</v>
      </c>
      <c r="K1997">
        <v>163.229996513229</v>
      </c>
      <c r="L1997">
        <v>169.404148462454</v>
      </c>
      <c r="M1997">
        <v>62.741716325759697</v>
      </c>
      <c r="N1997">
        <v>1.73049832137449</v>
      </c>
      <c r="O1997">
        <v>45.366568914955998</v>
      </c>
      <c r="P1997">
        <v>37.444578798871397</v>
      </c>
    </row>
    <row r="1998" spans="1:17" hidden="1" x14ac:dyDescent="0.3">
      <c r="A1998" t="s">
        <v>4153</v>
      </c>
      <c r="B1998" t="s">
        <v>4154</v>
      </c>
      <c r="C1998" t="str">
        <f>IFERROR(VLOOKUP(Table1[[#This Row],[Ticker]],[1]!Table1[[Symbol]:[Industry]],2,FALSE),"-")</f>
        <v>-</v>
      </c>
      <c r="D1998" t="s">
        <v>546</v>
      </c>
      <c r="E1998">
        <v>352.42840991999998</v>
      </c>
      <c r="F1998">
        <v>392.2</v>
      </c>
      <c r="G1998">
        <v>307.06078900666301</v>
      </c>
      <c r="H1998">
        <v>9.0082192995080792</v>
      </c>
      <c r="I1998">
        <v>32.188164144925402</v>
      </c>
      <c r="J1998">
        <v>15.114829849066901</v>
      </c>
      <c r="K1998">
        <v>366.12825205051001</v>
      </c>
      <c r="L1998">
        <v>322.86209416985298</v>
      </c>
      <c r="M1998">
        <v>74.896365709232796</v>
      </c>
      <c r="N1998">
        <v>1.12729588890386</v>
      </c>
      <c r="O1998">
        <v>34.446710861805101</v>
      </c>
      <c r="P1998">
        <v>332.414553472987</v>
      </c>
      <c r="Q1998">
        <v>0.26914796954474701</v>
      </c>
    </row>
    <row r="1999" spans="1:17" hidden="1" x14ac:dyDescent="0.3">
      <c r="A1999" t="s">
        <v>4155</v>
      </c>
      <c r="B1999" t="s">
        <v>4156</v>
      </c>
      <c r="C1999" t="str">
        <f>IFERROR(VLOOKUP(Table1[[#This Row],[Ticker]],[1]!Table1[[Symbol]:[Industry]],2,FALSE),"-")</f>
        <v>-</v>
      </c>
      <c r="D1999" t="s">
        <v>242</v>
      </c>
      <c r="E1999">
        <v>352.34106159999999</v>
      </c>
      <c r="F1999">
        <v>411.4</v>
      </c>
      <c r="G1999">
        <v>-28.2567618701481</v>
      </c>
      <c r="H1999">
        <v>7.9202930300294199</v>
      </c>
      <c r="I1999">
        <v>-13.4050494736556</v>
      </c>
      <c r="J1999">
        <v>6.4352185261478301</v>
      </c>
      <c r="K1999">
        <v>364.26646513746402</v>
      </c>
      <c r="L1999">
        <v>376.52281684649398</v>
      </c>
      <c r="M1999">
        <v>82.389017619288794</v>
      </c>
      <c r="N1999">
        <v>0.568767284516565</v>
      </c>
      <c r="O1999">
        <v>16.4316966456004</v>
      </c>
      <c r="P1999">
        <v>52.370370370370303</v>
      </c>
      <c r="Q1999">
        <v>-9.9455964147671994E-2</v>
      </c>
    </row>
    <row r="2000" spans="1:17" hidden="1" x14ac:dyDescent="0.3">
      <c r="A2000" t="s">
        <v>4157</v>
      </c>
      <c r="B2000" t="s">
        <v>4158</v>
      </c>
      <c r="C2000" t="str">
        <f>IFERROR(VLOOKUP(Table1[[#This Row],[Ticker]],[1]!Table1[[Symbol]:[Industry]],2,FALSE),"-")</f>
        <v>-</v>
      </c>
      <c r="E2000">
        <v>352.27021760000002</v>
      </c>
      <c r="F2000">
        <v>144.19999999999999</v>
      </c>
      <c r="G2000">
        <v>8.4993869306863097</v>
      </c>
      <c r="H2000">
        <v>26.369953837259398</v>
      </c>
      <c r="I2000">
        <v>21.850139071348199</v>
      </c>
      <c r="J2000">
        <v>20.1554040704488</v>
      </c>
      <c r="M2000">
        <v>100</v>
      </c>
      <c r="O2000">
        <v>0</v>
      </c>
      <c r="P2000">
        <v>40.5458089668616</v>
      </c>
    </row>
    <row r="2001" spans="1:17" hidden="1" x14ac:dyDescent="0.3">
      <c r="A2001" t="s">
        <v>4159</v>
      </c>
      <c r="B2001" t="s">
        <v>4160</v>
      </c>
      <c r="C2001" t="str">
        <f>IFERROR(VLOOKUP(Table1[[#This Row],[Ticker]],[1]!Table1[[Symbol]:[Industry]],2,FALSE),"-")</f>
        <v>-</v>
      </c>
      <c r="D2001" t="s">
        <v>1467</v>
      </c>
      <c r="E2001">
        <v>351.85413</v>
      </c>
      <c r="F2001">
        <v>479.3</v>
      </c>
      <c r="G2001">
        <v>-45.042102267933203</v>
      </c>
      <c r="H2001">
        <v>10.493168963196799</v>
      </c>
      <c r="I2001">
        <v>-25.991347902154502</v>
      </c>
      <c r="J2001">
        <v>-3.1090782411265598</v>
      </c>
      <c r="K2001">
        <v>460.82698061057198</v>
      </c>
      <c r="L2001">
        <v>508.48133636872399</v>
      </c>
      <c r="M2001">
        <v>58.101233235977702</v>
      </c>
      <c r="N2001">
        <v>1.39140357550399</v>
      </c>
      <c r="O2001">
        <v>52.305445441268503</v>
      </c>
      <c r="P2001">
        <v>38.526011560693597</v>
      </c>
      <c r="Q2001">
        <v>5.1561847683950002E-2</v>
      </c>
    </row>
    <row r="2002" spans="1:17" hidden="1" x14ac:dyDescent="0.3">
      <c r="A2002" t="s">
        <v>4161</v>
      </c>
      <c r="B2002" t="s">
        <v>4162</v>
      </c>
      <c r="C2002" t="str">
        <f>IFERROR(VLOOKUP(Table1[[#This Row],[Ticker]],[1]!Table1[[Symbol]:[Industry]],2,FALSE),"-")</f>
        <v>-</v>
      </c>
      <c r="D2002" t="s">
        <v>191</v>
      </c>
      <c r="E2002">
        <v>351.319459319999</v>
      </c>
      <c r="F2002">
        <v>692.05</v>
      </c>
      <c r="G2002">
        <v>2.81551046653941</v>
      </c>
      <c r="H2002">
        <v>24.4479570814729</v>
      </c>
      <c r="I2002">
        <v>-17.698999243970299</v>
      </c>
      <c r="J2002">
        <v>6.64964552340113</v>
      </c>
      <c r="K2002">
        <v>613.59839749557204</v>
      </c>
      <c r="L2002">
        <v>635.14241673047297</v>
      </c>
      <c r="M2002">
        <v>70.944989998277293</v>
      </c>
      <c r="N2002">
        <v>2.3608722539765501</v>
      </c>
      <c r="O2002">
        <v>40.885774149266602</v>
      </c>
      <c r="P2002">
        <v>38.409999999999897</v>
      </c>
      <c r="Q2002">
        <v>9.0280396840225E-2</v>
      </c>
    </row>
    <row r="2003" spans="1:17" hidden="1" x14ac:dyDescent="0.3">
      <c r="A2003" t="s">
        <v>4163</v>
      </c>
      <c r="B2003" t="s">
        <v>4164</v>
      </c>
      <c r="C2003" t="str">
        <f>IFERROR(VLOOKUP(Table1[[#This Row],[Ticker]],[1]!Table1[[Symbol]:[Industry]],2,FALSE),"-")</f>
        <v>-</v>
      </c>
      <c r="D2003" t="s">
        <v>546</v>
      </c>
      <c r="E2003">
        <v>347.56</v>
      </c>
      <c r="F2003">
        <v>3475.6</v>
      </c>
      <c r="G2003">
        <v>70.736393225006395</v>
      </c>
      <c r="H2003">
        <v>50.120269887729599</v>
      </c>
      <c r="I2003">
        <v>32.813654341003797</v>
      </c>
      <c r="J2003">
        <v>7.7059731892816599</v>
      </c>
      <c r="K2003">
        <v>2719.4155103220601</v>
      </c>
      <c r="L2003">
        <v>2344.4454615627301</v>
      </c>
      <c r="M2003">
        <v>76.120507690415295</v>
      </c>
      <c r="N2003">
        <v>4.2369404111196802</v>
      </c>
      <c r="O2003">
        <v>8.1827598112556199</v>
      </c>
      <c r="P2003">
        <v>131.55229846768799</v>
      </c>
      <c r="Q2003">
        <v>5.6977368881909997E-2</v>
      </c>
    </row>
    <row r="2004" spans="1:17" hidden="1" x14ac:dyDescent="0.3">
      <c r="A2004" t="s">
        <v>4165</v>
      </c>
      <c r="B2004" t="s">
        <v>4166</v>
      </c>
      <c r="C2004" t="str">
        <f>IFERROR(VLOOKUP(Table1[[#This Row],[Ticker]],[1]!Table1[[Symbol]:[Industry]],2,FALSE),"-")</f>
        <v>-</v>
      </c>
      <c r="D2004" t="s">
        <v>297</v>
      </c>
      <c r="E2004">
        <v>347.10311538799999</v>
      </c>
      <c r="F2004">
        <v>35.36</v>
      </c>
      <c r="G2004">
        <v>-45.167066683360801</v>
      </c>
      <c r="H2004">
        <v>-5.8426371405137401</v>
      </c>
      <c r="I2004">
        <v>-7.2326419552924301</v>
      </c>
      <c r="J2004">
        <v>-2.1977838776724101</v>
      </c>
      <c r="K2004">
        <v>35.9929398367996</v>
      </c>
      <c r="L2004">
        <v>35.979792135677698</v>
      </c>
      <c r="M2004">
        <v>33.0324359847504</v>
      </c>
      <c r="N2004">
        <v>0.42077696805176201</v>
      </c>
      <c r="O2004">
        <v>26.6968325791855</v>
      </c>
      <c r="P2004">
        <v>25.1681415929203</v>
      </c>
    </row>
    <row r="2005" spans="1:17" hidden="1" x14ac:dyDescent="0.3">
      <c r="A2005" t="s">
        <v>4167</v>
      </c>
      <c r="B2005" t="s">
        <v>4168</v>
      </c>
      <c r="C2005" t="str">
        <f>IFERROR(VLOOKUP(Table1[[#This Row],[Ticker]],[1]!Table1[[Symbol]:[Industry]],2,FALSE),"-")</f>
        <v>-</v>
      </c>
      <c r="D2005" t="s">
        <v>242</v>
      </c>
      <c r="E2005">
        <v>344.86725000000001</v>
      </c>
      <c r="F2005">
        <v>317.85000000000002</v>
      </c>
      <c r="G2005">
        <v>4.9660387317072701</v>
      </c>
      <c r="H2005">
        <v>0.97328539848571205</v>
      </c>
      <c r="I2005">
        <v>-14.112651993048001</v>
      </c>
      <c r="J2005">
        <v>-3.4397059933054499</v>
      </c>
      <c r="K2005">
        <v>290.600690347127</v>
      </c>
      <c r="L2005">
        <v>289.77209522769499</v>
      </c>
      <c r="M2005">
        <v>76.375114491400197</v>
      </c>
      <c r="N2005">
        <v>1.3411444049955299</v>
      </c>
      <c r="O2005">
        <v>31.4928425357873</v>
      </c>
      <c r="P2005">
        <v>33.550420168067198</v>
      </c>
      <c r="Q2005">
        <v>3.9254975773360998E-2</v>
      </c>
    </row>
    <row r="2006" spans="1:17" hidden="1" x14ac:dyDescent="0.3">
      <c r="A2006" t="s">
        <v>4169</v>
      </c>
      <c r="B2006" t="s">
        <v>4170</v>
      </c>
      <c r="C2006" t="str">
        <f>IFERROR(VLOOKUP(Table1[[#This Row],[Ticker]],[1]!Table1[[Symbol]:[Industry]],2,FALSE),"-")</f>
        <v>-</v>
      </c>
      <c r="D2006" t="s">
        <v>80</v>
      </c>
      <c r="E2006">
        <v>344.47583184000001</v>
      </c>
      <c r="F2006">
        <v>196.7</v>
      </c>
      <c r="G2006">
        <v>10.6296437604295</v>
      </c>
      <c r="H2006">
        <v>-1.08232957477632</v>
      </c>
      <c r="I2006">
        <v>-36.203397682117497</v>
      </c>
      <c r="J2006">
        <v>-1.7750618476839399</v>
      </c>
      <c r="K2006">
        <v>201.74915382903001</v>
      </c>
      <c r="L2006">
        <v>198.681327406066</v>
      </c>
      <c r="M2006">
        <v>41.284536093571802</v>
      </c>
      <c r="N2006">
        <v>2.2851057819397602</v>
      </c>
      <c r="O2006">
        <v>62.302999491611601</v>
      </c>
      <c r="P2006">
        <v>63.507896924355698</v>
      </c>
      <c r="Q2006">
        <v>0.13417534052706301</v>
      </c>
    </row>
    <row r="2007" spans="1:17" hidden="1" x14ac:dyDescent="0.3">
      <c r="A2007" t="s">
        <v>4171</v>
      </c>
      <c r="B2007" t="s">
        <v>4172</v>
      </c>
      <c r="C2007" t="str">
        <f>IFERROR(VLOOKUP(Table1[[#This Row],[Ticker]],[1]!Table1[[Symbol]:[Industry]],2,FALSE),"-")</f>
        <v>-</v>
      </c>
      <c r="D2007" t="s">
        <v>948</v>
      </c>
      <c r="E2007">
        <v>343.8156462</v>
      </c>
      <c r="F2007">
        <v>1074</v>
      </c>
      <c r="G2007">
        <v>-19.405258991332101</v>
      </c>
      <c r="H2007">
        <v>21.216372632298199</v>
      </c>
      <c r="I2007">
        <v>14.707700274620301</v>
      </c>
      <c r="J2007">
        <v>-18.005831078453099</v>
      </c>
      <c r="K2007">
        <v>939.92202842174697</v>
      </c>
      <c r="L2007">
        <v>891.86805228479602</v>
      </c>
      <c r="M2007">
        <v>55.541232004545002</v>
      </c>
      <c r="N2007">
        <v>3.1495485327313699</v>
      </c>
      <c r="O2007">
        <v>29.1433891992551</v>
      </c>
      <c r="P2007">
        <v>43.199999999999903</v>
      </c>
      <c r="Q2007">
        <v>-6.2219901996009998E-2</v>
      </c>
    </row>
    <row r="2008" spans="1:17" hidden="1" x14ac:dyDescent="0.3">
      <c r="A2008" t="s">
        <v>4173</v>
      </c>
      <c r="B2008" t="s">
        <v>4174</v>
      </c>
      <c r="C2008" t="str">
        <f>IFERROR(VLOOKUP(Table1[[#This Row],[Ticker]],[1]!Table1[[Symbol]:[Industry]],2,FALSE),"-")</f>
        <v>-</v>
      </c>
      <c r="D2008" t="s">
        <v>408</v>
      </c>
      <c r="E2008">
        <v>343.47660000000002</v>
      </c>
      <c r="F2008">
        <v>1000</v>
      </c>
      <c r="G2008">
        <v>-39.454181079304099</v>
      </c>
      <c r="H2008">
        <v>0.60866623386654495</v>
      </c>
      <c r="I2008">
        <v>-11.490397992564001</v>
      </c>
      <c r="J2008">
        <v>-2.26516085758493</v>
      </c>
      <c r="K2008">
        <v>992.34680502005403</v>
      </c>
      <c r="L2008">
        <v>1021.65529906755</v>
      </c>
      <c r="M2008">
        <v>49.337141401787598</v>
      </c>
      <c r="N2008">
        <v>1.12780162136385</v>
      </c>
      <c r="O2008">
        <v>27</v>
      </c>
      <c r="P2008">
        <v>18.343195266272101</v>
      </c>
    </row>
    <row r="2009" spans="1:17" hidden="1" x14ac:dyDescent="0.3">
      <c r="A2009" t="s">
        <v>4175</v>
      </c>
      <c r="B2009" t="s">
        <v>4176</v>
      </c>
      <c r="C2009" t="str">
        <f>IFERROR(VLOOKUP(Table1[[#This Row],[Ticker]],[1]!Table1[[Symbol]:[Industry]],2,FALSE),"-")</f>
        <v>-</v>
      </c>
      <c r="E2009">
        <v>343.47159692999998</v>
      </c>
      <c r="F2009">
        <v>138.15</v>
      </c>
      <c r="G2009">
        <v>171.74300972722301</v>
      </c>
      <c r="H2009">
        <v>-1.3047516087548301</v>
      </c>
      <c r="I2009">
        <v>56.719508436428001</v>
      </c>
      <c r="J2009">
        <v>5.3916048189827199</v>
      </c>
      <c r="K2009">
        <v>141.25750885264301</v>
      </c>
      <c r="L2009">
        <v>120.66251317893</v>
      </c>
      <c r="M2009">
        <v>41.014969512737999</v>
      </c>
      <c r="N2009">
        <v>0.61368209255533102</v>
      </c>
      <c r="O2009">
        <v>43.322475570032502</v>
      </c>
      <c r="P2009">
        <v>197.09677419354799</v>
      </c>
    </row>
    <row r="2010" spans="1:17" hidden="1" x14ac:dyDescent="0.3">
      <c r="A2010" t="s">
        <v>4177</v>
      </c>
      <c r="B2010" t="s">
        <v>4178</v>
      </c>
      <c r="C2010" t="str">
        <f>IFERROR(VLOOKUP(Table1[[#This Row],[Ticker]],[1]!Table1[[Symbol]:[Industry]],2,FALSE),"-")</f>
        <v>-</v>
      </c>
      <c r="D2010" t="s">
        <v>408</v>
      </c>
      <c r="E2010">
        <v>343.45613388499999</v>
      </c>
      <c r="F2010">
        <v>253.02</v>
      </c>
      <c r="G2010">
        <v>-9.3427603397772501</v>
      </c>
      <c r="H2010">
        <v>3.7366692368695502</v>
      </c>
      <c r="I2010">
        <v>-31.436223597753202</v>
      </c>
      <c r="J2010">
        <v>3.6463355322287199</v>
      </c>
      <c r="K2010">
        <v>237.205636825987</v>
      </c>
      <c r="L2010">
        <v>253.39816078834599</v>
      </c>
      <c r="M2010">
        <v>81.837660561921695</v>
      </c>
      <c r="N2010">
        <v>1.14477015723881</v>
      </c>
      <c r="O2010">
        <v>39.969172397438903</v>
      </c>
      <c r="P2010">
        <v>21.352517985611499</v>
      </c>
      <c r="Q2010">
        <v>-9.3039969526399996E-4</v>
      </c>
    </row>
    <row r="2011" spans="1:17" hidden="1" x14ac:dyDescent="0.3">
      <c r="A2011" t="s">
        <v>4179</v>
      </c>
      <c r="B2011" t="s">
        <v>4180</v>
      </c>
      <c r="C2011" t="str">
        <f>IFERROR(VLOOKUP(Table1[[#This Row],[Ticker]],[1]!Table1[[Symbol]:[Industry]],2,FALSE),"-")</f>
        <v>-</v>
      </c>
      <c r="D2011" t="s">
        <v>59</v>
      </c>
      <c r="E2011">
        <v>343.218540066</v>
      </c>
      <c r="F2011">
        <v>15.09</v>
      </c>
      <c r="G2011">
        <v>95.729690877745497</v>
      </c>
      <c r="H2011">
        <v>-15.3186233036856</v>
      </c>
      <c r="I2011">
        <v>-33.694761158044699</v>
      </c>
      <c r="J2011">
        <v>-4.9764019880796004</v>
      </c>
      <c r="K2011">
        <v>16.207841041265102</v>
      </c>
      <c r="L2011">
        <v>15.1975541839806</v>
      </c>
      <c r="M2011">
        <v>29.292211231144101</v>
      </c>
      <c r="N2011">
        <v>0.62958074398129105</v>
      </c>
      <c r="O2011">
        <v>45.062955599734899</v>
      </c>
      <c r="P2011">
        <v>146.56862745097999</v>
      </c>
      <c r="Q2011">
        <v>2.8390104723775001E-2</v>
      </c>
    </row>
    <row r="2012" spans="1:17" hidden="1" x14ac:dyDescent="0.3">
      <c r="A2012" t="s">
        <v>4181</v>
      </c>
      <c r="B2012" t="s">
        <v>4182</v>
      </c>
      <c r="C2012" t="str">
        <f>IFERROR(VLOOKUP(Table1[[#This Row],[Ticker]],[1]!Table1[[Symbol]:[Industry]],2,FALSE),"-")</f>
        <v>-</v>
      </c>
      <c r="D2012" t="s">
        <v>46</v>
      </c>
      <c r="E2012">
        <v>342.87049999999999</v>
      </c>
      <c r="F2012">
        <v>42.07</v>
      </c>
      <c r="G2012">
        <v>161.813471028555</v>
      </c>
      <c r="H2012">
        <v>2.7946757728172602</v>
      </c>
      <c r="I2012">
        <v>67.018264270081801</v>
      </c>
      <c r="J2012">
        <v>-8.7447792097296997</v>
      </c>
      <c r="K2012">
        <v>37.245020747702497</v>
      </c>
      <c r="L2012">
        <v>27.482162954310201</v>
      </c>
      <c r="M2012">
        <v>47.506661305981098</v>
      </c>
      <c r="N2012">
        <v>0.51871022336525896</v>
      </c>
      <c r="O2012">
        <v>12.526741145709501</v>
      </c>
      <c r="P2012">
        <v>221.145038167938</v>
      </c>
      <c r="Q2012">
        <v>7.4852941220303004E-2</v>
      </c>
    </row>
    <row r="2013" spans="1:17" hidden="1" x14ac:dyDescent="0.3">
      <c r="A2013" t="s">
        <v>4183</v>
      </c>
      <c r="B2013" t="s">
        <v>4184</v>
      </c>
      <c r="C2013" t="str">
        <f>IFERROR(VLOOKUP(Table1[[#This Row],[Ticker]],[1]!Table1[[Symbol]:[Industry]],2,FALSE),"-")</f>
        <v>-</v>
      </c>
      <c r="E2013">
        <v>342.83297249999998</v>
      </c>
      <c r="F2013">
        <v>477.45</v>
      </c>
      <c r="G2013">
        <v>47.383343359134997</v>
      </c>
      <c r="H2013">
        <v>38.730978269222</v>
      </c>
      <c r="I2013">
        <v>-12.5342623256628</v>
      </c>
      <c r="J2013">
        <v>4.9795919125543202</v>
      </c>
      <c r="K2013">
        <v>459.77635946762302</v>
      </c>
      <c r="M2013">
        <v>51.7607314608642</v>
      </c>
      <c r="N2013">
        <v>1.06845517687462</v>
      </c>
      <c r="O2013">
        <v>36.1399099382134</v>
      </c>
      <c r="P2013">
        <v>80.783794017417605</v>
      </c>
    </row>
    <row r="2014" spans="1:17" hidden="1" x14ac:dyDescent="0.3">
      <c r="A2014" t="s">
        <v>4185</v>
      </c>
      <c r="B2014" t="s">
        <v>4186</v>
      </c>
      <c r="C2014" t="str">
        <f>IFERROR(VLOOKUP(Table1[[#This Row],[Ticker]],[1]!Table1[[Symbol]:[Industry]],2,FALSE),"-")</f>
        <v>-</v>
      </c>
      <c r="E2014">
        <v>342.30196000000001</v>
      </c>
      <c r="F2014">
        <v>755.3</v>
      </c>
      <c r="G2014">
        <v>57.191994595764001</v>
      </c>
      <c r="H2014">
        <v>7.9197654428315998</v>
      </c>
      <c r="I2014">
        <v>68.712384252875296</v>
      </c>
      <c r="J2014">
        <v>2.2102111653687402</v>
      </c>
      <c r="K2014">
        <v>697.82583570785198</v>
      </c>
      <c r="M2014">
        <v>49.8619765097148</v>
      </c>
      <c r="N2014">
        <v>0.71948448062245995</v>
      </c>
      <c r="O2014">
        <v>15.5832119687541</v>
      </c>
      <c r="P2014">
        <v>89.750031403090006</v>
      </c>
    </row>
    <row r="2015" spans="1:17" hidden="1" x14ac:dyDescent="0.3">
      <c r="A2015" t="s">
        <v>4187</v>
      </c>
      <c r="B2015" t="s">
        <v>4188</v>
      </c>
      <c r="C2015" t="str">
        <f>IFERROR(VLOOKUP(Table1[[#This Row],[Ticker]],[1]!Table1[[Symbol]:[Industry]],2,FALSE),"-")</f>
        <v>-</v>
      </c>
      <c r="D2015" t="s">
        <v>230</v>
      </c>
      <c r="E2015">
        <v>341.81062500000002</v>
      </c>
      <c r="F2015">
        <v>693.75</v>
      </c>
      <c r="G2015">
        <v>82.948292281911193</v>
      </c>
      <c r="H2015">
        <v>17.290704111159801</v>
      </c>
      <c r="I2015">
        <v>-10.160675273401999</v>
      </c>
      <c r="J2015">
        <v>9.9200601035355707</v>
      </c>
      <c r="K2015">
        <v>621.94551645566503</v>
      </c>
      <c r="L2015">
        <v>539.174601811103</v>
      </c>
      <c r="M2015">
        <v>75.216709785102694</v>
      </c>
      <c r="N2015">
        <v>0.69714836984341999</v>
      </c>
      <c r="O2015">
        <v>6.4936936936936798</v>
      </c>
      <c r="P2015">
        <v>135.96938775510199</v>
      </c>
      <c r="Q2015">
        <v>0.14008532827598</v>
      </c>
    </row>
    <row r="2016" spans="1:17" hidden="1" x14ac:dyDescent="0.3">
      <c r="A2016" t="s">
        <v>4189</v>
      </c>
      <c r="B2016" t="s">
        <v>4190</v>
      </c>
      <c r="C2016" t="str">
        <f>IFERROR(VLOOKUP(Table1[[#This Row],[Ticker]],[1]!Table1[[Symbol]:[Industry]],2,FALSE),"-")</f>
        <v>-</v>
      </c>
      <c r="D2016" t="s">
        <v>119</v>
      </c>
      <c r="E2016">
        <v>341.57040000000001</v>
      </c>
      <c r="F2016">
        <v>137.72999999999999</v>
      </c>
      <c r="G2016">
        <v>-44.9978718175499</v>
      </c>
      <c r="H2016">
        <v>-3.4797598151953801</v>
      </c>
      <c r="I2016">
        <v>-19.224298954157199</v>
      </c>
      <c r="J2016">
        <v>3.4422068613543</v>
      </c>
      <c r="K2016">
        <v>134.90713012683699</v>
      </c>
      <c r="L2016">
        <v>138.411939378298</v>
      </c>
      <c r="M2016">
        <v>53.1780634184273</v>
      </c>
      <c r="N2016">
        <v>1.1696381513971199</v>
      </c>
      <c r="O2016">
        <v>26.334131997386098</v>
      </c>
      <c r="P2016">
        <v>11.072580645161199</v>
      </c>
      <c r="Q2016">
        <v>2.1458853057654E-2</v>
      </c>
    </row>
    <row r="2017" spans="1:17" hidden="1" x14ac:dyDescent="0.3">
      <c r="A2017" t="s">
        <v>4191</v>
      </c>
      <c r="B2017" t="s">
        <v>4192</v>
      </c>
      <c r="C2017" t="str">
        <f>IFERROR(VLOOKUP(Table1[[#This Row],[Ticker]],[1]!Table1[[Symbol]:[Industry]],2,FALSE),"-")</f>
        <v>-</v>
      </c>
      <c r="D2017" t="s">
        <v>387</v>
      </c>
      <c r="E2017">
        <v>340.65195030000001</v>
      </c>
      <c r="F2017">
        <v>149</v>
      </c>
      <c r="G2017">
        <v>37.755157263286598</v>
      </c>
      <c r="H2017">
        <v>93.799259424459706</v>
      </c>
      <c r="I2017">
        <v>51.105909403948502</v>
      </c>
      <c r="J2017">
        <v>-7.7889339827864799</v>
      </c>
      <c r="M2017">
        <v>56.129416245896998</v>
      </c>
      <c r="O2017">
        <v>17.3825503355704</v>
      </c>
      <c r="P2017">
        <v>117.04297159504701</v>
      </c>
    </row>
    <row r="2018" spans="1:17" hidden="1" x14ac:dyDescent="0.3">
      <c r="A2018" t="s">
        <v>4193</v>
      </c>
      <c r="B2018" t="s">
        <v>4194</v>
      </c>
      <c r="C2018" t="str">
        <f>IFERROR(VLOOKUP(Table1[[#This Row],[Ticker]],[1]!Table1[[Symbol]:[Industry]],2,FALSE),"-")</f>
        <v>-</v>
      </c>
      <c r="E2018">
        <v>340.64188817399997</v>
      </c>
      <c r="F2018">
        <v>23.67</v>
      </c>
      <c r="G2018">
        <v>49.270141736528799</v>
      </c>
      <c r="H2018">
        <v>-12.870620913542799</v>
      </c>
      <c r="I2018">
        <v>43.5942190265664</v>
      </c>
      <c r="J2018">
        <v>-7.0166886419422996</v>
      </c>
      <c r="K2018">
        <v>23.831728664745199</v>
      </c>
      <c r="L2018">
        <v>21.4691929938441</v>
      </c>
      <c r="M2018">
        <v>25.474717477908701</v>
      </c>
      <c r="N2018">
        <v>0.84654153657753195</v>
      </c>
      <c r="O2018">
        <v>39.416983523447399</v>
      </c>
      <c r="P2018">
        <v>115.181818181818</v>
      </c>
    </row>
    <row r="2019" spans="1:17" hidden="1" x14ac:dyDescent="0.3">
      <c r="A2019" t="s">
        <v>4195</v>
      </c>
      <c r="B2019" t="s">
        <v>4196</v>
      </c>
      <c r="C2019" t="str">
        <f>IFERROR(VLOOKUP(Table1[[#This Row],[Ticker]],[1]!Table1[[Symbol]:[Industry]],2,FALSE),"-")</f>
        <v>-</v>
      </c>
      <c r="D2019" t="s">
        <v>617</v>
      </c>
      <c r="E2019">
        <v>340.47449999999998</v>
      </c>
      <c r="F2019">
        <v>145</v>
      </c>
      <c r="G2019">
        <v>213.43128226264699</v>
      </c>
      <c r="H2019">
        <v>61.604331710664098</v>
      </c>
      <c r="I2019">
        <v>211.65770196005101</v>
      </c>
      <c r="J2019">
        <v>2.2254794731388499</v>
      </c>
      <c r="K2019">
        <v>106.214972534891</v>
      </c>
      <c r="L2019">
        <v>73.583047698835699</v>
      </c>
      <c r="M2019">
        <v>83.048174785028394</v>
      </c>
      <c r="N2019">
        <v>0.95334317654503198</v>
      </c>
      <c r="O2019">
        <v>1.86206896551723</v>
      </c>
      <c r="P2019">
        <v>257.583230579531</v>
      </c>
      <c r="Q2019">
        <v>5.7875822268995999E-2</v>
      </c>
    </row>
    <row r="2020" spans="1:17" hidden="1" x14ac:dyDescent="0.3">
      <c r="A2020" t="s">
        <v>4197</v>
      </c>
      <c r="B2020" t="s">
        <v>4198</v>
      </c>
      <c r="C2020" t="str">
        <f>IFERROR(VLOOKUP(Table1[[#This Row],[Ticker]],[1]!Table1[[Symbol]:[Industry]],2,FALSE),"-")</f>
        <v>-</v>
      </c>
      <c r="E2020">
        <v>339.90672169499999</v>
      </c>
      <c r="F2020">
        <v>82.05</v>
      </c>
      <c r="G2020">
        <v>-14.7316908877294</v>
      </c>
      <c r="H2020">
        <v>8.6414031961809599</v>
      </c>
      <c r="I2020">
        <v>-12.968612808463</v>
      </c>
      <c r="J2020">
        <v>-3.1317626332112001</v>
      </c>
      <c r="K2020">
        <v>78.383805195973395</v>
      </c>
      <c r="L2020">
        <v>77.472516753575803</v>
      </c>
      <c r="M2020">
        <v>51.859723660714501</v>
      </c>
      <c r="N2020">
        <v>1.19643816599848</v>
      </c>
      <c r="O2020">
        <v>27.9829372333942</v>
      </c>
      <c r="P2020">
        <v>26.230769230769202</v>
      </c>
      <c r="Q2020">
        <v>-0.110993210372537</v>
      </c>
    </row>
    <row r="2021" spans="1:17" hidden="1" x14ac:dyDescent="0.3">
      <c r="A2021" t="s">
        <v>4199</v>
      </c>
      <c r="B2021" t="s">
        <v>4200</v>
      </c>
      <c r="C2021" t="str">
        <f>IFERROR(VLOOKUP(Table1[[#This Row],[Ticker]],[1]!Table1[[Symbol]:[Industry]],2,FALSE),"-")</f>
        <v>-</v>
      </c>
      <c r="D2021" t="s">
        <v>653</v>
      </c>
      <c r="E2021">
        <v>339.51117878999997</v>
      </c>
      <c r="F2021">
        <v>236.55</v>
      </c>
      <c r="G2021">
        <v>41.524542411982097</v>
      </c>
      <c r="H2021">
        <v>19.421610757337302</v>
      </c>
      <c r="I2021">
        <v>54.875294552644</v>
      </c>
      <c r="J2021">
        <v>-1.62630151710543</v>
      </c>
      <c r="K2021">
        <v>215.23297522250601</v>
      </c>
      <c r="M2021">
        <v>56.793645830598201</v>
      </c>
      <c r="N2021">
        <v>1.2030965297865901</v>
      </c>
      <c r="O2021">
        <v>15.8317480448108</v>
      </c>
      <c r="P2021">
        <v>75.2222222222222</v>
      </c>
    </row>
    <row r="2022" spans="1:17" hidden="1" x14ac:dyDescent="0.3">
      <c r="A2022" t="s">
        <v>4201</v>
      </c>
      <c r="B2022" t="s">
        <v>4202</v>
      </c>
      <c r="C2022" t="str">
        <f>IFERROR(VLOOKUP(Table1[[#This Row],[Ticker]],[1]!Table1[[Symbol]:[Industry]],2,FALSE),"-")</f>
        <v>-</v>
      </c>
      <c r="D2022" t="s">
        <v>482</v>
      </c>
      <c r="E2022">
        <v>336.92684779499899</v>
      </c>
      <c r="F2022">
        <v>76.069999999999993</v>
      </c>
      <c r="G2022">
        <v>10.9294213743832</v>
      </c>
      <c r="H2022">
        <v>21.480149962493101</v>
      </c>
      <c r="I2022">
        <v>-8.1531829741269792</v>
      </c>
      <c r="J2022">
        <v>8.8134851112360693</v>
      </c>
      <c r="K2022">
        <v>70.028751815430297</v>
      </c>
      <c r="L2022">
        <v>68.209328499574895</v>
      </c>
      <c r="M2022">
        <v>69.782630654898298</v>
      </c>
      <c r="N2022">
        <v>2.1959999861646402</v>
      </c>
      <c r="O2022">
        <v>13.053766267911101</v>
      </c>
      <c r="P2022">
        <v>50.039447731755303</v>
      </c>
      <c r="Q2022">
        <v>4.6467001826027997E-2</v>
      </c>
    </row>
    <row r="2023" spans="1:17" hidden="1" x14ac:dyDescent="0.3">
      <c r="A2023" t="s">
        <v>4203</v>
      </c>
      <c r="B2023" t="s">
        <v>4204</v>
      </c>
      <c r="C2023" t="str">
        <f>IFERROR(VLOOKUP(Table1[[#This Row],[Ticker]],[1]!Table1[[Symbol]:[Industry]],2,FALSE),"-")</f>
        <v>-</v>
      </c>
      <c r="D2023" t="s">
        <v>546</v>
      </c>
      <c r="E2023">
        <v>336.85801199999997</v>
      </c>
      <c r="F2023">
        <v>13.62</v>
      </c>
      <c r="G2023">
        <v>43.772087982528298</v>
      </c>
      <c r="H2023">
        <v>12.627773028075501</v>
      </c>
      <c r="I2023">
        <v>35.3995850769345</v>
      </c>
      <c r="J2023">
        <v>-0.66623384159566501</v>
      </c>
      <c r="K2023">
        <v>12.3539379530896</v>
      </c>
      <c r="L2023">
        <v>10.3725664571376</v>
      </c>
      <c r="M2023">
        <v>60.034386589918</v>
      </c>
      <c r="N2023">
        <v>0.46584195354503599</v>
      </c>
      <c r="O2023">
        <v>3.48751835535976</v>
      </c>
      <c r="P2023">
        <v>111.162790697674</v>
      </c>
    </row>
    <row r="2024" spans="1:17" hidden="1" x14ac:dyDescent="0.3">
      <c r="A2024" t="s">
        <v>4205</v>
      </c>
      <c r="B2024" t="s">
        <v>4206</v>
      </c>
      <c r="C2024" t="str">
        <f>IFERROR(VLOOKUP(Table1[[#This Row],[Ticker]],[1]!Table1[[Symbol]:[Industry]],2,FALSE),"-")</f>
        <v>-</v>
      </c>
      <c r="D2024" t="s">
        <v>140</v>
      </c>
      <c r="E2024">
        <v>336.20065537599999</v>
      </c>
      <c r="F2024">
        <v>166.03</v>
      </c>
      <c r="G2024">
        <v>216.20548709292601</v>
      </c>
      <c r="H2024">
        <v>93.098848724049006</v>
      </c>
      <c r="I2024">
        <v>131.08629953377999</v>
      </c>
      <c r="J2024">
        <v>16.074938152316001</v>
      </c>
      <c r="K2024">
        <v>106.752070803143</v>
      </c>
      <c r="L2024">
        <v>76.286701117068702</v>
      </c>
      <c r="M2024">
        <v>82.557321445720106</v>
      </c>
      <c r="N2024">
        <v>1.6162528309323101</v>
      </c>
      <c r="O2024">
        <v>3.8968861049207999</v>
      </c>
      <c r="P2024">
        <v>304.45797807551702</v>
      </c>
      <c r="Q2024">
        <v>0.14289302374483101</v>
      </c>
    </row>
    <row r="2025" spans="1:17" hidden="1" x14ac:dyDescent="0.3">
      <c r="A2025" t="s">
        <v>4207</v>
      </c>
      <c r="B2025" t="s">
        <v>4208</v>
      </c>
      <c r="C2025" t="str">
        <f>IFERROR(VLOOKUP(Table1[[#This Row],[Ticker]],[1]!Table1[[Symbol]:[Industry]],2,FALSE),"-")</f>
        <v>-</v>
      </c>
      <c r="D2025" t="s">
        <v>401</v>
      </c>
      <c r="E2025">
        <v>336.03938572499999</v>
      </c>
      <c r="F2025">
        <v>900.45</v>
      </c>
      <c r="G2025">
        <v>54.826325578697798</v>
      </c>
      <c r="H2025">
        <v>2.8905551486819201</v>
      </c>
      <c r="I2025">
        <v>-24.427637884892501</v>
      </c>
      <c r="J2025">
        <v>2.1905333306184098</v>
      </c>
      <c r="K2025">
        <v>910.90276088980795</v>
      </c>
      <c r="L2025">
        <v>842.44158065652096</v>
      </c>
      <c r="M2025">
        <v>50.026196347172601</v>
      </c>
      <c r="N2025">
        <v>0.63677291144651404</v>
      </c>
      <c r="O2025">
        <v>51.0244877561219</v>
      </c>
      <c r="P2025">
        <v>95.75</v>
      </c>
      <c r="Q2025">
        <v>3.7145181838220999E-2</v>
      </c>
    </row>
    <row r="2026" spans="1:17" hidden="1" x14ac:dyDescent="0.3">
      <c r="A2026" t="s">
        <v>4209</v>
      </c>
      <c r="B2026" t="s">
        <v>4210</v>
      </c>
      <c r="C2026" t="str">
        <f>IFERROR(VLOOKUP(Table1[[#This Row],[Ticker]],[1]!Table1[[Symbol]:[Industry]],2,FALSE),"-")</f>
        <v>-</v>
      </c>
      <c r="D2026" t="s">
        <v>375</v>
      </c>
      <c r="E2026">
        <v>335.65794382299998</v>
      </c>
      <c r="F2026">
        <v>189.71</v>
      </c>
      <c r="G2026">
        <v>-47.6196935792114</v>
      </c>
      <c r="H2026">
        <v>21.7522137548975</v>
      </c>
      <c r="I2026">
        <v>-31.120471289636299</v>
      </c>
      <c r="J2026">
        <v>1.30022590130432</v>
      </c>
      <c r="K2026">
        <v>181.72105412669799</v>
      </c>
      <c r="L2026">
        <v>198.79926123024001</v>
      </c>
      <c r="M2026">
        <v>51.590508470000302</v>
      </c>
      <c r="N2026">
        <v>1.0137131757345801</v>
      </c>
      <c r="O2026">
        <v>42.322492224974901</v>
      </c>
      <c r="P2026">
        <v>31.241784849533001</v>
      </c>
    </row>
    <row r="2027" spans="1:17" hidden="1" x14ac:dyDescent="0.3">
      <c r="A2027" t="s">
        <v>4211</v>
      </c>
      <c r="B2027" t="s">
        <v>4212</v>
      </c>
      <c r="C2027" t="str">
        <f>IFERROR(VLOOKUP(Table1[[#This Row],[Ticker]],[1]!Table1[[Symbol]:[Industry]],2,FALSE),"-")</f>
        <v>-</v>
      </c>
      <c r="D2027" t="s">
        <v>617</v>
      </c>
      <c r="E2027">
        <v>335.12891148</v>
      </c>
      <c r="F2027">
        <v>185.68</v>
      </c>
      <c r="G2027">
        <v>19.219878944527899</v>
      </c>
      <c r="H2027">
        <v>7.9057118047401103</v>
      </c>
      <c r="I2027">
        <v>4.0469876743371902</v>
      </c>
      <c r="J2027">
        <v>-0.99449640039787102</v>
      </c>
      <c r="K2027">
        <v>184.09139184010601</v>
      </c>
      <c r="L2027">
        <v>168.40978646209999</v>
      </c>
      <c r="M2027">
        <v>53.767375421597599</v>
      </c>
      <c r="N2027">
        <v>0.90629715385816101</v>
      </c>
      <c r="O2027">
        <v>21.741706161137401</v>
      </c>
      <c r="P2027">
        <v>60.068965517241303</v>
      </c>
    </row>
    <row r="2028" spans="1:17" hidden="1" x14ac:dyDescent="0.3">
      <c r="A2028" t="s">
        <v>4213</v>
      </c>
      <c r="B2028" t="s">
        <v>4214</v>
      </c>
      <c r="C2028" t="str">
        <f>IFERROR(VLOOKUP(Table1[[#This Row],[Ticker]],[1]!Table1[[Symbol]:[Industry]],2,FALSE),"-")</f>
        <v>-</v>
      </c>
      <c r="D2028" t="s">
        <v>216</v>
      </c>
      <c r="E2028">
        <v>333.96234299999998</v>
      </c>
      <c r="F2028">
        <v>276</v>
      </c>
      <c r="G2028">
        <v>306.90935221339299</v>
      </c>
      <c r="H2028">
        <v>12.604996768055999</v>
      </c>
      <c r="I2028">
        <v>41.7146150761751</v>
      </c>
      <c r="J2028">
        <v>8.6850975148658502</v>
      </c>
      <c r="K2028">
        <v>263.72778442964301</v>
      </c>
      <c r="L2028">
        <v>209.20529737283701</v>
      </c>
      <c r="M2028">
        <v>61.6392765789561</v>
      </c>
      <c r="N2028">
        <v>0.48411090498703901</v>
      </c>
      <c r="O2028">
        <v>23.206521739130402</v>
      </c>
      <c r="Q2028">
        <v>0.27410868486395901</v>
      </c>
    </row>
    <row r="2029" spans="1:17" hidden="1" x14ac:dyDescent="0.3">
      <c r="A2029" t="s">
        <v>4215</v>
      </c>
      <c r="B2029" t="s">
        <v>4216</v>
      </c>
      <c r="C2029" t="str">
        <f>IFERROR(VLOOKUP(Table1[[#This Row],[Ticker]],[1]!Table1[[Symbol]:[Industry]],2,FALSE),"-")</f>
        <v>-</v>
      </c>
      <c r="D2029" t="s">
        <v>247</v>
      </c>
      <c r="E2029">
        <v>331.77345963200003</v>
      </c>
      <c r="F2029">
        <v>114.89</v>
      </c>
      <c r="G2029">
        <v>0.55308484874377495</v>
      </c>
      <c r="H2029">
        <v>21.204363972421401</v>
      </c>
      <c r="I2029">
        <v>-8.2180078089509703</v>
      </c>
      <c r="J2029">
        <v>1.95445505197983</v>
      </c>
      <c r="K2029">
        <v>107.74596853780299</v>
      </c>
      <c r="L2029">
        <v>104.640767229936</v>
      </c>
      <c r="M2029">
        <v>54.002346061917102</v>
      </c>
      <c r="N2029">
        <v>2.1018278596981599</v>
      </c>
      <c r="O2029">
        <v>16.633301418748299</v>
      </c>
      <c r="P2029">
        <v>33.593023255813897</v>
      </c>
      <c r="Q2029">
        <v>-5.0636043123959001E-2</v>
      </c>
    </row>
    <row r="2030" spans="1:17" hidden="1" x14ac:dyDescent="0.3">
      <c r="A2030" t="s">
        <v>4217</v>
      </c>
      <c r="B2030" t="s">
        <v>4218</v>
      </c>
      <c r="C2030" t="str">
        <f>IFERROR(VLOOKUP(Table1[[#This Row],[Ticker]],[1]!Table1[[Symbol]:[Industry]],2,FALSE),"-")</f>
        <v>-</v>
      </c>
      <c r="D2030" t="s">
        <v>1734</v>
      </c>
      <c r="E2030">
        <v>331.55374399999999</v>
      </c>
      <c r="F2030">
        <v>523.54999999999995</v>
      </c>
      <c r="G2030">
        <v>59.319956874063202</v>
      </c>
      <c r="H2030">
        <v>41.775920444599002</v>
      </c>
      <c r="I2030">
        <v>24.872804667801201</v>
      </c>
      <c r="J2030">
        <v>21.343985771363599</v>
      </c>
      <c r="K2030">
        <v>450.51347139866402</v>
      </c>
      <c r="M2030">
        <v>78.404206158781093</v>
      </c>
      <c r="N2030">
        <v>1.27237925371673</v>
      </c>
      <c r="O2030">
        <v>27.208480565371001</v>
      </c>
      <c r="P2030">
        <v>104.59163735834299</v>
      </c>
    </row>
    <row r="2031" spans="1:17" hidden="1" x14ac:dyDescent="0.3">
      <c r="A2031" t="s">
        <v>4219</v>
      </c>
      <c r="B2031" t="s">
        <v>4220</v>
      </c>
      <c r="C2031" t="str">
        <f>IFERROR(VLOOKUP(Table1[[#This Row],[Ticker]],[1]!Table1[[Symbol]:[Industry]],2,FALSE),"-")</f>
        <v>-</v>
      </c>
      <c r="D2031" t="s">
        <v>539</v>
      </c>
      <c r="E2031">
        <v>331.21190000000001</v>
      </c>
      <c r="F2031">
        <v>262.45</v>
      </c>
      <c r="G2031">
        <v>-5.3766216091818597</v>
      </c>
      <c r="H2031">
        <v>-4.1529851813281704</v>
      </c>
      <c r="I2031">
        <v>-1.8456146341622801</v>
      </c>
      <c r="J2031">
        <v>0.115436414193235</v>
      </c>
      <c r="K2031">
        <v>267.26978157568999</v>
      </c>
      <c r="L2031">
        <v>251.94099029794901</v>
      </c>
      <c r="M2031">
        <v>47.328828610917803</v>
      </c>
      <c r="N2031">
        <v>0.57537978730363504</v>
      </c>
      <c r="O2031">
        <v>28.576871785101901</v>
      </c>
      <c r="P2031">
        <v>24.3838862559241</v>
      </c>
      <c r="Q2031">
        <v>-2.2027534347555999E-2</v>
      </c>
    </row>
    <row r="2032" spans="1:17" hidden="1" x14ac:dyDescent="0.3">
      <c r="A2032" t="s">
        <v>4221</v>
      </c>
      <c r="B2032" t="s">
        <v>4222</v>
      </c>
      <c r="C2032" t="str">
        <f>IFERROR(VLOOKUP(Table1[[#This Row],[Ticker]],[1]!Table1[[Symbol]:[Industry]],2,FALSE),"-")</f>
        <v>-</v>
      </c>
      <c r="D2032" t="s">
        <v>457</v>
      </c>
      <c r="E2032">
        <v>330.96937500000001</v>
      </c>
      <c r="F2032">
        <v>13.75</v>
      </c>
      <c r="G2032">
        <v>135.062902200341</v>
      </c>
      <c r="H2032">
        <v>-14.8327752075748</v>
      </c>
      <c r="I2032">
        <v>-30.642065580100599</v>
      </c>
      <c r="J2032">
        <v>-5.4129928821666997</v>
      </c>
      <c r="K2032">
        <v>14.420639409150199</v>
      </c>
      <c r="L2032">
        <v>13.3433557134534</v>
      </c>
      <c r="M2032">
        <v>31.2107563558477</v>
      </c>
      <c r="N2032">
        <v>0.71046666145548298</v>
      </c>
      <c r="O2032">
        <v>69.818181818181799</v>
      </c>
      <c r="P2032">
        <v>243.75</v>
      </c>
      <c r="Q2032">
        <v>0.24198004086298699</v>
      </c>
    </row>
    <row r="2033" spans="1:17" hidden="1" x14ac:dyDescent="0.3">
      <c r="A2033" t="s">
        <v>4223</v>
      </c>
      <c r="B2033" t="s">
        <v>4224</v>
      </c>
      <c r="C2033" t="str">
        <f>IFERROR(VLOOKUP(Table1[[#This Row],[Ticker]],[1]!Table1[[Symbol]:[Industry]],2,FALSE),"-")</f>
        <v>-</v>
      </c>
      <c r="D2033" t="s">
        <v>833</v>
      </c>
      <c r="E2033">
        <v>330.53789999999998</v>
      </c>
      <c r="F2033">
        <v>135.30000000000001</v>
      </c>
      <c r="G2033">
        <v>-35.153764466324702</v>
      </c>
      <c r="H2033">
        <v>8.4490254736038395</v>
      </c>
      <c r="I2033">
        <v>-28.484493807144201</v>
      </c>
      <c r="J2033">
        <v>-2.1109281090821099</v>
      </c>
      <c r="K2033">
        <v>137.39995212986099</v>
      </c>
      <c r="L2033">
        <v>152.83535697337999</v>
      </c>
      <c r="M2033">
        <v>57.634751769156601</v>
      </c>
      <c r="N2033">
        <v>0.73297091957034299</v>
      </c>
      <c r="O2033">
        <v>91.426459719142599</v>
      </c>
      <c r="P2033">
        <v>26.863572433192601</v>
      </c>
    </row>
    <row r="2034" spans="1:17" hidden="1" x14ac:dyDescent="0.3">
      <c r="A2034" t="s">
        <v>4225</v>
      </c>
      <c r="B2034" t="s">
        <v>4226</v>
      </c>
      <c r="C2034" t="str">
        <f>IFERROR(VLOOKUP(Table1[[#This Row],[Ticker]],[1]!Table1[[Symbol]:[Industry]],2,FALSE),"-")</f>
        <v>-</v>
      </c>
      <c r="D2034" t="s">
        <v>140</v>
      </c>
      <c r="E2034">
        <v>330.21758714699899</v>
      </c>
      <c r="F2034">
        <v>98.07</v>
      </c>
      <c r="G2034">
        <v>-43.1836764897851</v>
      </c>
      <c r="H2034">
        <v>4.4706042087077398</v>
      </c>
      <c r="I2034">
        <v>-43.851518232542503</v>
      </c>
      <c r="J2034">
        <v>-2.29349549673171</v>
      </c>
      <c r="K2034">
        <v>97.230028297621899</v>
      </c>
      <c r="L2034">
        <v>116.33094122773799</v>
      </c>
      <c r="M2034">
        <v>59.229528434740203</v>
      </c>
      <c r="N2034">
        <v>0.931290576629203</v>
      </c>
      <c r="O2034">
        <v>67.227490567961596</v>
      </c>
      <c r="P2034">
        <v>20.553165334972299</v>
      </c>
      <c r="Q2034">
        <v>7.7115802700086999E-2</v>
      </c>
    </row>
    <row r="2035" spans="1:17" hidden="1" x14ac:dyDescent="0.3">
      <c r="A2035" t="s">
        <v>4227</v>
      </c>
      <c r="B2035" t="s">
        <v>4228</v>
      </c>
      <c r="C2035" t="str">
        <f>IFERROR(VLOOKUP(Table1[[#This Row],[Ticker]],[1]!Table1[[Symbol]:[Industry]],2,FALSE),"-")</f>
        <v>-</v>
      </c>
      <c r="E2035">
        <v>329.69546883200002</v>
      </c>
      <c r="F2035">
        <v>98.08</v>
      </c>
      <c r="G2035">
        <v>-46.065163011191302</v>
      </c>
      <c r="H2035">
        <v>-26.696440597102299</v>
      </c>
      <c r="I2035">
        <v>-32.714410870529399</v>
      </c>
      <c r="J2035">
        <v>2.7426118062412601</v>
      </c>
      <c r="M2035">
        <v>21.262712963057599</v>
      </c>
      <c r="O2035">
        <v>34.115008156606798</v>
      </c>
      <c r="P2035">
        <v>15.320399764844201</v>
      </c>
    </row>
    <row r="2036" spans="1:17" hidden="1" x14ac:dyDescent="0.3">
      <c r="A2036" t="s">
        <v>4229</v>
      </c>
      <c r="B2036" t="s">
        <v>4230</v>
      </c>
      <c r="C2036" t="str">
        <f>IFERROR(VLOOKUP(Table1[[#This Row],[Ticker]],[1]!Table1[[Symbol]:[Industry]],2,FALSE),"-")</f>
        <v>-</v>
      </c>
      <c r="D2036" t="s">
        <v>852</v>
      </c>
      <c r="E2036">
        <v>328.50727888</v>
      </c>
      <c r="F2036">
        <v>292.7</v>
      </c>
      <c r="G2036">
        <v>546.35078098821998</v>
      </c>
      <c r="H2036">
        <v>25.7161838154516</v>
      </c>
      <c r="I2036">
        <v>120.11435484325</v>
      </c>
      <c r="J2036">
        <v>1.05937550957335E-4</v>
      </c>
      <c r="K2036">
        <v>251.654843653478</v>
      </c>
      <c r="L2036">
        <v>172.76812714216899</v>
      </c>
      <c r="M2036">
        <v>53.320897821054899</v>
      </c>
      <c r="N2036">
        <v>1.98897448094096</v>
      </c>
      <c r="O2036">
        <v>11.052271950802799</v>
      </c>
      <c r="P2036">
        <v>579.11832946635695</v>
      </c>
      <c r="Q2036">
        <v>0.26009347255709497</v>
      </c>
    </row>
    <row r="2037" spans="1:17" hidden="1" x14ac:dyDescent="0.3">
      <c r="A2037" t="s">
        <v>4231</v>
      </c>
      <c r="B2037" t="s">
        <v>4232</v>
      </c>
      <c r="C2037" t="str">
        <f>IFERROR(VLOOKUP(Table1[[#This Row],[Ticker]],[1]!Table1[[Symbol]:[Industry]],2,FALSE),"-")</f>
        <v>-</v>
      </c>
      <c r="D2037" t="s">
        <v>59</v>
      </c>
      <c r="E2037">
        <v>327.78680000000003</v>
      </c>
      <c r="F2037">
        <v>39.5</v>
      </c>
      <c r="G2037">
        <v>-71.575684139571806</v>
      </c>
      <c r="H2037">
        <v>6.5176521428524499</v>
      </c>
      <c r="I2037">
        <v>-66.2324445388725</v>
      </c>
      <c r="J2037">
        <v>-6.4409386249351304</v>
      </c>
      <c r="K2037">
        <v>43.085009480021803</v>
      </c>
      <c r="L2037">
        <v>59.744121083601399</v>
      </c>
      <c r="M2037">
        <v>43.796880305122798</v>
      </c>
      <c r="N2037">
        <v>0.69004496857557096</v>
      </c>
      <c r="O2037">
        <v>135.31645569620201</v>
      </c>
      <c r="P2037">
        <v>13.505747126436701</v>
      </c>
      <c r="Q2037">
        <v>4.5174779336362998E-2</v>
      </c>
    </row>
    <row r="2038" spans="1:17" hidden="1" x14ac:dyDescent="0.3">
      <c r="A2038" t="s">
        <v>4233</v>
      </c>
      <c r="B2038" t="s">
        <v>4234</v>
      </c>
      <c r="C2038" t="str">
        <f>IFERROR(VLOOKUP(Table1[[#This Row],[Ticker]],[1]!Table1[[Symbol]:[Industry]],2,FALSE),"-")</f>
        <v>-</v>
      </c>
      <c r="D2038" t="s">
        <v>408</v>
      </c>
      <c r="E2038">
        <v>325.65717000000001</v>
      </c>
      <c r="F2038">
        <v>3775</v>
      </c>
      <c r="G2038">
        <v>-27.301816414376599</v>
      </c>
      <c r="H2038">
        <v>-3.0867985557972202</v>
      </c>
      <c r="I2038">
        <v>-2.5509972488289399</v>
      </c>
      <c r="J2038">
        <v>-3.4605629137820202</v>
      </c>
      <c r="K2038">
        <v>3722.72279621301</v>
      </c>
      <c r="L2038">
        <v>3633.3529918960498</v>
      </c>
      <c r="M2038">
        <v>54.999053667564397</v>
      </c>
      <c r="N2038">
        <v>1.27009461127108</v>
      </c>
      <c r="O2038">
        <v>13.1112582781456</v>
      </c>
      <c r="P2038">
        <v>20.780675091985199</v>
      </c>
      <c r="Q2038">
        <v>6.4874726300354998E-2</v>
      </c>
    </row>
    <row r="2039" spans="1:17" hidden="1" x14ac:dyDescent="0.3">
      <c r="A2039" t="s">
        <v>4235</v>
      </c>
      <c r="B2039" t="s">
        <v>4236</v>
      </c>
      <c r="C2039" t="str">
        <f>IFERROR(VLOOKUP(Table1[[#This Row],[Ticker]],[1]!Table1[[Symbol]:[Industry]],2,FALSE),"-")</f>
        <v>-</v>
      </c>
      <c r="D2039" t="s">
        <v>997</v>
      </c>
      <c r="E2039">
        <v>325.61052000000001</v>
      </c>
      <c r="F2039">
        <v>17.34</v>
      </c>
      <c r="G2039">
        <v>-16.8444476961383</v>
      </c>
      <c r="H2039">
        <v>8.9672247924250907</v>
      </c>
      <c r="I2039">
        <v>-9.7021273699105901</v>
      </c>
      <c r="J2039">
        <v>2.40446337486796</v>
      </c>
      <c r="K2039">
        <v>16.492856039116401</v>
      </c>
      <c r="L2039">
        <v>16.749707162605699</v>
      </c>
      <c r="M2039">
        <v>60.313823201967999</v>
      </c>
      <c r="N2039">
        <v>1.2137523938913799</v>
      </c>
      <c r="O2039">
        <v>15.6286043829296</v>
      </c>
      <c r="P2039">
        <v>22.978723404255302</v>
      </c>
      <c r="Q2039">
        <v>-7.9971822726372002E-2</v>
      </c>
    </row>
    <row r="2040" spans="1:17" hidden="1" x14ac:dyDescent="0.3">
      <c r="A2040" t="s">
        <v>4237</v>
      </c>
      <c r="B2040" t="s">
        <v>4238</v>
      </c>
      <c r="C2040" t="str">
        <f>IFERROR(VLOOKUP(Table1[[#This Row],[Ticker]],[1]!Table1[[Symbol]:[Industry]],2,FALSE),"-")</f>
        <v>-</v>
      </c>
      <c r="D2040" t="s">
        <v>130</v>
      </c>
      <c r="E2040">
        <v>325.4842845</v>
      </c>
      <c r="F2040">
        <v>28.11</v>
      </c>
      <c r="G2040">
        <v>97.741473628913297</v>
      </c>
      <c r="H2040">
        <v>19.122179747379999</v>
      </c>
      <c r="I2040">
        <v>43.300855077652002</v>
      </c>
      <c r="J2040">
        <v>8.9170196889683293</v>
      </c>
      <c r="K2040">
        <v>21.099473498907301</v>
      </c>
      <c r="L2040">
        <v>16.873717717843199</v>
      </c>
      <c r="M2040">
        <v>86.509438258862303</v>
      </c>
      <c r="N2040">
        <v>1.44300509652846</v>
      </c>
      <c r="O2040">
        <v>0</v>
      </c>
      <c r="P2040">
        <v>129.46938775510199</v>
      </c>
      <c r="Q2040">
        <v>9.3656883482599998E-2</v>
      </c>
    </row>
    <row r="2041" spans="1:17" hidden="1" x14ac:dyDescent="0.3">
      <c r="A2041" t="s">
        <v>4239</v>
      </c>
      <c r="B2041" t="s">
        <v>4240</v>
      </c>
      <c r="C2041" t="str">
        <f>IFERROR(VLOOKUP(Table1[[#This Row],[Ticker]],[1]!Table1[[Symbol]:[Industry]],2,FALSE),"-")</f>
        <v>-</v>
      </c>
      <c r="D2041" t="s">
        <v>4241</v>
      </c>
      <c r="E2041">
        <v>324.72224820000002</v>
      </c>
      <c r="F2041">
        <v>175.35</v>
      </c>
      <c r="G2041">
        <v>144.00107424335201</v>
      </c>
      <c r="H2041">
        <v>128.060479540296</v>
      </c>
      <c r="I2041">
        <v>132.387231576776</v>
      </c>
      <c r="J2041">
        <v>22.375677237912399</v>
      </c>
      <c r="K2041">
        <v>111.97774310578301</v>
      </c>
      <c r="M2041">
        <v>83.743985419117294</v>
      </c>
      <c r="N2041">
        <v>2.4178754054000202</v>
      </c>
      <c r="O2041">
        <v>9.4382663244938705</v>
      </c>
      <c r="P2041">
        <v>182.822580645161</v>
      </c>
    </row>
    <row r="2042" spans="1:17" hidden="1" x14ac:dyDescent="0.3">
      <c r="A2042" t="s">
        <v>4242</v>
      </c>
      <c r="B2042" t="s">
        <v>4243</v>
      </c>
      <c r="C2042" t="str">
        <f>IFERROR(VLOOKUP(Table1[[#This Row],[Ticker]],[1]!Table1[[Symbol]:[Industry]],2,FALSE),"-")</f>
        <v>-</v>
      </c>
      <c r="D2042" t="s">
        <v>401</v>
      </c>
      <c r="E2042">
        <v>324.24229500000001</v>
      </c>
      <c r="F2042">
        <v>130</v>
      </c>
      <c r="G2042">
        <v>238.893923961806</v>
      </c>
      <c r="H2042">
        <v>19.1577550954554</v>
      </c>
      <c r="I2042">
        <v>52.5539496996536</v>
      </c>
      <c r="J2042">
        <v>8.9091240607082206E-2</v>
      </c>
      <c r="K2042">
        <v>117.52884653007899</v>
      </c>
      <c r="L2042">
        <v>84.236356469406203</v>
      </c>
      <c r="M2042">
        <v>48.4901296857199</v>
      </c>
      <c r="N2042">
        <v>1.38443929743292</v>
      </c>
      <c r="O2042">
        <v>15.115384615384601</v>
      </c>
      <c r="P2042">
        <v>397.51243781094502</v>
      </c>
      <c r="Q2042">
        <v>0.17009312793140699</v>
      </c>
    </row>
    <row r="2043" spans="1:17" hidden="1" x14ac:dyDescent="0.3">
      <c r="A2043" t="s">
        <v>4244</v>
      </c>
      <c r="B2043" t="s">
        <v>4245</v>
      </c>
      <c r="C2043" t="str">
        <f>IFERROR(VLOOKUP(Table1[[#This Row],[Ticker]],[1]!Table1[[Symbol]:[Industry]],2,FALSE),"-")</f>
        <v>-</v>
      </c>
      <c r="D2043" t="s">
        <v>46</v>
      </c>
      <c r="E2043">
        <v>323.74400000000003</v>
      </c>
      <c r="F2043">
        <v>214.4</v>
      </c>
      <c r="G2043">
        <v>-28.1202043756217</v>
      </c>
      <c r="H2043">
        <v>17.202848202094302</v>
      </c>
      <c r="I2043">
        <v>-14.7694522349598</v>
      </c>
      <c r="J2043">
        <v>9.1630127872538392</v>
      </c>
      <c r="K2043">
        <v>196.189619123326</v>
      </c>
      <c r="M2043">
        <v>75.218530772787602</v>
      </c>
      <c r="N2043">
        <v>0.64999908116948701</v>
      </c>
      <c r="O2043">
        <v>50.5597014925373</v>
      </c>
      <c r="P2043">
        <v>47.8110996208204</v>
      </c>
    </row>
    <row r="2044" spans="1:17" hidden="1" x14ac:dyDescent="0.3">
      <c r="A2044" t="s">
        <v>4246</v>
      </c>
      <c r="B2044" t="s">
        <v>4247</v>
      </c>
      <c r="C2044" t="str">
        <f>IFERROR(VLOOKUP(Table1[[#This Row],[Ticker]],[1]!Table1[[Symbol]:[Industry]],2,FALSE),"-")</f>
        <v>-</v>
      </c>
      <c r="D2044" t="s">
        <v>900</v>
      </c>
      <c r="E2044">
        <v>323.48925000000003</v>
      </c>
      <c r="F2044">
        <v>324.3</v>
      </c>
      <c r="G2044">
        <v>71.849032736472495</v>
      </c>
      <c r="H2044">
        <v>8.6803334066573097</v>
      </c>
      <c r="I2044">
        <v>70.444245058303395</v>
      </c>
      <c r="J2044">
        <v>7.5670434154739397</v>
      </c>
      <c r="K2044">
        <v>269.41005056666199</v>
      </c>
      <c r="L2044">
        <v>212.460257771014</v>
      </c>
      <c r="M2044">
        <v>74.898961507201903</v>
      </c>
      <c r="N2044">
        <v>0.12163426790540501</v>
      </c>
      <c r="O2044">
        <v>6.7838421214924498</v>
      </c>
      <c r="P2044">
        <v>107.022023619534</v>
      </c>
      <c r="Q2044">
        <v>7.4838036422265997E-2</v>
      </c>
    </row>
    <row r="2045" spans="1:17" hidden="1" x14ac:dyDescent="0.3">
      <c r="A2045" t="s">
        <v>4248</v>
      </c>
      <c r="B2045" t="s">
        <v>4249</v>
      </c>
      <c r="C2045" t="str">
        <f>IFERROR(VLOOKUP(Table1[[#This Row],[Ticker]],[1]!Table1[[Symbol]:[Industry]],2,FALSE),"-")</f>
        <v>-</v>
      </c>
      <c r="D2045" t="s">
        <v>109</v>
      </c>
      <c r="E2045">
        <v>322.97035302</v>
      </c>
      <c r="F2045">
        <v>30.09</v>
      </c>
      <c r="G2045">
        <v>170.15843065562601</v>
      </c>
      <c r="H2045">
        <v>38.9024272846369</v>
      </c>
      <c r="I2045">
        <v>22.327344817194302</v>
      </c>
      <c r="J2045">
        <v>19.178609817060298</v>
      </c>
      <c r="K2045">
        <v>24.823210306405599</v>
      </c>
      <c r="L2045">
        <v>21.634749182445201</v>
      </c>
      <c r="M2045">
        <v>62.4692215386494</v>
      </c>
      <c r="N2045">
        <v>2.91609211226868</v>
      </c>
      <c r="O2045">
        <v>14.290461947490799</v>
      </c>
      <c r="P2045">
        <v>203.939393939393</v>
      </c>
      <c r="Q2045">
        <v>0.108789088385817</v>
      </c>
    </row>
    <row r="2046" spans="1:17" hidden="1" x14ac:dyDescent="0.3">
      <c r="A2046" t="s">
        <v>4250</v>
      </c>
      <c r="B2046" t="s">
        <v>4251</v>
      </c>
      <c r="C2046" t="str">
        <f>IFERROR(VLOOKUP(Table1[[#This Row],[Ticker]],[1]!Table1[[Symbol]:[Industry]],2,FALSE),"-")</f>
        <v>-</v>
      </c>
      <c r="D2046" t="s">
        <v>156</v>
      </c>
      <c r="E2046">
        <v>322.92863999999997</v>
      </c>
      <c r="F2046">
        <v>11.68</v>
      </c>
      <c r="G2046">
        <v>1.2766703162839901</v>
      </c>
      <c r="H2046">
        <v>5.3577009829012896</v>
      </c>
      <c r="I2046">
        <v>-51.951598443914698</v>
      </c>
      <c r="J2046">
        <v>13.217691775504401</v>
      </c>
      <c r="K2046">
        <v>11.163566687904</v>
      </c>
      <c r="L2046">
        <v>11.777875310008699</v>
      </c>
      <c r="M2046">
        <v>59.142134173906797</v>
      </c>
      <c r="N2046">
        <v>2.32652337621403</v>
      </c>
      <c r="O2046">
        <v>82.791095890410901</v>
      </c>
      <c r="P2046">
        <v>37.411764705882298</v>
      </c>
      <c r="Q2046">
        <v>4.4191521175960001E-2</v>
      </c>
    </row>
    <row r="2047" spans="1:17" hidden="1" x14ac:dyDescent="0.3">
      <c r="A2047" t="s">
        <v>4252</v>
      </c>
      <c r="B2047" t="s">
        <v>4253</v>
      </c>
      <c r="C2047" t="str">
        <f>IFERROR(VLOOKUP(Table1[[#This Row],[Ticker]],[1]!Table1[[Symbol]:[Industry]],2,FALSE),"-")</f>
        <v>-</v>
      </c>
      <c r="D2047" t="s">
        <v>46</v>
      </c>
      <c r="E2047">
        <v>322.84800000000001</v>
      </c>
      <c r="F2047">
        <v>576</v>
      </c>
      <c r="G2047">
        <v>127.83304872048799</v>
      </c>
      <c r="H2047">
        <v>36.490942741143002</v>
      </c>
      <c r="I2047">
        <v>109.535449212798</v>
      </c>
      <c r="J2047">
        <v>8.63319503304999</v>
      </c>
      <c r="K2047">
        <v>454.023281570888</v>
      </c>
      <c r="L2047">
        <v>350.95854806635703</v>
      </c>
      <c r="M2047">
        <v>67.7318054221018</v>
      </c>
      <c r="N2047">
        <v>3.1193181818181799</v>
      </c>
      <c r="O2047">
        <v>5.3819444444444402</v>
      </c>
      <c r="P2047">
        <v>176.923076923076</v>
      </c>
    </row>
    <row r="2048" spans="1:17" hidden="1" x14ac:dyDescent="0.3">
      <c r="A2048" t="s">
        <v>4254</v>
      </c>
      <c r="B2048" t="s">
        <v>4255</v>
      </c>
      <c r="C2048" t="str">
        <f>IFERROR(VLOOKUP(Table1[[#This Row],[Ticker]],[1]!Table1[[Symbol]:[Industry]],2,FALSE),"-")</f>
        <v>-</v>
      </c>
      <c r="D2048" t="s">
        <v>948</v>
      </c>
      <c r="E2048">
        <v>322.73428676999998</v>
      </c>
      <c r="F2048">
        <v>14.35</v>
      </c>
      <c r="G2048">
        <v>40.925305301117099</v>
      </c>
      <c r="H2048">
        <v>9.5218347215031098</v>
      </c>
      <c r="I2048">
        <v>6.5920289966512398</v>
      </c>
      <c r="J2048">
        <v>10.604515044097999</v>
      </c>
      <c r="K2048">
        <v>12.7484201808227</v>
      </c>
      <c r="L2048">
        <v>12.364206784082301</v>
      </c>
      <c r="M2048">
        <v>88.363670616914206</v>
      </c>
      <c r="N2048">
        <v>1.9433264936701999</v>
      </c>
      <c r="O2048">
        <v>30.313588850174199</v>
      </c>
      <c r="P2048">
        <v>81.645569620253099</v>
      </c>
      <c r="Q2048">
        <v>4.2814781415439998E-2</v>
      </c>
    </row>
    <row r="2049" spans="1:17" hidden="1" x14ac:dyDescent="0.3">
      <c r="A2049" t="s">
        <v>4256</v>
      </c>
      <c r="B2049" t="s">
        <v>4257</v>
      </c>
      <c r="C2049" t="str">
        <f>IFERROR(VLOOKUP(Table1[[#This Row],[Ticker]],[1]!Table1[[Symbol]:[Industry]],2,FALSE),"-")</f>
        <v>-</v>
      </c>
      <c r="E2049">
        <v>322.19611177500002</v>
      </c>
      <c r="F2049">
        <v>182.25</v>
      </c>
      <c r="G2049">
        <v>16.751498691569999</v>
      </c>
      <c r="H2049">
        <v>28.232365157647202</v>
      </c>
      <c r="I2049">
        <v>20.446115581313901</v>
      </c>
      <c r="J2049">
        <v>14.0027159300938</v>
      </c>
      <c r="K2049">
        <v>143.54370399976699</v>
      </c>
      <c r="L2049">
        <v>138.59541510940099</v>
      </c>
      <c r="M2049">
        <v>89.885952881747301</v>
      </c>
      <c r="N2049">
        <v>1.8812752384925</v>
      </c>
      <c r="O2049">
        <v>1.50891632373113</v>
      </c>
      <c r="P2049">
        <v>55.702691157624898</v>
      </c>
      <c r="Q2049">
        <v>0.119704835464318</v>
      </c>
    </row>
    <row r="2050" spans="1:17" hidden="1" x14ac:dyDescent="0.3">
      <c r="A2050" t="s">
        <v>4258</v>
      </c>
      <c r="B2050" t="s">
        <v>4259</v>
      </c>
      <c r="C2050" t="str">
        <f>IFERROR(VLOOKUP(Table1[[#This Row],[Ticker]],[1]!Table1[[Symbol]:[Industry]],2,FALSE),"-")</f>
        <v>-</v>
      </c>
      <c r="D2050" t="s">
        <v>230</v>
      </c>
      <c r="E2050">
        <v>322.02766385000001</v>
      </c>
      <c r="F2050">
        <v>58.15</v>
      </c>
      <c r="G2050">
        <v>164.23786899980999</v>
      </c>
      <c r="H2050">
        <v>16.408404246166999</v>
      </c>
      <c r="I2050">
        <v>31.4709575731775</v>
      </c>
      <c r="J2050">
        <v>2.68190387076972</v>
      </c>
      <c r="K2050">
        <v>53.894610556497298</v>
      </c>
      <c r="L2050">
        <v>45.869568172167902</v>
      </c>
      <c r="M2050">
        <v>76.241857246704996</v>
      </c>
      <c r="N2050">
        <v>0.97496140890435501</v>
      </c>
      <c r="O2050">
        <v>19.948409286328399</v>
      </c>
      <c r="P2050">
        <v>202.864583333333</v>
      </c>
      <c r="Q2050">
        <v>3.5399136727217999E-2</v>
      </c>
    </row>
    <row r="2051" spans="1:17" hidden="1" x14ac:dyDescent="0.3">
      <c r="A2051" t="s">
        <v>4260</v>
      </c>
      <c r="B2051" t="s">
        <v>4261</v>
      </c>
      <c r="C2051" t="str">
        <f>IFERROR(VLOOKUP(Table1[[#This Row],[Ticker]],[1]!Table1[[Symbol]:[Industry]],2,FALSE),"-")</f>
        <v>-</v>
      </c>
      <c r="D2051" t="s">
        <v>140</v>
      </c>
      <c r="E2051">
        <v>321.09638749999999</v>
      </c>
      <c r="F2051">
        <v>185.15</v>
      </c>
      <c r="G2051">
        <v>-15.1318018495022</v>
      </c>
      <c r="H2051">
        <v>-2.34426946044846</v>
      </c>
      <c r="I2051">
        <v>-22.255072432303599</v>
      </c>
      <c r="J2051">
        <v>-1.7428853802955999</v>
      </c>
      <c r="K2051">
        <v>185.36751503963899</v>
      </c>
      <c r="L2051">
        <v>189.897153050393</v>
      </c>
      <c r="M2051">
        <v>57.622407303155001</v>
      </c>
      <c r="N2051">
        <v>0.65554520440385999</v>
      </c>
      <c r="O2051">
        <v>29.057520928976398</v>
      </c>
      <c r="P2051">
        <v>14.254859611231</v>
      </c>
      <c r="Q2051">
        <v>-6.9631571862885003E-2</v>
      </c>
    </row>
    <row r="2052" spans="1:17" hidden="1" x14ac:dyDescent="0.3">
      <c r="A2052" t="s">
        <v>4262</v>
      </c>
      <c r="B2052" t="s">
        <v>4263</v>
      </c>
      <c r="C2052" t="str">
        <f>IFERROR(VLOOKUP(Table1[[#This Row],[Ticker]],[1]!Table1[[Symbol]:[Industry]],2,FALSE),"-")</f>
        <v>-</v>
      </c>
      <c r="E2052">
        <v>320.95144928000002</v>
      </c>
      <c r="F2052">
        <v>145.1</v>
      </c>
      <c r="G2052">
        <v>70.859893410619094</v>
      </c>
      <c r="H2052">
        <v>21.601577588223599</v>
      </c>
      <c r="I2052">
        <v>33.1695739674837</v>
      </c>
      <c r="J2052">
        <v>4.2152827187681501</v>
      </c>
      <c r="K2052">
        <v>117.31714786741099</v>
      </c>
      <c r="L2052">
        <v>101.18359546571899</v>
      </c>
      <c r="M2052">
        <v>75.407677201822395</v>
      </c>
      <c r="N2052">
        <v>0.94796728695033705</v>
      </c>
      <c r="O2052">
        <v>1.9986216402481101</v>
      </c>
      <c r="P2052">
        <v>145.51607445008401</v>
      </c>
      <c r="Q2052">
        <v>0.152762481027305</v>
      </c>
    </row>
    <row r="2053" spans="1:17" hidden="1" x14ac:dyDescent="0.3">
      <c r="A2053" t="s">
        <v>4264</v>
      </c>
      <c r="B2053" t="s">
        <v>4265</v>
      </c>
      <c r="C2053" t="str">
        <f>IFERROR(VLOOKUP(Table1[[#This Row],[Ticker]],[1]!Table1[[Symbol]:[Industry]],2,FALSE),"-")</f>
        <v>-</v>
      </c>
      <c r="D2053" t="s">
        <v>21</v>
      </c>
      <c r="E2053">
        <v>320.27980874999997</v>
      </c>
      <c r="F2053">
        <v>140.25</v>
      </c>
      <c r="G2053">
        <v>-26.411965524525701</v>
      </c>
      <c r="H2053">
        <v>16.7016859453073</v>
      </c>
      <c r="I2053">
        <v>-35.966145966215798</v>
      </c>
      <c r="J2053">
        <v>-0.78076526973717297</v>
      </c>
      <c r="K2053">
        <v>130.112397672409</v>
      </c>
      <c r="M2053">
        <v>66.493647720388594</v>
      </c>
      <c r="N2053">
        <v>0.869934855108776</v>
      </c>
      <c r="O2053">
        <v>48.3065953654189</v>
      </c>
      <c r="P2053">
        <v>40.039940089865198</v>
      </c>
    </row>
    <row r="2054" spans="1:17" hidden="1" x14ac:dyDescent="0.3">
      <c r="A2054" t="s">
        <v>4266</v>
      </c>
      <c r="B2054" t="s">
        <v>4267</v>
      </c>
      <c r="C2054" t="str">
        <f>IFERROR(VLOOKUP(Table1[[#This Row],[Ticker]],[1]!Table1[[Symbol]:[Industry]],2,FALSE),"-")</f>
        <v>-</v>
      </c>
      <c r="D2054" t="s">
        <v>617</v>
      </c>
      <c r="E2054">
        <v>319.216530933</v>
      </c>
      <c r="F2054">
        <v>49.23</v>
      </c>
      <c r="G2054">
        <v>-19.936205579814999</v>
      </c>
      <c r="H2054">
        <v>7.6967531317037396</v>
      </c>
      <c r="I2054">
        <v>-12.043621462718599</v>
      </c>
      <c r="J2054">
        <v>-2.0881245677268599E-2</v>
      </c>
      <c r="K2054">
        <v>47.007527176921897</v>
      </c>
      <c r="L2054">
        <v>47.372313955515402</v>
      </c>
      <c r="M2054">
        <v>62.820195367867399</v>
      </c>
      <c r="N2054">
        <v>1.01540579623835</v>
      </c>
      <c r="O2054">
        <v>20.861263457241499</v>
      </c>
      <c r="P2054">
        <v>31.279999999999902</v>
      </c>
      <c r="Q2054">
        <v>-8.7032443184609995E-3</v>
      </c>
    </row>
    <row r="2055" spans="1:17" hidden="1" x14ac:dyDescent="0.3">
      <c r="A2055" t="s">
        <v>4268</v>
      </c>
      <c r="B2055" t="s">
        <v>4269</v>
      </c>
      <c r="C2055" t="str">
        <f>IFERROR(VLOOKUP(Table1[[#This Row],[Ticker]],[1]!Table1[[Symbol]:[Industry]],2,FALSE),"-")</f>
        <v>-</v>
      </c>
      <c r="D2055" t="s">
        <v>1637</v>
      </c>
      <c r="E2055">
        <v>319.171027199999</v>
      </c>
      <c r="F2055">
        <v>61.96</v>
      </c>
      <c r="G2055">
        <v>-1.8923026061374999</v>
      </c>
      <c r="H2055">
        <v>-6.2539485933500503</v>
      </c>
      <c r="I2055">
        <v>4.31010950651289</v>
      </c>
      <c r="J2055">
        <v>-0.112461552940207</v>
      </c>
      <c r="K2055">
        <v>60.8369778130686</v>
      </c>
      <c r="L2055">
        <v>56.596860917713698</v>
      </c>
      <c r="M2055">
        <v>55.8285238094657</v>
      </c>
      <c r="N2055">
        <v>0.724288570787055</v>
      </c>
      <c r="O2055">
        <v>4.7449967721110404</v>
      </c>
      <c r="P2055">
        <v>30.4146495474636</v>
      </c>
      <c r="Q2055">
        <v>-2.0749357399728999E-2</v>
      </c>
    </row>
    <row r="2056" spans="1:17" hidden="1" x14ac:dyDescent="0.3">
      <c r="A2056" t="s">
        <v>4270</v>
      </c>
      <c r="B2056" t="s">
        <v>4271</v>
      </c>
      <c r="C2056" t="str">
        <f>IFERROR(VLOOKUP(Table1[[#This Row],[Ticker]],[1]!Table1[[Symbol]:[Industry]],2,FALSE),"-")</f>
        <v>-</v>
      </c>
      <c r="D2056" t="s">
        <v>242</v>
      </c>
      <c r="E2056">
        <v>318.95747039999998</v>
      </c>
      <c r="F2056">
        <v>229.2</v>
      </c>
      <c r="G2056">
        <v>31.361376679954098</v>
      </c>
      <c r="H2056">
        <v>-4.6360057508935402</v>
      </c>
      <c r="I2056">
        <v>-10.5870831221229</v>
      </c>
      <c r="J2056">
        <v>2.2726099926708199</v>
      </c>
      <c r="K2056">
        <v>223.27921673397799</v>
      </c>
      <c r="L2056">
        <v>217.08214461256199</v>
      </c>
      <c r="M2056">
        <v>64.053903756682999</v>
      </c>
      <c r="N2056">
        <v>2.0709166352319799</v>
      </c>
      <c r="O2056">
        <v>37.739965095986001</v>
      </c>
      <c r="P2056">
        <v>76.307692307692193</v>
      </c>
    </row>
    <row r="2057" spans="1:17" hidden="1" x14ac:dyDescent="0.3">
      <c r="A2057" t="s">
        <v>4272</v>
      </c>
      <c r="B2057" t="s">
        <v>4273</v>
      </c>
      <c r="C2057" t="str">
        <f>IFERROR(VLOOKUP(Table1[[#This Row],[Ticker]],[1]!Table1[[Symbol]:[Industry]],2,FALSE),"-")</f>
        <v>-</v>
      </c>
      <c r="D2057" t="s">
        <v>46</v>
      </c>
      <c r="E2057">
        <v>318.08815648000001</v>
      </c>
      <c r="F2057">
        <v>44.08</v>
      </c>
      <c r="G2057">
        <v>-51.887097799658001</v>
      </c>
      <c r="H2057">
        <v>0.86184844833908603</v>
      </c>
      <c r="I2057">
        <v>-65.332816454831601</v>
      </c>
      <c r="J2057">
        <v>9.2249381523160601</v>
      </c>
      <c r="K2057">
        <v>41.860416029596699</v>
      </c>
      <c r="L2057">
        <v>57.266852981217397</v>
      </c>
      <c r="M2057">
        <v>76.777497922719903</v>
      </c>
      <c r="N2057">
        <v>1.0811660310453499</v>
      </c>
      <c r="O2057">
        <v>171.09800362976401</v>
      </c>
      <c r="P2057">
        <v>33.172205438066399</v>
      </c>
      <c r="Q2057">
        <v>-1.7141975719709001E-2</v>
      </c>
    </row>
    <row r="2058" spans="1:17" hidden="1" x14ac:dyDescent="0.3">
      <c r="A2058" t="s">
        <v>4274</v>
      </c>
      <c r="B2058" t="s">
        <v>4275</v>
      </c>
      <c r="C2058" t="str">
        <f>IFERROR(VLOOKUP(Table1[[#This Row],[Ticker]],[1]!Table1[[Symbol]:[Industry]],2,FALSE),"-")</f>
        <v>-</v>
      </c>
      <c r="D2058" t="s">
        <v>191</v>
      </c>
      <c r="E2058">
        <v>317.957174458</v>
      </c>
      <c r="F2058">
        <v>151.63</v>
      </c>
      <c r="G2058">
        <v>155.70276936129301</v>
      </c>
      <c r="H2058">
        <v>3.6255123214345102</v>
      </c>
      <c r="I2058">
        <v>85.175141120370895</v>
      </c>
      <c r="J2058">
        <v>0.695348374239394</v>
      </c>
      <c r="K2058">
        <v>140.07845972621399</v>
      </c>
      <c r="L2058">
        <v>105.901393577905</v>
      </c>
      <c r="M2058">
        <v>48.5661156652301</v>
      </c>
      <c r="N2058">
        <v>0.478068719315835</v>
      </c>
      <c r="O2058">
        <v>10.796016619402501</v>
      </c>
      <c r="P2058">
        <v>209.44897959183601</v>
      </c>
      <c r="Q2058">
        <v>7.3431040491213004E-2</v>
      </c>
    </row>
    <row r="2059" spans="1:17" hidden="1" x14ac:dyDescent="0.3">
      <c r="A2059" t="s">
        <v>4276</v>
      </c>
      <c r="B2059" t="s">
        <v>4277</v>
      </c>
      <c r="C2059" t="str">
        <f>IFERROR(VLOOKUP(Table1[[#This Row],[Ticker]],[1]!Table1[[Symbol]:[Industry]],2,FALSE),"-")</f>
        <v>-</v>
      </c>
      <c r="D2059" t="s">
        <v>46</v>
      </c>
      <c r="E2059">
        <v>317.37164739999997</v>
      </c>
      <c r="F2059">
        <v>132.29</v>
      </c>
      <c r="G2059">
        <v>94.613150339299693</v>
      </c>
      <c r="H2059">
        <v>36.674678578948601</v>
      </c>
      <c r="I2059">
        <v>69.216165756528895</v>
      </c>
      <c r="J2059">
        <v>9.12676463633432</v>
      </c>
      <c r="K2059">
        <v>100.99202151159299</v>
      </c>
      <c r="L2059">
        <v>87.357503362059603</v>
      </c>
      <c r="M2059">
        <v>80.214531820516996</v>
      </c>
      <c r="N2059">
        <v>2.4621663889114598</v>
      </c>
      <c r="O2059">
        <v>0.514022223902044</v>
      </c>
      <c r="P2059">
        <v>132.08771929824499</v>
      </c>
      <c r="Q2059">
        <v>1.4792952111684E-2</v>
      </c>
    </row>
    <row r="2060" spans="1:17" hidden="1" x14ac:dyDescent="0.3">
      <c r="A2060" t="s">
        <v>4278</v>
      </c>
      <c r="B2060" t="s">
        <v>4279</v>
      </c>
      <c r="C2060" t="str">
        <f>IFERROR(VLOOKUP(Table1[[#This Row],[Ticker]],[1]!Table1[[Symbol]:[Industry]],2,FALSE),"-")</f>
        <v>-</v>
      </c>
      <c r="D2060" t="s">
        <v>833</v>
      </c>
      <c r="E2060">
        <v>316.73197160000001</v>
      </c>
      <c r="F2060">
        <v>242</v>
      </c>
      <c r="G2060">
        <v>75.060314208623495</v>
      </c>
      <c r="H2060">
        <v>50.565074254790602</v>
      </c>
      <c r="I2060">
        <v>43.874604421519102</v>
      </c>
      <c r="J2060">
        <v>6.3699293649698303</v>
      </c>
      <c r="K2060">
        <v>188.41437949329199</v>
      </c>
      <c r="M2060">
        <v>63.847865114226501</v>
      </c>
      <c r="N2060">
        <v>1.17921013412816</v>
      </c>
      <c r="O2060">
        <v>7.4380165289256102</v>
      </c>
      <c r="P2060">
        <v>116.071428571428</v>
      </c>
    </row>
    <row r="2061" spans="1:17" hidden="1" x14ac:dyDescent="0.3">
      <c r="A2061" t="s">
        <v>4280</v>
      </c>
      <c r="B2061" t="s">
        <v>4281</v>
      </c>
      <c r="C2061" t="str">
        <f>IFERROR(VLOOKUP(Table1[[#This Row],[Ticker]],[1]!Table1[[Symbol]:[Industry]],2,FALSE),"-")</f>
        <v>-</v>
      </c>
      <c r="D2061" t="s">
        <v>119</v>
      </c>
      <c r="E2061">
        <v>316.52966400000003</v>
      </c>
      <c r="F2061">
        <v>197.2</v>
      </c>
      <c r="G2061">
        <v>-45.483371594716701</v>
      </c>
      <c r="H2061">
        <v>-14.840575161692801</v>
      </c>
      <c r="I2061">
        <v>-56.218005253526997</v>
      </c>
      <c r="J2061">
        <v>-0.300061847683951</v>
      </c>
      <c r="K2061">
        <v>209.57778222471501</v>
      </c>
      <c r="L2061">
        <v>249.332550505103</v>
      </c>
      <c r="M2061">
        <v>41.022472130638299</v>
      </c>
      <c r="N2061">
        <v>0.75427647193263103</v>
      </c>
      <c r="O2061">
        <v>192.165314401622</v>
      </c>
      <c r="P2061">
        <v>22.408441961514502</v>
      </c>
      <c r="Q2061">
        <v>0.136091229540373</v>
      </c>
    </row>
    <row r="2062" spans="1:17" hidden="1" x14ac:dyDescent="0.3">
      <c r="A2062" t="s">
        <v>4282</v>
      </c>
      <c r="B2062" t="s">
        <v>4283</v>
      </c>
      <c r="C2062" t="str">
        <f>IFERROR(VLOOKUP(Table1[[#This Row],[Ticker]],[1]!Table1[[Symbol]:[Industry]],2,FALSE),"-")</f>
        <v>-</v>
      </c>
      <c r="D2062" t="s">
        <v>80</v>
      </c>
      <c r="E2062">
        <v>311.94241</v>
      </c>
      <c r="F2062">
        <v>13.9</v>
      </c>
      <c r="G2062">
        <v>24.539169152518902</v>
      </c>
      <c r="H2062">
        <v>-16.197895482488899</v>
      </c>
      <c r="I2062">
        <v>218.163258458185</v>
      </c>
      <c r="J2062">
        <v>-8.3570290607987001</v>
      </c>
      <c r="K2062">
        <v>13.373048213515601</v>
      </c>
      <c r="L2062">
        <v>9.2858280830254607</v>
      </c>
      <c r="M2062">
        <v>39.626482424721502</v>
      </c>
      <c r="N2062">
        <v>0.55932634863990704</v>
      </c>
      <c r="O2062">
        <v>20.863309352517899</v>
      </c>
      <c r="P2062">
        <v>275.675675675675</v>
      </c>
      <c r="Q2062">
        <v>9.0926687542291995E-2</v>
      </c>
    </row>
    <row r="2063" spans="1:17" hidden="1" x14ac:dyDescent="0.3">
      <c r="A2063" t="s">
        <v>4284</v>
      </c>
      <c r="B2063" t="s">
        <v>4285</v>
      </c>
      <c r="C2063" t="str">
        <f>IFERROR(VLOOKUP(Table1[[#This Row],[Ticker]],[1]!Table1[[Symbol]:[Industry]],2,FALSE),"-")</f>
        <v>-</v>
      </c>
      <c r="D2063" t="s">
        <v>140</v>
      </c>
      <c r="E2063">
        <v>311.21753999999999</v>
      </c>
      <c r="F2063">
        <v>197.9</v>
      </c>
      <c r="G2063">
        <v>23.564952908768401</v>
      </c>
      <c r="H2063">
        <v>-10.929393565062799</v>
      </c>
      <c r="I2063">
        <v>-8.2274486130251407</v>
      </c>
      <c r="J2063">
        <v>-3.28486576925257</v>
      </c>
      <c r="K2063">
        <v>208.14675843440099</v>
      </c>
      <c r="L2063">
        <v>189.34617395500999</v>
      </c>
      <c r="M2063">
        <v>41.278758839813896</v>
      </c>
      <c r="N2063">
        <v>0.55042716482994802</v>
      </c>
      <c r="O2063">
        <v>42.976250631632098</v>
      </c>
      <c r="P2063">
        <v>63.014827018121899</v>
      </c>
      <c r="Q2063">
        <v>0.232295073542685</v>
      </c>
    </row>
    <row r="2064" spans="1:17" hidden="1" x14ac:dyDescent="0.3">
      <c r="A2064" t="s">
        <v>4286</v>
      </c>
      <c r="B2064" t="s">
        <v>4287</v>
      </c>
      <c r="C2064" t="str">
        <f>IFERROR(VLOOKUP(Table1[[#This Row],[Ticker]],[1]!Table1[[Symbol]:[Industry]],2,FALSE),"-")</f>
        <v>-</v>
      </c>
      <c r="E2064">
        <v>311.1748</v>
      </c>
      <c r="F2064">
        <v>227.8</v>
      </c>
      <c r="G2064">
        <v>71.690570509044704</v>
      </c>
      <c r="H2064">
        <v>28.3618162092387</v>
      </c>
      <c r="I2064">
        <v>18.6911930673377</v>
      </c>
      <c r="J2064">
        <v>11.456645469389199</v>
      </c>
      <c r="K2064">
        <v>194.10414756039501</v>
      </c>
      <c r="L2064">
        <v>184.3039850939</v>
      </c>
      <c r="M2064">
        <v>77.846811635890305</v>
      </c>
      <c r="N2064">
        <v>1.7134256472004801</v>
      </c>
      <c r="O2064">
        <v>10.5355575065847</v>
      </c>
      <c r="P2064">
        <v>106.715063520871</v>
      </c>
    </row>
    <row r="2065" spans="1:17" hidden="1" x14ac:dyDescent="0.3">
      <c r="A2065" t="s">
        <v>4288</v>
      </c>
      <c r="B2065" t="s">
        <v>4289</v>
      </c>
      <c r="C2065" t="str">
        <f>IFERROR(VLOOKUP(Table1[[#This Row],[Ticker]],[1]!Table1[[Symbol]:[Industry]],2,FALSE),"-")</f>
        <v>-</v>
      </c>
      <c r="D2065" t="s">
        <v>140</v>
      </c>
      <c r="E2065">
        <v>310.90874571000001</v>
      </c>
      <c r="F2065">
        <v>27.78</v>
      </c>
      <c r="G2065">
        <v>28.637366354074398</v>
      </c>
      <c r="H2065">
        <v>33.881510506710796</v>
      </c>
      <c r="I2065">
        <v>8.6222590594869892</v>
      </c>
      <c r="J2065">
        <v>-13.0432639279216</v>
      </c>
      <c r="K2065">
        <v>24.2307111847981</v>
      </c>
      <c r="L2065">
        <v>23.019070567046601</v>
      </c>
      <c r="M2065">
        <v>53.250684259273001</v>
      </c>
      <c r="N2065">
        <v>4.1704090287146398</v>
      </c>
      <c r="O2065">
        <v>33.693304535637097</v>
      </c>
      <c r="P2065">
        <v>62.266355140186903</v>
      </c>
      <c r="Q2065">
        <v>3.7340911369035001E-2</v>
      </c>
    </row>
    <row r="2066" spans="1:17" hidden="1" x14ac:dyDescent="0.3">
      <c r="A2066" t="s">
        <v>4290</v>
      </c>
      <c r="B2066" t="s">
        <v>4291</v>
      </c>
      <c r="C2066" t="str">
        <f>IFERROR(VLOOKUP(Table1[[#This Row],[Ticker]],[1]!Table1[[Symbol]:[Industry]],2,FALSE),"-")</f>
        <v>-</v>
      </c>
      <c r="D2066" t="s">
        <v>140</v>
      </c>
      <c r="E2066">
        <v>310.81509448000003</v>
      </c>
      <c r="F2066">
        <v>47.38</v>
      </c>
      <c r="G2066">
        <v>26.181416770348999</v>
      </c>
      <c r="H2066">
        <v>3.50647528552174</v>
      </c>
      <c r="I2066">
        <v>6.4469876743371897</v>
      </c>
      <c r="J2066">
        <v>8.5610037260865308</v>
      </c>
      <c r="K2066">
        <v>45.395825588856397</v>
      </c>
      <c r="L2066">
        <v>42.514196841398402</v>
      </c>
      <c r="M2066">
        <v>39.036221039393901</v>
      </c>
      <c r="N2066">
        <v>1.18996873972064</v>
      </c>
      <c r="O2066">
        <v>32.967496834107202</v>
      </c>
      <c r="P2066">
        <v>58.390907064853998</v>
      </c>
    </row>
    <row r="2067" spans="1:17" hidden="1" x14ac:dyDescent="0.3">
      <c r="A2067" t="s">
        <v>4292</v>
      </c>
      <c r="B2067" t="s">
        <v>4293</v>
      </c>
      <c r="C2067" t="str">
        <f>IFERROR(VLOOKUP(Table1[[#This Row],[Ticker]],[1]!Table1[[Symbol]:[Industry]],2,FALSE),"-")</f>
        <v>-</v>
      </c>
      <c r="E2067">
        <v>310.7706</v>
      </c>
      <c r="F2067">
        <v>305</v>
      </c>
      <c r="G2067">
        <v>508.14919534258502</v>
      </c>
      <c r="H2067">
        <v>12.575420221897099</v>
      </c>
      <c r="I2067">
        <v>35.983402036297399</v>
      </c>
      <c r="J2067">
        <v>4.1747651419354304</v>
      </c>
      <c r="K2067">
        <v>275.90016101926398</v>
      </c>
      <c r="L2067">
        <v>203.495260157731</v>
      </c>
      <c r="M2067">
        <v>54.535377507350802</v>
      </c>
      <c r="N2067">
        <v>0.56064625030142201</v>
      </c>
      <c r="O2067">
        <v>13.114754098360599</v>
      </c>
      <c r="P2067">
        <v>538.07531380753096</v>
      </c>
    </row>
    <row r="2068" spans="1:17" hidden="1" x14ac:dyDescent="0.3">
      <c r="A2068" t="s">
        <v>4294</v>
      </c>
      <c r="B2068" t="s">
        <v>4295</v>
      </c>
      <c r="C2068" t="str">
        <f>IFERROR(VLOOKUP(Table1[[#This Row],[Ticker]],[1]!Table1[[Symbol]:[Industry]],2,FALSE),"-")</f>
        <v>-</v>
      </c>
      <c r="D2068" t="s">
        <v>304</v>
      </c>
      <c r="E2068">
        <v>310.52427676799999</v>
      </c>
      <c r="F2068">
        <v>179.58</v>
      </c>
      <c r="G2068">
        <v>60.066989276576599</v>
      </c>
      <c r="H2068">
        <v>1.89645255391093</v>
      </c>
      <c r="I2068">
        <v>4.9491205300844996</v>
      </c>
      <c r="J2068">
        <v>-0.96313326857239701</v>
      </c>
      <c r="K2068">
        <v>180.99593864158601</v>
      </c>
      <c r="L2068">
        <v>155.65697560297099</v>
      </c>
      <c r="M2068">
        <v>37.194388990030497</v>
      </c>
      <c r="N2068">
        <v>1.01426016866456</v>
      </c>
      <c r="O2068">
        <v>27.519768348368402</v>
      </c>
      <c r="P2068">
        <v>92.372790573111899</v>
      </c>
    </row>
    <row r="2069" spans="1:17" hidden="1" x14ac:dyDescent="0.3">
      <c r="A2069" t="s">
        <v>4296</v>
      </c>
      <c r="B2069" t="s">
        <v>4297</v>
      </c>
      <c r="C2069" t="str">
        <f>IFERROR(VLOOKUP(Table1[[#This Row],[Ticker]],[1]!Table1[[Symbol]:[Industry]],2,FALSE),"-")</f>
        <v>-</v>
      </c>
      <c r="D2069" t="s">
        <v>686</v>
      </c>
      <c r="E2069">
        <v>310.09131126400001</v>
      </c>
      <c r="F2069">
        <v>21.02</v>
      </c>
      <c r="G2069">
        <v>39.797750685190401</v>
      </c>
      <c r="H2069">
        <v>8.6765022310158799E-2</v>
      </c>
      <c r="I2069">
        <v>-2.80820713085761</v>
      </c>
      <c r="J2069">
        <v>1.2527440168256501</v>
      </c>
      <c r="K2069">
        <v>20.047893450387999</v>
      </c>
      <c r="L2069">
        <v>18.429960622187501</v>
      </c>
      <c r="M2069">
        <v>64.922137515956095</v>
      </c>
      <c r="N2069">
        <v>0.74733958504946696</v>
      </c>
      <c r="O2069">
        <v>15.8420551855375</v>
      </c>
      <c r="P2069">
        <v>73.719008264462801</v>
      </c>
      <c r="Q2069">
        <v>-1.7701154455144998E-2</v>
      </c>
    </row>
    <row r="2070" spans="1:17" hidden="1" x14ac:dyDescent="0.3">
      <c r="A2070" t="s">
        <v>4298</v>
      </c>
      <c r="B2070" t="s">
        <v>4299</v>
      </c>
      <c r="C2070" t="str">
        <f>IFERROR(VLOOKUP(Table1[[#This Row],[Ticker]],[1]!Table1[[Symbol]:[Industry]],2,FALSE),"-")</f>
        <v>-</v>
      </c>
      <c r="D2070" t="s">
        <v>21</v>
      </c>
      <c r="E2070">
        <v>310.06966399999999</v>
      </c>
      <c r="F2070">
        <v>20.96</v>
      </c>
      <c r="G2070">
        <v>-0.84337870964816697</v>
      </c>
      <c r="H2070">
        <v>0.92695406484472997</v>
      </c>
      <c r="I2070">
        <v>-23.564193760261901</v>
      </c>
      <c r="J2070">
        <v>-1.9262246383816199</v>
      </c>
      <c r="K2070">
        <v>21.814083491666199</v>
      </c>
      <c r="L2070">
        <v>22.711501505779001</v>
      </c>
      <c r="M2070">
        <v>41.827933412449497</v>
      </c>
      <c r="N2070">
        <v>0.94388004982498197</v>
      </c>
      <c r="O2070">
        <v>70.801526717557195</v>
      </c>
      <c r="P2070">
        <v>28.195718654434199</v>
      </c>
      <c r="Q2070">
        <v>-0.104767583958895</v>
      </c>
    </row>
    <row r="2071" spans="1:17" hidden="1" x14ac:dyDescent="0.3">
      <c r="A2071" t="s">
        <v>4300</v>
      </c>
      <c r="B2071" t="s">
        <v>4301</v>
      </c>
      <c r="C2071" t="str">
        <f>IFERROR(VLOOKUP(Table1[[#This Row],[Ticker]],[1]!Table1[[Symbol]:[Industry]],2,FALSE),"-")</f>
        <v>-</v>
      </c>
      <c r="D2071" t="s">
        <v>191</v>
      </c>
      <c r="E2071">
        <v>309.49477712300001</v>
      </c>
      <c r="F2071">
        <v>219.71</v>
      </c>
      <c r="G2071">
        <v>-16.716727429287602</v>
      </c>
      <c r="H2071">
        <v>11.8853425256485</v>
      </c>
      <c r="I2071">
        <v>-21.119868582125999</v>
      </c>
      <c r="J2071">
        <v>-4.6322586994781396</v>
      </c>
      <c r="K2071">
        <v>205.86075988776699</v>
      </c>
      <c r="L2071">
        <v>212.070051492841</v>
      </c>
      <c r="M2071">
        <v>61.887701196575797</v>
      </c>
      <c r="N2071">
        <v>2.27449984563237</v>
      </c>
      <c r="O2071">
        <v>33.812753174639298</v>
      </c>
      <c r="P2071">
        <v>27.738372093023202</v>
      </c>
      <c r="Q2071">
        <v>-3.5298145826539999E-2</v>
      </c>
    </row>
    <row r="2072" spans="1:17" hidden="1" x14ac:dyDescent="0.3">
      <c r="A2072" t="s">
        <v>4302</v>
      </c>
      <c r="B2072" t="s">
        <v>4303</v>
      </c>
      <c r="C2072" t="str">
        <f>IFERROR(VLOOKUP(Table1[[#This Row],[Ticker]],[1]!Table1[[Symbol]:[Industry]],2,FALSE),"-")</f>
        <v>-</v>
      </c>
      <c r="D2072" t="s">
        <v>686</v>
      </c>
      <c r="E2072">
        <v>308.57770522599998</v>
      </c>
      <c r="F2072">
        <v>50.78</v>
      </c>
      <c r="G2072">
        <v>36.964636203800197</v>
      </c>
      <c r="H2072">
        <v>1.1049652611204499</v>
      </c>
      <c r="I2072">
        <v>-21.2820615558282</v>
      </c>
      <c r="J2072">
        <v>1.7100127791817199</v>
      </c>
      <c r="K2072">
        <v>53.168896626925097</v>
      </c>
      <c r="L2072">
        <v>50.665727687855799</v>
      </c>
      <c r="M2072">
        <v>43.884986138065997</v>
      </c>
      <c r="N2072">
        <v>0.79452083487777203</v>
      </c>
      <c r="O2072">
        <v>53.230233879792998</v>
      </c>
      <c r="P2072">
        <v>68.256550084969604</v>
      </c>
      <c r="Q2072">
        <v>0.140438850086437</v>
      </c>
    </row>
    <row r="2073" spans="1:17" hidden="1" x14ac:dyDescent="0.3">
      <c r="A2073" t="s">
        <v>4304</v>
      </c>
      <c r="B2073" t="s">
        <v>4305</v>
      </c>
      <c r="C2073" t="str">
        <f>IFERROR(VLOOKUP(Table1[[#This Row],[Ticker]],[1]!Table1[[Symbol]:[Industry]],2,FALSE),"-")</f>
        <v>-</v>
      </c>
      <c r="D2073" t="s">
        <v>297</v>
      </c>
      <c r="E2073">
        <v>308.13389100000001</v>
      </c>
      <c r="F2073">
        <v>154.05000000000001</v>
      </c>
      <c r="G2073">
        <v>36.5144713222641</v>
      </c>
      <c r="H2073">
        <v>25.634119769594001</v>
      </c>
      <c r="I2073">
        <v>-3.2106394443068602</v>
      </c>
      <c r="J2073">
        <v>6.7110492634271601</v>
      </c>
      <c r="K2073">
        <v>132.48967877244399</v>
      </c>
      <c r="L2073">
        <v>116.86374254123</v>
      </c>
      <c r="M2073">
        <v>61.854881665278597</v>
      </c>
      <c r="N2073">
        <v>0.821080222842692</v>
      </c>
      <c r="O2073">
        <v>8.2116196040246496</v>
      </c>
      <c r="P2073">
        <v>81.769911504424698</v>
      </c>
      <c r="Q2073">
        <v>-5.6572757654339998E-3</v>
      </c>
    </row>
    <row r="2074" spans="1:17" hidden="1" x14ac:dyDescent="0.3">
      <c r="A2074" t="s">
        <v>4306</v>
      </c>
      <c r="B2074" t="s">
        <v>4307</v>
      </c>
      <c r="C2074" t="str">
        <f>IFERROR(VLOOKUP(Table1[[#This Row],[Ticker]],[1]!Table1[[Symbol]:[Industry]],2,FALSE),"-")</f>
        <v>-</v>
      </c>
      <c r="D2074" t="s">
        <v>703</v>
      </c>
      <c r="E2074">
        <v>307.26719450000002</v>
      </c>
      <c r="F2074">
        <v>50.75</v>
      </c>
      <c r="G2074">
        <v>0.19906108650082999</v>
      </c>
      <c r="H2074">
        <v>11.595796220996499</v>
      </c>
      <c r="I2074">
        <v>-27.5604166517859</v>
      </c>
      <c r="J2074">
        <v>-4.1488482554509298</v>
      </c>
      <c r="K2074">
        <v>49.105720812314097</v>
      </c>
      <c r="L2074">
        <v>49.470353750539601</v>
      </c>
      <c r="M2074">
        <v>55.438767499353197</v>
      </c>
      <c r="N2074">
        <v>1.6546037644754801</v>
      </c>
      <c r="O2074">
        <v>41.674876847290598</v>
      </c>
      <c r="P2074">
        <v>30.128205128205099</v>
      </c>
      <c r="Q2074">
        <v>4.8554062600507E-2</v>
      </c>
    </row>
    <row r="2075" spans="1:17" hidden="1" x14ac:dyDescent="0.3">
      <c r="A2075" t="s">
        <v>4308</v>
      </c>
      <c r="B2075" t="s">
        <v>4309</v>
      </c>
      <c r="C2075" t="str">
        <f>IFERROR(VLOOKUP(Table1[[#This Row],[Ticker]],[1]!Table1[[Symbol]:[Industry]],2,FALSE),"-")</f>
        <v>-</v>
      </c>
      <c r="D2075" t="s">
        <v>140</v>
      </c>
      <c r="E2075">
        <v>307.1256472</v>
      </c>
      <c r="F2075">
        <v>293</v>
      </c>
      <c r="G2075">
        <v>82.079863852259294</v>
      </c>
      <c r="H2075">
        <v>-10.778130398831699</v>
      </c>
      <c r="I2075">
        <v>5.1969876743371897</v>
      </c>
      <c r="J2075">
        <v>-1.2750618476839399</v>
      </c>
      <c r="K2075">
        <v>288.75965888039298</v>
      </c>
      <c r="L2075">
        <v>260.00242554885301</v>
      </c>
      <c r="M2075">
        <v>53.332528533721103</v>
      </c>
      <c r="N2075">
        <v>0.72595520421607296</v>
      </c>
      <c r="O2075">
        <v>10.580204778156901</v>
      </c>
      <c r="P2075">
        <v>109.36048588781701</v>
      </c>
      <c r="Q2075">
        <v>6.4117893545137E-2</v>
      </c>
    </row>
    <row r="2076" spans="1:17" hidden="1" x14ac:dyDescent="0.3">
      <c r="A2076" t="s">
        <v>4310</v>
      </c>
      <c r="B2076" t="s">
        <v>4311</v>
      </c>
      <c r="C2076" t="str">
        <f>IFERROR(VLOOKUP(Table1[[#This Row],[Ticker]],[1]!Table1[[Symbol]:[Industry]],2,FALSE),"-")</f>
        <v>-</v>
      </c>
      <c r="D2076" t="s">
        <v>191</v>
      </c>
      <c r="E2076">
        <v>306.81323655</v>
      </c>
      <c r="F2076">
        <v>424.1</v>
      </c>
      <c r="G2076">
        <v>17.729906248924902</v>
      </c>
      <c r="H2076">
        <v>15.015093009479299</v>
      </c>
      <c r="I2076">
        <v>5.2002486940967598</v>
      </c>
      <c r="J2076">
        <v>-1.32249455253393</v>
      </c>
      <c r="K2076">
        <v>393.23388891416801</v>
      </c>
      <c r="L2076">
        <v>356.671689911275</v>
      </c>
      <c r="M2076">
        <v>55.737886472182701</v>
      </c>
      <c r="N2076">
        <v>1.45394433164788</v>
      </c>
      <c r="O2076">
        <v>19.2996934685215</v>
      </c>
      <c r="P2076">
        <v>53.631588480347702</v>
      </c>
      <c r="Q2076">
        <v>1.6228930998748999E-2</v>
      </c>
    </row>
    <row r="2077" spans="1:17" hidden="1" x14ac:dyDescent="0.3">
      <c r="A2077" t="s">
        <v>4312</v>
      </c>
      <c r="B2077" t="s">
        <v>4313</v>
      </c>
      <c r="C2077" t="str">
        <f>IFERROR(VLOOKUP(Table1[[#This Row],[Ticker]],[1]!Table1[[Symbol]:[Industry]],2,FALSE),"-")</f>
        <v>-</v>
      </c>
      <c r="E2077">
        <v>306.79399999999998</v>
      </c>
      <c r="F2077">
        <v>72.7</v>
      </c>
      <c r="G2077">
        <v>179.26808427317101</v>
      </c>
      <c r="H2077">
        <v>6.27348665200764</v>
      </c>
      <c r="I2077">
        <v>118.35186726876</v>
      </c>
      <c r="J2077">
        <v>6.2966321330142794E-2</v>
      </c>
      <c r="K2077">
        <v>63.461558334015997</v>
      </c>
      <c r="L2077">
        <v>48.345914648194302</v>
      </c>
      <c r="M2077">
        <v>75.812638357302504</v>
      </c>
      <c r="N2077">
        <v>2.4373212284896901</v>
      </c>
      <c r="O2077">
        <v>2.2145804676753702</v>
      </c>
      <c r="P2077">
        <v>245.36817102137701</v>
      </c>
      <c r="Q2077">
        <v>0.204457564097628</v>
      </c>
    </row>
    <row r="2078" spans="1:17" hidden="1" x14ac:dyDescent="0.3">
      <c r="A2078" t="s">
        <v>4314</v>
      </c>
      <c r="B2078" t="s">
        <v>4315</v>
      </c>
      <c r="C2078" t="str">
        <f>IFERROR(VLOOKUP(Table1[[#This Row],[Ticker]],[1]!Table1[[Symbol]:[Industry]],2,FALSE),"-")</f>
        <v>-</v>
      </c>
      <c r="D2078" t="s">
        <v>191</v>
      </c>
      <c r="E2078">
        <v>306.73946699999999</v>
      </c>
      <c r="F2078">
        <v>779.6</v>
      </c>
      <c r="G2078">
        <v>92.259633998434495</v>
      </c>
      <c r="H2078">
        <v>5.5052052358368497</v>
      </c>
      <c r="I2078">
        <v>7.2565868788652503</v>
      </c>
      <c r="J2078">
        <v>-1.1850239031216001</v>
      </c>
      <c r="K2078">
        <v>759.522781871397</v>
      </c>
      <c r="L2078">
        <v>664.58513302681001</v>
      </c>
      <c r="M2078">
        <v>53.501518048080797</v>
      </c>
      <c r="N2078">
        <v>0.54747049139482695</v>
      </c>
      <c r="O2078">
        <v>20.478450487429399</v>
      </c>
      <c r="P2078">
        <v>121.729237770193</v>
      </c>
      <c r="Q2078">
        <v>4.2948178538837999E-2</v>
      </c>
    </row>
    <row r="2079" spans="1:17" hidden="1" x14ac:dyDescent="0.3">
      <c r="A2079" t="s">
        <v>4316</v>
      </c>
      <c r="B2079" t="s">
        <v>4317</v>
      </c>
      <c r="C2079" t="str">
        <f>IFERROR(VLOOKUP(Table1[[#This Row],[Ticker]],[1]!Table1[[Symbol]:[Industry]],2,FALSE),"-")</f>
        <v>-</v>
      </c>
      <c r="D2079" t="s">
        <v>161</v>
      </c>
      <c r="E2079">
        <v>306.05399999999997</v>
      </c>
      <c r="F2079">
        <v>218.61</v>
      </c>
      <c r="G2079">
        <v>178.693523433536</v>
      </c>
      <c r="H2079">
        <v>21.523114516735799</v>
      </c>
      <c r="I2079">
        <v>41.031639406923802</v>
      </c>
      <c r="J2079">
        <v>-9.5816564665077694E-2</v>
      </c>
      <c r="K2079">
        <v>197.147126967822</v>
      </c>
      <c r="L2079">
        <v>147.02576539863901</v>
      </c>
      <c r="M2079">
        <v>64.096401447373296</v>
      </c>
      <c r="N2079">
        <v>0.32894179926721401</v>
      </c>
      <c r="O2079">
        <v>7.1542930332555601</v>
      </c>
      <c r="P2079">
        <v>221.01321585903</v>
      </c>
      <c r="Q2079">
        <v>0.117982936484537</v>
      </c>
    </row>
    <row r="2080" spans="1:17" hidden="1" x14ac:dyDescent="0.3">
      <c r="A2080" t="s">
        <v>4318</v>
      </c>
      <c r="B2080" t="s">
        <v>4319</v>
      </c>
      <c r="C2080" t="str">
        <f>IFERROR(VLOOKUP(Table1[[#This Row],[Ticker]],[1]!Table1[[Symbol]:[Industry]],2,FALSE),"-")</f>
        <v>-</v>
      </c>
      <c r="D2080" t="s">
        <v>86</v>
      </c>
      <c r="E2080">
        <v>305.96333729999998</v>
      </c>
      <c r="F2080">
        <v>23.07</v>
      </c>
      <c r="G2080">
        <v>-50.451167063727297</v>
      </c>
      <c r="H2080">
        <v>-7.669654640199</v>
      </c>
      <c r="I2080">
        <v>-65.770547395803007</v>
      </c>
      <c r="J2080">
        <v>5.3613017886796897</v>
      </c>
      <c r="K2080">
        <v>26.437927257564901</v>
      </c>
      <c r="L2080">
        <v>36.510735559519397</v>
      </c>
      <c r="M2080">
        <v>46.327924136153598</v>
      </c>
      <c r="N2080">
        <v>1.24595681405262</v>
      </c>
      <c r="O2080">
        <v>238.75162548764601</v>
      </c>
      <c r="P2080">
        <v>9.4921689606074899</v>
      </c>
      <c r="Q2080">
        <v>6.8855758262924005E-2</v>
      </c>
    </row>
    <row r="2081" spans="1:17" hidden="1" x14ac:dyDescent="0.3">
      <c r="A2081" t="s">
        <v>4320</v>
      </c>
      <c r="B2081" t="s">
        <v>4321</v>
      </c>
      <c r="C2081" t="str">
        <f>IFERROR(VLOOKUP(Table1[[#This Row],[Ticker]],[1]!Table1[[Symbol]:[Industry]],2,FALSE),"-")</f>
        <v>-</v>
      </c>
      <c r="D2081" t="s">
        <v>230</v>
      </c>
      <c r="E2081">
        <v>305.64599249999998</v>
      </c>
      <c r="F2081">
        <v>1397.75</v>
      </c>
      <c r="G2081">
        <v>112.72322412165001</v>
      </c>
      <c r="H2081">
        <v>7.6493184563369399</v>
      </c>
      <c r="I2081">
        <v>39.9924204712053</v>
      </c>
      <c r="J2081">
        <v>-2.5294913303203699</v>
      </c>
      <c r="K2081">
        <v>1271.93458304966</v>
      </c>
      <c r="L2081">
        <v>1035.5117684146001</v>
      </c>
      <c r="M2081">
        <v>54.709377246273299</v>
      </c>
      <c r="N2081">
        <v>0.54774148322829397</v>
      </c>
      <c r="O2081">
        <v>8.7461992487926903</v>
      </c>
      <c r="P2081">
        <v>142.391398595335</v>
      </c>
      <c r="Q2081">
        <v>0.112791000269651</v>
      </c>
    </row>
    <row r="2082" spans="1:17" hidden="1" x14ac:dyDescent="0.3">
      <c r="A2082" t="s">
        <v>4322</v>
      </c>
      <c r="B2082" t="s">
        <v>4323</v>
      </c>
      <c r="C2082" t="str">
        <f>IFERROR(VLOOKUP(Table1[[#This Row],[Ticker]],[1]!Table1[[Symbol]:[Industry]],2,FALSE),"-")</f>
        <v>-</v>
      </c>
      <c r="D2082" t="s">
        <v>617</v>
      </c>
      <c r="E2082">
        <v>305.24983200000003</v>
      </c>
      <c r="F2082">
        <v>73.540000000000006</v>
      </c>
      <c r="G2082">
        <v>3.2176641051038501</v>
      </c>
      <c r="H2082">
        <v>3.1423491705345401</v>
      </c>
      <c r="I2082">
        <v>-12.422782129318801</v>
      </c>
      <c r="J2082">
        <v>-1.0316541397732</v>
      </c>
      <c r="K2082">
        <v>72.605620564297595</v>
      </c>
      <c r="L2082">
        <v>71.355832083224598</v>
      </c>
      <c r="M2082">
        <v>50.701824085585798</v>
      </c>
      <c r="N2082">
        <v>1.2082714585355501</v>
      </c>
      <c r="O2082">
        <v>38.700027196083703</v>
      </c>
      <c r="P2082">
        <v>46.202783300198803</v>
      </c>
      <c r="Q2082">
        <v>2.9367941628660001E-2</v>
      </c>
    </row>
    <row r="2083" spans="1:17" hidden="1" x14ac:dyDescent="0.3">
      <c r="A2083" t="s">
        <v>4324</v>
      </c>
      <c r="B2083" t="s">
        <v>4325</v>
      </c>
      <c r="C2083" t="str">
        <f>IFERROR(VLOOKUP(Table1[[#This Row],[Ticker]],[1]!Table1[[Symbol]:[Industry]],2,FALSE),"-")</f>
        <v>-</v>
      </c>
      <c r="D2083" t="s">
        <v>1415</v>
      </c>
      <c r="E2083">
        <v>305.23480799999999</v>
      </c>
      <c r="F2083">
        <v>77.569999999999993</v>
      </c>
      <c r="G2083">
        <v>-14.1116713093379</v>
      </c>
      <c r="H2083">
        <v>23.598824021712101</v>
      </c>
      <c r="I2083">
        <v>-9.3700406400316893</v>
      </c>
      <c r="J2083">
        <v>0.50721793177496</v>
      </c>
      <c r="K2083">
        <v>72.048118332993198</v>
      </c>
      <c r="L2083">
        <v>73.200818384866906</v>
      </c>
      <c r="M2083">
        <v>73.662625194683997</v>
      </c>
      <c r="N2083">
        <v>3.7135432112691902</v>
      </c>
      <c r="O2083">
        <v>44.127884491427103</v>
      </c>
      <c r="P2083">
        <v>53.452027695351099</v>
      </c>
    </row>
    <row r="2084" spans="1:17" hidden="1" x14ac:dyDescent="0.3">
      <c r="A2084" t="s">
        <v>4326</v>
      </c>
      <c r="B2084" t="s">
        <v>4327</v>
      </c>
      <c r="C2084" t="str">
        <f>IFERROR(VLOOKUP(Table1[[#This Row],[Ticker]],[1]!Table1[[Symbol]:[Industry]],2,FALSE),"-")</f>
        <v>-</v>
      </c>
      <c r="D2084" t="s">
        <v>216</v>
      </c>
      <c r="E2084">
        <v>304.36879199999998</v>
      </c>
      <c r="F2084">
        <v>167.7</v>
      </c>
      <c r="G2084">
        <v>70.786586410868196</v>
      </c>
      <c r="H2084">
        <v>91.254452206755303</v>
      </c>
      <c r="I2084">
        <v>84.137338551530107</v>
      </c>
      <c r="J2084">
        <v>26.940372235917302</v>
      </c>
      <c r="K2084">
        <v>104.31602258811</v>
      </c>
      <c r="M2084">
        <v>87.615776397912398</v>
      </c>
      <c r="O2084">
        <v>8.8252832438878901</v>
      </c>
      <c r="P2084">
        <v>117.79220779220699</v>
      </c>
    </row>
    <row r="2085" spans="1:17" hidden="1" x14ac:dyDescent="0.3">
      <c r="A2085" t="s">
        <v>4328</v>
      </c>
      <c r="B2085" t="s">
        <v>4329</v>
      </c>
      <c r="C2085" t="str">
        <f>IFERROR(VLOOKUP(Table1[[#This Row],[Ticker]],[1]!Table1[[Symbol]:[Industry]],2,FALSE),"-")</f>
        <v>-</v>
      </c>
      <c r="D2085" t="s">
        <v>130</v>
      </c>
      <c r="E2085">
        <v>304.12570399999998</v>
      </c>
      <c r="F2085">
        <v>599.04999999999995</v>
      </c>
      <c r="G2085">
        <v>638.253628777779</v>
      </c>
      <c r="H2085">
        <v>92.203043250014602</v>
      </c>
      <c r="I2085">
        <v>109.621109020989</v>
      </c>
      <c r="J2085">
        <v>-24.598539874830799</v>
      </c>
      <c r="K2085">
        <v>440.17335619417099</v>
      </c>
      <c r="L2085">
        <v>301.54470695312301</v>
      </c>
      <c r="M2085">
        <v>53.744741564933499</v>
      </c>
      <c r="N2085">
        <v>1.4326238845949</v>
      </c>
      <c r="O2085">
        <v>25.565478674567998</v>
      </c>
      <c r="P2085">
        <v>734.79654403567395</v>
      </c>
      <c r="Q2085">
        <v>0.159783178239853</v>
      </c>
    </row>
    <row r="2086" spans="1:17" hidden="1" x14ac:dyDescent="0.3">
      <c r="A2086" t="s">
        <v>4330</v>
      </c>
      <c r="B2086" t="s">
        <v>4331</v>
      </c>
      <c r="C2086" t="str">
        <f>IFERROR(VLOOKUP(Table1[[#This Row],[Ticker]],[1]!Table1[[Symbol]:[Industry]],2,FALSE),"-")</f>
        <v>-</v>
      </c>
      <c r="D2086" t="s">
        <v>242</v>
      </c>
      <c r="E2086">
        <v>302.7491617</v>
      </c>
      <c r="F2086">
        <v>45.07</v>
      </c>
      <c r="G2086">
        <v>39.365008360556203</v>
      </c>
      <c r="H2086">
        <v>1.2295749123291799</v>
      </c>
      <c r="I2086">
        <v>-38.081411538390299</v>
      </c>
      <c r="J2086">
        <v>-1.7579415667357401</v>
      </c>
      <c r="K2086">
        <v>45.189611582642499</v>
      </c>
      <c r="L2086">
        <v>42.797988265864298</v>
      </c>
      <c r="M2086">
        <v>41.980382417135701</v>
      </c>
      <c r="N2086">
        <v>1.2689375447131901</v>
      </c>
      <c r="O2086">
        <v>46.327934324384202</v>
      </c>
      <c r="P2086">
        <v>68.171641791044706</v>
      </c>
      <c r="Q2086">
        <v>6.8638618350640003E-3</v>
      </c>
    </row>
    <row r="2087" spans="1:17" hidden="1" x14ac:dyDescent="0.3">
      <c r="A2087" t="s">
        <v>4332</v>
      </c>
      <c r="B2087" t="s">
        <v>4333</v>
      </c>
      <c r="C2087" t="str">
        <f>IFERROR(VLOOKUP(Table1[[#This Row],[Ticker]],[1]!Table1[[Symbol]:[Industry]],2,FALSE),"-")</f>
        <v>-</v>
      </c>
      <c r="D2087" t="s">
        <v>503</v>
      </c>
      <c r="E2087">
        <v>302.65225758000003</v>
      </c>
      <c r="F2087">
        <v>234.11</v>
      </c>
      <c r="G2087">
        <v>143.72481100004001</v>
      </c>
      <c r="H2087">
        <v>16.316518614450899</v>
      </c>
      <c r="I2087">
        <v>88.433631509953599</v>
      </c>
      <c r="J2087">
        <v>-1.2078349569276401</v>
      </c>
      <c r="K2087">
        <v>219.91049258573699</v>
      </c>
      <c r="L2087">
        <v>167.23361275302901</v>
      </c>
      <c r="M2087">
        <v>45.857001372449197</v>
      </c>
      <c r="N2087">
        <v>1.0658717057522</v>
      </c>
      <c r="O2087">
        <v>18.7475972833283</v>
      </c>
      <c r="P2087">
        <v>174.13348946135801</v>
      </c>
      <c r="Q2087">
        <v>0.105377783728947</v>
      </c>
    </row>
    <row r="2088" spans="1:17" hidden="1" x14ac:dyDescent="0.3">
      <c r="A2088" t="s">
        <v>4334</v>
      </c>
      <c r="B2088" t="s">
        <v>4335</v>
      </c>
      <c r="C2088" t="str">
        <f>IFERROR(VLOOKUP(Table1[[#This Row],[Ticker]],[1]!Table1[[Symbol]:[Industry]],2,FALSE),"-")</f>
        <v>-</v>
      </c>
      <c r="D2088" t="s">
        <v>304</v>
      </c>
      <c r="E2088">
        <v>302.59497709499999</v>
      </c>
      <c r="F2088">
        <v>155.55000000000001</v>
      </c>
      <c r="G2088">
        <v>-31.023867559108201</v>
      </c>
      <c r="H2088">
        <v>17.1738863348283</v>
      </c>
      <c r="I2088">
        <v>-41.618396941047401</v>
      </c>
      <c r="J2088">
        <v>17.119098736257602</v>
      </c>
      <c r="K2088">
        <v>142.831779868561</v>
      </c>
      <c r="L2088">
        <v>151.039361712908</v>
      </c>
      <c r="M2088">
        <v>66.595520618677895</v>
      </c>
      <c r="N2088">
        <v>0.41457516534775601</v>
      </c>
      <c r="O2088">
        <v>53.616200578592</v>
      </c>
      <c r="P2088">
        <v>42.903077629765697</v>
      </c>
      <c r="Q2088">
        <v>4.4754321287408999E-2</v>
      </c>
    </row>
    <row r="2089" spans="1:17" hidden="1" x14ac:dyDescent="0.3">
      <c r="A2089" t="s">
        <v>4336</v>
      </c>
      <c r="B2089" t="s">
        <v>4337</v>
      </c>
      <c r="C2089" t="str">
        <f>IFERROR(VLOOKUP(Table1[[#This Row],[Ticker]],[1]!Table1[[Symbol]:[Industry]],2,FALSE),"-")</f>
        <v>-</v>
      </c>
      <c r="D2089" t="s">
        <v>617</v>
      </c>
      <c r="E2089">
        <v>302.43142799999998</v>
      </c>
      <c r="F2089">
        <v>540</v>
      </c>
      <c r="G2089">
        <v>-19.0231550344058</v>
      </c>
      <c r="H2089">
        <v>-4.2185255473147496</v>
      </c>
      <c r="I2089">
        <v>-1.79893069300974</v>
      </c>
      <c r="J2089">
        <v>-2.3811125958947499</v>
      </c>
      <c r="K2089">
        <v>513.84854284605296</v>
      </c>
      <c r="L2089">
        <v>510.27572022374602</v>
      </c>
      <c r="M2089">
        <v>73.336055748402401</v>
      </c>
      <c r="N2089">
        <v>2.0937483259227498</v>
      </c>
      <c r="O2089">
        <v>4.9907407407407502</v>
      </c>
      <c r="P2089">
        <v>17.1366594360086</v>
      </c>
      <c r="Q2089">
        <v>-6.0128845165269999E-2</v>
      </c>
    </row>
    <row r="2090" spans="1:17" hidden="1" x14ac:dyDescent="0.3">
      <c r="A2090" t="s">
        <v>4338</v>
      </c>
      <c r="B2090" t="s">
        <v>4339</v>
      </c>
      <c r="C2090" t="str">
        <f>IFERROR(VLOOKUP(Table1[[#This Row],[Ticker]],[1]!Table1[[Symbol]:[Industry]],2,FALSE),"-")</f>
        <v>-</v>
      </c>
      <c r="D2090" t="s">
        <v>286</v>
      </c>
      <c r="E2090">
        <v>301.30900000000003</v>
      </c>
      <c r="F2090">
        <v>367.45</v>
      </c>
      <c r="G2090">
        <v>57.502667481921101</v>
      </c>
      <c r="H2090">
        <v>23.097573051131501</v>
      </c>
      <c r="I2090">
        <v>11.323049094038399</v>
      </c>
      <c r="J2090">
        <v>27.047577932334299</v>
      </c>
      <c r="K2090">
        <v>290.349418860882</v>
      </c>
      <c r="L2090">
        <v>265.223727752863</v>
      </c>
      <c r="M2090">
        <v>86.2812937559478</v>
      </c>
      <c r="N2090">
        <v>2.0475883726548001</v>
      </c>
      <c r="O2090">
        <v>6.0824601986664897</v>
      </c>
      <c r="P2090">
        <v>95.452127659574401</v>
      </c>
      <c r="Q2090">
        <v>0.19846941018532599</v>
      </c>
    </row>
    <row r="2091" spans="1:17" hidden="1" x14ac:dyDescent="0.3">
      <c r="A2091" t="s">
        <v>4340</v>
      </c>
      <c r="B2091" t="s">
        <v>4341</v>
      </c>
      <c r="C2091" t="str">
        <f>IFERROR(VLOOKUP(Table1[[#This Row],[Ticker]],[1]!Table1[[Symbol]:[Industry]],2,FALSE),"-")</f>
        <v>-</v>
      </c>
      <c r="D2091" t="s">
        <v>49</v>
      </c>
      <c r="E2091">
        <v>300.74179520000001</v>
      </c>
      <c r="F2091">
        <v>9.4</v>
      </c>
      <c r="G2091">
        <v>84.668507248597294</v>
      </c>
      <c r="H2091">
        <v>-3.7795294015938601</v>
      </c>
      <c r="I2091">
        <v>-3.9570353141685302</v>
      </c>
      <c r="J2091">
        <v>-5.3236448436353596</v>
      </c>
      <c r="K2091">
        <v>9.5330199798626793</v>
      </c>
      <c r="L2091">
        <v>8.6445631542553603</v>
      </c>
      <c r="M2091">
        <v>42.868875216798301</v>
      </c>
      <c r="N2091">
        <v>1.0124599094871101</v>
      </c>
      <c r="O2091">
        <v>30.638297872340399</v>
      </c>
      <c r="P2091">
        <v>121.17647058823501</v>
      </c>
      <c r="Q2091">
        <v>0.12935026191521701</v>
      </c>
    </row>
    <row r="2092" spans="1:17" hidden="1" x14ac:dyDescent="0.3">
      <c r="A2092" t="s">
        <v>4342</v>
      </c>
      <c r="B2092" t="s">
        <v>4343</v>
      </c>
      <c r="C2092" t="str">
        <f>IFERROR(VLOOKUP(Table1[[#This Row],[Ticker]],[1]!Table1[[Symbol]:[Industry]],2,FALSE),"-")</f>
        <v>-</v>
      </c>
      <c r="D2092" t="s">
        <v>948</v>
      </c>
      <c r="E2092">
        <v>299.93801999999999</v>
      </c>
      <c r="F2092">
        <v>218.55</v>
      </c>
      <c r="G2092">
        <v>43.789092676532398</v>
      </c>
      <c r="H2092">
        <v>78.060558125758405</v>
      </c>
      <c r="I2092">
        <v>54.511273388622897</v>
      </c>
      <c r="J2092">
        <v>10.723972435271101</v>
      </c>
      <c r="K2092">
        <v>176.61559026997699</v>
      </c>
      <c r="M2092">
        <v>55.083469532738199</v>
      </c>
      <c r="N2092">
        <v>1.1898923126132801</v>
      </c>
      <c r="O2092">
        <v>14.3445435827041</v>
      </c>
      <c r="P2092">
        <v>89.878366637706307</v>
      </c>
    </row>
    <row r="2093" spans="1:17" hidden="1" x14ac:dyDescent="0.3">
      <c r="A2093" t="s">
        <v>4344</v>
      </c>
      <c r="B2093" t="s">
        <v>4345</v>
      </c>
      <c r="C2093" t="str">
        <f>IFERROR(VLOOKUP(Table1[[#This Row],[Ticker]],[1]!Table1[[Symbol]:[Industry]],2,FALSE),"-")</f>
        <v>-</v>
      </c>
      <c r="D2093" t="s">
        <v>127</v>
      </c>
      <c r="E2093">
        <v>299.55422340000001</v>
      </c>
      <c r="F2093">
        <v>38.229999999999997</v>
      </c>
      <c r="G2093">
        <v>686.32351791159397</v>
      </c>
      <c r="H2093">
        <v>33.387442755596801</v>
      </c>
      <c r="I2093">
        <v>115.692044255635</v>
      </c>
      <c r="J2093">
        <v>6.9211863485642597</v>
      </c>
      <c r="K2093">
        <v>31.973648308638399</v>
      </c>
      <c r="L2093">
        <v>23.3166342794941</v>
      </c>
      <c r="M2093">
        <v>85.446977733588398</v>
      </c>
      <c r="N2093">
        <v>0.58985708013846905</v>
      </c>
      <c r="O2093">
        <v>0</v>
      </c>
      <c r="P2093">
        <v>903.41207349081299</v>
      </c>
      <c r="Q2093">
        <v>0.267006799638006</v>
      </c>
    </row>
    <row r="2094" spans="1:17" hidden="1" x14ac:dyDescent="0.3">
      <c r="A2094" t="s">
        <v>4346</v>
      </c>
      <c r="B2094" t="s">
        <v>4347</v>
      </c>
      <c r="C2094" t="str">
        <f>IFERROR(VLOOKUP(Table1[[#This Row],[Ticker]],[1]!Table1[[Symbol]:[Industry]],2,FALSE),"-")</f>
        <v>-</v>
      </c>
      <c r="D2094" t="s">
        <v>119</v>
      </c>
      <c r="E2094">
        <v>298.89013272</v>
      </c>
      <c r="F2094">
        <v>373.2</v>
      </c>
      <c r="G2094">
        <v>0.81256413408095796</v>
      </c>
      <c r="H2094">
        <v>8.8650619425523391</v>
      </c>
      <c r="I2094">
        <v>-23.5355475870116</v>
      </c>
      <c r="J2094">
        <v>2.7186845991608499</v>
      </c>
      <c r="K2094">
        <v>356.86398948195801</v>
      </c>
      <c r="L2094">
        <v>353.63570049944599</v>
      </c>
      <c r="M2094">
        <v>61.209231326609903</v>
      </c>
      <c r="N2094">
        <v>1.0564825619390901</v>
      </c>
      <c r="O2094">
        <v>25.937834941050301</v>
      </c>
      <c r="P2094">
        <v>28.689655172413701</v>
      </c>
      <c r="Q2094">
        <v>1.9843572688082001E-2</v>
      </c>
    </row>
    <row r="2095" spans="1:17" hidden="1" x14ac:dyDescent="0.3">
      <c r="A2095" t="s">
        <v>4348</v>
      </c>
      <c r="B2095" t="s">
        <v>4349</v>
      </c>
      <c r="C2095" t="str">
        <f>IFERROR(VLOOKUP(Table1[[#This Row],[Ticker]],[1]!Table1[[Symbol]:[Industry]],2,FALSE),"-")</f>
        <v>-</v>
      </c>
      <c r="D2095" t="s">
        <v>718</v>
      </c>
      <c r="E2095">
        <v>298.53358683599998</v>
      </c>
      <c r="F2095">
        <v>11.86</v>
      </c>
      <c r="G2095">
        <v>-17.842452249130101</v>
      </c>
      <c r="H2095">
        <v>-6.2184854267607896</v>
      </c>
      <c r="I2095">
        <v>-8.0591034737784994</v>
      </c>
      <c r="J2095">
        <v>-0.595944699975965</v>
      </c>
      <c r="K2095">
        <v>11.7446320658504</v>
      </c>
      <c r="L2095">
        <v>11.501671688046001</v>
      </c>
      <c r="M2095">
        <v>70.589314799391403</v>
      </c>
      <c r="N2095">
        <v>1.22154130630953</v>
      </c>
      <c r="O2095">
        <v>12.141652613828001</v>
      </c>
      <c r="P2095">
        <v>24.842105263157801</v>
      </c>
    </row>
    <row r="2096" spans="1:17" hidden="1" x14ac:dyDescent="0.3">
      <c r="A2096" t="s">
        <v>4350</v>
      </c>
      <c r="B2096" t="s">
        <v>4351</v>
      </c>
      <c r="C2096" t="str">
        <f>IFERROR(VLOOKUP(Table1[[#This Row],[Ticker]],[1]!Table1[[Symbol]:[Industry]],2,FALSE),"-")</f>
        <v>-</v>
      </c>
      <c r="D2096" t="s">
        <v>59</v>
      </c>
      <c r="E2096">
        <v>298.42167599999999</v>
      </c>
      <c r="F2096">
        <v>319.2</v>
      </c>
      <c r="G2096">
        <v>-38.943369230807598</v>
      </c>
      <c r="H2096">
        <v>7.5365293487800198</v>
      </c>
      <c r="I2096">
        <v>-26.735214809968902</v>
      </c>
      <c r="J2096">
        <v>1.8862284748967</v>
      </c>
      <c r="K2096">
        <v>312.41761450060898</v>
      </c>
      <c r="L2096">
        <v>340.754603114882</v>
      </c>
      <c r="M2096">
        <v>58.257445970033103</v>
      </c>
      <c r="N2096">
        <v>1.3493806291377799</v>
      </c>
      <c r="O2096">
        <v>31.892230576441101</v>
      </c>
      <c r="P2096">
        <v>25.176470588235201</v>
      </c>
      <c r="Q2096">
        <v>7.7395328483038997E-2</v>
      </c>
    </row>
    <row r="2097" spans="1:17" hidden="1" x14ac:dyDescent="0.3">
      <c r="A2097" t="s">
        <v>4352</v>
      </c>
      <c r="B2097" t="s">
        <v>4353</v>
      </c>
      <c r="C2097" t="str">
        <f>IFERROR(VLOOKUP(Table1[[#This Row],[Ticker]],[1]!Table1[[Symbol]:[Industry]],2,FALSE),"-")</f>
        <v>-</v>
      </c>
      <c r="D2097" t="s">
        <v>242</v>
      </c>
      <c r="E2097">
        <v>298.19902215500002</v>
      </c>
      <c r="F2097">
        <v>129.35</v>
      </c>
      <c r="G2097">
        <v>-41.902151563098897</v>
      </c>
      <c r="H2097">
        <v>4.1844069230092904</v>
      </c>
      <c r="I2097">
        <v>-28.792976944511299</v>
      </c>
      <c r="J2097">
        <v>-3.9696726261270499</v>
      </c>
      <c r="K2097">
        <v>127.817771062636</v>
      </c>
      <c r="L2097">
        <v>139.76738280631</v>
      </c>
      <c r="M2097">
        <v>42.541483263054602</v>
      </c>
      <c r="N2097">
        <v>0.65636490628553601</v>
      </c>
      <c r="O2097">
        <v>50.753768844221099</v>
      </c>
      <c r="P2097">
        <v>42.142857142857103</v>
      </c>
      <c r="Q2097">
        <v>9.9416413082425006E-2</v>
      </c>
    </row>
    <row r="2098" spans="1:17" hidden="1" x14ac:dyDescent="0.3">
      <c r="A2098" t="s">
        <v>4354</v>
      </c>
      <c r="B2098" t="s">
        <v>4355</v>
      </c>
      <c r="C2098" t="str">
        <f>IFERROR(VLOOKUP(Table1[[#This Row],[Ticker]],[1]!Table1[[Symbol]:[Industry]],2,FALSE),"-")</f>
        <v>-</v>
      </c>
      <c r="D2098" t="s">
        <v>143</v>
      </c>
      <c r="E2098">
        <v>297.93480534999998</v>
      </c>
      <c r="F2098">
        <v>274</v>
      </c>
      <c r="G2098">
        <v>317.29567010556502</v>
      </c>
      <c r="H2098">
        <v>-1.8390645157509899</v>
      </c>
      <c r="I2098">
        <v>11.0324614058145</v>
      </c>
      <c r="J2098">
        <v>-1.48888936015722</v>
      </c>
      <c r="K2098">
        <v>264.89120463211799</v>
      </c>
      <c r="L2098">
        <v>226.74306309407399</v>
      </c>
      <c r="M2098">
        <v>54.4957169837528</v>
      </c>
      <c r="N2098">
        <v>0.25559176858806598</v>
      </c>
      <c r="O2098">
        <v>31.459854014598498</v>
      </c>
      <c r="P2098">
        <v>380.28045574057802</v>
      </c>
      <c r="Q2098">
        <v>0.216487195087749</v>
      </c>
    </row>
    <row r="2099" spans="1:17" hidden="1" x14ac:dyDescent="0.3">
      <c r="A2099" t="s">
        <v>4356</v>
      </c>
      <c r="B2099" t="s">
        <v>4357</v>
      </c>
      <c r="C2099" t="str">
        <f>IFERROR(VLOOKUP(Table1[[#This Row],[Ticker]],[1]!Table1[[Symbol]:[Industry]],2,FALSE),"-")</f>
        <v>-</v>
      </c>
      <c r="D2099" t="s">
        <v>151</v>
      </c>
      <c r="E2099">
        <v>296.76863279999998</v>
      </c>
      <c r="F2099">
        <v>2.5499999999999998</v>
      </c>
      <c r="G2099">
        <v>374.646235533675</v>
      </c>
      <c r="H2099">
        <v>-1.3769928946497301</v>
      </c>
      <c r="I2099">
        <v>34.548711812268202</v>
      </c>
      <c r="J2099">
        <v>-4.9787655513876503</v>
      </c>
      <c r="K2099">
        <v>2.4342414014271698</v>
      </c>
      <c r="L2099">
        <v>1.9884256811222401</v>
      </c>
      <c r="M2099">
        <v>59.465045664069301</v>
      </c>
      <c r="N2099">
        <v>1.06701572427692</v>
      </c>
      <c r="O2099">
        <v>51.372549019607803</v>
      </c>
      <c r="P2099">
        <v>420.40816326530597</v>
      </c>
    </row>
    <row r="2100" spans="1:17" hidden="1" x14ac:dyDescent="0.3">
      <c r="A2100" t="s">
        <v>4358</v>
      </c>
      <c r="B2100" t="s">
        <v>4359</v>
      </c>
      <c r="C2100" t="str">
        <f>IFERROR(VLOOKUP(Table1[[#This Row],[Ticker]],[1]!Table1[[Symbol]:[Industry]],2,FALSE),"-")</f>
        <v>-</v>
      </c>
      <c r="D2100" t="s">
        <v>686</v>
      </c>
      <c r="E2100">
        <v>295.94165538999999</v>
      </c>
      <c r="F2100">
        <v>300.05</v>
      </c>
      <c r="G2100">
        <v>20.2309031707446</v>
      </c>
      <c r="H2100">
        <v>14.969945880860401</v>
      </c>
      <c r="I2100">
        <v>65.488853986079206</v>
      </c>
      <c r="J2100">
        <v>-1.9207572119223499</v>
      </c>
      <c r="K2100">
        <v>288.17765296086498</v>
      </c>
      <c r="L2100">
        <v>249.150448465143</v>
      </c>
      <c r="M2100">
        <v>51.960569864248697</v>
      </c>
      <c r="N2100">
        <v>1.62968839132915</v>
      </c>
      <c r="O2100">
        <v>23.246125645725702</v>
      </c>
      <c r="P2100">
        <v>98.642833498841398</v>
      </c>
      <c r="Q2100">
        <v>8.3287425898759995E-2</v>
      </c>
    </row>
    <row r="2101" spans="1:17" hidden="1" x14ac:dyDescent="0.3">
      <c r="A2101" t="s">
        <v>4360</v>
      </c>
      <c r="B2101" t="s">
        <v>4361</v>
      </c>
      <c r="C2101" t="str">
        <f>IFERROR(VLOOKUP(Table1[[#This Row],[Ticker]],[1]!Table1[[Symbol]:[Industry]],2,FALSE),"-")</f>
        <v>-</v>
      </c>
      <c r="D2101" t="s">
        <v>49</v>
      </c>
      <c r="E2101">
        <v>295.830513</v>
      </c>
      <c r="F2101">
        <v>1.71</v>
      </c>
      <c r="G2101">
        <v>-32.030133394831097</v>
      </c>
      <c r="H2101">
        <v>-1.94388631868601</v>
      </c>
      <c r="I2101">
        <v>-53.641237581635501</v>
      </c>
      <c r="J2101">
        <v>7.6421356045453397</v>
      </c>
      <c r="K2101">
        <v>1.68267413164368</v>
      </c>
      <c r="L2101">
        <v>1.9269327328291499</v>
      </c>
      <c r="M2101">
        <v>81.500433630878206</v>
      </c>
      <c r="N2101">
        <v>2.0653226412332599</v>
      </c>
      <c r="O2101">
        <v>105.84795321637399</v>
      </c>
      <c r="P2101">
        <v>47.286821705426298</v>
      </c>
    </row>
    <row r="2102" spans="1:17" hidden="1" x14ac:dyDescent="0.3">
      <c r="A2102" t="s">
        <v>4362</v>
      </c>
      <c r="B2102" t="s">
        <v>4363</v>
      </c>
      <c r="C2102" t="str">
        <f>IFERROR(VLOOKUP(Table1[[#This Row],[Ticker]],[1]!Table1[[Symbol]:[Industry]],2,FALSE),"-")</f>
        <v>-</v>
      </c>
      <c r="D2102" t="s">
        <v>59</v>
      </c>
      <c r="E2102">
        <v>295.54505208400002</v>
      </c>
      <c r="F2102">
        <v>240.19</v>
      </c>
      <c r="G2102">
        <v>-8.7849704842815299</v>
      </c>
      <c r="H2102">
        <v>0.90873953972019395</v>
      </c>
      <c r="I2102">
        <v>0.78872282343322897</v>
      </c>
      <c r="J2102">
        <v>5.4251569706967899</v>
      </c>
      <c r="K2102">
        <v>236.185518427246</v>
      </c>
      <c r="L2102">
        <v>222.398121278773</v>
      </c>
      <c r="M2102">
        <v>59.587927065530401</v>
      </c>
      <c r="N2102">
        <v>0.49863266532404299</v>
      </c>
      <c r="O2102">
        <v>35.309546608934497</v>
      </c>
      <c r="P2102">
        <v>34.938202247191001</v>
      </c>
      <c r="Q2102">
        <v>6.8236498555078004E-2</v>
      </c>
    </row>
    <row r="2103" spans="1:17" hidden="1" x14ac:dyDescent="0.3">
      <c r="A2103" t="s">
        <v>4364</v>
      </c>
      <c r="B2103" t="s">
        <v>4365</v>
      </c>
      <c r="C2103" t="str">
        <f>IFERROR(VLOOKUP(Table1[[#This Row],[Ticker]],[1]!Table1[[Symbol]:[Industry]],2,FALSE),"-")</f>
        <v>-</v>
      </c>
      <c r="D2103" t="s">
        <v>98</v>
      </c>
      <c r="E2103">
        <v>295.4237885</v>
      </c>
      <c r="F2103">
        <v>134.15</v>
      </c>
      <c r="G2103">
        <v>-0.38869693022782598</v>
      </c>
      <c r="H2103">
        <v>-11.8256830089933</v>
      </c>
      <c r="I2103">
        <v>-47.647051663633498</v>
      </c>
      <c r="J2103">
        <v>-2.2658875357573298</v>
      </c>
      <c r="K2103">
        <v>150.31271442458899</v>
      </c>
      <c r="L2103">
        <v>156.655830321331</v>
      </c>
      <c r="M2103">
        <v>28.967452769429499</v>
      </c>
      <c r="N2103">
        <v>0.52552909645420598</v>
      </c>
      <c r="O2103">
        <v>89.116660454714804</v>
      </c>
      <c r="P2103">
        <v>40.839895013123297</v>
      </c>
      <c r="Q2103">
        <v>1.8829698853125999E-2</v>
      </c>
    </row>
    <row r="2104" spans="1:17" hidden="1" x14ac:dyDescent="0.3">
      <c r="A2104" t="s">
        <v>4366</v>
      </c>
      <c r="B2104" t="s">
        <v>4367</v>
      </c>
      <c r="C2104" t="str">
        <f>IFERROR(VLOOKUP(Table1[[#This Row],[Ticker]],[1]!Table1[[Symbol]:[Industry]],2,FALSE),"-")</f>
        <v>-</v>
      </c>
      <c r="D2104" t="s">
        <v>948</v>
      </c>
      <c r="E2104">
        <v>295.26124539</v>
      </c>
      <c r="F2104">
        <v>87.33</v>
      </c>
      <c r="G2104">
        <v>28.576060095078699</v>
      </c>
      <c r="H2104">
        <v>-8.0540345952120997</v>
      </c>
      <c r="I2104">
        <v>48.382662605466599</v>
      </c>
      <c r="J2104">
        <v>1.72876773584883</v>
      </c>
      <c r="K2104">
        <v>88.916935158007107</v>
      </c>
      <c r="L2104">
        <v>76.832425150486301</v>
      </c>
      <c r="M2104">
        <v>52.278744218044203</v>
      </c>
      <c r="N2104">
        <v>1.6928726295201499</v>
      </c>
      <c r="O2104">
        <v>35.921218367113198</v>
      </c>
      <c r="P2104">
        <v>91.934065934065899</v>
      </c>
      <c r="Q2104">
        <v>2.263336508337E-3</v>
      </c>
    </row>
    <row r="2105" spans="1:17" hidden="1" x14ac:dyDescent="0.3">
      <c r="A2105" t="s">
        <v>4368</v>
      </c>
      <c r="B2105" t="s">
        <v>4369</v>
      </c>
      <c r="C2105" t="str">
        <f>IFERROR(VLOOKUP(Table1[[#This Row],[Ticker]],[1]!Table1[[Symbol]:[Industry]],2,FALSE),"-")</f>
        <v>-</v>
      </c>
      <c r="D2105" t="s">
        <v>408</v>
      </c>
      <c r="E2105">
        <v>293.86207400000001</v>
      </c>
      <c r="F2105">
        <v>260.2</v>
      </c>
      <c r="G2105">
        <v>-35.737783753392002</v>
      </c>
      <c r="H2105">
        <v>6.1976872075028897</v>
      </c>
      <c r="I2105">
        <v>-40.627343693102098</v>
      </c>
      <c r="J2105">
        <v>5.6366967971662296</v>
      </c>
      <c r="K2105">
        <v>262.78879195723903</v>
      </c>
      <c r="L2105">
        <v>290.116077874827</v>
      </c>
      <c r="M2105">
        <v>64.5193835343496</v>
      </c>
      <c r="N2105">
        <v>0.86081136132842395</v>
      </c>
      <c r="O2105">
        <v>55.630284396617903</v>
      </c>
      <c r="P2105">
        <v>21.023255813953401</v>
      </c>
      <c r="Q2105">
        <v>7.5670411664468001E-2</v>
      </c>
    </row>
    <row r="2106" spans="1:17" hidden="1" x14ac:dyDescent="0.3">
      <c r="A2106" t="s">
        <v>4370</v>
      </c>
      <c r="B2106" t="s">
        <v>4371</v>
      </c>
      <c r="C2106" t="str">
        <f>IFERROR(VLOOKUP(Table1[[#This Row],[Ticker]],[1]!Table1[[Symbol]:[Industry]],2,FALSE),"-")</f>
        <v>-</v>
      </c>
      <c r="E2106">
        <v>293.70171749999997</v>
      </c>
      <c r="F2106">
        <v>43.1</v>
      </c>
      <c r="G2106">
        <v>-16.377784693884699</v>
      </c>
      <c r="H2106">
        <v>47.4646955361019</v>
      </c>
      <c r="I2106">
        <v>76.288818168002507</v>
      </c>
      <c r="J2106">
        <v>20.2105847933341</v>
      </c>
      <c r="K2106">
        <v>30.261020701091802</v>
      </c>
      <c r="M2106">
        <v>100</v>
      </c>
      <c r="N2106">
        <v>1.0485640841371999</v>
      </c>
      <c r="O2106">
        <v>0</v>
      </c>
      <c r="P2106">
        <v>88.291830493665302</v>
      </c>
    </row>
    <row r="2107" spans="1:17" hidden="1" x14ac:dyDescent="0.3">
      <c r="A2107" t="s">
        <v>4372</v>
      </c>
      <c r="B2107" t="s">
        <v>4373</v>
      </c>
      <c r="C2107" t="str">
        <f>IFERROR(VLOOKUP(Table1[[#This Row],[Ticker]],[1]!Table1[[Symbol]:[Industry]],2,FALSE),"-")</f>
        <v>-</v>
      </c>
      <c r="D2107" t="s">
        <v>46</v>
      </c>
      <c r="E2107">
        <v>293.58009364200001</v>
      </c>
      <c r="F2107">
        <v>22.39</v>
      </c>
      <c r="G2107">
        <v>78.191690079129799</v>
      </c>
      <c r="H2107">
        <v>-4.0814280174286202</v>
      </c>
      <c r="I2107">
        <v>-46.535176068352797</v>
      </c>
      <c r="J2107">
        <v>8.4798401131003693</v>
      </c>
      <c r="K2107">
        <v>24.563392633292398</v>
      </c>
      <c r="L2107">
        <v>27.378695285282198</v>
      </c>
      <c r="M2107">
        <v>68.243932927179898</v>
      </c>
      <c r="N2107">
        <v>0.98321836785000405</v>
      </c>
      <c r="O2107">
        <v>130.683340777132</v>
      </c>
      <c r="Q2107">
        <v>0.102456319306457</v>
      </c>
    </row>
    <row r="2108" spans="1:17" hidden="1" x14ac:dyDescent="0.3">
      <c r="A2108" t="s">
        <v>4374</v>
      </c>
      <c r="B2108" t="s">
        <v>4375</v>
      </c>
      <c r="C2108" t="str">
        <f>IFERROR(VLOOKUP(Table1[[#This Row],[Ticker]],[1]!Table1[[Symbol]:[Industry]],2,FALSE),"-")</f>
        <v>-</v>
      </c>
      <c r="D2108" t="s">
        <v>230</v>
      </c>
      <c r="E2108">
        <v>292.85899999999998</v>
      </c>
      <c r="F2108">
        <v>861.35</v>
      </c>
      <c r="G2108">
        <v>179.64092203739401</v>
      </c>
      <c r="H2108">
        <v>4.6500908360388102</v>
      </c>
      <c r="I2108">
        <v>40.259671075433097</v>
      </c>
      <c r="J2108">
        <v>6.83304626042416</v>
      </c>
      <c r="K2108">
        <v>773.31863630314797</v>
      </c>
      <c r="L2108">
        <v>626.31296804984902</v>
      </c>
      <c r="M2108">
        <v>81.495798965960603</v>
      </c>
      <c r="N2108">
        <v>0.53545630714849901</v>
      </c>
      <c r="O2108">
        <v>7.6217565449584903</v>
      </c>
      <c r="P2108">
        <v>218.95945195334099</v>
      </c>
      <c r="Q2108">
        <v>0.16124825972063001</v>
      </c>
    </row>
    <row r="2109" spans="1:17" hidden="1" x14ac:dyDescent="0.3">
      <c r="A2109" t="s">
        <v>4376</v>
      </c>
      <c r="B2109" t="s">
        <v>4377</v>
      </c>
      <c r="C2109" t="str">
        <f>IFERROR(VLOOKUP(Table1[[#This Row],[Ticker]],[1]!Table1[[Symbol]:[Industry]],2,FALSE),"-")</f>
        <v>-</v>
      </c>
      <c r="D2109" t="s">
        <v>304</v>
      </c>
      <c r="E2109">
        <v>292.58389111499997</v>
      </c>
      <c r="F2109">
        <v>41.49</v>
      </c>
      <c r="G2109">
        <v>5.2000429597293998</v>
      </c>
      <c r="H2109">
        <v>-5.3941787163468202</v>
      </c>
      <c r="I2109">
        <v>-23.538193562336499</v>
      </c>
      <c r="J2109">
        <v>2.86975712859571</v>
      </c>
      <c r="K2109">
        <v>42.851737654585101</v>
      </c>
      <c r="L2109">
        <v>44.582130190209803</v>
      </c>
      <c r="M2109">
        <v>55.618156737015099</v>
      </c>
      <c r="N2109">
        <v>1.25764494257644</v>
      </c>
      <c r="O2109">
        <v>59.773439382983803</v>
      </c>
      <c r="P2109">
        <v>74.915682967959498</v>
      </c>
      <c r="Q2109">
        <v>8.1933415692156994E-2</v>
      </c>
    </row>
    <row r="2110" spans="1:17" hidden="1" x14ac:dyDescent="0.3">
      <c r="A2110" t="s">
        <v>4378</v>
      </c>
      <c r="B2110" t="s">
        <v>4379</v>
      </c>
      <c r="C2110" t="str">
        <f>IFERROR(VLOOKUP(Table1[[#This Row],[Ticker]],[1]!Table1[[Symbol]:[Industry]],2,FALSE),"-")</f>
        <v>-</v>
      </c>
      <c r="D2110" t="s">
        <v>539</v>
      </c>
      <c r="E2110">
        <v>292.31603999999999</v>
      </c>
      <c r="F2110">
        <v>149.4</v>
      </c>
      <c r="G2110">
        <v>-55.646162127143398</v>
      </c>
      <c r="H2110">
        <v>21.774953455199601</v>
      </c>
      <c r="I2110">
        <v>-22.595471930689701</v>
      </c>
      <c r="J2110">
        <v>27.730348056602299</v>
      </c>
      <c r="K2110">
        <v>129.31924685133799</v>
      </c>
      <c r="M2110">
        <v>73.610865025800393</v>
      </c>
      <c r="N2110">
        <v>2.2792466497645698</v>
      </c>
      <c r="O2110">
        <v>57.965194109772398</v>
      </c>
      <c r="P2110">
        <v>49.4</v>
      </c>
    </row>
    <row r="2111" spans="1:17" hidden="1" x14ac:dyDescent="0.3">
      <c r="A2111" t="s">
        <v>4380</v>
      </c>
      <c r="B2111" t="s">
        <v>4381</v>
      </c>
      <c r="C2111" t="str">
        <f>IFERROR(VLOOKUP(Table1[[#This Row],[Ticker]],[1]!Table1[[Symbol]:[Industry]],2,FALSE),"-")</f>
        <v>-</v>
      </c>
      <c r="E2111">
        <v>292.29123750000002</v>
      </c>
      <c r="F2111">
        <v>12.99</v>
      </c>
      <c r="G2111">
        <v>301.38736562565902</v>
      </c>
      <c r="H2111">
        <v>5.3589421396593897</v>
      </c>
      <c r="I2111">
        <v>23.084342083654899</v>
      </c>
      <c r="J2111">
        <v>-3.9716910611670802</v>
      </c>
      <c r="K2111">
        <v>12.4242276428733</v>
      </c>
      <c r="L2111">
        <v>10.7028323064639</v>
      </c>
      <c r="M2111">
        <v>63.662296922794098</v>
      </c>
      <c r="N2111">
        <v>1.9913419913419901</v>
      </c>
      <c r="O2111">
        <v>47.036181678214</v>
      </c>
    </row>
    <row r="2112" spans="1:17" hidden="1" x14ac:dyDescent="0.3">
      <c r="A2112" t="s">
        <v>4382</v>
      </c>
      <c r="B2112" t="s">
        <v>4383</v>
      </c>
      <c r="C2112" t="str">
        <f>IFERROR(VLOOKUP(Table1[[#This Row],[Ticker]],[1]!Table1[[Symbol]:[Industry]],2,FALSE),"-")</f>
        <v>-</v>
      </c>
      <c r="D2112" t="s">
        <v>230</v>
      </c>
      <c r="E2112">
        <v>292.27442210100003</v>
      </c>
      <c r="F2112">
        <v>12.27</v>
      </c>
      <c r="G2112">
        <v>4.4875053749451199</v>
      </c>
      <c r="H2112">
        <v>26.909160276295999</v>
      </c>
      <c r="I2112">
        <v>-18.338890188258201</v>
      </c>
      <c r="J2112">
        <v>-0.468610234780722</v>
      </c>
      <c r="K2112">
        <v>11.0746192539857</v>
      </c>
      <c r="L2112">
        <v>10.7283862269233</v>
      </c>
      <c r="M2112">
        <v>52.1901463824194</v>
      </c>
      <c r="N2112">
        <v>3.26199407778142</v>
      </c>
      <c r="O2112">
        <v>20.863895680521601</v>
      </c>
      <c r="P2112">
        <v>45.2071005917159</v>
      </c>
      <c r="Q2112">
        <v>5.1012484681133001E-2</v>
      </c>
    </row>
    <row r="2113" spans="1:17" hidden="1" x14ac:dyDescent="0.3">
      <c r="A2113" t="s">
        <v>4384</v>
      </c>
      <c r="B2113" t="s">
        <v>4385</v>
      </c>
      <c r="C2113" t="str">
        <f>IFERROR(VLOOKUP(Table1[[#This Row],[Ticker]],[1]!Table1[[Symbol]:[Industry]],2,FALSE),"-")</f>
        <v>-</v>
      </c>
      <c r="D2113" t="s">
        <v>617</v>
      </c>
      <c r="E2113">
        <v>292.097421</v>
      </c>
      <c r="F2113">
        <v>72.36</v>
      </c>
      <c r="G2113">
        <v>-10.228605365773101</v>
      </c>
      <c r="H2113">
        <v>-5.93606159255142</v>
      </c>
      <c r="I2113">
        <v>-24.892257911537602</v>
      </c>
      <c r="J2113">
        <v>-2.3587381165454002</v>
      </c>
      <c r="K2113">
        <v>75.276559539452606</v>
      </c>
      <c r="L2113">
        <v>76.194756469878499</v>
      </c>
      <c r="M2113">
        <v>51.525086080067602</v>
      </c>
      <c r="N2113">
        <v>0.73474919825496898</v>
      </c>
      <c r="O2113">
        <v>72.678275290215595</v>
      </c>
      <c r="P2113">
        <v>25.624999999999901</v>
      </c>
      <c r="Q2113">
        <v>0.13377478822986599</v>
      </c>
    </row>
    <row r="2114" spans="1:17" hidden="1" x14ac:dyDescent="0.3">
      <c r="A2114" t="s">
        <v>4386</v>
      </c>
      <c r="B2114" t="s">
        <v>4387</v>
      </c>
      <c r="C2114" t="str">
        <f>IFERROR(VLOOKUP(Table1[[#This Row],[Ticker]],[1]!Table1[[Symbol]:[Industry]],2,FALSE),"-")</f>
        <v>-</v>
      </c>
      <c r="E2114">
        <v>292.07968</v>
      </c>
      <c r="F2114">
        <v>254</v>
      </c>
      <c r="G2114">
        <v>53.519474970294901</v>
      </c>
      <c r="H2114">
        <v>41.814250793987398</v>
      </c>
      <c r="I2114">
        <v>21.681198200652901</v>
      </c>
      <c r="J2114">
        <v>11.124131700703099</v>
      </c>
      <c r="K2114">
        <v>184.56309764253399</v>
      </c>
      <c r="L2114">
        <v>176.174587781361</v>
      </c>
      <c r="M2114">
        <v>86.707548787203706</v>
      </c>
      <c r="N2114">
        <v>1.4412845502476399</v>
      </c>
      <c r="O2114">
        <v>5.9842519685039397</v>
      </c>
      <c r="P2114">
        <v>93.893129770992303</v>
      </c>
    </row>
    <row r="2115" spans="1:17" hidden="1" x14ac:dyDescent="0.3">
      <c r="A2115" t="s">
        <v>4388</v>
      </c>
      <c r="B2115" t="s">
        <v>4389</v>
      </c>
      <c r="C2115" t="str">
        <f>IFERROR(VLOOKUP(Table1[[#This Row],[Ticker]],[1]!Table1[[Symbol]:[Industry]],2,FALSE),"-")</f>
        <v>-</v>
      </c>
      <c r="D2115" t="s">
        <v>216</v>
      </c>
      <c r="E2115">
        <v>292.07727360000001</v>
      </c>
      <c r="F2115">
        <v>230.7</v>
      </c>
      <c r="G2115">
        <v>190.673632793949</v>
      </c>
      <c r="H2115">
        <v>57.427489232230201</v>
      </c>
      <c r="I2115">
        <v>53.9682106959199</v>
      </c>
      <c r="J2115">
        <v>2.3768078221170499</v>
      </c>
      <c r="K2115">
        <v>195.514091411599</v>
      </c>
      <c r="L2115">
        <v>144.38645486493701</v>
      </c>
      <c r="M2115">
        <v>50.589093691861102</v>
      </c>
      <c r="N2115">
        <v>0.53057728589514297</v>
      </c>
      <c r="O2115">
        <v>14.651061985262199</v>
      </c>
      <c r="P2115">
        <v>262.678824084263</v>
      </c>
      <c r="Q2115">
        <v>0.16892567720813401</v>
      </c>
    </row>
    <row r="2116" spans="1:17" hidden="1" x14ac:dyDescent="0.3">
      <c r="A2116" t="s">
        <v>4390</v>
      </c>
      <c r="B2116" t="s">
        <v>4391</v>
      </c>
      <c r="C2116" t="str">
        <f>IFERROR(VLOOKUP(Table1[[#This Row],[Ticker]],[1]!Table1[[Symbol]:[Industry]],2,FALSE),"-")</f>
        <v>-</v>
      </c>
      <c r="D2116" t="s">
        <v>617</v>
      </c>
      <c r="E2116">
        <v>290.60026941000001</v>
      </c>
      <c r="F2116">
        <v>603.35</v>
      </c>
      <c r="G2116">
        <v>-37.721229971045098</v>
      </c>
      <c r="H2116">
        <v>8.5665090460038193</v>
      </c>
      <c r="I2116">
        <v>-22.305547076276</v>
      </c>
      <c r="J2116">
        <v>4.0118946740551804</v>
      </c>
      <c r="K2116">
        <v>584.47061642000801</v>
      </c>
      <c r="L2116">
        <v>614.26854987718502</v>
      </c>
      <c r="M2116">
        <v>63.977717485249897</v>
      </c>
      <c r="N2116">
        <v>1.15017430761577</v>
      </c>
      <c r="O2116">
        <v>28.432916217784001</v>
      </c>
      <c r="P2116">
        <v>24.607600165220902</v>
      </c>
    </row>
    <row r="2117" spans="1:17" hidden="1" x14ac:dyDescent="0.3">
      <c r="A2117" t="s">
        <v>4392</v>
      </c>
      <c r="B2117" t="s">
        <v>4393</v>
      </c>
      <c r="C2117" t="str">
        <f>IFERROR(VLOOKUP(Table1[[#This Row],[Ticker]],[1]!Table1[[Symbol]:[Industry]],2,FALSE),"-")</f>
        <v>-</v>
      </c>
      <c r="D2117" t="s">
        <v>4394</v>
      </c>
      <c r="E2117">
        <v>290.36689985999999</v>
      </c>
      <c r="F2117">
        <v>514.04999999999995</v>
      </c>
      <c r="G2117">
        <v>127.374849102996</v>
      </c>
      <c r="H2117">
        <v>69.255021622311304</v>
      </c>
      <c r="I2117">
        <v>51.135673805723997</v>
      </c>
      <c r="J2117">
        <v>17.435611309148499</v>
      </c>
      <c r="K2117">
        <v>365.55746118258799</v>
      </c>
      <c r="M2117">
        <v>87.298072421095199</v>
      </c>
      <c r="N2117">
        <v>2.2449427248354801</v>
      </c>
      <c r="O2117">
        <v>3.8906721136089298E-2</v>
      </c>
      <c r="P2117">
        <v>209.94874886945999</v>
      </c>
    </row>
    <row r="2118" spans="1:17" hidden="1" x14ac:dyDescent="0.3">
      <c r="A2118" t="s">
        <v>4395</v>
      </c>
      <c r="B2118" t="s">
        <v>4396</v>
      </c>
      <c r="C2118" t="str">
        <f>IFERROR(VLOOKUP(Table1[[#This Row],[Ticker]],[1]!Table1[[Symbol]:[Industry]],2,FALSE),"-")</f>
        <v>-</v>
      </c>
      <c r="D2118" t="s">
        <v>401</v>
      </c>
      <c r="E2118">
        <v>290.17446239999998</v>
      </c>
      <c r="F2118">
        <v>292.8</v>
      </c>
      <c r="G2118">
        <v>62.942055469366601</v>
      </c>
      <c r="H2118">
        <v>30.3984982006648</v>
      </c>
      <c r="I2118">
        <v>-20.645758035491198</v>
      </c>
      <c r="J2118">
        <v>1.54188872478184</v>
      </c>
      <c r="K2118">
        <v>273.02258232788802</v>
      </c>
      <c r="L2118">
        <v>250.179784017445</v>
      </c>
      <c r="M2118">
        <v>54.144780625500502</v>
      </c>
      <c r="N2118">
        <v>1.8291755160497301</v>
      </c>
      <c r="O2118">
        <v>40.812841530054598</v>
      </c>
      <c r="P2118">
        <v>98.778004073319707</v>
      </c>
      <c r="Q2118">
        <v>5.4114423221098003E-2</v>
      </c>
    </row>
    <row r="2119" spans="1:17" hidden="1" x14ac:dyDescent="0.3">
      <c r="A2119" t="s">
        <v>4397</v>
      </c>
      <c r="B2119" t="s">
        <v>4398</v>
      </c>
      <c r="C2119" t="str">
        <f>IFERROR(VLOOKUP(Table1[[#This Row],[Ticker]],[1]!Table1[[Symbol]:[Industry]],2,FALSE),"-")</f>
        <v>-</v>
      </c>
      <c r="D2119" t="s">
        <v>401</v>
      </c>
      <c r="E2119">
        <v>289.81821918000003</v>
      </c>
      <c r="F2119">
        <v>793.05</v>
      </c>
      <c r="G2119">
        <v>91.090012826251694</v>
      </c>
      <c r="H2119">
        <v>7.3001615813596201</v>
      </c>
      <c r="I2119">
        <v>8.3384140779790599</v>
      </c>
      <c r="J2119">
        <v>4.9356299762154201</v>
      </c>
      <c r="K2119">
        <v>762.59527005792199</v>
      </c>
      <c r="L2119">
        <v>674.75998738267003</v>
      </c>
      <c r="M2119">
        <v>55.839441815939601</v>
      </c>
      <c r="N2119">
        <v>0.90616625184283195</v>
      </c>
      <c r="O2119">
        <v>17.287686778891601</v>
      </c>
      <c r="P2119">
        <v>126.585714285714</v>
      </c>
      <c r="Q2119">
        <v>3.6066292500801997E-2</v>
      </c>
    </row>
    <row r="2120" spans="1:17" hidden="1" x14ac:dyDescent="0.3">
      <c r="A2120" t="s">
        <v>4399</v>
      </c>
      <c r="B2120" t="s">
        <v>4400</v>
      </c>
      <c r="C2120" t="str">
        <f>IFERROR(VLOOKUP(Table1[[#This Row],[Ticker]],[1]!Table1[[Symbol]:[Industry]],2,FALSE),"-")</f>
        <v>-</v>
      </c>
      <c r="D2120" t="s">
        <v>653</v>
      </c>
      <c r="E2120">
        <v>289.75802959999999</v>
      </c>
      <c r="F2120">
        <v>299</v>
      </c>
      <c r="G2120">
        <v>29.568515326421402</v>
      </c>
      <c r="H2120">
        <v>35.915192272099901</v>
      </c>
      <c r="I2120">
        <v>23.077177419085299</v>
      </c>
      <c r="J2120">
        <v>26.551025108837699</v>
      </c>
      <c r="K2120">
        <v>229.18747658147799</v>
      </c>
      <c r="L2120">
        <v>213.03003488603699</v>
      </c>
      <c r="M2120">
        <v>70.613108538582495</v>
      </c>
      <c r="N2120">
        <v>3.06719930900453</v>
      </c>
      <c r="O2120">
        <v>10.919732441471499</v>
      </c>
      <c r="P2120">
        <v>95.424836601307106</v>
      </c>
    </row>
    <row r="2121" spans="1:17" hidden="1" x14ac:dyDescent="0.3">
      <c r="A2121" t="s">
        <v>4401</v>
      </c>
      <c r="B2121" t="s">
        <v>4402</v>
      </c>
      <c r="C2121" t="str">
        <f>IFERROR(VLOOKUP(Table1[[#This Row],[Ticker]],[1]!Table1[[Symbol]:[Industry]],2,FALSE),"-")</f>
        <v>-</v>
      </c>
      <c r="D2121" t="s">
        <v>230</v>
      </c>
      <c r="E2121">
        <v>289.65460000000002</v>
      </c>
      <c r="F2121">
        <v>245.47</v>
      </c>
      <c r="G2121">
        <v>4.6331431011013198</v>
      </c>
      <c r="H2121">
        <v>4.0025878957178396</v>
      </c>
      <c r="I2121">
        <v>-16.377768850789401</v>
      </c>
      <c r="J2121">
        <v>-0.63588910819772904</v>
      </c>
      <c r="K2121">
        <v>250.49954841161599</v>
      </c>
      <c r="L2121">
        <v>248.03457324407799</v>
      </c>
      <c r="M2121">
        <v>49.280704075368398</v>
      </c>
      <c r="N2121">
        <v>1.03451075182204</v>
      </c>
      <c r="O2121">
        <v>35.1285289444738</v>
      </c>
      <c r="P2121">
        <v>30.1192684866154</v>
      </c>
      <c r="Q2121">
        <v>-3.3892001068404003E-2</v>
      </c>
    </row>
    <row r="2122" spans="1:17" hidden="1" x14ac:dyDescent="0.3">
      <c r="A2122" t="s">
        <v>4403</v>
      </c>
      <c r="B2122" t="s">
        <v>4404</v>
      </c>
      <c r="C2122" t="str">
        <f>IFERROR(VLOOKUP(Table1[[#This Row],[Ticker]],[1]!Table1[[Symbol]:[Industry]],2,FALSE),"-")</f>
        <v>-</v>
      </c>
      <c r="D2122" t="s">
        <v>4405</v>
      </c>
      <c r="E2122">
        <v>288.46043954999999</v>
      </c>
      <c r="F2122">
        <v>27.98</v>
      </c>
      <c r="G2122">
        <v>-24.6369185881885</v>
      </c>
      <c r="H2122">
        <v>-0.188835813635503</v>
      </c>
      <c r="I2122">
        <v>-13.655033415293699</v>
      </c>
      <c r="J2122">
        <v>8.3187485971903108</v>
      </c>
      <c r="K2122">
        <v>27.396411385147999</v>
      </c>
      <c r="L2122">
        <v>29.883241073519098</v>
      </c>
      <c r="M2122">
        <v>66.559388477031106</v>
      </c>
      <c r="N2122">
        <v>0.70590007096516705</v>
      </c>
      <c r="O2122">
        <v>29.735525375268001</v>
      </c>
      <c r="P2122">
        <v>19.317697228145001</v>
      </c>
      <c r="Q2122">
        <v>0.115492915918945</v>
      </c>
    </row>
    <row r="2123" spans="1:17" hidden="1" x14ac:dyDescent="0.3">
      <c r="A2123" t="s">
        <v>4406</v>
      </c>
      <c r="B2123" t="s">
        <v>4407</v>
      </c>
      <c r="C2123" t="str">
        <f>IFERROR(VLOOKUP(Table1[[#This Row],[Ticker]],[1]!Table1[[Symbol]:[Industry]],2,FALSE),"-")</f>
        <v>-</v>
      </c>
      <c r="D2123" t="s">
        <v>59</v>
      </c>
      <c r="E2123">
        <v>288.27158400000002</v>
      </c>
      <c r="F2123">
        <v>116.4</v>
      </c>
      <c r="G2123">
        <v>0.212578575746487</v>
      </c>
      <c r="H2123">
        <v>18.011921762122</v>
      </c>
      <c r="I2123">
        <v>13.5633307164083</v>
      </c>
      <c r="J2123">
        <v>18.518864399604499</v>
      </c>
      <c r="K2123">
        <v>96.507080422070999</v>
      </c>
      <c r="M2123">
        <v>77.922876059402697</v>
      </c>
      <c r="O2123">
        <v>4.6821305841924197</v>
      </c>
      <c r="P2123">
        <v>42.037827943868201</v>
      </c>
    </row>
    <row r="2124" spans="1:17" hidden="1" x14ac:dyDescent="0.3">
      <c r="A2124" t="s">
        <v>4408</v>
      </c>
      <c r="B2124" t="s">
        <v>4409</v>
      </c>
      <c r="C2124" t="str">
        <f>IFERROR(VLOOKUP(Table1[[#This Row],[Ticker]],[1]!Table1[[Symbol]:[Industry]],2,FALSE),"-")</f>
        <v>-</v>
      </c>
      <c r="D2124" t="s">
        <v>75</v>
      </c>
      <c r="E2124">
        <v>288.072260175</v>
      </c>
      <c r="F2124">
        <v>49.35</v>
      </c>
      <c r="G2124">
        <v>160.054457884572</v>
      </c>
      <c r="H2124">
        <v>15.530565444616601</v>
      </c>
      <c r="I2124">
        <v>13.8898448171943</v>
      </c>
      <c r="J2124">
        <v>1.01702740180896</v>
      </c>
      <c r="K2124">
        <v>45.4584948947806</v>
      </c>
      <c r="L2124">
        <v>38.070463056704099</v>
      </c>
      <c r="M2124">
        <v>52.371661453837497</v>
      </c>
      <c r="N2124">
        <v>0.68093106562819605</v>
      </c>
      <c r="O2124">
        <v>19.1489361702127</v>
      </c>
      <c r="P2124">
        <v>228.56191744340799</v>
      </c>
      <c r="Q2124">
        <v>0.10793314597165</v>
      </c>
    </row>
    <row r="2125" spans="1:17" hidden="1" x14ac:dyDescent="0.3">
      <c r="A2125" t="s">
        <v>4410</v>
      </c>
      <c r="B2125" t="s">
        <v>4411</v>
      </c>
      <c r="C2125" t="str">
        <f>IFERROR(VLOOKUP(Table1[[#This Row],[Ticker]],[1]!Table1[[Symbol]:[Industry]],2,FALSE),"-")</f>
        <v>-</v>
      </c>
      <c r="D2125" t="s">
        <v>718</v>
      </c>
      <c r="E2125">
        <v>286.83496256799998</v>
      </c>
      <c r="F2125">
        <v>258.33</v>
      </c>
      <c r="G2125">
        <v>1.4295860263948099</v>
      </c>
      <c r="H2125">
        <v>5.55781477429597</v>
      </c>
      <c r="I2125">
        <v>0.74084487330720705</v>
      </c>
      <c r="J2125">
        <v>1.7332490501271101</v>
      </c>
      <c r="K2125">
        <v>245.972681870163</v>
      </c>
      <c r="L2125">
        <v>229.69555102370299</v>
      </c>
      <c r="M2125">
        <v>58.2466499100683</v>
      </c>
      <c r="N2125">
        <v>1.05536425975826</v>
      </c>
      <c r="O2125">
        <v>3.0271358340107501</v>
      </c>
      <c r="P2125">
        <v>29.853222077008098</v>
      </c>
      <c r="Q2125">
        <v>4.1697795445031001E-2</v>
      </c>
    </row>
    <row r="2126" spans="1:17" hidden="1" x14ac:dyDescent="0.3">
      <c r="A2126" t="s">
        <v>4412</v>
      </c>
      <c r="B2126" t="s">
        <v>4413</v>
      </c>
      <c r="C2126" t="str">
        <f>IFERROR(VLOOKUP(Table1[[#This Row],[Ticker]],[1]!Table1[[Symbol]:[Industry]],2,FALSE),"-")</f>
        <v>-</v>
      </c>
      <c r="D2126" t="s">
        <v>46</v>
      </c>
      <c r="E2126">
        <v>286.40835593999998</v>
      </c>
      <c r="F2126">
        <v>111.45</v>
      </c>
      <c r="G2126">
        <v>397.88567215339299</v>
      </c>
      <c r="H2126">
        <v>-2.6599357014020502</v>
      </c>
      <c r="I2126">
        <v>79.656488964104994</v>
      </c>
      <c r="J2126">
        <v>19.693599120977002</v>
      </c>
      <c r="K2126">
        <v>92.968015908256803</v>
      </c>
      <c r="L2126">
        <v>68.604812398253401</v>
      </c>
      <c r="M2126">
        <v>83.296324288270199</v>
      </c>
      <c r="N2126">
        <v>0.92463320217879597</v>
      </c>
      <c r="O2126">
        <v>4.5311799013010301</v>
      </c>
      <c r="P2126">
        <v>474.48453608247399</v>
      </c>
      <c r="Q2126">
        <v>0.13887665905361199</v>
      </c>
    </row>
    <row r="2127" spans="1:17" hidden="1" x14ac:dyDescent="0.3">
      <c r="A2127" t="s">
        <v>4414</v>
      </c>
      <c r="B2127" t="s">
        <v>4415</v>
      </c>
      <c r="C2127" t="str">
        <f>IFERROR(VLOOKUP(Table1[[#This Row],[Ticker]],[1]!Table1[[Symbol]:[Industry]],2,FALSE),"-")</f>
        <v>-</v>
      </c>
      <c r="D2127" t="s">
        <v>997</v>
      </c>
      <c r="E2127">
        <v>285.82797224000001</v>
      </c>
      <c r="F2127">
        <v>59.98</v>
      </c>
      <c r="G2127">
        <v>44.263597041385097</v>
      </c>
      <c r="H2127">
        <v>12.5205982059187</v>
      </c>
      <c r="I2127">
        <v>49.9300330307086</v>
      </c>
      <c r="J2127">
        <v>11.490895599124499</v>
      </c>
      <c r="K2127">
        <v>51.416459333477199</v>
      </c>
      <c r="L2127">
        <v>43.9728895649504</v>
      </c>
      <c r="M2127">
        <v>77.417904815015305</v>
      </c>
      <c r="N2127">
        <v>0.84753692432905703</v>
      </c>
      <c r="O2127">
        <v>3.36778926308769</v>
      </c>
      <c r="P2127">
        <v>85.409582689335295</v>
      </c>
      <c r="Q2127">
        <v>5.8417338188458998E-2</v>
      </c>
    </row>
    <row r="2128" spans="1:17" hidden="1" x14ac:dyDescent="0.3">
      <c r="A2128" t="s">
        <v>4416</v>
      </c>
      <c r="B2128" t="s">
        <v>4417</v>
      </c>
      <c r="C2128" t="str">
        <f>IFERROR(VLOOKUP(Table1[[#This Row],[Ticker]],[1]!Table1[[Symbol]:[Industry]],2,FALSE),"-")</f>
        <v>-</v>
      </c>
      <c r="D2128" t="s">
        <v>127</v>
      </c>
      <c r="E2128">
        <v>285.59285999999997</v>
      </c>
      <c r="F2128">
        <v>278.60000000000002</v>
      </c>
      <c r="G2128">
        <v>209.30089018832999</v>
      </c>
      <c r="H2128">
        <v>10.301826624701301</v>
      </c>
      <c r="I2128">
        <v>105.48332647215101</v>
      </c>
      <c r="J2128">
        <v>9.0834249813911292</v>
      </c>
      <c r="K2128">
        <v>229.484866978517</v>
      </c>
      <c r="L2128">
        <v>172.979754395669</v>
      </c>
      <c r="M2128">
        <v>88.980452019486606</v>
      </c>
      <c r="N2128">
        <v>0.87709058701142595</v>
      </c>
      <c r="O2128">
        <v>0</v>
      </c>
      <c r="P2128">
        <v>242.68142681426801</v>
      </c>
      <c r="Q2128">
        <v>0.14522085138333099</v>
      </c>
    </row>
    <row r="2129" spans="1:17" hidden="1" x14ac:dyDescent="0.3">
      <c r="A2129" t="s">
        <v>4418</v>
      </c>
      <c r="B2129" t="s">
        <v>4419</v>
      </c>
      <c r="C2129" t="str">
        <f>IFERROR(VLOOKUP(Table1[[#This Row],[Ticker]],[1]!Table1[[Symbol]:[Industry]],2,FALSE),"-")</f>
        <v>-</v>
      </c>
      <c r="D2129" t="s">
        <v>75</v>
      </c>
      <c r="E2129">
        <v>285.42799350000001</v>
      </c>
      <c r="F2129">
        <v>195</v>
      </c>
      <c r="G2129">
        <v>357.319502860407</v>
      </c>
      <c r="H2129">
        <v>26.679973981113001</v>
      </c>
      <c r="I2129">
        <v>223.509719952382</v>
      </c>
      <c r="J2129">
        <v>-2.3263438989659999</v>
      </c>
      <c r="K2129">
        <v>166.31158378016499</v>
      </c>
      <c r="L2129">
        <v>112.019048663194</v>
      </c>
      <c r="M2129">
        <v>63.562463968578101</v>
      </c>
      <c r="N2129">
        <v>0.63758805093622395</v>
      </c>
      <c r="O2129">
        <v>6.6410256410256396</v>
      </c>
      <c r="P2129">
        <v>529.03225806451599</v>
      </c>
      <c r="Q2129">
        <v>0.22289911455759101</v>
      </c>
    </row>
    <row r="2130" spans="1:17" hidden="1" x14ac:dyDescent="0.3">
      <c r="A2130" t="s">
        <v>4420</v>
      </c>
      <c r="B2130" t="s">
        <v>4421</v>
      </c>
      <c r="C2130" t="str">
        <f>IFERROR(VLOOKUP(Table1[[#This Row],[Ticker]],[1]!Table1[[Symbol]:[Industry]],2,FALSE),"-")</f>
        <v>-</v>
      </c>
      <c r="D2130" t="s">
        <v>242</v>
      </c>
      <c r="E2130">
        <v>285.40715051999899</v>
      </c>
      <c r="F2130">
        <v>511.85</v>
      </c>
      <c r="G2130">
        <v>168.55952867177399</v>
      </c>
      <c r="H2130">
        <v>50.314965940166203</v>
      </c>
      <c r="I2130">
        <v>124.30816034285</v>
      </c>
      <c r="J2130">
        <v>22.914224724499501</v>
      </c>
      <c r="K2130">
        <v>387.31585040647701</v>
      </c>
      <c r="L2130">
        <v>297.22244240017397</v>
      </c>
      <c r="M2130">
        <v>74.043831360626598</v>
      </c>
      <c r="N2130">
        <v>1.7628469090175301</v>
      </c>
      <c r="O2130">
        <v>9.3777473869297499</v>
      </c>
      <c r="P2130">
        <v>206.49700598802301</v>
      </c>
      <c r="Q2130">
        <v>0.18841075536784799</v>
      </c>
    </row>
    <row r="2131" spans="1:17" hidden="1" x14ac:dyDescent="0.3">
      <c r="A2131" t="s">
        <v>4422</v>
      </c>
      <c r="B2131" t="s">
        <v>4423</v>
      </c>
      <c r="C2131" t="str">
        <f>IFERROR(VLOOKUP(Table1[[#This Row],[Ticker]],[1]!Table1[[Symbol]:[Industry]],2,FALSE),"-")</f>
        <v>-</v>
      </c>
      <c r="D2131" t="s">
        <v>387</v>
      </c>
      <c r="E2131">
        <v>285.36104</v>
      </c>
      <c r="F2131">
        <v>214.4</v>
      </c>
      <c r="G2131">
        <v>13.551321377536601</v>
      </c>
      <c r="H2131">
        <v>14.7831668214106</v>
      </c>
      <c r="I2131">
        <v>-9.8834600513117596</v>
      </c>
      <c r="J2131">
        <v>10.609572662509899</v>
      </c>
      <c r="K2131">
        <v>202.69615237531301</v>
      </c>
      <c r="L2131">
        <v>206.31804772535901</v>
      </c>
      <c r="M2131">
        <v>65.202875387284607</v>
      </c>
      <c r="N2131">
        <v>1.8975672215108801</v>
      </c>
      <c r="O2131">
        <v>37.313432835820798</v>
      </c>
      <c r="P2131">
        <v>50.456140350877199</v>
      </c>
    </row>
    <row r="2132" spans="1:17" hidden="1" x14ac:dyDescent="0.3">
      <c r="A2132" t="s">
        <v>4424</v>
      </c>
      <c r="B2132" t="s">
        <v>4425</v>
      </c>
      <c r="C2132" t="str">
        <f>IFERROR(VLOOKUP(Table1[[#This Row],[Ticker]],[1]!Table1[[Symbol]:[Industry]],2,FALSE),"-")</f>
        <v>-</v>
      </c>
      <c r="D2132" t="s">
        <v>617</v>
      </c>
      <c r="E2132">
        <v>284.95776625500002</v>
      </c>
      <c r="F2132">
        <v>33.270000000000003</v>
      </c>
      <c r="G2132">
        <v>-12.2503161904626</v>
      </c>
      <c r="H2132">
        <v>3.5774812026815201</v>
      </c>
      <c r="I2132">
        <v>-2.3819250110005199</v>
      </c>
      <c r="J2132">
        <v>1.1524286945607001</v>
      </c>
      <c r="K2132">
        <v>33.052876414474703</v>
      </c>
      <c r="L2132">
        <v>32.729308060489103</v>
      </c>
      <c r="M2132">
        <v>58.550867096409497</v>
      </c>
      <c r="N2132">
        <v>0.93854381231957396</v>
      </c>
      <c r="O2132">
        <v>35.858130447850897</v>
      </c>
      <c r="P2132">
        <v>36.352459016393396</v>
      </c>
      <c r="Q2132">
        <v>-6.8343482124020001E-3</v>
      </c>
    </row>
    <row r="2133" spans="1:17" hidden="1" x14ac:dyDescent="0.3">
      <c r="A2133" t="s">
        <v>4426</v>
      </c>
      <c r="B2133" t="s">
        <v>4427</v>
      </c>
      <c r="C2133" t="str">
        <f>IFERROR(VLOOKUP(Table1[[#This Row],[Ticker]],[1]!Table1[[Symbol]:[Industry]],2,FALSE),"-")</f>
        <v>-</v>
      </c>
      <c r="D2133" t="s">
        <v>546</v>
      </c>
      <c r="E2133">
        <v>284.45</v>
      </c>
      <c r="F2133">
        <v>284.45</v>
      </c>
      <c r="G2133">
        <v>-12.922934426798999</v>
      </c>
      <c r="H2133">
        <v>-9.0307809055805901</v>
      </c>
      <c r="I2133">
        <v>8.9880553051325904</v>
      </c>
      <c r="J2133">
        <v>-0.74788497075248195</v>
      </c>
      <c r="K2133">
        <v>297.37039095021601</v>
      </c>
      <c r="L2133">
        <v>287.409011452995</v>
      </c>
      <c r="M2133">
        <v>55.425399649596102</v>
      </c>
      <c r="N2133">
        <v>0.495358691121427</v>
      </c>
      <c r="O2133">
        <v>31.235718052381699</v>
      </c>
      <c r="P2133">
        <v>38.620857699805001</v>
      </c>
      <c r="Q2133">
        <v>0.127029614813327</v>
      </c>
    </row>
    <row r="2134" spans="1:17" hidden="1" x14ac:dyDescent="0.3">
      <c r="A2134" t="s">
        <v>4428</v>
      </c>
      <c r="B2134" t="s">
        <v>4429</v>
      </c>
      <c r="C2134" t="str">
        <f>IFERROR(VLOOKUP(Table1[[#This Row],[Ticker]],[1]!Table1[[Symbol]:[Industry]],2,FALSE),"-")</f>
        <v>-</v>
      </c>
      <c r="D2134" t="s">
        <v>140</v>
      </c>
      <c r="E2134">
        <v>284.42880994799998</v>
      </c>
      <c r="F2134">
        <v>46.38</v>
      </c>
      <c r="G2134">
        <v>59.059754420355198</v>
      </c>
      <c r="H2134">
        <v>-13.0425890823633</v>
      </c>
      <c r="I2134">
        <v>-19.1501594728099</v>
      </c>
      <c r="J2134">
        <v>-4.1560639353665998</v>
      </c>
      <c r="K2134">
        <v>47.612666901624301</v>
      </c>
      <c r="L2134">
        <v>43.636307488272799</v>
      </c>
      <c r="M2134">
        <v>44.096569739580801</v>
      </c>
      <c r="N2134">
        <v>1.5404517819182399</v>
      </c>
      <c r="O2134">
        <v>37.774902975420403</v>
      </c>
      <c r="P2134">
        <v>104.768211920529</v>
      </c>
      <c r="Q2134">
        <v>7.0689737659540994E-2</v>
      </c>
    </row>
    <row r="2135" spans="1:17" hidden="1" x14ac:dyDescent="0.3">
      <c r="A2135" t="s">
        <v>4430</v>
      </c>
      <c r="B2135" t="s">
        <v>4431</v>
      </c>
      <c r="C2135" t="str">
        <f>IFERROR(VLOOKUP(Table1[[#This Row],[Ticker]],[1]!Table1[[Symbol]:[Industry]],2,FALSE),"-")</f>
        <v>-</v>
      </c>
      <c r="D2135" t="s">
        <v>242</v>
      </c>
      <c r="E2135">
        <v>283.94023049999998</v>
      </c>
      <c r="F2135">
        <v>400.35</v>
      </c>
      <c r="G2135">
        <v>-20.823738356664101</v>
      </c>
      <c r="H2135">
        <v>-2.1671696896016801</v>
      </c>
      <c r="I2135">
        <v>-8.4999099471726201</v>
      </c>
      <c r="J2135">
        <v>-1.2628794891293701E-2</v>
      </c>
      <c r="K2135">
        <v>397.591480513303</v>
      </c>
      <c r="L2135">
        <v>383.221228138497</v>
      </c>
      <c r="M2135">
        <v>54.499597425515603</v>
      </c>
      <c r="N2135">
        <v>0.51653242056590098</v>
      </c>
      <c r="O2135">
        <v>28.375171724740799</v>
      </c>
      <c r="P2135">
        <v>22.9953917050691</v>
      </c>
      <c r="Q2135">
        <v>0.111305938035433</v>
      </c>
    </row>
    <row r="2136" spans="1:17" hidden="1" x14ac:dyDescent="0.3">
      <c r="A2136" t="s">
        <v>4432</v>
      </c>
      <c r="B2136" t="s">
        <v>4433</v>
      </c>
      <c r="C2136" t="str">
        <f>IFERROR(VLOOKUP(Table1[[#This Row],[Ticker]],[1]!Table1[[Symbol]:[Industry]],2,FALSE),"-")</f>
        <v>-</v>
      </c>
      <c r="E2136">
        <v>283.14</v>
      </c>
      <c r="F2136">
        <v>121</v>
      </c>
      <c r="G2136">
        <v>117.42312156898799</v>
      </c>
      <c r="H2136">
        <v>60.575350369525701</v>
      </c>
      <c r="I2136">
        <v>97.557084660828295</v>
      </c>
      <c r="J2136">
        <v>10.0552133816738</v>
      </c>
      <c r="K2136">
        <v>90.275000487043201</v>
      </c>
      <c r="L2136">
        <v>73.642223220436804</v>
      </c>
      <c r="M2136">
        <v>82.616503778134302</v>
      </c>
      <c r="N2136">
        <v>1.6380148610219201</v>
      </c>
      <c r="O2136">
        <v>4.5867768595041198</v>
      </c>
      <c r="P2136">
        <v>180.35217794253899</v>
      </c>
      <c r="Q2136">
        <v>2.9338709020403999E-2</v>
      </c>
    </row>
    <row r="2137" spans="1:17" hidden="1" x14ac:dyDescent="0.3">
      <c r="A2137" t="s">
        <v>4434</v>
      </c>
      <c r="B2137" t="s">
        <v>4435</v>
      </c>
      <c r="C2137" t="str">
        <f>IFERROR(VLOOKUP(Table1[[#This Row],[Ticker]],[1]!Table1[[Symbol]:[Industry]],2,FALSE),"-")</f>
        <v>-</v>
      </c>
      <c r="D2137" t="s">
        <v>21</v>
      </c>
      <c r="E2137">
        <v>283.1388</v>
      </c>
      <c r="F2137">
        <v>310.8</v>
      </c>
      <c r="G2137">
        <v>-29.560884207425001</v>
      </c>
      <c r="H2137">
        <v>28.5518401770404</v>
      </c>
      <c r="I2137">
        <v>-16.210132066763101</v>
      </c>
      <c r="J2137">
        <v>17.162438152316</v>
      </c>
      <c r="K2137">
        <v>236.215025048543</v>
      </c>
      <c r="M2137">
        <v>87.661249796590695</v>
      </c>
      <c r="N2137">
        <v>1.93425549973619</v>
      </c>
      <c r="O2137">
        <v>8.1081081081081106</v>
      </c>
      <c r="P2137">
        <v>68.867155664221599</v>
      </c>
    </row>
    <row r="2138" spans="1:17" hidden="1" x14ac:dyDescent="0.3">
      <c r="A2138" t="s">
        <v>4436</v>
      </c>
      <c r="B2138" t="s">
        <v>4437</v>
      </c>
      <c r="C2138" t="str">
        <f>IFERROR(VLOOKUP(Table1[[#This Row],[Ticker]],[1]!Table1[[Symbol]:[Industry]],2,FALSE),"-")</f>
        <v>-</v>
      </c>
      <c r="D2138" t="s">
        <v>21</v>
      </c>
      <c r="E2138">
        <v>282.92471585700002</v>
      </c>
      <c r="F2138">
        <v>125.83</v>
      </c>
      <c r="G2138">
        <v>-28.955297033374499</v>
      </c>
      <c r="H2138">
        <v>17.071168812781298</v>
      </c>
      <c r="I2138">
        <v>-31.083398177752802</v>
      </c>
      <c r="J2138">
        <v>13.1320891469703</v>
      </c>
      <c r="K2138">
        <v>117.443647209609</v>
      </c>
      <c r="L2138">
        <v>124.26606349753401</v>
      </c>
      <c r="M2138">
        <v>63.884185964642597</v>
      </c>
      <c r="N2138">
        <v>1.7438522986191001</v>
      </c>
      <c r="O2138">
        <v>38.877851068902402</v>
      </c>
      <c r="P2138">
        <v>33.861702127659498</v>
      </c>
      <c r="Q2138">
        <v>0.12547932777038601</v>
      </c>
    </row>
    <row r="2139" spans="1:17" hidden="1" x14ac:dyDescent="0.3">
      <c r="A2139" t="s">
        <v>4438</v>
      </c>
      <c r="B2139" t="s">
        <v>4439</v>
      </c>
      <c r="C2139" t="str">
        <f>IFERROR(VLOOKUP(Table1[[#This Row],[Ticker]],[1]!Table1[[Symbol]:[Industry]],2,FALSE),"-")</f>
        <v>-</v>
      </c>
      <c r="D2139" t="s">
        <v>46</v>
      </c>
      <c r="E2139">
        <v>282.79105643999998</v>
      </c>
      <c r="F2139">
        <v>10.49</v>
      </c>
      <c r="G2139">
        <v>69.451430338870097</v>
      </c>
      <c r="H2139">
        <v>-15.6359248138741</v>
      </c>
      <c r="I2139">
        <v>-30.305193011021</v>
      </c>
      <c r="J2139">
        <v>-4.94478661832615</v>
      </c>
      <c r="K2139">
        <v>10.944477978810699</v>
      </c>
      <c r="L2139">
        <v>9.8756790253190996</v>
      </c>
      <c r="M2139">
        <v>37.6945302047395</v>
      </c>
      <c r="N2139">
        <v>1.7297058457174499</v>
      </c>
      <c r="O2139">
        <v>42.9933269780743</v>
      </c>
      <c r="P2139">
        <v>102.90135396518301</v>
      </c>
      <c r="Q2139">
        <v>6.5490890347521993E-2</v>
      </c>
    </row>
    <row r="2140" spans="1:17" hidden="1" x14ac:dyDescent="0.3">
      <c r="A2140" t="s">
        <v>4440</v>
      </c>
      <c r="B2140" t="s">
        <v>4441</v>
      </c>
      <c r="C2140" t="str">
        <f>IFERROR(VLOOKUP(Table1[[#This Row],[Ticker]],[1]!Table1[[Symbol]:[Industry]],2,FALSE),"-")</f>
        <v>-</v>
      </c>
      <c r="D2140" t="s">
        <v>46</v>
      </c>
      <c r="E2140">
        <v>282.63921599999998</v>
      </c>
      <c r="F2140">
        <v>97.4</v>
      </c>
      <c r="G2140">
        <v>126.00107424335199</v>
      </c>
      <c r="H2140">
        <v>7.8362062739065799</v>
      </c>
      <c r="I2140">
        <v>35.819115463076002</v>
      </c>
      <c r="J2140">
        <v>-10.6017224482298</v>
      </c>
      <c r="K2140">
        <v>88.503675177797305</v>
      </c>
      <c r="L2140">
        <v>71.097030894003495</v>
      </c>
      <c r="M2140">
        <v>50.335372249298302</v>
      </c>
      <c r="N2140">
        <v>3.6976570647826899</v>
      </c>
      <c r="O2140">
        <v>17.453798767967101</v>
      </c>
      <c r="P2140">
        <v>156.31578947368399</v>
      </c>
      <c r="Q2140">
        <v>0.139161740287954</v>
      </c>
    </row>
    <row r="2141" spans="1:17" hidden="1" x14ac:dyDescent="0.3">
      <c r="A2141" t="s">
        <v>4442</v>
      </c>
      <c r="B2141" t="s">
        <v>4443</v>
      </c>
      <c r="C2141" t="str">
        <f>IFERROR(VLOOKUP(Table1[[#This Row],[Ticker]],[1]!Table1[[Symbol]:[Industry]],2,FALSE),"-")</f>
        <v>-</v>
      </c>
      <c r="D2141" t="s">
        <v>191</v>
      </c>
      <c r="E2141">
        <v>282.57499999999999</v>
      </c>
      <c r="F2141">
        <v>565.15</v>
      </c>
      <c r="G2141">
        <v>7.2327457976048901</v>
      </c>
      <c r="H2141">
        <v>-2.2644681876013499</v>
      </c>
      <c r="I2141">
        <v>-22.168327855785201</v>
      </c>
      <c r="J2141">
        <v>-0.38101918148938801</v>
      </c>
      <c r="K2141">
        <v>591.19819176128703</v>
      </c>
      <c r="L2141">
        <v>570.63787552560302</v>
      </c>
      <c r="M2141">
        <v>41.648271635699402</v>
      </c>
      <c r="N2141">
        <v>1.19174309869877</v>
      </c>
      <c r="O2141">
        <v>35.362293196496502</v>
      </c>
      <c r="P2141">
        <v>39.957899950470498</v>
      </c>
      <c r="Q2141">
        <v>7.8416387899278003E-2</v>
      </c>
    </row>
    <row r="2142" spans="1:17" hidden="1" x14ac:dyDescent="0.3">
      <c r="A2142" t="s">
        <v>4444</v>
      </c>
      <c r="B2142" t="s">
        <v>4445</v>
      </c>
      <c r="C2142" t="str">
        <f>IFERROR(VLOOKUP(Table1[[#This Row],[Ticker]],[1]!Table1[[Symbol]:[Industry]],2,FALSE),"-")</f>
        <v>-</v>
      </c>
      <c r="D2142" t="s">
        <v>59</v>
      </c>
      <c r="E2142">
        <v>282.40494200000001</v>
      </c>
      <c r="F2142">
        <v>282.39999999999998</v>
      </c>
      <c r="G2142">
        <v>-47.307008345146102</v>
      </c>
      <c r="H2142">
        <v>1.53421291812214</v>
      </c>
      <c r="I2142">
        <v>-43.567291981545502</v>
      </c>
      <c r="J2142">
        <v>-0.730597237883582</v>
      </c>
      <c r="K2142">
        <v>278.53048506971902</v>
      </c>
      <c r="L2142">
        <v>329.46763826274798</v>
      </c>
      <c r="M2142">
        <v>66.806766857447201</v>
      </c>
      <c r="N2142">
        <v>0.91419914971249805</v>
      </c>
      <c r="O2142">
        <v>66.005665722379604</v>
      </c>
      <c r="P2142">
        <v>17.6666666666666</v>
      </c>
      <c r="Q2142">
        <v>-0.16219579157411801</v>
      </c>
    </row>
    <row r="2143" spans="1:17" hidden="1" x14ac:dyDescent="0.3">
      <c r="A2143" t="s">
        <v>4446</v>
      </c>
      <c r="B2143" t="s">
        <v>4447</v>
      </c>
      <c r="C2143" t="str">
        <f>IFERROR(VLOOKUP(Table1[[#This Row],[Ticker]],[1]!Table1[[Symbol]:[Industry]],2,FALSE),"-")</f>
        <v>-</v>
      </c>
      <c r="D2143" t="s">
        <v>1099</v>
      </c>
      <c r="E2143">
        <v>281.76499999999999</v>
      </c>
      <c r="F2143">
        <v>11.99</v>
      </c>
      <c r="G2143">
        <v>4.3759652634050097</v>
      </c>
      <c r="H2143">
        <v>-8.9932178078515292</v>
      </c>
      <c r="I2143">
        <v>-22.5254003853643</v>
      </c>
      <c r="J2143">
        <v>-7.6630744659804799</v>
      </c>
      <c r="K2143">
        <v>12.211264476608701</v>
      </c>
      <c r="L2143">
        <v>11.888548737421999</v>
      </c>
      <c r="M2143">
        <v>46.130405176624002</v>
      </c>
      <c r="N2143">
        <v>1.21815392983135</v>
      </c>
      <c r="O2143">
        <v>47.206005004170102</v>
      </c>
      <c r="P2143">
        <v>41.893491124260301</v>
      </c>
      <c r="Q2143">
        <v>1.5427034202300001E-2</v>
      </c>
    </row>
    <row r="2144" spans="1:17" hidden="1" x14ac:dyDescent="0.3">
      <c r="A2144" t="s">
        <v>4448</v>
      </c>
      <c r="B2144" t="s">
        <v>4449</v>
      </c>
      <c r="C2144" t="str">
        <f>IFERROR(VLOOKUP(Table1[[#This Row],[Ticker]],[1]!Table1[[Symbol]:[Industry]],2,FALSE),"-")</f>
        <v>-</v>
      </c>
      <c r="D2144" t="s">
        <v>191</v>
      </c>
      <c r="E2144">
        <v>281.35492249999999</v>
      </c>
      <c r="F2144">
        <v>728.05</v>
      </c>
      <c r="G2144">
        <v>-15.633321394966099</v>
      </c>
      <c r="H2144">
        <v>5.6956426111654999</v>
      </c>
      <c r="I2144">
        <v>-10.4406213094111</v>
      </c>
      <c r="J2144">
        <v>-3.0151778554178001</v>
      </c>
      <c r="K2144">
        <v>727.06589258475299</v>
      </c>
      <c r="L2144">
        <v>727.94873865886302</v>
      </c>
      <c r="M2144">
        <v>51.899072123236898</v>
      </c>
      <c r="N2144">
        <v>0.62058140849566701</v>
      </c>
      <c r="O2144">
        <v>23.480530183366501</v>
      </c>
      <c r="P2144">
        <v>13.4034267912772</v>
      </c>
      <c r="Q2144">
        <v>2.3204486411126001E-2</v>
      </c>
    </row>
    <row r="2145" spans="1:17" hidden="1" x14ac:dyDescent="0.3">
      <c r="A2145" t="s">
        <v>4450</v>
      </c>
      <c r="B2145" t="s">
        <v>4451</v>
      </c>
      <c r="C2145" t="str">
        <f>IFERROR(VLOOKUP(Table1[[#This Row],[Ticker]],[1]!Table1[[Symbol]:[Industry]],2,FALSE),"-")</f>
        <v>-</v>
      </c>
      <c r="D2145" t="s">
        <v>169</v>
      </c>
      <c r="E2145">
        <v>280.98716300000001</v>
      </c>
      <c r="F2145">
        <v>271</v>
      </c>
      <c r="G2145">
        <v>105.579341626559</v>
      </c>
      <c r="H2145">
        <v>-8.4165431150255898</v>
      </c>
      <c r="I2145">
        <v>27.328607211612201</v>
      </c>
      <c r="J2145">
        <v>1.16033506624058</v>
      </c>
      <c r="K2145">
        <v>263.57925851030899</v>
      </c>
      <c r="L2145">
        <v>208.58676181897701</v>
      </c>
      <c r="M2145">
        <v>40.337915478152702</v>
      </c>
      <c r="N2145">
        <v>0.72144748455427998</v>
      </c>
      <c r="O2145">
        <v>21.033210332103302</v>
      </c>
      <c r="P2145">
        <v>158.09523809523799</v>
      </c>
    </row>
    <row r="2146" spans="1:17" hidden="1" x14ac:dyDescent="0.3">
      <c r="A2146" t="s">
        <v>4452</v>
      </c>
      <c r="B2146" t="s">
        <v>4453</v>
      </c>
      <c r="C2146" t="str">
        <f>IFERROR(VLOOKUP(Table1[[#This Row],[Ticker]],[1]!Table1[[Symbol]:[Industry]],2,FALSE),"-")</f>
        <v>-</v>
      </c>
      <c r="E2146">
        <v>280.90125</v>
      </c>
      <c r="F2146">
        <v>1248.45</v>
      </c>
      <c r="G2146">
        <v>191.02991520929601</v>
      </c>
      <c r="H2146">
        <v>-6.6937738580472201</v>
      </c>
      <c r="I2146">
        <v>45.689295366644799</v>
      </c>
      <c r="J2146">
        <v>-1.1705308301146899</v>
      </c>
      <c r="K2146">
        <v>1150.47832210092</v>
      </c>
      <c r="L2146">
        <v>848.10022214040703</v>
      </c>
      <c r="M2146">
        <v>52.215444884312902</v>
      </c>
      <c r="N2146">
        <v>0.55357142857142805</v>
      </c>
      <c r="O2146">
        <v>15.3230005206455</v>
      </c>
      <c r="P2146">
        <v>271.28624535315902</v>
      </c>
      <c r="Q2146">
        <v>0.196416466933128</v>
      </c>
    </row>
    <row r="2147" spans="1:17" hidden="1" x14ac:dyDescent="0.3">
      <c r="A2147" t="s">
        <v>4454</v>
      </c>
      <c r="B2147" t="s">
        <v>4455</v>
      </c>
      <c r="C2147" t="str">
        <f>IFERROR(VLOOKUP(Table1[[#This Row],[Ticker]],[1]!Table1[[Symbol]:[Industry]],2,FALSE),"-")</f>
        <v>-</v>
      </c>
      <c r="D2147" t="s">
        <v>387</v>
      </c>
      <c r="E2147">
        <v>280.561479869999</v>
      </c>
      <c r="F2147">
        <v>29.4</v>
      </c>
      <c r="G2147">
        <v>29.029437633412801</v>
      </c>
      <c r="H2147">
        <v>13.321913361898</v>
      </c>
      <c r="I2147">
        <v>-11.4901918128423</v>
      </c>
      <c r="J2147">
        <v>13.646813152316</v>
      </c>
      <c r="K2147">
        <v>26.137258869011099</v>
      </c>
      <c r="L2147">
        <v>26.162035766840901</v>
      </c>
      <c r="M2147">
        <v>78.439101858807604</v>
      </c>
      <c r="N2147">
        <v>1.7903648966377701</v>
      </c>
      <c r="O2147">
        <v>27.210884353741498</v>
      </c>
      <c r="P2147">
        <v>62.880886426592703</v>
      </c>
      <c r="Q2147">
        <v>6.5921486979536995E-2</v>
      </c>
    </row>
    <row r="2148" spans="1:17" hidden="1" x14ac:dyDescent="0.3">
      <c r="A2148" t="s">
        <v>4456</v>
      </c>
      <c r="B2148" t="s">
        <v>4457</v>
      </c>
      <c r="C2148" t="str">
        <f>IFERROR(VLOOKUP(Table1[[#This Row],[Ticker]],[1]!Table1[[Symbol]:[Industry]],2,FALSE),"-")</f>
        <v>-</v>
      </c>
      <c r="D2148" t="s">
        <v>503</v>
      </c>
      <c r="E2148">
        <v>280.46740019999999</v>
      </c>
      <c r="F2148">
        <v>130.65</v>
      </c>
      <c r="G2148">
        <v>-39.5691288786687</v>
      </c>
      <c r="H2148">
        <v>-18.789764454886701</v>
      </c>
      <c r="I2148">
        <v>-26.2183767380068</v>
      </c>
      <c r="J2148">
        <v>-12.5653844283291</v>
      </c>
      <c r="M2148">
        <v>0</v>
      </c>
      <c r="O2148">
        <v>24.5694603903559</v>
      </c>
      <c r="P2148">
        <v>0</v>
      </c>
    </row>
    <row r="2149" spans="1:17" hidden="1" x14ac:dyDescent="0.3">
      <c r="A2149" t="s">
        <v>4458</v>
      </c>
      <c r="B2149" t="s">
        <v>4459</v>
      </c>
      <c r="C2149" t="str">
        <f>IFERROR(VLOOKUP(Table1[[#This Row],[Ticker]],[1]!Table1[[Symbol]:[Industry]],2,FALSE),"-")</f>
        <v>-</v>
      </c>
      <c r="D2149" t="s">
        <v>95</v>
      </c>
      <c r="E2149">
        <v>280.40319483000002</v>
      </c>
      <c r="F2149">
        <v>31.13</v>
      </c>
      <c r="G2149">
        <v>73.423584311024001</v>
      </c>
      <c r="H2149">
        <v>26.212201673467501</v>
      </c>
      <c r="I2149">
        <v>20.577907606194</v>
      </c>
      <c r="J2149">
        <v>11.0880607238455</v>
      </c>
      <c r="K2149">
        <v>27.2491045426979</v>
      </c>
      <c r="L2149">
        <v>24.6998509084228</v>
      </c>
      <c r="M2149">
        <v>64.084413327976804</v>
      </c>
      <c r="N2149">
        <v>2.4856961993070499</v>
      </c>
      <c r="O2149">
        <v>31.063283006745898</v>
      </c>
      <c r="P2149">
        <v>114.689655172413</v>
      </c>
      <c r="Q2149">
        <v>8.585664233915E-3</v>
      </c>
    </row>
    <row r="2150" spans="1:17" hidden="1" x14ac:dyDescent="0.3">
      <c r="A2150" t="s">
        <v>4460</v>
      </c>
      <c r="B2150" t="s">
        <v>4461</v>
      </c>
      <c r="C2150" t="str">
        <f>IFERROR(VLOOKUP(Table1[[#This Row],[Ticker]],[1]!Table1[[Symbol]:[Industry]],2,FALSE),"-")</f>
        <v>-</v>
      </c>
      <c r="D2150" t="s">
        <v>1656</v>
      </c>
      <c r="E2150">
        <v>280.04892978999999</v>
      </c>
      <c r="F2150">
        <v>255.05</v>
      </c>
      <c r="G2150">
        <v>-10.4922467901256</v>
      </c>
      <c r="H2150">
        <v>-7.8994418742415604</v>
      </c>
      <c r="I2150">
        <v>-1.1839812589671701</v>
      </c>
      <c r="J2150">
        <v>1.5537632607199301</v>
      </c>
      <c r="K2150">
        <v>267.35415966982202</v>
      </c>
      <c r="L2150">
        <v>257.42719720914602</v>
      </c>
      <c r="M2150">
        <v>51.9633260741942</v>
      </c>
      <c r="N2150">
        <v>1.14915734361644</v>
      </c>
      <c r="O2150">
        <v>43.9325622426975</v>
      </c>
      <c r="P2150">
        <v>26.262376237623702</v>
      </c>
      <c r="Q2150">
        <v>7.9658022114315996E-2</v>
      </c>
    </row>
    <row r="2151" spans="1:17" hidden="1" x14ac:dyDescent="0.3">
      <c r="A2151" t="s">
        <v>4462</v>
      </c>
      <c r="B2151" t="s">
        <v>4463</v>
      </c>
      <c r="C2151" t="str">
        <f>IFERROR(VLOOKUP(Table1[[#This Row],[Ticker]],[1]!Table1[[Symbol]:[Industry]],2,FALSE),"-")</f>
        <v>-</v>
      </c>
      <c r="D2151" t="s">
        <v>148</v>
      </c>
      <c r="E2151">
        <v>278.69288978999998</v>
      </c>
      <c r="F2151">
        <v>266.10000000000002</v>
      </c>
      <c r="G2151">
        <v>-11.245702716753501</v>
      </c>
      <c r="H2151">
        <v>-3.0506229766037598</v>
      </c>
      <c r="I2151">
        <v>-16.9842656732793</v>
      </c>
      <c r="J2151">
        <v>-1.55198629511168E-2</v>
      </c>
      <c r="K2151">
        <v>264.00121318513999</v>
      </c>
      <c r="L2151">
        <v>259.33036127349601</v>
      </c>
      <c r="M2151">
        <v>62.706804993082898</v>
      </c>
      <c r="N2151">
        <v>0.77916126917409101</v>
      </c>
      <c r="O2151">
        <v>22.6606538895151</v>
      </c>
      <c r="P2151">
        <v>22.064220183486199</v>
      </c>
      <c r="Q2151">
        <v>8.7644118593482007E-2</v>
      </c>
    </row>
    <row r="2152" spans="1:17" hidden="1" x14ac:dyDescent="0.3">
      <c r="A2152" t="s">
        <v>4464</v>
      </c>
      <c r="B2152" t="s">
        <v>4465</v>
      </c>
      <c r="C2152" t="str">
        <f>IFERROR(VLOOKUP(Table1[[#This Row],[Ticker]],[1]!Table1[[Symbol]:[Industry]],2,FALSE),"-")</f>
        <v>-</v>
      </c>
      <c r="D2152" t="s">
        <v>1141</v>
      </c>
      <c r="E2152">
        <v>278.54361599999999</v>
      </c>
      <c r="F2152">
        <v>10.41</v>
      </c>
      <c r="G2152">
        <v>-40.384317168537102</v>
      </c>
      <c r="H2152">
        <v>-4.4141352051891403</v>
      </c>
      <c r="I2152">
        <v>-14.8667671531759</v>
      </c>
      <c r="J2152">
        <v>-1.7679983912052499</v>
      </c>
      <c r="M2152">
        <v>3.4927125174464799</v>
      </c>
      <c r="O2152">
        <v>18.155619596541701</v>
      </c>
      <c r="P2152">
        <v>0</v>
      </c>
    </row>
    <row r="2153" spans="1:17" hidden="1" x14ac:dyDescent="0.3">
      <c r="A2153" t="s">
        <v>4466</v>
      </c>
      <c r="B2153" t="s">
        <v>4467</v>
      </c>
      <c r="C2153" t="str">
        <f>IFERROR(VLOOKUP(Table1[[#This Row],[Ticker]],[1]!Table1[[Symbol]:[Industry]],2,FALSE),"-")</f>
        <v>-</v>
      </c>
      <c r="D2153" t="s">
        <v>247</v>
      </c>
      <c r="E2153">
        <v>278.37453377499997</v>
      </c>
      <c r="F2153">
        <v>26.65</v>
      </c>
      <c r="G2153">
        <v>17.312902200341899</v>
      </c>
      <c r="H2153">
        <v>8.4570798648888701</v>
      </c>
      <c r="I2153">
        <v>-15.2697999844649</v>
      </c>
      <c r="J2153">
        <v>-0.63355241372167503</v>
      </c>
      <c r="K2153">
        <v>26.260514381577199</v>
      </c>
      <c r="L2153">
        <v>25.597312918140101</v>
      </c>
      <c r="M2153">
        <v>48.990832490938203</v>
      </c>
      <c r="N2153">
        <v>1.3755170683228299</v>
      </c>
      <c r="O2153">
        <v>42.026266416510303</v>
      </c>
      <c r="P2153">
        <v>53.602305475504302</v>
      </c>
      <c r="Q2153">
        <v>-1.3760948216249E-2</v>
      </c>
    </row>
    <row r="2154" spans="1:17" hidden="1" x14ac:dyDescent="0.3">
      <c r="A2154" t="s">
        <v>4468</v>
      </c>
      <c r="B2154" t="s">
        <v>4469</v>
      </c>
      <c r="C2154" t="str">
        <f>IFERROR(VLOOKUP(Table1[[#This Row],[Ticker]],[1]!Table1[[Symbol]:[Industry]],2,FALSE),"-")</f>
        <v>-</v>
      </c>
      <c r="D2154" t="s">
        <v>617</v>
      </c>
      <c r="E2154">
        <v>277.16816399999999</v>
      </c>
      <c r="F2154">
        <v>68.900000000000006</v>
      </c>
      <c r="G2154">
        <v>5.7269512484207703E-2</v>
      </c>
      <c r="H2154">
        <v>-6.0288536389474396</v>
      </c>
      <c r="I2154">
        <v>-3.6185542479531798</v>
      </c>
      <c r="J2154">
        <v>-2.97046005255643</v>
      </c>
      <c r="K2154">
        <v>68.912683374953502</v>
      </c>
      <c r="L2154">
        <v>65.792697607451402</v>
      </c>
      <c r="M2154">
        <v>48.441550721153497</v>
      </c>
      <c r="N2154">
        <v>1.4985170201817799</v>
      </c>
      <c r="O2154">
        <v>14.6589259796806</v>
      </c>
      <c r="P2154">
        <v>37.114427860696502</v>
      </c>
      <c r="Q2154">
        <v>4.4781187812313002E-2</v>
      </c>
    </row>
    <row r="2155" spans="1:17" hidden="1" x14ac:dyDescent="0.3">
      <c r="A2155" t="s">
        <v>4470</v>
      </c>
      <c r="B2155" t="s">
        <v>4471</v>
      </c>
      <c r="C2155" t="str">
        <f>IFERROR(VLOOKUP(Table1[[#This Row],[Ticker]],[1]!Table1[[Symbol]:[Industry]],2,FALSE),"-")</f>
        <v>-</v>
      </c>
      <c r="D2155" t="s">
        <v>122</v>
      </c>
      <c r="E2155">
        <v>274.58156700000001</v>
      </c>
      <c r="F2155">
        <v>269.10000000000002</v>
      </c>
      <c r="G2155">
        <v>46.320876682000602</v>
      </c>
      <c r="H2155">
        <v>-9.3242593924897292</v>
      </c>
      <c r="I2155">
        <v>52.937226718161803</v>
      </c>
      <c r="J2155">
        <v>-8.0826142467831907</v>
      </c>
      <c r="K2155">
        <v>273.92183527571098</v>
      </c>
      <c r="L2155">
        <v>222.95426518099299</v>
      </c>
      <c r="M2155">
        <v>35.830211434985003</v>
      </c>
      <c r="N2155">
        <v>0.55637090506457099</v>
      </c>
      <c r="O2155">
        <v>26.867335562987702</v>
      </c>
      <c r="P2155">
        <v>170.31642390758401</v>
      </c>
      <c r="Q2155">
        <v>0.120182982020481</v>
      </c>
    </row>
    <row r="2156" spans="1:17" hidden="1" x14ac:dyDescent="0.3">
      <c r="A2156" t="s">
        <v>4472</v>
      </c>
      <c r="B2156" t="s">
        <v>4473</v>
      </c>
      <c r="C2156" t="str">
        <f>IFERROR(VLOOKUP(Table1[[#This Row],[Ticker]],[1]!Table1[[Symbol]:[Industry]],2,FALSE),"-")</f>
        <v>-</v>
      </c>
      <c r="D2156" t="s">
        <v>617</v>
      </c>
      <c r="E2156">
        <v>273.97975000000002</v>
      </c>
      <c r="F2156">
        <v>817.85</v>
      </c>
      <c r="G2156">
        <v>6633.7371446245797</v>
      </c>
      <c r="H2156">
        <v>12.694660402727401</v>
      </c>
      <c r="I2156">
        <v>561.40168096375601</v>
      </c>
      <c r="J2156">
        <v>10.68599517596</v>
      </c>
      <c r="K2156">
        <v>663.23303978822503</v>
      </c>
      <c r="L2156">
        <v>378.71954715232499</v>
      </c>
      <c r="M2156">
        <v>79.929522565025593</v>
      </c>
      <c r="N2156">
        <v>0.80381373790003097</v>
      </c>
      <c r="O2156">
        <v>3.0751360273888899</v>
      </c>
      <c r="P2156">
        <v>8279.6106557377007</v>
      </c>
      <c r="Q2156">
        <v>0.432082763632198</v>
      </c>
    </row>
    <row r="2157" spans="1:17" hidden="1" x14ac:dyDescent="0.3">
      <c r="A2157" t="s">
        <v>4474</v>
      </c>
      <c r="B2157" t="s">
        <v>4475</v>
      </c>
      <c r="C2157" t="str">
        <f>IFERROR(VLOOKUP(Table1[[#This Row],[Ticker]],[1]!Table1[[Symbol]:[Industry]],2,FALSE),"-")</f>
        <v>-</v>
      </c>
      <c r="E2157">
        <v>273.701866819999</v>
      </c>
      <c r="F2157">
        <v>22.58</v>
      </c>
      <c r="G2157">
        <v>-13.807679233420799</v>
      </c>
      <c r="H2157">
        <v>4.1033113214319803</v>
      </c>
      <c r="I2157">
        <v>-42.654117976768397</v>
      </c>
      <c r="J2157">
        <v>-4.6793171668328801</v>
      </c>
      <c r="K2157">
        <v>23.027091587483699</v>
      </c>
      <c r="L2157">
        <v>24.042349511966801</v>
      </c>
      <c r="M2157">
        <v>39.778615536094499</v>
      </c>
      <c r="N2157">
        <v>0.80008137402843904</v>
      </c>
      <c r="O2157">
        <v>62.9760850310008</v>
      </c>
      <c r="P2157">
        <v>27.211267605633701</v>
      </c>
      <c r="Q2157">
        <v>4.9506026604412001E-2</v>
      </c>
    </row>
    <row r="2158" spans="1:17" hidden="1" x14ac:dyDescent="0.3">
      <c r="A2158" t="s">
        <v>4476</v>
      </c>
      <c r="B2158" t="s">
        <v>4477</v>
      </c>
      <c r="C2158" t="str">
        <f>IFERROR(VLOOKUP(Table1[[#This Row],[Ticker]],[1]!Table1[[Symbol]:[Industry]],2,FALSE),"-")</f>
        <v>-</v>
      </c>
      <c r="E2158">
        <v>273.4052868</v>
      </c>
      <c r="F2158">
        <v>18.510000000000002</v>
      </c>
      <c r="G2158">
        <v>-60.832025335889902</v>
      </c>
      <c r="H2158">
        <v>2.1779774805971299</v>
      </c>
      <c r="I2158">
        <v>-16.145943449432799</v>
      </c>
      <c r="J2158">
        <v>0.96660026275891997</v>
      </c>
      <c r="K2158">
        <v>18.6453851755644</v>
      </c>
      <c r="L2158">
        <v>19.374694300702998</v>
      </c>
      <c r="M2158">
        <v>45.155805864939602</v>
      </c>
      <c r="N2158">
        <v>0.238100263436028</v>
      </c>
      <c r="O2158">
        <v>75.256618044300296</v>
      </c>
      <c r="P2158">
        <v>31.276595744680801</v>
      </c>
      <c r="Q2158">
        <v>0.208552695285083</v>
      </c>
    </row>
    <row r="2159" spans="1:17" hidden="1" x14ac:dyDescent="0.3">
      <c r="A2159" t="s">
        <v>4478</v>
      </c>
      <c r="B2159" t="s">
        <v>4479</v>
      </c>
      <c r="C2159" t="str">
        <f>IFERROR(VLOOKUP(Table1[[#This Row],[Ticker]],[1]!Table1[[Symbol]:[Industry]],2,FALSE),"-")</f>
        <v>-</v>
      </c>
      <c r="D2159" t="s">
        <v>148</v>
      </c>
      <c r="E2159">
        <v>273.258216</v>
      </c>
      <c r="F2159">
        <v>910.8</v>
      </c>
      <c r="G2159">
        <v>227.73791996864301</v>
      </c>
      <c r="H2159">
        <v>-14.9657631177648</v>
      </c>
      <c r="I2159">
        <v>35.518853563550003</v>
      </c>
      <c r="J2159">
        <v>6.9613017886796902</v>
      </c>
      <c r="K2159">
        <v>898.57488315329294</v>
      </c>
      <c r="L2159">
        <v>735.591455110575</v>
      </c>
      <c r="M2159">
        <v>73.183977208980906</v>
      </c>
      <c r="N2159">
        <v>0.51491264242923196</v>
      </c>
      <c r="O2159">
        <v>50.966183574879203</v>
      </c>
      <c r="P2159">
        <v>287.40961293066698</v>
      </c>
      <c r="Q2159">
        <v>0.175591621964892</v>
      </c>
    </row>
    <row r="2160" spans="1:17" hidden="1" x14ac:dyDescent="0.3">
      <c r="A2160" t="s">
        <v>4480</v>
      </c>
      <c r="B2160" t="s">
        <v>4481</v>
      </c>
      <c r="C2160" t="str">
        <f>IFERROR(VLOOKUP(Table1[[#This Row],[Ticker]],[1]!Table1[[Symbol]:[Industry]],2,FALSE),"-")</f>
        <v>-</v>
      </c>
      <c r="E2160">
        <v>273.20240999999999</v>
      </c>
      <c r="F2160">
        <v>756.5</v>
      </c>
      <c r="G2160">
        <v>-51.281484648477601</v>
      </c>
      <c r="H2160">
        <v>2.60808500747885</v>
      </c>
      <c r="I2160">
        <v>-27.830550573228798</v>
      </c>
      <c r="J2160">
        <v>3.3672739187394001</v>
      </c>
      <c r="K2160">
        <v>728.198509189476</v>
      </c>
      <c r="L2160">
        <v>835.41112828969904</v>
      </c>
      <c r="M2160">
        <v>68.947504954874105</v>
      </c>
      <c r="N2160">
        <v>1.45307760054799</v>
      </c>
      <c r="O2160">
        <v>44.719101123595401</v>
      </c>
      <c r="P2160">
        <v>42.199248120300702</v>
      </c>
      <c r="Q2160">
        <v>0.12565703114665799</v>
      </c>
    </row>
    <row r="2161" spans="1:17" hidden="1" x14ac:dyDescent="0.3">
      <c r="A2161" t="s">
        <v>4482</v>
      </c>
      <c r="B2161" t="s">
        <v>4483</v>
      </c>
      <c r="C2161" t="str">
        <f>IFERROR(VLOOKUP(Table1[[#This Row],[Ticker]],[1]!Table1[[Symbol]:[Industry]],2,FALSE),"-")</f>
        <v>-</v>
      </c>
      <c r="E2161">
        <v>272.66018969999999</v>
      </c>
      <c r="F2161">
        <v>2322.75</v>
      </c>
      <c r="G2161">
        <v>443.25088669646499</v>
      </c>
      <c r="H2161">
        <v>99.527679582717795</v>
      </c>
      <c r="I2161">
        <v>75.323089533283095</v>
      </c>
      <c r="J2161">
        <v>6.9633215294138999</v>
      </c>
      <c r="K2161">
        <v>1510.5020395822801</v>
      </c>
      <c r="L2161">
        <v>1057.9956869366799</v>
      </c>
      <c r="M2161">
        <v>86.203679337567607</v>
      </c>
      <c r="N2161">
        <v>1.75244914312301</v>
      </c>
      <c r="O2161">
        <v>2.0406845334194301</v>
      </c>
      <c r="P2161">
        <v>509.16601101494803</v>
      </c>
      <c r="Q2161">
        <v>0.18426102908196801</v>
      </c>
    </row>
    <row r="2162" spans="1:17" hidden="1" x14ac:dyDescent="0.3">
      <c r="A2162" t="s">
        <v>4484</v>
      </c>
      <c r="B2162" t="s">
        <v>4485</v>
      </c>
      <c r="C2162" t="str">
        <f>IFERROR(VLOOKUP(Table1[[#This Row],[Ticker]],[1]!Table1[[Symbol]:[Industry]],2,FALSE),"-")</f>
        <v>-</v>
      </c>
      <c r="D2162" t="s">
        <v>46</v>
      </c>
      <c r="E2162">
        <v>272.65920187900002</v>
      </c>
      <c r="F2162">
        <v>51.41</v>
      </c>
      <c r="G2162">
        <v>-24.152977064749901</v>
      </c>
      <c r="H2162">
        <v>21.936596640201302</v>
      </c>
      <c r="I2162">
        <v>13.8476608689516</v>
      </c>
      <c r="J2162">
        <v>-2.0343953216345798</v>
      </c>
      <c r="K2162">
        <v>44.2281278734851</v>
      </c>
      <c r="L2162">
        <v>45.034510674560302</v>
      </c>
      <c r="M2162">
        <v>66.960929594615095</v>
      </c>
      <c r="N2162">
        <v>1.2131690478493999</v>
      </c>
      <c r="O2162">
        <v>24.781170978408799</v>
      </c>
      <c r="P2162">
        <v>48.798842257597698</v>
      </c>
      <c r="Q2162">
        <v>9.3354442974339993E-3</v>
      </c>
    </row>
    <row r="2163" spans="1:17" hidden="1" x14ac:dyDescent="0.3">
      <c r="A2163" t="s">
        <v>4486</v>
      </c>
      <c r="B2163" t="s">
        <v>4487</v>
      </c>
      <c r="C2163" t="str">
        <f>IFERROR(VLOOKUP(Table1[[#This Row],[Ticker]],[1]!Table1[[Symbol]:[Industry]],2,FALSE),"-")</f>
        <v>-</v>
      </c>
      <c r="D2163" t="s">
        <v>21</v>
      </c>
      <c r="E2163">
        <v>271.45477260000001</v>
      </c>
      <c r="F2163">
        <v>187</v>
      </c>
      <c r="G2163">
        <v>145.07284435507799</v>
      </c>
      <c r="H2163">
        <v>12.8827237308539</v>
      </c>
      <c r="I2163">
        <v>-17.843898529086701</v>
      </c>
      <c r="J2163">
        <v>0.66668572513158497</v>
      </c>
      <c r="K2163">
        <v>175.69328554294199</v>
      </c>
      <c r="L2163">
        <v>158.33730336485399</v>
      </c>
      <c r="M2163">
        <v>61.132122361547502</v>
      </c>
      <c r="N2163">
        <v>1.2117301420830899</v>
      </c>
      <c r="O2163">
        <v>19.064171122994601</v>
      </c>
      <c r="P2163">
        <v>183.333333333333</v>
      </c>
      <c r="Q2163">
        <v>9.5194376769909994E-2</v>
      </c>
    </row>
    <row r="2164" spans="1:17" hidden="1" x14ac:dyDescent="0.3">
      <c r="A2164" t="s">
        <v>4488</v>
      </c>
      <c r="B2164" t="s">
        <v>4489</v>
      </c>
      <c r="C2164" t="str">
        <f>IFERROR(VLOOKUP(Table1[[#This Row],[Ticker]],[1]!Table1[[Symbol]:[Industry]],2,FALSE),"-")</f>
        <v>-</v>
      </c>
      <c r="E2164">
        <v>269.793048</v>
      </c>
      <c r="F2164">
        <v>2.59</v>
      </c>
      <c r="G2164">
        <v>143.737144624584</v>
      </c>
      <c r="H2164">
        <v>-30.069974789602</v>
      </c>
      <c r="I2164">
        <v>61.516793385751598</v>
      </c>
      <c r="J2164">
        <v>-19.486982377485202</v>
      </c>
      <c r="K2164">
        <v>3.2080508804945298</v>
      </c>
      <c r="L2164">
        <v>2.51756576462529</v>
      </c>
      <c r="M2164">
        <v>29.299037961629999</v>
      </c>
      <c r="N2164">
        <v>2.9185090559976401</v>
      </c>
      <c r="O2164">
        <v>59.459459459459403</v>
      </c>
      <c r="P2164">
        <v>492</v>
      </c>
    </row>
    <row r="2165" spans="1:17" hidden="1" x14ac:dyDescent="0.3">
      <c r="A2165" t="s">
        <v>4490</v>
      </c>
      <c r="B2165" t="s">
        <v>4491</v>
      </c>
      <c r="C2165" t="str">
        <f>IFERROR(VLOOKUP(Table1[[#This Row],[Ticker]],[1]!Table1[[Symbol]:[Industry]],2,FALSE),"-")</f>
        <v>-</v>
      </c>
      <c r="D2165" t="s">
        <v>216</v>
      </c>
      <c r="E2165">
        <v>269.77021350000001</v>
      </c>
      <c r="F2165">
        <v>197.06</v>
      </c>
      <c r="G2165">
        <v>-43.767245765132699</v>
      </c>
      <c r="H2165">
        <v>-10.6866542743384</v>
      </c>
      <c r="I2165">
        <v>-40.900721147600301</v>
      </c>
      <c r="J2165">
        <v>-1.3400618476839401</v>
      </c>
      <c r="K2165">
        <v>214.479325006891</v>
      </c>
      <c r="L2165">
        <v>229.61200737314701</v>
      </c>
      <c r="M2165">
        <v>41.328843847700497</v>
      </c>
      <c r="N2165">
        <v>1.34045500411848</v>
      </c>
      <c r="O2165">
        <v>127.341926316857</v>
      </c>
      <c r="P2165">
        <v>2.5819885476314499</v>
      </c>
      <c r="Q2165">
        <v>5.2039991476937997E-2</v>
      </c>
    </row>
    <row r="2166" spans="1:17" hidden="1" x14ac:dyDescent="0.3">
      <c r="A2166" t="s">
        <v>4492</v>
      </c>
      <c r="B2166" t="s">
        <v>4493</v>
      </c>
      <c r="C2166" t="str">
        <f>IFERROR(VLOOKUP(Table1[[#This Row],[Ticker]],[1]!Table1[[Symbol]:[Industry]],2,FALSE),"-")</f>
        <v>-</v>
      </c>
      <c r="E2166">
        <v>269.52848999999998</v>
      </c>
      <c r="F2166">
        <v>200.25</v>
      </c>
      <c r="G2166">
        <v>52.150629206786</v>
      </c>
      <c r="H2166">
        <v>2.8751978952108801</v>
      </c>
      <c r="I2166">
        <v>5.82576084291619</v>
      </c>
      <c r="J2166">
        <v>3.8292191621953098</v>
      </c>
      <c r="K2166">
        <v>184.30484007779799</v>
      </c>
      <c r="L2166">
        <v>171.691401384644</v>
      </c>
      <c r="M2166">
        <v>80.340248199102803</v>
      </c>
      <c r="N2166">
        <v>1.66191399566556</v>
      </c>
      <c r="O2166">
        <v>7.6154806491885099</v>
      </c>
      <c r="P2166">
        <v>88.915094339622598</v>
      </c>
      <c r="Q2166">
        <v>0.19914993753318799</v>
      </c>
    </row>
    <row r="2167" spans="1:17" hidden="1" x14ac:dyDescent="0.3">
      <c r="A2167" t="s">
        <v>4494</v>
      </c>
      <c r="B2167" t="s">
        <v>4495</v>
      </c>
      <c r="C2167" t="str">
        <f>IFERROR(VLOOKUP(Table1[[#This Row],[Ticker]],[1]!Table1[[Symbol]:[Industry]],2,FALSE),"-")</f>
        <v>-</v>
      </c>
      <c r="D2167" t="s">
        <v>46</v>
      </c>
      <c r="E2167">
        <v>269.4375</v>
      </c>
      <c r="F2167">
        <v>215.55</v>
      </c>
      <c r="G2167">
        <v>55.628603291861602</v>
      </c>
      <c r="H2167">
        <v>28.750558125758399</v>
      </c>
      <c r="I2167">
        <v>24.8975910404851</v>
      </c>
      <c r="J2167">
        <v>-3.0104686540846601</v>
      </c>
      <c r="K2167">
        <v>195.893841325831</v>
      </c>
      <c r="L2167">
        <v>164.539179218962</v>
      </c>
      <c r="M2167">
        <v>51.600083669212303</v>
      </c>
      <c r="N2167">
        <v>0.78597607358726995</v>
      </c>
      <c r="O2167">
        <v>18.162839248434199</v>
      </c>
      <c r="P2167">
        <v>115.442278860569</v>
      </c>
      <c r="Q2167">
        <v>0.171826851064732</v>
      </c>
    </row>
    <row r="2168" spans="1:17" hidden="1" x14ac:dyDescent="0.3">
      <c r="A2168" t="s">
        <v>4496</v>
      </c>
      <c r="B2168" t="s">
        <v>4497</v>
      </c>
      <c r="C2168" t="str">
        <f>IFERROR(VLOOKUP(Table1[[#This Row],[Ticker]],[1]!Table1[[Symbol]:[Industry]],2,FALSE),"-")</f>
        <v>-</v>
      </c>
      <c r="D2168" t="s">
        <v>46</v>
      </c>
      <c r="E2168">
        <v>268.86971433999997</v>
      </c>
      <c r="F2168">
        <v>54.05</v>
      </c>
      <c r="G2168">
        <v>50.785743521310103</v>
      </c>
      <c r="H2168">
        <v>1.4114492148673401</v>
      </c>
      <c r="I2168">
        <v>-0.15777341336237599</v>
      </c>
      <c r="J2168">
        <v>-1.9970835083337599</v>
      </c>
      <c r="K2168">
        <v>53.490431367983803</v>
      </c>
      <c r="L2168">
        <v>43.397584096662101</v>
      </c>
      <c r="M2168">
        <v>48.3932756997702</v>
      </c>
      <c r="N2168">
        <v>0.28367193378479999</v>
      </c>
      <c r="O2168">
        <v>23.959296947271</v>
      </c>
      <c r="P2168">
        <v>113.54118209753101</v>
      </c>
      <c r="Q2168">
        <v>0.169853393098162</v>
      </c>
    </row>
    <row r="2169" spans="1:17" hidden="1" x14ac:dyDescent="0.3">
      <c r="A2169" t="s">
        <v>4498</v>
      </c>
      <c r="B2169" t="s">
        <v>4499</v>
      </c>
      <c r="C2169" t="str">
        <f>IFERROR(VLOOKUP(Table1[[#This Row],[Ticker]],[1]!Table1[[Symbol]:[Industry]],2,FALSE),"-")</f>
        <v>-</v>
      </c>
      <c r="E2169">
        <v>268.20755038499999</v>
      </c>
      <c r="F2169">
        <v>196.55</v>
      </c>
      <c r="G2169">
        <v>-34.062542915000897</v>
      </c>
      <c r="H2169">
        <v>0.41061103581134001</v>
      </c>
      <c r="I2169">
        <v>-46.4863456589961</v>
      </c>
      <c r="J2169">
        <v>-2.74849179937477</v>
      </c>
      <c r="K2169">
        <v>217.951339882052</v>
      </c>
      <c r="L2169">
        <v>244.75134936146401</v>
      </c>
      <c r="M2169">
        <v>43.459905783531802</v>
      </c>
      <c r="N2169">
        <v>0.96048722519310703</v>
      </c>
      <c r="O2169">
        <v>75.527855507504398</v>
      </c>
      <c r="P2169">
        <v>9.1944444444444606</v>
      </c>
      <c r="Q2169">
        <v>0.10436024860493601</v>
      </c>
    </row>
    <row r="2170" spans="1:17" hidden="1" x14ac:dyDescent="0.3">
      <c r="A2170" t="s">
        <v>4500</v>
      </c>
      <c r="B2170" t="s">
        <v>4501</v>
      </c>
      <c r="C2170" t="str">
        <f>IFERROR(VLOOKUP(Table1[[#This Row],[Ticker]],[1]!Table1[[Symbol]:[Industry]],2,FALSE),"-")</f>
        <v>-</v>
      </c>
      <c r="D2170" t="s">
        <v>686</v>
      </c>
      <c r="E2170">
        <v>267.59393503000001</v>
      </c>
      <c r="F2170">
        <v>230.15</v>
      </c>
      <c r="G2170">
        <v>6.8488398017423098</v>
      </c>
      <c r="H2170">
        <v>2.7600778929182699</v>
      </c>
      <c r="I2170">
        <v>8.3256663822595698</v>
      </c>
      <c r="J2170">
        <v>4.2005762033601401</v>
      </c>
      <c r="K2170">
        <v>223.15352668693899</v>
      </c>
      <c r="L2170">
        <v>211.31139213658599</v>
      </c>
      <c r="M2170">
        <v>55.766901219306398</v>
      </c>
      <c r="N2170">
        <v>1.0782284135307101</v>
      </c>
      <c r="O2170">
        <v>29.1547331395223</v>
      </c>
      <c r="P2170">
        <v>37.213509429840499</v>
      </c>
      <c r="Q2170">
        <v>-5.9277346992065001E-2</v>
      </c>
    </row>
    <row r="2171" spans="1:17" hidden="1" x14ac:dyDescent="0.3">
      <c r="A2171" t="s">
        <v>4502</v>
      </c>
      <c r="B2171" t="s">
        <v>4503</v>
      </c>
      <c r="C2171" t="str">
        <f>IFERROR(VLOOKUP(Table1[[#This Row],[Ticker]],[1]!Table1[[Symbol]:[Industry]],2,FALSE),"-")</f>
        <v>-</v>
      </c>
      <c r="E2171">
        <v>267.551417509999</v>
      </c>
      <c r="F2171">
        <v>170.95</v>
      </c>
      <c r="G2171">
        <v>3.7196699832923401</v>
      </c>
      <c r="H2171">
        <v>9.4843495281544801</v>
      </c>
      <c r="I2171">
        <v>16.357101805588101</v>
      </c>
      <c r="J2171">
        <v>2.3454125593073201</v>
      </c>
      <c r="K2171">
        <v>154.648540051862</v>
      </c>
      <c r="M2171">
        <v>67.297598533802201</v>
      </c>
      <c r="N2171">
        <v>0.87284378135214702</v>
      </c>
      <c r="O2171">
        <v>4.5334893243638597</v>
      </c>
      <c r="P2171">
        <v>49.693520140105001</v>
      </c>
    </row>
    <row r="2172" spans="1:17" hidden="1" x14ac:dyDescent="0.3">
      <c r="A2172" t="s">
        <v>4504</v>
      </c>
      <c r="B2172" t="s">
        <v>4505</v>
      </c>
      <c r="C2172" t="str">
        <f>IFERROR(VLOOKUP(Table1[[#This Row],[Ticker]],[1]!Table1[[Symbol]:[Industry]],2,FALSE),"-")</f>
        <v>-</v>
      </c>
      <c r="D2172" t="s">
        <v>130</v>
      </c>
      <c r="E2172">
        <v>267.27358349999997</v>
      </c>
      <c r="F2172">
        <v>289.85000000000002</v>
      </c>
      <c r="G2172">
        <v>33.207504680283598</v>
      </c>
      <c r="H2172">
        <v>-2.4061582921520102</v>
      </c>
      <c r="I2172">
        <v>-23.336753530924302</v>
      </c>
      <c r="J2172">
        <v>2.1776470595704001</v>
      </c>
      <c r="K2172">
        <v>278.874420818408</v>
      </c>
      <c r="L2172">
        <v>267.52749776589297</v>
      </c>
      <c r="M2172">
        <v>63.702683380557602</v>
      </c>
      <c r="N2172">
        <v>2.4707375830854299</v>
      </c>
      <c r="O2172">
        <v>21.7871312747973</v>
      </c>
      <c r="P2172">
        <v>62.380952380952401</v>
      </c>
      <c r="Q2172">
        <v>1.6890998037872001E-2</v>
      </c>
    </row>
    <row r="2173" spans="1:17" hidden="1" x14ac:dyDescent="0.3">
      <c r="A2173" t="s">
        <v>4506</v>
      </c>
      <c r="B2173" t="s">
        <v>4507</v>
      </c>
      <c r="C2173" t="str">
        <f>IFERROR(VLOOKUP(Table1[[#This Row],[Ticker]],[1]!Table1[[Symbol]:[Industry]],2,FALSE),"-")</f>
        <v>-</v>
      </c>
      <c r="E2173">
        <v>267.18527999999998</v>
      </c>
      <c r="F2173">
        <v>4.96</v>
      </c>
      <c r="G2173">
        <v>26.0926688759141</v>
      </c>
      <c r="H2173">
        <v>16.310081935282199</v>
      </c>
      <c r="I2173">
        <v>3.6147032920528099</v>
      </c>
      <c r="J2173">
        <v>8.7472098672380998</v>
      </c>
      <c r="K2173">
        <v>4.3590880617452799</v>
      </c>
      <c r="L2173">
        <v>4.1037216443119204</v>
      </c>
      <c r="M2173">
        <v>63.800331069313202</v>
      </c>
      <c r="N2173">
        <v>1.74352503501828</v>
      </c>
      <c r="O2173">
        <v>34.072580645161203</v>
      </c>
      <c r="P2173">
        <v>105.809128630705</v>
      </c>
      <c r="Q2173">
        <v>-4.6239804147545999E-2</v>
      </c>
    </row>
    <row r="2174" spans="1:17" hidden="1" x14ac:dyDescent="0.3">
      <c r="A2174" t="s">
        <v>4508</v>
      </c>
      <c r="B2174" t="s">
        <v>4509</v>
      </c>
      <c r="C2174" t="str">
        <f>IFERROR(VLOOKUP(Table1[[#This Row],[Ticker]],[1]!Table1[[Symbol]:[Industry]],2,FALSE),"-")</f>
        <v>-</v>
      </c>
      <c r="D2174" t="s">
        <v>336</v>
      </c>
      <c r="E2174">
        <v>266.40539999999999</v>
      </c>
      <c r="F2174">
        <v>157.44999999999999</v>
      </c>
      <c r="G2174">
        <v>226.48981095266899</v>
      </c>
      <c r="H2174">
        <v>9.4620965872968998</v>
      </c>
      <c r="I2174">
        <v>31.655746798424701</v>
      </c>
      <c r="J2174">
        <v>7.3320810094589097</v>
      </c>
      <c r="K2174">
        <v>143.24346139831999</v>
      </c>
      <c r="L2174">
        <v>115.37633248095899</v>
      </c>
      <c r="M2174">
        <v>74.973698653035598</v>
      </c>
      <c r="N2174">
        <v>1.25621869666191</v>
      </c>
      <c r="O2174">
        <v>19.402985074626798</v>
      </c>
      <c r="P2174">
        <v>300.63613231552102</v>
      </c>
    </row>
    <row r="2175" spans="1:17" hidden="1" x14ac:dyDescent="0.3">
      <c r="A2175" t="s">
        <v>4510</v>
      </c>
      <c r="B2175" t="s">
        <v>4511</v>
      </c>
      <c r="C2175" t="str">
        <f>IFERROR(VLOOKUP(Table1[[#This Row],[Ticker]],[1]!Table1[[Symbol]:[Industry]],2,FALSE),"-")</f>
        <v>-</v>
      </c>
      <c r="E2175">
        <v>266.392088</v>
      </c>
      <c r="F2175">
        <v>164</v>
      </c>
      <c r="G2175">
        <v>68.729075770361604</v>
      </c>
      <c r="H2175">
        <v>-14.8858055106052</v>
      </c>
      <c r="I2175">
        <v>14.1508338281833</v>
      </c>
      <c r="J2175">
        <v>0.59993815231605396</v>
      </c>
      <c r="K2175">
        <v>160.12332444445801</v>
      </c>
      <c r="L2175">
        <v>141.48920692131199</v>
      </c>
      <c r="M2175">
        <v>60.5233621147677</v>
      </c>
      <c r="N2175">
        <v>1.1553030303030301</v>
      </c>
      <c r="O2175">
        <v>7.3170731707317103</v>
      </c>
      <c r="P2175">
        <v>104.99999999999901</v>
      </c>
      <c r="Q2175">
        <v>0.142174402948407</v>
      </c>
    </row>
    <row r="2176" spans="1:17" hidden="1" x14ac:dyDescent="0.3">
      <c r="A2176" t="s">
        <v>4512</v>
      </c>
      <c r="B2176" t="s">
        <v>4513</v>
      </c>
      <c r="C2176" t="str">
        <f>IFERROR(VLOOKUP(Table1[[#This Row],[Ticker]],[1]!Table1[[Symbol]:[Industry]],2,FALSE),"-")</f>
        <v>-</v>
      </c>
      <c r="E2176">
        <v>265.53120000000001</v>
      </c>
      <c r="F2176">
        <v>206.8</v>
      </c>
      <c r="G2176">
        <v>9.7654776114276505</v>
      </c>
      <c r="H2176">
        <v>63.018486412610997</v>
      </c>
      <c r="I2176">
        <v>23.116229752089499</v>
      </c>
      <c r="J2176">
        <v>15.537165226551799</v>
      </c>
      <c r="M2176">
        <v>66.219403319853797</v>
      </c>
      <c r="O2176">
        <v>6.6247582205029003</v>
      </c>
      <c r="P2176">
        <v>96.018957345971501</v>
      </c>
    </row>
    <row r="2177" spans="1:17" hidden="1" x14ac:dyDescent="0.3">
      <c r="A2177" t="s">
        <v>4514</v>
      </c>
      <c r="B2177" t="s">
        <v>4515</v>
      </c>
      <c r="C2177" t="str">
        <f>IFERROR(VLOOKUP(Table1[[#This Row],[Ticker]],[1]!Table1[[Symbol]:[Industry]],2,FALSE),"-")</f>
        <v>-</v>
      </c>
      <c r="E2177">
        <v>265.51212820000001</v>
      </c>
      <c r="F2177">
        <v>31.13</v>
      </c>
      <c r="G2177">
        <v>26.532565763954501</v>
      </c>
      <c r="H2177">
        <v>7.8935712261951103</v>
      </c>
      <c r="I2177">
        <v>-5.0638161731378997</v>
      </c>
      <c r="J2177">
        <v>2.0148404324463498</v>
      </c>
      <c r="K2177">
        <v>30.6198254645589</v>
      </c>
      <c r="L2177">
        <v>29.068054540845299</v>
      </c>
      <c r="M2177">
        <v>44.927506113743</v>
      </c>
      <c r="N2177">
        <v>0.81117400738429701</v>
      </c>
      <c r="O2177">
        <v>33.633151300995799</v>
      </c>
      <c r="P2177">
        <v>63.155136268343803</v>
      </c>
      <c r="Q2177">
        <v>6.2381966682130002E-2</v>
      </c>
    </row>
    <row r="2178" spans="1:17" hidden="1" x14ac:dyDescent="0.3">
      <c r="A2178" t="s">
        <v>4516</v>
      </c>
      <c r="B2178" t="s">
        <v>4517</v>
      </c>
      <c r="C2178" t="str">
        <f>IFERROR(VLOOKUP(Table1[[#This Row],[Ticker]],[1]!Table1[[Symbol]:[Industry]],2,FALSE),"-")</f>
        <v>-</v>
      </c>
      <c r="D2178" t="s">
        <v>546</v>
      </c>
      <c r="E2178">
        <v>264.89626149999998</v>
      </c>
      <c r="F2178">
        <v>321.10000000000002</v>
      </c>
      <c r="G2178">
        <v>377.150147896742</v>
      </c>
      <c r="H2178">
        <v>27.115942741143002</v>
      </c>
      <c r="I2178">
        <v>125.49698767433701</v>
      </c>
      <c r="J2178">
        <v>-10.158721209354701</v>
      </c>
      <c r="K2178">
        <v>278.447383053615</v>
      </c>
      <c r="L2178">
        <v>201.11806932521301</v>
      </c>
      <c r="M2178">
        <v>59.068929068759999</v>
      </c>
      <c r="N2178">
        <v>1.8597005282443</v>
      </c>
      <c r="O2178">
        <v>13.2046091560261</v>
      </c>
      <c r="P2178">
        <v>453.14384151593401</v>
      </c>
      <c r="Q2178">
        <v>0.195272866316478</v>
      </c>
    </row>
    <row r="2179" spans="1:17" hidden="1" x14ac:dyDescent="0.3">
      <c r="A2179" t="s">
        <v>4518</v>
      </c>
      <c r="B2179" t="s">
        <v>4519</v>
      </c>
      <c r="C2179" t="str">
        <f>IFERROR(VLOOKUP(Table1[[#This Row],[Ticker]],[1]!Table1[[Symbol]:[Industry]],2,FALSE),"-")</f>
        <v>-</v>
      </c>
      <c r="D2179" t="s">
        <v>216</v>
      </c>
      <c r="E2179">
        <v>264.62743702</v>
      </c>
      <c r="F2179">
        <v>138.44</v>
      </c>
      <c r="G2179">
        <v>4.7590174885624901</v>
      </c>
      <c r="H2179">
        <v>17.469502225137301</v>
      </c>
      <c r="I2179">
        <v>-1.42793245345833</v>
      </c>
      <c r="J2179">
        <v>8.39632890142056</v>
      </c>
      <c r="K2179">
        <v>127.447653116718</v>
      </c>
      <c r="L2179">
        <v>124.452425139225</v>
      </c>
      <c r="M2179">
        <v>69.187984582276698</v>
      </c>
      <c r="N2179">
        <v>2.3034231267479299</v>
      </c>
      <c r="O2179">
        <v>12.9731291534238</v>
      </c>
      <c r="P2179">
        <v>37.682744903033303</v>
      </c>
      <c r="Q2179">
        <v>-3.6067156016331002E-2</v>
      </c>
    </row>
    <row r="2180" spans="1:17" hidden="1" x14ac:dyDescent="0.3">
      <c r="A2180" t="s">
        <v>4520</v>
      </c>
      <c r="B2180" t="s">
        <v>4521</v>
      </c>
      <c r="C2180" t="str">
        <f>IFERROR(VLOOKUP(Table1[[#This Row],[Ticker]],[1]!Table1[[Symbol]:[Industry]],2,FALSE),"-")</f>
        <v>-</v>
      </c>
      <c r="D2180" t="s">
        <v>292</v>
      </c>
      <c r="E2180">
        <v>263.55525</v>
      </c>
      <c r="F2180">
        <v>147.65</v>
      </c>
      <c r="G2180">
        <v>-24.7747453927552</v>
      </c>
      <c r="H2180">
        <v>42.132137073126799</v>
      </c>
      <c r="I2180">
        <v>4.2568301940222302</v>
      </c>
      <c r="J2180">
        <v>5.8059174366851698</v>
      </c>
      <c r="K2180">
        <v>118.00242209703799</v>
      </c>
      <c r="L2180">
        <v>129.03520404928901</v>
      </c>
      <c r="M2180">
        <v>84.918487615533294</v>
      </c>
      <c r="N2180">
        <v>3.3813621653427401</v>
      </c>
      <c r="O2180">
        <v>28.0054182187605</v>
      </c>
      <c r="P2180">
        <v>63.601108033240898</v>
      </c>
    </row>
    <row r="2181" spans="1:17" hidden="1" x14ac:dyDescent="0.3">
      <c r="A2181" t="s">
        <v>4522</v>
      </c>
      <c r="B2181" t="s">
        <v>4523</v>
      </c>
      <c r="C2181" t="str">
        <f>IFERROR(VLOOKUP(Table1[[#This Row],[Ticker]],[1]!Table1[[Symbol]:[Industry]],2,FALSE),"-")</f>
        <v>-</v>
      </c>
      <c r="D2181" t="s">
        <v>617</v>
      </c>
      <c r="E2181">
        <v>263.09141</v>
      </c>
      <c r="F2181">
        <v>148.9</v>
      </c>
      <c r="G2181">
        <v>136.33340600819199</v>
      </c>
      <c r="H2181">
        <v>6.9913891831130899</v>
      </c>
      <c r="I2181">
        <v>57.877193036573303</v>
      </c>
      <c r="J2181">
        <v>-9.5832828995573799E-2</v>
      </c>
      <c r="K2181">
        <v>139.62000745573701</v>
      </c>
      <c r="L2181">
        <v>113.090190419949</v>
      </c>
      <c r="M2181">
        <v>59.740742713229899</v>
      </c>
      <c r="N2181">
        <v>0.79498750515563898</v>
      </c>
      <c r="O2181">
        <v>9.6373404969778402</v>
      </c>
      <c r="P2181">
        <v>174.723247232472</v>
      </c>
      <c r="Q2181">
        <v>0.140218716947795</v>
      </c>
    </row>
    <row r="2182" spans="1:17" hidden="1" x14ac:dyDescent="0.3">
      <c r="A2182" t="s">
        <v>4524</v>
      </c>
      <c r="B2182" t="s">
        <v>4525</v>
      </c>
      <c r="C2182" t="str">
        <f>IFERROR(VLOOKUP(Table1[[#This Row],[Ticker]],[1]!Table1[[Symbol]:[Industry]],2,FALSE),"-")</f>
        <v>-</v>
      </c>
      <c r="D2182" t="s">
        <v>98</v>
      </c>
      <c r="E2182">
        <v>262.985271474</v>
      </c>
      <c r="F2182">
        <v>7.89</v>
      </c>
      <c r="G2182">
        <v>-12.5669575731792</v>
      </c>
      <c r="H2182">
        <v>-37.5459535021485</v>
      </c>
      <c r="I2182">
        <v>-43.538862830467401</v>
      </c>
      <c r="J2182">
        <v>-6.56473439176456</v>
      </c>
      <c r="K2182">
        <v>9.91056802375026</v>
      </c>
      <c r="L2182">
        <v>10.1715511432089</v>
      </c>
      <c r="M2182">
        <v>43.7980298260442</v>
      </c>
      <c r="N2182">
        <v>2.15598941417587</v>
      </c>
      <c r="O2182">
        <v>106.217528226859</v>
      </c>
      <c r="P2182">
        <v>13.4292720396704</v>
      </c>
      <c r="Q2182">
        <v>7.0359256705754006E-2</v>
      </c>
    </row>
    <row r="2183" spans="1:17" hidden="1" x14ac:dyDescent="0.3">
      <c r="A2183" t="s">
        <v>4526</v>
      </c>
      <c r="B2183" t="s">
        <v>4527</v>
      </c>
      <c r="C2183" t="str">
        <f>IFERROR(VLOOKUP(Table1[[#This Row],[Ticker]],[1]!Table1[[Symbol]:[Industry]],2,FALSE),"-")</f>
        <v>-</v>
      </c>
      <c r="D2183" t="s">
        <v>59</v>
      </c>
      <c r="E2183">
        <v>262.60464250000001</v>
      </c>
      <c r="F2183">
        <v>224.75</v>
      </c>
      <c r="G2183">
        <v>208.72863253742</v>
      </c>
      <c r="H2183">
        <v>19.3577009829012</v>
      </c>
      <c r="I2183">
        <v>15.841128743734201</v>
      </c>
      <c r="J2183">
        <v>7.4418823246960804</v>
      </c>
      <c r="K2183">
        <v>187.72497677379201</v>
      </c>
      <c r="L2183">
        <v>154.98955819421701</v>
      </c>
      <c r="M2183">
        <v>79.590547388188497</v>
      </c>
      <c r="N2183">
        <v>1.4048086567806399</v>
      </c>
      <c r="O2183">
        <v>3.60400444938819</v>
      </c>
      <c r="P2183">
        <v>262.5</v>
      </c>
      <c r="Q2183">
        <v>0.16680999828927801</v>
      </c>
    </row>
    <row r="2184" spans="1:17" hidden="1" x14ac:dyDescent="0.3">
      <c r="A2184" t="s">
        <v>4528</v>
      </c>
      <c r="B2184" t="s">
        <v>4529</v>
      </c>
      <c r="C2184" t="str">
        <f>IFERROR(VLOOKUP(Table1[[#This Row],[Ticker]],[1]!Table1[[Symbol]:[Industry]],2,FALSE),"-")</f>
        <v>-</v>
      </c>
      <c r="D2184" t="s">
        <v>448</v>
      </c>
      <c r="E2184">
        <v>261.83429999999998</v>
      </c>
      <c r="F2184">
        <v>104.65</v>
      </c>
      <c r="G2184">
        <v>-52.680153355213598</v>
      </c>
      <c r="H2184">
        <v>-2.5320560237649001</v>
      </c>
      <c r="I2184">
        <v>-20.0434341182814</v>
      </c>
      <c r="J2184">
        <v>-7.2525899375715897</v>
      </c>
      <c r="K2184">
        <v>107.57108919261999</v>
      </c>
      <c r="L2184">
        <v>114.92088550654501</v>
      </c>
      <c r="M2184">
        <v>40.691998776478897</v>
      </c>
      <c r="N2184">
        <v>3.15564856099168</v>
      </c>
      <c r="O2184">
        <v>52.365026278069699</v>
      </c>
      <c r="P2184">
        <v>9.0104166666666607</v>
      </c>
    </row>
    <row r="2185" spans="1:17" hidden="1" x14ac:dyDescent="0.3">
      <c r="A2185" t="s">
        <v>4530</v>
      </c>
      <c r="B2185" t="s">
        <v>4531</v>
      </c>
      <c r="C2185" t="str">
        <f>IFERROR(VLOOKUP(Table1[[#This Row],[Ticker]],[1]!Table1[[Symbol]:[Industry]],2,FALSE),"-")</f>
        <v>-</v>
      </c>
      <c r="D2185" t="s">
        <v>140</v>
      </c>
      <c r="E2185">
        <v>261.34440499999999</v>
      </c>
      <c r="F2185">
        <v>16.54</v>
      </c>
      <c r="G2185">
        <v>-106.61935757133701</v>
      </c>
      <c r="H2185">
        <v>-3.2825744043620499</v>
      </c>
      <c r="I2185">
        <v>-76.132268452316396</v>
      </c>
      <c r="J2185">
        <v>19.6194175373614</v>
      </c>
      <c r="K2185">
        <v>16.4498798926831</v>
      </c>
      <c r="L2185">
        <v>33.712816641551697</v>
      </c>
      <c r="M2185">
        <v>64.711432918375806</v>
      </c>
      <c r="N2185">
        <v>2.2110523700740798</v>
      </c>
      <c r="O2185">
        <v>472.79322853688001</v>
      </c>
      <c r="P2185">
        <v>60.738581146744401</v>
      </c>
      <c r="Q2185">
        <v>2.1425693734353001E-2</v>
      </c>
    </row>
    <row r="2186" spans="1:17" hidden="1" x14ac:dyDescent="0.3">
      <c r="A2186" t="s">
        <v>4532</v>
      </c>
      <c r="B2186" t="s">
        <v>4533</v>
      </c>
      <c r="C2186" t="str">
        <f>IFERROR(VLOOKUP(Table1[[#This Row],[Ticker]],[1]!Table1[[Symbol]:[Industry]],2,FALSE),"-")</f>
        <v>-</v>
      </c>
      <c r="D2186" t="s">
        <v>130</v>
      </c>
      <c r="E2186">
        <v>261.09348344400001</v>
      </c>
      <c r="F2186">
        <v>235.14</v>
      </c>
      <c r="G2186">
        <v>-29.063838176398399</v>
      </c>
      <c r="H2186">
        <v>-6.0733549177198203</v>
      </c>
      <c r="I2186">
        <v>-24.914123436773899</v>
      </c>
      <c r="J2186">
        <v>-1.3136272159832101</v>
      </c>
      <c r="K2186">
        <v>237.461678916842</v>
      </c>
      <c r="L2186">
        <v>244.29545390527599</v>
      </c>
      <c r="M2186">
        <v>54.418209549467001</v>
      </c>
      <c r="N2186">
        <v>0.60720432531747803</v>
      </c>
      <c r="O2186">
        <v>41.468912137449998</v>
      </c>
      <c r="P2186">
        <v>22.884766135353999</v>
      </c>
      <c r="Q2186">
        <v>1.5920513399595999E-2</v>
      </c>
    </row>
    <row r="2187" spans="1:17" hidden="1" x14ac:dyDescent="0.3">
      <c r="A2187" t="s">
        <v>4534</v>
      </c>
      <c r="B2187" t="s">
        <v>4535</v>
      </c>
      <c r="C2187" t="str">
        <f>IFERROR(VLOOKUP(Table1[[#This Row],[Ticker]],[1]!Table1[[Symbol]:[Industry]],2,FALSE),"-")</f>
        <v>-</v>
      </c>
      <c r="D2187" t="s">
        <v>59</v>
      </c>
      <c r="E2187">
        <v>261.03059958</v>
      </c>
      <c r="F2187">
        <v>863.4</v>
      </c>
      <c r="G2187">
        <v>40.254751885454297</v>
      </c>
      <c r="H2187">
        <v>14.0703089134983</v>
      </c>
      <c r="I2187">
        <v>23.9869073467265</v>
      </c>
      <c r="J2187">
        <v>1.7659093207530701</v>
      </c>
      <c r="K2187">
        <v>759.37631471710199</v>
      </c>
      <c r="L2187">
        <v>649.14053126546196</v>
      </c>
      <c r="M2187">
        <v>71.837548491056197</v>
      </c>
      <c r="N2187">
        <v>0.48006849956080699</v>
      </c>
      <c r="O2187">
        <v>9.7984711605281394</v>
      </c>
      <c r="P2187">
        <v>82.904353352399099</v>
      </c>
      <c r="Q2187">
        <v>-2.1272716529573001E-2</v>
      </c>
    </row>
    <row r="2188" spans="1:17" hidden="1" x14ac:dyDescent="0.3">
      <c r="A2188" t="s">
        <v>4536</v>
      </c>
      <c r="B2188" t="s">
        <v>4537</v>
      </c>
      <c r="C2188" t="str">
        <f>IFERROR(VLOOKUP(Table1[[#This Row],[Ticker]],[1]!Table1[[Symbol]:[Industry]],2,FALSE),"-")</f>
        <v>-</v>
      </c>
      <c r="D2188" t="s">
        <v>384</v>
      </c>
      <c r="E2188">
        <v>260.93568429599998</v>
      </c>
      <c r="F2188">
        <v>65.94</v>
      </c>
      <c r="G2188">
        <v>33.3848007719997</v>
      </c>
      <c r="H2188">
        <v>4.7398743650746598</v>
      </c>
      <c r="I2188">
        <v>1.17927397711783</v>
      </c>
      <c r="J2188">
        <v>1.3186881523160401</v>
      </c>
      <c r="K2188">
        <v>63.331276835385403</v>
      </c>
      <c r="L2188">
        <v>58.375039227805303</v>
      </c>
      <c r="M2188">
        <v>59.449281059078501</v>
      </c>
      <c r="N2188">
        <v>1.12205713131592</v>
      </c>
      <c r="O2188">
        <v>20.548983924780099</v>
      </c>
      <c r="P2188">
        <v>73.5263157894736</v>
      </c>
      <c r="Q2188">
        <v>7.8918821104784001E-2</v>
      </c>
    </row>
    <row r="2189" spans="1:17" hidden="1" x14ac:dyDescent="0.3">
      <c r="A2189" t="s">
        <v>4538</v>
      </c>
      <c r="B2189" t="s">
        <v>4539</v>
      </c>
      <c r="C2189" t="str">
        <f>IFERROR(VLOOKUP(Table1[[#This Row],[Ticker]],[1]!Table1[[Symbol]:[Industry]],2,FALSE),"-")</f>
        <v>-</v>
      </c>
      <c r="D2189" t="s">
        <v>948</v>
      </c>
      <c r="E2189">
        <v>260.55066870000002</v>
      </c>
      <c r="F2189">
        <v>4188.5</v>
      </c>
      <c r="G2189">
        <v>-2.3037336193550599</v>
      </c>
      <c r="H2189">
        <v>2.0073449188832702</v>
      </c>
      <c r="I2189">
        <v>-1.82282029620075</v>
      </c>
      <c r="J2189">
        <v>-4.4972581638415496</v>
      </c>
      <c r="K2189">
        <v>3948.8616462544101</v>
      </c>
      <c r="L2189">
        <v>3753.0752668558998</v>
      </c>
      <c r="M2189">
        <v>64.638637947073804</v>
      </c>
      <c r="N2189">
        <v>2.29957398922916</v>
      </c>
      <c r="O2189">
        <v>5.0017906171660496</v>
      </c>
      <c r="P2189">
        <v>32.968253968253897</v>
      </c>
      <c r="Q2189">
        <v>2.0790525112013E-2</v>
      </c>
    </row>
    <row r="2190" spans="1:17" hidden="1" x14ac:dyDescent="0.3">
      <c r="A2190" t="s">
        <v>4540</v>
      </c>
      <c r="B2190" t="s">
        <v>4541</v>
      </c>
      <c r="C2190" t="str">
        <f>IFERROR(VLOOKUP(Table1[[#This Row],[Ticker]],[1]!Table1[[Symbol]:[Industry]],2,FALSE),"-")</f>
        <v>-</v>
      </c>
      <c r="D2190" t="s">
        <v>1023</v>
      </c>
      <c r="E2190">
        <v>260.11441779400002</v>
      </c>
      <c r="F2190">
        <v>13.97</v>
      </c>
      <c r="G2190">
        <v>83.8999668769588</v>
      </c>
      <c r="H2190">
        <v>30.232516888645002</v>
      </c>
      <c r="I2190">
        <v>-1.1299964526469199</v>
      </c>
      <c r="J2190">
        <v>-1.57356931037051</v>
      </c>
      <c r="K2190">
        <v>11.240683072530899</v>
      </c>
      <c r="L2190">
        <v>10.0069353707323</v>
      </c>
      <c r="M2190">
        <v>69.706083597264794</v>
      </c>
      <c r="N2190">
        <v>1.21459236528431</v>
      </c>
      <c r="O2190">
        <v>10.2362204724409</v>
      </c>
      <c r="Q2190">
        <v>5.7471219445742003E-2</v>
      </c>
    </row>
    <row r="2191" spans="1:17" hidden="1" x14ac:dyDescent="0.3">
      <c r="A2191" t="s">
        <v>4542</v>
      </c>
      <c r="B2191" t="s">
        <v>4543</v>
      </c>
      <c r="C2191" t="str">
        <f>IFERROR(VLOOKUP(Table1[[#This Row],[Ticker]],[1]!Table1[[Symbol]:[Industry]],2,FALSE),"-")</f>
        <v>-</v>
      </c>
      <c r="D2191" t="s">
        <v>59</v>
      </c>
      <c r="E2191">
        <v>259.90999163999999</v>
      </c>
      <c r="F2191">
        <v>187.3</v>
      </c>
      <c r="G2191">
        <v>88.589092676532402</v>
      </c>
      <c r="H2191">
        <v>5.4887238062317998</v>
      </c>
      <c r="I2191">
        <v>29.302155535521599</v>
      </c>
      <c r="J2191">
        <v>-3.2514478846449402</v>
      </c>
      <c r="K2191">
        <v>183.43579818353601</v>
      </c>
      <c r="L2191">
        <v>149.06709747392301</v>
      </c>
      <c r="M2191">
        <v>40.860218896526803</v>
      </c>
      <c r="N2191">
        <v>0.95324017209359702</v>
      </c>
      <c r="O2191">
        <v>24.3459690336358</v>
      </c>
      <c r="P2191">
        <v>117.638856611666</v>
      </c>
      <c r="Q2191">
        <v>0.10103997312185201</v>
      </c>
    </row>
    <row r="2192" spans="1:17" hidden="1" x14ac:dyDescent="0.3">
      <c r="A2192" t="s">
        <v>4544</v>
      </c>
      <c r="B2192" t="s">
        <v>4545</v>
      </c>
      <c r="C2192" t="str">
        <f>IFERROR(VLOOKUP(Table1[[#This Row],[Ticker]],[1]!Table1[[Symbol]:[Industry]],2,FALSE),"-")</f>
        <v>-</v>
      </c>
      <c r="D2192" t="s">
        <v>242</v>
      </c>
      <c r="E2192">
        <v>259.89480312500001</v>
      </c>
      <c r="F2192">
        <v>50.77</v>
      </c>
      <c r="G2192">
        <v>153.88120821127001</v>
      </c>
      <c r="H2192">
        <v>2.2754777399063499</v>
      </c>
      <c r="I2192">
        <v>-25.142447740547301</v>
      </c>
      <c r="J2192">
        <v>-0.84360469922346504</v>
      </c>
      <c r="K2192">
        <v>51.580218452972503</v>
      </c>
      <c r="L2192">
        <v>45.4328366365229</v>
      </c>
      <c r="M2192">
        <v>42.423427544420299</v>
      </c>
      <c r="N2192">
        <v>0.95503243293328199</v>
      </c>
      <c r="O2192">
        <v>37.285798700019598</v>
      </c>
      <c r="P2192">
        <v>191.61401493394601</v>
      </c>
      <c r="Q2192">
        <v>0.113446542801364</v>
      </c>
    </row>
    <row r="2193" spans="1:17" hidden="1" x14ac:dyDescent="0.3">
      <c r="A2193" t="s">
        <v>4546</v>
      </c>
      <c r="B2193" t="s">
        <v>4547</v>
      </c>
      <c r="C2193" t="str">
        <f>IFERROR(VLOOKUP(Table1[[#This Row],[Ticker]],[1]!Table1[[Symbol]:[Industry]],2,FALSE),"-")</f>
        <v>-</v>
      </c>
      <c r="D2193" t="s">
        <v>297</v>
      </c>
      <c r="E2193">
        <v>259.14683289599998</v>
      </c>
      <c r="F2193">
        <v>56.91</v>
      </c>
      <c r="G2193">
        <v>-34.776014983593498</v>
      </c>
      <c r="H2193">
        <v>23.112344000702201</v>
      </c>
      <c r="I2193">
        <v>-22.676376004834001</v>
      </c>
      <c r="J2193">
        <v>-6.8369418281685803</v>
      </c>
      <c r="K2193">
        <v>55.808908406689199</v>
      </c>
      <c r="L2193">
        <v>59.288080904239003</v>
      </c>
      <c r="M2193">
        <v>42.5589502321317</v>
      </c>
      <c r="N2193">
        <v>3.2589980116905899</v>
      </c>
      <c r="O2193">
        <v>75.188894746090298</v>
      </c>
      <c r="P2193">
        <v>28.175675675675599</v>
      </c>
      <c r="Q2193">
        <v>0.13818184196758801</v>
      </c>
    </row>
    <row r="2194" spans="1:17" hidden="1" x14ac:dyDescent="0.3">
      <c r="A2194" t="s">
        <v>4548</v>
      </c>
      <c r="B2194" t="s">
        <v>4549</v>
      </c>
      <c r="C2194" t="str">
        <f>IFERROR(VLOOKUP(Table1[[#This Row],[Ticker]],[1]!Table1[[Symbol]:[Industry]],2,FALSE),"-")</f>
        <v>-</v>
      </c>
      <c r="D2194" t="s">
        <v>49</v>
      </c>
      <c r="E2194">
        <v>257.75531606999999</v>
      </c>
      <c r="F2194">
        <v>231.63</v>
      </c>
      <c r="G2194">
        <v>-64.844360077609906</v>
      </c>
      <c r="H2194">
        <v>17.047280580430598</v>
      </c>
      <c r="I2194">
        <v>-39.060168678992902</v>
      </c>
      <c r="J2194">
        <v>1.99058411188865</v>
      </c>
      <c r="K2194">
        <v>214.551564389454</v>
      </c>
      <c r="L2194">
        <v>268.393409467553</v>
      </c>
      <c r="M2194">
        <v>75.9693086074126</v>
      </c>
      <c r="N2194">
        <v>0.42237596326787202</v>
      </c>
      <c r="O2194">
        <v>104.269740534473</v>
      </c>
      <c r="P2194">
        <v>33.735565819861399</v>
      </c>
      <c r="Q2194">
        <v>-0.12002797015526501</v>
      </c>
    </row>
    <row r="2195" spans="1:17" hidden="1" x14ac:dyDescent="0.3">
      <c r="A2195" t="s">
        <v>4550</v>
      </c>
      <c r="B2195" t="s">
        <v>4551</v>
      </c>
      <c r="C2195" t="str">
        <f>IFERROR(VLOOKUP(Table1[[#This Row],[Ticker]],[1]!Table1[[Symbol]:[Industry]],2,FALSE),"-")</f>
        <v>-</v>
      </c>
      <c r="D2195" t="s">
        <v>49</v>
      </c>
      <c r="E2195">
        <v>257.72987999999998</v>
      </c>
      <c r="F2195">
        <v>835.7</v>
      </c>
      <c r="G2195">
        <v>11.358616589923001</v>
      </c>
      <c r="H2195">
        <v>-1.6178297835614499</v>
      </c>
      <c r="I2195">
        <v>-39.143378498286999</v>
      </c>
      <c r="J2195">
        <v>-3.8364897568169898</v>
      </c>
      <c r="K2195">
        <v>889.45325950898496</v>
      </c>
      <c r="L2195">
        <v>903.52260831552803</v>
      </c>
      <c r="M2195">
        <v>39.678498387573498</v>
      </c>
      <c r="N2195">
        <v>1.1331324218530401</v>
      </c>
      <c r="O2195">
        <v>77.085078377408095</v>
      </c>
      <c r="P2195">
        <v>47.216676453317604</v>
      </c>
      <c r="Q2195">
        <v>2.3088022586033999E-2</v>
      </c>
    </row>
    <row r="2196" spans="1:17" hidden="1" x14ac:dyDescent="0.3">
      <c r="A2196" t="s">
        <v>4552</v>
      </c>
      <c r="B2196" t="s">
        <v>4553</v>
      </c>
      <c r="C2196" t="str">
        <f>IFERROR(VLOOKUP(Table1[[#This Row],[Ticker]],[1]!Table1[[Symbol]:[Industry]],2,FALSE),"-")</f>
        <v>-</v>
      </c>
      <c r="D2196" t="s">
        <v>1521</v>
      </c>
      <c r="E2196">
        <v>257.61325275000002</v>
      </c>
      <c r="F2196">
        <v>7.9</v>
      </c>
      <c r="G2196">
        <v>121.521235533675</v>
      </c>
      <c r="H2196">
        <v>-4.3147284984453798</v>
      </c>
      <c r="I2196">
        <v>-15.6615489110286</v>
      </c>
      <c r="J2196">
        <v>4.7458805606930099</v>
      </c>
      <c r="K2196">
        <v>7.2021267859293001</v>
      </c>
      <c r="L2196">
        <v>6.7168437285591098</v>
      </c>
      <c r="M2196">
        <v>59.578675742680701</v>
      </c>
      <c r="N2196">
        <v>1.1346752644279701</v>
      </c>
      <c r="O2196">
        <v>22.784810126582201</v>
      </c>
      <c r="P2196">
        <v>192.59259259259201</v>
      </c>
      <c r="Q2196">
        <v>-3.7313928381746998E-2</v>
      </c>
    </row>
    <row r="2197" spans="1:17" hidden="1" x14ac:dyDescent="0.3">
      <c r="A2197" t="s">
        <v>4554</v>
      </c>
      <c r="B2197" t="s">
        <v>4555</v>
      </c>
      <c r="C2197" t="str">
        <f>IFERROR(VLOOKUP(Table1[[#This Row],[Ticker]],[1]!Table1[[Symbol]:[Industry]],2,FALSE),"-")</f>
        <v>-</v>
      </c>
      <c r="D2197" t="s">
        <v>140</v>
      </c>
      <c r="E2197">
        <v>257.52265999999997</v>
      </c>
      <c r="F2197">
        <v>149</v>
      </c>
      <c r="G2197">
        <v>127.875331386836</v>
      </c>
      <c r="H2197">
        <v>-13.480381736219799</v>
      </c>
      <c r="I2197">
        <v>51.213112112939399</v>
      </c>
      <c r="J2197">
        <v>-10.363082184512599</v>
      </c>
      <c r="K2197">
        <v>150.616673852796</v>
      </c>
      <c r="L2197">
        <v>119.547981774536</v>
      </c>
      <c r="M2197">
        <v>45.149439378923603</v>
      </c>
      <c r="N2197">
        <v>0.99705911439349704</v>
      </c>
      <c r="O2197">
        <v>27.449664429530198</v>
      </c>
      <c r="P2197">
        <v>216.28104436425301</v>
      </c>
      <c r="Q2197">
        <v>0.13956297603071499</v>
      </c>
    </row>
    <row r="2198" spans="1:17" hidden="1" x14ac:dyDescent="0.3">
      <c r="A2198" t="s">
        <v>4556</v>
      </c>
      <c r="B2198" t="s">
        <v>4557</v>
      </c>
      <c r="C2198" t="str">
        <f>IFERROR(VLOOKUP(Table1[[#This Row],[Ticker]],[1]!Table1[[Symbol]:[Industry]],2,FALSE),"-")</f>
        <v>-</v>
      </c>
      <c r="D2198" t="s">
        <v>1023</v>
      </c>
      <c r="E2198">
        <v>257.24674111399997</v>
      </c>
      <c r="F2198">
        <v>7.82</v>
      </c>
      <c r="G2198">
        <v>139.730981296387</v>
      </c>
      <c r="H2198">
        <v>76.451175409708995</v>
      </c>
      <c r="I2198">
        <v>21.6722013495508</v>
      </c>
      <c r="J2198">
        <v>1.48355884197122</v>
      </c>
      <c r="K2198">
        <v>5.3171104222364001</v>
      </c>
      <c r="L2198">
        <v>4.7694831335562</v>
      </c>
      <c r="M2198">
        <v>88.633257680503405</v>
      </c>
      <c r="N2198">
        <v>2.1159227837500398</v>
      </c>
      <c r="O2198">
        <v>0</v>
      </c>
      <c r="Q2198">
        <v>5.2782400893982E-2</v>
      </c>
    </row>
    <row r="2199" spans="1:17" hidden="1" x14ac:dyDescent="0.3">
      <c r="A2199" t="s">
        <v>4558</v>
      </c>
      <c r="B2199" t="s">
        <v>4559</v>
      </c>
      <c r="C2199" t="str">
        <f>IFERROR(VLOOKUP(Table1[[#This Row],[Ticker]],[1]!Table1[[Symbol]:[Industry]],2,FALSE),"-")</f>
        <v>-</v>
      </c>
      <c r="D2199" t="s">
        <v>445</v>
      </c>
      <c r="E2199">
        <v>256.88841065999998</v>
      </c>
      <c r="F2199">
        <v>113.4</v>
      </c>
      <c r="G2199">
        <v>44.916505803945498</v>
      </c>
      <c r="H2199">
        <v>14.023561827503499</v>
      </c>
      <c r="I2199">
        <v>2.4268564937115702</v>
      </c>
      <c r="J2199">
        <v>4.1377821890132997</v>
      </c>
      <c r="K2199">
        <v>109.13795636526</v>
      </c>
      <c r="L2199">
        <v>94.831957430698196</v>
      </c>
      <c r="M2199">
        <v>56.474256390470302</v>
      </c>
      <c r="N2199">
        <v>0.37414222384162199</v>
      </c>
      <c r="O2199">
        <v>35.8906525573192</v>
      </c>
      <c r="P2199">
        <v>70.270270270270203</v>
      </c>
    </row>
    <row r="2200" spans="1:17" hidden="1" x14ac:dyDescent="0.3">
      <c r="A2200" t="s">
        <v>4560</v>
      </c>
      <c r="B2200" t="s">
        <v>4561</v>
      </c>
      <c r="C2200" t="str">
        <f>IFERROR(VLOOKUP(Table1[[#This Row],[Ticker]],[1]!Table1[[Symbol]:[Industry]],2,FALSE),"-")</f>
        <v>-</v>
      </c>
      <c r="E2200">
        <v>256.68938938999997</v>
      </c>
      <c r="F2200">
        <v>114.1</v>
      </c>
      <c r="G2200">
        <v>23.504683022259702</v>
      </c>
      <c r="H2200">
        <v>25.776420194723901</v>
      </c>
      <c r="I2200">
        <v>36.855435162921601</v>
      </c>
      <c r="J2200">
        <v>8.1117306051462403</v>
      </c>
      <c r="K2200">
        <v>99.716329726817705</v>
      </c>
      <c r="M2200">
        <v>73.185552937533998</v>
      </c>
      <c r="N2200">
        <v>1.57761644219977</v>
      </c>
      <c r="O2200">
        <v>9.5530236634531196</v>
      </c>
      <c r="P2200">
        <v>73.588924387646401</v>
      </c>
    </row>
    <row r="2201" spans="1:17" hidden="1" x14ac:dyDescent="0.3">
      <c r="A2201" t="s">
        <v>4562</v>
      </c>
      <c r="B2201" t="s">
        <v>4563</v>
      </c>
      <c r="C2201" t="str">
        <f>IFERROR(VLOOKUP(Table1[[#This Row],[Ticker]],[1]!Table1[[Symbol]:[Industry]],2,FALSE),"-")</f>
        <v>-</v>
      </c>
      <c r="D2201" t="s">
        <v>104</v>
      </c>
      <c r="E2201">
        <v>256.44191508</v>
      </c>
      <c r="F2201">
        <v>168.6</v>
      </c>
      <c r="G2201">
        <v>66.695443871754705</v>
      </c>
      <c r="H2201">
        <v>-0.71440699789405604</v>
      </c>
      <c r="I2201">
        <v>6.8130553276141397</v>
      </c>
      <c r="J2201">
        <v>-2.6802140725083001</v>
      </c>
      <c r="K2201">
        <v>178.785787735882</v>
      </c>
      <c r="L2201">
        <v>165.328019605858</v>
      </c>
      <c r="M2201">
        <v>42.095463811508502</v>
      </c>
      <c r="N2201">
        <v>1.05441368967639</v>
      </c>
      <c r="O2201">
        <v>113.048635824436</v>
      </c>
      <c r="P2201">
        <v>105.559619604974</v>
      </c>
      <c r="Q2201">
        <v>9.7453424392071997E-2</v>
      </c>
    </row>
    <row r="2202" spans="1:17" hidden="1" x14ac:dyDescent="0.3">
      <c r="A2202" t="s">
        <v>4564</v>
      </c>
      <c r="B2202" t="s">
        <v>4565</v>
      </c>
      <c r="C2202" t="str">
        <f>IFERROR(VLOOKUP(Table1[[#This Row],[Ticker]],[1]!Table1[[Symbol]:[Industry]],2,FALSE),"-")</f>
        <v>-</v>
      </c>
      <c r="D2202" t="s">
        <v>387</v>
      </c>
      <c r="E2202">
        <v>256.402692</v>
      </c>
      <c r="F2202">
        <v>223.62</v>
      </c>
      <c r="G2202">
        <v>2.2468061470846998</v>
      </c>
      <c r="H2202">
        <v>-11.945275207574801</v>
      </c>
      <c r="I2202">
        <v>-19.578957768936199</v>
      </c>
      <c r="J2202">
        <v>-4.2616518049579302</v>
      </c>
      <c r="K2202">
        <v>223.99956185084099</v>
      </c>
      <c r="L2202">
        <v>206.39115011173601</v>
      </c>
      <c r="M2202">
        <v>41.710316228214701</v>
      </c>
      <c r="N2202">
        <v>2.3193412385407499</v>
      </c>
      <c r="O2202">
        <v>18.504606028083298</v>
      </c>
      <c r="P2202">
        <v>44.270967741935401</v>
      </c>
      <c r="Q2202">
        <v>0.10125762411182</v>
      </c>
    </row>
    <row r="2203" spans="1:17" hidden="1" x14ac:dyDescent="0.3">
      <c r="A2203" t="s">
        <v>4566</v>
      </c>
      <c r="B2203" t="s">
        <v>4567</v>
      </c>
      <c r="C2203" t="str">
        <f>IFERROR(VLOOKUP(Table1[[#This Row],[Ticker]],[1]!Table1[[Symbol]:[Industry]],2,FALSE),"-")</f>
        <v>-</v>
      </c>
      <c r="D2203" t="s">
        <v>328</v>
      </c>
      <c r="E2203">
        <v>255.36597499999999</v>
      </c>
      <c r="F2203">
        <v>86.75</v>
      </c>
      <c r="G2203">
        <v>57.560702270739696</v>
      </c>
      <c r="H2203">
        <v>1.43331568282198</v>
      </c>
      <c r="I2203">
        <v>9.7513736392494703</v>
      </c>
      <c r="J2203">
        <v>-5.2032446550832896</v>
      </c>
      <c r="K2203">
        <v>84.340021797191994</v>
      </c>
      <c r="L2203">
        <v>71.887664584972697</v>
      </c>
      <c r="M2203">
        <v>44.301053576109297</v>
      </c>
      <c r="N2203">
        <v>0.93040935266078495</v>
      </c>
      <c r="O2203">
        <v>12.2190201729106</v>
      </c>
      <c r="P2203">
        <v>103.87779083431199</v>
      </c>
      <c r="Q2203">
        <v>4.0958728945016003E-2</v>
      </c>
    </row>
    <row r="2204" spans="1:17" hidden="1" x14ac:dyDescent="0.3">
      <c r="A2204" t="s">
        <v>4568</v>
      </c>
      <c r="B2204" t="s">
        <v>4569</v>
      </c>
      <c r="C2204" t="str">
        <f>IFERROR(VLOOKUP(Table1[[#This Row],[Ticker]],[1]!Table1[[Symbol]:[Industry]],2,FALSE),"-")</f>
        <v>-</v>
      </c>
      <c r="D2204" t="s">
        <v>1572</v>
      </c>
      <c r="E2204">
        <v>255.31008</v>
      </c>
      <c r="F2204">
        <v>20.399999999999999</v>
      </c>
      <c r="G2204">
        <v>6.3441051269612601</v>
      </c>
      <c r="H2204">
        <v>-9.0379034127031002</v>
      </c>
      <c r="I2204">
        <v>-20.441073366955401</v>
      </c>
      <c r="J2204">
        <v>-1.3726228232936899</v>
      </c>
      <c r="K2204">
        <v>21.313157126880501</v>
      </c>
      <c r="L2204">
        <v>22.013984315140799</v>
      </c>
      <c r="M2204">
        <v>41.090310708308799</v>
      </c>
      <c r="N2204">
        <v>0.52385512648472499</v>
      </c>
      <c r="O2204">
        <v>90.686274509803894</v>
      </c>
      <c r="P2204">
        <v>55.725190839694598</v>
      </c>
      <c r="Q2204">
        <v>8.938220200751E-2</v>
      </c>
    </row>
    <row r="2205" spans="1:17" hidden="1" x14ac:dyDescent="0.3">
      <c r="A2205" t="s">
        <v>4570</v>
      </c>
      <c r="B2205" t="s">
        <v>4571</v>
      </c>
      <c r="C2205" t="str">
        <f>IFERROR(VLOOKUP(Table1[[#This Row],[Ticker]],[1]!Table1[[Symbol]:[Industry]],2,FALSE),"-")</f>
        <v>-</v>
      </c>
      <c r="D2205" t="s">
        <v>539</v>
      </c>
      <c r="E2205">
        <v>255.21155522999999</v>
      </c>
      <c r="F2205">
        <v>317.7</v>
      </c>
      <c r="G2205">
        <v>5.65654481202579</v>
      </c>
      <c r="H2205">
        <v>22.812866760173598</v>
      </c>
      <c r="I2205">
        <v>-1.6905123256628101</v>
      </c>
      <c r="J2205">
        <v>-4.5477891204112204</v>
      </c>
      <c r="K2205">
        <v>287.32474640870203</v>
      </c>
      <c r="L2205">
        <v>276.72191373601902</v>
      </c>
      <c r="M2205">
        <v>63.138440253340796</v>
      </c>
      <c r="N2205">
        <v>2.8637408387559802</v>
      </c>
      <c r="O2205">
        <v>15.045640541391201</v>
      </c>
      <c r="P2205">
        <v>37.383783783783699</v>
      </c>
      <c r="Q2205">
        <v>-3.9492524285127999E-2</v>
      </c>
    </row>
    <row r="2206" spans="1:17" hidden="1" x14ac:dyDescent="0.3">
      <c r="A2206" t="s">
        <v>4572</v>
      </c>
      <c r="B2206" t="s">
        <v>4573</v>
      </c>
      <c r="C2206" t="str">
        <f>IFERROR(VLOOKUP(Table1[[#This Row],[Ticker]],[1]!Table1[[Symbol]:[Industry]],2,FALSE),"-")</f>
        <v>-</v>
      </c>
      <c r="D2206" t="s">
        <v>617</v>
      </c>
      <c r="E2206">
        <v>254.79488860000001</v>
      </c>
      <c r="F2206">
        <v>118.52</v>
      </c>
      <c r="G2206">
        <v>31.0050745838072</v>
      </c>
      <c r="H2206">
        <v>13.9637214436358</v>
      </c>
      <c r="I2206">
        <v>2.3985320758815898</v>
      </c>
      <c r="J2206">
        <v>3.9561468650459202</v>
      </c>
      <c r="K2206">
        <v>110.716981377191</v>
      </c>
      <c r="L2206">
        <v>104.230290418851</v>
      </c>
      <c r="M2206">
        <v>62.3787868853858</v>
      </c>
      <c r="N2206">
        <v>2.45128984423804</v>
      </c>
      <c r="O2206">
        <v>8.4205197435032098</v>
      </c>
      <c r="P2206">
        <v>63.250688705234097</v>
      </c>
      <c r="Q2206">
        <v>5.0449066614229002E-2</v>
      </c>
    </row>
    <row r="2207" spans="1:17" hidden="1" x14ac:dyDescent="0.3">
      <c r="A2207" t="s">
        <v>4574</v>
      </c>
      <c r="B2207" t="s">
        <v>4575</v>
      </c>
      <c r="C2207" t="str">
        <f>IFERROR(VLOOKUP(Table1[[#This Row],[Ticker]],[1]!Table1[[Symbol]:[Industry]],2,FALSE),"-")</f>
        <v>-</v>
      </c>
      <c r="D2207" t="s">
        <v>617</v>
      </c>
      <c r="E2207">
        <v>254.32026200000001</v>
      </c>
      <c r="F2207">
        <v>247.1</v>
      </c>
      <c r="G2207">
        <v>427.44265611533001</v>
      </c>
      <c r="H2207">
        <v>-7.8274372437186797</v>
      </c>
      <c r="I2207">
        <v>68.361951177986796</v>
      </c>
      <c r="J2207">
        <v>-1.5453321179542101</v>
      </c>
      <c r="K2207">
        <v>254.332268360206</v>
      </c>
      <c r="L2207">
        <v>182.398731901475</v>
      </c>
      <c r="M2207">
        <v>39.745001113673403</v>
      </c>
      <c r="N2207">
        <v>0.57971014492753603</v>
      </c>
      <c r="O2207">
        <v>56.212059894779401</v>
      </c>
      <c r="P2207">
        <v>517.75</v>
      </c>
      <c r="Q2207">
        <v>0.14592196861465501</v>
      </c>
    </row>
    <row r="2208" spans="1:17" hidden="1" x14ac:dyDescent="0.3">
      <c r="A2208" t="s">
        <v>4576</v>
      </c>
      <c r="B2208" t="s">
        <v>4577</v>
      </c>
      <c r="C2208" t="str">
        <f>IFERROR(VLOOKUP(Table1[[#This Row],[Ticker]],[1]!Table1[[Symbol]:[Industry]],2,FALSE),"-")</f>
        <v>-</v>
      </c>
      <c r="D2208" t="s">
        <v>833</v>
      </c>
      <c r="E2208">
        <v>254.243821</v>
      </c>
      <c r="F2208">
        <v>111.8</v>
      </c>
      <c r="G2208">
        <v>-44.192239965417201</v>
      </c>
      <c r="H2208">
        <v>34.156359951051698</v>
      </c>
      <c r="I2208">
        <v>-30.841487824755301</v>
      </c>
      <c r="J2208">
        <v>6.2991955780586304</v>
      </c>
      <c r="K2208">
        <v>93.6885931230685</v>
      </c>
      <c r="M2208">
        <v>74.7728678523913</v>
      </c>
      <c r="N2208">
        <v>1.95085466603659</v>
      </c>
      <c r="O2208">
        <v>29.695885509838899</v>
      </c>
      <c r="P2208">
        <v>70.556826849733</v>
      </c>
    </row>
    <row r="2209" spans="1:17" hidden="1" x14ac:dyDescent="0.3">
      <c r="A2209" t="s">
        <v>4578</v>
      </c>
      <c r="B2209" t="s">
        <v>4579</v>
      </c>
      <c r="C2209" t="str">
        <f>IFERROR(VLOOKUP(Table1[[#This Row],[Ticker]],[1]!Table1[[Symbol]:[Industry]],2,FALSE),"-")</f>
        <v>-</v>
      </c>
      <c r="D2209" t="s">
        <v>191</v>
      </c>
      <c r="E2209">
        <v>254.087713925</v>
      </c>
      <c r="F2209">
        <v>200.45</v>
      </c>
      <c r="G2209">
        <v>63.750009118580898</v>
      </c>
      <c r="H2209">
        <v>19.813058125758399</v>
      </c>
      <c r="I2209">
        <v>-13.815405174058601</v>
      </c>
      <c r="J2209">
        <v>2.3099877327889602</v>
      </c>
      <c r="K2209">
        <v>188.41982386360999</v>
      </c>
      <c r="L2209">
        <v>167.67316987524401</v>
      </c>
      <c r="M2209">
        <v>51.288095955387497</v>
      </c>
      <c r="N2209">
        <v>1.2208559652394699</v>
      </c>
      <c r="O2209">
        <v>11.025193315041101</v>
      </c>
      <c r="P2209">
        <v>96.519607843137194</v>
      </c>
      <c r="Q2209">
        <v>-2.0078624413749999E-3</v>
      </c>
    </row>
    <row r="2210" spans="1:17" hidden="1" x14ac:dyDescent="0.3">
      <c r="A2210" t="s">
        <v>4580</v>
      </c>
      <c r="B2210" t="s">
        <v>4581</v>
      </c>
      <c r="C2210" t="str">
        <f>IFERROR(VLOOKUP(Table1[[#This Row],[Ticker]],[1]!Table1[[Symbol]:[Industry]],2,FALSE),"-")</f>
        <v>-</v>
      </c>
      <c r="D2210" t="s">
        <v>1219</v>
      </c>
      <c r="E2210">
        <v>253.56219408000001</v>
      </c>
      <c r="F2210">
        <v>109.8</v>
      </c>
      <c r="G2210">
        <v>-58.888873425162402</v>
      </c>
      <c r="H2210">
        <v>28.357879777823499</v>
      </c>
      <c r="I2210">
        <v>-11.683231603872001</v>
      </c>
      <c r="J2210">
        <v>-6.5956026239595698</v>
      </c>
      <c r="K2210">
        <v>98.480272716859005</v>
      </c>
      <c r="L2210">
        <v>108.021877277389</v>
      </c>
      <c r="M2210">
        <v>55.531433143182298</v>
      </c>
      <c r="N2210">
        <v>2.0884294593115</v>
      </c>
      <c r="O2210">
        <v>53.779599271402503</v>
      </c>
      <c r="P2210">
        <v>49.286199864037997</v>
      </c>
    </row>
    <row r="2211" spans="1:17" hidden="1" x14ac:dyDescent="0.3">
      <c r="A2211" t="s">
        <v>4582</v>
      </c>
      <c r="B2211" t="s">
        <v>4583</v>
      </c>
      <c r="C2211" t="str">
        <f>IFERROR(VLOOKUP(Table1[[#This Row],[Ticker]],[1]!Table1[[Symbol]:[Industry]],2,FALSE),"-")</f>
        <v>-</v>
      </c>
      <c r="D2211" t="s">
        <v>1909</v>
      </c>
      <c r="E2211">
        <v>253.09495975499999</v>
      </c>
      <c r="F2211">
        <v>397.65</v>
      </c>
      <c r="G2211">
        <v>17.194831645986199</v>
      </c>
      <c r="H2211">
        <v>17.6593891295703</v>
      </c>
      <c r="I2211">
        <v>27.401019225608</v>
      </c>
      <c r="J2211">
        <v>1.79884266506948</v>
      </c>
      <c r="K2211">
        <v>378.40051985835498</v>
      </c>
      <c r="L2211">
        <v>340.80254100344598</v>
      </c>
      <c r="M2211">
        <v>52.909780731815999</v>
      </c>
      <c r="N2211">
        <v>0.67512938396702105</v>
      </c>
      <c r="O2211">
        <v>11.907456305796501</v>
      </c>
      <c r="P2211">
        <v>48.543145311916298</v>
      </c>
      <c r="Q2211">
        <v>8.2303045788360008E-3</v>
      </c>
    </row>
    <row r="2212" spans="1:17" hidden="1" x14ac:dyDescent="0.3">
      <c r="A2212" t="s">
        <v>4584</v>
      </c>
      <c r="B2212" t="s">
        <v>4585</v>
      </c>
      <c r="C2212" t="str">
        <f>IFERROR(VLOOKUP(Table1[[#This Row],[Ticker]],[1]!Table1[[Symbol]:[Industry]],2,FALSE),"-")</f>
        <v>-</v>
      </c>
      <c r="D2212" t="s">
        <v>297</v>
      </c>
      <c r="E2212">
        <v>252.545765598</v>
      </c>
      <c r="F2212">
        <v>97.86</v>
      </c>
      <c r="G2212">
        <v>-72.366470603118401</v>
      </c>
      <c r="H2212">
        <v>-9.1424118584437704</v>
      </c>
      <c r="I2212">
        <v>-59.148569981617399</v>
      </c>
      <c r="J2212">
        <v>-2.9697986897891999</v>
      </c>
      <c r="K2212">
        <v>105.772666445643</v>
      </c>
      <c r="L2212">
        <v>146.20748321266001</v>
      </c>
      <c r="M2212">
        <v>65.233476434725702</v>
      </c>
      <c r="N2212">
        <v>0.96156151108433097</v>
      </c>
      <c r="O2212">
        <v>131.91293684855901</v>
      </c>
      <c r="P2212">
        <v>9.9550561797752799</v>
      </c>
      <c r="Q2212">
        <v>3.1946476455043997E-2</v>
      </c>
    </row>
    <row r="2213" spans="1:17" hidden="1" x14ac:dyDescent="0.3">
      <c r="A2213" t="s">
        <v>4586</v>
      </c>
      <c r="B2213" t="s">
        <v>4587</v>
      </c>
      <c r="C2213" t="str">
        <f>IFERROR(VLOOKUP(Table1[[#This Row],[Ticker]],[1]!Table1[[Symbol]:[Industry]],2,FALSE),"-")</f>
        <v>-</v>
      </c>
      <c r="D2213" t="s">
        <v>328</v>
      </c>
      <c r="E2213">
        <v>252.45044999999999</v>
      </c>
      <c r="F2213">
        <v>73.5</v>
      </c>
      <c r="G2213">
        <v>11.238414304625</v>
      </c>
      <c r="H2213">
        <v>-3.0012212336721702</v>
      </c>
      <c r="I2213">
        <v>-16.154283788388302</v>
      </c>
      <c r="J2213">
        <v>1.3388604335573</v>
      </c>
      <c r="K2213">
        <v>75.788165676447306</v>
      </c>
      <c r="L2213">
        <v>75.131198860264504</v>
      </c>
      <c r="M2213">
        <v>50.813535075754999</v>
      </c>
      <c r="N2213">
        <v>1.0502070291257399</v>
      </c>
      <c r="O2213">
        <v>76.190476190476105</v>
      </c>
      <c r="P2213">
        <v>47.936933914793599</v>
      </c>
      <c r="Q2213">
        <v>2.5761368542496998E-2</v>
      </c>
    </row>
    <row r="2214" spans="1:17" hidden="1" x14ac:dyDescent="0.3">
      <c r="A2214" t="s">
        <v>4588</v>
      </c>
      <c r="B2214" t="s">
        <v>4589</v>
      </c>
      <c r="C2214" t="str">
        <f>IFERROR(VLOOKUP(Table1[[#This Row],[Ticker]],[1]!Table1[[Symbol]:[Industry]],2,FALSE),"-")</f>
        <v>-</v>
      </c>
      <c r="E2214">
        <v>252.3</v>
      </c>
      <c r="F2214">
        <v>252.3</v>
      </c>
      <c r="G2214">
        <v>668.79165574141803</v>
      </c>
      <c r="H2214">
        <v>27.4062185031169</v>
      </c>
      <c r="I2214">
        <v>202.86033473536301</v>
      </c>
      <c r="J2214">
        <v>8.7249381523160405</v>
      </c>
      <c r="K2214">
        <v>196.51406919490799</v>
      </c>
      <c r="L2214">
        <v>113.20212328827</v>
      </c>
      <c r="M2214">
        <v>82.722529113790102</v>
      </c>
      <c r="N2214">
        <v>0.83022808086529398</v>
      </c>
      <c r="O2214">
        <v>4.0031708283789103</v>
      </c>
      <c r="P2214">
        <v>694.14542020774297</v>
      </c>
    </row>
    <row r="2215" spans="1:17" hidden="1" x14ac:dyDescent="0.3">
      <c r="A2215" t="s">
        <v>4590</v>
      </c>
      <c r="B2215" t="s">
        <v>4591</v>
      </c>
      <c r="C2215" t="str">
        <f>IFERROR(VLOOKUP(Table1[[#This Row],[Ticker]],[1]!Table1[[Symbol]:[Industry]],2,FALSE),"-")</f>
        <v>-</v>
      </c>
      <c r="D2215" t="s">
        <v>617</v>
      </c>
      <c r="E2215">
        <v>252.26569860000001</v>
      </c>
      <c r="F2215">
        <v>206.2</v>
      </c>
      <c r="G2215">
        <v>824.876650280219</v>
      </c>
      <c r="H2215">
        <v>20.673146958245699</v>
      </c>
      <c r="I2215">
        <v>704.630651040673</v>
      </c>
      <c r="J2215">
        <v>3.0368410699509498</v>
      </c>
      <c r="K2215">
        <v>165.942055920516</v>
      </c>
      <c r="L2215">
        <v>90.332670439132102</v>
      </c>
      <c r="M2215">
        <v>54.523028774394199</v>
      </c>
      <c r="N2215">
        <v>0.65253203172666197</v>
      </c>
      <c r="O2215">
        <v>5.4801163918525697</v>
      </c>
      <c r="P2215">
        <v>881.90476190476102</v>
      </c>
    </row>
    <row r="2216" spans="1:17" hidden="1" x14ac:dyDescent="0.3">
      <c r="A2216" t="s">
        <v>4592</v>
      </c>
      <c r="B2216" t="s">
        <v>4593</v>
      </c>
      <c r="C2216" t="str">
        <f>IFERROR(VLOOKUP(Table1[[#This Row],[Ticker]],[1]!Table1[[Symbol]:[Industry]],2,FALSE),"-")</f>
        <v>-</v>
      </c>
      <c r="D2216" t="s">
        <v>119</v>
      </c>
      <c r="E2216">
        <v>252.24468479999999</v>
      </c>
      <c r="F2216">
        <v>114.64</v>
      </c>
      <c r="G2216">
        <v>65.078129221382895</v>
      </c>
      <c r="H2216">
        <v>21.3160478751889</v>
      </c>
      <c r="I2216">
        <v>38.246004712344998</v>
      </c>
      <c r="J2216">
        <v>7.9159016587844802</v>
      </c>
      <c r="K2216">
        <v>96.547741180589</v>
      </c>
      <c r="L2216">
        <v>83.972030868638299</v>
      </c>
      <c r="M2216">
        <v>73.389536136997407</v>
      </c>
      <c r="N2216">
        <v>2.4774238956958801</v>
      </c>
      <c r="O2216">
        <v>6.4200976971388704</v>
      </c>
      <c r="P2216">
        <v>92.672268907562994</v>
      </c>
      <c r="Q2216">
        <v>1.6114462180898001E-2</v>
      </c>
    </row>
    <row r="2217" spans="1:17" hidden="1" x14ac:dyDescent="0.3">
      <c r="A2217" t="s">
        <v>4594</v>
      </c>
      <c r="B2217" t="s">
        <v>4595</v>
      </c>
      <c r="C2217" t="str">
        <f>IFERROR(VLOOKUP(Table1[[#This Row],[Ticker]],[1]!Table1[[Symbol]:[Industry]],2,FALSE),"-")</f>
        <v>-</v>
      </c>
      <c r="D2217" t="s">
        <v>948</v>
      </c>
      <c r="E2217">
        <v>252.23369065999901</v>
      </c>
      <c r="F2217">
        <v>31.34</v>
      </c>
      <c r="G2217">
        <v>-15.555995986547799</v>
      </c>
      <c r="H2217">
        <v>5.3210709462712504</v>
      </c>
      <c r="I2217">
        <v>-13.7892862209934</v>
      </c>
      <c r="J2217">
        <v>4.93183470404019</v>
      </c>
      <c r="K2217">
        <v>29.3194585152327</v>
      </c>
      <c r="L2217">
        <v>30.5103314867549</v>
      </c>
      <c r="M2217">
        <v>64.231084600284603</v>
      </c>
      <c r="N2217">
        <v>1.39915029349133</v>
      </c>
      <c r="O2217">
        <v>26.930440331844199</v>
      </c>
      <c r="P2217">
        <v>30.5833333333333</v>
      </c>
      <c r="Q2217">
        <v>3.2346018940356998E-2</v>
      </c>
    </row>
    <row r="2218" spans="1:17" hidden="1" x14ac:dyDescent="0.3">
      <c r="A2218" t="s">
        <v>4596</v>
      </c>
      <c r="B2218" t="s">
        <v>4597</v>
      </c>
      <c r="C2218" t="str">
        <f>IFERROR(VLOOKUP(Table1[[#This Row],[Ticker]],[1]!Table1[[Symbol]:[Industry]],2,FALSE),"-")</f>
        <v>-</v>
      </c>
      <c r="D2218" t="s">
        <v>230</v>
      </c>
      <c r="E2218">
        <v>252.0675</v>
      </c>
      <c r="F2218">
        <v>659</v>
      </c>
      <c r="G2218">
        <v>16.520698130407801</v>
      </c>
      <c r="H2218">
        <v>4.7890558184605299</v>
      </c>
      <c r="I2218">
        <v>-2.3615515486891598</v>
      </c>
      <c r="J2218">
        <v>0.49861950929847898</v>
      </c>
      <c r="K2218">
        <v>637.84006439134498</v>
      </c>
      <c r="L2218">
        <v>600.16043515218803</v>
      </c>
      <c r="M2218">
        <v>70.456460674646294</v>
      </c>
      <c r="N2218">
        <v>0.843046720644957</v>
      </c>
      <c r="O2218">
        <v>10.773899848254899</v>
      </c>
      <c r="P2218">
        <v>42.903610538870197</v>
      </c>
      <c r="Q2218">
        <v>1.2388852707928E-2</v>
      </c>
    </row>
    <row r="2219" spans="1:17" hidden="1" x14ac:dyDescent="0.3">
      <c r="A2219" t="s">
        <v>4598</v>
      </c>
      <c r="B2219" t="s">
        <v>4599</v>
      </c>
      <c r="C2219" t="str">
        <f>IFERROR(VLOOKUP(Table1[[#This Row],[Ticker]],[1]!Table1[[Symbol]:[Industry]],2,FALSE),"-")</f>
        <v>-</v>
      </c>
      <c r="D2219" t="s">
        <v>21</v>
      </c>
      <c r="E2219">
        <v>251.92042208000001</v>
      </c>
      <c r="F2219">
        <v>104.2</v>
      </c>
      <c r="G2219">
        <v>-8.0642552362481705</v>
      </c>
      <c r="H2219">
        <v>-6.78379301927973</v>
      </c>
      <c r="I2219">
        <v>-9.9462052737529003</v>
      </c>
      <c r="J2219">
        <v>-10.2836825373391</v>
      </c>
      <c r="K2219">
        <v>110.093351640433</v>
      </c>
      <c r="L2219">
        <v>103.451612262701</v>
      </c>
      <c r="M2219">
        <v>35.581455262447797</v>
      </c>
      <c r="N2219">
        <v>1.5448926633462701</v>
      </c>
      <c r="O2219">
        <v>25.575815738963499</v>
      </c>
      <c r="P2219">
        <v>26.763990267639802</v>
      </c>
      <c r="Q2219">
        <v>9.2455663479969002E-2</v>
      </c>
    </row>
    <row r="2220" spans="1:17" hidden="1" x14ac:dyDescent="0.3">
      <c r="A2220" t="s">
        <v>4600</v>
      </c>
      <c r="B2220" t="s">
        <v>4601</v>
      </c>
      <c r="C2220" t="str">
        <f>IFERROR(VLOOKUP(Table1[[#This Row],[Ticker]],[1]!Table1[[Symbol]:[Industry]],2,FALSE),"-")</f>
        <v>-</v>
      </c>
      <c r="D2220" t="s">
        <v>59</v>
      </c>
      <c r="E2220">
        <v>251.403862</v>
      </c>
      <c r="F2220">
        <v>703.7</v>
      </c>
      <c r="G2220">
        <v>155.78360037147999</v>
      </c>
      <c r="H2220">
        <v>37.479461079344901</v>
      </c>
      <c r="I2220">
        <v>45.037826772752702</v>
      </c>
      <c r="J2220">
        <v>1.8152471832191399</v>
      </c>
      <c r="K2220">
        <v>543.56623930946398</v>
      </c>
      <c r="L2220">
        <v>424.96975638872499</v>
      </c>
      <c r="M2220">
        <v>79.856054035513793</v>
      </c>
      <c r="N2220">
        <v>0.96808528554100304</v>
      </c>
      <c r="O2220">
        <v>0.89526786983089501</v>
      </c>
      <c r="P2220">
        <v>205.95652173913001</v>
      </c>
      <c r="Q2220">
        <v>3.7391640308501999E-2</v>
      </c>
    </row>
    <row r="2221" spans="1:17" hidden="1" x14ac:dyDescent="0.3">
      <c r="A2221" t="s">
        <v>4602</v>
      </c>
      <c r="B2221" t="s">
        <v>4603</v>
      </c>
      <c r="C2221" t="str">
        <f>IFERROR(VLOOKUP(Table1[[#This Row],[Ticker]],[1]!Table1[[Symbol]:[Industry]],2,FALSE),"-")</f>
        <v>-</v>
      </c>
      <c r="D2221" t="s">
        <v>401</v>
      </c>
      <c r="E2221">
        <v>250.92164156999999</v>
      </c>
      <c r="F2221">
        <v>138.9</v>
      </c>
      <c r="G2221">
        <v>21.630362517802201</v>
      </c>
      <c r="H2221">
        <v>38.718174706069298</v>
      </c>
      <c r="I2221">
        <v>34.981114658464101</v>
      </c>
      <c r="J2221">
        <v>4.1808424871441403</v>
      </c>
      <c r="M2221">
        <v>66.832176774582805</v>
      </c>
      <c r="O2221">
        <v>8.7113030957523403</v>
      </c>
      <c r="P2221">
        <v>65.0623885918003</v>
      </c>
    </row>
    <row r="2222" spans="1:17" hidden="1" x14ac:dyDescent="0.3">
      <c r="A2222" t="s">
        <v>4604</v>
      </c>
      <c r="B2222" t="s">
        <v>4605</v>
      </c>
      <c r="C2222" t="str">
        <f>IFERROR(VLOOKUP(Table1[[#This Row],[Ticker]],[1]!Table1[[Symbol]:[Industry]],2,FALSE),"-")</f>
        <v>-</v>
      </c>
      <c r="D2222" t="s">
        <v>148</v>
      </c>
      <c r="E2222">
        <v>250.43650400000001</v>
      </c>
      <c r="F2222">
        <v>588.1</v>
      </c>
      <c r="G2222">
        <v>-7.4389774989061603</v>
      </c>
      <c r="H2222">
        <v>69.851917334945796</v>
      </c>
      <c r="I2222">
        <v>5.9117746417557404</v>
      </c>
      <c r="J2222">
        <v>20.712739372194001</v>
      </c>
      <c r="M2222">
        <v>62.889209697882798</v>
      </c>
      <c r="O2222">
        <v>13.348070056112901</v>
      </c>
      <c r="P2222">
        <v>79.984697781178198</v>
      </c>
    </row>
    <row r="2223" spans="1:17" hidden="1" x14ac:dyDescent="0.3">
      <c r="A2223" t="s">
        <v>4606</v>
      </c>
      <c r="B2223" t="s">
        <v>4607</v>
      </c>
      <c r="C2223" t="str">
        <f>IFERROR(VLOOKUP(Table1[[#This Row],[Ticker]],[1]!Table1[[Symbol]:[Industry]],2,FALSE),"-")</f>
        <v>-</v>
      </c>
      <c r="D2223" t="s">
        <v>191</v>
      </c>
      <c r="E2223">
        <v>250.292</v>
      </c>
      <c r="F2223">
        <v>25.54</v>
      </c>
      <c r="G2223">
        <v>205.219483941318</v>
      </c>
      <c r="H2223">
        <v>67.751394246159705</v>
      </c>
      <c r="I2223">
        <v>33.939844817194299</v>
      </c>
      <c r="J2223">
        <v>15.741463386795701</v>
      </c>
      <c r="K2223">
        <v>20.645460403569999</v>
      </c>
      <c r="L2223">
        <v>16.7861200580755</v>
      </c>
      <c r="M2223">
        <v>62.491824936202299</v>
      </c>
      <c r="N2223">
        <v>0.70470360174347701</v>
      </c>
      <c r="O2223">
        <v>10.415035238841</v>
      </c>
      <c r="P2223">
        <v>278.37037037036998</v>
      </c>
      <c r="Q2223">
        <v>0.142294817101766</v>
      </c>
    </row>
    <row r="2224" spans="1:17" hidden="1" x14ac:dyDescent="0.3">
      <c r="A2224" t="s">
        <v>4608</v>
      </c>
      <c r="B2224" t="s">
        <v>4609</v>
      </c>
      <c r="C2224" t="str">
        <f>IFERROR(VLOOKUP(Table1[[#This Row],[Ticker]],[1]!Table1[[Symbol]:[Industry]],2,FALSE),"-")</f>
        <v>-</v>
      </c>
      <c r="D2224" t="s">
        <v>617</v>
      </c>
      <c r="E2224">
        <v>250.25807569</v>
      </c>
      <c r="F2224">
        <v>9.17</v>
      </c>
      <c r="G2224">
        <v>30.864293455310602</v>
      </c>
      <c r="H2224">
        <v>-6.9675269806245499</v>
      </c>
      <c r="I2224">
        <v>42.374092051441501</v>
      </c>
      <c r="J2224">
        <v>-8.5370834374778592</v>
      </c>
      <c r="K2224">
        <v>9.5824642900915702</v>
      </c>
      <c r="L2224">
        <v>7.64238158918862</v>
      </c>
      <c r="M2224">
        <v>24.496457753263101</v>
      </c>
      <c r="N2224">
        <v>0.82833092587831603</v>
      </c>
      <c r="O2224">
        <v>34.133042529989098</v>
      </c>
      <c r="P2224">
        <v>87.525562372188105</v>
      </c>
      <c r="Q2224">
        <v>0.118219353872088</v>
      </c>
    </row>
    <row r="2225" spans="1:17" hidden="1" x14ac:dyDescent="0.3">
      <c r="A2225" t="s">
        <v>4610</v>
      </c>
      <c r="B2225" t="s">
        <v>4611</v>
      </c>
      <c r="C2225" t="str">
        <f>IFERROR(VLOOKUP(Table1[[#This Row],[Ticker]],[1]!Table1[[Symbol]:[Industry]],2,FALSE),"-")</f>
        <v>-</v>
      </c>
      <c r="E2225">
        <v>249.79114394999999</v>
      </c>
      <c r="F2225">
        <v>819.9</v>
      </c>
      <c r="G2225">
        <v>771.20173033957997</v>
      </c>
      <c r="H2225">
        <v>2.7615308422471498</v>
      </c>
      <c r="I2225">
        <v>784.55248248024202</v>
      </c>
      <c r="J2225">
        <v>-8.8896394291306606</v>
      </c>
      <c r="K2225">
        <v>744.44464141810397</v>
      </c>
      <c r="M2225">
        <v>26.2572750206172</v>
      </c>
      <c r="N2225">
        <v>1.20639332870048</v>
      </c>
      <c r="O2225">
        <v>19.404805464080901</v>
      </c>
      <c r="P2225">
        <v>841.33180252583202</v>
      </c>
    </row>
    <row r="2226" spans="1:17" hidden="1" x14ac:dyDescent="0.3">
      <c r="A2226" t="s">
        <v>4612</v>
      </c>
      <c r="B2226" t="s">
        <v>4613</v>
      </c>
      <c r="C2226" t="str">
        <f>IFERROR(VLOOKUP(Table1[[#This Row],[Ticker]],[1]!Table1[[Symbol]:[Industry]],2,FALSE),"-")</f>
        <v>-</v>
      </c>
      <c r="D2226" t="s">
        <v>59</v>
      </c>
      <c r="E2226">
        <v>249.65899200000001</v>
      </c>
      <c r="F2226">
        <v>152.35</v>
      </c>
      <c r="G2226">
        <v>-21.960483163304598</v>
      </c>
      <c r="H2226">
        <v>41.8455362916973</v>
      </c>
      <c r="I2226">
        <v>-8.6097310226427801</v>
      </c>
      <c r="J2226">
        <v>8.65350958088748</v>
      </c>
      <c r="M2226">
        <v>55.150944095346397</v>
      </c>
      <c r="O2226">
        <v>29.176238923531301</v>
      </c>
      <c r="P2226">
        <v>49.362745098039198</v>
      </c>
    </row>
    <row r="2227" spans="1:17" hidden="1" x14ac:dyDescent="0.3">
      <c r="A2227" t="s">
        <v>4614</v>
      </c>
      <c r="B2227" t="s">
        <v>4615</v>
      </c>
      <c r="C2227" t="str">
        <f>IFERROR(VLOOKUP(Table1[[#This Row],[Ticker]],[1]!Table1[[Symbol]:[Industry]],2,FALSE),"-")</f>
        <v>-</v>
      </c>
      <c r="D2227" t="s">
        <v>191</v>
      </c>
      <c r="E2227">
        <v>249.53851495000001</v>
      </c>
      <c r="F2227">
        <v>109.25</v>
      </c>
      <c r="G2227">
        <v>27.1831294198312</v>
      </c>
      <c r="H2227">
        <v>1.5749132092182201</v>
      </c>
      <c r="I2227">
        <v>12.498412175761599</v>
      </c>
      <c r="J2227">
        <v>1.1375521340789601</v>
      </c>
      <c r="K2227">
        <v>104.1686979799</v>
      </c>
      <c r="L2227">
        <v>96.451703177271895</v>
      </c>
      <c r="M2227">
        <v>56.5974447033934</v>
      </c>
      <c r="N2227">
        <v>1.4155162182707599</v>
      </c>
      <c r="O2227">
        <v>28.787185354691001</v>
      </c>
      <c r="P2227">
        <v>62.938105891126</v>
      </c>
      <c r="Q2227">
        <v>3.0095077170001001E-2</v>
      </c>
    </row>
    <row r="2228" spans="1:17" hidden="1" x14ac:dyDescent="0.3">
      <c r="A2228" t="s">
        <v>4616</v>
      </c>
      <c r="B2228" t="s">
        <v>4617</v>
      </c>
      <c r="C2228" t="str">
        <f>IFERROR(VLOOKUP(Table1[[#This Row],[Ticker]],[1]!Table1[[Symbol]:[Industry]],2,FALSE),"-")</f>
        <v>-</v>
      </c>
      <c r="E2228">
        <v>249.49936034999999</v>
      </c>
      <c r="F2228">
        <v>337.95</v>
      </c>
      <c r="G2228">
        <v>241.367636737835</v>
      </c>
      <c r="H2228">
        <v>58.9232033185354</v>
      </c>
      <c r="I2228">
        <v>2.2464805749457</v>
      </c>
      <c r="J2228">
        <v>37.342824331177802</v>
      </c>
      <c r="K2228">
        <v>247.40790418616899</v>
      </c>
      <c r="M2228">
        <v>79.601581331318101</v>
      </c>
      <c r="N2228">
        <v>1.87345041322314</v>
      </c>
      <c r="O2228">
        <v>6.5246338215712401</v>
      </c>
      <c r="P2228">
        <v>292.50871080139302</v>
      </c>
    </row>
    <row r="2229" spans="1:17" hidden="1" x14ac:dyDescent="0.3">
      <c r="A2229" t="s">
        <v>4618</v>
      </c>
      <c r="B2229" t="s">
        <v>4619</v>
      </c>
      <c r="C2229" t="str">
        <f>IFERROR(VLOOKUP(Table1[[#This Row],[Ticker]],[1]!Table1[[Symbol]:[Industry]],2,FALSE),"-")</f>
        <v>-</v>
      </c>
      <c r="D2229" t="s">
        <v>997</v>
      </c>
      <c r="E2229">
        <v>248.94780787799999</v>
      </c>
      <c r="F2229">
        <v>75.13</v>
      </c>
      <c r="G2229">
        <v>64.847240558800905</v>
      </c>
      <c r="H2229">
        <v>24.5698221950224</v>
      </c>
      <c r="I2229">
        <v>-12.886917338855399</v>
      </c>
      <c r="J2229">
        <v>-2.46692607880196</v>
      </c>
      <c r="K2229">
        <v>70.729253217301306</v>
      </c>
      <c r="L2229">
        <v>63.779754181408599</v>
      </c>
      <c r="M2229">
        <v>45.362029122862502</v>
      </c>
      <c r="N2229">
        <v>1.1281065936943699</v>
      </c>
      <c r="O2229">
        <v>35.631571941967202</v>
      </c>
      <c r="P2229">
        <v>90.443599493029097</v>
      </c>
      <c r="Q2229">
        <v>6.7150745086245994E-2</v>
      </c>
    </row>
    <row r="2230" spans="1:17" hidden="1" x14ac:dyDescent="0.3">
      <c r="A2230" t="s">
        <v>4620</v>
      </c>
      <c r="B2230" t="s">
        <v>4621</v>
      </c>
      <c r="C2230" t="str">
        <f>IFERROR(VLOOKUP(Table1[[#This Row],[Ticker]],[1]!Table1[[Symbol]:[Industry]],2,FALSE),"-")</f>
        <v>-</v>
      </c>
      <c r="D2230" t="s">
        <v>1415</v>
      </c>
      <c r="E2230">
        <v>248.36149599999999</v>
      </c>
      <c r="F2230">
        <v>140.19999999999999</v>
      </c>
      <c r="G2230">
        <v>11.577503684691701</v>
      </c>
      <c r="H2230">
        <v>18.872239541687598</v>
      </c>
      <c r="I2230">
        <v>-12.3583783526706</v>
      </c>
      <c r="J2230">
        <v>-3.1644469387179499</v>
      </c>
      <c r="K2230">
        <v>139.75981191005101</v>
      </c>
      <c r="L2230">
        <v>133.64671462466899</v>
      </c>
      <c r="M2230">
        <v>48.688688368605</v>
      </c>
      <c r="N2230">
        <v>1.10065880507461</v>
      </c>
      <c r="O2230">
        <v>31.9543509272468</v>
      </c>
      <c r="P2230">
        <v>44.461617722823199</v>
      </c>
      <c r="Q2230">
        <v>4.9053780380498999E-2</v>
      </c>
    </row>
    <row r="2231" spans="1:17" hidden="1" x14ac:dyDescent="0.3">
      <c r="A2231" t="s">
        <v>4622</v>
      </c>
      <c r="B2231" t="s">
        <v>4623</v>
      </c>
      <c r="C2231" t="str">
        <f>IFERROR(VLOOKUP(Table1[[#This Row],[Ticker]],[1]!Table1[[Symbol]:[Industry]],2,FALSE),"-")</f>
        <v>-</v>
      </c>
      <c r="D2231" t="s">
        <v>49</v>
      </c>
      <c r="E2231">
        <v>247.36914238400001</v>
      </c>
      <c r="F2231">
        <v>175.54</v>
      </c>
      <c r="G2231">
        <v>-23.768116318176499</v>
      </c>
      <c r="H2231">
        <v>8.8135554732385302</v>
      </c>
      <c r="I2231">
        <v>6.7254286618245098</v>
      </c>
      <c r="J2231">
        <v>3.1981051068696398</v>
      </c>
      <c r="K2231">
        <v>156.97935758782199</v>
      </c>
      <c r="L2231">
        <v>142.073690358205</v>
      </c>
      <c r="M2231">
        <v>66.244101622860697</v>
      </c>
      <c r="N2231">
        <v>0.503189132745267</v>
      </c>
      <c r="O2231">
        <v>4.8194143784892196</v>
      </c>
      <c r="P2231">
        <v>66.546489563567306</v>
      </c>
      <c r="Q2231">
        <v>4.3934307163514999E-2</v>
      </c>
    </row>
    <row r="2232" spans="1:17" hidden="1" x14ac:dyDescent="0.3">
      <c r="A2232" t="s">
        <v>4624</v>
      </c>
      <c r="B2232" t="s">
        <v>4625</v>
      </c>
      <c r="C2232" t="str">
        <f>IFERROR(VLOOKUP(Table1[[#This Row],[Ticker]],[1]!Table1[[Symbol]:[Industry]],2,FALSE),"-")</f>
        <v>-</v>
      </c>
      <c r="D2232" t="s">
        <v>617</v>
      </c>
      <c r="E2232">
        <v>246.76453536</v>
      </c>
      <c r="F2232">
        <v>70.959999999999994</v>
      </c>
      <c r="G2232">
        <v>212.55099743843701</v>
      </c>
      <c r="H2232">
        <v>20.633259547559302</v>
      </c>
      <c r="I2232">
        <v>225.901749579099</v>
      </c>
      <c r="J2232">
        <v>5.5865982313674403</v>
      </c>
      <c r="K2232">
        <v>58.158554402397499</v>
      </c>
      <c r="M2232">
        <v>80.377589686695103</v>
      </c>
      <c r="N2232">
        <v>1.05752057570187</v>
      </c>
      <c r="O2232">
        <v>6.39797068771139</v>
      </c>
      <c r="P2232">
        <v>237.90476190476099</v>
      </c>
    </row>
    <row r="2233" spans="1:17" hidden="1" x14ac:dyDescent="0.3">
      <c r="A2233" t="s">
        <v>4626</v>
      </c>
      <c r="B2233" t="s">
        <v>4627</v>
      </c>
      <c r="C2233" t="str">
        <f>IFERROR(VLOOKUP(Table1[[#This Row],[Ticker]],[1]!Table1[[Symbol]:[Industry]],2,FALSE),"-")</f>
        <v>-</v>
      </c>
      <c r="E2233">
        <v>246.70599705000001</v>
      </c>
      <c r="F2233">
        <v>14.93</v>
      </c>
      <c r="G2233">
        <v>22.5736762788598</v>
      </c>
      <c r="H2233">
        <v>-10.8673175219099</v>
      </c>
      <c r="I2233">
        <v>-25.752290199724001</v>
      </c>
      <c r="J2233">
        <v>-3.1817022158627801</v>
      </c>
      <c r="K2233">
        <v>16.102158595161701</v>
      </c>
      <c r="L2233">
        <v>15.3657611244075</v>
      </c>
      <c r="M2233">
        <v>38.609723361314998</v>
      </c>
      <c r="N2233">
        <v>1.3682517580173099</v>
      </c>
      <c r="O2233">
        <v>31.279303415941001</v>
      </c>
      <c r="P2233">
        <v>56.036637099884203</v>
      </c>
      <c r="Q2233">
        <v>6.0162701471815003E-2</v>
      </c>
    </row>
    <row r="2234" spans="1:17" hidden="1" x14ac:dyDescent="0.3">
      <c r="A2234" t="s">
        <v>4628</v>
      </c>
      <c r="B2234" t="s">
        <v>4629</v>
      </c>
      <c r="C2234" t="str">
        <f>IFERROR(VLOOKUP(Table1[[#This Row],[Ticker]],[1]!Table1[[Symbol]:[Industry]],2,FALSE),"-")</f>
        <v>-</v>
      </c>
      <c r="D2234" t="s">
        <v>304</v>
      </c>
      <c r="E2234">
        <v>246.37208460799999</v>
      </c>
      <c r="F2234">
        <v>142.47999999999999</v>
      </c>
      <c r="G2234">
        <v>-8.9960674471332194</v>
      </c>
      <c r="H2234">
        <v>-0.36777458591631002</v>
      </c>
      <c r="I2234">
        <v>-15.2095340647932</v>
      </c>
      <c r="J2234">
        <v>-1.1006756869696599</v>
      </c>
      <c r="K2234">
        <v>144.15945731892401</v>
      </c>
      <c r="L2234">
        <v>144.10170482776601</v>
      </c>
      <c r="M2234">
        <v>48.282780400729699</v>
      </c>
      <c r="N2234">
        <v>0.50839539667921096</v>
      </c>
      <c r="O2234">
        <v>28.368893879842801</v>
      </c>
      <c r="P2234">
        <v>19.080651901378999</v>
      </c>
      <c r="Q2234">
        <v>2.0881226789662002E-2</v>
      </c>
    </row>
    <row r="2235" spans="1:17" hidden="1" x14ac:dyDescent="0.3">
      <c r="A2235" t="s">
        <v>4630</v>
      </c>
      <c r="B2235" t="s">
        <v>4631</v>
      </c>
      <c r="C2235" t="str">
        <f>IFERROR(VLOOKUP(Table1[[#This Row],[Ticker]],[1]!Table1[[Symbol]:[Industry]],2,FALSE),"-")</f>
        <v>-</v>
      </c>
      <c r="D2235" t="s">
        <v>457</v>
      </c>
      <c r="E2235">
        <v>246.19200000000001</v>
      </c>
      <c r="F2235">
        <v>512.9</v>
      </c>
      <c r="G2235">
        <v>13.7566233828751</v>
      </c>
      <c r="H2235">
        <v>-3.67178656362031</v>
      </c>
      <c r="I2235">
        <v>-1.6782112931827</v>
      </c>
      <c r="J2235">
        <v>-3.26144096232639</v>
      </c>
      <c r="K2235">
        <v>522.80330235409895</v>
      </c>
      <c r="L2235">
        <v>485.47535749266598</v>
      </c>
      <c r="M2235">
        <v>35.252376461522502</v>
      </c>
      <c r="N2235">
        <v>0.79644577991927801</v>
      </c>
      <c r="O2235">
        <v>17.040358744394599</v>
      </c>
      <c r="P2235">
        <v>42.4722222222222</v>
      </c>
      <c r="Q2235">
        <v>-7.5525520804423998E-2</v>
      </c>
    </row>
    <row r="2236" spans="1:17" hidden="1" x14ac:dyDescent="0.3">
      <c r="A2236" t="s">
        <v>4632</v>
      </c>
      <c r="B2236" t="s">
        <v>4633</v>
      </c>
      <c r="C2236" t="str">
        <f>IFERROR(VLOOKUP(Table1[[#This Row],[Ticker]],[1]!Table1[[Symbol]:[Industry]],2,FALSE),"-")</f>
        <v>-</v>
      </c>
      <c r="D2236" t="s">
        <v>75</v>
      </c>
      <c r="E2236">
        <v>246.14456999999999</v>
      </c>
      <c r="F2236">
        <v>19.309999999999999</v>
      </c>
      <c r="G2236">
        <v>-7.9387159226353798</v>
      </c>
      <c r="H2236">
        <v>3.7945422347254998</v>
      </c>
      <c r="I2236">
        <v>-11.009288476290401</v>
      </c>
      <c r="J2236">
        <v>1.93546446810552</v>
      </c>
      <c r="K2236">
        <v>19.371049827896101</v>
      </c>
      <c r="L2236">
        <v>19.5587893936281</v>
      </c>
      <c r="M2236">
        <v>50.395599071449098</v>
      </c>
      <c r="N2236">
        <v>1.6610121637248301</v>
      </c>
      <c r="O2236">
        <v>57.690315898498199</v>
      </c>
      <c r="P2236">
        <v>44.104477611940297</v>
      </c>
      <c r="Q2236">
        <v>5.9950270633182999E-2</v>
      </c>
    </row>
    <row r="2237" spans="1:17" hidden="1" x14ac:dyDescent="0.3">
      <c r="A2237" t="s">
        <v>4634</v>
      </c>
      <c r="B2237" t="s">
        <v>4635</v>
      </c>
      <c r="C2237" t="str">
        <f>IFERROR(VLOOKUP(Table1[[#This Row],[Ticker]],[1]!Table1[[Symbol]:[Industry]],2,FALSE),"-")</f>
        <v>-</v>
      </c>
      <c r="E2237">
        <v>244.51999599999999</v>
      </c>
      <c r="F2237">
        <v>142.1</v>
      </c>
      <c r="G2237">
        <v>39.323486663586003</v>
      </c>
      <c r="H2237">
        <v>4.9005581257584296</v>
      </c>
      <c r="I2237">
        <v>23.201554753309601</v>
      </c>
      <c r="J2237">
        <v>-16.123546696168699</v>
      </c>
      <c r="K2237">
        <v>129.51680948018799</v>
      </c>
      <c r="L2237">
        <v>106.927737743338</v>
      </c>
      <c r="M2237">
        <v>52.1923773996268</v>
      </c>
      <c r="N2237">
        <v>0.82174495993659702</v>
      </c>
      <c r="O2237">
        <v>26.249120337790298</v>
      </c>
      <c r="P2237">
        <v>82.436769803569106</v>
      </c>
      <c r="Q2237">
        <v>0.25364136468672499</v>
      </c>
    </row>
    <row r="2238" spans="1:17" hidden="1" x14ac:dyDescent="0.3">
      <c r="A2238" t="s">
        <v>4636</v>
      </c>
      <c r="B2238" t="s">
        <v>4637</v>
      </c>
      <c r="C2238" t="str">
        <f>IFERROR(VLOOKUP(Table1[[#This Row],[Ticker]],[1]!Table1[[Symbol]:[Industry]],2,FALSE),"-")</f>
        <v>-</v>
      </c>
      <c r="D2238" t="s">
        <v>46</v>
      </c>
      <c r="E2238">
        <v>244.42558954499901</v>
      </c>
      <c r="F2238">
        <v>34.950000000000003</v>
      </c>
      <c r="G2238">
        <v>181.22518290209601</v>
      </c>
      <c r="H2238">
        <v>30.566322148969199</v>
      </c>
      <c r="I2238">
        <v>32.418475277642997</v>
      </c>
      <c r="J2238">
        <v>14.865517390845101</v>
      </c>
      <c r="K2238">
        <v>30.217014939995501</v>
      </c>
      <c r="L2238">
        <v>24.2482811447614</v>
      </c>
      <c r="M2238">
        <v>61.105022143163701</v>
      </c>
      <c r="N2238">
        <v>1.8323737377198599</v>
      </c>
      <c r="O2238">
        <v>7.8683834048640797</v>
      </c>
      <c r="P2238">
        <v>214.86486486486399</v>
      </c>
      <c r="Q2238">
        <v>5.7491272190851997E-2</v>
      </c>
    </row>
    <row r="2239" spans="1:17" hidden="1" x14ac:dyDescent="0.3">
      <c r="A2239" t="s">
        <v>4638</v>
      </c>
      <c r="B2239" t="s">
        <v>4639</v>
      </c>
      <c r="C2239" t="str">
        <f>IFERROR(VLOOKUP(Table1[[#This Row],[Ticker]],[1]!Table1[[Symbol]:[Industry]],2,FALSE),"-")</f>
        <v>-</v>
      </c>
      <c r="D2239" t="s">
        <v>948</v>
      </c>
      <c r="E2239">
        <v>244.309775</v>
      </c>
      <c r="F2239">
        <v>205</v>
      </c>
      <c r="G2239">
        <v>-32.171946284506497</v>
      </c>
      <c r="H2239">
        <v>-6.01429335939007</v>
      </c>
      <c r="I2239">
        <v>-66.598804130756903</v>
      </c>
      <c r="J2239">
        <v>-2.7173695399916298</v>
      </c>
      <c r="K2239">
        <v>214.10546027925699</v>
      </c>
      <c r="L2239">
        <v>275.912810370427</v>
      </c>
      <c r="M2239">
        <v>43.970615523148197</v>
      </c>
      <c r="N2239">
        <v>1.2817714018400099</v>
      </c>
      <c r="O2239">
        <v>137.46341463414601</v>
      </c>
      <c r="P2239">
        <v>10.2150537634408</v>
      </c>
      <c r="Q2239">
        <v>4.0449577411376003E-2</v>
      </c>
    </row>
    <row r="2240" spans="1:17" hidden="1" x14ac:dyDescent="0.3">
      <c r="A2240" t="s">
        <v>4640</v>
      </c>
      <c r="B2240" t="s">
        <v>4641</v>
      </c>
      <c r="C2240" t="str">
        <f>IFERROR(VLOOKUP(Table1[[#This Row],[Ticker]],[1]!Table1[[Symbol]:[Industry]],2,FALSE),"-")</f>
        <v>-</v>
      </c>
      <c r="D2240" t="s">
        <v>59</v>
      </c>
      <c r="E2240">
        <v>244.039118078</v>
      </c>
      <c r="F2240">
        <v>51.58</v>
      </c>
      <c r="G2240">
        <v>17.527121960268001</v>
      </c>
      <c r="H2240">
        <v>-1.38581891375404</v>
      </c>
      <c r="I2240">
        <v>25.433704967169501</v>
      </c>
      <c r="J2240">
        <v>6.6849381523160396</v>
      </c>
      <c r="K2240">
        <v>50.711012944444803</v>
      </c>
      <c r="L2240">
        <v>44.910829730292399</v>
      </c>
      <c r="M2240">
        <v>47.651508212390397</v>
      </c>
      <c r="N2240">
        <v>0.65529077663909097</v>
      </c>
      <c r="O2240">
        <v>13.2221791392012</v>
      </c>
      <c r="P2240">
        <v>61.237886839637298</v>
      </c>
      <c r="Q2240">
        <v>2.8977067834260002E-3</v>
      </c>
    </row>
    <row r="2241" spans="1:17" hidden="1" x14ac:dyDescent="0.3">
      <c r="A2241" t="s">
        <v>4642</v>
      </c>
      <c r="B2241" t="s">
        <v>4643</v>
      </c>
      <c r="C2241" t="str">
        <f>IFERROR(VLOOKUP(Table1[[#This Row],[Ticker]],[1]!Table1[[Symbol]:[Industry]],2,FALSE),"-")</f>
        <v>-</v>
      </c>
      <c r="D2241" t="s">
        <v>398</v>
      </c>
      <c r="E2241">
        <v>243.469092636</v>
      </c>
      <c r="F2241">
        <v>97.23</v>
      </c>
      <c r="G2241">
        <v>31.468816178836502</v>
      </c>
      <c r="H2241">
        <v>2.3881985751966299</v>
      </c>
      <c r="I2241">
        <v>-2.0143245428573802</v>
      </c>
      <c r="J2241">
        <v>-2.4672218800137098</v>
      </c>
      <c r="K2241">
        <v>97.180600344325697</v>
      </c>
      <c r="L2241">
        <v>90.727641870624396</v>
      </c>
      <c r="M2241">
        <v>44.553397452870001</v>
      </c>
      <c r="N2241">
        <v>0.298955740422858</v>
      </c>
      <c r="O2241">
        <v>23.470122390208701</v>
      </c>
      <c r="P2241">
        <v>57.840909090909001</v>
      </c>
      <c r="Q2241">
        <v>1.5852946063539999E-2</v>
      </c>
    </row>
    <row r="2242" spans="1:17" hidden="1" x14ac:dyDescent="0.3">
      <c r="A2242" t="s">
        <v>4644</v>
      </c>
      <c r="B2242" t="s">
        <v>4645</v>
      </c>
      <c r="C2242" t="str">
        <f>IFERROR(VLOOKUP(Table1[[#This Row],[Ticker]],[1]!Table1[[Symbol]:[Industry]],2,FALSE),"-")</f>
        <v>-</v>
      </c>
      <c r="E2242">
        <v>243.395203544</v>
      </c>
      <c r="F2242">
        <v>99.83</v>
      </c>
      <c r="G2242">
        <v>251.27206022735999</v>
      </c>
      <c r="H2242">
        <v>91.943857094830506</v>
      </c>
      <c r="I2242">
        <v>27.9717493120264</v>
      </c>
      <c r="J2242">
        <v>16.8900981816344</v>
      </c>
      <c r="K2242">
        <v>67.625652001038006</v>
      </c>
      <c r="L2242">
        <v>55.631580724406902</v>
      </c>
      <c r="M2242">
        <v>79.698083325129502</v>
      </c>
      <c r="N2242">
        <v>2.1921265271360602</v>
      </c>
      <c r="O2242">
        <v>7.0019032355003397</v>
      </c>
      <c r="P2242">
        <v>312.52066115702399</v>
      </c>
    </row>
    <row r="2243" spans="1:17" hidden="1" x14ac:dyDescent="0.3">
      <c r="A2243" t="s">
        <v>4646</v>
      </c>
      <c r="B2243" t="s">
        <v>4647</v>
      </c>
      <c r="C2243" t="str">
        <f>IFERROR(VLOOKUP(Table1[[#This Row],[Ticker]],[1]!Table1[[Symbol]:[Industry]],2,FALSE),"-")</f>
        <v>-</v>
      </c>
      <c r="D2243" t="s">
        <v>718</v>
      </c>
      <c r="E2243">
        <v>242.86609717499999</v>
      </c>
      <c r="F2243">
        <v>534.29999999999995</v>
      </c>
      <c r="G2243">
        <v>-7.1831103140034802</v>
      </c>
      <c r="H2243">
        <v>-1.5654801693390701</v>
      </c>
      <c r="I2243">
        <v>-2.2228602812822902</v>
      </c>
      <c r="J2243">
        <v>-1.25640513126603</v>
      </c>
      <c r="K2243">
        <v>509.15212595508302</v>
      </c>
      <c r="L2243">
        <v>479.21559637337998</v>
      </c>
      <c r="M2243">
        <v>76.378610990004603</v>
      </c>
      <c r="N2243">
        <v>0.87035400540617103</v>
      </c>
      <c r="O2243">
        <v>3.7432154220475402</v>
      </c>
      <c r="P2243">
        <v>25.2901864227928</v>
      </c>
      <c r="Q2243">
        <v>-1.6014498322345E-2</v>
      </c>
    </row>
    <row r="2244" spans="1:17" hidden="1" x14ac:dyDescent="0.3">
      <c r="A2244" t="s">
        <v>4648</v>
      </c>
      <c r="B2244" t="s">
        <v>4649</v>
      </c>
      <c r="C2244" t="str">
        <f>IFERROR(VLOOKUP(Table1[[#This Row],[Ticker]],[1]!Table1[[Symbol]:[Industry]],2,FALSE),"-")</f>
        <v>-</v>
      </c>
      <c r="D2244" t="s">
        <v>617</v>
      </c>
      <c r="E2244">
        <v>242.61013650799899</v>
      </c>
      <c r="F2244">
        <v>187.16</v>
      </c>
      <c r="G2244">
        <v>25.7645237855929</v>
      </c>
      <c r="H2244">
        <v>5.85207327727358</v>
      </c>
      <c r="I2244">
        <v>15.6641090931639</v>
      </c>
      <c r="J2244">
        <v>4.3916048189827199</v>
      </c>
      <c r="K2244">
        <v>172.89612863053799</v>
      </c>
      <c r="L2244">
        <v>158.20407351863699</v>
      </c>
      <c r="M2244">
        <v>64.719652786465105</v>
      </c>
      <c r="N2244">
        <v>0.70554532332891795</v>
      </c>
      <c r="O2244">
        <v>7.3947424663389496</v>
      </c>
      <c r="P2244">
        <v>62.747826086956501</v>
      </c>
      <c r="Q2244">
        <v>1.3175953216299999E-3</v>
      </c>
    </row>
    <row r="2245" spans="1:17" hidden="1" x14ac:dyDescent="0.3">
      <c r="A2245" t="s">
        <v>4650</v>
      </c>
      <c r="B2245" t="s">
        <v>4651</v>
      </c>
      <c r="C2245" t="str">
        <f>IFERROR(VLOOKUP(Table1[[#This Row],[Ticker]],[1]!Table1[[Symbol]:[Industry]],2,FALSE),"-")</f>
        <v>-</v>
      </c>
      <c r="D2245" t="s">
        <v>1656</v>
      </c>
      <c r="E2245">
        <v>242.30403000000001</v>
      </c>
      <c r="F2245">
        <v>26.49</v>
      </c>
      <c r="G2245">
        <v>-79.762366616862295</v>
      </c>
      <c r="H2245">
        <v>3.5251482896928601</v>
      </c>
      <c r="I2245">
        <v>-57.337492119299903</v>
      </c>
      <c r="J2245">
        <v>-1.12718754084476</v>
      </c>
      <c r="K2245">
        <v>28.415927923680599</v>
      </c>
      <c r="L2245">
        <v>38.034773622763304</v>
      </c>
      <c r="M2245">
        <v>42.086065639294603</v>
      </c>
      <c r="N2245">
        <v>0.78962208745023799</v>
      </c>
      <c r="O2245">
        <v>138.454762803573</v>
      </c>
      <c r="P2245">
        <v>13.935483870967699</v>
      </c>
      <c r="Q2245">
        <v>9.4213671067269994E-2</v>
      </c>
    </row>
    <row r="2246" spans="1:17" hidden="1" x14ac:dyDescent="0.3">
      <c r="A2246" t="s">
        <v>4652</v>
      </c>
      <c r="B2246" t="s">
        <v>4653</v>
      </c>
      <c r="C2246" t="str">
        <f>IFERROR(VLOOKUP(Table1[[#This Row],[Ticker]],[1]!Table1[[Symbol]:[Industry]],2,FALSE),"-")</f>
        <v>-</v>
      </c>
      <c r="D2246" t="s">
        <v>21</v>
      </c>
      <c r="E2246">
        <v>242.27095303499999</v>
      </c>
      <c r="F2246">
        <v>125.85</v>
      </c>
      <c r="G2246">
        <v>60.172551323148902</v>
      </c>
      <c r="H2246">
        <v>57.354927057797198</v>
      </c>
      <c r="I2246">
        <v>56.021019717060803</v>
      </c>
      <c r="J2246">
        <v>-1.51789437157553</v>
      </c>
      <c r="K2246">
        <v>100.32048370876601</v>
      </c>
      <c r="L2246">
        <v>86.374519018604204</v>
      </c>
      <c r="M2246">
        <v>71.857723412400802</v>
      </c>
      <c r="N2246">
        <v>4.3711566335401697</v>
      </c>
      <c r="O2246">
        <v>6.1978545887961998</v>
      </c>
      <c r="P2246">
        <v>136.560150375939</v>
      </c>
      <c r="Q2246">
        <v>7.8683562623825004E-2</v>
      </c>
    </row>
    <row r="2247" spans="1:17" hidden="1" x14ac:dyDescent="0.3">
      <c r="A2247" t="s">
        <v>4654</v>
      </c>
      <c r="B2247" t="s">
        <v>4655</v>
      </c>
      <c r="C2247" t="str">
        <f>IFERROR(VLOOKUP(Table1[[#This Row],[Ticker]],[1]!Table1[[Symbol]:[Industry]],2,FALSE),"-")</f>
        <v>-</v>
      </c>
      <c r="D2247" t="s">
        <v>791</v>
      </c>
      <c r="E2247">
        <v>241.97095999999999</v>
      </c>
      <c r="F2247">
        <v>169.4</v>
      </c>
      <c r="G2247">
        <v>123.07114395858299</v>
      </c>
      <c r="H2247">
        <v>-3.2810795913631399</v>
      </c>
      <c r="I2247">
        <v>72.830593784539005</v>
      </c>
      <c r="J2247">
        <v>-3.7989957032104802</v>
      </c>
      <c r="K2247">
        <v>150.93056941618701</v>
      </c>
      <c r="M2247">
        <v>51.280391030834899</v>
      </c>
      <c r="N2247">
        <v>0.52127927474187796</v>
      </c>
      <c r="O2247">
        <v>9.1499409681227792</v>
      </c>
      <c r="P2247">
        <v>168.888888888888</v>
      </c>
    </row>
    <row r="2248" spans="1:17" hidden="1" x14ac:dyDescent="0.3">
      <c r="A2248" t="s">
        <v>4656</v>
      </c>
      <c r="B2248" t="s">
        <v>4657</v>
      </c>
      <c r="C2248" t="str">
        <f>IFERROR(VLOOKUP(Table1[[#This Row],[Ticker]],[1]!Table1[[Symbol]:[Industry]],2,FALSE),"-")</f>
        <v>-</v>
      </c>
      <c r="D2248" t="s">
        <v>539</v>
      </c>
      <c r="E2248">
        <v>240.59207498999999</v>
      </c>
      <c r="F2248">
        <v>397.7</v>
      </c>
      <c r="G2248">
        <v>-30.391968859829898</v>
      </c>
      <c r="H2248">
        <v>1.5652073692247299</v>
      </c>
      <c r="I2248">
        <v>-22.521630842931302</v>
      </c>
      <c r="J2248">
        <v>2.7664025270700101</v>
      </c>
      <c r="K2248">
        <v>390.19503849951502</v>
      </c>
      <c r="L2248">
        <v>392.85331551008397</v>
      </c>
      <c r="M2248">
        <v>58.977627437891499</v>
      </c>
      <c r="N2248">
        <v>0.79807102727809198</v>
      </c>
      <c r="O2248">
        <v>30.236359064621499</v>
      </c>
      <c r="P2248">
        <v>24.281249999999901</v>
      </c>
      <c r="Q2248">
        <v>7.1723950080250995E-2</v>
      </c>
    </row>
    <row r="2249" spans="1:17" hidden="1" x14ac:dyDescent="0.3">
      <c r="A2249" t="s">
        <v>4658</v>
      </c>
      <c r="B2249" t="s">
        <v>4659</v>
      </c>
      <c r="C2249" t="str">
        <f>IFERROR(VLOOKUP(Table1[[#This Row],[Ticker]],[1]!Table1[[Symbol]:[Industry]],2,FALSE),"-")</f>
        <v>-</v>
      </c>
      <c r="D2249" t="s">
        <v>242</v>
      </c>
      <c r="E2249">
        <v>240.52190400000001</v>
      </c>
      <c r="F2249">
        <v>93.24</v>
      </c>
      <c r="G2249">
        <v>-28.6819137664802</v>
      </c>
      <c r="H2249">
        <v>-3.7466824923430999</v>
      </c>
      <c r="I2249">
        <v>-40.362597419784898</v>
      </c>
      <c r="J2249">
        <v>-0.95489108994648797</v>
      </c>
      <c r="K2249">
        <v>94.362077629322798</v>
      </c>
      <c r="L2249">
        <v>99.214043181582099</v>
      </c>
      <c r="M2249">
        <v>55.744841446199104</v>
      </c>
      <c r="N2249">
        <v>0.93449333328450401</v>
      </c>
      <c r="O2249">
        <v>44.036894036893997</v>
      </c>
      <c r="P2249">
        <v>13.086719223771899</v>
      </c>
    </row>
    <row r="2250" spans="1:17" hidden="1" x14ac:dyDescent="0.3">
      <c r="A2250" t="s">
        <v>4660</v>
      </c>
      <c r="B2250" t="s">
        <v>4661</v>
      </c>
      <c r="C2250" t="str">
        <f>IFERROR(VLOOKUP(Table1[[#This Row],[Ticker]],[1]!Table1[[Symbol]:[Industry]],2,FALSE),"-")</f>
        <v>-</v>
      </c>
      <c r="D2250" t="s">
        <v>242</v>
      </c>
      <c r="E2250">
        <v>240.3492885</v>
      </c>
      <c r="F2250">
        <v>100.35</v>
      </c>
      <c r="G2250">
        <v>-33.337151637529097</v>
      </c>
      <c r="H2250">
        <v>27.595409074267899</v>
      </c>
      <c r="I2250">
        <v>-8.0133750199633305</v>
      </c>
      <c r="J2250">
        <v>29.051735537936899</v>
      </c>
      <c r="K2250">
        <v>81.623726652128994</v>
      </c>
      <c r="L2250">
        <v>87.384279085539504</v>
      </c>
      <c r="M2250">
        <v>85.401551509712803</v>
      </c>
      <c r="N2250">
        <v>2.6288361320208402</v>
      </c>
      <c r="O2250">
        <v>17.538614848031798</v>
      </c>
      <c r="P2250">
        <v>49.664429530201303</v>
      </c>
    </row>
    <row r="2251" spans="1:17" hidden="1" x14ac:dyDescent="0.3">
      <c r="A2251" t="s">
        <v>4662</v>
      </c>
      <c r="B2251" t="s">
        <v>4663</v>
      </c>
      <c r="C2251" t="str">
        <f>IFERROR(VLOOKUP(Table1[[#This Row],[Ticker]],[1]!Table1[[Symbol]:[Industry]],2,FALSE),"-")</f>
        <v>-</v>
      </c>
      <c r="D2251" t="s">
        <v>140</v>
      </c>
      <c r="E2251">
        <v>240.24650268600001</v>
      </c>
      <c r="F2251">
        <v>2.19</v>
      </c>
      <c r="G2251">
        <v>-54.063441885679502</v>
      </c>
      <c r="H2251">
        <v>10.7358522434054</v>
      </c>
      <c r="I2251">
        <v>-16.785621021314899</v>
      </c>
      <c r="J2251">
        <v>7.9640685870986401</v>
      </c>
      <c r="K2251">
        <v>1.8394872665370301</v>
      </c>
      <c r="L2251">
        <v>2.1395746110166201</v>
      </c>
      <c r="M2251">
        <v>82.463805413285201</v>
      </c>
      <c r="N2251">
        <v>1.74579463934768</v>
      </c>
      <c r="O2251">
        <v>43.835616438356098</v>
      </c>
      <c r="P2251">
        <v>39.490445859872601</v>
      </c>
      <c r="Q2251">
        <v>-0.138169030203593</v>
      </c>
    </row>
    <row r="2252" spans="1:17" hidden="1" x14ac:dyDescent="0.3">
      <c r="A2252" t="s">
        <v>4664</v>
      </c>
      <c r="B2252" t="s">
        <v>4665</v>
      </c>
      <c r="C2252" t="str">
        <f>IFERROR(VLOOKUP(Table1[[#This Row],[Ticker]],[1]!Table1[[Symbol]:[Industry]],2,FALSE),"-")</f>
        <v>-</v>
      </c>
      <c r="D2252" t="s">
        <v>140</v>
      </c>
      <c r="E2252">
        <v>238.95558291</v>
      </c>
      <c r="F2252">
        <v>137.94999999999999</v>
      </c>
      <c r="G2252">
        <v>-18.951913328646299</v>
      </c>
      <c r="H2252">
        <v>-8.1336913457003401</v>
      </c>
      <c r="I2252">
        <v>-31.330497705779699</v>
      </c>
      <c r="J2252">
        <v>3.36315707624926</v>
      </c>
      <c r="K2252">
        <v>143.495393466309</v>
      </c>
      <c r="L2252">
        <v>146.754853501291</v>
      </c>
      <c r="M2252">
        <v>50.748795040879799</v>
      </c>
      <c r="N2252">
        <v>1.9193225643404599</v>
      </c>
      <c r="O2252">
        <v>45.559985501993403</v>
      </c>
      <c r="P2252">
        <v>22.840605520926001</v>
      </c>
      <c r="Q2252">
        <v>0.173336253685102</v>
      </c>
    </row>
    <row r="2253" spans="1:17" hidden="1" x14ac:dyDescent="0.3">
      <c r="A2253" t="s">
        <v>4666</v>
      </c>
      <c r="B2253" t="s">
        <v>4667</v>
      </c>
      <c r="C2253" t="str">
        <f>IFERROR(VLOOKUP(Table1[[#This Row],[Ticker]],[1]!Table1[[Symbol]:[Industry]],2,FALSE),"-")</f>
        <v>-</v>
      </c>
      <c r="D2253" t="s">
        <v>1112</v>
      </c>
      <c r="E2253">
        <v>238.53466000500001</v>
      </c>
      <c r="F2253">
        <v>182.15</v>
      </c>
      <c r="G2253">
        <v>133.271945243967</v>
      </c>
      <c r="H2253">
        <v>34.052282263689399</v>
      </c>
      <c r="I2253">
        <v>43.7473083241875</v>
      </c>
      <c r="J2253">
        <v>18.666501337122401</v>
      </c>
      <c r="K2253">
        <v>130.43950091188401</v>
      </c>
      <c r="L2253">
        <v>113.54780471620801</v>
      </c>
      <c r="M2253">
        <v>88.654340375425903</v>
      </c>
      <c r="N2253">
        <v>2.20776024823068</v>
      </c>
      <c r="O2253">
        <v>4.3096349162777798</v>
      </c>
      <c r="P2253">
        <v>208.676495509235</v>
      </c>
      <c r="Q2253">
        <v>0.108399337500992</v>
      </c>
    </row>
    <row r="2254" spans="1:17" hidden="1" x14ac:dyDescent="0.3">
      <c r="A2254" t="s">
        <v>4668</v>
      </c>
      <c r="B2254" t="s">
        <v>4669</v>
      </c>
      <c r="C2254" t="str">
        <f>IFERROR(VLOOKUP(Table1[[#This Row],[Ticker]],[1]!Table1[[Symbol]:[Industry]],2,FALSE),"-")</f>
        <v>-</v>
      </c>
      <c r="D2254" t="s">
        <v>569</v>
      </c>
      <c r="E2254">
        <v>238.239225</v>
      </c>
      <c r="F2254">
        <v>216.09</v>
      </c>
      <c r="G2254">
        <v>-24.010203331968501</v>
      </c>
      <c r="H2254">
        <v>0.20801934220757501</v>
      </c>
      <c r="I2254">
        <v>-28.198474803847802</v>
      </c>
      <c r="J2254">
        <v>0.54532085169684297</v>
      </c>
      <c r="K2254">
        <v>216.22429593099599</v>
      </c>
      <c r="L2254">
        <v>221.40045502155601</v>
      </c>
      <c r="M2254">
        <v>47.453643126869402</v>
      </c>
      <c r="N2254">
        <v>1.0667312853609301</v>
      </c>
      <c r="O2254">
        <v>27.2617890693692</v>
      </c>
      <c r="P2254">
        <v>13.7315789473684</v>
      </c>
      <c r="Q2254">
        <v>1.7774455547154001E-2</v>
      </c>
    </row>
    <row r="2255" spans="1:17" hidden="1" x14ac:dyDescent="0.3">
      <c r="A2255" t="s">
        <v>4670</v>
      </c>
      <c r="B2255" t="s">
        <v>4671</v>
      </c>
      <c r="C2255" t="str">
        <f>IFERROR(VLOOKUP(Table1[[#This Row],[Ticker]],[1]!Table1[[Symbol]:[Industry]],2,FALSE),"-")</f>
        <v>-</v>
      </c>
      <c r="D2255" t="s">
        <v>328</v>
      </c>
      <c r="E2255">
        <v>238.2097527</v>
      </c>
      <c r="F2255">
        <v>391.9</v>
      </c>
      <c r="G2255">
        <v>125.6228605737</v>
      </c>
      <c r="H2255">
        <v>-8.7340097754761299</v>
      </c>
      <c r="I2255">
        <v>-20.523087022207999</v>
      </c>
      <c r="J2255">
        <v>-3.8329181205219398</v>
      </c>
      <c r="K2255">
        <v>406.04542703248001</v>
      </c>
      <c r="L2255">
        <v>356.39440178105099</v>
      </c>
      <c r="M2255">
        <v>35.241178508433499</v>
      </c>
      <c r="N2255">
        <v>1.05475763867163</v>
      </c>
      <c r="O2255">
        <v>34.804797142128002</v>
      </c>
      <c r="P2255">
        <v>161.09260493004601</v>
      </c>
      <c r="Q2255">
        <v>0.14891631095657801</v>
      </c>
    </row>
    <row r="2256" spans="1:17" hidden="1" x14ac:dyDescent="0.3">
      <c r="A2256" t="s">
        <v>4672</v>
      </c>
      <c r="B2256" t="s">
        <v>4673</v>
      </c>
      <c r="C2256" t="str">
        <f>IFERROR(VLOOKUP(Table1[[#This Row],[Ticker]],[1]!Table1[[Symbol]:[Industry]],2,FALSE),"-")</f>
        <v>-</v>
      </c>
      <c r="D2256" t="s">
        <v>242</v>
      </c>
      <c r="E2256">
        <v>238.148303535</v>
      </c>
      <c r="F2256">
        <v>248.35</v>
      </c>
      <c r="G2256">
        <v>174.22404011751101</v>
      </c>
      <c r="H2256">
        <v>34.293740594964902</v>
      </c>
      <c r="I2256">
        <v>86.043239667957593</v>
      </c>
      <c r="J2256">
        <v>4.0440870884862603</v>
      </c>
      <c r="K2256">
        <v>198.332705483344</v>
      </c>
      <c r="L2256">
        <v>154.00746283606799</v>
      </c>
      <c r="M2256">
        <v>75.932983788947496</v>
      </c>
      <c r="N2256">
        <v>1.9961873107094801</v>
      </c>
      <c r="O2256">
        <v>6.2411918663177</v>
      </c>
      <c r="P2256">
        <v>253.57346241457799</v>
      </c>
      <c r="Q2256">
        <v>0.12509069483742299</v>
      </c>
    </row>
    <row r="2257" spans="1:17" hidden="1" x14ac:dyDescent="0.3">
      <c r="A2257" t="s">
        <v>4674</v>
      </c>
      <c r="B2257" t="s">
        <v>4675</v>
      </c>
      <c r="C2257" t="str">
        <f>IFERROR(VLOOKUP(Table1[[#This Row],[Ticker]],[1]!Table1[[Symbol]:[Industry]],2,FALSE),"-")</f>
        <v>-</v>
      </c>
      <c r="D2257" t="s">
        <v>109</v>
      </c>
      <c r="E2257">
        <v>238.1384138</v>
      </c>
      <c r="F2257">
        <v>179.5</v>
      </c>
      <c r="G2257">
        <v>85.5497721333698</v>
      </c>
      <c r="H2257">
        <v>-1.7133518683970199</v>
      </c>
      <c r="I2257">
        <v>14.5926573266399</v>
      </c>
      <c r="J2257">
        <v>1.9470653265390401</v>
      </c>
      <c r="K2257">
        <v>181.198432979872</v>
      </c>
      <c r="L2257">
        <v>143.298450541107</v>
      </c>
      <c r="M2257">
        <v>44.822663396313096</v>
      </c>
      <c r="N2257">
        <v>0.45120431728899602</v>
      </c>
      <c r="O2257">
        <v>45.849582172701901</v>
      </c>
      <c r="P2257">
        <v>163.93177473900801</v>
      </c>
      <c r="Q2257">
        <v>0.121070323359281</v>
      </c>
    </row>
    <row r="2258" spans="1:17" hidden="1" x14ac:dyDescent="0.3">
      <c r="A2258" t="s">
        <v>4676</v>
      </c>
      <c r="B2258" t="s">
        <v>4677</v>
      </c>
      <c r="C2258" t="str">
        <f>IFERROR(VLOOKUP(Table1[[#This Row],[Ticker]],[1]!Table1[[Symbol]:[Industry]],2,FALSE),"-")</f>
        <v>-</v>
      </c>
      <c r="D2258" t="s">
        <v>1415</v>
      </c>
      <c r="E2258">
        <v>238.082075</v>
      </c>
      <c r="F2258">
        <v>201.85</v>
      </c>
      <c r="G2258">
        <v>-19.116922361061501</v>
      </c>
      <c r="H2258">
        <v>5.2781756625337497</v>
      </c>
      <c r="I2258">
        <v>4.2505298539241503E-2</v>
      </c>
      <c r="J2258">
        <v>-0.16308874191719799</v>
      </c>
      <c r="K2258">
        <v>190.57005365558501</v>
      </c>
      <c r="L2258">
        <v>194.01406426066799</v>
      </c>
      <c r="M2258">
        <v>69.322701640839199</v>
      </c>
      <c r="N2258">
        <v>1.83436589938308</v>
      </c>
      <c r="O2258">
        <v>47.039881099826601</v>
      </c>
      <c r="P2258">
        <v>25.920149719276299</v>
      </c>
      <c r="Q2258">
        <v>2.0092184589829001E-2</v>
      </c>
    </row>
    <row r="2259" spans="1:17" hidden="1" x14ac:dyDescent="0.3">
      <c r="A2259" t="s">
        <v>4678</v>
      </c>
      <c r="B2259" t="s">
        <v>4679</v>
      </c>
      <c r="C2259" t="str">
        <f>IFERROR(VLOOKUP(Table1[[#This Row],[Ticker]],[1]!Table1[[Symbol]:[Industry]],2,FALSE),"-")</f>
        <v>-</v>
      </c>
      <c r="D2259" t="s">
        <v>948</v>
      </c>
      <c r="E2259">
        <v>237.38885999999999</v>
      </c>
      <c r="F2259">
        <v>398.25</v>
      </c>
      <c r="G2259">
        <v>144.92109131921899</v>
      </c>
      <c r="H2259">
        <v>86.1101837942076</v>
      </c>
      <c r="I2259">
        <v>23.5253184553479</v>
      </c>
      <c r="J2259">
        <v>74.904986814116498</v>
      </c>
      <c r="K2259">
        <v>235.00412726232</v>
      </c>
      <c r="L2259">
        <v>212.894442006145</v>
      </c>
      <c r="M2259">
        <v>93.833849009162606</v>
      </c>
      <c r="N2259">
        <v>1.53883237974147</v>
      </c>
      <c r="O2259">
        <v>0</v>
      </c>
      <c r="P2259">
        <v>199.43609022556299</v>
      </c>
    </row>
    <row r="2260" spans="1:17" hidden="1" x14ac:dyDescent="0.3">
      <c r="A2260" t="s">
        <v>4680</v>
      </c>
      <c r="B2260" t="s">
        <v>4681</v>
      </c>
      <c r="C2260" t="str">
        <f>IFERROR(VLOOKUP(Table1[[#This Row],[Ticker]],[1]!Table1[[Symbol]:[Industry]],2,FALSE),"-")</f>
        <v>-</v>
      </c>
      <c r="D2260" t="s">
        <v>1415</v>
      </c>
      <c r="E2260">
        <v>237.37940996399999</v>
      </c>
      <c r="F2260">
        <v>110.58</v>
      </c>
      <c r="G2260">
        <v>-25.417027005863801</v>
      </c>
      <c r="H2260">
        <v>2.7995271979233798</v>
      </c>
      <c r="I2260">
        <v>-20.727733745390399</v>
      </c>
      <c r="J2260">
        <v>-1.74948045233511</v>
      </c>
      <c r="K2260">
        <v>106.278622009496</v>
      </c>
      <c r="L2260">
        <v>109.139743862355</v>
      </c>
      <c r="M2260">
        <v>61.1427576590021</v>
      </c>
      <c r="N2260">
        <v>1.2649462255010699</v>
      </c>
      <c r="O2260">
        <v>35.196238017724703</v>
      </c>
      <c r="P2260">
        <v>25.8020477815699</v>
      </c>
      <c r="Q2260">
        <v>-6.165617802488E-2</v>
      </c>
    </row>
    <row r="2261" spans="1:17" hidden="1" x14ac:dyDescent="0.3">
      <c r="A2261" t="s">
        <v>4682</v>
      </c>
      <c r="B2261" t="s">
        <v>4683</v>
      </c>
      <c r="C2261" t="str">
        <f>IFERROR(VLOOKUP(Table1[[#This Row],[Ticker]],[1]!Table1[[Symbol]:[Industry]],2,FALSE),"-")</f>
        <v>-</v>
      </c>
      <c r="D2261" t="s">
        <v>297</v>
      </c>
      <c r="E2261">
        <v>236.94805425000001</v>
      </c>
      <c r="F2261">
        <v>149.9</v>
      </c>
      <c r="G2261">
        <v>57.428823023005798</v>
      </c>
      <c r="H2261">
        <v>0.23287435322029901</v>
      </c>
      <c r="I2261">
        <v>83.637812524245803</v>
      </c>
      <c r="J2261">
        <v>6.2335886713471904</v>
      </c>
      <c r="K2261">
        <v>134.19474287472099</v>
      </c>
      <c r="L2261">
        <v>97.188033128946799</v>
      </c>
      <c r="M2261">
        <v>43.959933521992802</v>
      </c>
      <c r="N2261">
        <v>0.18818811613435299</v>
      </c>
      <c r="O2261">
        <v>20.146764509673002</v>
      </c>
      <c r="P2261">
        <v>151.08877721943</v>
      </c>
      <c r="Q2261">
        <v>7.7637897501541001E-2</v>
      </c>
    </row>
    <row r="2262" spans="1:17" hidden="1" x14ac:dyDescent="0.3">
      <c r="A2262" t="s">
        <v>4684</v>
      </c>
      <c r="B2262" t="s">
        <v>4685</v>
      </c>
      <c r="C2262" t="str">
        <f>IFERROR(VLOOKUP(Table1[[#This Row],[Ticker]],[1]!Table1[[Symbol]:[Industry]],2,FALSE),"-")</f>
        <v>-</v>
      </c>
      <c r="D2262" t="s">
        <v>614</v>
      </c>
      <c r="E2262">
        <v>236.8288125</v>
      </c>
      <c r="F2262">
        <v>135</v>
      </c>
      <c r="G2262">
        <v>-35.353764466324698</v>
      </c>
      <c r="H2262">
        <v>-1.65103864222923</v>
      </c>
      <c r="I2262">
        <v>-5.15694980092991</v>
      </c>
      <c r="J2262">
        <v>3.7249381523160601</v>
      </c>
      <c r="K2262">
        <v>130.28154538369199</v>
      </c>
      <c r="L2262">
        <v>131.05056656530601</v>
      </c>
      <c r="M2262">
        <v>67.805938769126797</v>
      </c>
      <c r="N2262">
        <v>4.9166666666666599</v>
      </c>
      <c r="O2262">
        <v>22.148148148148099</v>
      </c>
      <c r="P2262">
        <v>12.5</v>
      </c>
    </row>
    <row r="2263" spans="1:17" hidden="1" x14ac:dyDescent="0.3">
      <c r="A2263" t="s">
        <v>4686</v>
      </c>
      <c r="B2263" t="s">
        <v>4687</v>
      </c>
      <c r="C2263" t="str">
        <f>IFERROR(VLOOKUP(Table1[[#This Row],[Ticker]],[1]!Table1[[Symbol]:[Industry]],2,FALSE),"-")</f>
        <v>-</v>
      </c>
      <c r="D2263" t="s">
        <v>718</v>
      </c>
      <c r="E2263">
        <v>235.24006722999999</v>
      </c>
      <c r="F2263">
        <v>21.04</v>
      </c>
      <c r="G2263">
        <v>7.0861499667947001</v>
      </c>
      <c r="H2263">
        <v>-2.3917803820032</v>
      </c>
      <c r="I2263">
        <v>0.48028091143955498</v>
      </c>
      <c r="J2263">
        <v>7.6942015184222098E-2</v>
      </c>
      <c r="K2263">
        <v>20.146347368361798</v>
      </c>
      <c r="L2263">
        <v>18.714616689668599</v>
      </c>
      <c r="M2263">
        <v>52.769297021364501</v>
      </c>
      <c r="N2263">
        <v>0.691491051098857</v>
      </c>
      <c r="O2263">
        <v>10.503802281368801</v>
      </c>
      <c r="P2263">
        <v>36.4019448946515</v>
      </c>
      <c r="Q2263">
        <v>2.7288076423579999E-3</v>
      </c>
    </row>
    <row r="2264" spans="1:17" hidden="1" x14ac:dyDescent="0.3">
      <c r="A2264" t="s">
        <v>4688</v>
      </c>
      <c r="B2264" t="s">
        <v>4689</v>
      </c>
      <c r="C2264" t="str">
        <f>IFERROR(VLOOKUP(Table1[[#This Row],[Ticker]],[1]!Table1[[Symbol]:[Industry]],2,FALSE),"-")</f>
        <v>-</v>
      </c>
      <c r="D2264" t="s">
        <v>546</v>
      </c>
      <c r="E2264">
        <v>235.2</v>
      </c>
      <c r="F2264">
        <v>2.8</v>
      </c>
      <c r="G2264">
        <v>20.6400805735015</v>
      </c>
      <c r="H2264">
        <v>0.80244491821126296</v>
      </c>
      <c r="I2264">
        <v>-22.4803698703628</v>
      </c>
      <c r="J2264">
        <v>-8.9921036483270296</v>
      </c>
      <c r="K2264">
        <v>2.5575482200132398</v>
      </c>
      <c r="L2264">
        <v>2.43403661854243</v>
      </c>
      <c r="M2264">
        <v>58.046641760102503</v>
      </c>
      <c r="N2264">
        <v>2.5247567956411201</v>
      </c>
      <c r="O2264">
        <v>34.0443006470881</v>
      </c>
      <c r="P2264">
        <v>61.638104433180402</v>
      </c>
      <c r="Q2264">
        <v>-1.1188068589642001E-2</v>
      </c>
    </row>
    <row r="2265" spans="1:17" hidden="1" x14ac:dyDescent="0.3">
      <c r="A2265" t="s">
        <v>4690</v>
      </c>
      <c r="B2265" t="s">
        <v>4691</v>
      </c>
      <c r="C2265" t="str">
        <f>IFERROR(VLOOKUP(Table1[[#This Row],[Ticker]],[1]!Table1[[Symbol]:[Industry]],2,FALSE),"-")</f>
        <v>-</v>
      </c>
      <c r="D2265" t="s">
        <v>401</v>
      </c>
      <c r="E2265">
        <v>234.98692800000001</v>
      </c>
      <c r="F2265">
        <v>4.4000000000000004</v>
      </c>
      <c r="G2265">
        <v>147.938160999513</v>
      </c>
      <c r="H2265">
        <v>12.607796731656499</v>
      </c>
      <c r="I2265">
        <v>26.798249503990199</v>
      </c>
      <c r="J2265">
        <v>2.4286418560197598</v>
      </c>
      <c r="K2265">
        <v>3.7138771068734</v>
      </c>
      <c r="L2265">
        <v>2.9653148901655602</v>
      </c>
      <c r="M2265">
        <v>59.011660133003403</v>
      </c>
      <c r="N2265">
        <v>0.97728141461683804</v>
      </c>
      <c r="O2265">
        <v>10.4545454545454</v>
      </c>
      <c r="P2265">
        <v>214.28571428571399</v>
      </c>
      <c r="Q2265">
        <v>7.4575430367801995E-2</v>
      </c>
    </row>
    <row r="2266" spans="1:17" hidden="1" x14ac:dyDescent="0.3">
      <c r="A2266" t="s">
        <v>4692</v>
      </c>
      <c r="B2266" t="s">
        <v>4693</v>
      </c>
      <c r="C2266" t="str">
        <f>IFERROR(VLOOKUP(Table1[[#This Row],[Ticker]],[1]!Table1[[Symbol]:[Industry]],2,FALSE),"-")</f>
        <v>-</v>
      </c>
      <c r="D2266" t="s">
        <v>59</v>
      </c>
      <c r="E2266">
        <v>234.15539999999999</v>
      </c>
      <c r="F2266">
        <v>186</v>
      </c>
      <c r="G2266">
        <v>267.382722020161</v>
      </c>
      <c r="H2266">
        <v>24.3886700138703</v>
      </c>
      <c r="I2266">
        <v>40.769061596308397</v>
      </c>
      <c r="J2266">
        <v>8.3123873097826397</v>
      </c>
      <c r="K2266">
        <v>164.423039021611</v>
      </c>
      <c r="L2266">
        <v>128.511082029824</v>
      </c>
      <c r="M2266">
        <v>58.1459218639122</v>
      </c>
      <c r="N2266">
        <v>1.11327801741546</v>
      </c>
      <c r="O2266">
        <v>7.5268817204301</v>
      </c>
      <c r="P2266">
        <v>362.686567164179</v>
      </c>
      <c r="Q2266">
        <v>0.12973028767210701</v>
      </c>
    </row>
    <row r="2267" spans="1:17" hidden="1" x14ac:dyDescent="0.3">
      <c r="A2267" t="s">
        <v>4694</v>
      </c>
      <c r="B2267" t="s">
        <v>4695</v>
      </c>
      <c r="C2267" t="str">
        <f>IFERROR(VLOOKUP(Table1[[#This Row],[Ticker]],[1]!Table1[[Symbol]:[Industry]],2,FALSE),"-")</f>
        <v>-</v>
      </c>
      <c r="D2267" t="s">
        <v>46</v>
      </c>
      <c r="E2267">
        <v>234.03765645999999</v>
      </c>
      <c r="F2267">
        <v>11.8</v>
      </c>
      <c r="G2267">
        <v>-7.94082914294163</v>
      </c>
      <c r="H2267">
        <v>-2.7417326231402299</v>
      </c>
      <c r="I2267">
        <v>-7.5782335646008603</v>
      </c>
      <c r="J2267">
        <v>-5.3879650734903901</v>
      </c>
      <c r="K2267">
        <v>12.3965725613365</v>
      </c>
      <c r="L2267">
        <v>11.9840249374084</v>
      </c>
      <c r="M2267">
        <v>29.938206898904301</v>
      </c>
      <c r="N2267">
        <v>0.84405915616738203</v>
      </c>
      <c r="O2267">
        <v>28.8135593220338</v>
      </c>
      <c r="P2267">
        <v>27.567567567567501</v>
      </c>
    </row>
    <row r="2268" spans="1:17" hidden="1" x14ac:dyDescent="0.3">
      <c r="A2268" t="s">
        <v>4696</v>
      </c>
      <c r="B2268" t="s">
        <v>4697</v>
      </c>
      <c r="C2268" t="str">
        <f>IFERROR(VLOOKUP(Table1[[#This Row],[Ticker]],[1]!Table1[[Symbol]:[Industry]],2,FALSE),"-")</f>
        <v>-</v>
      </c>
      <c r="D2268" t="s">
        <v>230</v>
      </c>
      <c r="E2268">
        <v>233.47800000000001</v>
      </c>
      <c r="F2268">
        <v>228.9</v>
      </c>
      <c r="G2268">
        <v>45.658562765651297</v>
      </c>
      <c r="H2268">
        <v>29.006685227496799</v>
      </c>
      <c r="I2268">
        <v>-1.8755165354294601</v>
      </c>
      <c r="J2268">
        <v>22.818202401020699</v>
      </c>
      <c r="K2268">
        <v>191.64170600622501</v>
      </c>
      <c r="L2268">
        <v>169.996118193597</v>
      </c>
      <c r="M2268">
        <v>68.862629896428402</v>
      </c>
      <c r="N2268">
        <v>2.0341941296277399</v>
      </c>
      <c r="O2268">
        <v>13.5867190913062</v>
      </c>
      <c r="P2268">
        <v>93.983050847457605</v>
      </c>
      <c r="Q2268">
        <v>0.16117270539020001</v>
      </c>
    </row>
    <row r="2269" spans="1:17" hidden="1" x14ac:dyDescent="0.3">
      <c r="A2269" t="s">
        <v>4698</v>
      </c>
      <c r="B2269" t="s">
        <v>4699</v>
      </c>
      <c r="C2269" t="str">
        <f>IFERROR(VLOOKUP(Table1[[#This Row],[Ticker]],[1]!Table1[[Symbol]:[Industry]],2,FALSE),"-")</f>
        <v>-</v>
      </c>
      <c r="D2269" t="s">
        <v>1099</v>
      </c>
      <c r="E2269">
        <v>233.42241000000001</v>
      </c>
      <c r="F2269">
        <v>209.95</v>
      </c>
      <c r="G2269">
        <v>135.29179729655499</v>
      </c>
      <c r="H2269">
        <v>2.5005581257584302</v>
      </c>
      <c r="I2269">
        <v>71.359433089184293</v>
      </c>
      <c r="J2269">
        <v>-8.6434829003155205</v>
      </c>
      <c r="K2269">
        <v>190.325781989207</v>
      </c>
      <c r="L2269">
        <v>135.83381239365099</v>
      </c>
      <c r="M2269">
        <v>43.0163548404959</v>
      </c>
      <c r="N2269">
        <v>1.55736677115987</v>
      </c>
      <c r="O2269">
        <v>18.766372945939501</v>
      </c>
      <c r="P2269">
        <v>225</v>
      </c>
    </row>
    <row r="2270" spans="1:17" hidden="1" x14ac:dyDescent="0.3">
      <c r="A2270" t="s">
        <v>4700</v>
      </c>
      <c r="B2270" t="s">
        <v>4701</v>
      </c>
      <c r="C2270" t="str">
        <f>IFERROR(VLOOKUP(Table1[[#This Row],[Ticker]],[1]!Table1[[Symbol]:[Industry]],2,FALSE),"-")</f>
        <v>-</v>
      </c>
      <c r="D2270" t="s">
        <v>119</v>
      </c>
      <c r="E2270">
        <v>233.28630000000001</v>
      </c>
      <c r="F2270">
        <v>9.24</v>
      </c>
      <c r="G2270">
        <v>-38.706536303481997</v>
      </c>
      <c r="H2270">
        <v>-4.4141352051891403</v>
      </c>
      <c r="I2270">
        <v>-16.7395221106413</v>
      </c>
      <c r="J2270">
        <v>-1.7679983912052499</v>
      </c>
      <c r="M2270">
        <v>0</v>
      </c>
      <c r="O2270">
        <v>14.935064935064901</v>
      </c>
      <c r="P2270">
        <v>0</v>
      </c>
    </row>
    <row r="2271" spans="1:17" hidden="1" x14ac:dyDescent="0.3">
      <c r="A2271" t="s">
        <v>4702</v>
      </c>
      <c r="B2271" t="s">
        <v>4703</v>
      </c>
      <c r="C2271" t="str">
        <f>IFERROR(VLOOKUP(Table1[[#This Row],[Ticker]],[1]!Table1[[Symbol]:[Industry]],2,FALSE),"-")</f>
        <v>-</v>
      </c>
      <c r="D2271" t="s">
        <v>166</v>
      </c>
      <c r="E2271">
        <v>232.86420000000001</v>
      </c>
      <c r="F2271">
        <v>297.39999999999998</v>
      </c>
      <c r="G2271">
        <v>-28.873973071279</v>
      </c>
      <c r="H2271">
        <v>0.130397596957676</v>
      </c>
      <c r="I2271">
        <v>-6.3546997146503799</v>
      </c>
      <c r="J2271">
        <v>1.5949742533990801</v>
      </c>
      <c r="K2271">
        <v>282.82558294626602</v>
      </c>
      <c r="L2271">
        <v>281.815573460895</v>
      </c>
      <c r="M2271">
        <v>84.122878690179903</v>
      </c>
      <c r="N2271">
        <v>1.1154022454614401</v>
      </c>
      <c r="O2271">
        <v>24.411566913248102</v>
      </c>
      <c r="P2271">
        <v>38.325581395348799</v>
      </c>
      <c r="Q2271">
        <v>6.0615871923688003E-2</v>
      </c>
    </row>
    <row r="2272" spans="1:17" hidden="1" x14ac:dyDescent="0.3">
      <c r="A2272" t="s">
        <v>4704</v>
      </c>
      <c r="B2272" t="s">
        <v>4705</v>
      </c>
      <c r="C2272" t="str">
        <f>IFERROR(VLOOKUP(Table1[[#This Row],[Ticker]],[1]!Table1[[Symbol]:[Industry]],2,FALSE),"-")</f>
        <v>-</v>
      </c>
      <c r="D2272" t="s">
        <v>1141</v>
      </c>
      <c r="E2272">
        <v>232.61449565999999</v>
      </c>
      <c r="F2272">
        <v>538.1</v>
      </c>
      <c r="G2272">
        <v>-21.687033807848898</v>
      </c>
      <c r="H2272">
        <v>-4.1967069447440801</v>
      </c>
      <c r="I2272">
        <v>-53.726085916392201</v>
      </c>
      <c r="J2272">
        <v>-5.4197755814387696</v>
      </c>
      <c r="K2272">
        <v>585.05661560493797</v>
      </c>
      <c r="L2272">
        <v>616.57885794177696</v>
      </c>
      <c r="M2272">
        <v>34.669703212833198</v>
      </c>
      <c r="N2272">
        <v>0.89859373670325904</v>
      </c>
      <c r="O2272">
        <v>84.891284147927806</v>
      </c>
      <c r="P2272">
        <v>16.082407507280699</v>
      </c>
    </row>
    <row r="2273" spans="1:17" hidden="1" x14ac:dyDescent="0.3">
      <c r="A2273" t="s">
        <v>4706</v>
      </c>
      <c r="B2273" t="s">
        <v>4707</v>
      </c>
      <c r="C2273" t="str">
        <f>IFERROR(VLOOKUP(Table1[[#This Row],[Ticker]],[1]!Table1[[Symbol]:[Industry]],2,FALSE),"-")</f>
        <v>-</v>
      </c>
      <c r="D2273" t="s">
        <v>259</v>
      </c>
      <c r="E2273">
        <v>231.69815841299999</v>
      </c>
      <c r="F2273">
        <v>14.73</v>
      </c>
      <c r="G2273">
        <v>96.149994932171495</v>
      </c>
      <c r="H2273">
        <v>15.167224792425101</v>
      </c>
      <c r="I2273">
        <v>-24.843249012053299</v>
      </c>
      <c r="J2273">
        <v>6.9602322699631198</v>
      </c>
      <c r="K2273">
        <v>12.3973517431647</v>
      </c>
      <c r="L2273">
        <v>11.054191355994201</v>
      </c>
      <c r="M2273">
        <v>93.081440795915199</v>
      </c>
      <c r="N2273">
        <v>1.6902497971214301</v>
      </c>
      <c r="O2273">
        <v>32.043448744059702</v>
      </c>
      <c r="P2273">
        <v>124.885496183206</v>
      </c>
      <c r="Q2273">
        <v>-4.2791662807529999E-3</v>
      </c>
    </row>
    <row r="2274" spans="1:17" hidden="1" x14ac:dyDescent="0.3">
      <c r="A2274" t="s">
        <v>4708</v>
      </c>
      <c r="B2274" t="s">
        <v>4709</v>
      </c>
      <c r="C2274" t="str">
        <f>IFERROR(VLOOKUP(Table1[[#This Row],[Ticker]],[1]!Table1[[Symbol]:[Industry]],2,FALSE),"-")</f>
        <v>-</v>
      </c>
      <c r="D2274" t="s">
        <v>1415</v>
      </c>
      <c r="E2274">
        <v>231.495965525</v>
      </c>
      <c r="F2274">
        <v>25.85</v>
      </c>
      <c r="G2274">
        <v>78.994061620631797</v>
      </c>
      <c r="H2274">
        <v>47.755813381013702</v>
      </c>
      <c r="I2274">
        <v>13.482424567541001</v>
      </c>
      <c r="J2274">
        <v>8.9594797301412203</v>
      </c>
      <c r="K2274">
        <v>19.8530565470192</v>
      </c>
      <c r="L2274">
        <v>17.440246243497601</v>
      </c>
      <c r="M2274">
        <v>91.889880697634297</v>
      </c>
      <c r="N2274">
        <v>0.86205284346600997</v>
      </c>
      <c r="O2274">
        <v>0</v>
      </c>
      <c r="P2274">
        <v>137.15596330275201</v>
      </c>
      <c r="Q2274">
        <v>-2.6741175349327E-2</v>
      </c>
    </row>
    <row r="2275" spans="1:17" hidden="1" x14ac:dyDescent="0.3">
      <c r="A2275" t="s">
        <v>4710</v>
      </c>
      <c r="B2275" t="s">
        <v>4711</v>
      </c>
      <c r="C2275" t="str">
        <f>IFERROR(VLOOKUP(Table1[[#This Row],[Ticker]],[1]!Table1[[Symbol]:[Industry]],2,FALSE),"-")</f>
        <v>-</v>
      </c>
      <c r="D2275" t="s">
        <v>1521</v>
      </c>
      <c r="E2275">
        <v>230.604172428</v>
      </c>
      <c r="F2275">
        <v>130.49</v>
      </c>
      <c r="G2275">
        <v>79.261086923243298</v>
      </c>
      <c r="H2275">
        <v>19.653920688626201</v>
      </c>
      <c r="I2275">
        <v>51.314439025644702</v>
      </c>
      <c r="J2275">
        <v>-9.7910643688689003</v>
      </c>
      <c r="K2275">
        <v>122.102282439829</v>
      </c>
      <c r="L2275">
        <v>102.00219169055801</v>
      </c>
      <c r="M2275">
        <v>46.895526713995899</v>
      </c>
      <c r="N2275">
        <v>0.70198096598780002</v>
      </c>
      <c r="O2275">
        <v>23.618668097172101</v>
      </c>
      <c r="P2275">
        <v>123.120459272595</v>
      </c>
      <c r="Q2275">
        <v>0.110290497979379</v>
      </c>
    </row>
    <row r="2276" spans="1:17" hidden="1" x14ac:dyDescent="0.3">
      <c r="A2276" t="s">
        <v>4712</v>
      </c>
      <c r="B2276" t="s">
        <v>4713</v>
      </c>
      <c r="C2276" t="str">
        <f>IFERROR(VLOOKUP(Table1[[#This Row],[Ticker]],[1]!Table1[[Symbol]:[Industry]],2,FALSE),"-")</f>
        <v>-</v>
      </c>
      <c r="D2276" t="s">
        <v>242</v>
      </c>
      <c r="E2276">
        <v>229.732</v>
      </c>
      <c r="F2276">
        <v>158</v>
      </c>
      <c r="G2276">
        <v>-37.7463344690971</v>
      </c>
      <c r="H2276">
        <v>48.565646883154798</v>
      </c>
      <c r="I2276">
        <v>18.198883018383299</v>
      </c>
      <c r="J2276">
        <v>10.3651497925276</v>
      </c>
      <c r="K2276">
        <v>129.53651752657399</v>
      </c>
      <c r="L2276">
        <v>124.350108541365</v>
      </c>
      <c r="M2276">
        <v>73.633368598404104</v>
      </c>
      <c r="N2276">
        <v>1.63145375255405</v>
      </c>
      <c r="O2276">
        <v>32.278481012658197</v>
      </c>
      <c r="P2276">
        <v>85.773074661963506</v>
      </c>
    </row>
    <row r="2277" spans="1:17" hidden="1" x14ac:dyDescent="0.3">
      <c r="A2277" t="s">
        <v>4714</v>
      </c>
      <c r="B2277" t="s">
        <v>4715</v>
      </c>
      <c r="C2277" t="str">
        <f>IFERROR(VLOOKUP(Table1[[#This Row],[Ticker]],[1]!Table1[[Symbol]:[Industry]],2,FALSE),"-")</f>
        <v>-</v>
      </c>
      <c r="D2277" t="s">
        <v>401</v>
      </c>
      <c r="E2277">
        <v>229.58392900000001</v>
      </c>
      <c r="F2277">
        <v>775.7</v>
      </c>
      <c r="G2277">
        <v>310.31037482039198</v>
      </c>
      <c r="H2277">
        <v>5.0005581257584302</v>
      </c>
      <c r="I2277">
        <v>37.558348900597601</v>
      </c>
      <c r="J2277">
        <v>-7.7199682925903899</v>
      </c>
      <c r="K2277">
        <v>746.19678084411998</v>
      </c>
      <c r="L2277">
        <v>576.10209135647597</v>
      </c>
      <c r="M2277">
        <v>48.230706215206801</v>
      </c>
      <c r="N2277">
        <v>0.97942298319837195</v>
      </c>
      <c r="O2277">
        <v>8.9338661853809391</v>
      </c>
      <c r="P2277">
        <v>378.82716049382702</v>
      </c>
      <c r="Q2277">
        <v>0.15501205803342</v>
      </c>
    </row>
    <row r="2278" spans="1:17" hidden="1" x14ac:dyDescent="0.3">
      <c r="A2278" t="s">
        <v>4716</v>
      </c>
      <c r="B2278" t="s">
        <v>4717</v>
      </c>
      <c r="C2278" t="str">
        <f>IFERROR(VLOOKUP(Table1[[#This Row],[Ticker]],[1]!Table1[[Symbol]:[Industry]],2,FALSE),"-")</f>
        <v>-</v>
      </c>
      <c r="D2278" t="s">
        <v>140</v>
      </c>
      <c r="E2278">
        <v>229.344006157</v>
      </c>
      <c r="F2278">
        <v>61.69</v>
      </c>
      <c r="G2278">
        <v>-52.6661245464472</v>
      </c>
      <c r="H2278">
        <v>8.2741430314188094</v>
      </c>
      <c r="I2278">
        <v>-14.8534060264502</v>
      </c>
      <c r="J2278">
        <v>-12.3475256157998</v>
      </c>
      <c r="K2278">
        <v>60.250184364211798</v>
      </c>
      <c r="L2278">
        <v>64.927329846936999</v>
      </c>
      <c r="M2278">
        <v>50.673419328094198</v>
      </c>
      <c r="N2278">
        <v>1.02808732940933</v>
      </c>
      <c r="O2278">
        <v>56.5893986059328</v>
      </c>
      <c r="P2278">
        <v>47.619047619047599</v>
      </c>
      <c r="Q2278">
        <v>8.8829084085546003E-2</v>
      </c>
    </row>
    <row r="2279" spans="1:17" hidden="1" x14ac:dyDescent="0.3">
      <c r="A2279" t="s">
        <v>4718</v>
      </c>
      <c r="B2279" t="s">
        <v>4719</v>
      </c>
      <c r="C2279" t="str">
        <f>IFERROR(VLOOKUP(Table1[[#This Row],[Ticker]],[1]!Table1[[Symbol]:[Industry]],2,FALSE),"-")</f>
        <v>-</v>
      </c>
      <c r="D2279" t="s">
        <v>408</v>
      </c>
      <c r="E2279">
        <v>228.71700000000001</v>
      </c>
      <c r="F2279">
        <v>177.3</v>
      </c>
      <c r="G2279">
        <v>30.172551323148902</v>
      </c>
      <c r="H2279">
        <v>35.1726229030863</v>
      </c>
      <c r="I2279">
        <v>34.768510853145102</v>
      </c>
      <c r="J2279">
        <v>13.888336845126499</v>
      </c>
      <c r="K2279">
        <v>146.282126921696</v>
      </c>
      <c r="M2279">
        <v>66.212825408468504</v>
      </c>
      <c r="N2279">
        <v>1.1123352396991899</v>
      </c>
      <c r="O2279">
        <v>9.7856739988719497</v>
      </c>
      <c r="P2279">
        <v>84.6875</v>
      </c>
    </row>
    <row r="2280" spans="1:17" hidden="1" x14ac:dyDescent="0.3">
      <c r="A2280" t="s">
        <v>4720</v>
      </c>
      <c r="B2280" t="s">
        <v>4721</v>
      </c>
      <c r="C2280" t="str">
        <f>IFERROR(VLOOKUP(Table1[[#This Row],[Ticker]],[1]!Table1[[Symbol]:[Industry]],2,FALSE),"-")</f>
        <v>-</v>
      </c>
      <c r="D2280" t="s">
        <v>207</v>
      </c>
      <c r="E2280">
        <v>228.267880386</v>
      </c>
      <c r="F2280">
        <v>86.97</v>
      </c>
      <c r="G2280">
        <v>-10.049283438769701</v>
      </c>
      <c r="H2280">
        <v>2.4941846394614302</v>
      </c>
      <c r="I2280">
        <v>-59.341795250276803</v>
      </c>
      <c r="J2280">
        <v>-5.3972840699061599</v>
      </c>
      <c r="K2280">
        <v>90.524811494195802</v>
      </c>
      <c r="L2280">
        <v>103.872259760917</v>
      </c>
      <c r="M2280">
        <v>55.086554627043299</v>
      </c>
      <c r="N2280">
        <v>1.14795897994844</v>
      </c>
      <c r="O2280">
        <v>113.521904104863</v>
      </c>
      <c r="P2280">
        <v>18.730375426621102</v>
      </c>
      <c r="Q2280">
        <v>5.5527258049169999E-3</v>
      </c>
    </row>
    <row r="2281" spans="1:17" hidden="1" x14ac:dyDescent="0.3">
      <c r="A2281" t="s">
        <v>4722</v>
      </c>
      <c r="B2281" t="s">
        <v>4723</v>
      </c>
      <c r="C2281" t="str">
        <f>IFERROR(VLOOKUP(Table1[[#This Row],[Ticker]],[1]!Table1[[Symbol]:[Industry]],2,FALSE),"-")</f>
        <v>-</v>
      </c>
      <c r="D2281" t="s">
        <v>46</v>
      </c>
      <c r="E2281">
        <v>228.115056533</v>
      </c>
      <c r="F2281">
        <v>143.57</v>
      </c>
      <c r="G2281">
        <v>171.37090288270201</v>
      </c>
      <c r="H2281">
        <v>35.398084627525201</v>
      </c>
      <c r="I2281">
        <v>124.715866487197</v>
      </c>
      <c r="J2281">
        <v>20.2602292393845</v>
      </c>
      <c r="K2281">
        <v>111.195199515583</v>
      </c>
      <c r="L2281">
        <v>90.732824245213806</v>
      </c>
      <c r="M2281">
        <v>96.573058057630504</v>
      </c>
      <c r="N2281">
        <v>2.80550487111929</v>
      </c>
      <c r="O2281">
        <v>2.7373406700564198</v>
      </c>
      <c r="P2281">
        <v>197.863070539419</v>
      </c>
      <c r="Q2281">
        <v>6.2702875604966998E-2</v>
      </c>
    </row>
    <row r="2282" spans="1:17" hidden="1" x14ac:dyDescent="0.3">
      <c r="A2282" t="s">
        <v>4724</v>
      </c>
      <c r="B2282" t="s">
        <v>4725</v>
      </c>
      <c r="C2282" t="str">
        <f>IFERROR(VLOOKUP(Table1[[#This Row],[Ticker]],[1]!Table1[[Symbol]:[Industry]],2,FALSE),"-")</f>
        <v>-</v>
      </c>
      <c r="D2282" t="s">
        <v>140</v>
      </c>
      <c r="E2282">
        <v>227.42</v>
      </c>
      <c r="F2282">
        <v>166</v>
      </c>
      <c r="G2282">
        <v>63.2825991700389</v>
      </c>
      <c r="H2282">
        <v>14.7633318483861</v>
      </c>
      <c r="I2282">
        <v>7.4214481059918596</v>
      </c>
      <c r="J2282">
        <v>0.24008966746756899</v>
      </c>
      <c r="K2282">
        <v>148.38096752183699</v>
      </c>
      <c r="L2282">
        <v>130.556028778159</v>
      </c>
      <c r="M2282">
        <v>52.956660853267699</v>
      </c>
      <c r="N2282">
        <v>0.42950729129110699</v>
      </c>
      <c r="O2282">
        <v>8.4337349397590309</v>
      </c>
      <c r="P2282">
        <v>91.907514450866998</v>
      </c>
      <c r="Q2282">
        <v>7.6352770912289994E-2</v>
      </c>
    </row>
    <row r="2283" spans="1:17" hidden="1" x14ac:dyDescent="0.3">
      <c r="A2283" t="s">
        <v>4726</v>
      </c>
      <c r="B2283" t="s">
        <v>4727</v>
      </c>
      <c r="C2283" t="str">
        <f>IFERROR(VLOOKUP(Table1[[#This Row],[Ticker]],[1]!Table1[[Symbol]:[Industry]],2,FALSE),"-")</f>
        <v>-</v>
      </c>
      <c r="D2283" t="s">
        <v>188</v>
      </c>
      <c r="E2283">
        <v>226.90841040000001</v>
      </c>
      <c r="F2283">
        <v>151.19999999999999</v>
      </c>
      <c r="G2283">
        <v>68.368208627845604</v>
      </c>
      <c r="H2283">
        <v>-6.1480905228902101</v>
      </c>
      <c r="I2283">
        <v>7.9018251049478101</v>
      </c>
      <c r="J2283">
        <v>-1.2750618476839399</v>
      </c>
      <c r="K2283">
        <v>150.04700659495001</v>
      </c>
      <c r="L2283">
        <v>135.90462622682401</v>
      </c>
      <c r="M2283">
        <v>54.810797527223599</v>
      </c>
      <c r="N2283">
        <v>1.77000806989228</v>
      </c>
      <c r="O2283">
        <v>19.047619047619001</v>
      </c>
      <c r="P2283">
        <v>101.33155792276899</v>
      </c>
      <c r="Q2283">
        <v>0.113622165395129</v>
      </c>
    </row>
    <row r="2284" spans="1:17" hidden="1" x14ac:dyDescent="0.3">
      <c r="A2284" t="s">
        <v>4728</v>
      </c>
      <c r="B2284" t="s">
        <v>4729</v>
      </c>
      <c r="C2284" t="str">
        <f>IFERROR(VLOOKUP(Table1[[#This Row],[Ticker]],[1]!Table1[[Symbol]:[Industry]],2,FALSE),"-")</f>
        <v>-</v>
      </c>
      <c r="D2284" t="s">
        <v>75</v>
      </c>
      <c r="E2284">
        <v>226.62218999999999</v>
      </c>
      <c r="F2284">
        <v>717</v>
      </c>
      <c r="G2284">
        <v>144.093811632886</v>
      </c>
      <c r="H2284">
        <v>12.5755581257584</v>
      </c>
      <c r="I2284">
        <v>122.847953937029</v>
      </c>
      <c r="J2284">
        <v>-1.7928746065903201</v>
      </c>
      <c r="K2284">
        <v>598.97092531396902</v>
      </c>
      <c r="L2284">
        <v>425.24462224986002</v>
      </c>
      <c r="M2284">
        <v>79.904356146849395</v>
      </c>
      <c r="N2284">
        <v>0.78991355771710403</v>
      </c>
      <c r="O2284">
        <v>1.00418410041842</v>
      </c>
      <c r="P2284">
        <v>234.57769482034499</v>
      </c>
      <c r="Q2284">
        <v>8.3119389609520006E-2</v>
      </c>
    </row>
    <row r="2285" spans="1:17" hidden="1" x14ac:dyDescent="0.3">
      <c r="A2285" t="s">
        <v>4730</v>
      </c>
      <c r="B2285" t="s">
        <v>4731</v>
      </c>
      <c r="C2285" t="str">
        <f>IFERROR(VLOOKUP(Table1[[#This Row],[Ticker]],[1]!Table1[[Symbol]:[Industry]],2,FALSE),"-")</f>
        <v>-</v>
      </c>
      <c r="D2285" t="s">
        <v>539</v>
      </c>
      <c r="E2285">
        <v>225.10543749999999</v>
      </c>
      <c r="F2285">
        <v>173</v>
      </c>
      <c r="G2285">
        <v>29.6641566806287</v>
      </c>
      <c r="H2285">
        <v>12.0515080394026</v>
      </c>
      <c r="I2285">
        <v>-14.455789320306099</v>
      </c>
      <c r="J2285">
        <v>-4.0013125503258697</v>
      </c>
      <c r="K2285">
        <v>172.899868768413</v>
      </c>
      <c r="L2285">
        <v>165.38075965241799</v>
      </c>
      <c r="M2285">
        <v>45.3697539759332</v>
      </c>
      <c r="N2285">
        <v>0.61505607721633304</v>
      </c>
      <c r="O2285">
        <v>36.994219653179101</v>
      </c>
      <c r="P2285">
        <v>69.607843137254903</v>
      </c>
      <c r="Q2285">
        <v>1.5324408482219E-2</v>
      </c>
    </row>
    <row r="2286" spans="1:17" hidden="1" x14ac:dyDescent="0.3">
      <c r="A2286" t="s">
        <v>4732</v>
      </c>
      <c r="B2286" t="s">
        <v>4733</v>
      </c>
      <c r="C2286" t="str">
        <f>IFERROR(VLOOKUP(Table1[[#This Row],[Ticker]],[1]!Table1[[Symbol]:[Industry]],2,FALSE),"-")</f>
        <v>-</v>
      </c>
      <c r="D2286" t="s">
        <v>130</v>
      </c>
      <c r="E2286">
        <v>224.08260999999999</v>
      </c>
      <c r="F2286">
        <v>615.95000000000005</v>
      </c>
      <c r="G2286">
        <v>106.424222363402</v>
      </c>
      <c r="H2286">
        <v>46.3961509903964</v>
      </c>
      <c r="I2286">
        <v>26.1023688402564</v>
      </c>
      <c r="J2286">
        <v>3.4838667237446201</v>
      </c>
      <c r="K2286">
        <v>499.58089719803201</v>
      </c>
      <c r="L2286">
        <v>431.58367999959302</v>
      </c>
      <c r="M2286">
        <v>68.4325851204716</v>
      </c>
      <c r="N2286">
        <v>1.0007720957825601</v>
      </c>
      <c r="O2286">
        <v>18.077766052439301</v>
      </c>
      <c r="Q2286">
        <v>9.1009855827263994E-2</v>
      </c>
    </row>
    <row r="2287" spans="1:17" hidden="1" x14ac:dyDescent="0.3">
      <c r="A2287" t="s">
        <v>4734</v>
      </c>
      <c r="B2287" t="s">
        <v>4735</v>
      </c>
      <c r="C2287" t="str">
        <f>IFERROR(VLOOKUP(Table1[[#This Row],[Ticker]],[1]!Table1[[Symbol]:[Industry]],2,FALSE),"-")</f>
        <v>-</v>
      </c>
      <c r="D2287" t="s">
        <v>247</v>
      </c>
      <c r="E2287">
        <v>223.38789801999999</v>
      </c>
      <c r="F2287">
        <v>212.6</v>
      </c>
      <c r="G2287">
        <v>-26.104585677023898</v>
      </c>
      <c r="H2287">
        <v>7.1787159496205399</v>
      </c>
      <c r="I2287">
        <v>-18.8391210022622</v>
      </c>
      <c r="J2287">
        <v>1.19401453485443</v>
      </c>
      <c r="K2287">
        <v>204.83851563255601</v>
      </c>
      <c r="L2287">
        <v>210.589123497163</v>
      </c>
      <c r="M2287">
        <v>54.443190191960703</v>
      </c>
      <c r="N2287">
        <v>1.35595289162209</v>
      </c>
      <c r="O2287">
        <v>29.350893697083698</v>
      </c>
      <c r="P2287">
        <v>21.555174385362999</v>
      </c>
      <c r="Q2287">
        <v>-0.10183859390312899</v>
      </c>
    </row>
    <row r="2288" spans="1:17" hidden="1" x14ac:dyDescent="0.3">
      <c r="A2288" t="s">
        <v>4736</v>
      </c>
      <c r="B2288" t="s">
        <v>4737</v>
      </c>
      <c r="C2288" t="str">
        <f>IFERROR(VLOOKUP(Table1[[#This Row],[Ticker]],[1]!Table1[[Symbol]:[Industry]],2,FALSE),"-")</f>
        <v>-</v>
      </c>
      <c r="D2288" t="s">
        <v>40</v>
      </c>
      <c r="E2288">
        <v>223.24478149999999</v>
      </c>
      <c r="F2288">
        <v>100.9</v>
      </c>
      <c r="G2288">
        <v>-39.554444738433503</v>
      </c>
      <c r="H2288">
        <v>8.6937399439402494</v>
      </c>
      <c r="I2288">
        <v>-26.2036925977716</v>
      </c>
      <c r="J2288">
        <v>0.82179287023916303</v>
      </c>
      <c r="K2288">
        <v>100.698084582852</v>
      </c>
      <c r="M2288">
        <v>53.776742689773798</v>
      </c>
      <c r="O2288">
        <v>22.348860257680801</v>
      </c>
      <c r="P2288">
        <v>25.967540574282101</v>
      </c>
    </row>
    <row r="2289" spans="1:17" hidden="1" x14ac:dyDescent="0.3">
      <c r="A2289" t="s">
        <v>4738</v>
      </c>
      <c r="B2289" t="s">
        <v>4739</v>
      </c>
      <c r="C2289" t="str">
        <f>IFERROR(VLOOKUP(Table1[[#This Row],[Ticker]],[1]!Table1[[Symbol]:[Industry]],2,FALSE),"-")</f>
        <v>-</v>
      </c>
      <c r="D2289" t="s">
        <v>191</v>
      </c>
      <c r="E2289">
        <v>223.12175999999999</v>
      </c>
      <c r="F2289">
        <v>227.2</v>
      </c>
      <c r="G2289">
        <v>32.424013311453002</v>
      </c>
      <c r="H2289">
        <v>30.3501541481325</v>
      </c>
      <c r="I2289">
        <v>37.372398588209599</v>
      </c>
      <c r="J2289">
        <v>15.7389186324004</v>
      </c>
      <c r="K2289">
        <v>182.33477794286901</v>
      </c>
      <c r="L2289">
        <v>162.84449859033799</v>
      </c>
      <c r="M2289">
        <v>79.850559413330302</v>
      </c>
      <c r="N2289">
        <v>2.2238855426572099</v>
      </c>
      <c r="O2289">
        <v>8.2746478873239493</v>
      </c>
      <c r="P2289">
        <v>70.827067669172905</v>
      </c>
      <c r="Q2289">
        <v>-2.1546346411536001E-2</v>
      </c>
    </row>
    <row r="2290" spans="1:17" hidden="1" x14ac:dyDescent="0.3">
      <c r="A2290" t="s">
        <v>4740</v>
      </c>
      <c r="B2290" t="s">
        <v>4741</v>
      </c>
      <c r="C2290" t="str">
        <f>IFERROR(VLOOKUP(Table1[[#This Row],[Ticker]],[1]!Table1[[Symbol]:[Industry]],2,FALSE),"-")</f>
        <v>-</v>
      </c>
      <c r="D2290" t="s">
        <v>230</v>
      </c>
      <c r="E2290">
        <v>222.94388699999999</v>
      </c>
      <c r="F2290">
        <v>194.49</v>
      </c>
      <c r="G2290">
        <v>-37.329324547791103</v>
      </c>
      <c r="H2290">
        <v>-8.13091446833098</v>
      </c>
      <c r="I2290">
        <v>-18.182462398021698</v>
      </c>
      <c r="J2290">
        <v>0.116690729635636</v>
      </c>
      <c r="K2290">
        <v>202.22601497116301</v>
      </c>
      <c r="L2290">
        <v>193.47030881912801</v>
      </c>
      <c r="M2290">
        <v>33.229364564767103</v>
      </c>
      <c r="N2290">
        <v>0.30501166338934699</v>
      </c>
      <c r="O2290">
        <v>24.119492004730301</v>
      </c>
      <c r="P2290">
        <v>43.0073529411764</v>
      </c>
    </row>
    <row r="2291" spans="1:17" hidden="1" x14ac:dyDescent="0.3">
      <c r="A2291" t="s">
        <v>4742</v>
      </c>
      <c r="B2291" t="s">
        <v>4743</v>
      </c>
      <c r="C2291" t="str">
        <f>IFERROR(VLOOKUP(Table1[[#This Row],[Ticker]],[1]!Table1[[Symbol]:[Industry]],2,FALSE),"-")</f>
        <v>-</v>
      </c>
      <c r="E2291">
        <v>222.7449</v>
      </c>
      <c r="F2291">
        <v>72.650000000000006</v>
      </c>
      <c r="G2291">
        <v>275.58442537914902</v>
      </c>
      <c r="H2291">
        <v>-16.807317769229599</v>
      </c>
      <c r="I2291">
        <v>-7.2445408043938597</v>
      </c>
      <c r="J2291">
        <v>-5.5330613437786704</v>
      </c>
      <c r="K2291">
        <v>81.802019000651896</v>
      </c>
      <c r="L2291">
        <v>65.4157595985412</v>
      </c>
      <c r="M2291">
        <v>17.170175630794699</v>
      </c>
      <c r="N2291">
        <v>1.4739692644309601</v>
      </c>
      <c r="O2291">
        <v>34.6180316586372</v>
      </c>
      <c r="P2291">
        <v>303.61111111111097</v>
      </c>
      <c r="Q2291">
        <v>0.23030318745679401</v>
      </c>
    </row>
    <row r="2292" spans="1:17" hidden="1" x14ac:dyDescent="0.3">
      <c r="A2292" t="s">
        <v>4744</v>
      </c>
      <c r="B2292" t="s">
        <v>4745</v>
      </c>
      <c r="C2292" t="str">
        <f>IFERROR(VLOOKUP(Table1[[#This Row],[Ticker]],[1]!Table1[[Symbol]:[Industry]],2,FALSE),"-")</f>
        <v>-</v>
      </c>
      <c r="E2292">
        <v>222.42609999999999</v>
      </c>
      <c r="F2292">
        <v>8.65</v>
      </c>
      <c r="G2292">
        <v>-102.11736166610901</v>
      </c>
      <c r="H2292">
        <v>-33.840905288875703</v>
      </c>
      <c r="I2292">
        <v>-85.428511557613604</v>
      </c>
      <c r="J2292">
        <v>-9.3886521113756096</v>
      </c>
      <c r="K2292">
        <v>13.4339292100156</v>
      </c>
      <c r="L2292">
        <v>22.6992842931765</v>
      </c>
      <c r="M2292">
        <v>15.989359034307199</v>
      </c>
      <c r="N2292">
        <v>2.13007808523261</v>
      </c>
      <c r="O2292">
        <v>476.87861271676297</v>
      </c>
      <c r="P2292">
        <v>0.46457607433219</v>
      </c>
      <c r="Q2292">
        <v>7.0761262493271998E-2</v>
      </c>
    </row>
    <row r="2293" spans="1:17" hidden="1" x14ac:dyDescent="0.3">
      <c r="A2293" t="s">
        <v>4746</v>
      </c>
      <c r="B2293" t="s">
        <v>4747</v>
      </c>
      <c r="C2293" t="str">
        <f>IFERROR(VLOOKUP(Table1[[#This Row],[Ticker]],[1]!Table1[[Symbol]:[Industry]],2,FALSE),"-")</f>
        <v>-</v>
      </c>
      <c r="D2293" t="s">
        <v>328</v>
      </c>
      <c r="E2293">
        <v>222.027975</v>
      </c>
      <c r="F2293">
        <v>76.05</v>
      </c>
      <c r="G2293">
        <v>5.6807182922959703</v>
      </c>
      <c r="H2293">
        <v>-1.0288536389474601</v>
      </c>
      <c r="I2293">
        <v>-14.3778518635318</v>
      </c>
      <c r="J2293">
        <v>-0.58632012582964599</v>
      </c>
      <c r="K2293">
        <v>78.915760816140903</v>
      </c>
      <c r="L2293">
        <v>78.092299748121505</v>
      </c>
      <c r="M2293">
        <v>43.251193023157498</v>
      </c>
      <c r="N2293">
        <v>0.93858859035032305</v>
      </c>
      <c r="O2293">
        <v>41.880341880341803</v>
      </c>
      <c r="P2293">
        <v>37.771739130434703</v>
      </c>
      <c r="Q2293">
        <v>2.1894857366293E-2</v>
      </c>
    </row>
    <row r="2294" spans="1:17" hidden="1" x14ac:dyDescent="0.3">
      <c r="A2294" t="s">
        <v>4748</v>
      </c>
      <c r="B2294" t="s">
        <v>4749</v>
      </c>
      <c r="C2294" t="str">
        <f>IFERROR(VLOOKUP(Table1[[#This Row],[Ticker]],[1]!Table1[[Symbol]:[Industry]],2,FALSE),"-")</f>
        <v>-</v>
      </c>
      <c r="D2294" t="s">
        <v>4394</v>
      </c>
      <c r="E2294">
        <v>221.20266535799999</v>
      </c>
      <c r="F2294">
        <v>135.61000000000001</v>
      </c>
      <c r="G2294">
        <v>-26.223647507260299</v>
      </c>
      <c r="H2294">
        <v>6.5821013085729998</v>
      </c>
      <c r="I2294">
        <v>-0.52746773051277795</v>
      </c>
      <c r="J2294">
        <v>3.7031534177670902</v>
      </c>
      <c r="K2294">
        <v>125.92593039136899</v>
      </c>
      <c r="L2294">
        <v>131.60063727810001</v>
      </c>
      <c r="M2294">
        <v>75.449981794498598</v>
      </c>
      <c r="N2294">
        <v>1.1777491669724001</v>
      </c>
      <c r="O2294">
        <v>41.398126981786</v>
      </c>
      <c r="P2294">
        <v>26.1488372093023</v>
      </c>
      <c r="Q2294">
        <v>1.6715163054795E-2</v>
      </c>
    </row>
    <row r="2295" spans="1:17" hidden="1" x14ac:dyDescent="0.3">
      <c r="A2295" t="s">
        <v>4750</v>
      </c>
      <c r="B2295" t="s">
        <v>4751</v>
      </c>
      <c r="C2295" t="str">
        <f>IFERROR(VLOOKUP(Table1[[#This Row],[Ticker]],[1]!Table1[[Symbol]:[Industry]],2,FALSE),"-")</f>
        <v>-</v>
      </c>
      <c r="D2295" t="s">
        <v>546</v>
      </c>
      <c r="E2295">
        <v>220.51527580000001</v>
      </c>
      <c r="F2295">
        <v>49.69</v>
      </c>
      <c r="G2295">
        <v>53.102249896332303</v>
      </c>
      <c r="H2295">
        <v>5.9778308530311604</v>
      </c>
      <c r="I2295">
        <v>13.794456028767501</v>
      </c>
      <c r="J2295">
        <v>-4.5489866830190797</v>
      </c>
      <c r="K2295">
        <v>49.012308215795301</v>
      </c>
      <c r="L2295">
        <v>43.418247327597598</v>
      </c>
      <c r="M2295">
        <v>46.059102686250696</v>
      </c>
      <c r="N2295">
        <v>1.8361581405210301</v>
      </c>
      <c r="O2295">
        <v>22.0567518615415</v>
      </c>
      <c r="P2295">
        <v>89.656488549618302</v>
      </c>
      <c r="Q2295">
        <v>6.4863119162404004E-2</v>
      </c>
    </row>
    <row r="2296" spans="1:17" hidden="1" x14ac:dyDescent="0.3">
      <c r="A2296" t="s">
        <v>4752</v>
      </c>
      <c r="B2296" t="s">
        <v>4753</v>
      </c>
      <c r="C2296" t="str">
        <f>IFERROR(VLOOKUP(Table1[[#This Row],[Ticker]],[1]!Table1[[Symbol]:[Industry]],2,FALSE),"-")</f>
        <v>-</v>
      </c>
      <c r="E2296">
        <v>220.46873962500001</v>
      </c>
      <c r="F2296">
        <v>286.35000000000002</v>
      </c>
      <c r="G2296">
        <v>1.49008935427329</v>
      </c>
      <c r="H2296">
        <v>17.175882801083102</v>
      </c>
      <c r="I2296">
        <v>2.5369876743372002</v>
      </c>
      <c r="J2296">
        <v>-4.6307665456705198</v>
      </c>
      <c r="K2296">
        <v>255.28357789255901</v>
      </c>
      <c r="M2296">
        <v>55.239579723478101</v>
      </c>
      <c r="N2296">
        <v>2.7443579576051298</v>
      </c>
      <c r="O2296">
        <v>18.3865898376113</v>
      </c>
      <c r="P2296">
        <v>37.272291466922297</v>
      </c>
    </row>
    <row r="2297" spans="1:17" hidden="1" x14ac:dyDescent="0.3">
      <c r="A2297" t="s">
        <v>4754</v>
      </c>
      <c r="B2297" t="s">
        <v>4755</v>
      </c>
      <c r="C2297" t="str">
        <f>IFERROR(VLOOKUP(Table1[[#This Row],[Ticker]],[1]!Table1[[Symbol]:[Industry]],2,FALSE),"-")</f>
        <v>-</v>
      </c>
      <c r="E2297">
        <v>220.18545</v>
      </c>
      <c r="F2297">
        <v>109</v>
      </c>
      <c r="G2297">
        <v>185.09909796603</v>
      </c>
      <c r="H2297">
        <v>-13.8566146053164</v>
      </c>
      <c r="I2297">
        <v>-13.4942007576555</v>
      </c>
      <c r="J2297">
        <v>5.3947809345933297</v>
      </c>
      <c r="K2297">
        <v>129.35297642513601</v>
      </c>
      <c r="L2297">
        <v>112.43113230107301</v>
      </c>
      <c r="M2297">
        <v>37.829698583330497</v>
      </c>
      <c r="N2297">
        <v>1.3698874425690999</v>
      </c>
      <c r="O2297">
        <v>85.045871559632999</v>
      </c>
      <c r="P2297">
        <v>238.50931677018599</v>
      </c>
    </row>
    <row r="2298" spans="1:17" hidden="1" x14ac:dyDescent="0.3">
      <c r="A2298" t="s">
        <v>4756</v>
      </c>
      <c r="B2298" t="s">
        <v>4757</v>
      </c>
      <c r="C2298" t="str">
        <f>IFERROR(VLOOKUP(Table1[[#This Row],[Ticker]],[1]!Table1[[Symbol]:[Industry]],2,FALSE),"-")</f>
        <v>-</v>
      </c>
      <c r="D2298" t="s">
        <v>21</v>
      </c>
      <c r="E2298">
        <v>220.02600809</v>
      </c>
      <c r="F2298">
        <v>13.51</v>
      </c>
      <c r="G2298">
        <v>-43.722344526747598</v>
      </c>
      <c r="H2298">
        <v>-16.032775207574801</v>
      </c>
      <c r="I2298">
        <v>2.0054264929025898</v>
      </c>
      <c r="J2298">
        <v>-1.1290764462240801</v>
      </c>
      <c r="K2298">
        <v>13.187433065076</v>
      </c>
      <c r="L2298">
        <v>13.5125433375127</v>
      </c>
      <c r="M2298">
        <v>39.573663895597399</v>
      </c>
      <c r="N2298">
        <v>0.41022197261242599</v>
      </c>
      <c r="O2298">
        <v>33.974833456698697</v>
      </c>
      <c r="P2298">
        <v>37.1573604060913</v>
      </c>
    </row>
    <row r="2299" spans="1:17" hidden="1" x14ac:dyDescent="0.3">
      <c r="A2299" t="s">
        <v>4758</v>
      </c>
      <c r="B2299" t="s">
        <v>4759</v>
      </c>
      <c r="C2299" t="str">
        <f>IFERROR(VLOOKUP(Table1[[#This Row],[Ticker]],[1]!Table1[[Symbol]:[Industry]],2,FALSE),"-")</f>
        <v>-</v>
      </c>
      <c r="D2299" t="s">
        <v>1521</v>
      </c>
      <c r="E2299">
        <v>219.96802263999999</v>
      </c>
      <c r="F2299">
        <v>27.8</v>
      </c>
      <c r="G2299">
        <v>23.3164482996327</v>
      </c>
      <c r="H2299">
        <v>-2.78701144752542</v>
      </c>
      <c r="I2299">
        <v>-27.117516142456701</v>
      </c>
      <c r="J2299">
        <v>-3.1867754382296498</v>
      </c>
      <c r="K2299">
        <v>29.597143667675901</v>
      </c>
      <c r="L2299">
        <v>28.210956628180199</v>
      </c>
      <c r="M2299">
        <v>26.7117071230556</v>
      </c>
      <c r="N2299">
        <v>0.275525020491654</v>
      </c>
      <c r="O2299">
        <v>56.834532374100696</v>
      </c>
      <c r="P2299">
        <v>49.061662198391403</v>
      </c>
      <c r="Q2299">
        <v>6.1055115312997003E-2</v>
      </c>
    </row>
    <row r="2300" spans="1:17" hidden="1" x14ac:dyDescent="0.3">
      <c r="A2300" t="s">
        <v>4760</v>
      </c>
      <c r="B2300" t="s">
        <v>4761</v>
      </c>
      <c r="C2300" t="str">
        <f>IFERROR(VLOOKUP(Table1[[#This Row],[Ticker]],[1]!Table1[[Symbol]:[Industry]],2,FALSE),"-")</f>
        <v>-</v>
      </c>
      <c r="D2300" t="s">
        <v>617</v>
      </c>
      <c r="E2300">
        <v>219.688151342</v>
      </c>
      <c r="F2300">
        <v>2.33</v>
      </c>
      <c r="G2300">
        <v>-14.2289324324794</v>
      </c>
      <c r="H2300">
        <v>-6.9245954562351697</v>
      </c>
      <c r="I2300">
        <v>-44.9593368687134</v>
      </c>
      <c r="J2300">
        <v>-6.6659575748787203</v>
      </c>
      <c r="K2300">
        <v>2.6591189819724002</v>
      </c>
      <c r="L2300">
        <v>2.8299488416185801</v>
      </c>
      <c r="M2300">
        <v>20.5073395045866</v>
      </c>
      <c r="N2300">
        <v>0.63142768237420199</v>
      </c>
      <c r="O2300">
        <v>96.137339055794001</v>
      </c>
      <c r="P2300">
        <v>33.142857142857103</v>
      </c>
      <c r="Q2300">
        <v>5.9208091022231998E-2</v>
      </c>
    </row>
    <row r="2301" spans="1:17" hidden="1" x14ac:dyDescent="0.3">
      <c r="A2301" t="s">
        <v>4762</v>
      </c>
      <c r="B2301" t="s">
        <v>4763</v>
      </c>
      <c r="C2301" t="str">
        <f>IFERROR(VLOOKUP(Table1[[#This Row],[Ticker]],[1]!Table1[[Symbol]:[Industry]],2,FALSE),"-")</f>
        <v>-</v>
      </c>
      <c r="D2301" t="s">
        <v>617</v>
      </c>
      <c r="E2301">
        <v>219.15999489999999</v>
      </c>
      <c r="F2301">
        <v>206.36</v>
      </c>
      <c r="G2301">
        <v>43.385574703401304</v>
      </c>
      <c r="H2301">
        <v>-6.4694418742415598</v>
      </c>
      <c r="I2301">
        <v>-14.4987695058194</v>
      </c>
      <c r="J2301">
        <v>-2.75726565070685</v>
      </c>
      <c r="K2301">
        <v>208.03024080807899</v>
      </c>
      <c r="L2301">
        <v>191.231687382281</v>
      </c>
      <c r="M2301">
        <v>56.100347559599598</v>
      </c>
      <c r="N2301">
        <v>0.88777586371056305</v>
      </c>
      <c r="O2301">
        <v>40.821864702461703</v>
      </c>
      <c r="P2301">
        <v>107.467361111111</v>
      </c>
      <c r="Q2301">
        <v>0.116818446784686</v>
      </c>
    </row>
    <row r="2302" spans="1:17" hidden="1" x14ac:dyDescent="0.3">
      <c r="A2302" t="s">
        <v>4764</v>
      </c>
      <c r="B2302" t="s">
        <v>4765</v>
      </c>
      <c r="C2302" t="str">
        <f>IFERROR(VLOOKUP(Table1[[#This Row],[Ticker]],[1]!Table1[[Symbol]:[Industry]],2,FALSE),"-")</f>
        <v>-</v>
      </c>
      <c r="D2302" t="s">
        <v>617</v>
      </c>
      <c r="E2302">
        <v>219.11713065000001</v>
      </c>
      <c r="F2302">
        <v>24.68</v>
      </c>
      <c r="G2302">
        <v>-16.581834641763301</v>
      </c>
      <c r="H2302">
        <v>9.1123228316407907</v>
      </c>
      <c r="I2302">
        <v>-32.646099142383001</v>
      </c>
      <c r="J2302">
        <v>-7.6950014247232099</v>
      </c>
      <c r="K2302">
        <v>23.864497637867</v>
      </c>
      <c r="L2302">
        <v>22.512999867212098</v>
      </c>
      <c r="M2302">
        <v>43.1388307169968</v>
      </c>
      <c r="N2302">
        <v>1.02803660295206</v>
      </c>
      <c r="O2302">
        <v>31.685575364667699</v>
      </c>
      <c r="P2302">
        <v>132.830188679245</v>
      </c>
    </row>
    <row r="2303" spans="1:17" hidden="1" x14ac:dyDescent="0.3">
      <c r="A2303" t="s">
        <v>4766</v>
      </c>
      <c r="B2303" t="s">
        <v>4767</v>
      </c>
      <c r="C2303" t="str">
        <f>IFERROR(VLOOKUP(Table1[[#This Row],[Ticker]],[1]!Table1[[Symbol]:[Industry]],2,FALSE),"-")</f>
        <v>-</v>
      </c>
      <c r="D2303" t="s">
        <v>151</v>
      </c>
      <c r="E2303">
        <v>219.03463927499999</v>
      </c>
      <c r="F2303">
        <v>37.75</v>
      </c>
      <c r="G2303">
        <v>111.323351521136</v>
      </c>
      <c r="H2303">
        <v>61.727851392816703</v>
      </c>
      <c r="I2303">
        <v>82.084391273308896</v>
      </c>
      <c r="J2303">
        <v>-7.2976465402811801</v>
      </c>
      <c r="K2303">
        <v>27.928376439897399</v>
      </c>
      <c r="L2303">
        <v>22.285259798263901</v>
      </c>
      <c r="M2303">
        <v>69.529069470741504</v>
      </c>
      <c r="N2303">
        <v>1.9079664516358401</v>
      </c>
      <c r="O2303">
        <v>8.6622516556291398</v>
      </c>
      <c r="P2303">
        <v>157.67918088737201</v>
      </c>
      <c r="Q2303">
        <v>7.8024279715889003E-2</v>
      </c>
    </row>
    <row r="2304" spans="1:17" hidden="1" x14ac:dyDescent="0.3">
      <c r="A2304" t="s">
        <v>4768</v>
      </c>
      <c r="B2304" t="s">
        <v>4769</v>
      </c>
      <c r="C2304" t="str">
        <f>IFERROR(VLOOKUP(Table1[[#This Row],[Ticker]],[1]!Table1[[Symbol]:[Industry]],2,FALSE),"-")</f>
        <v>-</v>
      </c>
      <c r="D2304" t="s">
        <v>242</v>
      </c>
      <c r="E2304">
        <v>217.85949795900001</v>
      </c>
      <c r="F2304">
        <v>160.55000000000001</v>
      </c>
      <c r="G2304">
        <v>-41.172092109144799</v>
      </c>
      <c r="H2304">
        <v>-0.64823080157720003</v>
      </c>
      <c r="I2304">
        <v>-19.739308113448999</v>
      </c>
      <c r="J2304">
        <v>6.9998329629752396</v>
      </c>
      <c r="K2304">
        <v>148.57774094506701</v>
      </c>
      <c r="L2304">
        <v>164.324751968637</v>
      </c>
      <c r="M2304">
        <v>85.079916175670107</v>
      </c>
      <c r="N2304">
        <v>1.90483919291993</v>
      </c>
      <c r="O2304">
        <v>32.494062222675701</v>
      </c>
      <c r="P2304">
        <v>26.417322834645599</v>
      </c>
      <c r="Q2304">
        <v>-6.4059701499806998E-2</v>
      </c>
    </row>
    <row r="2305" spans="1:17" hidden="1" x14ac:dyDescent="0.3">
      <c r="A2305" t="s">
        <v>4770</v>
      </c>
      <c r="B2305" t="s">
        <v>4771</v>
      </c>
      <c r="C2305" t="str">
        <f>IFERROR(VLOOKUP(Table1[[#This Row],[Ticker]],[1]!Table1[[Symbol]:[Industry]],2,FALSE),"-")</f>
        <v>-</v>
      </c>
      <c r="D2305" t="s">
        <v>230</v>
      </c>
      <c r="E2305">
        <v>217.44</v>
      </c>
      <c r="F2305">
        <v>724.8</v>
      </c>
      <c r="G2305">
        <v>-38.624076779355697</v>
      </c>
      <c r="H2305">
        <v>8.2818081257584293</v>
      </c>
      <c r="I2305">
        <v>-20.936295401426001</v>
      </c>
      <c r="J2305">
        <v>2.3613017886796901</v>
      </c>
      <c r="K2305">
        <v>713.39509821856905</v>
      </c>
      <c r="L2305">
        <v>766.15791912622797</v>
      </c>
      <c r="M2305">
        <v>55.2264046259656</v>
      </c>
      <c r="N2305">
        <v>0.88756704284155696</v>
      </c>
      <c r="O2305">
        <v>37.141280353200898</v>
      </c>
      <c r="P2305">
        <v>15.5059760956175</v>
      </c>
      <c r="Q2305">
        <v>6.6834057295100001E-3</v>
      </c>
    </row>
    <row r="2306" spans="1:17" hidden="1" x14ac:dyDescent="0.3">
      <c r="A2306" t="s">
        <v>4772</v>
      </c>
      <c r="B2306" t="s">
        <v>4773</v>
      </c>
      <c r="C2306" t="str">
        <f>IFERROR(VLOOKUP(Table1[[#This Row],[Ticker]],[1]!Table1[[Symbol]:[Industry]],2,FALSE),"-")</f>
        <v>-</v>
      </c>
      <c r="D2306" t="s">
        <v>247</v>
      </c>
      <c r="E2306">
        <v>217.38749784000001</v>
      </c>
      <c r="F2306">
        <v>278.05</v>
      </c>
      <c r="G2306">
        <v>-3.6675410851860701</v>
      </c>
      <c r="H2306">
        <v>-0.25137985873769098</v>
      </c>
      <c r="I2306">
        <v>-1.24818261046663</v>
      </c>
      <c r="J2306">
        <v>-1.0214386592781499</v>
      </c>
      <c r="K2306">
        <v>273.20119803324502</v>
      </c>
      <c r="L2306">
        <v>262.568723348915</v>
      </c>
      <c r="M2306">
        <v>50.533787324954801</v>
      </c>
      <c r="N2306">
        <v>0.60351884805228695</v>
      </c>
      <c r="O2306">
        <v>29.113468800575401</v>
      </c>
      <c r="P2306">
        <v>26.185613796233199</v>
      </c>
      <c r="Q2306">
        <v>2.4452409250747001E-2</v>
      </c>
    </row>
    <row r="2307" spans="1:17" hidden="1" x14ac:dyDescent="0.3">
      <c r="A2307" t="s">
        <v>4774</v>
      </c>
      <c r="B2307" t="s">
        <v>4775</v>
      </c>
      <c r="C2307" t="str">
        <f>IFERROR(VLOOKUP(Table1[[#This Row],[Ticker]],[1]!Table1[[Symbol]:[Industry]],2,FALSE),"-")</f>
        <v>-</v>
      </c>
      <c r="D2307" t="s">
        <v>59</v>
      </c>
      <c r="E2307">
        <v>217.07874375</v>
      </c>
      <c r="F2307">
        <v>184.25</v>
      </c>
      <c r="G2307">
        <v>-18.973856845077499</v>
      </c>
      <c r="H2307">
        <v>-14.2850664030176</v>
      </c>
      <c r="I2307">
        <v>-24.160342480609099</v>
      </c>
      <c r="J2307">
        <v>-3.6697986897892099</v>
      </c>
      <c r="K2307">
        <v>192.19519486584301</v>
      </c>
      <c r="L2307">
        <v>196.60730500260499</v>
      </c>
      <c r="M2307">
        <v>37.735761176235997</v>
      </c>
      <c r="N2307">
        <v>0.84708582442036595</v>
      </c>
      <c r="O2307">
        <v>22.930800542740801</v>
      </c>
      <c r="P2307">
        <v>15.15625</v>
      </c>
      <c r="Q2307">
        <v>0.11413255047102</v>
      </c>
    </row>
    <row r="2308" spans="1:17" hidden="1" x14ac:dyDescent="0.3">
      <c r="A2308" t="s">
        <v>4776</v>
      </c>
      <c r="B2308" t="s">
        <v>4777</v>
      </c>
      <c r="C2308" t="str">
        <f>IFERROR(VLOOKUP(Table1[[#This Row],[Ticker]],[1]!Table1[[Symbol]:[Industry]],2,FALSE),"-")</f>
        <v>-</v>
      </c>
      <c r="D2308" t="s">
        <v>122</v>
      </c>
      <c r="E2308">
        <v>216.81436199999999</v>
      </c>
      <c r="F2308">
        <v>24.33</v>
      </c>
      <c r="G2308">
        <v>243.501197365736</v>
      </c>
      <c r="H2308">
        <v>-16.0474075330694</v>
      </c>
      <c r="I2308">
        <v>1.4764652862774701</v>
      </c>
      <c r="J2308">
        <v>-4.2453588773869102</v>
      </c>
      <c r="K2308">
        <v>25.9685695234081</v>
      </c>
      <c r="L2308">
        <v>21.917307879036699</v>
      </c>
      <c r="M2308">
        <v>32.555360259733398</v>
      </c>
      <c r="N2308">
        <v>0.84649618105207203</v>
      </c>
      <c r="O2308">
        <v>64.241676942046794</v>
      </c>
      <c r="P2308">
        <v>298.85245901639303</v>
      </c>
      <c r="Q2308">
        <v>0.114042766187112</v>
      </c>
    </row>
    <row r="2309" spans="1:17" hidden="1" x14ac:dyDescent="0.3">
      <c r="A2309" t="s">
        <v>4778</v>
      </c>
      <c r="B2309" t="s">
        <v>4779</v>
      </c>
      <c r="C2309" t="str">
        <f>IFERROR(VLOOKUP(Table1[[#This Row],[Ticker]],[1]!Table1[[Symbol]:[Industry]],2,FALSE),"-")</f>
        <v>-</v>
      </c>
      <c r="D2309" t="s">
        <v>401</v>
      </c>
      <c r="E2309">
        <v>216.74962955999999</v>
      </c>
      <c r="F2309">
        <v>94.62</v>
      </c>
      <c r="G2309">
        <v>71.853405187697803</v>
      </c>
      <c r="H2309">
        <v>3.8106320629118402</v>
      </c>
      <c r="I2309">
        <v>-34.6042393195278</v>
      </c>
      <c r="J2309">
        <v>12.077879328786601</v>
      </c>
      <c r="K2309">
        <v>89.886640555292303</v>
      </c>
      <c r="L2309">
        <v>85.505007270441496</v>
      </c>
      <c r="M2309">
        <v>63.512477565155002</v>
      </c>
      <c r="N2309">
        <v>1.8172130031848299</v>
      </c>
      <c r="O2309">
        <v>42.062988797294402</v>
      </c>
      <c r="P2309">
        <v>105.695652173913</v>
      </c>
      <c r="Q2309">
        <v>3.0481844716569999E-2</v>
      </c>
    </row>
    <row r="2310" spans="1:17" hidden="1" x14ac:dyDescent="0.3">
      <c r="A2310" t="s">
        <v>4780</v>
      </c>
      <c r="B2310" t="s">
        <v>4781</v>
      </c>
      <c r="C2310" t="str">
        <f>IFERROR(VLOOKUP(Table1[[#This Row],[Ticker]],[1]!Table1[[Symbol]:[Industry]],2,FALSE),"-")</f>
        <v>-</v>
      </c>
      <c r="D2310" t="s">
        <v>230</v>
      </c>
      <c r="E2310">
        <v>216.45305999999999</v>
      </c>
      <c r="F2310">
        <v>212</v>
      </c>
      <c r="G2310">
        <v>107.613268500708</v>
      </c>
      <c r="H2310">
        <v>-20.374978354928199</v>
      </c>
      <c r="I2310">
        <v>84.293283970633397</v>
      </c>
      <c r="J2310">
        <v>-1.2750618476839399</v>
      </c>
      <c r="K2310">
        <v>207.53992429933101</v>
      </c>
      <c r="L2310">
        <v>164.56413835538299</v>
      </c>
      <c r="M2310">
        <v>58.671288495681097</v>
      </c>
      <c r="N2310">
        <v>0.260370697263901</v>
      </c>
      <c r="O2310">
        <v>20.849056603773501</v>
      </c>
      <c r="P2310">
        <v>140.90909090909</v>
      </c>
    </row>
    <row r="2311" spans="1:17" hidden="1" x14ac:dyDescent="0.3">
      <c r="A2311" t="s">
        <v>4782</v>
      </c>
      <c r="B2311" t="s">
        <v>4783</v>
      </c>
      <c r="C2311" t="str">
        <f>IFERROR(VLOOKUP(Table1[[#This Row],[Ticker]],[1]!Table1[[Symbol]:[Industry]],2,FALSE),"-")</f>
        <v>-</v>
      </c>
      <c r="D2311" t="s">
        <v>1656</v>
      </c>
      <c r="E2311">
        <v>216.38287</v>
      </c>
      <c r="F2311">
        <v>306.5</v>
      </c>
      <c r="G2311">
        <v>-53.329325504980503</v>
      </c>
      <c r="H2311">
        <v>9.7802516123484793</v>
      </c>
      <c r="I2311">
        <v>-38.501813284895398</v>
      </c>
      <c r="J2311">
        <v>11.6769676726112</v>
      </c>
      <c r="K2311">
        <v>294.813291816336</v>
      </c>
      <c r="L2311">
        <v>341.11181344208501</v>
      </c>
      <c r="M2311">
        <v>59.4606858651713</v>
      </c>
      <c r="N2311">
        <v>2.7152516904583002</v>
      </c>
      <c r="O2311">
        <v>68.678629690048894</v>
      </c>
      <c r="P2311">
        <v>17.884615384615302</v>
      </c>
    </row>
    <row r="2312" spans="1:17" hidden="1" x14ac:dyDescent="0.3">
      <c r="A2312" t="s">
        <v>4784</v>
      </c>
      <c r="B2312" t="s">
        <v>4785</v>
      </c>
      <c r="C2312" t="str">
        <f>IFERROR(VLOOKUP(Table1[[#This Row],[Ticker]],[1]!Table1[[Symbol]:[Industry]],2,FALSE),"-")</f>
        <v>-</v>
      </c>
      <c r="E2312">
        <v>215.69040000000001</v>
      </c>
      <c r="F2312">
        <v>206.6</v>
      </c>
      <c r="G2312">
        <v>-35.390777311959297</v>
      </c>
      <c r="H2312">
        <v>27.347856481279099</v>
      </c>
      <c r="I2312">
        <v>-2.9792656238158401</v>
      </c>
      <c r="J2312">
        <v>27.328373551867902</v>
      </c>
      <c r="K2312">
        <v>142.000930678988</v>
      </c>
      <c r="L2312">
        <v>165.083163582688</v>
      </c>
      <c r="M2312">
        <v>92.591593999510494</v>
      </c>
      <c r="N2312">
        <v>2.6925627276820401</v>
      </c>
      <c r="O2312">
        <v>25.8470474346563</v>
      </c>
      <c r="P2312">
        <v>79.652173913043399</v>
      </c>
    </row>
    <row r="2313" spans="1:17" hidden="1" x14ac:dyDescent="0.3">
      <c r="A2313" t="s">
        <v>4786</v>
      </c>
      <c r="B2313" t="s">
        <v>4787</v>
      </c>
      <c r="C2313" t="str">
        <f>IFERROR(VLOOKUP(Table1[[#This Row],[Ticker]],[1]!Table1[[Symbol]:[Industry]],2,FALSE),"-")</f>
        <v>-</v>
      </c>
      <c r="D2313" t="s">
        <v>242</v>
      </c>
      <c r="E2313">
        <v>215.68608628000001</v>
      </c>
      <c r="F2313">
        <v>215.9</v>
      </c>
      <c r="G2313">
        <v>-16.2763990831189</v>
      </c>
      <c r="H2313">
        <v>37.774870406066</v>
      </c>
      <c r="I2313">
        <v>-5.68341895735702</v>
      </c>
      <c r="J2313">
        <v>17.681369656130698</v>
      </c>
      <c r="K2313">
        <v>186.33345800561199</v>
      </c>
      <c r="L2313">
        <v>187.645959758109</v>
      </c>
      <c r="M2313">
        <v>72.918097774240493</v>
      </c>
      <c r="N2313">
        <v>1.8118453980292499</v>
      </c>
      <c r="O2313">
        <v>6.8609109963850603</v>
      </c>
      <c r="P2313">
        <v>48.658538037054903</v>
      </c>
      <c r="Q2313">
        <v>-7.3771502944234998E-2</v>
      </c>
    </row>
    <row r="2314" spans="1:17" hidden="1" x14ac:dyDescent="0.3">
      <c r="A2314" t="s">
        <v>4788</v>
      </c>
      <c r="B2314" t="s">
        <v>4789</v>
      </c>
      <c r="C2314" t="str">
        <f>IFERROR(VLOOKUP(Table1[[#This Row],[Ticker]],[1]!Table1[[Symbol]:[Industry]],2,FALSE),"-")</f>
        <v>-</v>
      </c>
      <c r="D2314" t="s">
        <v>49</v>
      </c>
      <c r="E2314">
        <v>215.49730579000001</v>
      </c>
      <c r="F2314">
        <v>110.15</v>
      </c>
      <c r="G2314">
        <v>-15.258811942586499</v>
      </c>
      <c r="H2314">
        <v>-2.0232513980510798</v>
      </c>
      <c r="I2314">
        <v>-13.3022954797846</v>
      </c>
      <c r="J2314">
        <v>0.47045951198532898</v>
      </c>
      <c r="K2314">
        <v>106.86661547639</v>
      </c>
      <c r="L2314">
        <v>107.309766164458</v>
      </c>
      <c r="M2314">
        <v>73.827158180976795</v>
      </c>
      <c r="N2314">
        <v>0.82002395552243401</v>
      </c>
      <c r="O2314">
        <v>9.5778483885610601</v>
      </c>
      <c r="P2314">
        <v>22.3888888888889</v>
      </c>
      <c r="Q2314">
        <v>4.1598302606997997E-2</v>
      </c>
    </row>
    <row r="2315" spans="1:17" hidden="1" x14ac:dyDescent="0.3">
      <c r="A2315" t="s">
        <v>4790</v>
      </c>
      <c r="B2315" t="s">
        <v>4791</v>
      </c>
      <c r="C2315" t="str">
        <f>IFERROR(VLOOKUP(Table1[[#This Row],[Ticker]],[1]!Table1[[Symbol]:[Industry]],2,FALSE),"-")</f>
        <v>-</v>
      </c>
      <c r="D2315" t="s">
        <v>148</v>
      </c>
      <c r="E2315">
        <v>215.15401507600001</v>
      </c>
      <c r="F2315">
        <v>93.17</v>
      </c>
      <c r="G2315">
        <v>96.110461823192693</v>
      </c>
      <c r="H2315">
        <v>32.288824557165498</v>
      </c>
      <c r="I2315">
        <v>90.320549020699801</v>
      </c>
      <c r="J2315">
        <v>4.6053257233150298</v>
      </c>
      <c r="K2315">
        <v>74.715520641738493</v>
      </c>
      <c r="L2315">
        <v>59.169154193273997</v>
      </c>
      <c r="M2315">
        <v>71.172374389466</v>
      </c>
      <c r="N2315">
        <v>1.15487894569798</v>
      </c>
      <c r="O2315">
        <v>6.2359128474830996</v>
      </c>
      <c r="P2315">
        <v>166.2</v>
      </c>
      <c r="Q2315">
        <v>0.14114093051463</v>
      </c>
    </row>
    <row r="2316" spans="1:17" hidden="1" x14ac:dyDescent="0.3">
      <c r="A2316" t="s">
        <v>4792</v>
      </c>
      <c r="B2316" t="s">
        <v>4793</v>
      </c>
      <c r="C2316" t="str">
        <f>IFERROR(VLOOKUP(Table1[[#This Row],[Ticker]],[1]!Table1[[Symbol]:[Industry]],2,FALSE),"-")</f>
        <v>-</v>
      </c>
      <c r="D2316" t="s">
        <v>900</v>
      </c>
      <c r="E2316">
        <v>214.65193600000001</v>
      </c>
      <c r="F2316">
        <v>155</v>
      </c>
      <c r="G2316">
        <v>237.55890235643301</v>
      </c>
      <c r="H2316">
        <v>3.4819517777102602</v>
      </c>
      <c r="I2316">
        <v>190.73136267433699</v>
      </c>
      <c r="J2316">
        <v>-7.2410587564938398</v>
      </c>
      <c r="K2316">
        <v>150.49663267822999</v>
      </c>
      <c r="L2316">
        <v>110.104163450884</v>
      </c>
      <c r="M2316">
        <v>49.444579728030099</v>
      </c>
      <c r="N2316">
        <v>0.74492415392196898</v>
      </c>
      <c r="O2316">
        <v>16.870967741935399</v>
      </c>
      <c r="P2316">
        <v>294.90445859872602</v>
      </c>
      <c r="Q2316">
        <v>0.120378289037978</v>
      </c>
    </row>
    <row r="2317" spans="1:17" hidden="1" x14ac:dyDescent="0.3">
      <c r="A2317" t="s">
        <v>4794</v>
      </c>
      <c r="B2317" t="s">
        <v>4795</v>
      </c>
      <c r="C2317" t="str">
        <f>IFERROR(VLOOKUP(Table1[[#This Row],[Ticker]],[1]!Table1[[Symbol]:[Industry]],2,FALSE),"-")</f>
        <v>-</v>
      </c>
      <c r="D2317" t="s">
        <v>242</v>
      </c>
      <c r="E2317">
        <v>214.22774472</v>
      </c>
      <c r="F2317">
        <v>22.16</v>
      </c>
      <c r="G2317">
        <v>221.43809781849501</v>
      </c>
      <c r="H2317">
        <v>87.246466825155494</v>
      </c>
      <c r="I2317">
        <v>81.196638938504506</v>
      </c>
      <c r="J2317">
        <v>20.153509580887398</v>
      </c>
      <c r="K2317">
        <v>14.4050630101002</v>
      </c>
      <c r="L2317">
        <v>11.063461372616899</v>
      </c>
      <c r="M2317">
        <v>88.297328931191501</v>
      </c>
      <c r="N2317">
        <v>1.9304021535648901</v>
      </c>
      <c r="O2317">
        <v>2.03068592057762</v>
      </c>
      <c r="P2317">
        <v>310.37037037036998</v>
      </c>
    </row>
    <row r="2318" spans="1:17" hidden="1" x14ac:dyDescent="0.3">
      <c r="A2318" t="s">
        <v>4796</v>
      </c>
      <c r="B2318" t="s">
        <v>4797</v>
      </c>
      <c r="C2318" t="str">
        <f>IFERROR(VLOOKUP(Table1[[#This Row],[Ticker]],[1]!Table1[[Symbol]:[Industry]],2,FALSE),"-")</f>
        <v>-</v>
      </c>
      <c r="D2318" t="s">
        <v>140</v>
      </c>
      <c r="E2318">
        <v>213.864</v>
      </c>
      <c r="F2318">
        <v>700</v>
      </c>
      <c r="G2318">
        <v>39.352117886616398</v>
      </c>
      <c r="H2318">
        <v>-6.0501665119227201</v>
      </c>
      <c r="I2318">
        <v>77.186176863526299</v>
      </c>
      <c r="J2318">
        <v>-2.1038498337999698</v>
      </c>
      <c r="K2318">
        <v>721.88165742838305</v>
      </c>
      <c r="L2318">
        <v>577.32124597384495</v>
      </c>
      <c r="M2318">
        <v>31.521712689648101</v>
      </c>
      <c r="N2318">
        <v>0.34567901234567899</v>
      </c>
      <c r="O2318">
        <v>39.9</v>
      </c>
      <c r="P2318">
        <v>103.016241299303</v>
      </c>
    </row>
    <row r="2319" spans="1:17" hidden="1" x14ac:dyDescent="0.3">
      <c r="A2319" t="s">
        <v>4798</v>
      </c>
      <c r="B2319" t="s">
        <v>4799</v>
      </c>
      <c r="C2319" t="str">
        <f>IFERROR(VLOOKUP(Table1[[#This Row],[Ticker]],[1]!Table1[[Symbol]:[Industry]],2,FALSE),"-")</f>
        <v>-</v>
      </c>
      <c r="D2319" t="s">
        <v>46</v>
      </c>
      <c r="E2319">
        <v>211.9396734</v>
      </c>
      <c r="F2319">
        <v>52.78</v>
      </c>
      <c r="G2319">
        <v>43.975309016103303</v>
      </c>
      <c r="H2319">
        <v>11.2421311594663</v>
      </c>
      <c r="I2319">
        <v>6.3377948492250802</v>
      </c>
      <c r="J2319">
        <v>-1.1613824236596799</v>
      </c>
      <c r="K2319">
        <v>47.4759564789819</v>
      </c>
      <c r="L2319">
        <v>43.559964829715298</v>
      </c>
      <c r="M2319">
        <v>61.124755135895299</v>
      </c>
      <c r="N2319">
        <v>2.37876332250862</v>
      </c>
      <c r="O2319">
        <v>23.1527093596059</v>
      </c>
      <c r="P2319">
        <v>74.768211920529794</v>
      </c>
      <c r="Q2319">
        <v>-8.0109582094709999E-3</v>
      </c>
    </row>
    <row r="2320" spans="1:17" hidden="1" x14ac:dyDescent="0.3">
      <c r="A2320" t="s">
        <v>4800</v>
      </c>
      <c r="B2320" t="s">
        <v>4801</v>
      </c>
      <c r="C2320" t="str">
        <f>IFERROR(VLOOKUP(Table1[[#This Row],[Ticker]],[1]!Table1[[Symbol]:[Industry]],2,FALSE),"-")</f>
        <v>-</v>
      </c>
      <c r="D2320" t="s">
        <v>191</v>
      </c>
      <c r="E2320">
        <v>211.486061775</v>
      </c>
      <c r="F2320">
        <v>15.81</v>
      </c>
      <c r="G2320">
        <v>105.44915524170401</v>
      </c>
      <c r="H2320">
        <v>35.929129554329798</v>
      </c>
      <c r="I2320">
        <v>112.252306823273</v>
      </c>
      <c r="J2320">
        <v>20.1765510555418</v>
      </c>
      <c r="K2320">
        <v>11.454463941491399</v>
      </c>
      <c r="L2320">
        <v>9.4664357960655003</v>
      </c>
      <c r="M2320">
        <v>89.067066271792001</v>
      </c>
      <c r="N2320">
        <v>1.8228622682581901</v>
      </c>
      <c r="O2320">
        <v>0</v>
      </c>
      <c r="P2320">
        <v>157.07317073170699</v>
      </c>
      <c r="Q2320">
        <v>-2.6096117133014001E-2</v>
      </c>
    </row>
    <row r="2321" spans="1:17" hidden="1" x14ac:dyDescent="0.3">
      <c r="A2321" t="s">
        <v>4802</v>
      </c>
      <c r="B2321" t="s">
        <v>4803</v>
      </c>
      <c r="C2321" t="str">
        <f>IFERROR(VLOOKUP(Table1[[#This Row],[Ticker]],[1]!Table1[[Symbol]:[Industry]],2,FALSE),"-")</f>
        <v>-</v>
      </c>
      <c r="D2321" t="s">
        <v>384</v>
      </c>
      <c r="E2321">
        <v>211.29610918499901</v>
      </c>
      <c r="F2321">
        <v>106.05</v>
      </c>
      <c r="G2321">
        <v>78.549331092221706</v>
      </c>
      <c r="H2321">
        <v>54.192100414315597</v>
      </c>
      <c r="I2321">
        <v>64.746987674337106</v>
      </c>
      <c r="J2321">
        <v>-14.615616801437801</v>
      </c>
      <c r="K2321">
        <v>84.983142440657204</v>
      </c>
      <c r="L2321">
        <v>69.757259168681401</v>
      </c>
      <c r="M2321">
        <v>57.094445949256503</v>
      </c>
      <c r="N2321">
        <v>3.3917426798420198</v>
      </c>
      <c r="O2321">
        <v>26.308345120226299</v>
      </c>
      <c r="P2321">
        <v>134.831709477413</v>
      </c>
      <c r="Q2321">
        <v>0.15113755056428399</v>
      </c>
    </row>
    <row r="2322" spans="1:17" hidden="1" x14ac:dyDescent="0.3">
      <c r="A2322" t="s">
        <v>4804</v>
      </c>
      <c r="B2322" t="s">
        <v>4805</v>
      </c>
      <c r="C2322" t="str">
        <f>IFERROR(VLOOKUP(Table1[[#This Row],[Ticker]],[1]!Table1[[Symbol]:[Industry]],2,FALSE),"-")</f>
        <v>-</v>
      </c>
      <c r="D2322" t="s">
        <v>191</v>
      </c>
      <c r="E2322">
        <v>211.213335</v>
      </c>
      <c r="F2322">
        <v>116.5</v>
      </c>
      <c r="G2322">
        <v>34.235276629565597</v>
      </c>
      <c r="H2322">
        <v>4.8266018633329901</v>
      </c>
      <c r="I2322">
        <v>-36.962754676709501</v>
      </c>
      <c r="J2322">
        <v>6.3439857713636698</v>
      </c>
      <c r="K2322">
        <v>107.848799701332</v>
      </c>
      <c r="L2322">
        <v>109.818564257682</v>
      </c>
      <c r="M2322">
        <v>70.354911615034794</v>
      </c>
      <c r="N2322">
        <v>1.4425061425061401</v>
      </c>
      <c r="O2322">
        <v>43.175965665235999</v>
      </c>
      <c r="P2322">
        <v>65.954415954415893</v>
      </c>
      <c r="Q2322">
        <v>6.3376201397401993E-2</v>
      </c>
    </row>
    <row r="2323" spans="1:17" hidden="1" x14ac:dyDescent="0.3">
      <c r="A2323" t="s">
        <v>4806</v>
      </c>
      <c r="B2323" t="s">
        <v>4807</v>
      </c>
      <c r="C2323" t="str">
        <f>IFERROR(VLOOKUP(Table1[[#This Row],[Ticker]],[1]!Table1[[Symbol]:[Industry]],2,FALSE),"-")</f>
        <v>-</v>
      </c>
      <c r="E2323">
        <v>211.0752</v>
      </c>
      <c r="F2323">
        <v>20.94</v>
      </c>
      <c r="G2323">
        <v>-70.041861445169502</v>
      </c>
      <c r="H2323">
        <v>-15.657336611083601</v>
      </c>
      <c r="I2323">
        <v>-37.363910561271403</v>
      </c>
      <c r="J2323">
        <v>10.763461426794301</v>
      </c>
      <c r="K2323">
        <v>20.060422006528199</v>
      </c>
      <c r="L2323">
        <v>23.7491402835497</v>
      </c>
      <c r="M2323">
        <v>67.403775780144997</v>
      </c>
      <c r="N2323">
        <v>2.6763357255601901</v>
      </c>
      <c r="O2323">
        <v>114.493791786055</v>
      </c>
      <c r="P2323">
        <v>43.179487179487097</v>
      </c>
      <c r="Q2323">
        <v>0.20533606815005301</v>
      </c>
    </row>
    <row r="2324" spans="1:17" hidden="1" x14ac:dyDescent="0.3">
      <c r="A2324" t="s">
        <v>4808</v>
      </c>
      <c r="B2324" t="s">
        <v>4809</v>
      </c>
      <c r="C2324" t="str">
        <f>IFERROR(VLOOKUP(Table1[[#This Row],[Ticker]],[1]!Table1[[Symbol]:[Industry]],2,FALSE),"-")</f>
        <v>-</v>
      </c>
      <c r="D2324" t="s">
        <v>46</v>
      </c>
      <c r="E2324">
        <v>210.56807692800001</v>
      </c>
      <c r="F2324">
        <v>57.56</v>
      </c>
      <c r="G2324">
        <v>14.6780578814428</v>
      </c>
      <c r="H2324">
        <v>3.1746498415398201</v>
      </c>
      <c r="I2324">
        <v>-7.42949061099349</v>
      </c>
      <c r="J2324">
        <v>3.2301774570253201</v>
      </c>
      <c r="K2324">
        <v>50.315012321766602</v>
      </c>
      <c r="L2324">
        <v>42.251189631855802</v>
      </c>
      <c r="M2324">
        <v>93.213470435532599</v>
      </c>
      <c r="N2324">
        <v>0.60573904101346698</v>
      </c>
      <c r="O2324">
        <v>10.076441973592701</v>
      </c>
      <c r="P2324">
        <v>70.144841856340506</v>
      </c>
      <c r="Q2324">
        <v>7.5170848544617003E-2</v>
      </c>
    </row>
    <row r="2325" spans="1:17" hidden="1" x14ac:dyDescent="0.3">
      <c r="A2325" t="s">
        <v>4810</v>
      </c>
      <c r="B2325" t="s">
        <v>4811</v>
      </c>
      <c r="C2325" t="str">
        <f>IFERROR(VLOOKUP(Table1[[#This Row],[Ticker]],[1]!Table1[[Symbol]:[Industry]],2,FALSE),"-")</f>
        <v>-</v>
      </c>
      <c r="D2325" t="s">
        <v>130</v>
      </c>
      <c r="E2325">
        <v>210.24982</v>
      </c>
      <c r="F2325">
        <v>44.96</v>
      </c>
      <c r="G2325">
        <v>46.661444659150497</v>
      </c>
      <c r="H2325">
        <v>-7.4321018069014899</v>
      </c>
      <c r="I2325">
        <v>-2.0763619589146298</v>
      </c>
      <c r="J2325">
        <v>-1.20772178034387</v>
      </c>
      <c r="K2325">
        <v>42.633923297622502</v>
      </c>
      <c r="L2325">
        <v>38.5903651758994</v>
      </c>
      <c r="M2325">
        <v>53.9318501957842</v>
      </c>
      <c r="N2325">
        <v>1.5695072853429599</v>
      </c>
      <c r="O2325">
        <v>14.8798932384341</v>
      </c>
      <c r="Q2325">
        <v>9.036525578949E-3</v>
      </c>
    </row>
    <row r="2326" spans="1:17" hidden="1" x14ac:dyDescent="0.3">
      <c r="A2326" t="s">
        <v>4812</v>
      </c>
      <c r="B2326" t="s">
        <v>4813</v>
      </c>
      <c r="C2326" t="str">
        <f>IFERROR(VLOOKUP(Table1[[#This Row],[Ticker]],[1]!Table1[[Symbol]:[Industry]],2,FALSE),"-")</f>
        <v>-</v>
      </c>
      <c r="E2326">
        <v>210.12732</v>
      </c>
      <c r="F2326">
        <v>468</v>
      </c>
      <c r="G2326">
        <v>-20.655777889143501</v>
      </c>
      <c r="H2326">
        <v>-1.07443896962904</v>
      </c>
      <c r="I2326">
        <v>4.1548432216193998</v>
      </c>
      <c r="J2326">
        <v>4.1941379220339501</v>
      </c>
      <c r="K2326">
        <v>468.51898308176999</v>
      </c>
      <c r="L2326">
        <v>458.60887651599802</v>
      </c>
      <c r="M2326">
        <v>62.786717320800904</v>
      </c>
      <c r="N2326">
        <v>0.27432646466666299</v>
      </c>
      <c r="O2326">
        <v>37.820512820512803</v>
      </c>
      <c r="P2326">
        <v>33.3333333333333</v>
      </c>
      <c r="Q2326">
        <v>0.15450004116497501</v>
      </c>
    </row>
    <row r="2327" spans="1:17" hidden="1" x14ac:dyDescent="0.3">
      <c r="A2327" t="s">
        <v>4814</v>
      </c>
      <c r="B2327" t="s">
        <v>4815</v>
      </c>
      <c r="C2327" t="str">
        <f>IFERROR(VLOOKUP(Table1[[#This Row],[Ticker]],[1]!Table1[[Symbol]:[Industry]],2,FALSE),"-")</f>
        <v>-</v>
      </c>
      <c r="D2327" t="s">
        <v>191</v>
      </c>
      <c r="E2327">
        <v>210.01870500000001</v>
      </c>
      <c r="F2327">
        <v>168.9</v>
      </c>
      <c r="G2327">
        <v>-7.8050179482188504</v>
      </c>
      <c r="H2327">
        <v>5.3672247924251097</v>
      </c>
      <c r="I2327">
        <v>-33.114642405064899</v>
      </c>
      <c r="J2327">
        <v>-0.85987798054277298</v>
      </c>
      <c r="K2327">
        <v>167.10768784462499</v>
      </c>
      <c r="L2327">
        <v>179.389653393771</v>
      </c>
      <c r="M2327">
        <v>57.274283910718701</v>
      </c>
      <c r="N2327">
        <v>1.5064558803166801</v>
      </c>
      <c r="O2327">
        <v>83.214920071047899</v>
      </c>
      <c r="P2327">
        <v>30.930232558139501</v>
      </c>
      <c r="Q2327">
        <v>0.12012913471344799</v>
      </c>
    </row>
    <row r="2328" spans="1:17" hidden="1" x14ac:dyDescent="0.3">
      <c r="A2328" t="s">
        <v>4816</v>
      </c>
      <c r="B2328" t="s">
        <v>4817</v>
      </c>
      <c r="C2328" t="str">
        <f>IFERROR(VLOOKUP(Table1[[#This Row],[Ticker]],[1]!Table1[[Symbol]:[Industry]],2,FALSE),"-")</f>
        <v>-</v>
      </c>
      <c r="D2328" t="s">
        <v>1656</v>
      </c>
      <c r="E2328">
        <v>209.63709722999999</v>
      </c>
      <c r="F2328">
        <v>452.1</v>
      </c>
      <c r="G2328">
        <v>-25.673464609638501</v>
      </c>
      <c r="H2328">
        <v>6.2174893426896496</v>
      </c>
      <c r="I2328">
        <v>-2.6151584664806098</v>
      </c>
      <c r="J2328">
        <v>6.4567677262508898</v>
      </c>
      <c r="K2328">
        <v>398.48763698920601</v>
      </c>
      <c r="L2328">
        <v>412.072982080477</v>
      </c>
      <c r="M2328">
        <v>81.058662028924402</v>
      </c>
      <c r="N2328">
        <v>3.8024578996676901</v>
      </c>
      <c r="O2328">
        <v>21.654501216544901</v>
      </c>
      <c r="P2328">
        <v>25.5833333333333</v>
      </c>
      <c r="Q2328">
        <v>-0.14295975479204701</v>
      </c>
    </row>
    <row r="2329" spans="1:17" hidden="1" x14ac:dyDescent="0.3">
      <c r="A2329" t="s">
        <v>4818</v>
      </c>
      <c r="B2329" t="s">
        <v>4819</v>
      </c>
      <c r="C2329" t="str">
        <f>IFERROR(VLOOKUP(Table1[[#This Row],[Ticker]],[1]!Table1[[Symbol]:[Industry]],2,FALSE),"-")</f>
        <v>-</v>
      </c>
      <c r="D2329" t="s">
        <v>166</v>
      </c>
      <c r="E2329">
        <v>209.59814617000001</v>
      </c>
      <c r="F2329">
        <v>183.47</v>
      </c>
      <c r="G2329">
        <v>66.862055334618105</v>
      </c>
      <c r="H2329">
        <v>24.6862724114727</v>
      </c>
      <c r="I2329">
        <v>49.929909121821701</v>
      </c>
      <c r="J2329">
        <v>14.387438152315999</v>
      </c>
      <c r="K2329">
        <v>156.64519664486099</v>
      </c>
      <c r="L2329">
        <v>139.83114091883101</v>
      </c>
      <c r="M2329">
        <v>72.378650164924196</v>
      </c>
      <c r="N2329">
        <v>2.38427988807052</v>
      </c>
      <c r="O2329">
        <v>14.7871586635417</v>
      </c>
      <c r="Q2329">
        <v>9.4610845560313003E-2</v>
      </c>
    </row>
    <row r="2330" spans="1:17" hidden="1" x14ac:dyDescent="0.3">
      <c r="A2330" t="s">
        <v>4820</v>
      </c>
      <c r="B2330" t="s">
        <v>4821</v>
      </c>
      <c r="C2330" t="str">
        <f>IFERROR(VLOOKUP(Table1[[#This Row],[Ticker]],[1]!Table1[[Symbol]:[Industry]],2,FALSE),"-")</f>
        <v>-</v>
      </c>
      <c r="D2330" t="s">
        <v>140</v>
      </c>
      <c r="E2330">
        <v>209.32975665000001</v>
      </c>
      <c r="F2330">
        <v>51.94</v>
      </c>
      <c r="G2330">
        <v>17.561766868825099</v>
      </c>
      <c r="H2330">
        <v>16.589864823760699</v>
      </c>
      <c r="I2330">
        <v>-29.754397915528202</v>
      </c>
      <c r="J2330">
        <v>5.2839694338498502</v>
      </c>
      <c r="K2330">
        <v>47.565243397267302</v>
      </c>
      <c r="L2330">
        <v>46.630938123814097</v>
      </c>
      <c r="M2330">
        <v>59.525167719908602</v>
      </c>
      <c r="N2330">
        <v>3.0730903923680701</v>
      </c>
      <c r="O2330">
        <v>43.434732383519403</v>
      </c>
      <c r="P2330">
        <v>51.2081513828238</v>
      </c>
      <c r="Q2330">
        <v>-4.2957338335289997E-3</v>
      </c>
    </row>
    <row r="2331" spans="1:17" hidden="1" x14ac:dyDescent="0.3">
      <c r="A2331" t="s">
        <v>4822</v>
      </c>
      <c r="B2331" t="s">
        <v>4823</v>
      </c>
      <c r="C2331" t="str">
        <f>IFERROR(VLOOKUP(Table1[[#This Row],[Ticker]],[1]!Table1[[Symbol]:[Industry]],2,FALSE),"-")</f>
        <v>-</v>
      </c>
      <c r="D2331" t="s">
        <v>59</v>
      </c>
      <c r="E2331">
        <v>208.71984370499999</v>
      </c>
      <c r="F2331">
        <v>88.23</v>
      </c>
      <c r="G2331">
        <v>-34.112813070254298</v>
      </c>
      <c r="H2331">
        <v>5.4979709630135698</v>
      </c>
      <c r="I2331">
        <v>-23.6404685099392</v>
      </c>
      <c r="J2331">
        <v>14.4745595556477</v>
      </c>
      <c r="K2331">
        <v>88.651717149152105</v>
      </c>
      <c r="L2331">
        <v>91.880987244725802</v>
      </c>
      <c r="M2331">
        <v>68.9667814750091</v>
      </c>
      <c r="N2331">
        <v>1.01843701677173</v>
      </c>
      <c r="O2331">
        <v>34.874759152215702</v>
      </c>
      <c r="P2331">
        <v>20.4505119453924</v>
      </c>
      <c r="Q2331">
        <v>-5.7362993947088999E-2</v>
      </c>
    </row>
    <row r="2332" spans="1:17" hidden="1" x14ac:dyDescent="0.3">
      <c r="A2332" t="s">
        <v>4824</v>
      </c>
      <c r="B2332" t="s">
        <v>4825</v>
      </c>
      <c r="C2332" t="str">
        <f>IFERROR(VLOOKUP(Table1[[#This Row],[Ticker]],[1]!Table1[[Symbol]:[Industry]],2,FALSE),"-")</f>
        <v>-</v>
      </c>
      <c r="E2332">
        <v>208.48174560000001</v>
      </c>
      <c r="F2332">
        <v>27.12</v>
      </c>
      <c r="G2332">
        <v>245.64486754461899</v>
      </c>
      <c r="H2332">
        <v>47.356673233672097</v>
      </c>
      <c r="I2332">
        <v>151.810217246321</v>
      </c>
      <c r="J2332">
        <v>20.2207048503404</v>
      </c>
      <c r="K2332">
        <v>15.5932043930676</v>
      </c>
      <c r="L2332">
        <v>10.811363771608899</v>
      </c>
      <c r="M2332">
        <v>99.9999997650051</v>
      </c>
      <c r="N2332">
        <v>1.11087545517276</v>
      </c>
      <c r="O2332">
        <v>0</v>
      </c>
      <c r="P2332">
        <v>306.59670164917497</v>
      </c>
      <c r="Q2332">
        <v>0.148651314403214</v>
      </c>
    </row>
    <row r="2333" spans="1:17" hidden="1" x14ac:dyDescent="0.3">
      <c r="A2333" t="s">
        <v>4826</v>
      </c>
      <c r="B2333" t="s">
        <v>4827</v>
      </c>
      <c r="C2333" t="str">
        <f>IFERROR(VLOOKUP(Table1[[#This Row],[Ticker]],[1]!Table1[[Symbol]:[Industry]],2,FALSE),"-")</f>
        <v>-</v>
      </c>
      <c r="D2333" t="s">
        <v>546</v>
      </c>
      <c r="E2333">
        <v>207.82218130499999</v>
      </c>
      <c r="F2333">
        <v>165.35</v>
      </c>
      <c r="G2333">
        <v>93.652858050231501</v>
      </c>
      <c r="H2333">
        <v>18.550978293825601</v>
      </c>
      <c r="I2333">
        <v>-39.512876420358097</v>
      </c>
      <c r="J2333">
        <v>-0.57173703949980603</v>
      </c>
      <c r="K2333">
        <v>149.075629368054</v>
      </c>
      <c r="L2333">
        <v>153.35399787359501</v>
      </c>
      <c r="M2333">
        <v>72.753865102078706</v>
      </c>
      <c r="N2333">
        <v>0.80262908780645603</v>
      </c>
      <c r="O2333">
        <v>62.685213184154797</v>
      </c>
      <c r="P2333">
        <v>123.445945945945</v>
      </c>
      <c r="Q2333">
        <v>2.934136441149E-2</v>
      </c>
    </row>
    <row r="2334" spans="1:17" hidden="1" x14ac:dyDescent="0.3">
      <c r="A2334" t="s">
        <v>4828</v>
      </c>
      <c r="B2334" t="s">
        <v>4829</v>
      </c>
      <c r="C2334" t="str">
        <f>IFERROR(VLOOKUP(Table1[[#This Row],[Ticker]],[1]!Table1[[Symbol]:[Industry]],2,FALSE),"-")</f>
        <v>-</v>
      </c>
      <c r="D2334" t="s">
        <v>216</v>
      </c>
      <c r="E2334">
        <v>207.6378</v>
      </c>
      <c r="F2334">
        <v>172.6</v>
      </c>
      <c r="G2334">
        <v>-46.576950226251597</v>
      </c>
      <c r="H2334">
        <v>12.014400124408001</v>
      </c>
      <c r="I2334">
        <v>-35.833550719308001</v>
      </c>
      <c r="J2334">
        <v>-1.7809640399267801</v>
      </c>
      <c r="K2334">
        <v>180.91224456820899</v>
      </c>
      <c r="L2334">
        <v>206.611140309771</v>
      </c>
      <c r="M2334">
        <v>44.272900524224397</v>
      </c>
      <c r="N2334">
        <v>1.9872814751911001</v>
      </c>
      <c r="O2334">
        <v>81.865585168018498</v>
      </c>
      <c r="P2334">
        <v>22.759601706970098</v>
      </c>
      <c r="Q2334">
        <v>0.114077710272772</v>
      </c>
    </row>
    <row r="2335" spans="1:17" hidden="1" x14ac:dyDescent="0.3">
      <c r="A2335" t="s">
        <v>4830</v>
      </c>
      <c r="B2335" t="s">
        <v>4831</v>
      </c>
      <c r="C2335" t="str">
        <f>IFERROR(VLOOKUP(Table1[[#This Row],[Ticker]],[1]!Table1[[Symbol]:[Industry]],2,FALSE),"-")</f>
        <v>-</v>
      </c>
      <c r="D2335" t="s">
        <v>617</v>
      </c>
      <c r="E2335">
        <v>207.5279151</v>
      </c>
      <c r="F2335">
        <v>90.42</v>
      </c>
      <c r="G2335">
        <v>-29.468292568127399</v>
      </c>
      <c r="H2335">
        <v>6.80055812575843</v>
      </c>
      <c r="I2335">
        <v>-19.549024595601399</v>
      </c>
      <c r="J2335">
        <v>6.3014087405513397</v>
      </c>
      <c r="K2335">
        <v>90.348068906583094</v>
      </c>
      <c r="L2335">
        <v>94.471453951048701</v>
      </c>
      <c r="M2335">
        <v>60.651655247512402</v>
      </c>
      <c r="N2335">
        <v>1.3142931936136699</v>
      </c>
      <c r="O2335">
        <v>35.478876354788703</v>
      </c>
      <c r="P2335">
        <v>15.1113940165499</v>
      </c>
      <c r="Q2335">
        <v>0.14560628669321099</v>
      </c>
    </row>
    <row r="2336" spans="1:17" hidden="1" x14ac:dyDescent="0.3">
      <c r="A2336" t="s">
        <v>4832</v>
      </c>
      <c r="B2336" t="s">
        <v>4833</v>
      </c>
      <c r="C2336" t="str">
        <f>IFERROR(VLOOKUP(Table1[[#This Row],[Ticker]],[1]!Table1[[Symbol]:[Industry]],2,FALSE),"-")</f>
        <v>-</v>
      </c>
      <c r="D2336" t="s">
        <v>1415</v>
      </c>
      <c r="E2336">
        <v>207.312476</v>
      </c>
      <c r="F2336">
        <v>405.2</v>
      </c>
      <c r="G2336">
        <v>99.258208926136405</v>
      </c>
      <c r="H2336">
        <v>3.4594622353474702</v>
      </c>
      <c r="I2336">
        <v>12.348683239781399</v>
      </c>
      <c r="J2336">
        <v>5.3038855207370998</v>
      </c>
      <c r="K2336">
        <v>388.17992906544202</v>
      </c>
      <c r="L2336">
        <v>353.08117382786099</v>
      </c>
      <c r="M2336">
        <v>73.048299230240701</v>
      </c>
      <c r="N2336">
        <v>2.1029263651002701</v>
      </c>
      <c r="O2336">
        <v>32.971372161895303</v>
      </c>
      <c r="P2336">
        <v>135.58139534883699</v>
      </c>
      <c r="Q2336">
        <v>4.6109299272235997E-2</v>
      </c>
    </row>
    <row r="2337" spans="1:17" hidden="1" x14ac:dyDescent="0.3">
      <c r="A2337" t="s">
        <v>4834</v>
      </c>
      <c r="B2337" t="s">
        <v>4835</v>
      </c>
      <c r="C2337" t="str">
        <f>IFERROR(VLOOKUP(Table1[[#This Row],[Ticker]],[1]!Table1[[Symbol]:[Industry]],2,FALSE),"-")</f>
        <v>-</v>
      </c>
      <c r="E2337">
        <v>206.959</v>
      </c>
      <c r="F2337">
        <v>96.26</v>
      </c>
      <c r="G2337">
        <v>164.93574096190201</v>
      </c>
      <c r="H2337">
        <v>-13.2926865006489</v>
      </c>
      <c r="I2337">
        <v>-13.4264634265332</v>
      </c>
      <c r="J2337">
        <v>-9.1429297155518103</v>
      </c>
      <c r="K2337">
        <v>102.92183396264601</v>
      </c>
      <c r="L2337">
        <v>95.6990774048151</v>
      </c>
      <c r="M2337">
        <v>52.387581822147801</v>
      </c>
      <c r="N2337">
        <v>0.83206131217299595</v>
      </c>
      <c r="O2337">
        <v>43.953874922086001</v>
      </c>
      <c r="P2337">
        <v>223.56302521008399</v>
      </c>
    </row>
    <row r="2338" spans="1:17" hidden="1" x14ac:dyDescent="0.3">
      <c r="A2338" t="s">
        <v>4836</v>
      </c>
      <c r="B2338" t="s">
        <v>4837</v>
      </c>
      <c r="C2338" t="str">
        <f>IFERROR(VLOOKUP(Table1[[#This Row],[Ticker]],[1]!Table1[[Symbol]:[Industry]],2,FALSE),"-")</f>
        <v>-</v>
      </c>
      <c r="E2338">
        <v>206.942562313</v>
      </c>
      <c r="F2338">
        <v>85.99</v>
      </c>
      <c r="G2338">
        <v>6.9385432259829702</v>
      </c>
      <c r="H2338">
        <v>22.5946020129057</v>
      </c>
      <c r="I2338">
        <v>-4.1785609150044998</v>
      </c>
      <c r="J2338">
        <v>1.19407395478519</v>
      </c>
      <c r="K2338">
        <v>74.854570985233707</v>
      </c>
      <c r="L2338">
        <v>73.953217774355196</v>
      </c>
      <c r="M2338">
        <v>76.1776083132645</v>
      </c>
      <c r="N2338">
        <v>1.89805416426576</v>
      </c>
      <c r="O2338">
        <v>6.8728921967670704</v>
      </c>
      <c r="P2338">
        <v>47.749140893470702</v>
      </c>
    </row>
    <row r="2339" spans="1:17" hidden="1" x14ac:dyDescent="0.3">
      <c r="A2339" t="s">
        <v>4838</v>
      </c>
      <c r="B2339" t="s">
        <v>4839</v>
      </c>
      <c r="C2339" t="str">
        <f>IFERROR(VLOOKUP(Table1[[#This Row],[Ticker]],[1]!Table1[[Symbol]:[Industry]],2,FALSE),"-")</f>
        <v>-</v>
      </c>
      <c r="D2339" t="s">
        <v>49</v>
      </c>
      <c r="E2339">
        <v>206.52797150999999</v>
      </c>
      <c r="F2339">
        <v>1.63</v>
      </c>
      <c r="G2339">
        <v>-36.071051815984198</v>
      </c>
      <c r="H2339">
        <v>14.802716399139699</v>
      </c>
      <c r="I2339">
        <v>-34.982303129446301</v>
      </c>
      <c r="J2339">
        <v>16.780493707871599</v>
      </c>
      <c r="K2339">
        <v>1.5075356201947401</v>
      </c>
      <c r="L2339">
        <v>1.7172901118513799</v>
      </c>
      <c r="M2339">
        <v>70.437187198796394</v>
      </c>
      <c r="N2339">
        <v>2.34679879282587</v>
      </c>
      <c r="O2339">
        <v>82.208588957055198</v>
      </c>
      <c r="P2339">
        <v>25.384615384615302</v>
      </c>
      <c r="Q2339">
        <v>6.8273843589848004E-2</v>
      </c>
    </row>
    <row r="2340" spans="1:17" hidden="1" x14ac:dyDescent="0.3">
      <c r="A2340" t="s">
        <v>4840</v>
      </c>
      <c r="B2340" t="s">
        <v>4841</v>
      </c>
      <c r="C2340" t="str">
        <f>IFERROR(VLOOKUP(Table1[[#This Row],[Ticker]],[1]!Table1[[Symbol]:[Industry]],2,FALSE),"-")</f>
        <v>-</v>
      </c>
      <c r="D2340" t="s">
        <v>169</v>
      </c>
      <c r="E2340">
        <v>206.48</v>
      </c>
      <c r="F2340">
        <v>25.81</v>
      </c>
      <c r="G2340">
        <v>131.462155931685</v>
      </c>
      <c r="H2340">
        <v>24.354490710027999</v>
      </c>
      <c r="I2340">
        <v>11.489810640844301</v>
      </c>
      <c r="J2340">
        <v>13.886861606683</v>
      </c>
      <c r="K2340">
        <v>20.669152244333102</v>
      </c>
      <c r="L2340">
        <v>19.2425007000599</v>
      </c>
      <c r="M2340">
        <v>83.374496367220203</v>
      </c>
      <c r="N2340">
        <v>2.4169780736310802</v>
      </c>
      <c r="O2340">
        <v>21.2708252615265</v>
      </c>
      <c r="P2340">
        <v>171.68421052631501</v>
      </c>
      <c r="Q2340">
        <v>8.0148474238701001E-2</v>
      </c>
    </row>
    <row r="2341" spans="1:17" hidden="1" x14ac:dyDescent="0.3">
      <c r="A2341" t="s">
        <v>4842</v>
      </c>
      <c r="B2341" t="s">
        <v>4843</v>
      </c>
      <c r="C2341" t="str">
        <f>IFERROR(VLOOKUP(Table1[[#This Row],[Ticker]],[1]!Table1[[Symbol]:[Industry]],2,FALSE),"-")</f>
        <v>-</v>
      </c>
      <c r="D2341" t="s">
        <v>903</v>
      </c>
      <c r="E2341">
        <v>205.80024023999999</v>
      </c>
      <c r="F2341">
        <v>32.17</v>
      </c>
      <c r="G2341">
        <v>6.7450009657740502</v>
      </c>
      <c r="H2341">
        <v>1.68783727770189</v>
      </c>
      <c r="I2341">
        <v>-13.442963306054899</v>
      </c>
      <c r="J2341">
        <v>4.0778191615216404</v>
      </c>
      <c r="K2341">
        <v>29.968597414443199</v>
      </c>
      <c r="L2341">
        <v>30.769017853107702</v>
      </c>
      <c r="M2341">
        <v>76.3397440960712</v>
      </c>
      <c r="N2341">
        <v>1.31987076486237</v>
      </c>
      <c r="O2341">
        <v>25.893689773080499</v>
      </c>
      <c r="P2341">
        <v>47.908045977011497</v>
      </c>
      <c r="Q2341">
        <v>-5.6017420559870003E-2</v>
      </c>
    </row>
    <row r="2342" spans="1:17" hidden="1" x14ac:dyDescent="0.3">
      <c r="A2342" t="s">
        <v>4844</v>
      </c>
      <c r="B2342" t="s">
        <v>4845</v>
      </c>
      <c r="C2342" t="str">
        <f>IFERROR(VLOOKUP(Table1[[#This Row],[Ticker]],[1]!Table1[[Symbol]:[Industry]],2,FALSE),"-")</f>
        <v>-</v>
      </c>
      <c r="D2342" t="s">
        <v>617</v>
      </c>
      <c r="E2342">
        <v>205.66839314399999</v>
      </c>
      <c r="F2342">
        <v>199.83</v>
      </c>
      <c r="G2342">
        <v>-13.685700761379101</v>
      </c>
      <c r="H2342">
        <v>13.193329210095699</v>
      </c>
      <c r="I2342">
        <v>-16.6642718676475</v>
      </c>
      <c r="J2342">
        <v>1.7803365371727899</v>
      </c>
      <c r="K2342">
        <v>187.96059162959199</v>
      </c>
      <c r="L2342">
        <v>185.30601966894801</v>
      </c>
      <c r="M2342">
        <v>59.0226576319522</v>
      </c>
      <c r="N2342">
        <v>2.98736618801889</v>
      </c>
      <c r="O2342">
        <v>19.5516188760446</v>
      </c>
      <c r="P2342">
        <v>28.137223469060601</v>
      </c>
      <c r="Q2342">
        <v>0.10373187542272901</v>
      </c>
    </row>
    <row r="2343" spans="1:17" hidden="1" x14ac:dyDescent="0.3">
      <c r="A2343" t="s">
        <v>4846</v>
      </c>
      <c r="B2343" t="s">
        <v>4847</v>
      </c>
      <c r="C2343" t="str">
        <f>IFERROR(VLOOKUP(Table1[[#This Row],[Ticker]],[1]!Table1[[Symbol]:[Industry]],2,FALSE),"-")</f>
        <v>-</v>
      </c>
      <c r="D2343" t="s">
        <v>539</v>
      </c>
      <c r="E2343">
        <v>205.523</v>
      </c>
      <c r="F2343">
        <v>186.5</v>
      </c>
      <c r="G2343">
        <v>32.163127425567097</v>
      </c>
      <c r="H2343">
        <v>-2.8637916500263199</v>
      </c>
      <c r="I2343">
        <v>-1.3205197440604299</v>
      </c>
      <c r="J2343">
        <v>-4.5548545937979403</v>
      </c>
      <c r="K2343">
        <v>190.27157315791001</v>
      </c>
      <c r="L2343">
        <v>166.095761975453</v>
      </c>
      <c r="M2343">
        <v>46.540220754831097</v>
      </c>
      <c r="N2343">
        <v>0.103373747779821</v>
      </c>
      <c r="O2343">
        <v>68.900804289544197</v>
      </c>
      <c r="P2343">
        <v>80.019305019304994</v>
      </c>
      <c r="Q2343">
        <v>5.2500052150678003E-2</v>
      </c>
    </row>
    <row r="2344" spans="1:17" hidden="1" x14ac:dyDescent="0.3">
      <c r="A2344" t="s">
        <v>4848</v>
      </c>
      <c r="B2344" t="s">
        <v>4849</v>
      </c>
      <c r="C2344" t="str">
        <f>IFERROR(VLOOKUP(Table1[[#This Row],[Ticker]],[1]!Table1[[Symbol]:[Industry]],2,FALSE),"-")</f>
        <v>-</v>
      </c>
      <c r="D2344" t="s">
        <v>1023</v>
      </c>
      <c r="E2344">
        <v>204.99507571199999</v>
      </c>
      <c r="F2344">
        <v>5.82</v>
      </c>
      <c r="G2344">
        <v>31.943532830972501</v>
      </c>
      <c r="H2344">
        <v>-14.9994418742415</v>
      </c>
      <c r="I2344">
        <v>-11.6581847394559</v>
      </c>
      <c r="J2344">
        <v>-8.7750618476839399</v>
      </c>
      <c r="K2344">
        <v>6.2250664641807898</v>
      </c>
      <c r="L2344">
        <v>5.9825320464004896</v>
      </c>
      <c r="M2344">
        <v>49.3010813301646</v>
      </c>
      <c r="N2344">
        <v>1.31520883423851</v>
      </c>
      <c r="O2344">
        <v>58.934707903780001</v>
      </c>
      <c r="Q2344">
        <v>-0.13362872552604699</v>
      </c>
    </row>
    <row r="2345" spans="1:17" hidden="1" x14ac:dyDescent="0.3">
      <c r="A2345" t="s">
        <v>4850</v>
      </c>
      <c r="B2345" t="s">
        <v>4851</v>
      </c>
      <c r="C2345" t="str">
        <f>IFERROR(VLOOKUP(Table1[[#This Row],[Ticker]],[1]!Table1[[Symbol]:[Industry]],2,FALSE),"-")</f>
        <v>-</v>
      </c>
      <c r="D2345" t="s">
        <v>130</v>
      </c>
      <c r="E2345">
        <v>204.89731515999901</v>
      </c>
      <c r="F2345">
        <v>484.15</v>
      </c>
      <c r="G2345">
        <v>2.4459720290639502</v>
      </c>
      <c r="H2345">
        <v>-0.55235607046037705</v>
      </c>
      <c r="I2345">
        <v>-13.247275456718301</v>
      </c>
      <c r="J2345">
        <v>1.3000454484533901</v>
      </c>
      <c r="K2345">
        <v>458.332884316562</v>
      </c>
      <c r="L2345">
        <v>450.08215956218902</v>
      </c>
      <c r="M2345">
        <v>73.835855048951203</v>
      </c>
      <c r="N2345">
        <v>1.1764095218981401</v>
      </c>
      <c r="O2345">
        <v>22.6582670659919</v>
      </c>
      <c r="P2345">
        <v>37.133550488599298</v>
      </c>
      <c r="Q2345">
        <v>7.9253486294875997E-2</v>
      </c>
    </row>
    <row r="2346" spans="1:17" hidden="1" x14ac:dyDescent="0.3">
      <c r="A2346" t="s">
        <v>4852</v>
      </c>
      <c r="B2346" t="s">
        <v>4853</v>
      </c>
      <c r="C2346" t="str">
        <f>IFERROR(VLOOKUP(Table1[[#This Row],[Ticker]],[1]!Table1[[Symbol]:[Industry]],2,FALSE),"-")</f>
        <v>-</v>
      </c>
      <c r="D2346" t="s">
        <v>140</v>
      </c>
      <c r="E2346">
        <v>204.76972799999999</v>
      </c>
      <c r="F2346">
        <v>4.32</v>
      </c>
      <c r="G2346">
        <v>44.0580002395576</v>
      </c>
      <c r="H2346">
        <v>0.50055812575844305</v>
      </c>
      <c r="I2346">
        <v>-1.23378155643202</v>
      </c>
      <c r="J2346">
        <v>-1.2750618476839399</v>
      </c>
      <c r="K2346">
        <v>4.4383428229823698</v>
      </c>
      <c r="L2346">
        <v>4.29187815419525</v>
      </c>
      <c r="M2346">
        <v>29.296628649033899</v>
      </c>
      <c r="N2346">
        <v>0.43126433934277097</v>
      </c>
      <c r="O2346">
        <v>34.259259259259203</v>
      </c>
      <c r="P2346">
        <v>92</v>
      </c>
      <c r="Q2346">
        <v>-8.0064448741989994E-3</v>
      </c>
    </row>
    <row r="2347" spans="1:17" hidden="1" x14ac:dyDescent="0.3">
      <c r="A2347" t="s">
        <v>4854</v>
      </c>
      <c r="B2347" t="s">
        <v>4855</v>
      </c>
      <c r="C2347" t="str">
        <f>IFERROR(VLOOKUP(Table1[[#This Row],[Ticker]],[1]!Table1[[Symbol]:[Industry]],2,FALSE),"-")</f>
        <v>-</v>
      </c>
      <c r="D2347" t="s">
        <v>46</v>
      </c>
      <c r="E2347">
        <v>204.56280000000001</v>
      </c>
      <c r="F2347">
        <v>180</v>
      </c>
      <c r="G2347">
        <v>48.559279011936098</v>
      </c>
      <c r="H2347">
        <v>-14.8678629268731</v>
      </c>
      <c r="I2347">
        <v>62.500138425670102</v>
      </c>
      <c r="J2347">
        <v>-12.386172958794999</v>
      </c>
      <c r="K2347">
        <v>187.428354460799</v>
      </c>
      <c r="L2347">
        <v>148.98404327589401</v>
      </c>
      <c r="M2347">
        <v>30.585449768121698</v>
      </c>
      <c r="N2347">
        <v>0.23447547840935201</v>
      </c>
      <c r="O2347">
        <v>23.8888888888888</v>
      </c>
      <c r="P2347">
        <v>100</v>
      </c>
      <c r="Q2347">
        <v>9.4515085654975003E-2</v>
      </c>
    </row>
    <row r="2348" spans="1:17" hidden="1" x14ac:dyDescent="0.3">
      <c r="A2348" t="s">
        <v>4856</v>
      </c>
      <c r="B2348" t="s">
        <v>4857</v>
      </c>
      <c r="C2348" t="str">
        <f>IFERROR(VLOOKUP(Table1[[#This Row],[Ticker]],[1]!Table1[[Symbol]:[Industry]],2,FALSE),"-")</f>
        <v>-</v>
      </c>
      <c r="D2348" t="s">
        <v>216</v>
      </c>
      <c r="E2348">
        <v>204.38941249999999</v>
      </c>
      <c r="F2348">
        <v>186.2</v>
      </c>
      <c r="G2348">
        <v>41.268159471035403</v>
      </c>
      <c r="H2348">
        <v>-5.0735658634598897</v>
      </c>
      <c r="I2348">
        <v>14.5775451182528</v>
      </c>
      <c r="J2348">
        <v>-7.7803270774841602</v>
      </c>
      <c r="K2348">
        <v>204.79572832180699</v>
      </c>
      <c r="L2348">
        <v>170.98046983999299</v>
      </c>
      <c r="M2348">
        <v>25.0460559810479</v>
      </c>
      <c r="N2348">
        <v>8.1021753189276693E-2</v>
      </c>
      <c r="O2348">
        <v>40.7089151450053</v>
      </c>
      <c r="P2348">
        <v>95.896896370331405</v>
      </c>
    </row>
    <row r="2349" spans="1:17" hidden="1" x14ac:dyDescent="0.3">
      <c r="A2349" t="s">
        <v>4858</v>
      </c>
      <c r="B2349" t="s">
        <v>4859</v>
      </c>
      <c r="C2349" t="str">
        <f>IFERROR(VLOOKUP(Table1[[#This Row],[Ticker]],[1]!Table1[[Symbol]:[Industry]],2,FALSE),"-")</f>
        <v>-</v>
      </c>
      <c r="D2349" t="s">
        <v>1665</v>
      </c>
      <c r="E2349">
        <v>204.33123591</v>
      </c>
      <c r="F2349">
        <v>38.67</v>
      </c>
      <c r="G2349">
        <v>-0.59523259253206695</v>
      </c>
      <c r="H2349">
        <v>-3.8006307778082702</v>
      </c>
      <c r="I2349">
        <v>-18.799830836147201</v>
      </c>
      <c r="J2349">
        <v>-1.17304705553908</v>
      </c>
      <c r="K2349">
        <v>40.349801853432297</v>
      </c>
      <c r="L2349">
        <v>39.165406914547198</v>
      </c>
      <c r="M2349">
        <v>39.322871899923598</v>
      </c>
      <c r="N2349">
        <v>1.0045063337059601</v>
      </c>
      <c r="O2349">
        <v>55.262477372640198</v>
      </c>
      <c r="P2349">
        <v>24.541062801932298</v>
      </c>
    </row>
    <row r="2350" spans="1:17" hidden="1" x14ac:dyDescent="0.3">
      <c r="A2350" t="s">
        <v>4860</v>
      </c>
      <c r="B2350" t="s">
        <v>4861</v>
      </c>
      <c r="C2350" t="str">
        <f>IFERROR(VLOOKUP(Table1[[#This Row],[Ticker]],[1]!Table1[[Symbol]:[Industry]],2,FALSE),"-")</f>
        <v>-</v>
      </c>
      <c r="D2350" t="s">
        <v>140</v>
      </c>
      <c r="E2350">
        <v>203.934</v>
      </c>
      <c r="F2350">
        <v>49.74</v>
      </c>
      <c r="G2350">
        <v>59.925045942597201</v>
      </c>
      <c r="H2350">
        <v>20.073117492512999</v>
      </c>
      <c r="I2350">
        <v>8.5788058561553697</v>
      </c>
      <c r="J2350">
        <v>11.297697174434701</v>
      </c>
      <c r="K2350">
        <v>40.580876927074101</v>
      </c>
      <c r="L2350">
        <v>37.3099784127375</v>
      </c>
      <c r="M2350">
        <v>89.395580268096296</v>
      </c>
      <c r="N2350">
        <v>2.9683118066711902</v>
      </c>
      <c r="O2350">
        <v>6.5138721351025204</v>
      </c>
      <c r="P2350">
        <v>91.307692307692307</v>
      </c>
      <c r="Q2350">
        <v>3.026220521781E-2</v>
      </c>
    </row>
    <row r="2351" spans="1:17" hidden="1" x14ac:dyDescent="0.3">
      <c r="A2351" t="s">
        <v>4862</v>
      </c>
      <c r="B2351" t="s">
        <v>4863</v>
      </c>
      <c r="C2351" t="str">
        <f>IFERROR(VLOOKUP(Table1[[#This Row],[Ticker]],[1]!Table1[[Symbol]:[Industry]],2,FALSE),"-")</f>
        <v>-</v>
      </c>
      <c r="D2351" t="s">
        <v>242</v>
      </c>
      <c r="E2351">
        <v>203.92396299500001</v>
      </c>
      <c r="F2351">
        <v>469.45</v>
      </c>
      <c r="G2351">
        <v>-18.965949053730899</v>
      </c>
      <c r="H2351">
        <v>3.1123228316407898</v>
      </c>
      <c r="I2351">
        <v>-1.0088049725477799</v>
      </c>
      <c r="J2351">
        <v>-2.0140821179542101</v>
      </c>
      <c r="K2351">
        <v>450.12714167794002</v>
      </c>
      <c r="L2351">
        <v>431.595934430353</v>
      </c>
      <c r="M2351">
        <v>54.581237110790902</v>
      </c>
      <c r="N2351">
        <v>0.66934006258043999</v>
      </c>
      <c r="O2351">
        <v>13.845989988284099</v>
      </c>
      <c r="P2351">
        <v>34.899425287356301</v>
      </c>
      <c r="Q2351">
        <v>-0.112760443302672</v>
      </c>
    </row>
    <row r="2352" spans="1:17" hidden="1" x14ac:dyDescent="0.3">
      <c r="A2352" t="s">
        <v>4864</v>
      </c>
      <c r="B2352" t="s">
        <v>4865</v>
      </c>
      <c r="C2352" t="str">
        <f>IFERROR(VLOOKUP(Table1[[#This Row],[Ticker]],[1]!Table1[[Symbol]:[Industry]],2,FALSE),"-")</f>
        <v>-</v>
      </c>
      <c r="D2352" t="s">
        <v>539</v>
      </c>
      <c r="E2352">
        <v>203.88576</v>
      </c>
      <c r="F2352">
        <v>84.32</v>
      </c>
      <c r="G2352">
        <v>-33.7905160448137</v>
      </c>
      <c r="H2352">
        <v>-0.52387534683302395</v>
      </c>
      <c r="I2352">
        <v>-17.801247159759502</v>
      </c>
      <c r="J2352">
        <v>2.5332919606698501</v>
      </c>
      <c r="K2352">
        <v>85.514197167516102</v>
      </c>
      <c r="L2352">
        <v>92.797382165954602</v>
      </c>
      <c r="M2352">
        <v>65.065398485538594</v>
      </c>
      <c r="N2352">
        <v>1.1821033828690199</v>
      </c>
      <c r="O2352">
        <v>41.722011385199202</v>
      </c>
      <c r="P2352">
        <v>24</v>
      </c>
      <c r="Q2352">
        <v>2.3617827531155999E-2</v>
      </c>
    </row>
    <row r="2353" spans="1:17" hidden="1" x14ac:dyDescent="0.3">
      <c r="A2353" t="s">
        <v>4866</v>
      </c>
      <c r="B2353" t="s">
        <v>4867</v>
      </c>
      <c r="C2353" t="str">
        <f>IFERROR(VLOOKUP(Table1[[#This Row],[Ticker]],[1]!Table1[[Symbol]:[Industry]],2,FALSE),"-")</f>
        <v>-</v>
      </c>
      <c r="D2353" t="s">
        <v>617</v>
      </c>
      <c r="E2353">
        <v>203.87032500000001</v>
      </c>
      <c r="F2353">
        <v>377.8</v>
      </c>
      <c r="G2353">
        <v>229.94577470418201</v>
      </c>
      <c r="H2353">
        <v>123.288585004194</v>
      </c>
      <c r="I2353">
        <v>124.12198767433701</v>
      </c>
      <c r="J2353">
        <v>-10.8641685076499</v>
      </c>
      <c r="K2353">
        <v>282.07416409516901</v>
      </c>
      <c r="L2353">
        <v>191.27322127989399</v>
      </c>
      <c r="M2353">
        <v>45.788150132487402</v>
      </c>
      <c r="N2353">
        <v>0.17842374868851399</v>
      </c>
      <c r="O2353">
        <v>19.9205929062996</v>
      </c>
      <c r="P2353">
        <v>293.33680374804698</v>
      </c>
      <c r="Q2353">
        <v>0.101157594587933</v>
      </c>
    </row>
    <row r="2354" spans="1:17" hidden="1" x14ac:dyDescent="0.3">
      <c r="A2354" t="s">
        <v>4868</v>
      </c>
      <c r="B2354" t="s">
        <v>4869</v>
      </c>
      <c r="C2354" t="str">
        <f>IFERROR(VLOOKUP(Table1[[#This Row],[Ticker]],[1]!Table1[[Symbol]:[Industry]],2,FALSE),"-")</f>
        <v>-</v>
      </c>
      <c r="D2354" t="s">
        <v>230</v>
      </c>
      <c r="E2354">
        <v>203.85872673599999</v>
      </c>
      <c r="F2354">
        <v>173.06</v>
      </c>
      <c r="G2354">
        <v>155.90337839081801</v>
      </c>
      <c r="H2354">
        <v>43.323479280433098</v>
      </c>
      <c r="I2354">
        <v>60.110364103974199</v>
      </c>
      <c r="J2354">
        <v>-14.372723334203901</v>
      </c>
      <c r="K2354">
        <v>154.07644023715699</v>
      </c>
      <c r="L2354">
        <v>116.560205339177</v>
      </c>
      <c r="M2354">
        <v>46.353416679993103</v>
      </c>
      <c r="N2354">
        <v>2.5029584411748602</v>
      </c>
      <c r="O2354">
        <v>36.126199006124999</v>
      </c>
      <c r="P2354">
        <v>232.16890595009599</v>
      </c>
      <c r="Q2354">
        <v>8.7968037912825994E-2</v>
      </c>
    </row>
    <row r="2355" spans="1:17" hidden="1" x14ac:dyDescent="0.3">
      <c r="A2355" t="s">
        <v>4870</v>
      </c>
      <c r="B2355" t="s">
        <v>4871</v>
      </c>
      <c r="C2355" t="str">
        <f>IFERROR(VLOOKUP(Table1[[#This Row],[Ticker]],[1]!Table1[[Symbol]:[Industry]],2,FALSE),"-")</f>
        <v>-</v>
      </c>
      <c r="D2355" t="s">
        <v>915</v>
      </c>
      <c r="E2355">
        <v>203.57568000000001</v>
      </c>
      <c r="F2355">
        <v>137.69999999999999</v>
      </c>
      <c r="G2355">
        <v>-24.9161277048367</v>
      </c>
      <c r="H2355">
        <v>5.7325581257584197</v>
      </c>
      <c r="I2355">
        <v>-26.421906048472</v>
      </c>
      <c r="J2355">
        <v>-1.59198557470698</v>
      </c>
      <c r="K2355">
        <v>139.41251892001901</v>
      </c>
      <c r="L2355">
        <v>138.42239498993499</v>
      </c>
      <c r="M2355">
        <v>42.220235951264399</v>
      </c>
      <c r="N2355">
        <v>0.41121899618033297</v>
      </c>
      <c r="O2355">
        <v>33.8053740014524</v>
      </c>
      <c r="P2355">
        <v>21.9123505976095</v>
      </c>
      <c r="Q2355">
        <v>5.2985329094215002E-2</v>
      </c>
    </row>
    <row r="2356" spans="1:17" hidden="1" x14ac:dyDescent="0.3">
      <c r="A2356" t="s">
        <v>4872</v>
      </c>
      <c r="B2356" t="s">
        <v>4873</v>
      </c>
      <c r="C2356" t="str">
        <f>IFERROR(VLOOKUP(Table1[[#This Row],[Ticker]],[1]!Table1[[Symbol]:[Industry]],2,FALSE),"-")</f>
        <v>-</v>
      </c>
      <c r="E2356">
        <v>203.5104</v>
      </c>
      <c r="F2356">
        <v>249.4</v>
      </c>
      <c r="G2356">
        <v>-0.34123313800390698</v>
      </c>
      <c r="H2356">
        <v>-3.6144880214834498</v>
      </c>
      <c r="I2356">
        <v>1.39154982765173</v>
      </c>
      <c r="J2356">
        <v>-3.6944166863936201</v>
      </c>
      <c r="K2356">
        <v>238.21838676901299</v>
      </c>
      <c r="M2356">
        <v>51.777308018494999</v>
      </c>
      <c r="N2356">
        <v>0.60259066484747403</v>
      </c>
      <c r="O2356">
        <v>29.510825982357598</v>
      </c>
      <c r="P2356">
        <v>90.381679389312893</v>
      </c>
    </row>
    <row r="2357" spans="1:17" hidden="1" x14ac:dyDescent="0.3">
      <c r="A2357" t="s">
        <v>4874</v>
      </c>
      <c r="B2357" t="s">
        <v>4875</v>
      </c>
      <c r="C2357" t="str">
        <f>IFERROR(VLOOKUP(Table1[[#This Row],[Ticker]],[1]!Table1[[Symbol]:[Industry]],2,FALSE),"-")</f>
        <v>-</v>
      </c>
      <c r="D2357" t="s">
        <v>49</v>
      </c>
      <c r="E2357">
        <v>203.39570019999999</v>
      </c>
      <c r="F2357">
        <v>16.940000000000001</v>
      </c>
      <c r="G2357">
        <v>-80.669553940008896</v>
      </c>
      <c r="H2357">
        <v>-19.0730459351552</v>
      </c>
      <c r="I2357">
        <v>-40.826541737427497</v>
      </c>
      <c r="J2357">
        <v>-9.0081126951415502</v>
      </c>
      <c r="K2357">
        <v>20.1568889076541</v>
      </c>
      <c r="L2357">
        <v>23.9214195339359</v>
      </c>
      <c r="M2357">
        <v>22.388980015858699</v>
      </c>
      <c r="N2357">
        <v>2.0740854942555198</v>
      </c>
      <c r="O2357">
        <v>174.49822904368301</v>
      </c>
      <c r="P2357">
        <v>0.35545023696683598</v>
      </c>
    </row>
    <row r="2358" spans="1:17" hidden="1" x14ac:dyDescent="0.3">
      <c r="A2358" t="s">
        <v>4876</v>
      </c>
      <c r="B2358" t="s">
        <v>4877</v>
      </c>
      <c r="C2358" t="str">
        <f>IFERROR(VLOOKUP(Table1[[#This Row],[Ticker]],[1]!Table1[[Symbol]:[Industry]],2,FALSE),"-")</f>
        <v>-</v>
      </c>
      <c r="D2358" t="s">
        <v>21</v>
      </c>
      <c r="E2358">
        <v>202.75356582000001</v>
      </c>
      <c r="F2358">
        <v>7.8</v>
      </c>
      <c r="G2358">
        <v>-8.9358540185635196</v>
      </c>
      <c r="H2358">
        <v>7.3877761708712004</v>
      </c>
      <c r="I2358">
        <v>-44.761633015317898</v>
      </c>
      <c r="J2358">
        <v>-10.322680895303</v>
      </c>
      <c r="K2358">
        <v>7.7579981999105696</v>
      </c>
      <c r="L2358">
        <v>8.4613159775800604</v>
      </c>
      <c r="M2358">
        <v>45.195497341675299</v>
      </c>
      <c r="N2358">
        <v>1.3255903884934499</v>
      </c>
      <c r="O2358">
        <v>63.461538461538403</v>
      </c>
      <c r="P2358">
        <v>39.285714285714299</v>
      </c>
      <c r="Q2358">
        <v>-1.7438668539201001E-2</v>
      </c>
    </row>
    <row r="2359" spans="1:17" hidden="1" x14ac:dyDescent="0.3">
      <c r="A2359" t="s">
        <v>4878</v>
      </c>
      <c r="B2359" t="s">
        <v>4879</v>
      </c>
      <c r="C2359" t="str">
        <f>IFERROR(VLOOKUP(Table1[[#This Row],[Ticker]],[1]!Table1[[Symbol]:[Industry]],2,FALSE),"-")</f>
        <v>-</v>
      </c>
      <c r="D2359" t="s">
        <v>1390</v>
      </c>
      <c r="E2359">
        <v>202.722026</v>
      </c>
      <c r="F2359">
        <v>135.13</v>
      </c>
      <c r="G2359">
        <v>27.249284658463498</v>
      </c>
      <c r="H2359">
        <v>-7.5279929092165698</v>
      </c>
      <c r="I2359">
        <v>-14.9617196865245</v>
      </c>
      <c r="J2359">
        <v>-3.5155867307718198</v>
      </c>
      <c r="K2359">
        <v>147.307290281631</v>
      </c>
      <c r="L2359">
        <v>139.85635158734601</v>
      </c>
      <c r="M2359">
        <v>24.337644499692001</v>
      </c>
      <c r="N2359">
        <v>0.60447422209930202</v>
      </c>
      <c r="O2359">
        <v>45.637534226300602</v>
      </c>
      <c r="P2359">
        <v>57.954412624196301</v>
      </c>
      <c r="Q2359">
        <v>0.103400837522828</v>
      </c>
    </row>
    <row r="2360" spans="1:17" hidden="1" x14ac:dyDescent="0.3">
      <c r="A2360" t="s">
        <v>4880</v>
      </c>
      <c r="B2360" t="s">
        <v>4881</v>
      </c>
      <c r="C2360" t="str">
        <f>IFERROR(VLOOKUP(Table1[[#This Row],[Ticker]],[1]!Table1[[Symbol]:[Industry]],2,FALSE),"-")</f>
        <v>-</v>
      </c>
      <c r="D2360" t="s">
        <v>1467</v>
      </c>
      <c r="E2360">
        <v>202.68365975</v>
      </c>
      <c r="F2360">
        <v>184.25</v>
      </c>
      <c r="G2360">
        <v>-2.21109516980925</v>
      </c>
      <c r="H2360">
        <v>10.656808125758401</v>
      </c>
      <c r="I2360">
        <v>1.2770368597045401</v>
      </c>
      <c r="J2360">
        <v>0.17382465620659199</v>
      </c>
      <c r="K2360">
        <v>184.027530649276</v>
      </c>
      <c r="L2360">
        <v>176.08408702686501</v>
      </c>
      <c r="M2360">
        <v>45.261168270260001</v>
      </c>
      <c r="N2360">
        <v>1.3054939672969801</v>
      </c>
      <c r="O2360">
        <v>37.856173677069101</v>
      </c>
      <c r="P2360">
        <v>34.489051094890499</v>
      </c>
      <c r="Q2360">
        <v>1.5587898059847999E-2</v>
      </c>
    </row>
    <row r="2361" spans="1:17" hidden="1" x14ac:dyDescent="0.3">
      <c r="A2361" t="s">
        <v>4882</v>
      </c>
      <c r="B2361" t="s">
        <v>4883</v>
      </c>
      <c r="C2361" t="str">
        <f>IFERROR(VLOOKUP(Table1[[#This Row],[Ticker]],[1]!Table1[[Symbol]:[Industry]],2,FALSE),"-")</f>
        <v>-</v>
      </c>
      <c r="D2361" t="s">
        <v>191</v>
      </c>
      <c r="E2361">
        <v>202.65396785999999</v>
      </c>
      <c r="F2361">
        <v>202.05</v>
      </c>
      <c r="G2361">
        <v>23.212412004263498</v>
      </c>
      <c r="H2361">
        <v>-9.7003988120405999</v>
      </c>
      <c r="I2361">
        <v>41.705622136109703</v>
      </c>
      <c r="J2361">
        <v>-0.111983401754723</v>
      </c>
      <c r="K2361">
        <v>200.10332918249</v>
      </c>
      <c r="L2361">
        <v>163.790495603631</v>
      </c>
      <c r="M2361">
        <v>40.331402257803298</v>
      </c>
      <c r="N2361">
        <v>0.40103580679638701</v>
      </c>
      <c r="O2361">
        <v>19.772333580796801</v>
      </c>
      <c r="P2361">
        <v>90.613207547169793</v>
      </c>
      <c r="Q2361">
        <v>0.13570190982180999</v>
      </c>
    </row>
    <row r="2362" spans="1:17" hidden="1" x14ac:dyDescent="0.3">
      <c r="A2362" t="s">
        <v>4884</v>
      </c>
      <c r="B2362" t="s">
        <v>4885</v>
      </c>
      <c r="C2362" t="str">
        <f>IFERROR(VLOOKUP(Table1[[#This Row],[Ticker]],[1]!Table1[[Symbol]:[Industry]],2,FALSE),"-")</f>
        <v>-</v>
      </c>
      <c r="D2362" t="s">
        <v>304</v>
      </c>
      <c r="E2362">
        <v>202.29302225000001</v>
      </c>
      <c r="F2362">
        <v>113.65</v>
      </c>
      <c r="G2362">
        <v>-25.353764466324701</v>
      </c>
      <c r="I2362">
        <v>-12.0030123256628</v>
      </c>
      <c r="M2362">
        <v>0</v>
      </c>
      <c r="O2362">
        <v>0</v>
      </c>
      <c r="P2362">
        <v>0</v>
      </c>
    </row>
    <row r="2363" spans="1:17" hidden="1" x14ac:dyDescent="0.3">
      <c r="A2363" t="s">
        <v>4886</v>
      </c>
      <c r="B2363" t="s">
        <v>4887</v>
      </c>
      <c r="C2363" t="str">
        <f>IFERROR(VLOOKUP(Table1[[#This Row],[Ticker]],[1]!Table1[[Symbol]:[Industry]],2,FALSE),"-")</f>
        <v>-</v>
      </c>
      <c r="D2363" t="s">
        <v>482</v>
      </c>
      <c r="E2363">
        <v>202.1532</v>
      </c>
      <c r="F2363">
        <v>136.59</v>
      </c>
      <c r="G2363">
        <v>-3.2348552128602401</v>
      </c>
      <c r="H2363">
        <v>6.8269179583944197</v>
      </c>
      <c r="I2363">
        <v>-19.021392175900999</v>
      </c>
      <c r="J2363">
        <v>-2.99436261741273</v>
      </c>
      <c r="K2363">
        <v>129.850317311834</v>
      </c>
      <c r="L2363">
        <v>132.03802473653499</v>
      </c>
      <c r="M2363">
        <v>54.156696706846397</v>
      </c>
      <c r="N2363">
        <v>2.7010376655078701</v>
      </c>
      <c r="O2363">
        <v>25.704663591770899</v>
      </c>
      <c r="P2363">
        <v>26.765661252900198</v>
      </c>
      <c r="Q2363">
        <v>-2.404953520967E-3</v>
      </c>
    </row>
    <row r="2364" spans="1:17" hidden="1" x14ac:dyDescent="0.3">
      <c r="A2364" t="s">
        <v>4888</v>
      </c>
      <c r="B2364" t="s">
        <v>4889</v>
      </c>
      <c r="C2364" t="str">
        <f>IFERROR(VLOOKUP(Table1[[#This Row],[Ticker]],[1]!Table1[[Symbol]:[Industry]],2,FALSE),"-")</f>
        <v>-</v>
      </c>
      <c r="E2364">
        <v>201.81542519999999</v>
      </c>
      <c r="F2364">
        <v>501</v>
      </c>
      <c r="G2364">
        <v>-8.8421365593479706</v>
      </c>
      <c r="H2364">
        <v>-5.7486694746535099</v>
      </c>
      <c r="I2364">
        <v>-31.196560712759499</v>
      </c>
      <c r="J2364">
        <v>1.2145647083326501</v>
      </c>
      <c r="K2364">
        <v>503.50073612787901</v>
      </c>
      <c r="L2364">
        <v>499.70024573296502</v>
      </c>
      <c r="M2364">
        <v>55.590943393308301</v>
      </c>
      <c r="N2364">
        <v>0.53502345494107995</v>
      </c>
      <c r="O2364">
        <v>38.323353293413099</v>
      </c>
      <c r="P2364">
        <v>29.961089494163399</v>
      </c>
    </row>
    <row r="2365" spans="1:17" hidden="1" x14ac:dyDescent="0.3">
      <c r="A2365" t="s">
        <v>4890</v>
      </c>
      <c r="B2365" t="s">
        <v>4891</v>
      </c>
      <c r="C2365" t="str">
        <f>IFERROR(VLOOKUP(Table1[[#This Row],[Ticker]],[1]!Table1[[Symbol]:[Industry]],2,FALSE),"-")</f>
        <v>-</v>
      </c>
      <c r="D2365" t="s">
        <v>242</v>
      </c>
      <c r="E2365">
        <v>201.66159012700001</v>
      </c>
      <c r="F2365">
        <v>195.29</v>
      </c>
      <c r="G2365">
        <v>-7.1394787520389897</v>
      </c>
      <c r="H2365">
        <v>20.227224792425101</v>
      </c>
      <c r="I2365">
        <v>-41.552074374724803</v>
      </c>
      <c r="J2365">
        <v>-0.86101572609065802</v>
      </c>
      <c r="K2365">
        <v>181.74915422990699</v>
      </c>
      <c r="L2365">
        <v>183.384934451493</v>
      </c>
      <c r="M2365">
        <v>58.655864756505999</v>
      </c>
      <c r="N2365">
        <v>0.74890901191659698</v>
      </c>
      <c r="O2365">
        <v>48.497106866711</v>
      </c>
      <c r="P2365">
        <v>45.359136583550402</v>
      </c>
      <c r="Q2365">
        <v>3.3110836692094997E-2</v>
      </c>
    </row>
    <row r="2366" spans="1:17" hidden="1" x14ac:dyDescent="0.3">
      <c r="A2366" t="s">
        <v>4892</v>
      </c>
      <c r="B2366" t="s">
        <v>4893</v>
      </c>
      <c r="C2366" t="str">
        <f>IFERROR(VLOOKUP(Table1[[#This Row],[Ticker]],[1]!Table1[[Symbol]:[Industry]],2,FALSE),"-")</f>
        <v>-</v>
      </c>
      <c r="D2366" t="s">
        <v>247</v>
      </c>
      <c r="E2366">
        <v>201.03683300999899</v>
      </c>
      <c r="F2366">
        <v>402.35</v>
      </c>
      <c r="G2366">
        <v>15.574431680785599</v>
      </c>
      <c r="H2366">
        <v>11.901329410243701</v>
      </c>
      <c r="I2366">
        <v>6.7193246468954797</v>
      </c>
      <c r="J2366">
        <v>1.6924490246619199</v>
      </c>
      <c r="K2366">
        <v>365.33608065236399</v>
      </c>
      <c r="L2366">
        <v>337.44251815315403</v>
      </c>
      <c r="M2366">
        <v>63.776685194319398</v>
      </c>
      <c r="N2366">
        <v>1.2777391986956901</v>
      </c>
      <c r="O2366">
        <v>6.5738784640238599</v>
      </c>
      <c r="P2366">
        <v>45.489061652503999</v>
      </c>
      <c r="Q2366">
        <v>-2.3927171883668E-2</v>
      </c>
    </row>
    <row r="2367" spans="1:17" hidden="1" x14ac:dyDescent="0.3">
      <c r="A2367" t="s">
        <v>4894</v>
      </c>
      <c r="B2367" t="s">
        <v>4895</v>
      </c>
      <c r="C2367" t="str">
        <f>IFERROR(VLOOKUP(Table1[[#This Row],[Ticker]],[1]!Table1[[Symbol]:[Industry]],2,FALSE),"-")</f>
        <v>-</v>
      </c>
      <c r="E2367">
        <v>200.74625376</v>
      </c>
      <c r="F2367">
        <v>9.0399999999999991</v>
      </c>
      <c r="G2367">
        <v>-16.7103070833715</v>
      </c>
      <c r="H2367">
        <v>-7.9404562072073901</v>
      </c>
      <c r="I2367">
        <v>-18.324255848978801</v>
      </c>
      <c r="J2367">
        <v>-2.69427582148308</v>
      </c>
      <c r="K2367">
        <v>9.4557184593865191</v>
      </c>
      <c r="L2367">
        <v>9.7533685077106291</v>
      </c>
      <c r="M2367">
        <v>40.048085370960102</v>
      </c>
      <c r="N2367">
        <v>1.2561764355053799</v>
      </c>
      <c r="O2367">
        <v>53.761061946902601</v>
      </c>
      <c r="P2367">
        <v>18.947368421052602</v>
      </c>
      <c r="Q2367">
        <v>9.6721556239189998E-3</v>
      </c>
    </row>
    <row r="2368" spans="1:17" hidden="1" x14ac:dyDescent="0.3">
      <c r="A2368" t="s">
        <v>4896</v>
      </c>
      <c r="B2368" t="s">
        <v>4897</v>
      </c>
      <c r="C2368" t="str">
        <f>IFERROR(VLOOKUP(Table1[[#This Row],[Ticker]],[1]!Table1[[Symbol]:[Industry]],2,FALSE),"-")</f>
        <v>-</v>
      </c>
      <c r="D2368" t="s">
        <v>304</v>
      </c>
      <c r="E2368">
        <v>200.74405229999999</v>
      </c>
      <c r="F2368">
        <v>143.55000000000001</v>
      </c>
      <c r="G2368">
        <v>88.008304499192505</v>
      </c>
      <c r="H2368">
        <v>20.5436292868071</v>
      </c>
      <c r="I2368">
        <v>80.423261132782201</v>
      </c>
      <c r="J2368">
        <v>2.7173335895784101</v>
      </c>
      <c r="K2368">
        <v>115.342090878056</v>
      </c>
      <c r="L2368">
        <v>91.512517579911503</v>
      </c>
      <c r="M2368">
        <v>70.920849333037395</v>
      </c>
      <c r="N2368">
        <v>0.57092362607435099</v>
      </c>
      <c r="O2368">
        <v>5.8864507140368998</v>
      </c>
      <c r="P2368">
        <v>133.414634146341</v>
      </c>
      <c r="Q2368">
        <v>0.17141300625785999</v>
      </c>
    </row>
    <row r="2369" spans="1:17" hidden="1" x14ac:dyDescent="0.3">
      <c r="A2369" t="s">
        <v>4898</v>
      </c>
      <c r="B2369" t="s">
        <v>4899</v>
      </c>
      <c r="C2369" t="str">
        <f>IFERROR(VLOOKUP(Table1[[#This Row],[Ticker]],[1]!Table1[[Symbol]:[Industry]],2,FALSE),"-")</f>
        <v>-</v>
      </c>
      <c r="D2369" t="s">
        <v>104</v>
      </c>
      <c r="E2369">
        <v>200.57536770799999</v>
      </c>
      <c r="F2369">
        <v>93.98</v>
      </c>
      <c r="G2369">
        <v>5.9949427314390897</v>
      </c>
      <c r="H2369">
        <v>12.6631597517746</v>
      </c>
      <c r="I2369">
        <v>-27.374466625527699</v>
      </c>
      <c r="J2369">
        <v>-1.1917198328907399</v>
      </c>
      <c r="K2369">
        <v>87.450225210281701</v>
      </c>
      <c r="L2369">
        <v>90.708665025107507</v>
      </c>
      <c r="M2369">
        <v>53.415430926749103</v>
      </c>
      <c r="N2369">
        <v>3.85123371785195</v>
      </c>
      <c r="O2369">
        <v>70.036177910193601</v>
      </c>
      <c r="P2369">
        <v>40.059612518628903</v>
      </c>
      <c r="Q2369">
        <v>3.9248300883948997E-2</v>
      </c>
    </row>
    <row r="2370" spans="1:17" hidden="1" x14ac:dyDescent="0.3">
      <c r="A2370" t="s">
        <v>4900</v>
      </c>
      <c r="B2370" t="s">
        <v>4901</v>
      </c>
      <c r="C2370" t="str">
        <f>IFERROR(VLOOKUP(Table1[[#This Row],[Ticker]],[1]!Table1[[Symbol]:[Industry]],2,FALSE),"-")</f>
        <v>-</v>
      </c>
      <c r="D2370" t="s">
        <v>242</v>
      </c>
      <c r="E2370">
        <v>200.55865750000001</v>
      </c>
      <c r="F2370">
        <v>22.13</v>
      </c>
      <c r="G2370">
        <v>-13.5296108533888</v>
      </c>
      <c r="H2370">
        <v>8.6346597496452908</v>
      </c>
      <c r="I2370">
        <v>-19.717774627581001</v>
      </c>
      <c r="J2370">
        <v>-5.4669373878740801</v>
      </c>
      <c r="K2370">
        <v>21.347447172844301</v>
      </c>
      <c r="L2370">
        <v>21.280405267880301</v>
      </c>
      <c r="M2370">
        <v>47.936222743083299</v>
      </c>
      <c r="N2370">
        <v>1.2211755257238199</v>
      </c>
      <c r="O2370">
        <v>30.591956619972802</v>
      </c>
      <c r="P2370">
        <v>25.311438278595698</v>
      </c>
      <c r="Q2370">
        <v>2.1832973249098001E-2</v>
      </c>
    </row>
    <row r="2371" spans="1:17" hidden="1" x14ac:dyDescent="0.3">
      <c r="A2371" t="s">
        <v>4902</v>
      </c>
      <c r="B2371" t="s">
        <v>4903</v>
      </c>
      <c r="C2371" t="str">
        <f>IFERROR(VLOOKUP(Table1[[#This Row],[Ticker]],[1]!Table1[[Symbol]:[Industry]],2,FALSE),"-")</f>
        <v>-</v>
      </c>
      <c r="D2371" t="s">
        <v>75</v>
      </c>
      <c r="E2371">
        <v>200.39472215000001</v>
      </c>
      <c r="F2371">
        <v>35.21</v>
      </c>
      <c r="G2371">
        <v>-48.5738466996075</v>
      </c>
      <c r="H2371">
        <v>0.51269773122125994</v>
      </c>
      <c r="I2371">
        <v>-54.1869203716398</v>
      </c>
      <c r="J2371">
        <v>-2.38648168652806</v>
      </c>
      <c r="K2371">
        <v>38.106915464054602</v>
      </c>
      <c r="L2371">
        <v>45.426737342789004</v>
      </c>
      <c r="M2371">
        <v>40.890990811239398</v>
      </c>
      <c r="N2371">
        <v>0.20625990285030699</v>
      </c>
      <c r="O2371">
        <v>93.126952570292502</v>
      </c>
      <c r="P2371">
        <v>17.3666666666666</v>
      </c>
      <c r="Q2371">
        <v>-4.3886555279519998E-3</v>
      </c>
    </row>
    <row r="2372" spans="1:17" hidden="1" x14ac:dyDescent="0.3">
      <c r="A2372" t="s">
        <v>4904</v>
      </c>
      <c r="B2372" t="s">
        <v>4905</v>
      </c>
      <c r="C2372" t="str">
        <f>IFERROR(VLOOKUP(Table1[[#This Row],[Ticker]],[1]!Table1[[Symbol]:[Industry]],2,FALSE),"-")</f>
        <v>-</v>
      </c>
      <c r="D2372" t="s">
        <v>191</v>
      </c>
      <c r="E2372">
        <v>200.32320000000001</v>
      </c>
      <c r="F2372">
        <v>542</v>
      </c>
      <c r="G2372">
        <v>-0.69875066687669796</v>
      </c>
      <c r="H2372">
        <v>19.9911766949389</v>
      </c>
      <c r="I2372">
        <v>-6.1126147482475499</v>
      </c>
      <c r="J2372">
        <v>-5.7033740073935597</v>
      </c>
      <c r="K2372">
        <v>485.74924135414898</v>
      </c>
      <c r="L2372">
        <v>451.10557866926302</v>
      </c>
      <c r="M2372">
        <v>57.395789717624602</v>
      </c>
      <c r="N2372">
        <v>0.87689372157457202</v>
      </c>
      <c r="O2372">
        <v>15.3136531365313</v>
      </c>
      <c r="P2372">
        <v>46.0326013741075</v>
      </c>
      <c r="Q2372">
        <v>9.7197750718392997E-2</v>
      </c>
    </row>
    <row r="2373" spans="1:17" hidden="1" x14ac:dyDescent="0.3">
      <c r="A2373" t="s">
        <v>4906</v>
      </c>
      <c r="B2373" t="s">
        <v>4907</v>
      </c>
      <c r="C2373" t="str">
        <f>IFERROR(VLOOKUP(Table1[[#This Row],[Ticker]],[1]!Table1[[Symbol]:[Industry]],2,FALSE),"-")</f>
        <v>-</v>
      </c>
      <c r="D2373" t="s">
        <v>1572</v>
      </c>
      <c r="E2373">
        <v>199.8135</v>
      </c>
      <c r="F2373">
        <v>194.75</v>
      </c>
      <c r="G2373">
        <v>-32.6156692282294</v>
      </c>
      <c r="H2373">
        <v>36.332674914079597</v>
      </c>
      <c r="I2373">
        <v>-19.2649170875675</v>
      </c>
      <c r="J2373">
        <v>10.9721611657025</v>
      </c>
      <c r="K2373">
        <v>165.521091846296</v>
      </c>
      <c r="M2373">
        <v>69.9678567346823</v>
      </c>
      <c r="N2373">
        <v>1.83449425492647</v>
      </c>
      <c r="O2373">
        <v>7.8305519897304103</v>
      </c>
      <c r="P2373">
        <v>67.887931034482705</v>
      </c>
    </row>
    <row r="2374" spans="1:17" hidden="1" x14ac:dyDescent="0.3">
      <c r="A2374" t="s">
        <v>4908</v>
      </c>
      <c r="B2374" t="s">
        <v>4909</v>
      </c>
      <c r="C2374" t="str">
        <f>IFERROR(VLOOKUP(Table1[[#This Row],[Ticker]],[1]!Table1[[Symbol]:[Industry]],2,FALSE),"-")</f>
        <v>-</v>
      </c>
      <c r="D2374" t="s">
        <v>140</v>
      </c>
      <c r="E2374">
        <v>199.61361562499999</v>
      </c>
      <c r="F2374">
        <v>926.55</v>
      </c>
      <c r="G2374">
        <v>389.396235533675</v>
      </c>
      <c r="H2374">
        <v>-24.1016020902631</v>
      </c>
      <c r="I2374">
        <v>417.45413053148002</v>
      </c>
      <c r="J2374">
        <v>-7.1469570069260904</v>
      </c>
      <c r="K2374">
        <v>910.786815697772</v>
      </c>
      <c r="L2374">
        <v>553.40130525247901</v>
      </c>
      <c r="M2374">
        <v>6.75434136777299</v>
      </c>
      <c r="N2374">
        <v>0.12385381189415701</v>
      </c>
      <c r="O2374">
        <v>22.303167664993801</v>
      </c>
      <c r="P2374">
        <v>440.26239067055297</v>
      </c>
    </row>
    <row r="2375" spans="1:17" hidden="1" x14ac:dyDescent="0.3">
      <c r="A2375" t="s">
        <v>4910</v>
      </c>
      <c r="B2375" t="s">
        <v>4911</v>
      </c>
      <c r="C2375" t="str">
        <f>IFERROR(VLOOKUP(Table1[[#This Row],[Ticker]],[1]!Table1[[Symbol]:[Industry]],2,FALSE),"-")</f>
        <v>-</v>
      </c>
      <c r="D2375" t="s">
        <v>242</v>
      </c>
      <c r="E2375">
        <v>199.43934963499899</v>
      </c>
      <c r="F2375">
        <v>151.85</v>
      </c>
      <c r="G2375">
        <v>-46.8174313915897</v>
      </c>
      <c r="H2375">
        <v>-9.3012436760433701</v>
      </c>
      <c r="I2375">
        <v>-34.409757343547298</v>
      </c>
      <c r="J2375">
        <v>-1.34054973242526</v>
      </c>
      <c r="K2375">
        <v>157.74218308630901</v>
      </c>
      <c r="L2375">
        <v>173.03942090173399</v>
      </c>
      <c r="M2375">
        <v>42.229343529649803</v>
      </c>
      <c r="N2375">
        <v>0.72297895515659405</v>
      </c>
      <c r="O2375">
        <v>75.1728679618044</v>
      </c>
      <c r="P2375">
        <v>8.4642857142856993</v>
      </c>
      <c r="Q2375">
        <v>-2.1782993467268998E-2</v>
      </c>
    </row>
    <row r="2376" spans="1:17" hidden="1" x14ac:dyDescent="0.3">
      <c r="A2376" t="s">
        <v>4912</v>
      </c>
      <c r="B2376" t="s">
        <v>4913</v>
      </c>
      <c r="C2376" t="str">
        <f>IFERROR(VLOOKUP(Table1[[#This Row],[Ticker]],[1]!Table1[[Symbol]:[Industry]],2,FALSE),"-")</f>
        <v>-</v>
      </c>
      <c r="D2376" t="s">
        <v>80</v>
      </c>
      <c r="E2376">
        <v>199.01095880999901</v>
      </c>
      <c r="F2376">
        <v>248.1</v>
      </c>
      <c r="G2376">
        <v>1963.03007391751</v>
      </c>
      <c r="H2376">
        <v>43.634450638961297</v>
      </c>
      <c r="I2376">
        <v>162.77824805754599</v>
      </c>
      <c r="J2376">
        <v>6.9081714189382399</v>
      </c>
      <c r="K2376">
        <v>198.186053252113</v>
      </c>
      <c r="M2376">
        <v>96.738045619368805</v>
      </c>
      <c r="N2376">
        <v>0.86207756578126904</v>
      </c>
      <c r="O2376">
        <v>0</v>
      </c>
      <c r="P2376">
        <v>2091.6961130742002</v>
      </c>
    </row>
    <row r="2377" spans="1:17" hidden="1" x14ac:dyDescent="0.3">
      <c r="A2377" t="s">
        <v>4914</v>
      </c>
      <c r="B2377" t="s">
        <v>4915</v>
      </c>
      <c r="C2377" t="str">
        <f>IFERROR(VLOOKUP(Table1[[#This Row],[Ticker]],[1]!Table1[[Symbol]:[Industry]],2,FALSE),"-")</f>
        <v>-</v>
      </c>
      <c r="D2377" t="s">
        <v>384</v>
      </c>
      <c r="E2377">
        <v>198.90806630399999</v>
      </c>
      <c r="F2377">
        <v>13.98</v>
      </c>
      <c r="G2377">
        <v>242.646235533675</v>
      </c>
      <c r="H2377">
        <v>92.772666969295798</v>
      </c>
      <c r="I2377">
        <v>84.898396125041401</v>
      </c>
      <c r="J2377">
        <v>22.5264520295237</v>
      </c>
      <c r="K2377">
        <v>9.3686816272761995</v>
      </c>
      <c r="L2377">
        <v>7.53619040610974</v>
      </c>
      <c r="M2377">
        <v>80.261116108786496</v>
      </c>
      <c r="N2377">
        <v>2.3257186299144101</v>
      </c>
      <c r="O2377">
        <v>10.5150214592274</v>
      </c>
      <c r="P2377">
        <v>272.8</v>
      </c>
      <c r="Q2377">
        <v>0.17822948332677199</v>
      </c>
    </row>
    <row r="2378" spans="1:17" hidden="1" x14ac:dyDescent="0.3">
      <c r="A2378" t="s">
        <v>4916</v>
      </c>
      <c r="B2378" t="s">
        <v>4917</v>
      </c>
      <c r="C2378" t="str">
        <f>IFERROR(VLOOKUP(Table1[[#This Row],[Ticker]],[1]!Table1[[Symbol]:[Industry]],2,FALSE),"-")</f>
        <v>-</v>
      </c>
      <c r="D2378" t="s">
        <v>21</v>
      </c>
      <c r="E2378">
        <v>198.191743</v>
      </c>
      <c r="F2378">
        <v>1</v>
      </c>
      <c r="G2378">
        <v>89.863626838023094</v>
      </c>
      <c r="H2378">
        <v>9.3544907100281005</v>
      </c>
      <c r="I2378">
        <v>2.9395164099693698</v>
      </c>
      <c r="J2378">
        <v>8.1986223628423698</v>
      </c>
      <c r="K2378">
        <v>1.00654566855783</v>
      </c>
      <c r="L2378">
        <v>0.87144818000255597</v>
      </c>
      <c r="M2378">
        <v>53.859047278190303</v>
      </c>
      <c r="N2378">
        <v>1.96498854841333</v>
      </c>
      <c r="O2378">
        <v>71</v>
      </c>
      <c r="P2378">
        <v>323.72881355932202</v>
      </c>
    </row>
    <row r="2379" spans="1:17" hidden="1" x14ac:dyDescent="0.3">
      <c r="A2379" t="s">
        <v>4918</v>
      </c>
      <c r="B2379" t="s">
        <v>4919</v>
      </c>
      <c r="C2379" t="str">
        <f>IFERROR(VLOOKUP(Table1[[#This Row],[Ticker]],[1]!Table1[[Symbol]:[Industry]],2,FALSE),"-")</f>
        <v>-</v>
      </c>
      <c r="D2379" t="s">
        <v>130</v>
      </c>
      <c r="E2379">
        <v>197.97241099999999</v>
      </c>
      <c r="F2379">
        <v>23.3</v>
      </c>
      <c r="G2379">
        <v>21.354699483518498</v>
      </c>
      <c r="H2379">
        <v>21.071986697187</v>
      </c>
      <c r="I2379">
        <v>-20.270728861095801</v>
      </c>
      <c r="J2379">
        <v>14.2213061910569</v>
      </c>
      <c r="K2379">
        <v>20.864835963400399</v>
      </c>
      <c r="L2379">
        <v>20.214711680492002</v>
      </c>
      <c r="M2379">
        <v>67.859592714769803</v>
      </c>
      <c r="N2379">
        <v>2.4891682198813498</v>
      </c>
      <c r="O2379">
        <v>30.6866952789699</v>
      </c>
      <c r="P2379">
        <v>68.840579710144894</v>
      </c>
      <c r="Q2379">
        <v>8.6133696456169001E-2</v>
      </c>
    </row>
    <row r="2380" spans="1:17" hidden="1" x14ac:dyDescent="0.3">
      <c r="A2380" t="s">
        <v>4920</v>
      </c>
      <c r="B2380" t="s">
        <v>4921</v>
      </c>
      <c r="C2380" t="str">
        <f>IFERROR(VLOOKUP(Table1[[#This Row],[Ticker]],[1]!Table1[[Symbol]:[Industry]],2,FALSE),"-")</f>
        <v>-</v>
      </c>
      <c r="E2380">
        <v>197.969984044</v>
      </c>
      <c r="F2380">
        <v>2.54</v>
      </c>
      <c r="G2380">
        <v>-20.827015495131299</v>
      </c>
      <c r="H2380">
        <v>3.5137739847892702</v>
      </c>
      <c r="I2380">
        <v>5.04767891857683</v>
      </c>
      <c r="J2380">
        <v>8.7686062745867908</v>
      </c>
      <c r="K2380">
        <v>2.3964819561275701</v>
      </c>
      <c r="L2380">
        <v>2.2989926330086599</v>
      </c>
      <c r="M2380">
        <v>72.327893528686602</v>
      </c>
      <c r="N2380">
        <v>1.4535214806025201</v>
      </c>
      <c r="O2380">
        <v>34.6456692913385</v>
      </c>
      <c r="P2380">
        <v>63.870967741935402</v>
      </c>
      <c r="Q2380">
        <v>-7.0681056576495996E-2</v>
      </c>
    </row>
    <row r="2381" spans="1:17" hidden="1" x14ac:dyDescent="0.3">
      <c r="A2381" t="s">
        <v>4922</v>
      </c>
      <c r="B2381" t="s">
        <v>4923</v>
      </c>
      <c r="C2381" t="str">
        <f>IFERROR(VLOOKUP(Table1[[#This Row],[Ticker]],[1]!Table1[[Symbol]:[Industry]],2,FALSE),"-")</f>
        <v>-</v>
      </c>
      <c r="D2381" t="s">
        <v>398</v>
      </c>
      <c r="E2381">
        <v>197.96100000000001</v>
      </c>
      <c r="F2381">
        <v>345</v>
      </c>
      <c r="G2381">
        <v>789.76559892889998</v>
      </c>
      <c r="H2381">
        <v>-17.863587532504798</v>
      </c>
      <c r="I2381">
        <v>68.625259925646006</v>
      </c>
      <c r="J2381">
        <v>-2.2957856336412599</v>
      </c>
      <c r="K2381">
        <v>316.79863975316999</v>
      </c>
      <c r="L2381">
        <v>174.724803072469</v>
      </c>
      <c r="M2381">
        <v>59.238386848082399</v>
      </c>
      <c r="N2381">
        <v>0.95930232558139505</v>
      </c>
      <c r="O2381">
        <v>12.7536231884058</v>
      </c>
      <c r="P2381">
        <v>815.11936339522504</v>
      </c>
    </row>
    <row r="2382" spans="1:17" hidden="1" x14ac:dyDescent="0.3">
      <c r="A2382" t="s">
        <v>4924</v>
      </c>
      <c r="B2382" t="s">
        <v>4925</v>
      </c>
      <c r="C2382" t="str">
        <f>IFERROR(VLOOKUP(Table1[[#This Row],[Ticker]],[1]!Table1[[Symbol]:[Industry]],2,FALSE),"-")</f>
        <v>-</v>
      </c>
      <c r="D2382" t="s">
        <v>617</v>
      </c>
      <c r="E2382">
        <v>197.94669780000001</v>
      </c>
      <c r="F2382">
        <v>59.74</v>
      </c>
      <c r="G2382">
        <v>-79.168994462459196</v>
      </c>
      <c r="H2382">
        <v>-20.4252060663813</v>
      </c>
      <c r="I2382">
        <v>-42.979326594871303</v>
      </c>
      <c r="J2382">
        <v>-3.1934091177282098</v>
      </c>
      <c r="K2382">
        <v>67.141723739736307</v>
      </c>
      <c r="L2382">
        <v>100.29615432598899</v>
      </c>
      <c r="M2382">
        <v>24.146393760000201</v>
      </c>
      <c r="N2382">
        <v>1.4026875660590601</v>
      </c>
      <c r="O2382">
        <v>124.891195179109</v>
      </c>
      <c r="P2382">
        <v>1.2542372881356001</v>
      </c>
      <c r="Q2382">
        <v>0.18207718996768499</v>
      </c>
    </row>
    <row r="2383" spans="1:17" hidden="1" x14ac:dyDescent="0.3">
      <c r="A2383" t="s">
        <v>4926</v>
      </c>
      <c r="B2383" t="s">
        <v>4927</v>
      </c>
      <c r="C2383" t="str">
        <f>IFERROR(VLOOKUP(Table1[[#This Row],[Ticker]],[1]!Table1[[Symbol]:[Industry]],2,FALSE),"-")</f>
        <v>-</v>
      </c>
      <c r="D2383" t="s">
        <v>546</v>
      </c>
      <c r="E2383">
        <v>197.71901766799999</v>
      </c>
      <c r="F2383">
        <v>46.81</v>
      </c>
      <c r="G2383">
        <v>19.436282189973799</v>
      </c>
      <c r="H2383">
        <v>52.569404941593199</v>
      </c>
      <c r="I2383">
        <v>42.129355142233102</v>
      </c>
      <c r="J2383">
        <v>-4.1978175888112901</v>
      </c>
      <c r="K2383">
        <v>36.816580003269003</v>
      </c>
      <c r="L2383">
        <v>32.928256770589101</v>
      </c>
      <c r="M2383">
        <v>66.958173437162301</v>
      </c>
      <c r="N2383">
        <v>1.9067865336259</v>
      </c>
      <c r="O2383">
        <v>10.0192266609698</v>
      </c>
      <c r="P2383">
        <v>90.284552845528395</v>
      </c>
      <c r="Q2383">
        <v>-1.6362860734241001E-2</v>
      </c>
    </row>
    <row r="2384" spans="1:17" hidden="1" x14ac:dyDescent="0.3">
      <c r="A2384" t="s">
        <v>4928</v>
      </c>
      <c r="B2384" t="s">
        <v>4929</v>
      </c>
      <c r="C2384" t="str">
        <f>IFERROR(VLOOKUP(Table1[[#This Row],[Ticker]],[1]!Table1[[Symbol]:[Industry]],2,FALSE),"-")</f>
        <v>-</v>
      </c>
      <c r="D2384" t="s">
        <v>216</v>
      </c>
      <c r="E2384">
        <v>197.54097959999999</v>
      </c>
      <c r="F2384">
        <v>146.80000000000001</v>
      </c>
      <c r="G2384">
        <v>-33.9180746500681</v>
      </c>
      <c r="H2384">
        <v>10.5405581257584</v>
      </c>
      <c r="I2384">
        <v>-21.1614281672469</v>
      </c>
      <c r="J2384">
        <v>10.547598250838201</v>
      </c>
      <c r="K2384">
        <v>141.21445507181099</v>
      </c>
      <c r="L2384">
        <v>149.94471978362699</v>
      </c>
      <c r="M2384">
        <v>62.283455185373299</v>
      </c>
      <c r="N2384">
        <v>2.3826179078771301</v>
      </c>
      <c r="O2384">
        <v>39.645776566757398</v>
      </c>
      <c r="P2384">
        <v>24.406779661016898</v>
      </c>
      <c r="Q2384">
        <v>0.10657174492433399</v>
      </c>
    </row>
    <row r="2385" spans="1:17" hidden="1" x14ac:dyDescent="0.3">
      <c r="A2385" t="s">
        <v>4930</v>
      </c>
      <c r="B2385" t="s">
        <v>4931</v>
      </c>
      <c r="C2385" t="str">
        <f>IFERROR(VLOOKUP(Table1[[#This Row],[Ticker]],[1]!Table1[[Symbol]:[Industry]],2,FALSE),"-")</f>
        <v>-</v>
      </c>
      <c r="E2385">
        <v>197.50067999999999</v>
      </c>
      <c r="F2385">
        <v>312.60000000000002</v>
      </c>
      <c r="G2385">
        <v>246.74479522894899</v>
      </c>
      <c r="H2385">
        <v>10.2364071823622</v>
      </c>
      <c r="I2385">
        <v>83.249954570027398</v>
      </c>
      <c r="J2385">
        <v>-1.35512589892493</v>
      </c>
      <c r="K2385">
        <v>285.40574225310701</v>
      </c>
      <c r="L2385">
        <v>211.78485355791199</v>
      </c>
      <c r="M2385">
        <v>55.751497788853797</v>
      </c>
      <c r="N2385">
        <v>0.90607910613269704</v>
      </c>
      <c r="O2385">
        <v>8.7811900191938594</v>
      </c>
      <c r="P2385">
        <v>282.61933904528701</v>
      </c>
      <c r="Q2385">
        <v>0.121994567982509</v>
      </c>
    </row>
    <row r="2386" spans="1:17" hidden="1" x14ac:dyDescent="0.3">
      <c r="A2386" t="s">
        <v>4932</v>
      </c>
      <c r="B2386" t="s">
        <v>4933</v>
      </c>
      <c r="C2386" t="str">
        <f>IFERROR(VLOOKUP(Table1[[#This Row],[Ticker]],[1]!Table1[[Symbol]:[Industry]],2,FALSE),"-")</f>
        <v>-</v>
      </c>
      <c r="E2386">
        <v>197.31250624</v>
      </c>
      <c r="F2386">
        <v>103.76</v>
      </c>
      <c r="G2386">
        <v>-46.5506961895722</v>
      </c>
      <c r="H2386">
        <v>83.017799505068695</v>
      </c>
      <c r="I2386">
        <v>-33.199944048910297</v>
      </c>
      <c r="J2386">
        <v>54.798384479999598</v>
      </c>
      <c r="K2386">
        <v>76.553503329283302</v>
      </c>
      <c r="M2386">
        <v>79.603826999955999</v>
      </c>
      <c r="N2386">
        <v>2.4938581591709101</v>
      </c>
      <c r="O2386">
        <v>39.899768696993</v>
      </c>
      <c r="P2386">
        <v>96.329233680227006</v>
      </c>
    </row>
    <row r="2387" spans="1:17" hidden="1" x14ac:dyDescent="0.3">
      <c r="A2387" t="s">
        <v>4934</v>
      </c>
      <c r="B2387" t="s">
        <v>4935</v>
      </c>
      <c r="C2387" t="str">
        <f>IFERROR(VLOOKUP(Table1[[#This Row],[Ticker]],[1]!Table1[[Symbol]:[Industry]],2,FALSE),"-")</f>
        <v>-</v>
      </c>
      <c r="D2387" t="s">
        <v>46</v>
      </c>
      <c r="E2387">
        <v>197.16345000000001</v>
      </c>
      <c r="F2387">
        <v>112.2</v>
      </c>
      <c r="G2387">
        <v>-3.92519303775329</v>
      </c>
      <c r="H2387">
        <v>13.977830853031101</v>
      </c>
      <c r="I2387">
        <v>9.4255591029086094</v>
      </c>
      <c r="J2387">
        <v>20.202210879588701</v>
      </c>
      <c r="O2387">
        <v>0</v>
      </c>
      <c r="P2387">
        <v>34.210526315789402</v>
      </c>
    </row>
    <row r="2388" spans="1:17" hidden="1" x14ac:dyDescent="0.3">
      <c r="A2388" t="s">
        <v>4936</v>
      </c>
      <c r="B2388" t="s">
        <v>4937</v>
      </c>
      <c r="C2388" t="str">
        <f>IFERROR(VLOOKUP(Table1[[#This Row],[Ticker]],[1]!Table1[[Symbol]:[Industry]],2,FALSE),"-")</f>
        <v>-</v>
      </c>
      <c r="D2388" t="s">
        <v>59</v>
      </c>
      <c r="E2388">
        <v>197.1587385</v>
      </c>
      <c r="F2388">
        <v>342.45</v>
      </c>
      <c r="G2388">
        <v>92.559057678123196</v>
      </c>
      <c r="H2388">
        <v>3.37354898614293</v>
      </c>
      <c r="I2388">
        <v>30.033487052188701</v>
      </c>
      <c r="J2388">
        <v>-5.4167512209809399</v>
      </c>
      <c r="K2388">
        <v>345.79237242275201</v>
      </c>
      <c r="L2388">
        <v>280.15925587632802</v>
      </c>
      <c r="M2388">
        <v>32.628648356305099</v>
      </c>
      <c r="N2388">
        <v>0.45248639043240302</v>
      </c>
      <c r="O2388">
        <v>18.119433493940701</v>
      </c>
      <c r="P2388">
        <v>122.94921875</v>
      </c>
      <c r="Q2388">
        <v>6.5230540082617E-2</v>
      </c>
    </row>
    <row r="2389" spans="1:17" hidden="1" x14ac:dyDescent="0.3">
      <c r="A2389" t="s">
        <v>4938</v>
      </c>
      <c r="B2389" t="s">
        <v>4939</v>
      </c>
      <c r="C2389" t="str">
        <f>IFERROR(VLOOKUP(Table1[[#This Row],[Ticker]],[1]!Table1[[Symbol]:[Industry]],2,FALSE),"-")</f>
        <v>-</v>
      </c>
      <c r="D2389" t="s">
        <v>1415</v>
      </c>
      <c r="E2389">
        <v>196.857102</v>
      </c>
      <c r="F2389">
        <v>111.28</v>
      </c>
      <c r="G2389">
        <v>3.9159307608173202</v>
      </c>
      <c r="H2389">
        <v>12.406808125758401</v>
      </c>
      <c r="I2389">
        <v>-8.2937858578156405</v>
      </c>
      <c r="J2389">
        <v>1.86085787277121</v>
      </c>
      <c r="K2389">
        <v>106.68254890466299</v>
      </c>
      <c r="L2389">
        <v>104.130349696843</v>
      </c>
      <c r="M2389">
        <v>50.990190053975901</v>
      </c>
      <c r="N2389">
        <v>2.0734742178854502</v>
      </c>
      <c r="O2389">
        <v>24.7304097771387</v>
      </c>
      <c r="P2389">
        <v>34.315027157513597</v>
      </c>
      <c r="Q2389">
        <v>-1.9885864955818001E-2</v>
      </c>
    </row>
    <row r="2390" spans="1:17" hidden="1" x14ac:dyDescent="0.3">
      <c r="A2390" t="s">
        <v>4940</v>
      </c>
      <c r="B2390" t="s">
        <v>4941</v>
      </c>
      <c r="C2390" t="str">
        <f>IFERROR(VLOOKUP(Table1[[#This Row],[Ticker]],[1]!Table1[[Symbol]:[Industry]],2,FALSE),"-")</f>
        <v>-</v>
      </c>
      <c r="D2390" t="s">
        <v>997</v>
      </c>
      <c r="E2390">
        <v>196.61737181500001</v>
      </c>
      <c r="F2390">
        <v>113.15</v>
      </c>
      <c r="G2390">
        <v>39.660812793150498</v>
      </c>
      <c r="H2390">
        <v>8.3702110716825597</v>
      </c>
      <c r="I2390">
        <v>29.434487674337198</v>
      </c>
      <c r="J2390">
        <v>-5.5268334191720703</v>
      </c>
      <c r="K2390">
        <v>101.70440147168</v>
      </c>
      <c r="L2390">
        <v>90.003438466510701</v>
      </c>
      <c r="M2390">
        <v>50.231239041531403</v>
      </c>
      <c r="N2390">
        <v>0.71539882571402902</v>
      </c>
      <c r="O2390">
        <v>10.472823685373299</v>
      </c>
      <c r="P2390">
        <v>71.154137044319995</v>
      </c>
      <c r="Q2390">
        <v>4.9213287690159001E-2</v>
      </c>
    </row>
    <row r="2391" spans="1:17" hidden="1" x14ac:dyDescent="0.3">
      <c r="A2391" t="s">
        <v>4942</v>
      </c>
      <c r="B2391" t="s">
        <v>4943</v>
      </c>
      <c r="C2391" t="str">
        <f>IFERROR(VLOOKUP(Table1[[#This Row],[Ticker]],[1]!Table1[[Symbol]:[Industry]],2,FALSE),"-")</f>
        <v>-</v>
      </c>
      <c r="D2391" t="s">
        <v>903</v>
      </c>
      <c r="E2391">
        <v>195.78944000000001</v>
      </c>
      <c r="F2391">
        <v>98.56</v>
      </c>
      <c r="G2391">
        <v>6.8528083036283398</v>
      </c>
      <c r="H2391">
        <v>-6.02810752619488</v>
      </c>
      <c r="I2391">
        <v>-11.019405768285701</v>
      </c>
      <c r="J2391">
        <v>-3.42770372635322</v>
      </c>
      <c r="K2391">
        <v>105.77118505261301</v>
      </c>
      <c r="L2391">
        <v>96.088618426943</v>
      </c>
      <c r="M2391">
        <v>30.3570471032073</v>
      </c>
      <c r="N2391">
        <v>9.7760159368336805E-2</v>
      </c>
      <c r="O2391">
        <v>50.568181818181799</v>
      </c>
      <c r="P2391">
        <v>54</v>
      </c>
      <c r="Q2391">
        <v>8.9485634997437002E-2</v>
      </c>
    </row>
    <row r="2392" spans="1:17" hidden="1" x14ac:dyDescent="0.3">
      <c r="A2392" t="s">
        <v>4944</v>
      </c>
      <c r="B2392" t="s">
        <v>4945</v>
      </c>
      <c r="C2392" t="str">
        <f>IFERROR(VLOOKUP(Table1[[#This Row],[Ticker]],[1]!Table1[[Symbol]:[Industry]],2,FALSE),"-")</f>
        <v>-</v>
      </c>
      <c r="D2392" t="s">
        <v>617</v>
      </c>
      <c r="E2392">
        <v>195.573446972</v>
      </c>
      <c r="F2392">
        <v>123.32</v>
      </c>
      <c r="G2392">
        <v>-1.66269124666574</v>
      </c>
      <c r="H2392">
        <v>8.6096154270523293</v>
      </c>
      <c r="I2392">
        <v>-1.6001475091901201</v>
      </c>
      <c r="J2392">
        <v>-10.7570129969021</v>
      </c>
      <c r="K2392">
        <v>122.186116872695</v>
      </c>
      <c r="L2392">
        <v>114.25296824215199</v>
      </c>
      <c r="M2392">
        <v>44.049616293215102</v>
      </c>
      <c r="N2392">
        <v>2.7157836666559101</v>
      </c>
      <c r="O2392">
        <v>31.357444048005199</v>
      </c>
      <c r="P2392">
        <v>44.233918128654899</v>
      </c>
      <c r="Q2392">
        <v>6.9379949354486006E-2</v>
      </c>
    </row>
    <row r="2393" spans="1:17" hidden="1" x14ac:dyDescent="0.3">
      <c r="A2393" t="s">
        <v>4946</v>
      </c>
      <c r="B2393" t="s">
        <v>4947</v>
      </c>
      <c r="C2393" t="str">
        <f>IFERROR(VLOOKUP(Table1[[#This Row],[Ticker]],[1]!Table1[[Symbol]:[Industry]],2,FALSE),"-")</f>
        <v>-</v>
      </c>
      <c r="D2393" t="s">
        <v>59</v>
      </c>
      <c r="E2393">
        <v>195.43038786700001</v>
      </c>
      <c r="F2393">
        <v>161.59</v>
      </c>
      <c r="G2393">
        <v>4.7509054209538597</v>
      </c>
      <c r="H2393">
        <v>18.502052894069301</v>
      </c>
      <c r="I2393">
        <v>-24.562536135186601</v>
      </c>
      <c r="J2393">
        <v>1.3985069708300699</v>
      </c>
      <c r="K2393">
        <v>154.81775417246999</v>
      </c>
      <c r="L2393">
        <v>151.63244799561599</v>
      </c>
      <c r="M2393">
        <v>56.659979372141201</v>
      </c>
      <c r="N2393">
        <v>1.6580183795132299</v>
      </c>
      <c r="O2393">
        <v>25.997895909400299</v>
      </c>
      <c r="P2393">
        <v>40.696560731388701</v>
      </c>
      <c r="Q2393">
        <v>0.11421071817564001</v>
      </c>
    </row>
    <row r="2394" spans="1:17" hidden="1" x14ac:dyDescent="0.3">
      <c r="A2394" t="s">
        <v>4948</v>
      </c>
      <c r="B2394" t="s">
        <v>4949</v>
      </c>
      <c r="C2394" t="str">
        <f>IFERROR(VLOOKUP(Table1[[#This Row],[Ticker]],[1]!Table1[[Symbol]:[Industry]],2,FALSE),"-")</f>
        <v>-</v>
      </c>
      <c r="D2394" t="s">
        <v>408</v>
      </c>
      <c r="E2394">
        <v>195.02463732000001</v>
      </c>
      <c r="F2394">
        <v>215.7</v>
      </c>
      <c r="G2394">
        <v>38.525578794461801</v>
      </c>
      <c r="H2394">
        <v>19.725227729282601</v>
      </c>
      <c r="I2394">
        <v>-4.6895794898419103</v>
      </c>
      <c r="J2394">
        <v>11.7139835357276</v>
      </c>
      <c r="K2394">
        <v>193.38627882738999</v>
      </c>
      <c r="L2394">
        <v>189.02454896581801</v>
      </c>
      <c r="M2394">
        <v>76.3977745108389</v>
      </c>
      <c r="N2394">
        <v>1.95226613108974</v>
      </c>
      <c r="O2394">
        <v>38.618451553082899</v>
      </c>
      <c r="P2394">
        <v>76.730848013109295</v>
      </c>
      <c r="Q2394">
        <v>9.4193555249098004E-2</v>
      </c>
    </row>
    <row r="2395" spans="1:17" hidden="1" x14ac:dyDescent="0.3">
      <c r="A2395" t="s">
        <v>4950</v>
      </c>
      <c r="B2395" t="s">
        <v>4951</v>
      </c>
      <c r="C2395" t="str">
        <f>IFERROR(VLOOKUP(Table1[[#This Row],[Ticker]],[1]!Table1[[Symbol]:[Industry]],2,FALSE),"-")</f>
        <v>-</v>
      </c>
      <c r="D2395" t="s">
        <v>333</v>
      </c>
      <c r="E2395">
        <v>194.858136</v>
      </c>
      <c r="F2395">
        <v>39.6</v>
      </c>
      <c r="G2395">
        <v>60.194021081460797</v>
      </c>
      <c r="H2395">
        <v>1.27104992903712</v>
      </c>
      <c r="I2395">
        <v>5.6790084767146096</v>
      </c>
      <c r="J2395">
        <v>1.99342064258844</v>
      </c>
      <c r="K2395">
        <v>38.603639966053599</v>
      </c>
      <c r="L2395">
        <v>34.214831661651097</v>
      </c>
      <c r="M2395">
        <v>63.151612743106</v>
      </c>
      <c r="N2395">
        <v>0.55888419252597998</v>
      </c>
      <c r="O2395">
        <v>18.434343434343401</v>
      </c>
      <c r="P2395">
        <v>102.04081632653001</v>
      </c>
      <c r="Q2395">
        <v>9.2485206514293997E-2</v>
      </c>
    </row>
    <row r="2396" spans="1:17" hidden="1" x14ac:dyDescent="0.3">
      <c r="A2396" t="s">
        <v>4952</v>
      </c>
      <c r="B2396" t="s">
        <v>4953</v>
      </c>
      <c r="C2396" t="str">
        <f>IFERROR(VLOOKUP(Table1[[#This Row],[Ticker]],[1]!Table1[[Symbol]:[Industry]],2,FALSE),"-")</f>
        <v>-</v>
      </c>
      <c r="D2396" t="s">
        <v>59</v>
      </c>
      <c r="E2396">
        <v>194.31475373999999</v>
      </c>
      <c r="F2396">
        <v>122.95</v>
      </c>
      <c r="G2396">
        <v>11.637878987714201</v>
      </c>
      <c r="H2396">
        <v>4.9337508121156697</v>
      </c>
      <c r="I2396">
        <v>7.0192529211910202</v>
      </c>
      <c r="J2396">
        <v>-0.72160272818709303</v>
      </c>
      <c r="K2396">
        <v>112.584350424398</v>
      </c>
      <c r="L2396">
        <v>105.265298842364</v>
      </c>
      <c r="M2396">
        <v>68.841648660628906</v>
      </c>
      <c r="N2396">
        <v>1.0546856295182401</v>
      </c>
      <c r="O2396">
        <v>7.72671817812118</v>
      </c>
      <c r="P2396">
        <v>51.416256157635402</v>
      </c>
      <c r="Q2396">
        <v>-6.716088386069E-3</v>
      </c>
    </row>
    <row r="2397" spans="1:17" hidden="1" x14ac:dyDescent="0.3">
      <c r="A2397" t="s">
        <v>4954</v>
      </c>
      <c r="B2397" t="s">
        <v>3463</v>
      </c>
      <c r="C2397" t="str">
        <f>IFERROR(VLOOKUP(Table1[[#This Row],[Ticker]],[1]!Table1[[Symbol]:[Industry]],2,FALSE),"-")</f>
        <v>-</v>
      </c>
      <c r="D2397" t="s">
        <v>1415</v>
      </c>
      <c r="E2397">
        <v>194.30433600000001</v>
      </c>
      <c r="F2397">
        <v>123.36</v>
      </c>
      <c r="G2397">
        <v>0.91030922865992603</v>
      </c>
      <c r="H2397">
        <v>8.0652964177694404</v>
      </c>
      <c r="I2397">
        <v>-7.3275774508218996</v>
      </c>
      <c r="J2397">
        <v>4.4812406733244501</v>
      </c>
      <c r="K2397">
        <v>116.47986683079399</v>
      </c>
      <c r="L2397">
        <v>112.675985185576</v>
      </c>
      <c r="M2397">
        <v>53.634397859145899</v>
      </c>
      <c r="N2397">
        <v>2.4855036564311201</v>
      </c>
      <c r="O2397">
        <v>11.016536964980499</v>
      </c>
      <c r="P2397">
        <v>32.573885008060103</v>
      </c>
      <c r="Q2397">
        <v>1.9640206176081001E-2</v>
      </c>
    </row>
    <row r="2398" spans="1:17" hidden="1" x14ac:dyDescent="0.3">
      <c r="A2398" t="s">
        <v>4955</v>
      </c>
      <c r="B2398" t="s">
        <v>4956</v>
      </c>
      <c r="C2398" t="str">
        <f>IFERROR(VLOOKUP(Table1[[#This Row],[Ticker]],[1]!Table1[[Symbol]:[Industry]],2,FALSE),"-")</f>
        <v>-</v>
      </c>
      <c r="D2398" t="s">
        <v>148</v>
      </c>
      <c r="E2398">
        <v>193.45535000000001</v>
      </c>
      <c r="F2398">
        <v>211</v>
      </c>
      <c r="G2398">
        <v>62.2851861784062</v>
      </c>
      <c r="H2398">
        <v>-1.86563905734016</v>
      </c>
      <c r="I2398">
        <v>19.052888295455201</v>
      </c>
      <c r="J2398">
        <v>-2.5908513213681599</v>
      </c>
      <c r="K2398">
        <v>217.78077233841401</v>
      </c>
      <c r="L2398">
        <v>186.968924905021</v>
      </c>
      <c r="M2398">
        <v>44.246359765748402</v>
      </c>
      <c r="N2398">
        <v>0.33199728805013601</v>
      </c>
      <c r="O2398">
        <v>39.336492890995203</v>
      </c>
      <c r="P2398">
        <v>91.818181818181799</v>
      </c>
      <c r="Q2398">
        <v>0.11151107066188901</v>
      </c>
    </row>
    <row r="2399" spans="1:17" hidden="1" x14ac:dyDescent="0.3">
      <c r="A2399" t="s">
        <v>4957</v>
      </c>
      <c r="B2399" t="s">
        <v>4958</v>
      </c>
      <c r="C2399" t="str">
        <f>IFERROR(VLOOKUP(Table1[[#This Row],[Ticker]],[1]!Table1[[Symbol]:[Industry]],2,FALSE),"-")</f>
        <v>-</v>
      </c>
      <c r="D2399" t="s">
        <v>140</v>
      </c>
      <c r="E2399">
        <v>193.381632</v>
      </c>
      <c r="F2399">
        <v>3.84</v>
      </c>
      <c r="G2399">
        <v>-1.4827967243892399</v>
      </c>
      <c r="H2399">
        <v>0.59117301248982901</v>
      </c>
      <c r="I2399">
        <v>-10.4157107383612</v>
      </c>
      <c r="J2399">
        <v>7.5197264259316903</v>
      </c>
      <c r="K2399">
        <v>3.2786015799877499</v>
      </c>
      <c r="L2399">
        <v>3.6892392288341398</v>
      </c>
      <c r="M2399">
        <v>70.172799593678803</v>
      </c>
      <c r="N2399">
        <v>2.8213503786046998</v>
      </c>
      <c r="O2399">
        <v>26.8229166666666</v>
      </c>
      <c r="P2399">
        <v>37.634408602150501</v>
      </c>
      <c r="Q2399">
        <v>0.14665776407674799</v>
      </c>
    </row>
    <row r="2400" spans="1:17" hidden="1" x14ac:dyDescent="0.3">
      <c r="A2400" t="s">
        <v>4959</v>
      </c>
      <c r="B2400" t="s">
        <v>4960</v>
      </c>
      <c r="C2400" t="str">
        <f>IFERROR(VLOOKUP(Table1[[#This Row],[Ticker]],[1]!Table1[[Symbol]:[Industry]],2,FALSE),"-")</f>
        <v>-</v>
      </c>
      <c r="D2400" t="s">
        <v>59</v>
      </c>
      <c r="E2400">
        <v>192.8160584</v>
      </c>
      <c r="F2400">
        <v>91.64</v>
      </c>
      <c r="G2400">
        <v>7.2329407359874098</v>
      </c>
      <c r="H2400">
        <v>7.0908312769909498</v>
      </c>
      <c r="I2400">
        <v>-29.740893833741801</v>
      </c>
      <c r="J2400">
        <v>-1.26343258846775</v>
      </c>
      <c r="K2400">
        <v>87.946489999536595</v>
      </c>
      <c r="L2400">
        <v>88.115200203571902</v>
      </c>
      <c r="M2400">
        <v>71.060126030548204</v>
      </c>
      <c r="N2400">
        <v>1.50504826970343</v>
      </c>
      <c r="O2400">
        <v>25.491051942383201</v>
      </c>
      <c r="P2400">
        <v>34.566813509544801</v>
      </c>
      <c r="Q2400">
        <v>4.9809014866480997E-2</v>
      </c>
    </row>
    <row r="2401" spans="1:17" hidden="1" x14ac:dyDescent="0.3">
      <c r="A2401" t="s">
        <v>4961</v>
      </c>
      <c r="B2401" t="s">
        <v>4962</v>
      </c>
      <c r="C2401" t="str">
        <f>IFERROR(VLOOKUP(Table1[[#This Row],[Ticker]],[1]!Table1[[Symbol]:[Industry]],2,FALSE),"-")</f>
        <v>-</v>
      </c>
      <c r="D2401" t="s">
        <v>387</v>
      </c>
      <c r="E2401">
        <v>192.76570826899999</v>
      </c>
      <c r="F2401">
        <v>119.53</v>
      </c>
      <c r="G2401">
        <v>-47.912883351974202</v>
      </c>
      <c r="H2401">
        <v>16.8658832031578</v>
      </c>
      <c r="I2401">
        <v>-18.802232598567201</v>
      </c>
      <c r="J2401">
        <v>-1.4655538138923101</v>
      </c>
      <c r="K2401">
        <v>109.13638505616299</v>
      </c>
      <c r="L2401">
        <v>115.227402224206</v>
      </c>
      <c r="M2401">
        <v>55.056615926504897</v>
      </c>
      <c r="N2401">
        <v>1.4192825235187001</v>
      </c>
      <c r="O2401">
        <v>32.853676901196302</v>
      </c>
      <c r="P2401">
        <v>35.598411798071403</v>
      </c>
      <c r="Q2401">
        <v>7.1901633903234993E-2</v>
      </c>
    </row>
    <row r="2402" spans="1:17" hidden="1" x14ac:dyDescent="0.3">
      <c r="A2402" t="s">
        <v>4963</v>
      </c>
      <c r="B2402" t="s">
        <v>4964</v>
      </c>
      <c r="C2402" t="str">
        <f>IFERROR(VLOOKUP(Table1[[#This Row],[Ticker]],[1]!Table1[[Symbol]:[Industry]],2,FALSE),"-")</f>
        <v>-</v>
      </c>
      <c r="D2402" t="s">
        <v>140</v>
      </c>
      <c r="E2402">
        <v>191.86600000000001</v>
      </c>
      <c r="F2402">
        <v>223.1</v>
      </c>
      <c r="G2402">
        <v>154.15011927208599</v>
      </c>
      <c r="H2402">
        <v>47.203528422788096</v>
      </c>
      <c r="I2402">
        <v>231.54487803466901</v>
      </c>
      <c r="J2402">
        <v>6.9099035331271299</v>
      </c>
      <c r="K2402">
        <v>166.215350325218</v>
      </c>
      <c r="L2402">
        <v>115.46069981191199</v>
      </c>
      <c r="M2402">
        <v>96.745334275441493</v>
      </c>
      <c r="N2402">
        <v>0.461848462991994</v>
      </c>
      <c r="O2402">
        <v>0</v>
      </c>
      <c r="P2402">
        <v>379.269602577873</v>
      </c>
      <c r="Q2402">
        <v>0.13911549283444499</v>
      </c>
    </row>
    <row r="2403" spans="1:17" hidden="1" x14ac:dyDescent="0.3">
      <c r="A2403" t="s">
        <v>4965</v>
      </c>
      <c r="B2403" t="s">
        <v>4966</v>
      </c>
      <c r="C2403" t="str">
        <f>IFERROR(VLOOKUP(Table1[[#This Row],[Ticker]],[1]!Table1[[Symbol]:[Industry]],2,FALSE),"-")</f>
        <v>-</v>
      </c>
      <c r="D2403" t="s">
        <v>617</v>
      </c>
      <c r="E2403">
        <v>191.828902062</v>
      </c>
      <c r="F2403">
        <v>29.82</v>
      </c>
      <c r="G2403">
        <v>-20.560051303259801</v>
      </c>
      <c r="H2403">
        <v>5.0322036953786897</v>
      </c>
      <c r="I2403">
        <v>5.16791105351205</v>
      </c>
      <c r="J2403">
        <v>-0.51948950163179997</v>
      </c>
      <c r="K2403">
        <v>24.614778142260899</v>
      </c>
      <c r="L2403">
        <v>24.032779310628602</v>
      </c>
      <c r="M2403">
        <v>88.358802401942199</v>
      </c>
      <c r="N2403">
        <v>2.4341727468105501</v>
      </c>
      <c r="O2403">
        <v>2.280348759222</v>
      </c>
      <c r="P2403">
        <v>47.6237623762376</v>
      </c>
      <c r="Q2403">
        <v>4.3095610973666001E-2</v>
      </c>
    </row>
    <row r="2404" spans="1:17" hidden="1" x14ac:dyDescent="0.3">
      <c r="A2404" t="s">
        <v>4967</v>
      </c>
      <c r="B2404" t="s">
        <v>4968</v>
      </c>
      <c r="C2404" t="str">
        <f>IFERROR(VLOOKUP(Table1[[#This Row],[Ticker]],[1]!Table1[[Symbol]:[Industry]],2,FALSE),"-")</f>
        <v>-</v>
      </c>
      <c r="E2404">
        <v>191.69800000000001</v>
      </c>
      <c r="F2404">
        <v>189.8</v>
      </c>
      <c r="G2404">
        <v>1012.53592378307</v>
      </c>
      <c r="H2404">
        <v>13.6074999644075</v>
      </c>
      <c r="I2404">
        <v>622.80147857638894</v>
      </c>
      <c r="J2404">
        <v>-9.1046667977077291</v>
      </c>
      <c r="K2404">
        <v>157.64714725719</v>
      </c>
      <c r="L2404">
        <v>73.145460230043398</v>
      </c>
      <c r="M2404">
        <v>36.437017402976501</v>
      </c>
      <c r="N2404">
        <v>3.92269055661624</v>
      </c>
      <c r="O2404">
        <v>10.6954689146469</v>
      </c>
      <c r="P2404">
        <v>1037.8896882494</v>
      </c>
    </row>
    <row r="2405" spans="1:17" hidden="1" x14ac:dyDescent="0.3">
      <c r="A2405" t="s">
        <v>4969</v>
      </c>
      <c r="B2405" t="s">
        <v>4970</v>
      </c>
      <c r="C2405" t="str">
        <f>IFERROR(VLOOKUP(Table1[[#This Row],[Ticker]],[1]!Table1[[Symbol]:[Industry]],2,FALSE),"-")</f>
        <v>-</v>
      </c>
      <c r="D2405" t="s">
        <v>304</v>
      </c>
      <c r="E2405">
        <v>191.47942891400001</v>
      </c>
      <c r="F2405">
        <v>42.61</v>
      </c>
      <c r="G2405">
        <v>222.76715056635399</v>
      </c>
      <c r="H2405">
        <v>20.4838516818443</v>
      </c>
      <c r="I2405">
        <v>183.899765452114</v>
      </c>
      <c r="J2405">
        <v>-1.32166017014434</v>
      </c>
      <c r="K2405">
        <v>32.238195505022198</v>
      </c>
      <c r="L2405">
        <v>20.613439975846799</v>
      </c>
      <c r="M2405">
        <v>55.812938908153697</v>
      </c>
      <c r="N2405">
        <v>0.57418685775455203</v>
      </c>
      <c r="O2405">
        <v>9.1293123679887191</v>
      </c>
      <c r="P2405">
        <v>326.10000000000002</v>
      </c>
      <c r="Q2405">
        <v>8.9586527794262003E-2</v>
      </c>
    </row>
    <row r="2406" spans="1:17" hidden="1" x14ac:dyDescent="0.3">
      <c r="A2406" t="s">
        <v>4971</v>
      </c>
      <c r="B2406" t="s">
        <v>4972</v>
      </c>
      <c r="C2406" t="str">
        <f>IFERROR(VLOOKUP(Table1[[#This Row],[Ticker]],[1]!Table1[[Symbol]:[Industry]],2,FALSE),"-")</f>
        <v>-</v>
      </c>
      <c r="D2406" t="s">
        <v>119</v>
      </c>
      <c r="E2406">
        <v>191.40646559999999</v>
      </c>
      <c r="F2406">
        <v>0.96</v>
      </c>
      <c r="G2406">
        <v>-24.3011328873773</v>
      </c>
      <c r="H2406">
        <v>-23.288915558452</v>
      </c>
      <c r="I2406">
        <v>-5.33634565899614</v>
      </c>
      <c r="J2406">
        <v>-1.2750618476839399</v>
      </c>
      <c r="K2406">
        <v>1.0302974277366901</v>
      </c>
      <c r="L2406">
        <v>1.00479742284308</v>
      </c>
      <c r="M2406">
        <v>5.4221455835977803</v>
      </c>
      <c r="N2406">
        <v>0.56068744006473803</v>
      </c>
      <c r="O2406">
        <v>30.2083333333333</v>
      </c>
      <c r="P2406">
        <v>74.545454545454504</v>
      </c>
      <c r="Q2406">
        <v>-0.10086593640889201</v>
      </c>
    </row>
    <row r="2407" spans="1:17" hidden="1" x14ac:dyDescent="0.3">
      <c r="A2407" t="s">
        <v>4973</v>
      </c>
      <c r="B2407" t="s">
        <v>4974</v>
      </c>
      <c r="C2407" t="str">
        <f>IFERROR(VLOOKUP(Table1[[#This Row],[Ticker]],[1]!Table1[[Symbol]:[Industry]],2,FALSE),"-")</f>
        <v>-</v>
      </c>
      <c r="D2407" t="s">
        <v>387</v>
      </c>
      <c r="E2407">
        <v>191.36176</v>
      </c>
      <c r="F2407">
        <v>12.71</v>
      </c>
      <c r="G2407">
        <v>-8.2109073234675591</v>
      </c>
      <c r="H2407">
        <v>31.695960424609002</v>
      </c>
      <c r="I2407">
        <v>1.47913053148006</v>
      </c>
      <c r="J2407">
        <v>-3.9277949666550001</v>
      </c>
      <c r="K2407">
        <v>10.795447347177699</v>
      </c>
      <c r="L2407">
        <v>10.9478856457141</v>
      </c>
      <c r="M2407">
        <v>58.679740072111002</v>
      </c>
      <c r="N2407">
        <v>2.2863335040616501</v>
      </c>
      <c r="O2407">
        <v>43.587726199842599</v>
      </c>
      <c r="P2407">
        <v>80.283687943262393</v>
      </c>
      <c r="Q2407">
        <v>4.2416821557569998E-2</v>
      </c>
    </row>
    <row r="2408" spans="1:17" hidden="1" x14ac:dyDescent="0.3">
      <c r="A2408" t="s">
        <v>4975</v>
      </c>
      <c r="B2408" t="s">
        <v>4976</v>
      </c>
      <c r="C2408" t="str">
        <f>IFERROR(VLOOKUP(Table1[[#This Row],[Ticker]],[1]!Table1[[Symbol]:[Industry]],2,FALSE),"-")</f>
        <v>-</v>
      </c>
      <c r="D2408" t="s">
        <v>948</v>
      </c>
      <c r="E2408">
        <v>190.65</v>
      </c>
      <c r="F2408">
        <v>615</v>
      </c>
      <c r="G2408">
        <v>120.449592847823</v>
      </c>
      <c r="H2408">
        <v>4.8207020106505203</v>
      </c>
      <c r="I2408">
        <v>41.650953945417697</v>
      </c>
      <c r="J2408">
        <v>-2.9440903471328501</v>
      </c>
      <c r="K2408">
        <v>611.77570813110503</v>
      </c>
      <c r="L2408">
        <v>481.63508995886201</v>
      </c>
      <c r="M2408">
        <v>33.488054897359703</v>
      </c>
      <c r="N2408">
        <v>0.321791306339482</v>
      </c>
      <c r="O2408">
        <v>19.414634146341399</v>
      </c>
      <c r="P2408">
        <v>183.80249192431901</v>
      </c>
      <c r="Q2408">
        <v>7.7680070598107998E-2</v>
      </c>
    </row>
    <row r="2409" spans="1:17" hidden="1" x14ac:dyDescent="0.3">
      <c r="A2409" t="s">
        <v>4977</v>
      </c>
      <c r="B2409" t="s">
        <v>4978</v>
      </c>
      <c r="C2409" t="str">
        <f>IFERROR(VLOOKUP(Table1[[#This Row],[Ticker]],[1]!Table1[[Symbol]:[Industry]],2,FALSE),"-")</f>
        <v>-</v>
      </c>
      <c r="D2409" t="s">
        <v>401</v>
      </c>
      <c r="E2409">
        <v>190.511155</v>
      </c>
      <c r="F2409">
        <v>3.37</v>
      </c>
      <c r="G2409">
        <v>-94.800727294973797</v>
      </c>
      <c r="H2409">
        <v>-8.3517146015142796</v>
      </c>
      <c r="I2409">
        <v>-56.484066691395903</v>
      </c>
      <c r="J2409">
        <v>4.8039655079391599</v>
      </c>
      <c r="K2409">
        <v>3.7195557224421099</v>
      </c>
      <c r="L2409">
        <v>5.4319410562695403</v>
      </c>
      <c r="M2409">
        <v>39.409393434067503</v>
      </c>
      <c r="N2409">
        <v>1.6535346155108901</v>
      </c>
      <c r="O2409">
        <v>267.95252225519198</v>
      </c>
      <c r="P2409">
        <v>4.9844236760124598</v>
      </c>
      <c r="Q2409">
        <v>5.8739301815553001E-2</v>
      </c>
    </row>
    <row r="2410" spans="1:17" hidden="1" x14ac:dyDescent="0.3">
      <c r="A2410" t="s">
        <v>4979</v>
      </c>
      <c r="B2410" t="s">
        <v>4980</v>
      </c>
      <c r="C2410" t="str">
        <f>IFERROR(VLOOKUP(Table1[[#This Row],[Ticker]],[1]!Table1[[Symbol]:[Industry]],2,FALSE),"-")</f>
        <v>-</v>
      </c>
      <c r="D2410" t="s">
        <v>49</v>
      </c>
      <c r="E2410">
        <v>190.36101500000001</v>
      </c>
      <c r="F2410">
        <v>117.38</v>
      </c>
      <c r="G2410">
        <v>23.794901353243201</v>
      </c>
      <c r="H2410">
        <v>3.2407880108159102</v>
      </c>
      <c r="I2410">
        <v>-12.906347066059601</v>
      </c>
      <c r="J2410">
        <v>5.0742846729801396</v>
      </c>
      <c r="K2410">
        <v>116.167306606849</v>
      </c>
      <c r="L2410">
        <v>109.99509866372399</v>
      </c>
      <c r="M2410">
        <v>54.567873267971898</v>
      </c>
      <c r="N2410">
        <v>0.99582645593849495</v>
      </c>
      <c r="O2410">
        <v>25.915828931674898</v>
      </c>
      <c r="P2410">
        <v>62.8016643550624</v>
      </c>
      <c r="Q2410">
        <v>-4.0936632708740003E-3</v>
      </c>
    </row>
    <row r="2411" spans="1:17" hidden="1" x14ac:dyDescent="0.3">
      <c r="A2411" t="s">
        <v>4981</v>
      </c>
      <c r="B2411" t="s">
        <v>4982</v>
      </c>
      <c r="C2411" t="str">
        <f>IFERROR(VLOOKUP(Table1[[#This Row],[Ticker]],[1]!Table1[[Symbol]:[Industry]],2,FALSE),"-")</f>
        <v>-</v>
      </c>
      <c r="E2411">
        <v>190.234557</v>
      </c>
      <c r="F2411">
        <v>17.46</v>
      </c>
      <c r="G2411">
        <v>49.663737283850203</v>
      </c>
      <c r="H2411">
        <v>-15.288915558452</v>
      </c>
      <c r="I2411">
        <v>-33.777205874049898</v>
      </c>
      <c r="J2411">
        <v>4.0767120549017397</v>
      </c>
      <c r="K2411">
        <v>19.635884155433001</v>
      </c>
      <c r="L2411">
        <v>18.111400980360798</v>
      </c>
      <c r="M2411">
        <v>33.215744526154602</v>
      </c>
      <c r="N2411">
        <v>1.12302121871689</v>
      </c>
      <c r="O2411">
        <v>81.701030927835006</v>
      </c>
      <c r="P2411">
        <v>85.744680851063805</v>
      </c>
      <c r="Q2411">
        <v>0.10470738343332101</v>
      </c>
    </row>
    <row r="2412" spans="1:17" hidden="1" x14ac:dyDescent="0.3">
      <c r="A2412" t="s">
        <v>4983</v>
      </c>
      <c r="B2412" t="s">
        <v>4984</v>
      </c>
      <c r="C2412" t="str">
        <f>IFERROR(VLOOKUP(Table1[[#This Row],[Ticker]],[1]!Table1[[Symbol]:[Industry]],2,FALSE),"-")</f>
        <v>-</v>
      </c>
      <c r="D2412" t="s">
        <v>21</v>
      </c>
      <c r="E2412">
        <v>190.2234</v>
      </c>
      <c r="F2412">
        <v>215</v>
      </c>
      <c r="G2412">
        <v>60.874039777936801</v>
      </c>
      <c r="H2412">
        <v>93.341679621085504</v>
      </c>
      <c r="I2412">
        <v>74.224791918598697</v>
      </c>
      <c r="J2412">
        <v>78.032405820234302</v>
      </c>
      <c r="K2412">
        <v>129.477622836253</v>
      </c>
      <c r="M2412">
        <v>96.181743626534498</v>
      </c>
      <c r="N2412">
        <v>1.9361068310220799</v>
      </c>
      <c r="O2412">
        <v>8.1395348837209198</v>
      </c>
      <c r="P2412">
        <v>120.51282051282</v>
      </c>
    </row>
    <row r="2413" spans="1:17" hidden="1" x14ac:dyDescent="0.3">
      <c r="A2413" t="s">
        <v>4985</v>
      </c>
      <c r="B2413" t="s">
        <v>4986</v>
      </c>
      <c r="C2413" t="str">
        <f>IFERROR(VLOOKUP(Table1[[#This Row],[Ticker]],[1]!Table1[[Symbol]:[Industry]],2,FALSE),"-")</f>
        <v>-</v>
      </c>
      <c r="D2413" t="s">
        <v>482</v>
      </c>
      <c r="E2413">
        <v>190.11932438399899</v>
      </c>
      <c r="F2413">
        <v>7.92</v>
      </c>
      <c r="G2413">
        <v>65.867971359261901</v>
      </c>
      <c r="H2413">
        <v>12.4198929301599</v>
      </c>
      <c r="I2413">
        <v>11.4883877707847</v>
      </c>
      <c r="J2413">
        <v>-0.369499105122504</v>
      </c>
      <c r="K2413">
        <v>7.5770837333751899</v>
      </c>
      <c r="L2413">
        <v>6.9986893845724998</v>
      </c>
      <c r="M2413">
        <v>56.6143960113208</v>
      </c>
      <c r="N2413">
        <v>0.70191475254643299</v>
      </c>
      <c r="O2413">
        <v>43.002463769079199</v>
      </c>
      <c r="P2413">
        <v>106.976010293285</v>
      </c>
      <c r="Q2413">
        <v>7.5341028769927001E-2</v>
      </c>
    </row>
    <row r="2414" spans="1:17" hidden="1" x14ac:dyDescent="0.3">
      <c r="A2414" t="s">
        <v>4987</v>
      </c>
      <c r="B2414" t="s">
        <v>4988</v>
      </c>
      <c r="C2414" t="str">
        <f>IFERROR(VLOOKUP(Table1[[#This Row],[Ticker]],[1]!Table1[[Symbol]:[Industry]],2,FALSE),"-")</f>
        <v>-</v>
      </c>
      <c r="D2414" t="s">
        <v>59</v>
      </c>
      <c r="E2414">
        <v>189.95118255</v>
      </c>
      <c r="F2414">
        <v>165.95</v>
      </c>
      <c r="G2414">
        <v>8.8744234531383608</v>
      </c>
      <c r="H2414">
        <v>0.88495025732889698</v>
      </c>
      <c r="I2414">
        <v>-17.605970232374901</v>
      </c>
      <c r="J2414">
        <v>2.36354438111655</v>
      </c>
      <c r="K2414">
        <v>164.82846998819301</v>
      </c>
      <c r="L2414">
        <v>165.525891306528</v>
      </c>
      <c r="M2414">
        <v>49.8598823253961</v>
      </c>
      <c r="N2414">
        <v>1.4242860452897399</v>
      </c>
      <c r="O2414">
        <v>31.846941849954799</v>
      </c>
      <c r="P2414">
        <v>39.571068124474301</v>
      </c>
      <c r="Q2414">
        <v>-7.7357598941574998E-2</v>
      </c>
    </row>
    <row r="2415" spans="1:17" hidden="1" x14ac:dyDescent="0.3">
      <c r="A2415" t="s">
        <v>4989</v>
      </c>
      <c r="B2415" t="s">
        <v>4990</v>
      </c>
      <c r="C2415" t="str">
        <f>IFERROR(VLOOKUP(Table1[[#This Row],[Ticker]],[1]!Table1[[Symbol]:[Industry]],2,FALSE),"-")</f>
        <v>-</v>
      </c>
      <c r="D2415" t="s">
        <v>46</v>
      </c>
      <c r="E2415">
        <v>189.93970575</v>
      </c>
      <c r="F2415">
        <v>18.45</v>
      </c>
      <c r="G2415">
        <v>-64.861961187636197</v>
      </c>
      <c r="H2415">
        <v>-12.939856382013501</v>
      </c>
      <c r="I2415">
        <v>-33.324973946131799</v>
      </c>
      <c r="J2415">
        <v>5.7630613194714702</v>
      </c>
      <c r="K2415">
        <v>19.530493356206001</v>
      </c>
      <c r="L2415">
        <v>22.944408699779299</v>
      </c>
      <c r="M2415">
        <v>58.615630862210402</v>
      </c>
      <c r="N2415">
        <v>0.54013722126929598</v>
      </c>
      <c r="O2415">
        <v>99.1869918699187</v>
      </c>
      <c r="P2415">
        <v>20.983606557377001</v>
      </c>
      <c r="Q2415">
        <v>0.25204552933693702</v>
      </c>
    </row>
    <row r="2416" spans="1:17" hidden="1" x14ac:dyDescent="0.3">
      <c r="A2416" t="s">
        <v>4991</v>
      </c>
      <c r="B2416" t="s">
        <v>4992</v>
      </c>
      <c r="C2416" t="str">
        <f>IFERROR(VLOOKUP(Table1[[#This Row],[Ticker]],[1]!Table1[[Symbol]:[Industry]],2,FALSE),"-")</f>
        <v>-</v>
      </c>
      <c r="D2416" t="s">
        <v>387</v>
      </c>
      <c r="E2416">
        <v>189.78627779999999</v>
      </c>
      <c r="F2416">
        <v>126</v>
      </c>
      <c r="G2416">
        <v>-41.965280018938799</v>
      </c>
      <c r="H2416">
        <v>-20.9015037299116</v>
      </c>
      <c r="I2416">
        <v>-28.614527878276899</v>
      </c>
      <c r="J2416">
        <v>-5.0918557408137097</v>
      </c>
      <c r="K2416">
        <v>106.66061506756201</v>
      </c>
      <c r="L2416">
        <v>84.6295505837805</v>
      </c>
      <c r="M2416">
        <v>25.156977339611601</v>
      </c>
      <c r="N2416">
        <v>0.86029411764705799</v>
      </c>
      <c r="O2416">
        <v>19.9206349206349</v>
      </c>
      <c r="P2416">
        <v>6.4189189189188998</v>
      </c>
    </row>
    <row r="2417" spans="1:17" hidden="1" x14ac:dyDescent="0.3">
      <c r="A2417" t="s">
        <v>4993</v>
      </c>
      <c r="B2417" t="s">
        <v>4994</v>
      </c>
      <c r="C2417" t="str">
        <f>IFERROR(VLOOKUP(Table1[[#This Row],[Ticker]],[1]!Table1[[Symbol]:[Industry]],2,FALSE),"-")</f>
        <v>-</v>
      </c>
      <c r="D2417" t="s">
        <v>387</v>
      </c>
      <c r="E2417">
        <v>189.31012979600001</v>
      </c>
      <c r="F2417">
        <v>64.760000000000005</v>
      </c>
      <c r="G2417">
        <v>-33.755461778913102</v>
      </c>
      <c r="H2417">
        <v>-1.9447860037961999</v>
      </c>
      <c r="I2417">
        <v>-31.854497474177599</v>
      </c>
      <c r="J2417">
        <v>-0.73518833233609904</v>
      </c>
      <c r="K2417">
        <v>65.506517326489799</v>
      </c>
      <c r="L2417">
        <v>71.038618935673497</v>
      </c>
      <c r="M2417">
        <v>50.086876057782</v>
      </c>
      <c r="N2417">
        <v>1.65582327217179</v>
      </c>
      <c r="O2417">
        <v>58.199505867819603</v>
      </c>
      <c r="P2417">
        <v>9.4843617920541199</v>
      </c>
      <c r="Q2417">
        <v>-6.7763061354265006E-2</v>
      </c>
    </row>
    <row r="2418" spans="1:17" hidden="1" x14ac:dyDescent="0.3">
      <c r="A2418" t="s">
        <v>4995</v>
      </c>
      <c r="B2418" t="s">
        <v>4996</v>
      </c>
      <c r="C2418" t="str">
        <f>IFERROR(VLOOKUP(Table1[[#This Row],[Ticker]],[1]!Table1[[Symbol]:[Industry]],2,FALSE),"-")</f>
        <v>-</v>
      </c>
      <c r="D2418" t="s">
        <v>1099</v>
      </c>
      <c r="E2418">
        <v>189.24336441599999</v>
      </c>
      <c r="F2418">
        <v>141.72</v>
      </c>
      <c r="G2418">
        <v>-55.917213755888604</v>
      </c>
      <c r="H2418">
        <v>-0.59269433822944395</v>
      </c>
      <c r="I2418">
        <v>-55.133028377027102</v>
      </c>
      <c r="J2418">
        <v>-3.5482616536303002</v>
      </c>
      <c r="K2418">
        <v>152.64853593036199</v>
      </c>
      <c r="L2418">
        <v>175.608403916051</v>
      </c>
      <c r="M2418">
        <v>45.816241070958803</v>
      </c>
      <c r="N2418">
        <v>0.77746263096812296</v>
      </c>
      <c r="O2418">
        <v>111.72029353655</v>
      </c>
      <c r="P2418">
        <v>12.924302788844599</v>
      </c>
      <c r="Q2418">
        <v>0.130300633033402</v>
      </c>
    </row>
    <row r="2419" spans="1:17" hidden="1" x14ac:dyDescent="0.3">
      <c r="A2419" t="s">
        <v>4997</v>
      </c>
      <c r="B2419" t="s">
        <v>4998</v>
      </c>
      <c r="C2419" t="str">
        <f>IFERROR(VLOOKUP(Table1[[#This Row],[Ticker]],[1]!Table1[[Symbol]:[Industry]],2,FALSE),"-")</f>
        <v>-</v>
      </c>
      <c r="D2419" t="s">
        <v>1141</v>
      </c>
      <c r="E2419">
        <v>189.14264266800001</v>
      </c>
      <c r="F2419">
        <v>19.72</v>
      </c>
      <c r="G2419">
        <v>-24.274072949615199</v>
      </c>
      <c r="H2419">
        <v>-1.85428058391899</v>
      </c>
      <c r="I2419">
        <v>-34.058348294042197</v>
      </c>
      <c r="J2419">
        <v>-2.5313432547191201</v>
      </c>
      <c r="K2419">
        <v>20.237149376441099</v>
      </c>
      <c r="L2419">
        <v>21.5671400701344</v>
      </c>
      <c r="M2419">
        <v>46.942713003707603</v>
      </c>
      <c r="N2419">
        <v>1.03573809260023</v>
      </c>
      <c r="O2419">
        <v>49.087221095334598</v>
      </c>
      <c r="P2419">
        <v>15.999999999999901</v>
      </c>
      <c r="Q2419">
        <v>-1.3944199088059999E-2</v>
      </c>
    </row>
    <row r="2420" spans="1:17" hidden="1" x14ac:dyDescent="0.3">
      <c r="A2420" t="s">
        <v>4999</v>
      </c>
      <c r="B2420" t="s">
        <v>5000</v>
      </c>
      <c r="C2420" t="str">
        <f>IFERROR(VLOOKUP(Table1[[#This Row],[Ticker]],[1]!Table1[[Symbol]:[Industry]],2,FALSE),"-")</f>
        <v>-</v>
      </c>
      <c r="D2420" t="s">
        <v>46</v>
      </c>
      <c r="E2420">
        <v>189.11148982</v>
      </c>
      <c r="F2420">
        <v>606.65</v>
      </c>
      <c r="G2420">
        <v>-72.369971237732997</v>
      </c>
      <c r="H2420">
        <v>-5.6002932167431902</v>
      </c>
      <c r="I2420">
        <v>-73.249974865315707</v>
      </c>
      <c r="J2420">
        <v>-1.3713700338797701</v>
      </c>
      <c r="K2420">
        <v>988.64140482882999</v>
      </c>
      <c r="L2420">
        <v>1379.1043493140701</v>
      </c>
      <c r="M2420">
        <v>34.884179185497104</v>
      </c>
      <c r="N2420">
        <v>0.62539378870321904</v>
      </c>
      <c r="O2420">
        <v>290.98162037418598</v>
      </c>
      <c r="Q2420">
        <v>1.8372677943988999E-2</v>
      </c>
    </row>
    <row r="2421" spans="1:17" hidden="1" x14ac:dyDescent="0.3">
      <c r="A2421" t="s">
        <v>5001</v>
      </c>
      <c r="B2421" t="s">
        <v>5002</v>
      </c>
      <c r="C2421" t="str">
        <f>IFERROR(VLOOKUP(Table1[[#This Row],[Ticker]],[1]!Table1[[Symbol]:[Industry]],2,FALSE),"-")</f>
        <v>-</v>
      </c>
      <c r="E2421">
        <v>189.00479999999999</v>
      </c>
      <c r="F2421">
        <v>184</v>
      </c>
      <c r="G2421">
        <v>-10.3537644663247</v>
      </c>
      <c r="H2421">
        <v>11.481449845503599</v>
      </c>
      <c r="I2421">
        <v>-31.8636395033631</v>
      </c>
      <c r="J2421">
        <v>15.474938152316</v>
      </c>
      <c r="K2421">
        <v>172.51495796425999</v>
      </c>
      <c r="L2421">
        <v>177.74778909176001</v>
      </c>
      <c r="M2421">
        <v>71.128017567789001</v>
      </c>
      <c r="N2421">
        <v>1.4911840296455601</v>
      </c>
      <c r="O2421">
        <v>46.141304347826001</v>
      </c>
      <c r="P2421">
        <v>27.7777777777777</v>
      </c>
    </row>
    <row r="2422" spans="1:17" hidden="1" x14ac:dyDescent="0.3">
      <c r="A2422" t="s">
        <v>5003</v>
      </c>
      <c r="B2422" t="s">
        <v>5004</v>
      </c>
      <c r="C2422" t="str">
        <f>IFERROR(VLOOKUP(Table1[[#This Row],[Ticker]],[1]!Table1[[Symbol]:[Industry]],2,FALSE),"-")</f>
        <v>-</v>
      </c>
      <c r="D2422" t="s">
        <v>997</v>
      </c>
      <c r="E2422">
        <v>188.92124999999999</v>
      </c>
      <c r="F2422">
        <v>359.85</v>
      </c>
      <c r="G2422">
        <v>156.88152965132201</v>
      </c>
      <c r="H2422">
        <v>39.360558125758402</v>
      </c>
      <c r="I2422">
        <v>148.663412882595</v>
      </c>
      <c r="J2422">
        <v>-1.3567056087398699</v>
      </c>
      <c r="K2422">
        <v>308.28811972371199</v>
      </c>
      <c r="L2422">
        <v>248.53673753540701</v>
      </c>
      <c r="M2422">
        <v>63.259486597609197</v>
      </c>
      <c r="N2422">
        <v>3.4212067990316601</v>
      </c>
      <c r="O2422">
        <v>8.3229123245796899</v>
      </c>
      <c r="P2422">
        <v>212.777053455019</v>
      </c>
      <c r="Q2422">
        <v>0.10235501604648101</v>
      </c>
    </row>
    <row r="2423" spans="1:17" hidden="1" x14ac:dyDescent="0.3">
      <c r="A2423" t="s">
        <v>5005</v>
      </c>
      <c r="B2423" t="s">
        <v>5006</v>
      </c>
      <c r="C2423" t="str">
        <f>IFERROR(VLOOKUP(Table1[[#This Row],[Ticker]],[1]!Table1[[Symbol]:[Industry]],2,FALSE),"-")</f>
        <v>-</v>
      </c>
      <c r="D2423" t="s">
        <v>328</v>
      </c>
      <c r="E2423">
        <v>188.8758</v>
      </c>
      <c r="F2423">
        <v>270</v>
      </c>
      <c r="G2423">
        <v>-30.1156692282294</v>
      </c>
      <c r="H2423">
        <v>22.600060613320601</v>
      </c>
      <c r="I2423">
        <v>-16.7649170875675</v>
      </c>
      <c r="J2423">
        <v>-2.20326794732402</v>
      </c>
      <c r="K2423">
        <v>268.03975926184199</v>
      </c>
      <c r="M2423">
        <v>60.636030826134501</v>
      </c>
      <c r="N2423">
        <v>0.45</v>
      </c>
      <c r="O2423">
        <v>16.6666666666666</v>
      </c>
      <c r="P2423">
        <v>34.328358208955201</v>
      </c>
    </row>
    <row r="2424" spans="1:17" hidden="1" x14ac:dyDescent="0.3">
      <c r="A2424" t="s">
        <v>5007</v>
      </c>
      <c r="B2424" t="s">
        <v>5008</v>
      </c>
      <c r="C2424" t="str">
        <f>IFERROR(VLOOKUP(Table1[[#This Row],[Ticker]],[1]!Table1[[Symbol]:[Industry]],2,FALSE),"-")</f>
        <v>-</v>
      </c>
      <c r="D2424" t="s">
        <v>75</v>
      </c>
      <c r="E2424">
        <v>188.11272936</v>
      </c>
      <c r="F2424">
        <v>134.85</v>
      </c>
      <c r="G2424">
        <v>-53.330272741818497</v>
      </c>
      <c r="H2424">
        <v>-0.99537683359115703</v>
      </c>
      <c r="I2424">
        <v>-25.282755090936099</v>
      </c>
      <c r="J2424">
        <v>-2.0326376052596999</v>
      </c>
      <c r="K2424">
        <v>128.20112005279199</v>
      </c>
      <c r="L2424">
        <v>139.16074354323001</v>
      </c>
      <c r="M2424">
        <v>60.2199039282591</v>
      </c>
      <c r="N2424">
        <v>1.13299453915945</v>
      </c>
      <c r="O2424">
        <v>48.312940304041497</v>
      </c>
      <c r="P2424">
        <v>21.0502692998204</v>
      </c>
      <c r="Q2424">
        <v>1.9696433015059999E-3</v>
      </c>
    </row>
    <row r="2425" spans="1:17" hidden="1" x14ac:dyDescent="0.3">
      <c r="A2425" t="s">
        <v>5009</v>
      </c>
      <c r="B2425" t="s">
        <v>5010</v>
      </c>
      <c r="C2425" t="str">
        <f>IFERROR(VLOOKUP(Table1[[#This Row],[Ticker]],[1]!Table1[[Symbol]:[Industry]],2,FALSE),"-")</f>
        <v>-</v>
      </c>
      <c r="D2425" t="s">
        <v>546</v>
      </c>
      <c r="E2425">
        <v>187.73848000000001</v>
      </c>
      <c r="F2425">
        <v>89.06</v>
      </c>
      <c r="G2425">
        <v>601.07364173269605</v>
      </c>
      <c r="H2425">
        <v>0.47902702527996999</v>
      </c>
      <c r="I2425">
        <v>208.818313322752</v>
      </c>
      <c r="J2425">
        <v>-1.13084174562049</v>
      </c>
      <c r="K2425">
        <v>86.246233424936506</v>
      </c>
      <c r="L2425">
        <v>57.270572146092498</v>
      </c>
      <c r="M2425">
        <v>43.580302502706999</v>
      </c>
      <c r="N2425">
        <v>0.30382011605415798</v>
      </c>
      <c r="O2425">
        <v>20.480574893330299</v>
      </c>
      <c r="P2425">
        <v>709.63636363636294</v>
      </c>
    </row>
    <row r="2426" spans="1:17" hidden="1" x14ac:dyDescent="0.3">
      <c r="A2426" t="s">
        <v>5011</v>
      </c>
      <c r="B2426" t="s">
        <v>5012</v>
      </c>
      <c r="C2426" t="str">
        <f>IFERROR(VLOOKUP(Table1[[#This Row],[Ticker]],[1]!Table1[[Symbol]:[Industry]],2,FALSE),"-")</f>
        <v>-</v>
      </c>
      <c r="D2426" t="s">
        <v>140</v>
      </c>
      <c r="E2426">
        <v>187.44806702</v>
      </c>
      <c r="F2426">
        <v>103.66</v>
      </c>
      <c r="G2426">
        <v>25.974702686959901</v>
      </c>
      <c r="H2426">
        <v>-0.76430673910642299</v>
      </c>
      <c r="I2426">
        <v>-0.64840925336718702</v>
      </c>
      <c r="J2426">
        <v>-4.9437124477424703</v>
      </c>
      <c r="K2426">
        <v>96.944520510739906</v>
      </c>
      <c r="L2426">
        <v>91.889883985945403</v>
      </c>
      <c r="M2426">
        <v>62.782954624313597</v>
      </c>
      <c r="N2426">
        <v>2.5627196624279098</v>
      </c>
      <c r="O2426">
        <v>20.538298282847698</v>
      </c>
      <c r="P2426">
        <v>65.326953748006304</v>
      </c>
      <c r="Q2426">
        <v>4.9200185121183002E-2</v>
      </c>
    </row>
    <row r="2427" spans="1:17" hidden="1" x14ac:dyDescent="0.3">
      <c r="A2427" t="s">
        <v>5013</v>
      </c>
      <c r="B2427" t="s">
        <v>5014</v>
      </c>
      <c r="C2427" t="str">
        <f>IFERROR(VLOOKUP(Table1[[#This Row],[Ticker]],[1]!Table1[[Symbol]:[Industry]],2,FALSE),"-")</f>
        <v>-</v>
      </c>
      <c r="D2427" t="s">
        <v>119</v>
      </c>
      <c r="E2427">
        <v>187.19182000000001</v>
      </c>
      <c r="F2427">
        <v>262.10000000000002</v>
      </c>
      <c r="G2427">
        <v>120.634034689001</v>
      </c>
      <c r="H2427">
        <v>-5.1738604788927196</v>
      </c>
      <c r="I2427">
        <v>-6.65735316167566</v>
      </c>
      <c r="J2427">
        <v>1.0505195476648901</v>
      </c>
      <c r="K2427">
        <v>283.859323364136</v>
      </c>
      <c r="L2427">
        <v>232.055761711108</v>
      </c>
      <c r="M2427">
        <v>41.499902400542503</v>
      </c>
      <c r="N2427">
        <v>0.545505403687221</v>
      </c>
      <c r="O2427">
        <v>59.462037390309</v>
      </c>
      <c r="P2427">
        <v>158.22660098522101</v>
      </c>
    </row>
    <row r="2428" spans="1:17" hidden="1" x14ac:dyDescent="0.3">
      <c r="A2428" t="s">
        <v>5015</v>
      </c>
      <c r="B2428" t="s">
        <v>5016</v>
      </c>
      <c r="C2428" t="str">
        <f>IFERROR(VLOOKUP(Table1[[#This Row],[Ticker]],[1]!Table1[[Symbol]:[Industry]],2,FALSE),"-")</f>
        <v>-</v>
      </c>
      <c r="D2428" t="s">
        <v>408</v>
      </c>
      <c r="E2428">
        <v>186.97574399999999</v>
      </c>
      <c r="F2428">
        <v>196.8</v>
      </c>
      <c r="G2428">
        <v>-57.631809889586897</v>
      </c>
      <c r="H2428">
        <v>-8.6046918114432795</v>
      </c>
      <c r="I2428">
        <v>-34.031538474632598</v>
      </c>
      <c r="J2428">
        <v>-9.37496847700233</v>
      </c>
      <c r="K2428">
        <v>215.68164068307499</v>
      </c>
      <c r="L2428">
        <v>230.72729089025</v>
      </c>
      <c r="M2428">
        <v>29.886221585030199</v>
      </c>
      <c r="N2428">
        <v>1.11462598678484</v>
      </c>
      <c r="O2428">
        <v>85.467479674796706</v>
      </c>
      <c r="P2428">
        <v>1.9689119170984399</v>
      </c>
      <c r="Q2428">
        <v>0.12991556362228901</v>
      </c>
    </row>
    <row r="2429" spans="1:17" hidden="1" x14ac:dyDescent="0.3">
      <c r="A2429" t="s">
        <v>5017</v>
      </c>
      <c r="B2429" t="s">
        <v>5018</v>
      </c>
      <c r="C2429" t="str">
        <f>IFERROR(VLOOKUP(Table1[[#This Row],[Ticker]],[1]!Table1[[Symbol]:[Industry]],2,FALSE),"-")</f>
        <v>-</v>
      </c>
      <c r="D2429" t="s">
        <v>336</v>
      </c>
      <c r="E2429">
        <v>186.589248</v>
      </c>
      <c r="F2429">
        <v>87.46</v>
      </c>
      <c r="G2429">
        <v>26.7899935779575</v>
      </c>
      <c r="H2429">
        <v>0.33616930151000801</v>
      </c>
      <c r="I2429">
        <v>13.3155401816737</v>
      </c>
      <c r="J2429">
        <v>-3.4035925808426799</v>
      </c>
      <c r="K2429">
        <v>65.2054879718781</v>
      </c>
      <c r="L2429">
        <v>58.685062252281703</v>
      </c>
      <c r="M2429">
        <v>79.303083719151701</v>
      </c>
      <c r="N2429">
        <v>1.2127996745379499</v>
      </c>
      <c r="O2429">
        <v>1.07477704093301</v>
      </c>
      <c r="P2429">
        <v>93.495575221238894</v>
      </c>
      <c r="Q2429">
        <v>7.8198501063729997E-2</v>
      </c>
    </row>
    <row r="2430" spans="1:17" hidden="1" x14ac:dyDescent="0.3">
      <c r="A2430" t="s">
        <v>5019</v>
      </c>
      <c r="B2430" t="s">
        <v>5020</v>
      </c>
      <c r="C2430" t="str">
        <f>IFERROR(VLOOKUP(Table1[[#This Row],[Ticker]],[1]!Table1[[Symbol]:[Industry]],2,FALSE),"-")</f>
        <v>-</v>
      </c>
      <c r="D2430" t="s">
        <v>617</v>
      </c>
      <c r="E2430">
        <v>186.160047714</v>
      </c>
      <c r="F2430">
        <v>246.78</v>
      </c>
      <c r="G2430">
        <v>7.1536419435863996</v>
      </c>
      <c r="H2430">
        <v>17.158505811875099</v>
      </c>
      <c r="I2430">
        <v>-24.801598898100899</v>
      </c>
      <c r="J2430">
        <v>4.0861047693816399</v>
      </c>
      <c r="K2430">
        <v>224.33923259800201</v>
      </c>
      <c r="L2430">
        <v>225.80044324130299</v>
      </c>
      <c r="M2430">
        <v>74.016344037875001</v>
      </c>
      <c r="N2430">
        <v>1.6903295339770801</v>
      </c>
      <c r="O2430">
        <v>41.421509036388599</v>
      </c>
      <c r="P2430">
        <v>44.357999415033603</v>
      </c>
      <c r="Q2430">
        <v>-3.0070415158253001E-2</v>
      </c>
    </row>
    <row r="2431" spans="1:17" hidden="1" x14ac:dyDescent="0.3">
      <c r="A2431" t="s">
        <v>5021</v>
      </c>
      <c r="B2431" t="s">
        <v>5022</v>
      </c>
      <c r="C2431" t="str">
        <f>IFERROR(VLOOKUP(Table1[[#This Row],[Ticker]],[1]!Table1[[Symbol]:[Industry]],2,FALSE),"-")</f>
        <v>-</v>
      </c>
      <c r="D2431" t="s">
        <v>5023</v>
      </c>
      <c r="E2431">
        <v>186.14700795499999</v>
      </c>
      <c r="F2431">
        <v>79.55</v>
      </c>
      <c r="G2431">
        <v>-49.591859704419903</v>
      </c>
      <c r="H2431">
        <v>-8.0771055456151206</v>
      </c>
      <c r="I2431">
        <v>-45.154272829864396</v>
      </c>
      <c r="J2431">
        <v>-1.91649866615732</v>
      </c>
      <c r="K2431">
        <v>85.050714958121205</v>
      </c>
      <c r="M2431">
        <v>56.5723905444164</v>
      </c>
      <c r="N2431">
        <v>0.87788761570128704</v>
      </c>
      <c r="O2431">
        <v>91.074795725958495</v>
      </c>
      <c r="P2431">
        <v>12.4381625441696</v>
      </c>
    </row>
    <row r="2432" spans="1:17" hidden="1" x14ac:dyDescent="0.3">
      <c r="A2432" t="s">
        <v>5024</v>
      </c>
      <c r="B2432" t="s">
        <v>5025</v>
      </c>
      <c r="C2432" t="str">
        <f>IFERROR(VLOOKUP(Table1[[#This Row],[Ticker]],[1]!Table1[[Symbol]:[Industry]],2,FALSE),"-")</f>
        <v>-</v>
      </c>
      <c r="D2432" t="s">
        <v>140</v>
      </c>
      <c r="E2432">
        <v>185.92241976</v>
      </c>
      <c r="F2432">
        <v>13.86</v>
      </c>
      <c r="G2432">
        <v>92.913952069108305</v>
      </c>
      <c r="H2432">
        <v>31.657184631782499</v>
      </c>
      <c r="I2432">
        <v>64.557497228477303</v>
      </c>
      <c r="J2432">
        <v>20.303885520737101</v>
      </c>
      <c r="K2432">
        <v>9.6172274831260207</v>
      </c>
      <c r="L2432">
        <v>8.70314159855449</v>
      </c>
      <c r="M2432">
        <v>86.640691955973097</v>
      </c>
      <c r="N2432">
        <v>2.22045564233107</v>
      </c>
      <c r="O2432">
        <v>0</v>
      </c>
      <c r="P2432">
        <v>171.76470588235199</v>
      </c>
      <c r="Q2432">
        <v>6.0749921897470999E-2</v>
      </c>
    </row>
    <row r="2433" spans="1:17" hidden="1" x14ac:dyDescent="0.3">
      <c r="A2433" t="s">
        <v>5026</v>
      </c>
      <c r="B2433" t="s">
        <v>5027</v>
      </c>
      <c r="C2433" t="str">
        <f>IFERROR(VLOOKUP(Table1[[#This Row],[Ticker]],[1]!Table1[[Symbol]:[Industry]],2,FALSE),"-")</f>
        <v>-</v>
      </c>
      <c r="D2433" t="s">
        <v>59</v>
      </c>
      <c r="E2433">
        <v>185.72171700000001</v>
      </c>
      <c r="F2433">
        <v>46.59</v>
      </c>
      <c r="G2433">
        <v>-2.6481561324129101</v>
      </c>
      <c r="H2433">
        <v>-7.8479498245791701</v>
      </c>
      <c r="I2433">
        <v>-25.565164459243501</v>
      </c>
      <c r="J2433">
        <v>-3.8102131046076702</v>
      </c>
      <c r="K2433">
        <v>50.569384076298903</v>
      </c>
      <c r="L2433">
        <v>52.950294047208601</v>
      </c>
      <c r="M2433">
        <v>49.964087018460297</v>
      </c>
      <c r="N2433">
        <v>0.77812426992936301</v>
      </c>
      <c r="O2433">
        <v>58.617729126421899</v>
      </c>
      <c r="P2433">
        <v>39.6744632459299</v>
      </c>
      <c r="Q2433">
        <v>0.13490633856582901</v>
      </c>
    </row>
    <row r="2434" spans="1:17" hidden="1" x14ac:dyDescent="0.3">
      <c r="A2434" t="s">
        <v>5028</v>
      </c>
      <c r="B2434" t="s">
        <v>5029</v>
      </c>
      <c r="C2434" t="str">
        <f>IFERROR(VLOOKUP(Table1[[#This Row],[Ticker]],[1]!Table1[[Symbol]:[Industry]],2,FALSE),"-")</f>
        <v>-</v>
      </c>
      <c r="D2434" t="s">
        <v>75</v>
      </c>
      <c r="E2434">
        <v>185.69401562499999</v>
      </c>
      <c r="F2434">
        <v>150.55000000000001</v>
      </c>
      <c r="G2434">
        <v>40.614706485058797</v>
      </c>
      <c r="H2434">
        <v>3.04601267121298</v>
      </c>
      <c r="I2434">
        <v>-12.891754919474501</v>
      </c>
      <c r="J2434">
        <v>-1.2750618476839399</v>
      </c>
      <c r="K2434">
        <v>146.38976938608101</v>
      </c>
      <c r="L2434">
        <v>131.557095105835</v>
      </c>
      <c r="M2434">
        <v>49.389552740561001</v>
      </c>
      <c r="N2434">
        <v>0.99776958255438897</v>
      </c>
      <c r="O2434">
        <v>9.9302557289936804</v>
      </c>
      <c r="P2434">
        <v>76.681140711184099</v>
      </c>
      <c r="Q2434">
        <v>6.5968119204652995E-2</v>
      </c>
    </row>
    <row r="2435" spans="1:17" hidden="1" x14ac:dyDescent="0.3">
      <c r="A2435" t="s">
        <v>5030</v>
      </c>
      <c r="B2435" t="s">
        <v>5031</v>
      </c>
      <c r="C2435" t="str">
        <f>IFERROR(VLOOKUP(Table1[[#This Row],[Ticker]],[1]!Table1[[Symbol]:[Industry]],2,FALSE),"-")</f>
        <v>-</v>
      </c>
      <c r="D2435" t="s">
        <v>75</v>
      </c>
      <c r="E2435">
        <v>185.62992</v>
      </c>
      <c r="F2435">
        <v>80.8</v>
      </c>
      <c r="G2435">
        <v>213.00469449514901</v>
      </c>
      <c r="H2435">
        <v>-7.4994418742415601</v>
      </c>
      <c r="I2435">
        <v>-7.01340733605781</v>
      </c>
      <c r="J2435">
        <v>-1.2750618476839399</v>
      </c>
      <c r="K2435">
        <v>80.537054308815598</v>
      </c>
      <c r="L2435">
        <v>70.737677147770498</v>
      </c>
      <c r="M2435">
        <v>99.999999971025503</v>
      </c>
      <c r="O2435">
        <v>0</v>
      </c>
      <c r="P2435">
        <v>238.35845896147401</v>
      </c>
    </row>
    <row r="2436" spans="1:17" hidden="1" x14ac:dyDescent="0.3">
      <c r="A2436" t="s">
        <v>5032</v>
      </c>
      <c r="B2436" t="s">
        <v>5033</v>
      </c>
      <c r="C2436" t="str">
        <f>IFERROR(VLOOKUP(Table1[[#This Row],[Ticker]],[1]!Table1[[Symbol]:[Industry]],2,FALSE),"-")</f>
        <v>-</v>
      </c>
      <c r="D2436" t="s">
        <v>292</v>
      </c>
      <c r="E2436">
        <v>185.5694216</v>
      </c>
      <c r="F2436">
        <v>120.5</v>
      </c>
      <c r="G2436">
        <v>-34.752260706926201</v>
      </c>
      <c r="H2436">
        <v>-1.6119199058760001</v>
      </c>
      <c r="I2436">
        <v>-19.310704633355101</v>
      </c>
      <c r="J2436">
        <v>-6.0933872821231096</v>
      </c>
      <c r="K2436">
        <v>125.33158474898801</v>
      </c>
      <c r="M2436">
        <v>46.028758222816002</v>
      </c>
      <c r="N2436">
        <v>0.72127139364303094</v>
      </c>
      <c r="O2436">
        <v>37.676348547717801</v>
      </c>
      <c r="P2436">
        <v>8.5585585585585502</v>
      </c>
    </row>
    <row r="2437" spans="1:17" hidden="1" x14ac:dyDescent="0.3">
      <c r="A2437" t="s">
        <v>5034</v>
      </c>
      <c r="B2437" t="s">
        <v>5035</v>
      </c>
      <c r="C2437" t="str">
        <f>IFERROR(VLOOKUP(Table1[[#This Row],[Ticker]],[1]!Table1[[Symbol]:[Industry]],2,FALSE),"-")</f>
        <v>-</v>
      </c>
      <c r="E2437">
        <v>185.47499999999999</v>
      </c>
      <c r="F2437">
        <v>123.65</v>
      </c>
      <c r="G2437">
        <v>187.84279075150701</v>
      </c>
      <c r="H2437">
        <v>11.8192882232205</v>
      </c>
      <c r="I2437">
        <v>201.19354289216901</v>
      </c>
      <c r="J2437">
        <v>-1.2750618476839399</v>
      </c>
      <c r="K2437">
        <v>106.32788004210001</v>
      </c>
      <c r="L2437">
        <v>72.721737490001104</v>
      </c>
      <c r="M2437">
        <v>100</v>
      </c>
      <c r="N2437">
        <v>3.8311688311688297E-2</v>
      </c>
      <c r="O2437">
        <v>0</v>
      </c>
      <c r="P2437">
        <v>213.19655521783099</v>
      </c>
    </row>
    <row r="2438" spans="1:17" hidden="1" x14ac:dyDescent="0.3">
      <c r="A2438" t="s">
        <v>5036</v>
      </c>
      <c r="B2438" t="s">
        <v>5037</v>
      </c>
      <c r="C2438" t="str">
        <f>IFERROR(VLOOKUP(Table1[[#This Row],[Ticker]],[1]!Table1[[Symbol]:[Industry]],2,FALSE),"-")</f>
        <v>-</v>
      </c>
      <c r="D2438" t="s">
        <v>230</v>
      </c>
      <c r="E2438">
        <v>185.32499999999999</v>
      </c>
      <c r="F2438">
        <v>88.25</v>
      </c>
      <c r="G2438">
        <v>-71.722649303760093</v>
      </c>
      <c r="H2438">
        <v>-33.706641171870999</v>
      </c>
      <c r="I2438">
        <v>-48.307595508629198</v>
      </c>
      <c r="J2438">
        <v>-17.958249793758402</v>
      </c>
      <c r="K2438">
        <v>109.515445892363</v>
      </c>
      <c r="L2438">
        <v>124.191220063017</v>
      </c>
      <c r="M2438">
        <v>34.163889131062</v>
      </c>
      <c r="N2438">
        <v>3.32839905640397</v>
      </c>
      <c r="O2438">
        <v>94.334277620396605</v>
      </c>
      <c r="P2438">
        <v>13.271723783853099</v>
      </c>
      <c r="Q2438">
        <v>0.15836682334503999</v>
      </c>
    </row>
    <row r="2439" spans="1:17" hidden="1" x14ac:dyDescent="0.3">
      <c r="A2439" t="s">
        <v>5038</v>
      </c>
      <c r="B2439" t="s">
        <v>5039</v>
      </c>
      <c r="C2439" t="str">
        <f>IFERROR(VLOOKUP(Table1[[#This Row],[Ticker]],[1]!Table1[[Symbol]:[Industry]],2,FALSE),"-")</f>
        <v>-</v>
      </c>
      <c r="D2439" t="s">
        <v>387</v>
      </c>
      <c r="E2439">
        <v>185.26115849999999</v>
      </c>
      <c r="F2439">
        <v>26.51</v>
      </c>
      <c r="G2439">
        <v>-68.226270784548007</v>
      </c>
      <c r="H2439">
        <v>-3.53710370240946</v>
      </c>
      <c r="I2439">
        <v>-49.186828450299899</v>
      </c>
      <c r="J2439">
        <v>-1.2750618476839399</v>
      </c>
      <c r="K2439">
        <v>28.147936805045401</v>
      </c>
      <c r="L2439">
        <v>35.622587011016201</v>
      </c>
      <c r="M2439">
        <v>45.1811833129034</v>
      </c>
      <c r="N2439">
        <v>0.82288101833780503</v>
      </c>
      <c r="O2439">
        <v>120.67144473783399</v>
      </c>
      <c r="P2439">
        <v>23.073351903435402</v>
      </c>
      <c r="Q2439">
        <v>0.11279523569992</v>
      </c>
    </row>
    <row r="2440" spans="1:17" hidden="1" x14ac:dyDescent="0.3">
      <c r="A2440" t="s">
        <v>5040</v>
      </c>
      <c r="B2440" t="s">
        <v>5041</v>
      </c>
      <c r="C2440" t="str">
        <f>IFERROR(VLOOKUP(Table1[[#This Row],[Ticker]],[1]!Table1[[Symbol]:[Industry]],2,FALSE),"-")</f>
        <v>-</v>
      </c>
      <c r="D2440" t="s">
        <v>297</v>
      </c>
      <c r="E2440">
        <v>184.71106499999999</v>
      </c>
      <c r="F2440">
        <v>365.75</v>
      </c>
      <c r="G2440">
        <v>-23.705412817972999</v>
      </c>
      <c r="H2440">
        <v>10.500558125758401</v>
      </c>
      <c r="I2440">
        <v>-35.550253128338298</v>
      </c>
      <c r="J2440">
        <v>9.5734230008009007</v>
      </c>
      <c r="K2440">
        <v>350.38343172655198</v>
      </c>
      <c r="L2440">
        <v>396.58218839710798</v>
      </c>
      <c r="M2440">
        <v>61.922610257309003</v>
      </c>
      <c r="N2440">
        <v>2.30424229992204</v>
      </c>
      <c r="O2440">
        <v>95.488721804511201</v>
      </c>
      <c r="P2440">
        <v>26.120689655172399</v>
      </c>
      <c r="Q2440">
        <v>5.7010279074804E-2</v>
      </c>
    </row>
    <row r="2441" spans="1:17" hidden="1" x14ac:dyDescent="0.3">
      <c r="A2441" t="s">
        <v>5042</v>
      </c>
      <c r="B2441" t="s">
        <v>5043</v>
      </c>
      <c r="C2441" t="str">
        <f>IFERROR(VLOOKUP(Table1[[#This Row],[Ticker]],[1]!Table1[[Symbol]:[Industry]],2,FALSE),"-")</f>
        <v>-</v>
      </c>
      <c r="D2441" t="s">
        <v>1318</v>
      </c>
      <c r="E2441">
        <v>183.70820789999999</v>
      </c>
      <c r="F2441">
        <v>122.86</v>
      </c>
      <c r="G2441">
        <v>-17.629082309375999</v>
      </c>
      <c r="H2441">
        <v>-6.87745971530875</v>
      </c>
      <c r="I2441">
        <v>-7.6189851378973001</v>
      </c>
      <c r="J2441">
        <v>-0.86673191710003294</v>
      </c>
      <c r="K2441">
        <v>121.326072059455</v>
      </c>
      <c r="L2441">
        <v>118.609310334737</v>
      </c>
      <c r="M2441">
        <v>62.4894939835931</v>
      </c>
      <c r="N2441">
        <v>2.3367206918360601</v>
      </c>
      <c r="O2441">
        <v>2.6371479733029402</v>
      </c>
      <c r="P2441">
        <v>11.2862318840579</v>
      </c>
    </row>
    <row r="2442" spans="1:17" hidden="1" x14ac:dyDescent="0.3">
      <c r="A2442" t="s">
        <v>5044</v>
      </c>
      <c r="B2442" t="s">
        <v>5045</v>
      </c>
      <c r="C2442" t="str">
        <f>IFERROR(VLOOKUP(Table1[[#This Row],[Ticker]],[1]!Table1[[Symbol]:[Industry]],2,FALSE),"-")</f>
        <v>-</v>
      </c>
      <c r="D2442" t="s">
        <v>1141</v>
      </c>
      <c r="E2442">
        <v>183.69120000000001</v>
      </c>
      <c r="F2442">
        <v>14.4</v>
      </c>
      <c r="G2442">
        <v>-13.465652578212801</v>
      </c>
      <c r="H2442">
        <v>16.6384891602412</v>
      </c>
      <c r="I2442">
        <v>-36.352894122353099</v>
      </c>
      <c r="J2442">
        <v>-7.8898478399018401</v>
      </c>
      <c r="K2442">
        <v>15.6039068790735</v>
      </c>
      <c r="L2442">
        <v>16.429221532328398</v>
      </c>
      <c r="M2442">
        <v>46.835290798998997</v>
      </c>
      <c r="N2442">
        <v>0.377405730893</v>
      </c>
      <c r="O2442">
        <v>54.0972222222222</v>
      </c>
      <c r="P2442">
        <v>39.805825242718399</v>
      </c>
      <c r="Q2442">
        <v>9.9746895861986998E-2</v>
      </c>
    </row>
    <row r="2443" spans="1:17" hidden="1" x14ac:dyDescent="0.3">
      <c r="A2443" t="s">
        <v>5046</v>
      </c>
      <c r="B2443" t="s">
        <v>5047</v>
      </c>
      <c r="C2443" t="str">
        <f>IFERROR(VLOOKUP(Table1[[#This Row],[Ticker]],[1]!Table1[[Symbol]:[Industry]],2,FALSE),"-")</f>
        <v>-</v>
      </c>
      <c r="D2443" t="s">
        <v>230</v>
      </c>
      <c r="E2443">
        <v>183.57521875</v>
      </c>
      <c r="F2443">
        <v>2745.05</v>
      </c>
      <c r="G2443">
        <v>129.08846568615201</v>
      </c>
      <c r="H2443">
        <v>39.3558212836531</v>
      </c>
      <c r="I2443">
        <v>33.088031306568404</v>
      </c>
      <c r="J2443">
        <v>23.367571941291299</v>
      </c>
      <c r="K2443">
        <v>2133.4544442074198</v>
      </c>
      <c r="L2443">
        <v>1815.79084682131</v>
      </c>
      <c r="M2443">
        <v>67.437879170180395</v>
      </c>
      <c r="N2443">
        <v>3.2888965160881498</v>
      </c>
      <c r="O2443">
        <v>21.875739968306501</v>
      </c>
      <c r="P2443">
        <v>210.45577923546699</v>
      </c>
      <c r="Q2443">
        <v>0.12503992658531399</v>
      </c>
    </row>
    <row r="2444" spans="1:17" hidden="1" x14ac:dyDescent="0.3">
      <c r="A2444" t="s">
        <v>5048</v>
      </c>
      <c r="B2444" t="s">
        <v>5049</v>
      </c>
      <c r="C2444" t="str">
        <f>IFERROR(VLOOKUP(Table1[[#This Row],[Ticker]],[1]!Table1[[Symbol]:[Industry]],2,FALSE),"-")</f>
        <v>-</v>
      </c>
      <c r="D2444" t="s">
        <v>140</v>
      </c>
      <c r="E2444">
        <v>183.540336</v>
      </c>
      <c r="F2444">
        <v>105.2</v>
      </c>
      <c r="G2444">
        <v>-7.57598668854693</v>
      </c>
      <c r="H2444">
        <v>17.4884222034283</v>
      </c>
      <c r="I2444">
        <v>-13.4550029579813</v>
      </c>
      <c r="J2444">
        <v>2.7552411826190699</v>
      </c>
      <c r="K2444">
        <v>95.758863391700899</v>
      </c>
      <c r="L2444">
        <v>93.402628763454004</v>
      </c>
      <c r="M2444">
        <v>72.696873321803096</v>
      </c>
      <c r="N2444">
        <v>1.48148562675537</v>
      </c>
      <c r="O2444">
        <v>44.486692015209101</v>
      </c>
      <c r="P2444">
        <v>49.857549857549799</v>
      </c>
      <c r="Q2444">
        <v>5.6100321428564998E-2</v>
      </c>
    </row>
    <row r="2445" spans="1:17" hidden="1" x14ac:dyDescent="0.3">
      <c r="A2445" t="s">
        <v>5050</v>
      </c>
      <c r="B2445" t="s">
        <v>5051</v>
      </c>
      <c r="C2445" t="str">
        <f>IFERROR(VLOOKUP(Table1[[#This Row],[Ticker]],[1]!Table1[[Symbol]:[Industry]],2,FALSE),"-")</f>
        <v>-</v>
      </c>
      <c r="D2445" t="s">
        <v>408</v>
      </c>
      <c r="E2445">
        <v>183.45670000000001</v>
      </c>
      <c r="F2445">
        <v>76.72</v>
      </c>
      <c r="G2445">
        <v>6.73098129638716</v>
      </c>
      <c r="H2445">
        <v>37.555503180703496</v>
      </c>
      <c r="I2445">
        <v>12.26002622309</v>
      </c>
      <c r="J2445">
        <v>26.7311445138366</v>
      </c>
      <c r="K2445">
        <v>52.733582382141599</v>
      </c>
      <c r="L2445">
        <v>52.610307607003698</v>
      </c>
      <c r="M2445">
        <v>93.445817098773205</v>
      </c>
      <c r="N2445">
        <v>3.2112956269431199</v>
      </c>
      <c r="O2445">
        <v>1.60323253388947</v>
      </c>
      <c r="P2445">
        <v>82.6666666666666</v>
      </c>
      <c r="Q2445">
        <v>8.6226752847347002E-2</v>
      </c>
    </row>
    <row r="2446" spans="1:17" hidden="1" x14ac:dyDescent="0.3">
      <c r="A2446" t="s">
        <v>5052</v>
      </c>
      <c r="B2446" t="s">
        <v>5053</v>
      </c>
      <c r="C2446" t="str">
        <f>IFERROR(VLOOKUP(Table1[[#This Row],[Ticker]],[1]!Table1[[Symbol]:[Industry]],2,FALSE),"-")</f>
        <v>-</v>
      </c>
      <c r="D2446" t="s">
        <v>997</v>
      </c>
      <c r="E2446">
        <v>183.4502124</v>
      </c>
      <c r="F2446">
        <v>182</v>
      </c>
      <c r="G2446">
        <v>112.337237231468</v>
      </c>
      <c r="H2446">
        <v>13.8245767551662</v>
      </c>
      <c r="I2446">
        <v>78.433317066405806</v>
      </c>
      <c r="J2446">
        <v>0.25611855320692301</v>
      </c>
      <c r="K2446">
        <v>150.44200823306301</v>
      </c>
      <c r="L2446">
        <v>118.80087946731901</v>
      </c>
      <c r="M2446">
        <v>65.072308148843803</v>
      </c>
      <c r="N2446">
        <v>1.4613115275304001</v>
      </c>
      <c r="O2446">
        <v>7.9120879120879</v>
      </c>
      <c r="P2446">
        <v>149.31506849314999</v>
      </c>
      <c r="Q2446">
        <v>7.2561141506779997E-3</v>
      </c>
    </row>
    <row r="2447" spans="1:17" hidden="1" x14ac:dyDescent="0.3">
      <c r="A2447" t="s">
        <v>5054</v>
      </c>
      <c r="B2447" t="s">
        <v>5055</v>
      </c>
      <c r="C2447" t="str">
        <f>IFERROR(VLOOKUP(Table1[[#This Row],[Ticker]],[1]!Table1[[Symbol]:[Industry]],2,FALSE),"-")</f>
        <v>-</v>
      </c>
      <c r="D2447" t="s">
        <v>59</v>
      </c>
      <c r="E2447">
        <v>183.3725</v>
      </c>
      <c r="F2447">
        <v>178.9</v>
      </c>
      <c r="G2447">
        <v>-24.758526371086599</v>
      </c>
      <c r="H2447">
        <v>5.2425943531163401</v>
      </c>
      <c r="I2447">
        <v>-18.995473984097899</v>
      </c>
      <c r="J2447">
        <v>-0.154613668412237</v>
      </c>
      <c r="K2447">
        <v>184.012809872719</v>
      </c>
      <c r="L2447">
        <v>181.995784853478</v>
      </c>
      <c r="M2447">
        <v>49.800714302585298</v>
      </c>
      <c r="N2447">
        <v>0.35510353940405598</v>
      </c>
      <c r="O2447">
        <v>28.563443264393499</v>
      </c>
      <c r="P2447">
        <v>20.3903095558546</v>
      </c>
      <c r="Q2447">
        <v>-4.2918085861265998E-2</v>
      </c>
    </row>
    <row r="2448" spans="1:17" hidden="1" x14ac:dyDescent="0.3">
      <c r="A2448" t="s">
        <v>5056</v>
      </c>
      <c r="B2448" t="s">
        <v>5057</v>
      </c>
      <c r="C2448" t="str">
        <f>IFERROR(VLOOKUP(Table1[[#This Row],[Ticker]],[1]!Table1[[Symbol]:[Industry]],2,FALSE),"-")</f>
        <v>-</v>
      </c>
      <c r="D2448" t="s">
        <v>487</v>
      </c>
      <c r="E2448">
        <v>183.35223320399999</v>
      </c>
      <c r="F2448">
        <v>3.78</v>
      </c>
      <c r="G2448">
        <v>-1.4193382368165099</v>
      </c>
      <c r="H2448">
        <v>8.8082504334507306</v>
      </c>
      <c r="I2448">
        <v>-40.682257608681603</v>
      </c>
      <c r="J2448">
        <v>6.1113017886796799</v>
      </c>
      <c r="K2448">
        <v>3.6576524961493502</v>
      </c>
      <c r="L2448">
        <v>3.44034327023371</v>
      </c>
      <c r="M2448">
        <v>58.944536250677899</v>
      </c>
      <c r="N2448">
        <v>0.54636638038575802</v>
      </c>
      <c r="O2448">
        <v>53.439153439153401</v>
      </c>
      <c r="P2448">
        <v>122.35294117647</v>
      </c>
      <c r="Q2448">
        <v>7.7669517683499997E-4</v>
      </c>
    </row>
    <row r="2449" spans="1:17" hidden="1" x14ac:dyDescent="0.3">
      <c r="A2449" t="s">
        <v>5058</v>
      </c>
      <c r="B2449" t="s">
        <v>5059</v>
      </c>
      <c r="C2449" t="str">
        <f>IFERROR(VLOOKUP(Table1[[#This Row],[Ticker]],[1]!Table1[[Symbol]:[Industry]],2,FALSE),"-")</f>
        <v>-</v>
      </c>
      <c r="D2449" t="s">
        <v>336</v>
      </c>
      <c r="E2449">
        <v>183.19846000000001</v>
      </c>
      <c r="F2449">
        <v>120.7</v>
      </c>
      <c r="G2449">
        <v>78.187550879375095</v>
      </c>
      <c r="H2449">
        <v>23.212383613703299</v>
      </c>
      <c r="I2449">
        <v>91.538303020037006</v>
      </c>
      <c r="J2449">
        <v>-0.74526052318063896</v>
      </c>
      <c r="K2449">
        <v>96.465866135557206</v>
      </c>
      <c r="M2449">
        <v>69.215317889541396</v>
      </c>
      <c r="N2449">
        <v>1.0618240874026501</v>
      </c>
      <c r="O2449">
        <v>6.46230323115162</v>
      </c>
      <c r="P2449">
        <v>114.577777777777</v>
      </c>
    </row>
    <row r="2450" spans="1:17" hidden="1" x14ac:dyDescent="0.3">
      <c r="A2450" t="s">
        <v>5060</v>
      </c>
      <c r="B2450" t="s">
        <v>5061</v>
      </c>
      <c r="C2450" t="str">
        <f>IFERROR(VLOOKUP(Table1[[#This Row],[Ticker]],[1]!Table1[[Symbol]:[Industry]],2,FALSE),"-")</f>
        <v>-</v>
      </c>
      <c r="D2450" t="s">
        <v>169</v>
      </c>
      <c r="E2450">
        <v>183.10213569999999</v>
      </c>
      <c r="F2450">
        <v>27.94</v>
      </c>
      <c r="G2450">
        <v>-0.75555018061042301</v>
      </c>
      <c r="H2450">
        <v>2.87829172416799</v>
      </c>
      <c r="I2450">
        <v>-3.7084386822519502</v>
      </c>
      <c r="J2450">
        <v>-3.4941530769900302</v>
      </c>
      <c r="K2450">
        <v>27.503519142870498</v>
      </c>
      <c r="L2450">
        <v>27.242004122213</v>
      </c>
      <c r="M2450">
        <v>49.632529909163601</v>
      </c>
      <c r="N2450">
        <v>1.23207579711841</v>
      </c>
      <c r="O2450">
        <v>64.638511095203995</v>
      </c>
      <c r="P2450">
        <v>27.579908675799</v>
      </c>
      <c r="Q2450">
        <v>3.0594437298096001E-2</v>
      </c>
    </row>
    <row r="2451" spans="1:17" hidden="1" x14ac:dyDescent="0.3">
      <c r="A2451" t="s">
        <v>5062</v>
      </c>
      <c r="B2451" t="s">
        <v>5063</v>
      </c>
      <c r="C2451" t="str">
        <f>IFERROR(VLOOKUP(Table1[[#This Row],[Ticker]],[1]!Table1[[Symbol]:[Industry]],2,FALSE),"-")</f>
        <v>-</v>
      </c>
      <c r="D2451" t="s">
        <v>1141</v>
      </c>
      <c r="E2451">
        <v>182.67839706999999</v>
      </c>
      <c r="F2451">
        <v>9.23</v>
      </c>
      <c r="G2451">
        <v>74.646235533675195</v>
      </c>
      <c r="H2451">
        <v>6.3277186195856103</v>
      </c>
      <c r="I2451">
        <v>-47.682454834373601</v>
      </c>
      <c r="J2451">
        <v>2.3204437702935801</v>
      </c>
      <c r="K2451">
        <v>8.9601039716484507</v>
      </c>
      <c r="L2451">
        <v>8.4998122723306793</v>
      </c>
      <c r="M2451">
        <v>60.353354110051498</v>
      </c>
      <c r="N2451">
        <v>1.2950203029132901</v>
      </c>
      <c r="O2451">
        <v>66.847237269772407</v>
      </c>
      <c r="P2451">
        <v>112.18390804597701</v>
      </c>
      <c r="Q2451">
        <v>7.1713664861612E-2</v>
      </c>
    </row>
    <row r="2452" spans="1:17" hidden="1" x14ac:dyDescent="0.3">
      <c r="A2452" t="s">
        <v>5064</v>
      </c>
      <c r="B2452" t="s">
        <v>5065</v>
      </c>
      <c r="C2452" t="str">
        <f>IFERROR(VLOOKUP(Table1[[#This Row],[Ticker]],[1]!Table1[[Symbol]:[Industry]],2,FALSE),"-")</f>
        <v>-</v>
      </c>
      <c r="D2452" t="s">
        <v>21</v>
      </c>
      <c r="E2452">
        <v>182.39554921999999</v>
      </c>
      <c r="F2452">
        <v>37.700000000000003</v>
      </c>
      <c r="G2452">
        <v>-100.818540270117</v>
      </c>
      <c r="H2452">
        <v>128.23826304379099</v>
      </c>
      <c r="I2452">
        <v>-77.993089005861194</v>
      </c>
      <c r="J2452">
        <v>19.972830226515001</v>
      </c>
      <c r="K2452">
        <v>31.938519474872301</v>
      </c>
      <c r="L2452">
        <v>91.594451252856004</v>
      </c>
      <c r="M2452">
        <v>95.762947912909496</v>
      </c>
      <c r="N2452">
        <v>1.3162803822028699</v>
      </c>
      <c r="O2452">
        <v>536.47214854111405</v>
      </c>
      <c r="P2452">
        <v>173.18840579710101</v>
      </c>
    </row>
    <row r="2453" spans="1:17" hidden="1" x14ac:dyDescent="0.3">
      <c r="A2453" t="s">
        <v>5066</v>
      </c>
      <c r="B2453" t="s">
        <v>5067</v>
      </c>
      <c r="C2453" t="str">
        <f>IFERROR(VLOOKUP(Table1[[#This Row],[Ticker]],[1]!Table1[[Symbol]:[Industry]],2,FALSE),"-")</f>
        <v>-</v>
      </c>
      <c r="D2453" t="s">
        <v>686</v>
      </c>
      <c r="E2453">
        <v>182.38124999999999</v>
      </c>
      <c r="F2453">
        <v>97.27</v>
      </c>
      <c r="G2453">
        <v>-35.413866176911803</v>
      </c>
      <c r="H2453">
        <v>3.1923111676692</v>
      </c>
      <c r="I2453">
        <v>-9.6350897830402005</v>
      </c>
      <c r="J2453">
        <v>-1.0199598068676099</v>
      </c>
      <c r="K2453">
        <v>88.934393741880896</v>
      </c>
      <c r="L2453">
        <v>91.492568821695201</v>
      </c>
      <c r="M2453">
        <v>52.904656716107297</v>
      </c>
      <c r="N2453">
        <v>1.35230195688377</v>
      </c>
      <c r="O2453">
        <v>28.456872622596901</v>
      </c>
      <c r="P2453">
        <v>41.793002915451801</v>
      </c>
      <c r="Q2453">
        <v>-7.6733307850604004E-2</v>
      </c>
    </row>
    <row r="2454" spans="1:17" hidden="1" x14ac:dyDescent="0.3">
      <c r="A2454" t="s">
        <v>5068</v>
      </c>
      <c r="B2454" t="s">
        <v>5069</v>
      </c>
      <c r="C2454" t="str">
        <f>IFERROR(VLOOKUP(Table1[[#This Row],[Ticker]],[1]!Table1[[Symbol]:[Industry]],2,FALSE),"-")</f>
        <v>-</v>
      </c>
      <c r="D2454" t="s">
        <v>80</v>
      </c>
      <c r="E2454">
        <v>182.15704065599999</v>
      </c>
      <c r="F2454">
        <v>234.32</v>
      </c>
      <c r="G2454">
        <v>-15.2668487980136</v>
      </c>
      <c r="H2454">
        <v>15.0121381566385</v>
      </c>
      <c r="I2454">
        <v>-21.163702381875201</v>
      </c>
      <c r="J2454">
        <v>1.3018579144465301</v>
      </c>
      <c r="K2454">
        <v>221.83024781546499</v>
      </c>
      <c r="L2454">
        <v>221.217957636873</v>
      </c>
      <c r="M2454">
        <v>61.330640723993298</v>
      </c>
      <c r="N2454">
        <v>2.16507810327108</v>
      </c>
      <c r="O2454">
        <v>18.7265278251963</v>
      </c>
      <c r="P2454">
        <v>26.318059299191301</v>
      </c>
      <c r="Q2454">
        <v>-6.3807846086352996E-2</v>
      </c>
    </row>
    <row r="2455" spans="1:17" hidden="1" x14ac:dyDescent="0.3">
      <c r="A2455" t="s">
        <v>5070</v>
      </c>
      <c r="B2455" t="s">
        <v>5071</v>
      </c>
      <c r="C2455" t="str">
        <f>IFERROR(VLOOKUP(Table1[[#This Row],[Ticker]],[1]!Table1[[Symbol]:[Industry]],2,FALSE),"-")</f>
        <v>-</v>
      </c>
      <c r="D2455" t="s">
        <v>242</v>
      </c>
      <c r="E2455">
        <v>182.15238650000001</v>
      </c>
      <c r="F2455">
        <v>205.1</v>
      </c>
      <c r="G2455">
        <v>-15.380574117799201</v>
      </c>
      <c r="H2455">
        <v>3.89179145001652</v>
      </c>
      <c r="I2455">
        <v>-25.590541291325302</v>
      </c>
      <c r="J2455">
        <v>-4.2488808573595298</v>
      </c>
      <c r="K2455">
        <v>195.426094685376</v>
      </c>
      <c r="L2455">
        <v>198.149640137907</v>
      </c>
      <c r="M2455">
        <v>59.055940667003398</v>
      </c>
      <c r="N2455">
        <v>1.9020599647434899</v>
      </c>
      <c r="O2455">
        <v>28.4495368113115</v>
      </c>
      <c r="P2455">
        <v>26.0989855517983</v>
      </c>
      <c r="Q2455">
        <v>-2.5569288599779999E-2</v>
      </c>
    </row>
    <row r="2456" spans="1:17" hidden="1" x14ac:dyDescent="0.3">
      <c r="A2456" t="s">
        <v>5072</v>
      </c>
      <c r="B2456" t="s">
        <v>5073</v>
      </c>
      <c r="C2456" t="str">
        <f>IFERROR(VLOOKUP(Table1[[#This Row],[Ticker]],[1]!Table1[[Symbol]:[Industry]],2,FALSE),"-")</f>
        <v>-</v>
      </c>
      <c r="D2456" t="s">
        <v>98</v>
      </c>
      <c r="E2456">
        <v>181.953194</v>
      </c>
      <c r="F2456">
        <v>108.4</v>
      </c>
      <c r="G2456">
        <v>177.863018750458</v>
      </c>
      <c r="H2456">
        <v>10.647697090336001</v>
      </c>
      <c r="I2456">
        <v>15.227034622693999</v>
      </c>
      <c r="J2456">
        <v>8.1093982935875104</v>
      </c>
      <c r="K2456">
        <v>61.466197253657903</v>
      </c>
      <c r="M2456">
        <v>99.999677125048294</v>
      </c>
      <c r="N2456">
        <v>0.93333333333333302</v>
      </c>
      <c r="O2456">
        <v>0</v>
      </c>
      <c r="P2456">
        <v>203.216783216783</v>
      </c>
    </row>
    <row r="2457" spans="1:17" hidden="1" x14ac:dyDescent="0.3">
      <c r="A2457" t="s">
        <v>5074</v>
      </c>
      <c r="B2457" t="s">
        <v>5075</v>
      </c>
      <c r="C2457" t="str">
        <f>IFERROR(VLOOKUP(Table1[[#This Row],[Ticker]],[1]!Table1[[Symbol]:[Industry]],2,FALSE),"-")</f>
        <v>-</v>
      </c>
      <c r="D2457" t="s">
        <v>122</v>
      </c>
      <c r="E2457">
        <v>181.68831</v>
      </c>
      <c r="F2457">
        <v>167.95</v>
      </c>
      <c r="G2457">
        <v>-23.7813423314592</v>
      </c>
      <c r="H2457">
        <v>4.5338914590917696</v>
      </c>
      <c r="I2457">
        <v>-8.3301728194899702</v>
      </c>
      <c r="J2457">
        <v>0.51173403360013503</v>
      </c>
      <c r="K2457">
        <v>160.51670283192101</v>
      </c>
      <c r="L2457">
        <v>152.914572831935</v>
      </c>
      <c r="M2457">
        <v>47.622741059483197</v>
      </c>
      <c r="N2457">
        <v>0.72555588835606499</v>
      </c>
      <c r="O2457">
        <v>19.231914260196501</v>
      </c>
      <c r="P2457">
        <v>39.9583333333333</v>
      </c>
      <c r="Q2457">
        <v>0.10576802237527499</v>
      </c>
    </row>
    <row r="2458" spans="1:17" hidden="1" x14ac:dyDescent="0.3">
      <c r="A2458" t="s">
        <v>5076</v>
      </c>
      <c r="B2458" t="s">
        <v>5077</v>
      </c>
      <c r="C2458" t="str">
        <f>IFERROR(VLOOKUP(Table1[[#This Row],[Ticker]],[1]!Table1[[Symbol]:[Industry]],2,FALSE),"-")</f>
        <v>-</v>
      </c>
      <c r="D2458" t="s">
        <v>401</v>
      </c>
      <c r="E2458">
        <v>181.67695960699999</v>
      </c>
      <c r="F2458">
        <v>181.61</v>
      </c>
      <c r="G2458">
        <v>34.514193280154103</v>
      </c>
      <c r="H2458">
        <v>26.915850479581501</v>
      </c>
      <c r="I2458">
        <v>32.418458847299398</v>
      </c>
      <c r="J2458">
        <v>2.3723369962466898</v>
      </c>
      <c r="K2458">
        <v>157.89563229735299</v>
      </c>
      <c r="L2458">
        <v>137.37861205192999</v>
      </c>
      <c r="M2458">
        <v>69.049236973037296</v>
      </c>
      <c r="N2458">
        <v>0.50710228526219603</v>
      </c>
      <c r="O2458">
        <v>4.0691591872694204</v>
      </c>
      <c r="P2458">
        <v>70.846660395108202</v>
      </c>
      <c r="Q2458">
        <v>6.9810893722406994E-2</v>
      </c>
    </row>
    <row r="2459" spans="1:17" hidden="1" x14ac:dyDescent="0.3">
      <c r="A2459" t="s">
        <v>5078</v>
      </c>
      <c r="B2459" t="s">
        <v>5079</v>
      </c>
      <c r="C2459" t="str">
        <f>IFERROR(VLOOKUP(Table1[[#This Row],[Ticker]],[1]!Table1[[Symbol]:[Industry]],2,FALSE),"-")</f>
        <v>-</v>
      </c>
      <c r="D2459" t="s">
        <v>686</v>
      </c>
      <c r="E2459">
        <v>181.49518705899999</v>
      </c>
      <c r="F2459">
        <v>3.83</v>
      </c>
      <c r="G2459">
        <v>27.204375068558999</v>
      </c>
      <c r="H2459">
        <v>11.773285398485701</v>
      </c>
      <c r="I2459">
        <v>17.827496148913401</v>
      </c>
      <c r="J2459">
        <v>6.6196749944213096</v>
      </c>
      <c r="K2459">
        <v>3.0783901013869999</v>
      </c>
      <c r="L2459">
        <v>2.9722765072327002</v>
      </c>
      <c r="M2459">
        <v>84.700656421387905</v>
      </c>
      <c r="N2459">
        <v>1.3508928997504901</v>
      </c>
      <c r="O2459">
        <v>9.6605744125326201</v>
      </c>
      <c r="P2459">
        <v>86.829268292682897</v>
      </c>
      <c r="Q2459">
        <v>4.4604384507583E-2</v>
      </c>
    </row>
    <row r="2460" spans="1:17" hidden="1" x14ac:dyDescent="0.3">
      <c r="A2460" t="s">
        <v>5080</v>
      </c>
      <c r="B2460" t="s">
        <v>5081</v>
      </c>
      <c r="C2460" t="str">
        <f>IFERROR(VLOOKUP(Table1[[#This Row],[Ticker]],[1]!Table1[[Symbol]:[Industry]],2,FALSE),"-")</f>
        <v>-</v>
      </c>
      <c r="E2460">
        <v>181.06059383799999</v>
      </c>
      <c r="F2460">
        <v>12.14</v>
      </c>
      <c r="G2460">
        <v>35.299830304917002</v>
      </c>
      <c r="H2460">
        <v>7.4217814807167404</v>
      </c>
      <c r="I2460">
        <v>-15.0381560956308</v>
      </c>
      <c r="J2460">
        <v>-4.7770073729757598</v>
      </c>
      <c r="K2460">
        <v>11.7907380994051</v>
      </c>
      <c r="L2460">
        <v>11.5228995341303</v>
      </c>
      <c r="M2460">
        <v>45.098691414982298</v>
      </c>
      <c r="N2460">
        <v>0.70174236145566704</v>
      </c>
      <c r="O2460">
        <v>44.233937397034602</v>
      </c>
      <c r="P2460">
        <v>73.1811697574893</v>
      </c>
      <c r="Q2460">
        <v>7.9180780013548002E-2</v>
      </c>
    </row>
    <row r="2461" spans="1:17" hidden="1" x14ac:dyDescent="0.3">
      <c r="A2461" t="s">
        <v>5082</v>
      </c>
      <c r="B2461" t="s">
        <v>5083</v>
      </c>
      <c r="C2461" t="str">
        <f>IFERROR(VLOOKUP(Table1[[#This Row],[Ticker]],[1]!Table1[[Symbol]:[Industry]],2,FALSE),"-")</f>
        <v>-</v>
      </c>
      <c r="D2461" t="s">
        <v>46</v>
      </c>
      <c r="E2461">
        <v>180.86614496999999</v>
      </c>
      <c r="F2461">
        <v>108.15</v>
      </c>
      <c r="G2461">
        <v>85.506052262082306</v>
      </c>
      <c r="H2461">
        <v>16.9648035577458</v>
      </c>
      <c r="I2461">
        <v>-17.9595340647932</v>
      </c>
      <c r="J2461">
        <v>6.8900038257134204</v>
      </c>
      <c r="K2461">
        <v>103.74689739587799</v>
      </c>
      <c r="L2461">
        <v>96.838170885454204</v>
      </c>
      <c r="M2461">
        <v>56.046933839372201</v>
      </c>
      <c r="N2461">
        <v>0.77754330623256795</v>
      </c>
      <c r="O2461">
        <v>46.879334257975003</v>
      </c>
      <c r="P2461">
        <v>119.371196754563</v>
      </c>
      <c r="Q2461">
        <v>5.7815584344788999E-2</v>
      </c>
    </row>
    <row r="2462" spans="1:17" hidden="1" x14ac:dyDescent="0.3">
      <c r="A2462" t="s">
        <v>5084</v>
      </c>
      <c r="B2462" t="s">
        <v>5085</v>
      </c>
      <c r="C2462" t="str">
        <f>IFERROR(VLOOKUP(Table1[[#This Row],[Ticker]],[1]!Table1[[Symbol]:[Industry]],2,FALSE),"-")</f>
        <v>-</v>
      </c>
      <c r="D2462" t="s">
        <v>242</v>
      </c>
      <c r="E2462">
        <v>180.84</v>
      </c>
      <c r="F2462">
        <v>15070</v>
      </c>
      <c r="G2462">
        <v>-1.32084265562512</v>
      </c>
      <c r="H2462">
        <v>9.3190620627663101</v>
      </c>
      <c r="I2462">
        <v>-0.37214235303348298</v>
      </c>
      <c r="J2462">
        <v>11.976464869873301</v>
      </c>
      <c r="K2462">
        <v>13655.9549894472</v>
      </c>
      <c r="L2462">
        <v>13206.7583336437</v>
      </c>
      <c r="M2462">
        <v>66.356160764961999</v>
      </c>
      <c r="N2462">
        <v>3.6478001056924798</v>
      </c>
      <c r="O2462">
        <v>15.7929661579296</v>
      </c>
      <c r="P2462">
        <v>49.041171758329803</v>
      </c>
      <c r="Q2462">
        <v>-3.1586401039909E-2</v>
      </c>
    </row>
    <row r="2463" spans="1:17" hidden="1" x14ac:dyDescent="0.3">
      <c r="A2463" t="s">
        <v>5086</v>
      </c>
      <c r="B2463" t="s">
        <v>5087</v>
      </c>
      <c r="C2463" t="str">
        <f>IFERROR(VLOOKUP(Table1[[#This Row],[Ticker]],[1]!Table1[[Symbol]:[Industry]],2,FALSE),"-")</f>
        <v>-</v>
      </c>
      <c r="D2463" t="s">
        <v>482</v>
      </c>
      <c r="E2463">
        <v>180.38002488000001</v>
      </c>
      <c r="F2463">
        <v>62.2</v>
      </c>
      <c r="G2463">
        <v>-33.680956802360001</v>
      </c>
      <c r="H2463">
        <v>1.11215742277073</v>
      </c>
      <c r="I2463">
        <v>-24.582070653139901</v>
      </c>
      <c r="J2463">
        <v>-4.5614468242097601</v>
      </c>
      <c r="K2463">
        <v>60.907773280370101</v>
      </c>
      <c r="L2463">
        <v>63.4781751892477</v>
      </c>
      <c r="M2463">
        <v>53.380547566276597</v>
      </c>
      <c r="N2463">
        <v>1.5236202126115701</v>
      </c>
      <c r="O2463">
        <v>29.6623794212218</v>
      </c>
      <c r="P2463">
        <v>18.9292543021032</v>
      </c>
      <c r="Q2463">
        <v>1.7736069106743999E-2</v>
      </c>
    </row>
    <row r="2464" spans="1:17" hidden="1" x14ac:dyDescent="0.3">
      <c r="A2464" t="s">
        <v>5088</v>
      </c>
      <c r="B2464" t="s">
        <v>5089</v>
      </c>
      <c r="C2464" t="str">
        <f>IFERROR(VLOOKUP(Table1[[#This Row],[Ticker]],[1]!Table1[[Symbol]:[Industry]],2,FALSE),"-")</f>
        <v>-</v>
      </c>
      <c r="D2464" t="s">
        <v>304</v>
      </c>
      <c r="E2464">
        <v>179.74917291</v>
      </c>
      <c r="F2464">
        <v>32.79</v>
      </c>
      <c r="G2464">
        <v>56.812902200341902</v>
      </c>
      <c r="H2464">
        <v>-10.9700301095356</v>
      </c>
      <c r="I2464">
        <v>-38.892644432686197</v>
      </c>
      <c r="J2464">
        <v>-4.5179863759858296</v>
      </c>
      <c r="K2464">
        <v>35.4823887437244</v>
      </c>
      <c r="L2464">
        <v>33.751259685872697</v>
      </c>
      <c r="M2464">
        <v>39.878108313554797</v>
      </c>
      <c r="N2464">
        <v>1.74276129474994</v>
      </c>
      <c r="O2464">
        <v>45.623665751753499</v>
      </c>
      <c r="P2464">
        <v>92.768959435626002</v>
      </c>
      <c r="Q2464">
        <v>0.10439727110323101</v>
      </c>
    </row>
    <row r="2465" spans="1:17" hidden="1" x14ac:dyDescent="0.3">
      <c r="A2465" t="s">
        <v>5090</v>
      </c>
      <c r="B2465" t="s">
        <v>5091</v>
      </c>
      <c r="C2465" t="str">
        <f>IFERROR(VLOOKUP(Table1[[#This Row],[Ticker]],[1]!Table1[[Symbol]:[Industry]],2,FALSE),"-")</f>
        <v>-</v>
      </c>
      <c r="D2465" t="s">
        <v>59</v>
      </c>
      <c r="E2465">
        <v>179.36570633599999</v>
      </c>
      <c r="F2465">
        <v>113.32</v>
      </c>
      <c r="G2465">
        <v>-19.710841247083199</v>
      </c>
      <c r="H2465">
        <v>1.78088021936689</v>
      </c>
      <c r="I2465">
        <v>1.0908000495866801</v>
      </c>
      <c r="J2465">
        <v>4.4200316102599704</v>
      </c>
      <c r="K2465">
        <v>104.964523358601</v>
      </c>
      <c r="L2465">
        <v>105.55707526282499</v>
      </c>
      <c r="M2465">
        <v>74.249297918597307</v>
      </c>
      <c r="N2465">
        <v>0.92649894904200403</v>
      </c>
      <c r="O2465">
        <v>16.881397811507199</v>
      </c>
      <c r="P2465">
        <v>24.8017621145374</v>
      </c>
      <c r="Q2465">
        <v>-9.3025335382103003E-2</v>
      </c>
    </row>
    <row r="2466" spans="1:17" hidden="1" x14ac:dyDescent="0.3">
      <c r="A2466" t="s">
        <v>5092</v>
      </c>
      <c r="B2466" t="s">
        <v>5093</v>
      </c>
      <c r="C2466" t="str">
        <f>IFERROR(VLOOKUP(Table1[[#This Row],[Ticker]],[1]!Table1[[Symbol]:[Industry]],2,FALSE),"-")</f>
        <v>-</v>
      </c>
      <c r="D2466" t="s">
        <v>98</v>
      </c>
      <c r="E2466">
        <v>178.8855322</v>
      </c>
      <c r="F2466">
        <v>178</v>
      </c>
      <c r="G2466">
        <v>-22.3743025050866</v>
      </c>
      <c r="H2466">
        <v>-7.99091339780328</v>
      </c>
      <c r="I2466">
        <v>-23.025256764552999</v>
      </c>
      <c r="J2466">
        <v>-8.2480348206569207</v>
      </c>
      <c r="K2466">
        <v>180.304481581391</v>
      </c>
      <c r="L2466">
        <v>185.68117046315101</v>
      </c>
      <c r="M2466">
        <v>54.075327733301201</v>
      </c>
      <c r="N2466">
        <v>0.80733542676916303</v>
      </c>
      <c r="O2466">
        <v>51.123595505617899</v>
      </c>
      <c r="P2466">
        <v>23.6111111111111</v>
      </c>
      <c r="Q2466">
        <v>7.2037739329845002E-2</v>
      </c>
    </row>
    <row r="2467" spans="1:17" hidden="1" x14ac:dyDescent="0.3">
      <c r="A2467" t="s">
        <v>5094</v>
      </c>
      <c r="B2467" t="s">
        <v>5095</v>
      </c>
      <c r="C2467" t="str">
        <f>IFERROR(VLOOKUP(Table1[[#This Row],[Ticker]],[1]!Table1[[Symbol]:[Industry]],2,FALSE),"-")</f>
        <v>-</v>
      </c>
      <c r="D2467" t="s">
        <v>401</v>
      </c>
      <c r="E2467">
        <v>178.86064851</v>
      </c>
      <c r="F2467">
        <v>21.9</v>
      </c>
      <c r="G2467">
        <v>71.498753519286794</v>
      </c>
      <c r="H2467">
        <v>-2.1084753856548701</v>
      </c>
      <c r="I2467">
        <v>13.786763665146999</v>
      </c>
      <c r="J2467">
        <v>9.3827657912757694</v>
      </c>
      <c r="K2467">
        <v>21.493962249911199</v>
      </c>
      <c r="L2467">
        <v>18.767141180218101</v>
      </c>
      <c r="M2467">
        <v>56.5281903476792</v>
      </c>
      <c r="N2467">
        <v>0.62201293807313396</v>
      </c>
      <c r="O2467">
        <v>30.136986301369799</v>
      </c>
      <c r="P2467">
        <v>119</v>
      </c>
      <c r="Q2467">
        <v>3.9055336666507998E-2</v>
      </c>
    </row>
    <row r="2468" spans="1:17" hidden="1" x14ac:dyDescent="0.3">
      <c r="A2468" t="s">
        <v>5096</v>
      </c>
      <c r="B2468" t="s">
        <v>5097</v>
      </c>
      <c r="C2468" t="str">
        <f>IFERROR(VLOOKUP(Table1[[#This Row],[Ticker]],[1]!Table1[[Symbol]:[Industry]],2,FALSE),"-")</f>
        <v>-</v>
      </c>
      <c r="D2468" t="s">
        <v>29</v>
      </c>
      <c r="E2468">
        <v>178.779998256</v>
      </c>
      <c r="F2468">
        <v>2.92</v>
      </c>
      <c r="G2468">
        <v>233.90549479293401</v>
      </c>
      <c r="H2468">
        <v>44.130992908367098</v>
      </c>
      <c r="I2468">
        <v>125.39536165807699</v>
      </c>
      <c r="J2468">
        <v>25.543119970497798</v>
      </c>
      <c r="K2468">
        <v>2.1736385106481801</v>
      </c>
      <c r="L2468">
        <v>1.7414006162108799</v>
      </c>
      <c r="M2468">
        <v>80.404412288812907</v>
      </c>
      <c r="N2468">
        <v>2.7992114845425</v>
      </c>
      <c r="O2468">
        <v>0</v>
      </c>
      <c r="P2468">
        <v>289.33333333333297</v>
      </c>
      <c r="Q2468">
        <v>0.14549324757482501</v>
      </c>
    </row>
    <row r="2469" spans="1:17" hidden="1" x14ac:dyDescent="0.3">
      <c r="A2469" t="s">
        <v>5098</v>
      </c>
      <c r="B2469" t="s">
        <v>5099</v>
      </c>
      <c r="C2469" t="str">
        <f>IFERROR(VLOOKUP(Table1[[#This Row],[Ticker]],[1]!Table1[[Symbol]:[Industry]],2,FALSE),"-")</f>
        <v>-</v>
      </c>
      <c r="D2469" t="s">
        <v>617</v>
      </c>
      <c r="E2469">
        <v>178.65929</v>
      </c>
      <c r="F2469">
        <v>418.7</v>
      </c>
      <c r="G2469">
        <v>-77.573323977907506</v>
      </c>
      <c r="H2469">
        <v>2.0883240832052401</v>
      </c>
      <c r="I2469">
        <v>-18.428311241742801</v>
      </c>
      <c r="J2469">
        <v>-1.45674789419557</v>
      </c>
      <c r="K2469">
        <v>401.39747131310702</v>
      </c>
      <c r="L2469">
        <v>461.44247139264598</v>
      </c>
      <c r="M2469">
        <v>68.7346340333375</v>
      </c>
      <c r="N2469">
        <v>1.2160525311798001</v>
      </c>
      <c r="O2469">
        <v>156.35299737282</v>
      </c>
      <c r="P2469">
        <v>29.789212647241101</v>
      </c>
      <c r="Q2469">
        <v>3.7598332554196999E-2</v>
      </c>
    </row>
    <row r="2470" spans="1:17" hidden="1" x14ac:dyDescent="0.3">
      <c r="A2470" t="s">
        <v>5100</v>
      </c>
      <c r="B2470" t="s">
        <v>5101</v>
      </c>
      <c r="C2470" t="str">
        <f>IFERROR(VLOOKUP(Table1[[#This Row],[Ticker]],[1]!Table1[[Symbol]:[Industry]],2,FALSE),"-")</f>
        <v>-</v>
      </c>
      <c r="D2470" t="s">
        <v>1415</v>
      </c>
      <c r="E2470">
        <v>178.49728481</v>
      </c>
      <c r="F2470">
        <v>1935.7</v>
      </c>
      <c r="G2470">
        <v>-52.3084814474567</v>
      </c>
      <c r="H2470">
        <v>-9.7544418742415502</v>
      </c>
      <c r="I2470">
        <v>-27.126225515174301</v>
      </c>
      <c r="J2470">
        <v>1.77177580053231E-2</v>
      </c>
      <c r="K2470">
        <v>2022.83831737019</v>
      </c>
      <c r="L2470">
        <v>2172.3700714290599</v>
      </c>
      <c r="M2470">
        <v>47.428807272906802</v>
      </c>
      <c r="N2470">
        <v>1.59410796708809</v>
      </c>
      <c r="O2470">
        <v>42.5814950663842</v>
      </c>
      <c r="P2470">
        <v>3.51336898395722</v>
      </c>
      <c r="Q2470">
        <v>2.3991403149362E-2</v>
      </c>
    </row>
    <row r="2471" spans="1:17" hidden="1" x14ac:dyDescent="0.3">
      <c r="A2471" t="s">
        <v>5102</v>
      </c>
      <c r="B2471" t="s">
        <v>5103</v>
      </c>
      <c r="C2471" t="str">
        <f>IFERROR(VLOOKUP(Table1[[#This Row],[Ticker]],[1]!Table1[[Symbol]:[Industry]],2,FALSE),"-")</f>
        <v>-</v>
      </c>
      <c r="D2471" t="s">
        <v>230</v>
      </c>
      <c r="E2471">
        <v>177.890256325</v>
      </c>
      <c r="F2471">
        <v>33.49</v>
      </c>
      <c r="G2471">
        <v>226.80186119087799</v>
      </c>
      <c r="H2471">
        <v>30.8353369635728</v>
      </c>
      <c r="I2471">
        <v>97.440389800666097</v>
      </c>
      <c r="J2471">
        <v>20.2487476761255</v>
      </c>
      <c r="K2471">
        <v>25.180990739272001</v>
      </c>
      <c r="L2471">
        <v>19.861321495872399</v>
      </c>
      <c r="M2471">
        <v>88.023788882241803</v>
      </c>
      <c r="N2471">
        <v>1.08061865555855</v>
      </c>
      <c r="O2471">
        <v>0</v>
      </c>
      <c r="P2471">
        <v>268.02197802197799</v>
      </c>
      <c r="Q2471">
        <v>8.8505078017345001E-2</v>
      </c>
    </row>
    <row r="2472" spans="1:17" hidden="1" x14ac:dyDescent="0.3">
      <c r="A2472" t="s">
        <v>5104</v>
      </c>
      <c r="B2472" t="s">
        <v>5105</v>
      </c>
      <c r="C2472" t="str">
        <f>IFERROR(VLOOKUP(Table1[[#This Row],[Ticker]],[1]!Table1[[Symbol]:[Industry]],2,FALSE),"-")</f>
        <v>-</v>
      </c>
      <c r="D2472" t="s">
        <v>1099</v>
      </c>
      <c r="E2472">
        <v>176.80807580799899</v>
      </c>
      <c r="F2472">
        <v>14.12</v>
      </c>
      <c r="G2472">
        <v>-28.971511906597701</v>
      </c>
      <c r="H2472">
        <v>-14.2981217422283</v>
      </c>
      <c r="I2472">
        <v>-64.699829746098303</v>
      </c>
      <c r="J2472">
        <v>-6.5735192588174103</v>
      </c>
      <c r="K2472">
        <v>16.732867873742201</v>
      </c>
      <c r="L2472">
        <v>21.3126958260282</v>
      </c>
      <c r="M2472">
        <v>21.904668544979899</v>
      </c>
      <c r="N2472">
        <v>0.57934331937000905</v>
      </c>
      <c r="O2472">
        <v>169.121813031161</v>
      </c>
      <c r="P2472">
        <v>0</v>
      </c>
      <c r="Q2472">
        <v>-8.4477232358210006E-3</v>
      </c>
    </row>
    <row r="2473" spans="1:17" hidden="1" x14ac:dyDescent="0.3">
      <c r="A2473" t="s">
        <v>5106</v>
      </c>
      <c r="B2473" t="s">
        <v>5107</v>
      </c>
      <c r="C2473" t="str">
        <f>IFERROR(VLOOKUP(Table1[[#This Row],[Ticker]],[1]!Table1[[Symbol]:[Industry]],2,FALSE),"-")</f>
        <v>-</v>
      </c>
      <c r="D2473" t="s">
        <v>21</v>
      </c>
      <c r="E2473">
        <v>176.804783853</v>
      </c>
      <c r="F2473">
        <v>120.21</v>
      </c>
      <c r="G2473">
        <v>5.4901406632946896</v>
      </c>
      <c r="H2473">
        <v>0.67201275412140205</v>
      </c>
      <c r="I2473">
        <v>-10.6882209223758</v>
      </c>
      <c r="J2473">
        <v>2.7687978014388599</v>
      </c>
      <c r="K2473">
        <v>124.18808445443599</v>
      </c>
      <c r="L2473">
        <v>119.50864126558901</v>
      </c>
      <c r="M2473">
        <v>54.581378996606503</v>
      </c>
      <c r="N2473">
        <v>0.80550160075785504</v>
      </c>
      <c r="O2473">
        <v>29.6065219199733</v>
      </c>
      <c r="P2473">
        <v>63.997271487039498</v>
      </c>
      <c r="Q2473">
        <v>-0.12804251510460199</v>
      </c>
    </row>
    <row r="2474" spans="1:17" hidden="1" x14ac:dyDescent="0.3">
      <c r="A2474" t="s">
        <v>5108</v>
      </c>
      <c r="B2474" t="s">
        <v>5109</v>
      </c>
      <c r="C2474" t="str">
        <f>IFERROR(VLOOKUP(Table1[[#This Row],[Ticker]],[1]!Table1[[Symbol]:[Industry]],2,FALSE),"-")</f>
        <v>-</v>
      </c>
      <c r="D2474" t="s">
        <v>617</v>
      </c>
      <c r="E2474">
        <v>176.59542141</v>
      </c>
      <c r="F2474">
        <v>13.05</v>
      </c>
      <c r="G2474">
        <v>-33.815302927863101</v>
      </c>
      <c r="H2474">
        <v>-4.6759124624768598</v>
      </c>
      <c r="I2474">
        <v>-10.129476025896899</v>
      </c>
      <c r="J2474">
        <v>-0.35127431881559101</v>
      </c>
      <c r="K2474">
        <v>13.1930142241503</v>
      </c>
      <c r="L2474">
        <v>13.3432693691898</v>
      </c>
      <c r="M2474">
        <v>50.176922859728499</v>
      </c>
      <c r="N2474">
        <v>1.23366252025837</v>
      </c>
      <c r="O2474">
        <v>48.6590038314176</v>
      </c>
      <c r="P2474">
        <v>24.8803827751196</v>
      </c>
      <c r="Q2474">
        <v>-3.3280022158208002E-2</v>
      </c>
    </row>
    <row r="2475" spans="1:17" hidden="1" x14ac:dyDescent="0.3">
      <c r="A2475" t="s">
        <v>5110</v>
      </c>
      <c r="B2475" t="s">
        <v>5111</v>
      </c>
      <c r="C2475" t="str">
        <f>IFERROR(VLOOKUP(Table1[[#This Row],[Ticker]],[1]!Table1[[Symbol]:[Industry]],2,FALSE),"-")</f>
        <v>-</v>
      </c>
      <c r="D2475" t="s">
        <v>188</v>
      </c>
      <c r="E2475">
        <v>176.39271450000001</v>
      </c>
      <c r="F2475">
        <v>22.5</v>
      </c>
      <c r="G2475">
        <v>-24.621869242904001</v>
      </c>
      <c r="H2475">
        <v>4.8505581257584298</v>
      </c>
      <c r="I2475">
        <v>-25.464550787201201</v>
      </c>
      <c r="J2475">
        <v>4.21789589879491</v>
      </c>
      <c r="K2475">
        <v>20.5929179711754</v>
      </c>
      <c r="L2475">
        <v>21.684282206264701</v>
      </c>
      <c r="M2475">
        <v>66.081986094684297</v>
      </c>
      <c r="N2475">
        <v>1.2459889683861201</v>
      </c>
      <c r="O2475">
        <v>75.5555555555555</v>
      </c>
      <c r="P2475">
        <v>44.694533762057802</v>
      </c>
      <c r="Q2475">
        <v>-1.6781673920346001E-2</v>
      </c>
    </row>
    <row r="2476" spans="1:17" hidden="1" x14ac:dyDescent="0.3">
      <c r="A2476" t="s">
        <v>5112</v>
      </c>
      <c r="B2476" t="s">
        <v>5113</v>
      </c>
      <c r="C2476" t="str">
        <f>IFERROR(VLOOKUP(Table1[[#This Row],[Ticker]],[1]!Table1[[Symbol]:[Industry]],2,FALSE),"-")</f>
        <v>-</v>
      </c>
      <c r="D2476" t="s">
        <v>1415</v>
      </c>
      <c r="E2476">
        <v>176.17063002</v>
      </c>
      <c r="F2476">
        <v>169.4</v>
      </c>
      <c r="G2476">
        <v>34.702892757471297</v>
      </c>
      <c r="H2476">
        <v>1.5739171991175001</v>
      </c>
      <c r="I2476">
        <v>-41.109519963243798</v>
      </c>
      <c r="J2476">
        <v>-3.0141922824665501</v>
      </c>
      <c r="K2476">
        <v>169.02031595130799</v>
      </c>
      <c r="L2476">
        <v>165.04064871882801</v>
      </c>
      <c r="M2476">
        <v>52.598426941900598</v>
      </c>
      <c r="N2476">
        <v>1.0932492131146501</v>
      </c>
      <c r="O2476">
        <v>46.900826446280902</v>
      </c>
      <c r="P2476">
        <v>67.308641975308603</v>
      </c>
      <c r="Q2476">
        <v>4.5551103533664997E-2</v>
      </c>
    </row>
    <row r="2477" spans="1:17" hidden="1" x14ac:dyDescent="0.3">
      <c r="A2477" t="s">
        <v>5114</v>
      </c>
      <c r="B2477" t="s">
        <v>5115</v>
      </c>
      <c r="C2477" t="str">
        <f>IFERROR(VLOOKUP(Table1[[#This Row],[Ticker]],[1]!Table1[[Symbol]:[Industry]],2,FALSE),"-")</f>
        <v>-</v>
      </c>
      <c r="D2477" t="s">
        <v>191</v>
      </c>
      <c r="E2477">
        <v>176.15322537599999</v>
      </c>
      <c r="F2477">
        <v>114.72</v>
      </c>
      <c r="G2477">
        <v>-32.947175474761799</v>
      </c>
      <c r="H2477">
        <v>2.2976595750337898</v>
      </c>
      <c r="I2477">
        <v>-20.263708047374099</v>
      </c>
      <c r="J2477">
        <v>2.0246381795862902</v>
      </c>
      <c r="K2477">
        <v>111.05430458936701</v>
      </c>
      <c r="L2477">
        <v>114.991288280601</v>
      </c>
      <c r="M2477">
        <v>70.318990544753106</v>
      </c>
      <c r="N2477">
        <v>0.99729047090629597</v>
      </c>
      <c r="O2477">
        <v>18.8546025104602</v>
      </c>
      <c r="P2477">
        <v>18.880829015543998</v>
      </c>
      <c r="Q2477">
        <v>4.2183035391565003E-2</v>
      </c>
    </row>
    <row r="2478" spans="1:17" hidden="1" x14ac:dyDescent="0.3">
      <c r="A2478" t="s">
        <v>5116</v>
      </c>
      <c r="B2478" t="s">
        <v>5117</v>
      </c>
      <c r="C2478" t="str">
        <f>IFERROR(VLOOKUP(Table1[[#This Row],[Ticker]],[1]!Table1[[Symbol]:[Industry]],2,FALSE),"-")</f>
        <v>-</v>
      </c>
      <c r="D2478" t="s">
        <v>328</v>
      </c>
      <c r="E2478">
        <v>176.012532811</v>
      </c>
      <c r="F2478">
        <v>187.97</v>
      </c>
      <c r="G2478">
        <v>29.1632926647891</v>
      </c>
      <c r="H2478">
        <v>12.936176319224099</v>
      </c>
      <c r="I2478">
        <v>14.4483835707381</v>
      </c>
      <c r="J2478">
        <v>-0.11821492812515801</v>
      </c>
      <c r="K2478">
        <v>169.107543044735</v>
      </c>
      <c r="L2478">
        <v>146.678341651739</v>
      </c>
      <c r="M2478">
        <v>62.671026409833402</v>
      </c>
      <c r="N2478">
        <v>0.40281629973731298</v>
      </c>
      <c r="O2478">
        <v>15.949353620258499</v>
      </c>
      <c r="P2478">
        <v>67.680642283675297</v>
      </c>
      <c r="Q2478">
        <v>7.2941959618280997E-2</v>
      </c>
    </row>
    <row r="2479" spans="1:17" hidden="1" x14ac:dyDescent="0.3">
      <c r="A2479" t="s">
        <v>5118</v>
      </c>
      <c r="B2479" t="s">
        <v>5119</v>
      </c>
      <c r="C2479" t="str">
        <f>IFERROR(VLOOKUP(Table1[[#This Row],[Ticker]],[1]!Table1[[Symbol]:[Industry]],2,FALSE),"-")</f>
        <v>-</v>
      </c>
      <c r="E2479">
        <v>175.64401699999999</v>
      </c>
      <c r="F2479">
        <v>18.53</v>
      </c>
      <c r="G2479">
        <v>705.58793956954901</v>
      </c>
      <c r="H2479">
        <v>43.039083395021002</v>
      </c>
      <c r="I2479">
        <v>576.84457131746001</v>
      </c>
      <c r="J2479">
        <v>6.8153605199543801</v>
      </c>
      <c r="K2479">
        <v>12.478596371286899</v>
      </c>
      <c r="L2479">
        <v>6.1801706515148904</v>
      </c>
      <c r="M2479">
        <v>100</v>
      </c>
      <c r="N2479">
        <v>0.47821521115702498</v>
      </c>
      <c r="O2479">
        <v>0</v>
      </c>
      <c r="P2479">
        <v>730.94170403587395</v>
      </c>
      <c r="Q2479">
        <v>0.378104782752267</v>
      </c>
    </row>
    <row r="2480" spans="1:17" hidden="1" x14ac:dyDescent="0.3">
      <c r="A2480" t="s">
        <v>5120</v>
      </c>
      <c r="B2480" t="s">
        <v>5121</v>
      </c>
      <c r="C2480" t="str">
        <f>IFERROR(VLOOKUP(Table1[[#This Row],[Ticker]],[1]!Table1[[Symbol]:[Industry]],2,FALSE),"-")</f>
        <v>-</v>
      </c>
      <c r="D2480" t="s">
        <v>130</v>
      </c>
      <c r="E2480">
        <v>175.5804081</v>
      </c>
      <c r="F2480">
        <v>72.75</v>
      </c>
      <c r="G2480">
        <v>-12.3001514127116</v>
      </c>
      <c r="H2480">
        <v>2.17306383786809</v>
      </c>
      <c r="I2480">
        <v>1.84675293255315</v>
      </c>
      <c r="J2480">
        <v>1.5820810094589099</v>
      </c>
      <c r="K2480">
        <v>73.241866001394598</v>
      </c>
      <c r="L2480">
        <v>74.823651327826198</v>
      </c>
      <c r="M2480">
        <v>62.602196210722198</v>
      </c>
      <c r="N2480">
        <v>1.0858048050690801</v>
      </c>
      <c r="O2480">
        <v>57.594501718213003</v>
      </c>
      <c r="P2480">
        <v>32.272727272727202</v>
      </c>
    </row>
    <row r="2481" spans="1:17" hidden="1" x14ac:dyDescent="0.3">
      <c r="A2481" t="s">
        <v>5122</v>
      </c>
      <c r="B2481" t="s">
        <v>5123</v>
      </c>
      <c r="C2481" t="str">
        <f>IFERROR(VLOOKUP(Table1[[#This Row],[Ticker]],[1]!Table1[[Symbol]:[Industry]],2,FALSE),"-")</f>
        <v>-</v>
      </c>
      <c r="D2481" t="s">
        <v>59</v>
      </c>
      <c r="E2481">
        <v>175.25299999999999</v>
      </c>
      <c r="F2481">
        <v>158.6</v>
      </c>
      <c r="G2481">
        <v>7.9235464580450197</v>
      </c>
      <c r="H2481">
        <v>55.531556977652798</v>
      </c>
      <c r="I2481">
        <v>24.721125605371601</v>
      </c>
      <c r="J2481">
        <v>-6.6083951810172703</v>
      </c>
      <c r="K2481">
        <v>127.71310918098401</v>
      </c>
      <c r="L2481">
        <v>124.53604752177399</v>
      </c>
      <c r="M2481">
        <v>71.104753850390594</v>
      </c>
      <c r="N2481">
        <v>2.1717171717171699</v>
      </c>
      <c r="O2481">
        <v>8.9533417402269908</v>
      </c>
      <c r="P2481">
        <v>82.089552238805894</v>
      </c>
    </row>
    <row r="2482" spans="1:17" hidden="1" x14ac:dyDescent="0.3">
      <c r="A2482" t="s">
        <v>5124</v>
      </c>
      <c r="B2482" t="s">
        <v>5125</v>
      </c>
      <c r="C2482" t="str">
        <f>IFERROR(VLOOKUP(Table1[[#This Row],[Ticker]],[1]!Table1[[Symbol]:[Industry]],2,FALSE),"-")</f>
        <v>-</v>
      </c>
      <c r="E2482">
        <v>175.16942499999999</v>
      </c>
      <c r="F2482">
        <v>962.8</v>
      </c>
      <c r="G2482">
        <v>174.30387636778599</v>
      </c>
      <c r="H2482">
        <v>-8.5680174526210493</v>
      </c>
      <c r="I2482">
        <v>49.351101969627898</v>
      </c>
      <c r="J2482">
        <v>-2.3436374260634398</v>
      </c>
      <c r="K2482">
        <v>950.14241817253298</v>
      </c>
      <c r="L2482">
        <v>621.49922514763898</v>
      </c>
      <c r="M2482">
        <v>53.2474759935942</v>
      </c>
      <c r="N2482">
        <v>2.78547699214365</v>
      </c>
      <c r="O2482">
        <v>0.114250103863722</v>
      </c>
      <c r="P2482">
        <v>199.65764083411099</v>
      </c>
    </row>
    <row r="2483" spans="1:17" hidden="1" x14ac:dyDescent="0.3">
      <c r="A2483" t="s">
        <v>5126</v>
      </c>
      <c r="B2483" t="s">
        <v>5127</v>
      </c>
      <c r="C2483" t="str">
        <f>IFERROR(VLOOKUP(Table1[[#This Row],[Ticker]],[1]!Table1[[Symbol]:[Industry]],2,FALSE),"-")</f>
        <v>-</v>
      </c>
      <c r="E2483">
        <v>175.032802</v>
      </c>
      <c r="F2483">
        <v>19.600000000000001</v>
      </c>
      <c r="G2483">
        <v>16.984652381896002</v>
      </c>
      <c r="H2483">
        <v>-7.4994418742415601</v>
      </c>
      <c r="I2483">
        <v>0.770290321057574</v>
      </c>
      <c r="J2483">
        <v>-5.3518004567966599</v>
      </c>
      <c r="K2483">
        <v>22.186307549366699</v>
      </c>
      <c r="L2483">
        <v>21.127752330103402</v>
      </c>
      <c r="M2483">
        <v>23.074497609603601</v>
      </c>
      <c r="N2483">
        <v>0.52224206536428897</v>
      </c>
      <c r="O2483">
        <v>57.0918367346938</v>
      </c>
      <c r="P2483">
        <v>59.220146222583203</v>
      </c>
      <c r="Q2483">
        <v>9.870620225579E-3</v>
      </c>
    </row>
    <row r="2484" spans="1:17" hidden="1" x14ac:dyDescent="0.3">
      <c r="A2484" t="s">
        <v>5128</v>
      </c>
      <c r="B2484" t="s">
        <v>5129</v>
      </c>
      <c r="C2484" t="str">
        <f>IFERROR(VLOOKUP(Table1[[#This Row],[Ticker]],[1]!Table1[[Symbol]:[Industry]],2,FALSE),"-")</f>
        <v>-</v>
      </c>
      <c r="D2484" t="s">
        <v>1909</v>
      </c>
      <c r="E2484">
        <v>174.67790632000001</v>
      </c>
      <c r="F2484">
        <v>39.44</v>
      </c>
      <c r="G2484">
        <v>30.575089288615999</v>
      </c>
      <c r="H2484">
        <v>13.505124335804</v>
      </c>
      <c r="I2484">
        <v>-8.3499242836128698</v>
      </c>
      <c r="J2484">
        <v>4.30262739534394</v>
      </c>
      <c r="K2484">
        <v>38.943318050110001</v>
      </c>
      <c r="L2484">
        <v>34.799027882333199</v>
      </c>
      <c r="M2484">
        <v>55.821059109246399</v>
      </c>
      <c r="N2484">
        <v>1.1780589523845799</v>
      </c>
      <c r="O2484">
        <v>48.580121703853898</v>
      </c>
      <c r="P2484">
        <v>134.06528189910901</v>
      </c>
      <c r="Q2484">
        <v>0.117251667868197</v>
      </c>
    </row>
    <row r="2485" spans="1:17" hidden="1" x14ac:dyDescent="0.3">
      <c r="A2485" t="s">
        <v>5130</v>
      </c>
      <c r="B2485" t="s">
        <v>5131</v>
      </c>
      <c r="C2485" t="str">
        <f>IFERROR(VLOOKUP(Table1[[#This Row],[Ticker]],[1]!Table1[[Symbol]:[Industry]],2,FALSE),"-")</f>
        <v>-</v>
      </c>
      <c r="D2485" t="s">
        <v>130</v>
      </c>
      <c r="E2485">
        <v>174.44488921600001</v>
      </c>
      <c r="F2485">
        <v>4.16</v>
      </c>
      <c r="G2485">
        <v>0.70684159428135296</v>
      </c>
      <c r="H2485">
        <v>-3.9096982844979702</v>
      </c>
      <c r="I2485">
        <v>-27.105053141989298</v>
      </c>
      <c r="J2485">
        <v>0.488162333676251</v>
      </c>
      <c r="K2485">
        <v>3.9751828409844499</v>
      </c>
      <c r="L2485">
        <v>3.6574084733817398</v>
      </c>
      <c r="M2485">
        <v>69.488751385903598</v>
      </c>
      <c r="N2485">
        <v>0.50513352494615105</v>
      </c>
      <c r="O2485">
        <v>32.211538461538403</v>
      </c>
      <c r="P2485">
        <v>63.137254901960802</v>
      </c>
      <c r="Q2485">
        <v>6.0604680475757997E-2</v>
      </c>
    </row>
    <row r="2486" spans="1:17" hidden="1" x14ac:dyDescent="0.3">
      <c r="A2486" t="s">
        <v>5132</v>
      </c>
      <c r="B2486" t="s">
        <v>5133</v>
      </c>
      <c r="C2486" t="str">
        <f>IFERROR(VLOOKUP(Table1[[#This Row],[Ticker]],[1]!Table1[[Symbol]:[Industry]],2,FALSE),"-")</f>
        <v>-</v>
      </c>
      <c r="D2486" t="s">
        <v>230</v>
      </c>
      <c r="E2486">
        <v>174.27959999999999</v>
      </c>
      <c r="F2486">
        <v>202.5</v>
      </c>
      <c r="G2486">
        <v>-45.266756358751003</v>
      </c>
      <c r="H2486">
        <v>3.30388222548142</v>
      </c>
      <c r="I2486">
        <v>-24.0551295895064</v>
      </c>
      <c r="J2486">
        <v>3.9880960470528901</v>
      </c>
      <c r="K2486">
        <v>203.74029909118701</v>
      </c>
      <c r="L2486">
        <v>218.44429758943701</v>
      </c>
      <c r="M2486">
        <v>65.212435478720806</v>
      </c>
      <c r="N2486">
        <v>0.95950413223140496</v>
      </c>
      <c r="O2486">
        <v>37.7777777777777</v>
      </c>
      <c r="P2486">
        <v>12.1883656509695</v>
      </c>
    </row>
    <row r="2487" spans="1:17" hidden="1" x14ac:dyDescent="0.3">
      <c r="A2487" t="s">
        <v>5134</v>
      </c>
      <c r="B2487" t="s">
        <v>5135</v>
      </c>
      <c r="C2487" t="str">
        <f>IFERROR(VLOOKUP(Table1[[#This Row],[Ticker]],[1]!Table1[[Symbol]:[Industry]],2,FALSE),"-")</f>
        <v>-</v>
      </c>
      <c r="D2487" t="s">
        <v>140</v>
      </c>
      <c r="E2487">
        <v>173.79</v>
      </c>
      <c r="F2487">
        <v>193.1</v>
      </c>
      <c r="G2487">
        <v>14.6244885238891</v>
      </c>
      <c r="H2487">
        <v>3.6281545649275699</v>
      </c>
      <c r="I2487">
        <v>2.5963942025271001</v>
      </c>
      <c r="J2487">
        <v>5.7249381523160503</v>
      </c>
      <c r="K2487">
        <v>180.704405280712</v>
      </c>
      <c r="L2487">
        <v>167.738100796189</v>
      </c>
      <c r="M2487">
        <v>68.087921719722701</v>
      </c>
      <c r="N2487">
        <v>0.430897887868194</v>
      </c>
      <c r="O2487">
        <v>42.361470740548903</v>
      </c>
      <c r="P2487">
        <v>63.713437897414103</v>
      </c>
      <c r="Q2487">
        <v>9.2603723069851998E-2</v>
      </c>
    </row>
    <row r="2488" spans="1:17" hidden="1" x14ac:dyDescent="0.3">
      <c r="A2488" t="s">
        <v>5136</v>
      </c>
      <c r="B2488" t="s">
        <v>5137</v>
      </c>
      <c r="C2488" t="str">
        <f>IFERROR(VLOOKUP(Table1[[#This Row],[Ticker]],[1]!Table1[[Symbol]:[Industry]],2,FALSE),"-")</f>
        <v>-</v>
      </c>
      <c r="D2488" t="s">
        <v>230</v>
      </c>
      <c r="E2488">
        <v>173.64635876</v>
      </c>
      <c r="F2488">
        <v>372.4</v>
      </c>
      <c r="G2488">
        <v>18.346795055187901</v>
      </c>
      <c r="H2488">
        <v>11.250558125758401</v>
      </c>
      <c r="I2488">
        <v>-19.5960644348439</v>
      </c>
      <c r="J2488">
        <v>-5.5330613437786704</v>
      </c>
      <c r="K2488">
        <v>391.09405620299202</v>
      </c>
      <c r="L2488">
        <v>390.06322484269498</v>
      </c>
      <c r="M2488">
        <v>34.709018868065598</v>
      </c>
      <c r="N2488">
        <v>1.34018742347219</v>
      </c>
      <c r="O2488">
        <v>63.641245972073001</v>
      </c>
      <c r="P2488">
        <v>48.633007383755697</v>
      </c>
      <c r="Q2488">
        <v>0.109452917064381</v>
      </c>
    </row>
    <row r="2489" spans="1:17" hidden="1" x14ac:dyDescent="0.3">
      <c r="A2489" t="s">
        <v>5138</v>
      </c>
      <c r="B2489" t="s">
        <v>5139</v>
      </c>
      <c r="C2489" t="str">
        <f>IFERROR(VLOOKUP(Table1[[#This Row],[Ticker]],[1]!Table1[[Symbol]:[Industry]],2,FALSE),"-")</f>
        <v>-</v>
      </c>
      <c r="D2489" t="s">
        <v>617</v>
      </c>
      <c r="E2489">
        <v>173.45160684000001</v>
      </c>
      <c r="F2489">
        <v>56.4</v>
      </c>
      <c r="G2489">
        <v>56.993471227176698</v>
      </c>
      <c r="H2489">
        <v>-0.288815688283315</v>
      </c>
      <c r="I2489">
        <v>-20.236009396928601</v>
      </c>
      <c r="J2489">
        <v>2.6425397708556901</v>
      </c>
      <c r="K2489">
        <v>55.433258718803799</v>
      </c>
      <c r="L2489">
        <v>49.917248695023801</v>
      </c>
      <c r="M2489">
        <v>51.487148052840404</v>
      </c>
      <c r="N2489">
        <v>0.91904258248048598</v>
      </c>
      <c r="O2489">
        <v>25</v>
      </c>
      <c r="P2489">
        <v>100</v>
      </c>
      <c r="Q2489">
        <v>0.104016255136962</v>
      </c>
    </row>
    <row r="2490" spans="1:17" hidden="1" x14ac:dyDescent="0.3">
      <c r="A2490" t="s">
        <v>5140</v>
      </c>
      <c r="B2490" t="s">
        <v>5141</v>
      </c>
      <c r="C2490" t="str">
        <f>IFERROR(VLOOKUP(Table1[[#This Row],[Ticker]],[1]!Table1[[Symbol]:[Industry]],2,FALSE),"-")</f>
        <v>-</v>
      </c>
      <c r="D2490" t="s">
        <v>207</v>
      </c>
      <c r="E2490">
        <v>173.20908875000001</v>
      </c>
      <c r="F2490">
        <v>164.75</v>
      </c>
      <c r="G2490">
        <v>-67.617650921555096</v>
      </c>
      <c r="H2490">
        <v>3.0599755372115802</v>
      </c>
      <c r="I2490">
        <v>-39.744240395838197</v>
      </c>
      <c r="J2490">
        <v>-2.6627205426942702</v>
      </c>
      <c r="K2490">
        <v>169.89932983726399</v>
      </c>
      <c r="L2490">
        <v>205.791423965137</v>
      </c>
      <c r="M2490">
        <v>56.923864771328702</v>
      </c>
      <c r="N2490">
        <v>1.0897739097530901</v>
      </c>
      <c r="O2490">
        <v>128.80121396054599</v>
      </c>
      <c r="P2490">
        <v>15.169521146452199</v>
      </c>
      <c r="Q2490">
        <v>3.9359808714389002E-2</v>
      </c>
    </row>
    <row r="2491" spans="1:17" hidden="1" x14ac:dyDescent="0.3">
      <c r="A2491" t="s">
        <v>5142</v>
      </c>
      <c r="B2491" t="s">
        <v>5143</v>
      </c>
      <c r="C2491" t="str">
        <f>IFERROR(VLOOKUP(Table1[[#This Row],[Ticker]],[1]!Table1[[Symbol]:[Industry]],2,FALSE),"-")</f>
        <v>-</v>
      </c>
      <c r="E2491">
        <v>172.82875799999999</v>
      </c>
      <c r="F2491">
        <v>71.97</v>
      </c>
      <c r="G2491">
        <v>250.665044311104</v>
      </c>
      <c r="H2491">
        <v>1.0711074410377199</v>
      </c>
      <c r="I2491">
        <v>105.955800515039</v>
      </c>
      <c r="J2491">
        <v>4.8302013102107901</v>
      </c>
      <c r="K2491">
        <v>65.211119696280093</v>
      </c>
      <c r="L2491">
        <v>48.063370974236697</v>
      </c>
      <c r="M2491">
        <v>64.536554106913798</v>
      </c>
      <c r="N2491">
        <v>0.28858389298721299</v>
      </c>
      <c r="O2491">
        <v>7.6142837293316603</v>
      </c>
      <c r="P2491">
        <v>399.791666666666</v>
      </c>
      <c r="Q2491">
        <v>0.25429713476175703</v>
      </c>
    </row>
    <row r="2492" spans="1:17" hidden="1" x14ac:dyDescent="0.3">
      <c r="A2492" t="s">
        <v>5144</v>
      </c>
      <c r="B2492" t="s">
        <v>5145</v>
      </c>
      <c r="C2492" t="str">
        <f>IFERROR(VLOOKUP(Table1[[#This Row],[Ticker]],[1]!Table1[[Symbol]:[Industry]],2,FALSE),"-")</f>
        <v>-</v>
      </c>
      <c r="D2492" t="s">
        <v>59</v>
      </c>
      <c r="E2492">
        <v>172.706475364</v>
      </c>
      <c r="F2492">
        <v>48.97</v>
      </c>
      <c r="G2492">
        <v>-29.5408120108365</v>
      </c>
      <c r="H2492">
        <v>-19.5364789112786</v>
      </c>
      <c r="I2492">
        <v>-33.146329555936497</v>
      </c>
      <c r="J2492">
        <v>-7.2156559070898796</v>
      </c>
      <c r="K2492">
        <v>52.961738928056199</v>
      </c>
      <c r="L2492">
        <v>49.5942725916372</v>
      </c>
      <c r="M2492">
        <v>44.388438055953102</v>
      </c>
      <c r="N2492">
        <v>1.29394517246188</v>
      </c>
      <c r="O2492">
        <v>61.792934449663001</v>
      </c>
      <c r="P2492">
        <v>54.042151620006202</v>
      </c>
      <c r="Q2492">
        <v>0.10937528155022901</v>
      </c>
    </row>
    <row r="2493" spans="1:17" hidden="1" x14ac:dyDescent="0.3">
      <c r="A2493" t="s">
        <v>5146</v>
      </c>
      <c r="B2493" t="s">
        <v>5147</v>
      </c>
      <c r="C2493" t="str">
        <f>IFERROR(VLOOKUP(Table1[[#This Row],[Ticker]],[1]!Table1[[Symbol]:[Industry]],2,FALSE),"-")</f>
        <v>-</v>
      </c>
      <c r="D2493" t="s">
        <v>5148</v>
      </c>
      <c r="E2493">
        <v>172.68956900000001</v>
      </c>
      <c r="F2493">
        <v>69.5</v>
      </c>
      <c r="G2493">
        <v>21.736182623622302</v>
      </c>
      <c r="H2493">
        <v>44.415451742779702</v>
      </c>
      <c r="I2493">
        <v>35.086934764284202</v>
      </c>
      <c r="J2493">
        <v>-4.4615025256500402</v>
      </c>
      <c r="K2493">
        <v>58.734895833423202</v>
      </c>
      <c r="M2493">
        <v>52.577050044807997</v>
      </c>
      <c r="O2493">
        <v>18.5611510791366</v>
      </c>
      <c r="P2493">
        <v>75.949367088607602</v>
      </c>
    </row>
    <row r="2494" spans="1:17" hidden="1" x14ac:dyDescent="0.3">
      <c r="A2494" t="s">
        <v>5149</v>
      </c>
      <c r="B2494" t="s">
        <v>5150</v>
      </c>
      <c r="C2494" t="str">
        <f>IFERROR(VLOOKUP(Table1[[#This Row],[Ticker]],[1]!Table1[[Symbol]:[Industry]],2,FALSE),"-")</f>
        <v>-</v>
      </c>
      <c r="D2494" t="s">
        <v>5151</v>
      </c>
      <c r="E2494">
        <v>172.51429999999999</v>
      </c>
      <c r="F2494">
        <v>93.1</v>
      </c>
      <c r="G2494">
        <v>-36.687097799657998</v>
      </c>
      <c r="H2494">
        <v>8.7177002699886999E-2</v>
      </c>
      <c r="I2494">
        <v>-23.336345658996098</v>
      </c>
      <c r="J2494">
        <v>0.36150700107452199</v>
      </c>
      <c r="K2494">
        <v>91.500020597241104</v>
      </c>
      <c r="M2494">
        <v>64.526916679207005</v>
      </c>
      <c r="N2494">
        <v>1.0418607746572599</v>
      </c>
      <c r="O2494">
        <v>38.453276047260999</v>
      </c>
      <c r="P2494">
        <v>19.358974358974301</v>
      </c>
    </row>
    <row r="2495" spans="1:17" hidden="1" x14ac:dyDescent="0.3">
      <c r="A2495" t="s">
        <v>5152</v>
      </c>
      <c r="B2495" t="s">
        <v>5153</v>
      </c>
      <c r="C2495" t="str">
        <f>IFERROR(VLOOKUP(Table1[[#This Row],[Ticker]],[1]!Table1[[Symbol]:[Industry]],2,FALSE),"-")</f>
        <v>-</v>
      </c>
      <c r="D2495" t="s">
        <v>46</v>
      </c>
      <c r="E2495">
        <v>172.28229999999999</v>
      </c>
      <c r="F2495">
        <v>92.6</v>
      </c>
      <c r="G2495">
        <v>-47.177318708621002</v>
      </c>
      <c r="H2495">
        <v>177.476325492478</v>
      </c>
      <c r="I2495">
        <v>-7.8995834330264998</v>
      </c>
      <c r="J2495">
        <v>26.273745093747699</v>
      </c>
      <c r="K2495">
        <v>51.0581372530457</v>
      </c>
      <c r="L2495">
        <v>100.04618324728899</v>
      </c>
      <c r="M2495">
        <v>95.895434424720605</v>
      </c>
      <c r="N2495">
        <v>2.4076072534276798</v>
      </c>
      <c r="O2495">
        <v>54.049676025917897</v>
      </c>
      <c r="P2495">
        <v>242.962962962962</v>
      </c>
    </row>
    <row r="2496" spans="1:17" hidden="1" x14ac:dyDescent="0.3">
      <c r="A2496" t="s">
        <v>5154</v>
      </c>
      <c r="B2496" t="s">
        <v>5155</v>
      </c>
      <c r="C2496" t="str">
        <f>IFERROR(VLOOKUP(Table1[[#This Row],[Ticker]],[1]!Table1[[Symbol]:[Industry]],2,FALSE),"-")</f>
        <v>-</v>
      </c>
      <c r="E2496">
        <v>171.512575</v>
      </c>
      <c r="F2496">
        <v>81.77</v>
      </c>
      <c r="G2496">
        <v>36.342893631361598</v>
      </c>
      <c r="H2496">
        <v>2.5554744437500601</v>
      </c>
      <c r="I2496">
        <v>15.2654701646095</v>
      </c>
      <c r="J2496">
        <v>10.9516048189827</v>
      </c>
      <c r="K2496">
        <v>79.451655209515096</v>
      </c>
      <c r="L2496">
        <v>74.406362817875902</v>
      </c>
      <c r="M2496">
        <v>61.769167538764698</v>
      </c>
      <c r="N2496">
        <v>0.98564335852471396</v>
      </c>
      <c r="O2496">
        <v>38.131344013696904</v>
      </c>
      <c r="P2496">
        <v>71.425576519916106</v>
      </c>
    </row>
    <row r="2497" spans="1:17" hidden="1" x14ac:dyDescent="0.3">
      <c r="A2497" t="s">
        <v>5156</v>
      </c>
      <c r="B2497" t="s">
        <v>5157</v>
      </c>
      <c r="C2497" t="str">
        <f>IFERROR(VLOOKUP(Table1[[#This Row],[Ticker]],[1]!Table1[[Symbol]:[Industry]],2,FALSE),"-")</f>
        <v>-</v>
      </c>
      <c r="D2497" t="s">
        <v>617</v>
      </c>
      <c r="E2497">
        <v>171.30426</v>
      </c>
      <c r="F2497">
        <v>86.43</v>
      </c>
      <c r="G2497">
        <v>23.766925188847601</v>
      </c>
      <c r="H2497">
        <v>15.641298866499101</v>
      </c>
      <c r="I2497">
        <v>5.5248636601952201</v>
      </c>
      <c r="J2497">
        <v>-2.89655551557362</v>
      </c>
      <c r="K2497">
        <v>80.517994300352598</v>
      </c>
      <c r="L2497">
        <v>76.027483412266903</v>
      </c>
      <c r="M2497">
        <v>67.901216937131395</v>
      </c>
      <c r="N2497">
        <v>1.0828647580409401</v>
      </c>
      <c r="O2497">
        <v>22.0640981140807</v>
      </c>
      <c r="P2497">
        <v>72.514970059880199</v>
      </c>
      <c r="Q2497">
        <v>3.1892020670627998E-2</v>
      </c>
    </row>
    <row r="2498" spans="1:17" hidden="1" x14ac:dyDescent="0.3">
      <c r="A2498" t="s">
        <v>5158</v>
      </c>
      <c r="B2498" t="s">
        <v>5159</v>
      </c>
      <c r="C2498" t="str">
        <f>IFERROR(VLOOKUP(Table1[[#This Row],[Ticker]],[1]!Table1[[Symbol]:[Industry]],2,FALSE),"-")</f>
        <v>-</v>
      </c>
      <c r="D2498" t="s">
        <v>130</v>
      </c>
      <c r="E2498">
        <v>171.0492352</v>
      </c>
      <c r="F2498">
        <v>104.08</v>
      </c>
      <c r="G2498">
        <v>23.463439834750499</v>
      </c>
      <c r="H2498">
        <v>-2.4815573571235099</v>
      </c>
      <c r="I2498">
        <v>-18.025585689093901</v>
      </c>
      <c r="J2498">
        <v>-2.4103321959617898</v>
      </c>
      <c r="K2498">
        <v>106.157395333759</v>
      </c>
      <c r="L2498">
        <v>98.886048676131793</v>
      </c>
      <c r="M2498">
        <v>46.282657642667601</v>
      </c>
      <c r="N2498">
        <v>1.0291944384704801</v>
      </c>
      <c r="O2498">
        <v>38.7874711760184</v>
      </c>
      <c r="P2498">
        <v>62.879499217527297</v>
      </c>
      <c r="Q2498">
        <v>2.3273108248489998E-3</v>
      </c>
    </row>
    <row r="2499" spans="1:17" hidden="1" x14ac:dyDescent="0.3">
      <c r="A2499" t="s">
        <v>5160</v>
      </c>
      <c r="B2499" t="s">
        <v>5161</v>
      </c>
      <c r="C2499" t="str">
        <f>IFERROR(VLOOKUP(Table1[[#This Row],[Ticker]],[1]!Table1[[Symbol]:[Industry]],2,FALSE),"-")</f>
        <v>-</v>
      </c>
      <c r="D2499" t="s">
        <v>1099</v>
      </c>
      <c r="E2499">
        <v>169.71979440000001</v>
      </c>
      <c r="F2499">
        <v>99.6</v>
      </c>
      <c r="G2499">
        <v>185.896235533675</v>
      </c>
      <c r="H2499">
        <v>-15.9662610962095</v>
      </c>
      <c r="I2499">
        <v>5.7971059475483004</v>
      </c>
      <c r="J2499">
        <v>-6.93543920617451</v>
      </c>
      <c r="K2499">
        <v>106.55081333844601</v>
      </c>
      <c r="L2499">
        <v>84.657469304595693</v>
      </c>
      <c r="M2499">
        <v>26.6091639630503</v>
      </c>
      <c r="N2499">
        <v>0.70588235294117596</v>
      </c>
      <c r="O2499">
        <v>29.518072289156599</v>
      </c>
      <c r="P2499">
        <v>243.44827586206799</v>
      </c>
    </row>
    <row r="2500" spans="1:17" hidden="1" x14ac:dyDescent="0.3">
      <c r="A2500" t="s">
        <v>5162</v>
      </c>
      <c r="B2500" t="s">
        <v>5163</v>
      </c>
      <c r="C2500" t="str">
        <f>IFERROR(VLOOKUP(Table1[[#This Row],[Ticker]],[1]!Table1[[Symbol]:[Industry]],2,FALSE),"-")</f>
        <v>-</v>
      </c>
      <c r="D2500" t="s">
        <v>227</v>
      </c>
      <c r="E2500">
        <v>169.64599049</v>
      </c>
      <c r="F2500">
        <v>2.2999999999999998</v>
      </c>
      <c r="G2500">
        <v>-33.353764466324698</v>
      </c>
      <c r="K2500">
        <v>2.2860694928582501</v>
      </c>
      <c r="L2500">
        <v>2.4904968111465999</v>
      </c>
      <c r="M2500">
        <v>41.368652020141496</v>
      </c>
      <c r="N2500">
        <v>1</v>
      </c>
      <c r="O2500">
        <v>19.565217391304301</v>
      </c>
      <c r="P2500">
        <v>0</v>
      </c>
      <c r="Q2500">
        <v>-6.0412528129999996E-4</v>
      </c>
    </row>
    <row r="2501" spans="1:17" hidden="1" x14ac:dyDescent="0.3">
      <c r="A2501" t="s">
        <v>5164</v>
      </c>
      <c r="B2501" t="s">
        <v>5165</v>
      </c>
      <c r="C2501" t="str">
        <f>IFERROR(VLOOKUP(Table1[[#This Row],[Ticker]],[1]!Table1[[Symbol]:[Industry]],2,FALSE),"-")</f>
        <v>-</v>
      </c>
      <c r="E2501">
        <v>169.13900355000001</v>
      </c>
      <c r="F2501">
        <v>174.25</v>
      </c>
      <c r="G2501">
        <v>94.742231491740199</v>
      </c>
      <c r="H2501">
        <v>6.9161425413428397</v>
      </c>
      <c r="I2501">
        <v>-45.380951534227101</v>
      </c>
      <c r="J2501">
        <v>8.1659319411359199</v>
      </c>
      <c r="K2501">
        <v>179.559684402318</v>
      </c>
      <c r="L2501">
        <v>182.34826796457199</v>
      </c>
      <c r="M2501">
        <v>56.447128234170499</v>
      </c>
      <c r="N2501">
        <v>1.41346548188653</v>
      </c>
      <c r="O2501">
        <v>97.417503586800507</v>
      </c>
      <c r="P2501">
        <v>161.55809066346399</v>
      </c>
    </row>
    <row r="2502" spans="1:17" hidden="1" x14ac:dyDescent="0.3">
      <c r="A2502" t="s">
        <v>5166</v>
      </c>
      <c r="B2502" t="s">
        <v>5167</v>
      </c>
      <c r="C2502" t="str">
        <f>IFERROR(VLOOKUP(Table1[[#This Row],[Ticker]],[1]!Table1[[Symbol]:[Industry]],2,FALSE),"-")</f>
        <v>-</v>
      </c>
      <c r="D2502" t="s">
        <v>104</v>
      </c>
      <c r="E2502">
        <v>169.014950701</v>
      </c>
      <c r="F2502">
        <v>90.49</v>
      </c>
      <c r="G2502">
        <v>7.3148572345550402</v>
      </c>
      <c r="H2502">
        <v>11.423210059460001</v>
      </c>
      <c r="I2502">
        <v>1.46407231383562</v>
      </c>
      <c r="J2502">
        <v>8.7990879861181401</v>
      </c>
      <c r="K2502">
        <v>77.727516713038</v>
      </c>
      <c r="L2502">
        <v>77.830831974820896</v>
      </c>
      <c r="M2502">
        <v>81.664007402056001</v>
      </c>
      <c r="N2502">
        <v>3.7442724978839799</v>
      </c>
      <c r="O2502">
        <v>11.061995800640901</v>
      </c>
      <c r="P2502">
        <v>37.418375094912598</v>
      </c>
      <c r="Q2502">
        <v>6.8263193029395999E-2</v>
      </c>
    </row>
    <row r="2503" spans="1:17" hidden="1" x14ac:dyDescent="0.3">
      <c r="A2503" t="s">
        <v>5168</v>
      </c>
      <c r="B2503" t="s">
        <v>5169</v>
      </c>
      <c r="C2503" t="str">
        <f>IFERROR(VLOOKUP(Table1[[#This Row],[Ticker]],[1]!Table1[[Symbol]:[Industry]],2,FALSE),"-")</f>
        <v>-</v>
      </c>
      <c r="E2503">
        <v>168.8</v>
      </c>
      <c r="F2503">
        <v>263.75</v>
      </c>
      <c r="G2503">
        <v>1249.05999269886</v>
      </c>
      <c r="H2503">
        <v>11.397109849896299</v>
      </c>
      <c r="I2503">
        <v>451.444968874935</v>
      </c>
      <c r="J2503">
        <v>10.915827523248799</v>
      </c>
      <c r="K2503">
        <v>208.56849595924001</v>
      </c>
      <c r="L2503">
        <v>120.30797432568799</v>
      </c>
      <c r="M2503">
        <v>77.989722419763197</v>
      </c>
      <c r="N2503">
        <v>0.91637993112718397</v>
      </c>
      <c r="O2503">
        <v>0</v>
      </c>
      <c r="P2503">
        <v>1415.80459770114</v>
      </c>
      <c r="Q2503">
        <v>0.20158299676081001</v>
      </c>
    </row>
    <row r="2504" spans="1:17" hidden="1" x14ac:dyDescent="0.3">
      <c r="A2504" t="s">
        <v>5170</v>
      </c>
      <c r="B2504" t="s">
        <v>5171</v>
      </c>
      <c r="C2504" t="str">
        <f>IFERROR(VLOOKUP(Table1[[#This Row],[Ticker]],[1]!Table1[[Symbol]:[Industry]],2,FALSE),"-")</f>
        <v>-</v>
      </c>
      <c r="D2504" t="s">
        <v>336</v>
      </c>
      <c r="E2504">
        <v>168.72084000000001</v>
      </c>
      <c r="F2504">
        <v>72.5</v>
      </c>
      <c r="G2504">
        <v>-58.961823074383297</v>
      </c>
      <c r="H2504">
        <v>8.3145116141305309</v>
      </c>
      <c r="I2504">
        <v>-44.372415310737402</v>
      </c>
      <c r="J2504">
        <v>4.7575854198816998</v>
      </c>
      <c r="K2504">
        <v>75.371237029935003</v>
      </c>
      <c r="L2504">
        <v>93.034781051580794</v>
      </c>
      <c r="M2504">
        <v>52.931224511136101</v>
      </c>
      <c r="N2504">
        <v>0.96511398206313403</v>
      </c>
      <c r="O2504">
        <v>111.03448275862</v>
      </c>
      <c r="P2504">
        <v>15.079365079364999</v>
      </c>
    </row>
    <row r="2505" spans="1:17" hidden="1" x14ac:dyDescent="0.3">
      <c r="A2505" t="s">
        <v>5172</v>
      </c>
      <c r="B2505" t="s">
        <v>5173</v>
      </c>
      <c r="C2505" t="str">
        <f>IFERROR(VLOOKUP(Table1[[#This Row],[Ticker]],[1]!Table1[[Symbol]:[Industry]],2,FALSE),"-")</f>
        <v>-</v>
      </c>
      <c r="D2505" t="s">
        <v>46</v>
      </c>
      <c r="E2505">
        <v>168.47127983999999</v>
      </c>
      <c r="F2505">
        <v>539.29999999999995</v>
      </c>
      <c r="G2505">
        <v>18.344610167301699</v>
      </c>
      <c r="H2505">
        <v>15.403102852950299</v>
      </c>
      <c r="I2505">
        <v>-10.200275185502299</v>
      </c>
      <c r="J2505">
        <v>-4.5967401693622598</v>
      </c>
      <c r="K2505">
        <v>516.40739795065804</v>
      </c>
      <c r="L2505">
        <v>462.14695327154999</v>
      </c>
      <c r="M2505">
        <v>43.229588178845702</v>
      </c>
      <c r="N2505">
        <v>0.43568205817413802</v>
      </c>
      <c r="O2505">
        <v>18.653810495086201</v>
      </c>
      <c r="P2505">
        <v>85.965517241379203</v>
      </c>
      <c r="Q2505">
        <v>0.23286371865424699</v>
      </c>
    </row>
    <row r="2506" spans="1:17" hidden="1" x14ac:dyDescent="0.3">
      <c r="A2506" t="s">
        <v>5174</v>
      </c>
      <c r="B2506" t="s">
        <v>5175</v>
      </c>
      <c r="C2506" t="str">
        <f>IFERROR(VLOOKUP(Table1[[#This Row],[Ticker]],[1]!Table1[[Symbol]:[Industry]],2,FALSE),"-")</f>
        <v>-</v>
      </c>
      <c r="D2506" t="s">
        <v>286</v>
      </c>
      <c r="E2506">
        <v>168.13023020999901</v>
      </c>
      <c r="F2506">
        <v>72.3</v>
      </c>
      <c r="G2506">
        <v>280.59794805473001</v>
      </c>
      <c r="H2506">
        <v>11.159075095357901</v>
      </c>
      <c r="I2506">
        <v>3.4368727134558101</v>
      </c>
      <c r="J2506">
        <v>-3.3069343576441002</v>
      </c>
      <c r="K2506">
        <v>70.388266366876906</v>
      </c>
      <c r="L2506">
        <v>56.482345949506602</v>
      </c>
      <c r="M2506">
        <v>38.719105443646299</v>
      </c>
      <c r="N2506">
        <v>0.50653436530056895</v>
      </c>
      <c r="O2506">
        <v>27.925311203319399</v>
      </c>
      <c r="P2506">
        <v>344.37615242778099</v>
      </c>
      <c r="Q2506">
        <v>0.11568640561150401</v>
      </c>
    </row>
    <row r="2507" spans="1:17" hidden="1" x14ac:dyDescent="0.3">
      <c r="A2507" t="s">
        <v>5176</v>
      </c>
      <c r="B2507" t="s">
        <v>5177</v>
      </c>
      <c r="C2507" t="str">
        <f>IFERROR(VLOOKUP(Table1[[#This Row],[Ticker]],[1]!Table1[[Symbol]:[Industry]],2,FALSE),"-")</f>
        <v>-</v>
      </c>
      <c r="E2507">
        <v>167.96856019500001</v>
      </c>
      <c r="F2507">
        <v>157.35</v>
      </c>
      <c r="G2507">
        <v>-71.969540547749602</v>
      </c>
      <c r="H2507">
        <v>-4.7730543377274497</v>
      </c>
      <c r="I2507">
        <v>-33.6219413418521</v>
      </c>
      <c r="J2507">
        <v>-0.57509366441955201</v>
      </c>
      <c r="K2507">
        <v>169.36580873609199</v>
      </c>
      <c r="L2507">
        <v>200.604530217888</v>
      </c>
      <c r="M2507">
        <v>38.871017155336801</v>
      </c>
      <c r="N2507">
        <v>1.8676171912631601</v>
      </c>
      <c r="O2507">
        <v>121.798538290435</v>
      </c>
      <c r="P2507">
        <v>6.8953804347826102</v>
      </c>
      <c r="Q2507">
        <v>9.8332220911711996E-2</v>
      </c>
    </row>
    <row r="2508" spans="1:17" hidden="1" x14ac:dyDescent="0.3">
      <c r="A2508" t="s">
        <v>5178</v>
      </c>
      <c r="B2508" t="s">
        <v>5179</v>
      </c>
      <c r="C2508" t="str">
        <f>IFERROR(VLOOKUP(Table1[[#This Row],[Ticker]],[1]!Table1[[Symbol]:[Industry]],2,FALSE),"-")</f>
        <v>-</v>
      </c>
      <c r="D2508" t="s">
        <v>617</v>
      </c>
      <c r="E2508">
        <v>167.9135</v>
      </c>
      <c r="F2508">
        <v>67.3</v>
      </c>
      <c r="G2508">
        <v>-46.363154137686202</v>
      </c>
      <c r="H2508">
        <v>7.11849832509398</v>
      </c>
      <c r="I2508">
        <v>-42.585786951758699</v>
      </c>
      <c r="J2508">
        <v>10.015260732961201</v>
      </c>
      <c r="K2508">
        <v>65.770440342192302</v>
      </c>
      <c r="L2508">
        <v>75.605646220040398</v>
      </c>
      <c r="M2508">
        <v>59.624790703971001</v>
      </c>
      <c r="N2508">
        <v>1.4163271041169001</v>
      </c>
      <c r="O2508">
        <v>57.503714710252602</v>
      </c>
      <c r="P2508">
        <v>30.679611650485398</v>
      </c>
    </row>
    <row r="2509" spans="1:17" hidden="1" x14ac:dyDescent="0.3">
      <c r="A2509" t="s">
        <v>5180</v>
      </c>
      <c r="B2509" t="s">
        <v>5181</v>
      </c>
      <c r="C2509" t="str">
        <f>IFERROR(VLOOKUP(Table1[[#This Row],[Ticker]],[1]!Table1[[Symbol]:[Industry]],2,FALSE),"-")</f>
        <v>-</v>
      </c>
      <c r="D2509" t="s">
        <v>140</v>
      </c>
      <c r="E2509">
        <v>167.72745989000001</v>
      </c>
      <c r="F2509">
        <v>43.31</v>
      </c>
      <c r="G2509">
        <v>7.7030711711561004</v>
      </c>
      <c r="H2509">
        <v>28.861414394871499</v>
      </c>
      <c r="I2509">
        <v>-16.501358521914099</v>
      </c>
      <c r="J2509">
        <v>26.489981132258698</v>
      </c>
      <c r="K2509">
        <v>35.535590586601799</v>
      </c>
      <c r="L2509">
        <v>35.164536860080801</v>
      </c>
      <c r="M2509">
        <v>77.607408122284696</v>
      </c>
      <c r="N2509">
        <v>2.7195762328572801</v>
      </c>
      <c r="O2509">
        <v>19.602863080119999</v>
      </c>
      <c r="Q2509">
        <v>5.6064111474194003E-2</v>
      </c>
    </row>
    <row r="2510" spans="1:17" hidden="1" x14ac:dyDescent="0.3">
      <c r="A2510" t="s">
        <v>5182</v>
      </c>
      <c r="B2510" t="s">
        <v>5183</v>
      </c>
      <c r="C2510" t="str">
        <f>IFERROR(VLOOKUP(Table1[[#This Row],[Ticker]],[1]!Table1[[Symbol]:[Industry]],2,FALSE),"-")</f>
        <v>-</v>
      </c>
      <c r="E2510">
        <v>167.38025300000001</v>
      </c>
      <c r="F2510">
        <v>169.1</v>
      </c>
      <c r="G2510">
        <v>189.896049105636</v>
      </c>
      <c r="H2510">
        <v>12.514384603463199</v>
      </c>
      <c r="I2510">
        <v>1.37278385268113</v>
      </c>
      <c r="J2510">
        <v>23.437581830476901</v>
      </c>
      <c r="K2510">
        <v>157.84729796975</v>
      </c>
      <c r="L2510">
        <v>128.91714167752701</v>
      </c>
      <c r="M2510">
        <v>65.783654964495398</v>
      </c>
      <c r="N2510">
        <v>2.0103873905981899</v>
      </c>
      <c r="O2510">
        <v>37.8474275576582</v>
      </c>
      <c r="P2510">
        <v>215.249813571961</v>
      </c>
      <c r="Q2510">
        <v>0.21421664458324699</v>
      </c>
    </row>
    <row r="2511" spans="1:17" hidden="1" x14ac:dyDescent="0.3">
      <c r="A2511" t="s">
        <v>5184</v>
      </c>
      <c r="B2511" t="s">
        <v>5185</v>
      </c>
      <c r="C2511" t="str">
        <f>IFERROR(VLOOKUP(Table1[[#This Row],[Ticker]],[1]!Table1[[Symbol]:[Industry]],2,FALSE),"-")</f>
        <v>-</v>
      </c>
      <c r="D2511" t="s">
        <v>401</v>
      </c>
      <c r="E2511">
        <v>167.28</v>
      </c>
      <c r="F2511">
        <v>2.04</v>
      </c>
      <c r="G2511">
        <v>59.857479600791997</v>
      </c>
      <c r="H2511">
        <v>18.487143681833899</v>
      </c>
      <c r="I2511">
        <v>38.313359670837698</v>
      </c>
      <c r="J2511">
        <v>8.7808040741037594</v>
      </c>
      <c r="K2511">
        <v>1.59401336561413</v>
      </c>
      <c r="L2511">
        <v>1.3274540685632299</v>
      </c>
      <c r="M2511">
        <v>66.083038202732595</v>
      </c>
      <c r="N2511">
        <v>1.5470476161928</v>
      </c>
      <c r="O2511">
        <v>6.86274509803921</v>
      </c>
      <c r="P2511">
        <v>107.43659335517</v>
      </c>
      <c r="Q2511">
        <v>4.772989273238E-3</v>
      </c>
    </row>
    <row r="2512" spans="1:17" hidden="1" x14ac:dyDescent="0.3">
      <c r="A2512" t="s">
        <v>5186</v>
      </c>
      <c r="B2512" t="s">
        <v>5187</v>
      </c>
      <c r="C2512" t="str">
        <f>IFERROR(VLOOKUP(Table1[[#This Row],[Ticker]],[1]!Table1[[Symbol]:[Industry]],2,FALSE),"-")</f>
        <v>-</v>
      </c>
      <c r="D2512" t="s">
        <v>156</v>
      </c>
      <c r="E2512">
        <v>166.814154</v>
      </c>
      <c r="F2512">
        <v>157.94999999999999</v>
      </c>
      <c r="G2512">
        <v>10.1093573175517</v>
      </c>
      <c r="H2512">
        <v>25.6938354366828</v>
      </c>
      <c r="I2512">
        <v>13.953925473380201</v>
      </c>
      <c r="J2512">
        <v>8.0352829799022594</v>
      </c>
      <c r="K2512">
        <v>144.06362928609701</v>
      </c>
      <c r="L2512">
        <v>139.3431037661</v>
      </c>
      <c r="M2512">
        <v>76.707492484092398</v>
      </c>
      <c r="N2512">
        <v>1.5146978769733199</v>
      </c>
      <c r="O2512">
        <v>19.0250079138968</v>
      </c>
      <c r="P2512">
        <v>56.929955290610998</v>
      </c>
      <c r="Q2512">
        <v>7.6711054288888997E-2</v>
      </c>
    </row>
    <row r="2513" spans="1:17" hidden="1" x14ac:dyDescent="0.3">
      <c r="A2513" t="s">
        <v>5188</v>
      </c>
      <c r="B2513" t="s">
        <v>5189</v>
      </c>
      <c r="C2513" t="str">
        <f>IFERROR(VLOOKUP(Table1[[#This Row],[Ticker]],[1]!Table1[[Symbol]:[Industry]],2,FALSE),"-")</f>
        <v>-</v>
      </c>
      <c r="D2513" t="s">
        <v>617</v>
      </c>
      <c r="E2513">
        <v>166.50233600000001</v>
      </c>
      <c r="F2513">
        <v>316.39999999999998</v>
      </c>
      <c r="G2513">
        <v>-14.2192368934409</v>
      </c>
      <c r="H2513">
        <v>8.3809444556247001</v>
      </c>
      <c r="I2513">
        <v>-3.9982333531419001</v>
      </c>
      <c r="J2513">
        <v>1.3569499963693501</v>
      </c>
      <c r="K2513">
        <v>299.97702665908099</v>
      </c>
      <c r="L2513">
        <v>293.79381653827897</v>
      </c>
      <c r="M2513">
        <v>74.952069439988193</v>
      </c>
      <c r="N2513">
        <v>0.98628151869384595</v>
      </c>
      <c r="O2513">
        <v>12.831858407079601</v>
      </c>
      <c r="P2513">
        <v>25.8802466679928</v>
      </c>
      <c r="Q2513">
        <v>5.0560029342005999E-2</v>
      </c>
    </row>
    <row r="2514" spans="1:17" hidden="1" x14ac:dyDescent="0.3">
      <c r="A2514" t="s">
        <v>5190</v>
      </c>
      <c r="B2514" t="s">
        <v>5191</v>
      </c>
      <c r="C2514" t="str">
        <f>IFERROR(VLOOKUP(Table1[[#This Row],[Ticker]],[1]!Table1[[Symbol]:[Industry]],2,FALSE),"-")</f>
        <v>-</v>
      </c>
      <c r="D2514" t="s">
        <v>617</v>
      </c>
      <c r="E2514">
        <v>166.14</v>
      </c>
      <c r="F2514">
        <v>83.07</v>
      </c>
      <c r="G2514">
        <v>-29.761129253436302</v>
      </c>
      <c r="H2514">
        <v>-5.2474637853797299</v>
      </c>
      <c r="I2514">
        <v>-11.9186749762652</v>
      </c>
      <c r="J2514">
        <v>0.41985340655334902</v>
      </c>
      <c r="K2514">
        <v>84.740017712046097</v>
      </c>
      <c r="L2514">
        <v>88.608876786603304</v>
      </c>
      <c r="M2514">
        <v>49.073844270907699</v>
      </c>
      <c r="N2514">
        <v>0.97728439152878099</v>
      </c>
      <c r="O2514">
        <v>32.177681473456097</v>
      </c>
      <c r="P2514">
        <v>15.2149791955617</v>
      </c>
      <c r="Q2514">
        <v>0.12711688296857701</v>
      </c>
    </row>
    <row r="2515" spans="1:17" hidden="1" x14ac:dyDescent="0.3">
      <c r="A2515" t="s">
        <v>5192</v>
      </c>
      <c r="B2515" t="s">
        <v>5193</v>
      </c>
      <c r="C2515" t="str">
        <f>IFERROR(VLOOKUP(Table1[[#This Row],[Ticker]],[1]!Table1[[Symbol]:[Industry]],2,FALSE),"-")</f>
        <v>-</v>
      </c>
      <c r="D2515" t="s">
        <v>617</v>
      </c>
      <c r="E2515">
        <v>165.4915872</v>
      </c>
      <c r="F2515">
        <v>159.47</v>
      </c>
      <c r="G2515">
        <v>-21.430662478706498</v>
      </c>
      <c r="H2515">
        <v>8.8723386408760199</v>
      </c>
      <c r="I2515">
        <v>-13.746696860474801</v>
      </c>
      <c r="J2515">
        <v>1.2236230549988401</v>
      </c>
      <c r="K2515">
        <v>152.23536729166699</v>
      </c>
      <c r="L2515">
        <v>155.86310835010201</v>
      </c>
      <c r="M2515">
        <v>69.928779294871504</v>
      </c>
      <c r="N2515">
        <v>1.18234488735143</v>
      </c>
      <c r="O2515">
        <v>31.592148993541102</v>
      </c>
      <c r="P2515">
        <v>24.4401092469761</v>
      </c>
      <c r="Q2515">
        <v>3.5259429673495997E-2</v>
      </c>
    </row>
    <row r="2516" spans="1:17" hidden="1" x14ac:dyDescent="0.3">
      <c r="A2516" t="s">
        <v>5194</v>
      </c>
      <c r="B2516" t="s">
        <v>5195</v>
      </c>
      <c r="C2516" t="str">
        <f>IFERROR(VLOOKUP(Table1[[#This Row],[Ticker]],[1]!Table1[[Symbol]:[Industry]],2,FALSE),"-")</f>
        <v>-</v>
      </c>
      <c r="D2516" t="s">
        <v>408</v>
      </c>
      <c r="E2516">
        <v>165.38076000000001</v>
      </c>
      <c r="F2516">
        <v>144</v>
      </c>
      <c r="G2516">
        <v>70.431415683233396</v>
      </c>
      <c r="H2516">
        <v>-18.9482236400262</v>
      </c>
      <c r="I2516">
        <v>-23.004248419605901</v>
      </c>
      <c r="J2516">
        <v>13.6909245468738</v>
      </c>
      <c r="K2516">
        <v>177.80103908993701</v>
      </c>
      <c r="L2516">
        <v>157.63963309573001</v>
      </c>
      <c r="M2516">
        <v>37.051085699818501</v>
      </c>
      <c r="N2516">
        <v>1.2196499153020799</v>
      </c>
      <c r="O2516">
        <v>56.25</v>
      </c>
      <c r="P2516">
        <v>105.714285714285</v>
      </c>
    </row>
    <row r="2517" spans="1:17" hidden="1" x14ac:dyDescent="0.3">
      <c r="A2517" t="s">
        <v>5196</v>
      </c>
      <c r="B2517" t="s">
        <v>5197</v>
      </c>
      <c r="C2517" t="str">
        <f>IFERROR(VLOOKUP(Table1[[#This Row],[Ticker]],[1]!Table1[[Symbol]:[Industry]],2,FALSE),"-")</f>
        <v>-</v>
      </c>
      <c r="D2517" t="s">
        <v>384</v>
      </c>
      <c r="E2517">
        <v>165.20036815999899</v>
      </c>
      <c r="F2517">
        <v>9.44</v>
      </c>
      <c r="G2517">
        <v>89.873508260948</v>
      </c>
      <c r="H2517">
        <v>6.5969436679271096</v>
      </c>
      <c r="I2517">
        <v>-34.6259631453349</v>
      </c>
      <c r="J2517">
        <v>3.9471603745382802</v>
      </c>
      <c r="K2517">
        <v>8.8835613438952397</v>
      </c>
      <c r="L2517">
        <v>8.1648824260631301</v>
      </c>
      <c r="M2517">
        <v>59.165975249287598</v>
      </c>
      <c r="N2517">
        <v>2.1587033650540701</v>
      </c>
      <c r="O2517">
        <v>71.610169491525397</v>
      </c>
      <c r="P2517">
        <v>119.53488372093</v>
      </c>
      <c r="Q2517">
        <v>0.140272637476824</v>
      </c>
    </row>
    <row r="2518" spans="1:17" hidden="1" x14ac:dyDescent="0.3">
      <c r="A2518" t="s">
        <v>5198</v>
      </c>
      <c r="B2518" t="s">
        <v>5199</v>
      </c>
      <c r="C2518" t="str">
        <f>IFERROR(VLOOKUP(Table1[[#This Row],[Ticker]],[1]!Table1[[Symbol]:[Industry]],2,FALSE),"-")</f>
        <v>-</v>
      </c>
      <c r="D2518" t="s">
        <v>140</v>
      </c>
      <c r="E2518">
        <v>165.11600000000001</v>
      </c>
      <c r="F2518">
        <v>58.97</v>
      </c>
      <c r="G2518">
        <v>41.463774430421999</v>
      </c>
      <c r="H2518">
        <v>57.9635210887214</v>
      </c>
      <c r="I2518">
        <v>14.923375965340201</v>
      </c>
      <c r="J2518">
        <v>56.540657905038998</v>
      </c>
      <c r="K2518">
        <v>37.228039307195203</v>
      </c>
      <c r="L2518">
        <v>37.226773166729501</v>
      </c>
      <c r="M2518">
        <v>91.550026916045198</v>
      </c>
      <c r="N2518">
        <v>2.9267171131790799</v>
      </c>
      <c r="O2518">
        <v>5.6808546718670501</v>
      </c>
      <c r="P2518">
        <v>110.15680684247999</v>
      </c>
      <c r="Q2518">
        <v>9.8919699401597005E-2</v>
      </c>
    </row>
    <row r="2519" spans="1:17" hidden="1" x14ac:dyDescent="0.3">
      <c r="A2519" t="s">
        <v>5200</v>
      </c>
      <c r="B2519" t="s">
        <v>5201</v>
      </c>
      <c r="C2519" t="str">
        <f>IFERROR(VLOOKUP(Table1[[#This Row],[Ticker]],[1]!Table1[[Symbol]:[Industry]],2,FALSE),"-")</f>
        <v>-</v>
      </c>
      <c r="E2519">
        <v>165</v>
      </c>
      <c r="F2519">
        <v>330</v>
      </c>
      <c r="G2519">
        <v>-13.108866507141</v>
      </c>
      <c r="H2519">
        <v>5.1156095605175</v>
      </c>
      <c r="I2519">
        <v>-31.061143304323501</v>
      </c>
      <c r="J2519">
        <v>4.4697271711264204</v>
      </c>
      <c r="K2519">
        <v>317.57241665357998</v>
      </c>
      <c r="L2519">
        <v>327.48600667116301</v>
      </c>
      <c r="M2519">
        <v>57.971964441310902</v>
      </c>
      <c r="N2519">
        <v>1.31537074360878</v>
      </c>
      <c r="O2519">
        <v>74.242424242424207</v>
      </c>
      <c r="P2519">
        <v>25.379939209726398</v>
      </c>
      <c r="Q2519">
        <v>7.3786572263245004E-2</v>
      </c>
    </row>
    <row r="2520" spans="1:17" hidden="1" x14ac:dyDescent="0.3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D2520" t="s">
        <v>130</v>
      </c>
      <c r="E2520">
        <v>164.943366</v>
      </c>
      <c r="F2520">
        <v>71</v>
      </c>
      <c r="G2520">
        <v>-26.9476660602263</v>
      </c>
      <c r="H2520">
        <v>-2.3142566890563701</v>
      </c>
      <c r="I2520">
        <v>-36.471097432045703</v>
      </c>
      <c r="J2520">
        <v>0.371323263268102</v>
      </c>
      <c r="K2520">
        <v>73.678192432455603</v>
      </c>
      <c r="L2520">
        <v>83.139618932328602</v>
      </c>
      <c r="M2520">
        <v>49.9688126684227</v>
      </c>
      <c r="N2520">
        <v>1.0599842921657101</v>
      </c>
      <c r="O2520">
        <v>77.464788732394297</v>
      </c>
      <c r="P2520">
        <v>6.7669172932330799</v>
      </c>
    </row>
    <row r="2521" spans="1:17" hidden="1" x14ac:dyDescent="0.3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D2521" t="s">
        <v>1909</v>
      </c>
      <c r="E2521">
        <v>164.76794775899899</v>
      </c>
      <c r="F2521">
        <v>66.63</v>
      </c>
      <c r="G2521">
        <v>50.173105923559298</v>
      </c>
      <c r="H2521">
        <v>36.134919359238602</v>
      </c>
      <c r="I2521">
        <v>0.31998160555768401</v>
      </c>
      <c r="J2521">
        <v>-0.95198492460703199</v>
      </c>
      <c r="K2521">
        <v>54.891465793991003</v>
      </c>
      <c r="L2521">
        <v>47.557782522491003</v>
      </c>
      <c r="M2521">
        <v>70.134721986206102</v>
      </c>
      <c r="N2521">
        <v>1.4208879558040599</v>
      </c>
      <c r="O2521">
        <v>5.6431037070388799</v>
      </c>
      <c r="P2521">
        <v>101.90909090909</v>
      </c>
      <c r="Q2521">
        <v>0.120272946624917</v>
      </c>
    </row>
    <row r="2522" spans="1:17" hidden="1" x14ac:dyDescent="0.3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D2522" t="s">
        <v>3890</v>
      </c>
      <c r="E2522">
        <v>164.69018897199999</v>
      </c>
      <c r="F2522">
        <v>59.26</v>
      </c>
      <c r="G2522">
        <v>30.4454429312974</v>
      </c>
      <c r="H2522">
        <v>7.1544042796045799</v>
      </c>
      <c r="I2522">
        <v>-7.9468226856276898</v>
      </c>
      <c r="J2522">
        <v>0.20578921614583701</v>
      </c>
      <c r="K2522">
        <v>56.1490713832479</v>
      </c>
      <c r="L2522">
        <v>52.110240673830397</v>
      </c>
      <c r="M2522">
        <v>51.281372174019701</v>
      </c>
      <c r="N2522">
        <v>1.3139146097935701</v>
      </c>
      <c r="O2522">
        <v>24.7890651366857</v>
      </c>
      <c r="P2522">
        <v>59.946018893387297</v>
      </c>
      <c r="Q2522">
        <v>8.6061073010999994E-2</v>
      </c>
    </row>
    <row r="2523" spans="1:17" hidden="1" x14ac:dyDescent="0.3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D2523" t="s">
        <v>546</v>
      </c>
      <c r="E2523">
        <v>164.465</v>
      </c>
      <c r="F2523">
        <v>46.99</v>
      </c>
      <c r="G2523">
        <v>70.728709760479305</v>
      </c>
      <c r="H2523">
        <v>-6.2667107371533399</v>
      </c>
      <c r="I2523">
        <v>18.524765452114899</v>
      </c>
      <c r="J2523">
        <v>-0.12832156312246901</v>
      </c>
      <c r="K2523">
        <v>49.409907359404002</v>
      </c>
      <c r="L2523">
        <v>43.417564240119603</v>
      </c>
      <c r="M2523">
        <v>43.456667143975899</v>
      </c>
      <c r="N2523">
        <v>0.536846708846205</v>
      </c>
      <c r="O2523">
        <v>44.1796126835496</v>
      </c>
      <c r="Q2523">
        <v>9.4567147919161001E-2</v>
      </c>
    </row>
    <row r="2524" spans="1:17" hidden="1" x14ac:dyDescent="0.3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D2524" t="s">
        <v>617</v>
      </c>
      <c r="E2524">
        <v>164.43032400000001</v>
      </c>
      <c r="F2524">
        <v>497.55</v>
      </c>
      <c r="G2524">
        <v>6.7976299559860403</v>
      </c>
      <c r="H2524">
        <v>25.182498826566999</v>
      </c>
      <c r="I2524">
        <v>3.7736019849829101</v>
      </c>
      <c r="J2524">
        <v>-3.5676382668979199</v>
      </c>
      <c r="K2524">
        <v>446.16055390207902</v>
      </c>
      <c r="L2524">
        <v>418.99869566996301</v>
      </c>
      <c r="M2524">
        <v>57.546749593028203</v>
      </c>
      <c r="N2524">
        <v>3.41678836177937</v>
      </c>
      <c r="O2524">
        <v>13.154456838508599</v>
      </c>
      <c r="P2524">
        <v>39.9184476940382</v>
      </c>
      <c r="Q2524">
        <v>-1.9460533078277002E-2</v>
      </c>
    </row>
    <row r="2525" spans="1:17" hidden="1" x14ac:dyDescent="0.3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140</v>
      </c>
      <c r="E2525">
        <v>163.54932830999999</v>
      </c>
      <c r="F2525">
        <v>45.27</v>
      </c>
      <c r="G2525">
        <v>51.809134988079002</v>
      </c>
      <c r="H2525">
        <v>56.571546897942397</v>
      </c>
      <c r="I2525">
        <v>16.3133142049494</v>
      </c>
      <c r="J2525">
        <v>20.663026981387301</v>
      </c>
      <c r="K2525">
        <v>33.651450643169703</v>
      </c>
      <c r="L2525">
        <v>30.526381358072101</v>
      </c>
      <c r="M2525">
        <v>72.411533322077204</v>
      </c>
      <c r="N2525">
        <v>3.6621476954569299</v>
      </c>
      <c r="O2525">
        <v>12.635299315219701</v>
      </c>
      <c r="P2525">
        <v>91.012658227848107</v>
      </c>
      <c r="Q2525">
        <v>0.104144153266401</v>
      </c>
    </row>
    <row r="2526" spans="1:17" hidden="1" x14ac:dyDescent="0.3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718</v>
      </c>
      <c r="E2526">
        <v>163.46488893</v>
      </c>
      <c r="F2526">
        <v>81.89</v>
      </c>
      <c r="G2526">
        <v>42.769312456752097</v>
      </c>
      <c r="H2526">
        <v>-8.93513964769331</v>
      </c>
      <c r="I2526">
        <v>14.370444464460601</v>
      </c>
      <c r="J2526">
        <v>-2.3617529343750299</v>
      </c>
      <c r="K2526">
        <v>80.890865293788295</v>
      </c>
      <c r="L2526">
        <v>71.168367213255493</v>
      </c>
      <c r="M2526">
        <v>88.374458321217901</v>
      </c>
      <c r="N2526">
        <v>0.62529289865879301</v>
      </c>
      <c r="O2526">
        <v>10.2698742215166</v>
      </c>
      <c r="P2526">
        <v>69.685039370078698</v>
      </c>
      <c r="Q2526">
        <v>2.2514289353509E-2</v>
      </c>
    </row>
    <row r="2527" spans="1:17" hidden="1" x14ac:dyDescent="0.3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D2527" t="s">
        <v>617</v>
      </c>
      <c r="E2527">
        <v>163.3878</v>
      </c>
      <c r="F2527">
        <v>4.74</v>
      </c>
      <c r="G2527">
        <v>822.64623553367505</v>
      </c>
      <c r="H2527">
        <v>17.237400231021599</v>
      </c>
      <c r="I2527">
        <v>158.85413053148</v>
      </c>
      <c r="J2527">
        <v>8.4471603745382708</v>
      </c>
      <c r="K2527">
        <v>3.6549593147140498</v>
      </c>
      <c r="L2527">
        <v>2.3697804618545502</v>
      </c>
      <c r="M2527">
        <v>91.913929509834404</v>
      </c>
      <c r="N2527">
        <v>0.24276718740314701</v>
      </c>
      <c r="O2527">
        <v>0</v>
      </c>
      <c r="P2527">
        <v>1085</v>
      </c>
      <c r="Q2527">
        <v>0.14866283277436901</v>
      </c>
    </row>
    <row r="2528" spans="1:17" hidden="1" x14ac:dyDescent="0.3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46</v>
      </c>
      <c r="E2528">
        <v>163.35245032</v>
      </c>
      <c r="F2528">
        <v>76.64</v>
      </c>
      <c r="G2528">
        <v>-5.2283726167949203</v>
      </c>
      <c r="H2528">
        <v>-11.579541999398</v>
      </c>
      <c r="I2528">
        <v>-32.128077463755503</v>
      </c>
      <c r="J2528">
        <v>3.1391070896457398</v>
      </c>
      <c r="K2528">
        <v>81.696104441259095</v>
      </c>
      <c r="L2528">
        <v>86.067786572921506</v>
      </c>
      <c r="M2528">
        <v>55.105582473807502</v>
      </c>
      <c r="N2528">
        <v>0.567909006618873</v>
      </c>
      <c r="O2528">
        <v>100.80897703549</v>
      </c>
      <c r="P2528">
        <v>33.635571054925897</v>
      </c>
      <c r="Q2528">
        <v>2.5503233722905E-2</v>
      </c>
    </row>
    <row r="2529" spans="1:17" hidden="1" x14ac:dyDescent="0.3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230</v>
      </c>
      <c r="E2529">
        <v>163.27080000000001</v>
      </c>
      <c r="F2529">
        <v>146.30000000000001</v>
      </c>
      <c r="G2529">
        <v>-13.203515328724</v>
      </c>
      <c r="H2529">
        <v>2.0226169492878401</v>
      </c>
      <c r="I2529">
        <v>-5.2925819828473299</v>
      </c>
      <c r="J2529">
        <v>5.1558063195186197</v>
      </c>
      <c r="K2529">
        <v>138.650335966699</v>
      </c>
      <c r="L2529">
        <v>130.674951236293</v>
      </c>
      <c r="M2529">
        <v>61.535432740393603</v>
      </c>
      <c r="N2529">
        <v>0.70661625324535504</v>
      </c>
      <c r="O2529">
        <v>12.747778537252101</v>
      </c>
      <c r="P2529">
        <v>57.142857142857103</v>
      </c>
      <c r="Q2529">
        <v>6.9213233864762996E-2</v>
      </c>
    </row>
    <row r="2530" spans="1:17" hidden="1" x14ac:dyDescent="0.3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D2530" t="s">
        <v>617</v>
      </c>
      <c r="E2530">
        <v>163.17350132999999</v>
      </c>
      <c r="F2530">
        <v>86.77</v>
      </c>
      <c r="G2530">
        <v>21.840113084695599</v>
      </c>
      <c r="H2530">
        <v>26.6602539432489</v>
      </c>
      <c r="I2530">
        <v>4.8589405362900404</v>
      </c>
      <c r="J2530">
        <v>13.5069810931098</v>
      </c>
      <c r="K2530">
        <v>74.538923957327</v>
      </c>
      <c r="L2530">
        <v>70.933035327041495</v>
      </c>
      <c r="M2530">
        <v>64.202101940920699</v>
      </c>
      <c r="N2530">
        <v>3.9749818038914499</v>
      </c>
      <c r="O2530">
        <v>9.3695977872536798</v>
      </c>
      <c r="P2530">
        <v>56.766034327009898</v>
      </c>
      <c r="Q2530">
        <v>1.7432072558924001E-2</v>
      </c>
    </row>
    <row r="2531" spans="1:17" hidden="1" x14ac:dyDescent="0.3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D2531" t="s">
        <v>401</v>
      </c>
      <c r="E2531">
        <v>162.801986</v>
      </c>
      <c r="F2531">
        <v>125.75</v>
      </c>
      <c r="G2531">
        <v>36.590858843398301</v>
      </c>
      <c r="H2531">
        <v>9.0054124946904697</v>
      </c>
      <c r="I2531">
        <v>23.386737889668801</v>
      </c>
      <c r="J2531">
        <v>5.1550933629590698</v>
      </c>
      <c r="K2531">
        <v>104.58248416802201</v>
      </c>
      <c r="L2531">
        <v>95.635075536888493</v>
      </c>
      <c r="M2531">
        <v>79.045619061620698</v>
      </c>
      <c r="N2531">
        <v>1.43666426495068</v>
      </c>
      <c r="O2531">
        <v>5.7654075546719596</v>
      </c>
      <c r="P2531">
        <v>72.260273972602704</v>
      </c>
      <c r="Q2531">
        <v>0.11267013689599401</v>
      </c>
    </row>
    <row r="2532" spans="1:17" hidden="1" x14ac:dyDescent="0.3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D2532" t="s">
        <v>46</v>
      </c>
      <c r="E2532">
        <v>162.51094608</v>
      </c>
      <c r="F2532">
        <v>13.93</v>
      </c>
      <c r="G2532">
        <v>13.2816338962049</v>
      </c>
      <c r="H2532">
        <v>4.6552542583551197</v>
      </c>
      <c r="I2532">
        <v>-78.215234707042697</v>
      </c>
      <c r="J2532">
        <v>-1.34538533572895</v>
      </c>
      <c r="K2532">
        <v>17.7408758625715</v>
      </c>
      <c r="L2532">
        <v>23.217847458831201</v>
      </c>
      <c r="M2532">
        <v>33.562227523222397</v>
      </c>
      <c r="N2532">
        <v>0.14989116766629901</v>
      </c>
      <c r="O2532">
        <v>229.85693433772499</v>
      </c>
      <c r="P2532">
        <v>70.7521856397167</v>
      </c>
    </row>
    <row r="2533" spans="1:17" hidden="1" x14ac:dyDescent="0.3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D2533" t="s">
        <v>140</v>
      </c>
      <c r="E2533">
        <v>162.438604</v>
      </c>
      <c r="F2533">
        <v>65.09</v>
      </c>
      <c r="G2533">
        <v>-2.3490696306439598</v>
      </c>
      <c r="H2533">
        <v>10.1399633302194</v>
      </c>
      <c r="I2533">
        <v>-9.4182999537163905</v>
      </c>
      <c r="J2533">
        <v>0.28142082240591099</v>
      </c>
      <c r="K2533">
        <v>61.8626524344388</v>
      </c>
      <c r="L2533">
        <v>61.465860390564004</v>
      </c>
      <c r="M2533">
        <v>58.514207453789702</v>
      </c>
      <c r="N2533">
        <v>2.5441212377637101</v>
      </c>
      <c r="O2533">
        <v>36.119219542172303</v>
      </c>
      <c r="P2533">
        <v>42.428884026258103</v>
      </c>
      <c r="Q2533">
        <v>7.8531094510158994E-2</v>
      </c>
    </row>
    <row r="2534" spans="1:17" hidden="1" x14ac:dyDescent="0.3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D2534" t="s">
        <v>617</v>
      </c>
      <c r="E2534">
        <v>162.36181500000001</v>
      </c>
      <c r="F2534">
        <v>82.69</v>
      </c>
      <c r="G2534">
        <v>19.716410972271699</v>
      </c>
      <c r="H2534">
        <v>59.084716541600002</v>
      </c>
      <c r="I2534">
        <v>8.0289226431280092</v>
      </c>
      <c r="J2534">
        <v>23.009333350838599</v>
      </c>
      <c r="K2534">
        <v>57.015376715396897</v>
      </c>
      <c r="L2534">
        <v>55.677158929490901</v>
      </c>
      <c r="M2534">
        <v>97.432594609814402</v>
      </c>
      <c r="N2534">
        <v>3.1030104872271398</v>
      </c>
      <c r="O2534">
        <v>2.90240657878824</v>
      </c>
      <c r="P2534">
        <v>112.02564102564099</v>
      </c>
      <c r="Q2534">
        <v>9.4315731805293998E-2</v>
      </c>
    </row>
    <row r="2535" spans="1:17" hidden="1" x14ac:dyDescent="0.3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D2535" t="s">
        <v>21</v>
      </c>
      <c r="E2535">
        <v>162.256608</v>
      </c>
      <c r="F2535">
        <v>118</v>
      </c>
      <c r="G2535">
        <v>14.9553913006194</v>
      </c>
      <c r="H2535">
        <v>9.3533993107997109</v>
      </c>
      <c r="I2535">
        <v>-4.6815025484913599</v>
      </c>
      <c r="J2535">
        <v>11.629677711208499</v>
      </c>
      <c r="K2535">
        <v>107.73557280176099</v>
      </c>
      <c r="L2535">
        <v>105.62657757119401</v>
      </c>
      <c r="M2535">
        <v>63.253860980447101</v>
      </c>
      <c r="N2535">
        <v>1.73967459324155</v>
      </c>
      <c r="O2535">
        <v>27.0762711864406</v>
      </c>
      <c r="P2535">
        <v>40.476190476190403</v>
      </c>
      <c r="Q2535">
        <v>6.5056240223551998E-2</v>
      </c>
    </row>
    <row r="2536" spans="1:17" hidden="1" x14ac:dyDescent="0.3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140</v>
      </c>
      <c r="E2536">
        <v>162.24</v>
      </c>
      <c r="F2536">
        <v>390</v>
      </c>
      <c r="G2536">
        <v>-19.948359060919302</v>
      </c>
      <c r="H2536">
        <v>-7.4994418742415601</v>
      </c>
      <c r="I2536">
        <v>-6.5976069202573999</v>
      </c>
      <c r="J2536">
        <v>-1.2750618476839399</v>
      </c>
      <c r="K2536">
        <v>389.70727279316202</v>
      </c>
      <c r="L2536">
        <v>386.66579048108503</v>
      </c>
      <c r="M2536">
        <v>100</v>
      </c>
      <c r="O2536">
        <v>0</v>
      </c>
      <c r="P2536">
        <v>5.4054054054053902</v>
      </c>
    </row>
    <row r="2537" spans="1:17" hidden="1" x14ac:dyDescent="0.3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D2537" t="s">
        <v>539</v>
      </c>
      <c r="E2537">
        <v>161.72723406</v>
      </c>
      <c r="F2537">
        <v>114.1</v>
      </c>
      <c r="G2537">
        <v>-1.8689159814762399</v>
      </c>
      <c r="H2537">
        <v>10.8679050645339</v>
      </c>
      <c r="I2537">
        <v>-32.7393791196885</v>
      </c>
      <c r="J2537">
        <v>3.4981820438324901E-2</v>
      </c>
      <c r="K2537">
        <v>116.27102874703399</v>
      </c>
      <c r="L2537">
        <v>116.637066272466</v>
      </c>
      <c r="M2537">
        <v>47.3092792705501</v>
      </c>
      <c r="N2537">
        <v>1.2210151832793299</v>
      </c>
      <c r="O2537">
        <v>58.632778264680098</v>
      </c>
      <c r="P2537">
        <v>33.763188745603699</v>
      </c>
    </row>
    <row r="2538" spans="1:17" hidden="1" x14ac:dyDescent="0.3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D2538" t="s">
        <v>230</v>
      </c>
      <c r="E2538">
        <v>161.71728640000001</v>
      </c>
      <c r="F2538">
        <v>272.2</v>
      </c>
      <c r="G2538">
        <v>-8.4042478175599502</v>
      </c>
      <c r="H2538">
        <v>8.4278923040431799</v>
      </c>
      <c r="I2538">
        <v>-12.7866828195574</v>
      </c>
      <c r="J2538">
        <v>-0.28131874867769202</v>
      </c>
      <c r="K2538">
        <v>268.258572098169</v>
      </c>
      <c r="L2538">
        <v>262.24156756208998</v>
      </c>
      <c r="M2538">
        <v>53.193060464110701</v>
      </c>
      <c r="N2538">
        <v>0.65945532638965199</v>
      </c>
      <c r="O2538">
        <v>29.684055841293102</v>
      </c>
      <c r="P2538">
        <v>32.780487804878</v>
      </c>
      <c r="Q2538">
        <v>4.1941373556633001E-2</v>
      </c>
    </row>
    <row r="2539" spans="1:17" hidden="1" x14ac:dyDescent="0.3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D2539" t="s">
        <v>130</v>
      </c>
      <c r="E2539">
        <v>161.15183999999999</v>
      </c>
      <c r="F2539">
        <v>45.4</v>
      </c>
      <c r="G2539">
        <v>-22.2059542473466</v>
      </c>
      <c r="H2539">
        <v>-2.3159556357094502</v>
      </c>
      <c r="I2539">
        <v>-27.380458737591901</v>
      </c>
      <c r="J2539">
        <v>-1.7956692229550899</v>
      </c>
      <c r="K2539">
        <v>48.114090244035602</v>
      </c>
      <c r="L2539">
        <v>50.086275227570297</v>
      </c>
      <c r="M2539">
        <v>31.1571145418662</v>
      </c>
      <c r="N2539">
        <v>0.95731861182492795</v>
      </c>
      <c r="O2539">
        <v>44.933920704845796</v>
      </c>
      <c r="P2539">
        <v>10.033931168201599</v>
      </c>
      <c r="Q2539">
        <v>-3.8152211156539002E-2</v>
      </c>
    </row>
    <row r="2540" spans="1:17" hidden="1" x14ac:dyDescent="0.3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D2540" t="s">
        <v>86</v>
      </c>
      <c r="E2540">
        <v>161.05837146299999</v>
      </c>
      <c r="F2540">
        <v>2.97</v>
      </c>
      <c r="G2540">
        <v>-24.675798364629799</v>
      </c>
      <c r="H2540">
        <v>16.250558125758399</v>
      </c>
      <c r="I2540">
        <v>-29.503012325662802</v>
      </c>
      <c r="J2540">
        <v>-1.6106323174825901</v>
      </c>
      <c r="K2540">
        <v>2.6149225740461501</v>
      </c>
      <c r="L2540">
        <v>4.5926128771028996</v>
      </c>
      <c r="M2540">
        <v>41.932181385460197</v>
      </c>
      <c r="N2540">
        <v>0.82473746438252604</v>
      </c>
      <c r="O2540">
        <v>32.996632996632997</v>
      </c>
      <c r="P2540">
        <v>56.315789473684198</v>
      </c>
      <c r="Q2540">
        <v>-0.18827257782203199</v>
      </c>
    </row>
    <row r="2541" spans="1:17" hidden="1" x14ac:dyDescent="0.3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D2541" t="s">
        <v>95</v>
      </c>
      <c r="E2541">
        <v>161.012304</v>
      </c>
      <c r="F2541">
        <v>233.6</v>
      </c>
      <c r="G2541">
        <v>54.338543225982903</v>
      </c>
      <c r="H2541">
        <v>9.12617388930523</v>
      </c>
      <c r="I2541">
        <v>2.3386421040973402</v>
      </c>
      <c r="J2541">
        <v>-4.8784820431236797</v>
      </c>
      <c r="K2541">
        <v>215.209655579258</v>
      </c>
      <c r="L2541">
        <v>191.226828557278</v>
      </c>
      <c r="M2541">
        <v>54.792600124156301</v>
      </c>
      <c r="N2541">
        <v>1.1530071265616499</v>
      </c>
      <c r="O2541">
        <v>6.4640410958904004</v>
      </c>
      <c r="P2541">
        <v>86.656012784658401</v>
      </c>
      <c r="Q2541">
        <v>3.4883452064689998E-3</v>
      </c>
    </row>
    <row r="2542" spans="1:17" hidden="1" x14ac:dyDescent="0.3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E2542">
        <v>161.00532910000001</v>
      </c>
      <c r="F2542">
        <v>58.19</v>
      </c>
      <c r="G2542">
        <v>444.57767529861098</v>
      </c>
      <c r="H2542">
        <v>56.578786483538103</v>
      </c>
      <c r="I2542">
        <v>198.841004768354</v>
      </c>
      <c r="J2542">
        <v>6.9176178412976501</v>
      </c>
      <c r="K2542">
        <v>40.283219671403799</v>
      </c>
      <c r="L2542">
        <v>26.979959578426602</v>
      </c>
      <c r="M2542">
        <v>96.856544951077396</v>
      </c>
      <c r="N2542">
        <v>1.86906487397968</v>
      </c>
      <c r="O2542">
        <v>0</v>
      </c>
      <c r="P2542">
        <v>499.89690721649401</v>
      </c>
      <c r="Q2542">
        <v>0.140831730657342</v>
      </c>
    </row>
    <row r="2543" spans="1:17" hidden="1" x14ac:dyDescent="0.3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E2543">
        <v>160.89519375</v>
      </c>
      <c r="F2543">
        <v>135.05000000000001</v>
      </c>
      <c r="G2543">
        <v>80.986953639099198</v>
      </c>
      <c r="H2543">
        <v>89.452755751680698</v>
      </c>
      <c r="I2543">
        <v>94.337705779761194</v>
      </c>
      <c r="J2543">
        <v>32.108968570567001</v>
      </c>
      <c r="O2543">
        <v>0</v>
      </c>
      <c r="P2543">
        <v>116.634584536413</v>
      </c>
    </row>
    <row r="2544" spans="1:17" hidden="1" x14ac:dyDescent="0.3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D2544" t="s">
        <v>401</v>
      </c>
      <c r="E2544">
        <v>160.87100037499999</v>
      </c>
      <c r="F2544">
        <v>109.15</v>
      </c>
      <c r="G2544">
        <v>21.808160840403001</v>
      </c>
      <c r="H2544">
        <v>-2.64229901709871</v>
      </c>
      <c r="I2544">
        <v>10.6374371125394</v>
      </c>
      <c r="J2544">
        <v>-2.8396572880058</v>
      </c>
      <c r="K2544">
        <v>106.781825103027</v>
      </c>
      <c r="L2544">
        <v>97.187647405996699</v>
      </c>
      <c r="M2544">
        <v>42.829756113007797</v>
      </c>
      <c r="N2544">
        <v>0.91118657660564695</v>
      </c>
      <c r="O2544">
        <v>20.934493815849699</v>
      </c>
      <c r="P2544">
        <v>60.514705882352899</v>
      </c>
      <c r="Q2544">
        <v>0.103975071022922</v>
      </c>
    </row>
    <row r="2545" spans="1:17" hidden="1" x14ac:dyDescent="0.3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D2545" t="s">
        <v>140</v>
      </c>
      <c r="E2545">
        <v>160.55297351999999</v>
      </c>
      <c r="F2545">
        <v>10.199999999999999</v>
      </c>
      <c r="G2545">
        <v>-15.676345111486</v>
      </c>
      <c r="H2545">
        <v>1.71404127182585</v>
      </c>
      <c r="I2545">
        <v>-16.228364438338801</v>
      </c>
      <c r="J2545">
        <v>5.6556312216229898</v>
      </c>
      <c r="K2545">
        <v>9.7832907606298107</v>
      </c>
      <c r="L2545">
        <v>11.0195025731659</v>
      </c>
      <c r="M2545">
        <v>74.464884717897107</v>
      </c>
      <c r="N2545">
        <v>0.55553239780385799</v>
      </c>
      <c r="O2545">
        <v>47.5490196078431</v>
      </c>
      <c r="P2545">
        <v>27.499999999999901</v>
      </c>
      <c r="Q2545">
        <v>3.2735967999918E-2</v>
      </c>
    </row>
    <row r="2546" spans="1:17" hidden="1" x14ac:dyDescent="0.3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375</v>
      </c>
      <c r="E2546">
        <v>160.45679999999999</v>
      </c>
      <c r="F2546">
        <v>95.51</v>
      </c>
      <c r="G2546">
        <v>43.541018911217201</v>
      </c>
      <c r="H2546">
        <v>13.832247398261501</v>
      </c>
      <c r="I2546">
        <v>-10.666142299137601</v>
      </c>
      <c r="J2546">
        <v>4.36100900577821</v>
      </c>
      <c r="K2546">
        <v>89.796093479747299</v>
      </c>
      <c r="L2546">
        <v>80.398691543432804</v>
      </c>
      <c r="M2546">
        <v>51.546980030544397</v>
      </c>
      <c r="N2546">
        <v>0.56823592117239596</v>
      </c>
      <c r="O2546">
        <v>23.547272536907101</v>
      </c>
      <c r="P2546">
        <v>75.087076076993597</v>
      </c>
      <c r="Q2546">
        <v>0.123447921224415</v>
      </c>
    </row>
    <row r="2547" spans="1:17" hidden="1" x14ac:dyDescent="0.3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E2547">
        <v>160.15625</v>
      </c>
      <c r="F2547">
        <v>156.25</v>
      </c>
      <c r="G2547">
        <v>278.55670633377798</v>
      </c>
      <c r="H2547">
        <v>57.914922766642398</v>
      </c>
      <c r="I2547">
        <v>42.715276613836103</v>
      </c>
      <c r="J2547">
        <v>7.59766542504331</v>
      </c>
      <c r="K2547">
        <v>117.65842258551601</v>
      </c>
      <c r="L2547">
        <v>97.513455760056303</v>
      </c>
      <c r="M2547">
        <v>80.432350398254002</v>
      </c>
      <c r="N2547">
        <v>3.0493185518285602</v>
      </c>
      <c r="O2547">
        <v>2.4</v>
      </c>
      <c r="P2547">
        <v>316.666666666666</v>
      </c>
      <c r="Q2547">
        <v>0.15384246719342901</v>
      </c>
    </row>
    <row r="2548" spans="1:17" hidden="1" x14ac:dyDescent="0.3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D2548" t="s">
        <v>401</v>
      </c>
      <c r="E2548">
        <v>159.71497520999901</v>
      </c>
      <c r="F2548">
        <v>133.35</v>
      </c>
      <c r="G2548">
        <v>136.116823768969</v>
      </c>
      <c r="H2548">
        <v>2.70716969600636</v>
      </c>
      <c r="I2548">
        <v>74.084065542045806</v>
      </c>
      <c r="J2548">
        <v>-1.2750618476839399</v>
      </c>
      <c r="K2548">
        <v>123.398241143885</v>
      </c>
      <c r="L2548">
        <v>94.726349920263701</v>
      </c>
      <c r="M2548">
        <v>99.999999999999204</v>
      </c>
      <c r="N2548">
        <v>2.6818181818181799</v>
      </c>
      <c r="O2548">
        <v>0</v>
      </c>
      <c r="P2548">
        <v>166.7</v>
      </c>
    </row>
    <row r="2549" spans="1:17" hidden="1" x14ac:dyDescent="0.3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617</v>
      </c>
      <c r="E2549">
        <v>159.65938725000001</v>
      </c>
      <c r="F2549">
        <v>122.7</v>
      </c>
      <c r="G2549">
        <v>57.780563891884199</v>
      </c>
      <c r="H2549">
        <v>1.87555812575843</v>
      </c>
      <c r="I2549">
        <v>82.913588150905895</v>
      </c>
      <c r="J2549">
        <v>6.6544535708182497</v>
      </c>
      <c r="K2549">
        <v>112.10469710414699</v>
      </c>
      <c r="L2549">
        <v>87.632764259384999</v>
      </c>
      <c r="M2549">
        <v>87.427583376318495</v>
      </c>
      <c r="N2549">
        <v>2.2208498023715402</v>
      </c>
      <c r="O2549">
        <v>3.91198044009779</v>
      </c>
      <c r="P2549">
        <v>217.87564766839299</v>
      </c>
    </row>
    <row r="2550" spans="1:17" hidden="1" x14ac:dyDescent="0.3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242</v>
      </c>
      <c r="E2550">
        <v>159.62996425999901</v>
      </c>
      <c r="F2550">
        <v>174.2</v>
      </c>
      <c r="G2550">
        <v>44.597455045870298</v>
      </c>
      <c r="H2550">
        <v>1.1962102996714701</v>
      </c>
      <c r="I2550">
        <v>23.7725137850152</v>
      </c>
      <c r="J2550">
        <v>1.66611462290428</v>
      </c>
      <c r="K2550">
        <v>172.996510980984</v>
      </c>
      <c r="L2550">
        <v>157.127657269357</v>
      </c>
      <c r="M2550">
        <v>61.362680600007799</v>
      </c>
      <c r="N2550">
        <v>0.74939062549919799</v>
      </c>
      <c r="O2550">
        <v>29.362801377726701</v>
      </c>
      <c r="P2550">
        <v>83.271962125197206</v>
      </c>
      <c r="Q2550">
        <v>4.6502762062659998E-2</v>
      </c>
    </row>
    <row r="2551" spans="1:17" hidden="1" x14ac:dyDescent="0.3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D2551" t="s">
        <v>617</v>
      </c>
      <c r="E2551">
        <v>159.2472185</v>
      </c>
      <c r="F2551">
        <v>54.59</v>
      </c>
      <c r="G2551">
        <v>68.686675405970405</v>
      </c>
      <c r="H2551">
        <v>42.922380397974401</v>
      </c>
      <c r="I2551">
        <v>-11.9296851029313</v>
      </c>
      <c r="J2551">
        <v>17.618025505061102</v>
      </c>
      <c r="K2551">
        <v>45.185817068541802</v>
      </c>
      <c r="L2551">
        <v>44.028977181728997</v>
      </c>
      <c r="M2551">
        <v>78.494958882969598</v>
      </c>
      <c r="N2551">
        <v>3.2347191581285002</v>
      </c>
      <c r="O2551">
        <v>5.7886059717896901</v>
      </c>
      <c r="P2551">
        <v>102.710731526179</v>
      </c>
      <c r="Q2551">
        <v>5.3109824148258003E-2</v>
      </c>
    </row>
    <row r="2552" spans="1:17" hidden="1" x14ac:dyDescent="0.3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D2552" t="s">
        <v>1099</v>
      </c>
      <c r="E2552">
        <v>159.07043100000001</v>
      </c>
      <c r="F2552">
        <v>123.11</v>
      </c>
      <c r="G2552">
        <v>-13.591709486604101</v>
      </c>
      <c r="H2552">
        <v>1.62677171799145</v>
      </c>
      <c r="I2552">
        <v>-29.874926935402598</v>
      </c>
      <c r="J2552">
        <v>6.23798163057692</v>
      </c>
      <c r="K2552">
        <v>122.13106858149401</v>
      </c>
      <c r="L2552">
        <v>119.485064795993</v>
      </c>
      <c r="M2552">
        <v>58.666359207598603</v>
      </c>
      <c r="N2552">
        <v>0.543424746477708</v>
      </c>
      <c r="O2552">
        <v>35.935342376736202</v>
      </c>
      <c r="P2552">
        <v>35.808052950910003</v>
      </c>
      <c r="Q2552">
        <v>-5.9632576437899001E-2</v>
      </c>
    </row>
    <row r="2553" spans="1:17" hidden="1" x14ac:dyDescent="0.3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D2553" t="s">
        <v>1351</v>
      </c>
      <c r="E2553">
        <v>158.99760000000001</v>
      </c>
      <c r="F2553">
        <v>367.2</v>
      </c>
      <c r="G2553">
        <v>173.425731058492</v>
      </c>
      <c r="H2553">
        <v>9.0838914590917597</v>
      </c>
      <c r="I2553">
        <v>-19.799622495154299</v>
      </c>
      <c r="J2553">
        <v>11.022257144128501</v>
      </c>
      <c r="K2553">
        <v>339.63199418844499</v>
      </c>
      <c r="L2553">
        <v>297.454880575902</v>
      </c>
      <c r="M2553">
        <v>72.785623488798294</v>
      </c>
      <c r="N2553">
        <v>2.0649392664921602</v>
      </c>
      <c r="O2553">
        <v>47.412854030501002</v>
      </c>
      <c r="P2553">
        <v>408.58725761772803</v>
      </c>
    </row>
    <row r="2554" spans="1:17" hidden="1" x14ac:dyDescent="0.3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130</v>
      </c>
      <c r="E2554">
        <v>158.43620815</v>
      </c>
      <c r="F2554">
        <v>3.98</v>
      </c>
      <c r="G2554">
        <v>92.132574331489394</v>
      </c>
      <c r="H2554">
        <v>13.6599784156134</v>
      </c>
      <c r="I2554">
        <v>-29.258729581379999</v>
      </c>
      <c r="J2554">
        <v>-1.5137253321708299</v>
      </c>
      <c r="K2554">
        <v>3.73354112127952</v>
      </c>
      <c r="L2554">
        <v>3.2850053646803001</v>
      </c>
      <c r="M2554">
        <v>48.327055559815904</v>
      </c>
      <c r="N2554">
        <v>1.8723911506852999</v>
      </c>
      <c r="O2554">
        <v>32.914572864321599</v>
      </c>
      <c r="P2554">
        <v>141.21212121212099</v>
      </c>
      <c r="Q2554">
        <v>6.3203296681166005E-2</v>
      </c>
    </row>
    <row r="2555" spans="1:17" hidden="1" x14ac:dyDescent="0.3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D2555" t="s">
        <v>401</v>
      </c>
      <c r="E2555">
        <v>158.40325361999999</v>
      </c>
      <c r="F2555">
        <v>157.80000000000001</v>
      </c>
      <c r="G2555">
        <v>348.235671307985</v>
      </c>
      <c r="H2555">
        <v>-3.9773878913580898</v>
      </c>
      <c r="I2555">
        <v>87.769110727888304</v>
      </c>
      <c r="J2555">
        <v>2.8985055587420301</v>
      </c>
      <c r="K2555">
        <v>148.64840467112899</v>
      </c>
      <c r="L2555">
        <v>114.229347394024</v>
      </c>
      <c r="M2555">
        <v>65.079279300298694</v>
      </c>
      <c r="N2555">
        <v>1.2682230560833501</v>
      </c>
      <c r="O2555">
        <v>20.373891001267399</v>
      </c>
      <c r="P2555">
        <v>502.75019098548501</v>
      </c>
    </row>
    <row r="2556" spans="1:17" hidden="1" x14ac:dyDescent="0.3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E2556">
        <v>158.399394</v>
      </c>
      <c r="F2556">
        <v>163.69999999999999</v>
      </c>
      <c r="G2556">
        <v>-21.549072012298002</v>
      </c>
      <c r="H2556">
        <v>34.7419374361032</v>
      </c>
      <c r="I2556">
        <v>-15.708894678603899</v>
      </c>
      <c r="J2556">
        <v>10.2114246388025</v>
      </c>
      <c r="K2556">
        <v>143.83137598156301</v>
      </c>
      <c r="L2556">
        <v>150.87188413011901</v>
      </c>
      <c r="M2556">
        <v>68.853487802425803</v>
      </c>
      <c r="N2556">
        <v>1.8669236000906799</v>
      </c>
      <c r="O2556">
        <v>14.233353695784899</v>
      </c>
      <c r="P2556">
        <v>43.533537921963998</v>
      </c>
    </row>
    <row r="2557" spans="1:17" hidden="1" x14ac:dyDescent="0.3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D2557" t="s">
        <v>617</v>
      </c>
      <c r="E2557">
        <v>158.34583019999999</v>
      </c>
      <c r="F2557">
        <v>220.25</v>
      </c>
      <c r="G2557">
        <v>-35.031845253694001</v>
      </c>
      <c r="H2557">
        <v>-3.0883672613837398</v>
      </c>
      <c r="I2557">
        <v>-25.664321616137102</v>
      </c>
      <c r="J2557">
        <v>1.73419741157531</v>
      </c>
      <c r="K2557">
        <v>221.985610002969</v>
      </c>
      <c r="L2557">
        <v>236.687409984901</v>
      </c>
      <c r="M2557">
        <v>50.681077625647298</v>
      </c>
      <c r="N2557">
        <v>1.36884228144709</v>
      </c>
      <c r="O2557">
        <v>45.289443813847797</v>
      </c>
      <c r="P2557">
        <v>9.0346534653465298</v>
      </c>
      <c r="Q2557">
        <v>-2.7726639299630001E-3</v>
      </c>
    </row>
    <row r="2558" spans="1:17" hidden="1" x14ac:dyDescent="0.3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852</v>
      </c>
      <c r="E2558">
        <v>157.95975000000001</v>
      </c>
      <c r="F2558">
        <v>619.45000000000005</v>
      </c>
      <c r="G2558">
        <v>55.270233200973699</v>
      </c>
      <c r="H2558">
        <v>-3.33277520757489</v>
      </c>
      <c r="I2558">
        <v>2.75245266136944</v>
      </c>
      <c r="J2558">
        <v>-4.2253724066901501</v>
      </c>
      <c r="K2558">
        <v>609.099497573142</v>
      </c>
      <c r="L2558">
        <v>513.5451983337</v>
      </c>
      <c r="M2558">
        <v>37.637104818281799</v>
      </c>
      <c r="N2558">
        <v>0.50659815359424298</v>
      </c>
      <c r="O2558">
        <v>20.913713778351699</v>
      </c>
      <c r="P2558">
        <v>104.57397622192801</v>
      </c>
      <c r="Q2558">
        <v>0.114926961475597</v>
      </c>
    </row>
    <row r="2559" spans="1:17" hidden="1" x14ac:dyDescent="0.3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D2559" t="s">
        <v>1909</v>
      </c>
      <c r="E2559">
        <v>157.84875</v>
      </c>
      <c r="F2559">
        <v>15.59</v>
      </c>
      <c r="G2559">
        <v>139.90047282181001</v>
      </c>
      <c r="H2559">
        <v>35.0460126712129</v>
      </c>
      <c r="I2559">
        <v>27.1934162457657</v>
      </c>
      <c r="J2559">
        <v>30.489644034668899</v>
      </c>
      <c r="K2559">
        <v>12.1925011110993</v>
      </c>
      <c r="L2559">
        <v>10.3098462896453</v>
      </c>
      <c r="M2559">
        <v>73.893852423702796</v>
      </c>
      <c r="N2559">
        <v>2.2941481078713801</v>
      </c>
      <c r="O2559">
        <v>10.0064143681847</v>
      </c>
      <c r="P2559">
        <v>173.50877192982401</v>
      </c>
      <c r="Q2559">
        <v>4.48983721855E-4</v>
      </c>
    </row>
    <row r="2560" spans="1:17" hidden="1" x14ac:dyDescent="0.3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653</v>
      </c>
      <c r="E2560">
        <v>157.82680462499999</v>
      </c>
      <c r="F2560">
        <v>78.75</v>
      </c>
      <c r="G2560">
        <v>40.785476040004397</v>
      </c>
      <c r="H2560">
        <v>0.30197656547474799</v>
      </c>
      <c r="I2560">
        <v>43.7833378227051</v>
      </c>
      <c r="J2560">
        <v>-5.0725302021143204</v>
      </c>
      <c r="K2560">
        <v>77.008679442832303</v>
      </c>
      <c r="L2560">
        <v>64.2465448167993</v>
      </c>
      <c r="M2560">
        <v>50.325261089852198</v>
      </c>
      <c r="N2560">
        <v>0.92305665349143595</v>
      </c>
      <c r="O2560">
        <v>18.095238095238098</v>
      </c>
      <c r="P2560">
        <v>90.2173913043478</v>
      </c>
      <c r="Q2560">
        <v>0.15427451042580601</v>
      </c>
    </row>
    <row r="2561" spans="1:17" hidden="1" x14ac:dyDescent="0.3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D2561" t="s">
        <v>191</v>
      </c>
      <c r="E2561">
        <v>157.75295087999999</v>
      </c>
      <c r="F2561">
        <v>200.55</v>
      </c>
      <c r="G2561">
        <v>31.956177054143101</v>
      </c>
      <c r="H2561">
        <v>60.399229222103898</v>
      </c>
      <c r="I2561">
        <v>0.63388742159919698</v>
      </c>
      <c r="J2561">
        <v>9.1592457185547804</v>
      </c>
      <c r="K2561">
        <v>158.23952139362001</v>
      </c>
      <c r="L2561">
        <v>144.48992896409001</v>
      </c>
      <c r="M2561">
        <v>71.021282352878202</v>
      </c>
      <c r="N2561">
        <v>2.0817436376702898</v>
      </c>
      <c r="O2561">
        <v>5.6843679880328901</v>
      </c>
      <c r="P2561">
        <v>96.617647058823493</v>
      </c>
      <c r="Q2561">
        <v>4.5960087938629997E-2</v>
      </c>
    </row>
    <row r="2562" spans="1:17" hidden="1" x14ac:dyDescent="0.3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408</v>
      </c>
      <c r="E2562">
        <v>157.51693097</v>
      </c>
      <c r="F2562">
        <v>42.49</v>
      </c>
      <c r="G2562">
        <v>-7.9947548377139999</v>
      </c>
      <c r="H2562">
        <v>4.5320129095067996</v>
      </c>
      <c r="I2562">
        <v>-25.553368378561998</v>
      </c>
      <c r="J2562">
        <v>-2.0182109419709802</v>
      </c>
      <c r="K2562">
        <v>41.907813299413498</v>
      </c>
      <c r="L2562">
        <v>41.942034052111602</v>
      </c>
      <c r="M2562">
        <v>45.893717323495501</v>
      </c>
      <c r="N2562">
        <v>0.93438041162841801</v>
      </c>
      <c r="O2562">
        <v>45.328312544128003</v>
      </c>
      <c r="P2562">
        <v>34.037854889589902</v>
      </c>
      <c r="Q2562">
        <v>0.14669143450425501</v>
      </c>
    </row>
    <row r="2563" spans="1:17" hidden="1" x14ac:dyDescent="0.3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59</v>
      </c>
      <c r="E2563">
        <v>157.21979311199999</v>
      </c>
      <c r="F2563">
        <v>72.92</v>
      </c>
      <c r="G2563">
        <v>-21.182335894896099</v>
      </c>
      <c r="H2563">
        <v>8.4147075693196403</v>
      </c>
      <c r="I2563">
        <v>-20.394972124657698</v>
      </c>
      <c r="J2563">
        <v>1.7051641410166101</v>
      </c>
      <c r="K2563">
        <v>70.482163368038698</v>
      </c>
      <c r="L2563">
        <v>72.927737938642593</v>
      </c>
      <c r="M2563">
        <v>56.010349395127399</v>
      </c>
      <c r="N2563">
        <v>1.0396225097460801</v>
      </c>
      <c r="O2563">
        <v>28.8398244651673</v>
      </c>
      <c r="P2563">
        <v>20.8285004142502</v>
      </c>
      <c r="Q2563">
        <v>-5.4257433875802001E-2</v>
      </c>
    </row>
    <row r="2564" spans="1:17" hidden="1" x14ac:dyDescent="0.3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D2564" t="s">
        <v>887</v>
      </c>
      <c r="E2564">
        <v>157.21199999999999</v>
      </c>
      <c r="F2564">
        <v>131.01</v>
      </c>
      <c r="G2564">
        <v>83.427112027699096</v>
      </c>
      <c r="H2564">
        <v>58.873891459091702</v>
      </c>
      <c r="I2564">
        <v>53.832430712311798</v>
      </c>
      <c r="J2564">
        <v>2.4489614274615201</v>
      </c>
      <c r="K2564">
        <v>101.57128003055</v>
      </c>
      <c r="L2564">
        <v>84.284397227435804</v>
      </c>
      <c r="M2564">
        <v>73.980343776644801</v>
      </c>
      <c r="N2564">
        <v>0.30048032197670299</v>
      </c>
      <c r="O2564">
        <v>4.9080222883749398</v>
      </c>
      <c r="Q2564">
        <v>4.4857808392215003E-2</v>
      </c>
    </row>
    <row r="2565" spans="1:17" hidden="1" x14ac:dyDescent="0.3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D2565" t="s">
        <v>140</v>
      </c>
      <c r="E2565">
        <v>156.95135300000001</v>
      </c>
      <c r="F2565">
        <v>610</v>
      </c>
      <c r="G2565">
        <v>10.7006573023827</v>
      </c>
      <c r="H2565">
        <v>-1.6746996062003301</v>
      </c>
      <c r="I2565">
        <v>7.5931057019815302</v>
      </c>
      <c r="J2565">
        <v>-1.0798446685721901</v>
      </c>
      <c r="K2565">
        <v>598.52774934555896</v>
      </c>
      <c r="L2565">
        <v>549.68238262995396</v>
      </c>
      <c r="M2565">
        <v>55.419207517248097</v>
      </c>
      <c r="N2565">
        <v>1.44720825828818</v>
      </c>
      <c r="O2565">
        <v>31.1475409836065</v>
      </c>
      <c r="P2565">
        <v>74.335524435552998</v>
      </c>
      <c r="Q2565">
        <v>5.4115926308350999E-2</v>
      </c>
    </row>
    <row r="2566" spans="1:17" hidden="1" x14ac:dyDescent="0.3">
      <c r="A2566" t="s">
        <v>5294</v>
      </c>
      <c r="B2566" t="s">
        <v>5295</v>
      </c>
      <c r="C2566" t="str">
        <f>IFERROR(VLOOKUP(Table1[[#This Row],[Ticker]],[1]!Table1[[Symbol]:[Industry]],2,FALSE),"-")</f>
        <v>-</v>
      </c>
      <c r="D2566" t="s">
        <v>1521</v>
      </c>
      <c r="E2566">
        <v>156.41120000000001</v>
      </c>
      <c r="F2566">
        <v>88.87</v>
      </c>
      <c r="G2566">
        <v>7.6055413385825199</v>
      </c>
      <c r="H2566">
        <v>15.175666950451699</v>
      </c>
      <c r="I2566">
        <v>17.356521881032901</v>
      </c>
      <c r="J2566">
        <v>-2.9560006361393798</v>
      </c>
      <c r="K2566">
        <v>92.624709746935395</v>
      </c>
      <c r="L2566">
        <v>90.729307696391999</v>
      </c>
      <c r="M2566">
        <v>42.956819102385197</v>
      </c>
      <c r="N2566">
        <v>5.4917985762533297</v>
      </c>
      <c r="O2566">
        <v>78.237875548554001</v>
      </c>
      <c r="P2566">
        <v>83.350526098617706</v>
      </c>
      <c r="Q2566">
        <v>1.5692840961128999E-2</v>
      </c>
    </row>
    <row r="2567" spans="1:17" hidden="1" x14ac:dyDescent="0.3">
      <c r="A2567" t="s">
        <v>5296</v>
      </c>
      <c r="B2567" t="s">
        <v>5297</v>
      </c>
      <c r="C2567" t="str">
        <f>IFERROR(VLOOKUP(Table1[[#This Row],[Ticker]],[1]!Table1[[Symbol]:[Industry]],2,FALSE),"-")</f>
        <v>-</v>
      </c>
      <c r="D2567" t="s">
        <v>900</v>
      </c>
      <c r="E2567">
        <v>156.39011873999999</v>
      </c>
      <c r="F2567">
        <v>83.7</v>
      </c>
      <c r="G2567">
        <v>25.650843828606099</v>
      </c>
      <c r="H2567">
        <v>3.4773023118049502</v>
      </c>
      <c r="I2567">
        <v>21.489810640844301</v>
      </c>
      <c r="J2567">
        <v>4.5811936980125996</v>
      </c>
      <c r="K2567">
        <v>81.477122710447404</v>
      </c>
      <c r="L2567">
        <v>73.488521269563904</v>
      </c>
      <c r="M2567">
        <v>65.362830342867994</v>
      </c>
      <c r="N2567">
        <v>0.113136015165202</v>
      </c>
      <c r="O2567">
        <v>38.829151732377497</v>
      </c>
      <c r="P2567">
        <v>57.183098591549303</v>
      </c>
      <c r="Q2567">
        <v>8.3658765354689996E-2</v>
      </c>
    </row>
    <row r="2568" spans="1:17" hidden="1" x14ac:dyDescent="0.3">
      <c r="A2568" t="s">
        <v>5298</v>
      </c>
      <c r="B2568" t="s">
        <v>5299</v>
      </c>
      <c r="C2568" t="str">
        <f>IFERROR(VLOOKUP(Table1[[#This Row],[Ticker]],[1]!Table1[[Symbol]:[Industry]],2,FALSE),"-")</f>
        <v>-</v>
      </c>
      <c r="D2568" t="s">
        <v>833</v>
      </c>
      <c r="E2568">
        <v>156.11257956</v>
      </c>
      <c r="F2568">
        <v>140.88</v>
      </c>
      <c r="G2568">
        <v>-35.363346069646298</v>
      </c>
      <c r="H2568">
        <v>-7.0043923692910699</v>
      </c>
      <c r="I2568">
        <v>-28.145869468519901</v>
      </c>
      <c r="J2568">
        <v>-4.6083951810172801</v>
      </c>
      <c r="K2568">
        <v>146.827132371261</v>
      </c>
      <c r="L2568">
        <v>153.548852422284</v>
      </c>
      <c r="M2568">
        <v>36.340170364454103</v>
      </c>
      <c r="N2568">
        <v>0.62525287768488402</v>
      </c>
      <c r="O2568">
        <v>57.509937535491197</v>
      </c>
      <c r="P2568">
        <v>19.238256453660501</v>
      </c>
      <c r="Q2568">
        <v>2.5896091343116E-2</v>
      </c>
    </row>
    <row r="2569" spans="1:17" hidden="1" x14ac:dyDescent="0.3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915</v>
      </c>
      <c r="E2569">
        <v>156.09964859499999</v>
      </c>
      <c r="F2569">
        <v>142.15</v>
      </c>
      <c r="G2569">
        <v>310.28828272950699</v>
      </c>
      <c r="H2569">
        <v>53.210726444873004</v>
      </c>
      <c r="I2569">
        <v>210.845045816512</v>
      </c>
      <c r="J2569">
        <v>13.174856050509799</v>
      </c>
      <c r="K2569">
        <v>97.233132309532806</v>
      </c>
      <c r="L2569">
        <v>70.0985888858702</v>
      </c>
      <c r="M2569">
        <v>97.129469023231593</v>
      </c>
      <c r="N2569">
        <v>2.6733957434359601</v>
      </c>
      <c r="O2569">
        <v>0</v>
      </c>
      <c r="P2569">
        <v>354.15335463258702</v>
      </c>
      <c r="Q2569">
        <v>0.109526813240917</v>
      </c>
    </row>
    <row r="2570" spans="1:17" hidden="1" x14ac:dyDescent="0.3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703</v>
      </c>
      <c r="E2570">
        <v>155.60873361</v>
      </c>
      <c r="F2570">
        <v>58.85</v>
      </c>
      <c r="G2570">
        <v>79.341887707588299</v>
      </c>
      <c r="H2570">
        <v>52.636612547527101</v>
      </c>
      <c r="I2570">
        <v>41.252196007670499</v>
      </c>
      <c r="J2570">
        <v>12.1160749538574</v>
      </c>
      <c r="K2570">
        <v>42.523384309815903</v>
      </c>
      <c r="L2570">
        <v>36.623436606446901</v>
      </c>
      <c r="M2570">
        <v>97.828504998620204</v>
      </c>
      <c r="N2570">
        <v>3.2014466615319099</v>
      </c>
      <c r="O2570">
        <v>1.97111299915038</v>
      </c>
      <c r="Q2570">
        <v>0.26032226968915501</v>
      </c>
    </row>
    <row r="2571" spans="1:17" hidden="1" x14ac:dyDescent="0.3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D2571" t="s">
        <v>1141</v>
      </c>
      <c r="E2571">
        <v>155.5894428</v>
      </c>
      <c r="F2571">
        <v>68.89</v>
      </c>
      <c r="G2571">
        <v>11.3327434701832</v>
      </c>
      <c r="H2571">
        <v>1.8735484794561801</v>
      </c>
      <c r="I2571">
        <v>-26.690318827210699</v>
      </c>
      <c r="J2571">
        <v>-4.7512252983082401</v>
      </c>
      <c r="K2571">
        <v>70.086616158033294</v>
      </c>
      <c r="L2571">
        <v>71.494758682873496</v>
      </c>
      <c r="M2571">
        <v>46.354523838837302</v>
      </c>
      <c r="N2571">
        <v>1.69170459790254</v>
      </c>
      <c r="O2571">
        <v>43.779939033241398</v>
      </c>
      <c r="P2571">
        <v>41.748971193415599</v>
      </c>
      <c r="Q2571">
        <v>4.8199546959963001E-2</v>
      </c>
    </row>
    <row r="2572" spans="1:17" hidden="1" x14ac:dyDescent="0.3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D2572" t="s">
        <v>1141</v>
      </c>
      <c r="E2572">
        <v>155.43175343499999</v>
      </c>
      <c r="F2572">
        <v>84.35</v>
      </c>
      <c r="G2572">
        <v>-76.834926387521094</v>
      </c>
      <c r="H2572">
        <v>-12.3153058969044</v>
      </c>
      <c r="I2572">
        <v>-63.484174246859197</v>
      </c>
      <c r="J2572">
        <v>-2.79909467300633</v>
      </c>
      <c r="K2572">
        <v>93.368480524685594</v>
      </c>
      <c r="M2572">
        <v>38.226144286072604</v>
      </c>
      <c r="N2572">
        <v>0.90870136826216097</v>
      </c>
      <c r="O2572">
        <v>116.953171310017</v>
      </c>
      <c r="P2572">
        <v>1.99516324062876</v>
      </c>
    </row>
    <row r="2573" spans="1:17" hidden="1" x14ac:dyDescent="0.3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98</v>
      </c>
      <c r="E2573">
        <v>155.404224</v>
      </c>
      <c r="F2573">
        <v>38.82</v>
      </c>
      <c r="G2573">
        <v>20.403811291250999</v>
      </c>
      <c r="H2573">
        <v>-1.73392463286224</v>
      </c>
      <c r="I2573">
        <v>-5.4278578987581998</v>
      </c>
      <c r="J2573">
        <v>-4.9191935390636701</v>
      </c>
      <c r="K2573">
        <v>39.604857698952898</v>
      </c>
      <c r="L2573">
        <v>37.615519136821298</v>
      </c>
      <c r="M2573">
        <v>47.274780593862602</v>
      </c>
      <c r="N2573">
        <v>0.47171540437131898</v>
      </c>
      <c r="O2573">
        <v>22.359608449252899</v>
      </c>
      <c r="P2573">
        <v>63.452631578947297</v>
      </c>
      <c r="Q2573">
        <v>8.7134225756811998E-2</v>
      </c>
    </row>
    <row r="2574" spans="1:17" hidden="1" x14ac:dyDescent="0.3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D2574" t="s">
        <v>140</v>
      </c>
      <c r="E2574">
        <v>155.4</v>
      </c>
      <c r="F2574">
        <v>175</v>
      </c>
      <c r="G2574">
        <v>74.875068485620304</v>
      </c>
      <c r="H2574">
        <v>7.3153729405732504</v>
      </c>
      <c r="I2574">
        <v>88.2258206262822</v>
      </c>
      <c r="J2574">
        <v>-5.5960495020049299</v>
      </c>
      <c r="K2574">
        <v>139.549548156979</v>
      </c>
      <c r="M2574">
        <v>77.859428915691396</v>
      </c>
      <c r="N2574">
        <v>1.04966329966329</v>
      </c>
      <c r="O2574">
        <v>2.8571428571428399</v>
      </c>
      <c r="P2574">
        <v>106.611570247933</v>
      </c>
    </row>
    <row r="2575" spans="1:17" hidden="1" x14ac:dyDescent="0.3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E2575">
        <v>155.10477599999999</v>
      </c>
      <c r="F2575">
        <v>210.4</v>
      </c>
      <c r="G2575">
        <v>-19.890105318454999</v>
      </c>
      <c r="H2575">
        <v>25.403570373358502</v>
      </c>
      <c r="I2575">
        <v>-6.5393531777931297</v>
      </c>
      <c r="J2575">
        <v>25.7015352427651</v>
      </c>
      <c r="K2575">
        <v>166.81958933809599</v>
      </c>
      <c r="M2575">
        <v>70.7697680345007</v>
      </c>
      <c r="N2575">
        <v>3.79456969696969</v>
      </c>
      <c r="O2575">
        <v>3.1368821292775602</v>
      </c>
      <c r="P2575">
        <v>50.285714285714199</v>
      </c>
    </row>
    <row r="2576" spans="1:17" hidden="1" x14ac:dyDescent="0.3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242</v>
      </c>
      <c r="E2576">
        <v>154.76471000000001</v>
      </c>
      <c r="F2576">
        <v>38.11</v>
      </c>
      <c r="G2576">
        <v>74.175031345193503</v>
      </c>
      <c r="H2576">
        <v>41.355519957819503</v>
      </c>
      <c r="I2576">
        <v>33.455002941512703</v>
      </c>
      <c r="J2576">
        <v>20.599938152316</v>
      </c>
      <c r="K2576">
        <v>28.8016137361085</v>
      </c>
      <c r="L2576">
        <v>23.288700136964199</v>
      </c>
      <c r="M2576">
        <v>71.2753639148019</v>
      </c>
      <c r="N2576">
        <v>2.3272843059622401</v>
      </c>
      <c r="O2576">
        <v>6.4025190238782503</v>
      </c>
      <c r="P2576">
        <v>159.25170068027199</v>
      </c>
      <c r="Q2576">
        <v>0.12824561407988</v>
      </c>
    </row>
    <row r="2577" spans="1:17" hidden="1" x14ac:dyDescent="0.3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D2577" t="s">
        <v>59</v>
      </c>
      <c r="E2577">
        <v>154.14750000000001</v>
      </c>
      <c r="F2577">
        <v>131.75</v>
      </c>
      <c r="G2577">
        <v>-35.5127140171194</v>
      </c>
      <c r="H2577">
        <v>-11.8519990015538</v>
      </c>
      <c r="I2577">
        <v>-20.952563120410499</v>
      </c>
      <c r="J2577">
        <v>-5.6276189749962402</v>
      </c>
      <c r="M2577">
        <v>20.9292988593002</v>
      </c>
      <c r="O2577">
        <v>20.986717267552098</v>
      </c>
      <c r="P2577">
        <v>5.1896207584830298</v>
      </c>
    </row>
    <row r="2578" spans="1:17" hidden="1" x14ac:dyDescent="0.3">
      <c r="A2578" t="s">
        <v>5318</v>
      </c>
      <c r="B2578" t="s">
        <v>5319</v>
      </c>
      <c r="C2578" t="str">
        <f>IFERROR(VLOOKUP(Table1[[#This Row],[Ticker]],[1]!Table1[[Symbol]:[Industry]],2,FALSE),"-")</f>
        <v>-</v>
      </c>
      <c r="D2578" t="s">
        <v>21</v>
      </c>
      <c r="E2578">
        <v>153.86771164800001</v>
      </c>
      <c r="F2578">
        <v>42.04</v>
      </c>
      <c r="G2578">
        <v>5.8923607661613504</v>
      </c>
      <c r="H2578">
        <v>34.662357387255597</v>
      </c>
      <c r="I2578">
        <v>11.1009408222142</v>
      </c>
      <c r="J2578">
        <v>8.9253024510410093</v>
      </c>
      <c r="K2578">
        <v>37.524261236703197</v>
      </c>
      <c r="L2578">
        <v>35.348742149886398</v>
      </c>
      <c r="M2578">
        <v>68.089333920479405</v>
      </c>
      <c r="N2578">
        <v>1.6855726093717101</v>
      </c>
      <c r="O2578">
        <v>28.3301617507136</v>
      </c>
      <c r="P2578">
        <v>101.630695443645</v>
      </c>
      <c r="Q2578">
        <v>5.2558004599828997E-2</v>
      </c>
    </row>
    <row r="2579" spans="1:17" hidden="1" x14ac:dyDescent="0.3">
      <c r="A2579" t="s">
        <v>5320</v>
      </c>
      <c r="B2579" t="s">
        <v>5321</v>
      </c>
      <c r="C2579" t="str">
        <f>IFERROR(VLOOKUP(Table1[[#This Row],[Ticker]],[1]!Table1[[Symbol]:[Industry]],2,FALSE),"-")</f>
        <v>-</v>
      </c>
      <c r="D2579" t="s">
        <v>833</v>
      </c>
      <c r="E2579">
        <v>153.62707499999999</v>
      </c>
      <c r="F2579">
        <v>36.049999999999997</v>
      </c>
      <c r="G2579">
        <v>184.019827241651</v>
      </c>
      <c r="H2579">
        <v>-6.5361357487911604</v>
      </c>
      <c r="I2579">
        <v>35.818617607704603</v>
      </c>
      <c r="J2579">
        <v>-7.0985065283890698</v>
      </c>
      <c r="K2579">
        <v>36.714848639410398</v>
      </c>
      <c r="L2579">
        <v>30.846911760973502</v>
      </c>
      <c r="M2579">
        <v>50.792263536865697</v>
      </c>
      <c r="N2579">
        <v>1.48065541800387</v>
      </c>
      <c r="O2579">
        <v>25.5201109570041</v>
      </c>
      <c r="P2579">
        <v>230.73394495412799</v>
      </c>
      <c r="Q2579">
        <v>0.114418475318963</v>
      </c>
    </row>
    <row r="2580" spans="1:17" hidden="1" x14ac:dyDescent="0.3">
      <c r="A2580" t="s">
        <v>5322</v>
      </c>
      <c r="B2580" t="s">
        <v>5323</v>
      </c>
      <c r="C2580" t="str">
        <f>IFERROR(VLOOKUP(Table1[[#This Row],[Ticker]],[1]!Table1[[Symbol]:[Industry]],2,FALSE),"-")</f>
        <v>-</v>
      </c>
      <c r="E2580">
        <v>153.61199999999999</v>
      </c>
      <c r="F2580">
        <v>15.06</v>
      </c>
      <c r="G2580">
        <v>153.483487894349</v>
      </c>
      <c r="H2580">
        <v>-1.27537548420008</v>
      </c>
      <c r="I2580">
        <v>98.685292095154196</v>
      </c>
      <c r="J2580">
        <v>-11.187085308094501</v>
      </c>
      <c r="K2580">
        <v>15.6192243647401</v>
      </c>
      <c r="L2580">
        <v>12.6444352298754</v>
      </c>
      <c r="M2580">
        <v>42.002099844714898</v>
      </c>
      <c r="N2580">
        <v>1.86421929768985</v>
      </c>
      <c r="O2580">
        <v>47.609561752988</v>
      </c>
      <c r="P2580">
        <v>317.75312066574202</v>
      </c>
    </row>
    <row r="2581" spans="1:17" hidden="1" x14ac:dyDescent="0.3">
      <c r="A2581" t="s">
        <v>5324</v>
      </c>
      <c r="B2581" t="s">
        <v>5325</v>
      </c>
      <c r="C2581" t="str">
        <f>IFERROR(VLOOKUP(Table1[[#This Row],[Ticker]],[1]!Table1[[Symbol]:[Industry]],2,FALSE),"-")</f>
        <v>-</v>
      </c>
      <c r="D2581" t="s">
        <v>833</v>
      </c>
      <c r="E2581">
        <v>153.595</v>
      </c>
      <c r="F2581">
        <v>170</v>
      </c>
      <c r="G2581">
        <v>20.506381393821101</v>
      </c>
      <c r="H2581">
        <v>18.854724792424999</v>
      </c>
      <c r="I2581">
        <v>32.5548108035889</v>
      </c>
      <c r="J2581">
        <v>7.4816625994170503</v>
      </c>
      <c r="K2581">
        <v>153.88909752919801</v>
      </c>
      <c r="M2581">
        <v>51.267427822124802</v>
      </c>
      <c r="N2581">
        <v>0.77568422500343803</v>
      </c>
      <c r="O2581">
        <v>10.558823529411701</v>
      </c>
      <c r="P2581">
        <v>117.948717948717</v>
      </c>
    </row>
    <row r="2582" spans="1:17" hidden="1" x14ac:dyDescent="0.3">
      <c r="A2582" t="s">
        <v>5326</v>
      </c>
      <c r="B2582" t="s">
        <v>5327</v>
      </c>
      <c r="C2582" t="str">
        <f>IFERROR(VLOOKUP(Table1[[#This Row],[Ticker]],[1]!Table1[[Symbol]:[Industry]],2,FALSE),"-")</f>
        <v>-</v>
      </c>
      <c r="D2582" t="s">
        <v>703</v>
      </c>
      <c r="E2582">
        <v>153.30740322</v>
      </c>
      <c r="F2582">
        <v>92.2</v>
      </c>
      <c r="G2582">
        <v>-36.314652926005998</v>
      </c>
      <c r="H2582">
        <v>-23.832775207574901</v>
      </c>
      <c r="I2582">
        <v>-22.963900785344102</v>
      </c>
      <c r="J2582">
        <v>-7.3178425963470497</v>
      </c>
      <c r="M2582">
        <v>41.836350267038704</v>
      </c>
      <c r="O2582">
        <v>18.221258134490199</v>
      </c>
      <c r="P2582">
        <v>11.0174593618302</v>
      </c>
    </row>
    <row r="2583" spans="1:17" hidden="1" x14ac:dyDescent="0.3">
      <c r="A2583" t="s">
        <v>5328</v>
      </c>
      <c r="B2583" t="s">
        <v>5329</v>
      </c>
      <c r="C2583" t="str">
        <f>IFERROR(VLOOKUP(Table1[[#This Row],[Ticker]],[1]!Table1[[Symbol]:[Industry]],2,FALSE),"-")</f>
        <v>-</v>
      </c>
      <c r="E2583">
        <v>153.04953654600001</v>
      </c>
      <c r="F2583">
        <v>41.83</v>
      </c>
      <c r="G2583">
        <v>333.30851623542901</v>
      </c>
      <c r="H2583">
        <v>-4.8433374939992504</v>
      </c>
      <c r="I2583">
        <v>-12.1462446006687</v>
      </c>
      <c r="J2583">
        <v>4.9448031474944596</v>
      </c>
      <c r="K2583">
        <v>40.2166414455723</v>
      </c>
      <c r="L2583">
        <v>31.701228939841801</v>
      </c>
      <c r="M2583">
        <v>44.3989640759048</v>
      </c>
      <c r="N2583">
        <v>1.03673003276056</v>
      </c>
      <c r="O2583">
        <v>36.935213961271799</v>
      </c>
      <c r="P2583">
        <v>381.912442396313</v>
      </c>
      <c r="Q2583">
        <v>0.13379930984923</v>
      </c>
    </row>
    <row r="2584" spans="1:17" hidden="1" x14ac:dyDescent="0.3">
      <c r="A2584" t="s">
        <v>5330</v>
      </c>
      <c r="B2584" t="s">
        <v>5331</v>
      </c>
      <c r="C2584" t="str">
        <f>IFERROR(VLOOKUP(Table1[[#This Row],[Ticker]],[1]!Table1[[Symbol]:[Industry]],2,FALSE),"-")</f>
        <v>-</v>
      </c>
      <c r="D2584" t="s">
        <v>21</v>
      </c>
      <c r="E2584">
        <v>152.8634375</v>
      </c>
      <c r="F2584">
        <v>203.75</v>
      </c>
      <c r="G2584">
        <v>137.59960340932199</v>
      </c>
      <c r="H2584">
        <v>-36.501451251334601</v>
      </c>
      <c r="I2584">
        <v>-22.442572765223201</v>
      </c>
      <c r="J2584">
        <v>-4.8017967737362701</v>
      </c>
      <c r="K2584">
        <v>283.36867355209301</v>
      </c>
      <c r="L2584">
        <v>249.98974511246399</v>
      </c>
      <c r="M2584">
        <v>24.493377416116399</v>
      </c>
      <c r="N2584">
        <v>1.2994011976047899</v>
      </c>
      <c r="O2584">
        <v>150.79754601226901</v>
      </c>
      <c r="P2584">
        <v>163.92487046632101</v>
      </c>
      <c r="Q2584">
        <v>0.16485011388145501</v>
      </c>
    </row>
    <row r="2585" spans="1:17" hidden="1" x14ac:dyDescent="0.3">
      <c r="A2585" t="s">
        <v>5332</v>
      </c>
      <c r="B2585" t="s">
        <v>5333</v>
      </c>
      <c r="C2585" t="str">
        <f>IFERROR(VLOOKUP(Table1[[#This Row],[Ticker]],[1]!Table1[[Symbol]:[Industry]],2,FALSE),"-")</f>
        <v>-</v>
      </c>
      <c r="D2585" t="s">
        <v>21</v>
      </c>
      <c r="E2585">
        <v>152.61819309000001</v>
      </c>
      <c r="F2585">
        <v>175.1</v>
      </c>
      <c r="G2585">
        <v>124.432255505144</v>
      </c>
      <c r="H2585">
        <v>54.686938054073799</v>
      </c>
      <c r="I2585">
        <v>137.78300764580601</v>
      </c>
      <c r="J2585">
        <v>5.1955263876101698</v>
      </c>
      <c r="K2585">
        <v>131.056796082766</v>
      </c>
      <c r="M2585">
        <v>56.603283645651601</v>
      </c>
      <c r="N2585">
        <v>0.69223171726714405</v>
      </c>
      <c r="O2585">
        <v>13.9920045688178</v>
      </c>
      <c r="P2585">
        <v>182.41935483870901</v>
      </c>
    </row>
    <row r="2586" spans="1:17" hidden="1" x14ac:dyDescent="0.3">
      <c r="A2586" t="s">
        <v>5334</v>
      </c>
      <c r="B2586" t="s">
        <v>5335</v>
      </c>
      <c r="C2586" t="str">
        <f>IFERROR(VLOOKUP(Table1[[#This Row],[Ticker]],[1]!Table1[[Symbol]:[Industry]],2,FALSE),"-")</f>
        <v>-</v>
      </c>
      <c r="D2586" t="s">
        <v>401</v>
      </c>
      <c r="E2586">
        <v>151.99497</v>
      </c>
      <c r="F2586">
        <v>219.5</v>
      </c>
      <c r="G2586">
        <v>89.905625550346798</v>
      </c>
      <c r="H2586">
        <v>5.2918579703985298</v>
      </c>
      <c r="I2586">
        <v>46.652571338955902</v>
      </c>
      <c r="J2586">
        <v>1.5577993421177501</v>
      </c>
      <c r="K2586">
        <v>198.411678952024</v>
      </c>
      <c r="L2586">
        <v>167.03616980176099</v>
      </c>
      <c r="M2586">
        <v>69.394749783037895</v>
      </c>
      <c r="N2586">
        <v>0.67925700584030901</v>
      </c>
      <c r="O2586">
        <v>8.8838268792710693</v>
      </c>
      <c r="P2586">
        <v>153.171856978085</v>
      </c>
      <c r="Q2586">
        <v>0.13280980173054399</v>
      </c>
    </row>
    <row r="2587" spans="1:17" hidden="1" x14ac:dyDescent="0.3">
      <c r="A2587" t="s">
        <v>5336</v>
      </c>
      <c r="B2587" t="s">
        <v>5337</v>
      </c>
      <c r="C2587" t="str">
        <f>IFERROR(VLOOKUP(Table1[[#This Row],[Ticker]],[1]!Table1[[Symbol]:[Industry]],2,FALSE),"-")</f>
        <v>-</v>
      </c>
      <c r="E2587">
        <v>151.68634051999999</v>
      </c>
      <c r="F2587">
        <v>48.4</v>
      </c>
      <c r="G2587">
        <v>-0.61149642508759705</v>
      </c>
      <c r="H2587">
        <v>-4.3744418742415601</v>
      </c>
      <c r="I2587">
        <v>96.7076388170711</v>
      </c>
      <c r="J2587">
        <v>-8.5784326342007908</v>
      </c>
      <c r="K2587">
        <v>46.447651623467898</v>
      </c>
      <c r="L2587">
        <v>37.549801329690702</v>
      </c>
      <c r="M2587">
        <v>40.7150168714508</v>
      </c>
      <c r="N2587">
        <v>1.1494169919619599</v>
      </c>
      <c r="O2587">
        <v>14.008264462809899</v>
      </c>
      <c r="P2587">
        <v>212.86360698125401</v>
      </c>
    </row>
    <row r="2588" spans="1:17" hidden="1" x14ac:dyDescent="0.3">
      <c r="A2588" t="s">
        <v>5338</v>
      </c>
      <c r="B2588" t="s">
        <v>5339</v>
      </c>
      <c r="C2588" t="str">
        <f>IFERROR(VLOOKUP(Table1[[#This Row],[Ticker]],[1]!Table1[[Symbol]:[Industry]],2,FALSE),"-")</f>
        <v>-</v>
      </c>
      <c r="D2588" t="s">
        <v>617</v>
      </c>
      <c r="E2588">
        <v>151.64741384000001</v>
      </c>
      <c r="F2588">
        <v>97.76</v>
      </c>
      <c r="G2588">
        <v>90.0240720615448</v>
      </c>
      <c r="H2588">
        <v>-14.1380580500246</v>
      </c>
      <c r="I2588">
        <v>-30.806999036626198</v>
      </c>
      <c r="J2588">
        <v>-2.3647101884467001</v>
      </c>
      <c r="K2588">
        <v>103.176608687783</v>
      </c>
      <c r="L2588">
        <v>93.558739610853493</v>
      </c>
      <c r="M2588">
        <v>36.538677436738197</v>
      </c>
      <c r="N2588">
        <v>0.46004782882661499</v>
      </c>
      <c r="O2588">
        <v>47.350654664484402</v>
      </c>
      <c r="P2588">
        <v>126.66357523765301</v>
      </c>
      <c r="Q2588">
        <v>0.178599100692824</v>
      </c>
    </row>
    <row r="2589" spans="1:17" hidden="1" x14ac:dyDescent="0.3">
      <c r="A2589" t="s">
        <v>5340</v>
      </c>
      <c r="B2589" t="s">
        <v>5341</v>
      </c>
      <c r="C2589" t="str">
        <f>IFERROR(VLOOKUP(Table1[[#This Row],[Ticker]],[1]!Table1[[Symbol]:[Industry]],2,FALSE),"-")</f>
        <v>-</v>
      </c>
      <c r="D2589" t="s">
        <v>2433</v>
      </c>
      <c r="E2589">
        <v>151.39864299999999</v>
      </c>
      <c r="F2589">
        <v>38.39</v>
      </c>
      <c r="G2589">
        <v>18.160254225264001</v>
      </c>
      <c r="H2589">
        <v>2.4292314495815499</v>
      </c>
      <c r="I2589">
        <v>-25.049444941744301</v>
      </c>
      <c r="J2589">
        <v>-0.49033780897088097</v>
      </c>
      <c r="K2589">
        <v>39.811234681951902</v>
      </c>
      <c r="L2589">
        <v>39.696635708380803</v>
      </c>
      <c r="M2589">
        <v>41.5018682750759</v>
      </c>
      <c r="N2589">
        <v>0.81192543118131</v>
      </c>
      <c r="O2589">
        <v>53.425371190414097</v>
      </c>
      <c r="P2589">
        <v>46.526717557251899</v>
      </c>
      <c r="Q2589">
        <v>9.0705652601806006E-2</v>
      </c>
    </row>
    <row r="2590" spans="1:17" hidden="1" x14ac:dyDescent="0.3">
      <c r="A2590" t="s">
        <v>5342</v>
      </c>
      <c r="B2590" t="s">
        <v>5343</v>
      </c>
      <c r="C2590" t="str">
        <f>IFERROR(VLOOKUP(Table1[[#This Row],[Ticker]],[1]!Table1[[Symbol]:[Industry]],2,FALSE),"-")</f>
        <v>-</v>
      </c>
      <c r="D2590" t="s">
        <v>948</v>
      </c>
      <c r="E2590">
        <v>151.392</v>
      </c>
      <c r="F2590">
        <v>121.6</v>
      </c>
      <c r="G2590">
        <v>16.354661125098101</v>
      </c>
      <c r="H2590">
        <v>-7.0958906232326804</v>
      </c>
      <c r="I2590">
        <v>1.6418474874213</v>
      </c>
      <c r="J2590">
        <v>-12.417918990541001</v>
      </c>
      <c r="K2590">
        <v>124.309208903015</v>
      </c>
      <c r="L2590">
        <v>113.86833658517099</v>
      </c>
      <c r="M2590">
        <v>28.976235364556199</v>
      </c>
      <c r="N2590">
        <v>0.46220216463465202</v>
      </c>
      <c r="O2590">
        <v>26.6447368421052</v>
      </c>
      <c r="P2590">
        <v>43.058823529411697</v>
      </c>
      <c r="Q2590">
        <v>-8.3631303486349992E-3</v>
      </c>
    </row>
    <row r="2591" spans="1:17" hidden="1" x14ac:dyDescent="0.3">
      <c r="A2591" t="s">
        <v>5344</v>
      </c>
      <c r="B2591" t="s">
        <v>5345</v>
      </c>
      <c r="C2591" t="str">
        <f>IFERROR(VLOOKUP(Table1[[#This Row],[Ticker]],[1]!Table1[[Symbol]:[Industry]],2,FALSE),"-")</f>
        <v>-</v>
      </c>
      <c r="D2591" t="s">
        <v>617</v>
      </c>
      <c r="E2591">
        <v>151.16624999999999</v>
      </c>
      <c r="F2591">
        <v>223.95</v>
      </c>
      <c r="G2591">
        <v>-9.6472286874562094</v>
      </c>
      <c r="H2591">
        <v>28.390128677905601</v>
      </c>
      <c r="I2591">
        <v>19.461619315076799</v>
      </c>
      <c r="J2591">
        <v>10.1995229535239</v>
      </c>
      <c r="K2591">
        <v>190.790407988742</v>
      </c>
      <c r="L2591">
        <v>179.86957545652001</v>
      </c>
      <c r="M2591">
        <v>68.928909699228598</v>
      </c>
      <c r="N2591">
        <v>3.74622540977923</v>
      </c>
      <c r="O2591">
        <v>11.542755079258701</v>
      </c>
      <c r="P2591">
        <v>51.266464032421403</v>
      </c>
      <c r="Q2591">
        <v>2.6999303787172E-2</v>
      </c>
    </row>
    <row r="2592" spans="1:17" hidden="1" x14ac:dyDescent="0.3">
      <c r="A2592" t="s">
        <v>5346</v>
      </c>
      <c r="B2592" t="s">
        <v>5347</v>
      </c>
      <c r="C2592" t="str">
        <f>IFERROR(VLOOKUP(Table1[[#This Row],[Ticker]],[1]!Table1[[Symbol]:[Industry]],2,FALSE),"-")</f>
        <v>-</v>
      </c>
      <c r="D2592" t="s">
        <v>130</v>
      </c>
      <c r="E2592">
        <v>151.094050025</v>
      </c>
      <c r="F2592">
        <v>16.75</v>
      </c>
      <c r="G2592">
        <v>55.9302398862324</v>
      </c>
      <c r="H2592">
        <v>13.6263399186701</v>
      </c>
      <c r="I2592">
        <v>45.421799704412301</v>
      </c>
      <c r="J2592">
        <v>12.053936851925901</v>
      </c>
      <c r="K2592">
        <v>14.959809927089401</v>
      </c>
      <c r="L2592">
        <v>13.6861777235333</v>
      </c>
      <c r="M2592">
        <v>70.356755643972903</v>
      </c>
      <c r="N2592">
        <v>1.6048433998679099</v>
      </c>
      <c r="O2592">
        <v>33.9701492537313</v>
      </c>
      <c r="P2592">
        <v>109.113607990012</v>
      </c>
      <c r="Q2592">
        <v>5.5188937697407001E-2</v>
      </c>
    </row>
    <row r="2593" spans="1:17" hidden="1" x14ac:dyDescent="0.3">
      <c r="A2593" t="s">
        <v>5348</v>
      </c>
      <c r="B2593" t="s">
        <v>5349</v>
      </c>
      <c r="C2593" t="str">
        <f>IFERROR(VLOOKUP(Table1[[#This Row],[Ticker]],[1]!Table1[[Symbol]:[Industry]],2,FALSE),"-")</f>
        <v>-</v>
      </c>
      <c r="D2593" t="s">
        <v>21</v>
      </c>
      <c r="E2593">
        <v>151.06559999999999</v>
      </c>
      <c r="F2593">
        <v>107.52</v>
      </c>
      <c r="G2593">
        <v>70.850615095718993</v>
      </c>
      <c r="H2593">
        <v>-8.9513649511646403</v>
      </c>
      <c r="I2593">
        <v>1.0569245828545399</v>
      </c>
      <c r="J2593">
        <v>3.30657080537727</v>
      </c>
      <c r="K2593">
        <v>97.5677180823821</v>
      </c>
      <c r="L2593">
        <v>87.146500273290897</v>
      </c>
      <c r="M2593">
        <v>57.196982948930298</v>
      </c>
      <c r="N2593">
        <v>2.6007903324667998</v>
      </c>
      <c r="O2593">
        <v>20.805431547619001</v>
      </c>
      <c r="P2593">
        <v>138.456420492348</v>
      </c>
      <c r="Q2593">
        <v>6.6020778591050003E-2</v>
      </c>
    </row>
    <row r="2594" spans="1:17" hidden="1" x14ac:dyDescent="0.3">
      <c r="A2594" t="s">
        <v>5350</v>
      </c>
      <c r="B2594" t="s">
        <v>5351</v>
      </c>
      <c r="C2594" t="str">
        <f>IFERROR(VLOOKUP(Table1[[#This Row],[Ticker]],[1]!Table1[[Symbol]:[Industry]],2,FALSE),"-")</f>
        <v>-</v>
      </c>
      <c r="D2594" t="s">
        <v>43</v>
      </c>
      <c r="E2594">
        <v>151.03188</v>
      </c>
      <c r="F2594">
        <v>126.45</v>
      </c>
      <c r="G2594">
        <v>37.425010206835999</v>
      </c>
      <c r="H2594">
        <v>-21.331717183296</v>
      </c>
      <c r="I2594">
        <v>12.077058324911199</v>
      </c>
      <c r="J2594">
        <v>-5.7211529925524101</v>
      </c>
      <c r="K2594">
        <v>129.76666883505601</v>
      </c>
      <c r="L2594">
        <v>112.129914545091</v>
      </c>
      <c r="M2594">
        <v>30.620124982466798</v>
      </c>
      <c r="N2594">
        <v>0.39657423635896599</v>
      </c>
      <c r="O2594">
        <v>32.7006722024515</v>
      </c>
      <c r="P2594">
        <v>70.878378378378301</v>
      </c>
      <c r="Q2594">
        <v>5.7128747806271002E-2</v>
      </c>
    </row>
    <row r="2595" spans="1:17" hidden="1" x14ac:dyDescent="0.3">
      <c r="A2595" t="s">
        <v>5352</v>
      </c>
      <c r="B2595" t="s">
        <v>5353</v>
      </c>
      <c r="C2595" t="str">
        <f>IFERROR(VLOOKUP(Table1[[#This Row],[Ticker]],[1]!Table1[[Symbol]:[Industry]],2,FALSE),"-")</f>
        <v>-</v>
      </c>
      <c r="D2595" t="s">
        <v>21</v>
      </c>
      <c r="E2595">
        <v>150.97746620000001</v>
      </c>
      <c r="F2595">
        <v>0.4</v>
      </c>
      <c r="G2595">
        <v>-25.353764466324701</v>
      </c>
      <c r="H2595">
        <v>-7.4994418742415601</v>
      </c>
      <c r="I2595">
        <v>-45.336345658996102</v>
      </c>
      <c r="J2595">
        <v>1.2890407164186199</v>
      </c>
      <c r="K2595">
        <v>0.49873312468040298</v>
      </c>
      <c r="L2595">
        <v>0.52400865632191196</v>
      </c>
      <c r="M2595">
        <v>84.788138969605299</v>
      </c>
      <c r="N2595">
        <v>1.3384275609420599</v>
      </c>
      <c r="O2595">
        <v>137.49999999999901</v>
      </c>
      <c r="P2595">
        <v>14.285714285714301</v>
      </c>
      <c r="Q2595">
        <v>8.2201538292525994E-2</v>
      </c>
    </row>
    <row r="2596" spans="1:17" hidden="1" x14ac:dyDescent="0.3">
      <c r="A2596" t="s">
        <v>5354</v>
      </c>
      <c r="B2596" t="s">
        <v>5355</v>
      </c>
      <c r="C2596" t="str">
        <f>IFERROR(VLOOKUP(Table1[[#This Row],[Ticker]],[1]!Table1[[Symbol]:[Industry]],2,FALSE),"-")</f>
        <v>-</v>
      </c>
      <c r="D2596" t="s">
        <v>21</v>
      </c>
      <c r="E2596">
        <v>150.79220145599999</v>
      </c>
      <c r="F2596">
        <v>8.9700000000000006</v>
      </c>
      <c r="G2596">
        <v>29.6844238800103</v>
      </c>
      <c r="H2596">
        <v>25.7331865245499</v>
      </c>
      <c r="I2596">
        <v>66.917823776205196</v>
      </c>
      <c r="J2596">
        <v>6.6808745048252298</v>
      </c>
      <c r="K2596">
        <v>7.3168787652071297</v>
      </c>
      <c r="L2596">
        <v>6.06959195263439</v>
      </c>
      <c r="M2596">
        <v>80.869702120666901</v>
      </c>
      <c r="N2596">
        <v>0.57425753087662301</v>
      </c>
      <c r="O2596">
        <v>0.334448160535116</v>
      </c>
      <c r="P2596">
        <v>139.19999999999999</v>
      </c>
      <c r="Q2596">
        <v>-1.8276362311089998E-2</v>
      </c>
    </row>
    <row r="2597" spans="1:17" hidden="1" x14ac:dyDescent="0.3">
      <c r="A2597" t="s">
        <v>5356</v>
      </c>
      <c r="B2597" t="s">
        <v>5357</v>
      </c>
      <c r="C2597" t="str">
        <f>IFERROR(VLOOKUP(Table1[[#This Row],[Ticker]],[1]!Table1[[Symbol]:[Industry]],2,FALSE),"-")</f>
        <v>-</v>
      </c>
      <c r="D2597" t="s">
        <v>130</v>
      </c>
      <c r="E2597">
        <v>150.34289361500001</v>
      </c>
      <c r="F2597">
        <v>218.15</v>
      </c>
      <c r="G2597">
        <v>330.64539941327303</v>
      </c>
      <c r="H2597">
        <v>15.9281403531098</v>
      </c>
      <c r="I2597">
        <v>204.75319502151299</v>
      </c>
      <c r="J2597">
        <v>8.4172458446237499</v>
      </c>
      <c r="K2597">
        <v>186.62143702512401</v>
      </c>
      <c r="L2597">
        <v>128.91900899161999</v>
      </c>
      <c r="M2597">
        <v>81.392745931499206</v>
      </c>
      <c r="N2597">
        <v>0.82183633734526396</v>
      </c>
      <c r="O2597">
        <v>0</v>
      </c>
      <c r="P2597">
        <v>416.82065861170298</v>
      </c>
      <c r="Q2597">
        <v>0.12757219643624801</v>
      </c>
    </row>
    <row r="2598" spans="1:17" hidden="1" x14ac:dyDescent="0.3">
      <c r="A2598" t="s">
        <v>5358</v>
      </c>
      <c r="B2598" t="s">
        <v>5359</v>
      </c>
      <c r="C2598" t="str">
        <f>IFERROR(VLOOKUP(Table1[[#This Row],[Ticker]],[1]!Table1[[Symbol]:[Industry]],2,FALSE),"-")</f>
        <v>-</v>
      </c>
      <c r="D2598" t="s">
        <v>122</v>
      </c>
      <c r="E2598">
        <v>150.32351700000001</v>
      </c>
      <c r="F2598">
        <v>370.1</v>
      </c>
      <c r="G2598">
        <v>443.94326675963998</v>
      </c>
      <c r="H2598">
        <v>-10.5843071474724</v>
      </c>
      <c r="I2598">
        <v>50.108244792164598</v>
      </c>
      <c r="J2598">
        <v>1.25394178974458E-3</v>
      </c>
      <c r="K2598">
        <v>400.06320116840601</v>
      </c>
      <c r="L2598">
        <v>304.90696374701901</v>
      </c>
      <c r="M2598">
        <v>35.111675890246197</v>
      </c>
      <c r="N2598">
        <v>1.6401869786198899</v>
      </c>
      <c r="O2598">
        <v>31.099702783031599</v>
      </c>
      <c r="P2598">
        <v>469.29703122596499</v>
      </c>
      <c r="Q2598">
        <v>0.27921570625762199</v>
      </c>
    </row>
    <row r="2599" spans="1:17" hidden="1" x14ac:dyDescent="0.3">
      <c r="A2599" t="s">
        <v>5360</v>
      </c>
      <c r="B2599" t="s">
        <v>5361</v>
      </c>
      <c r="C2599" t="str">
        <f>IFERROR(VLOOKUP(Table1[[#This Row],[Ticker]],[1]!Table1[[Symbol]:[Industry]],2,FALSE),"-")</f>
        <v>-</v>
      </c>
      <c r="E2599">
        <v>150.21564799999999</v>
      </c>
      <c r="F2599">
        <v>145.4</v>
      </c>
      <c r="G2599">
        <v>-50.016976901557797</v>
      </c>
      <c r="H2599">
        <v>-10.6629450377447</v>
      </c>
      <c r="I2599">
        <v>-19.977695869966599</v>
      </c>
      <c r="J2599">
        <v>-1.2750618476839399</v>
      </c>
      <c r="K2599">
        <v>152.62323834207001</v>
      </c>
      <c r="L2599">
        <v>158.66780680940599</v>
      </c>
      <c r="M2599">
        <v>18.438411420697701</v>
      </c>
      <c r="N2599">
        <v>0.59595959595959502</v>
      </c>
      <c r="O2599">
        <v>60.591471801925699</v>
      </c>
      <c r="P2599">
        <v>38.081671415004699</v>
      </c>
    </row>
    <row r="2600" spans="1:17" hidden="1" x14ac:dyDescent="0.3">
      <c r="A2600" t="s">
        <v>5362</v>
      </c>
      <c r="B2600" t="s">
        <v>5363</v>
      </c>
      <c r="C2600" t="str">
        <f>IFERROR(VLOOKUP(Table1[[#This Row],[Ticker]],[1]!Table1[[Symbol]:[Industry]],2,FALSE),"-")</f>
        <v>-</v>
      </c>
      <c r="D2600" t="s">
        <v>216</v>
      </c>
      <c r="E2600">
        <v>150.02256</v>
      </c>
      <c r="F2600">
        <v>146.05000000000001</v>
      </c>
      <c r="G2600">
        <v>60.1065529939927</v>
      </c>
      <c r="H2600">
        <v>5.66540158105831</v>
      </c>
      <c r="I2600">
        <v>-46.303507152473401</v>
      </c>
      <c r="J2600">
        <v>-2.26516085758493</v>
      </c>
      <c r="K2600">
        <v>152.85094515696301</v>
      </c>
      <c r="M2600">
        <v>48.156217566711902</v>
      </c>
      <c r="N2600">
        <v>0.32918932918932903</v>
      </c>
      <c r="O2600">
        <v>90.585415953440602</v>
      </c>
      <c r="P2600">
        <v>124.692307692307</v>
      </c>
    </row>
    <row r="2601" spans="1:17" hidden="1" x14ac:dyDescent="0.3">
      <c r="A2601" t="s">
        <v>5364</v>
      </c>
      <c r="B2601" t="s">
        <v>5365</v>
      </c>
      <c r="C2601" t="str">
        <f>IFERROR(VLOOKUP(Table1[[#This Row],[Ticker]],[1]!Table1[[Symbol]:[Industry]],2,FALSE),"-")</f>
        <v>-</v>
      </c>
      <c r="D2601" t="s">
        <v>130</v>
      </c>
      <c r="E2601">
        <v>149.59372657500001</v>
      </c>
      <c r="F2601">
        <v>7.65</v>
      </c>
      <c r="G2601">
        <v>-3.6214810017577701</v>
      </c>
      <c r="H2601">
        <v>-0.73887849395986704</v>
      </c>
      <c r="I2601">
        <v>-21.684240188708799</v>
      </c>
      <c r="J2601">
        <v>0.19749504655969899</v>
      </c>
      <c r="K2601">
        <v>7.5541332684308102</v>
      </c>
      <c r="L2601">
        <v>7.9655270345044196</v>
      </c>
      <c r="M2601">
        <v>64.127031517046504</v>
      </c>
      <c r="N2601">
        <v>1.4874130824454601</v>
      </c>
      <c r="O2601">
        <v>60.130718954248302</v>
      </c>
      <c r="P2601">
        <v>23.387096774193498</v>
      </c>
      <c r="Q2601">
        <v>4.0112697998983003E-2</v>
      </c>
    </row>
    <row r="2602" spans="1:17" hidden="1" x14ac:dyDescent="0.3">
      <c r="A2602" t="s">
        <v>5366</v>
      </c>
      <c r="B2602" t="s">
        <v>5367</v>
      </c>
      <c r="C2602" t="str">
        <f>IFERROR(VLOOKUP(Table1[[#This Row],[Ticker]],[1]!Table1[[Symbol]:[Industry]],2,FALSE),"-")</f>
        <v>-</v>
      </c>
      <c r="E2602">
        <v>149.563602</v>
      </c>
      <c r="F2602">
        <v>162.69999999999999</v>
      </c>
      <c r="G2602">
        <v>268.11661038252601</v>
      </c>
      <c r="H2602">
        <v>58.299814631334598</v>
      </c>
      <c r="I2602">
        <v>72.652531880443107</v>
      </c>
      <c r="J2602">
        <v>9.1209777562764405</v>
      </c>
      <c r="K2602">
        <v>119.33878005042899</v>
      </c>
      <c r="L2602">
        <v>90.107011442231396</v>
      </c>
      <c r="M2602">
        <v>82.024650984523603</v>
      </c>
      <c r="N2602">
        <v>1.2966083708142599</v>
      </c>
      <c r="O2602">
        <v>0.73755377996313998</v>
      </c>
      <c r="P2602">
        <v>351.31761442441001</v>
      </c>
      <c r="Q2602">
        <v>0.17658748755807999</v>
      </c>
    </row>
    <row r="2603" spans="1:17" hidden="1" x14ac:dyDescent="0.3">
      <c r="A2603" t="s">
        <v>5368</v>
      </c>
      <c r="B2603" t="s">
        <v>5369</v>
      </c>
      <c r="C2603" t="str">
        <f>IFERROR(VLOOKUP(Table1[[#This Row],[Ticker]],[1]!Table1[[Symbol]:[Industry]],2,FALSE),"-")</f>
        <v>-</v>
      </c>
      <c r="D2603" t="s">
        <v>304</v>
      </c>
      <c r="E2603">
        <v>149.21928</v>
      </c>
      <c r="F2603">
        <v>125.1</v>
      </c>
      <c r="G2603">
        <v>33.2704008354265</v>
      </c>
      <c r="H2603">
        <v>10.6522168935309</v>
      </c>
      <c r="I2603">
        <v>-25.816308915397499</v>
      </c>
      <c r="J2603">
        <v>-3.5869740733892601</v>
      </c>
      <c r="K2603">
        <v>124.53931800650599</v>
      </c>
      <c r="L2603">
        <v>117.12122734501099</v>
      </c>
      <c r="M2603">
        <v>52.258432770479601</v>
      </c>
      <c r="N2603">
        <v>1.2155978181209799</v>
      </c>
      <c r="O2603">
        <v>31.015187849720199</v>
      </c>
      <c r="P2603">
        <v>62.2568093385214</v>
      </c>
      <c r="Q2603">
        <v>8.3703010892707E-2</v>
      </c>
    </row>
    <row r="2604" spans="1:17" hidden="1" x14ac:dyDescent="0.3">
      <c r="A2604" t="s">
        <v>5370</v>
      </c>
      <c r="B2604" t="s">
        <v>5371</v>
      </c>
      <c r="C2604" t="str">
        <f>IFERROR(VLOOKUP(Table1[[#This Row],[Ticker]],[1]!Table1[[Symbol]:[Industry]],2,FALSE),"-")</f>
        <v>-</v>
      </c>
      <c r="D2604" t="s">
        <v>653</v>
      </c>
      <c r="E2604">
        <v>148.81651124999999</v>
      </c>
      <c r="F2604">
        <v>73.75</v>
      </c>
      <c r="G2604">
        <v>-46.307676577793004</v>
      </c>
      <c r="H2604">
        <v>17.083891459091699</v>
      </c>
      <c r="I2604">
        <v>-26.495765948851201</v>
      </c>
      <c r="J2604">
        <v>7.6899527295755297</v>
      </c>
      <c r="K2604">
        <v>69.518302131174906</v>
      </c>
      <c r="M2604">
        <v>72.660870544149304</v>
      </c>
      <c r="N2604">
        <v>0.96557182429758603</v>
      </c>
      <c r="O2604">
        <v>54.915254237288103</v>
      </c>
      <c r="P2604">
        <v>25</v>
      </c>
    </row>
    <row r="2605" spans="1:17" hidden="1" x14ac:dyDescent="0.3">
      <c r="A2605" t="s">
        <v>5372</v>
      </c>
      <c r="B2605" t="s">
        <v>5373</v>
      </c>
      <c r="C2605" t="str">
        <f>IFERROR(VLOOKUP(Table1[[#This Row],[Ticker]],[1]!Table1[[Symbol]:[Industry]],2,FALSE),"-")</f>
        <v>-</v>
      </c>
      <c r="D2605" t="s">
        <v>5374</v>
      </c>
      <c r="E2605">
        <v>148.58800357499999</v>
      </c>
      <c r="F2605">
        <v>105.84</v>
      </c>
      <c r="G2605">
        <v>170.70217958961899</v>
      </c>
      <c r="H2605">
        <v>24.8005581257584</v>
      </c>
      <c r="I2605">
        <v>61.647520898291198</v>
      </c>
      <c r="J2605">
        <v>9.1014111943433793</v>
      </c>
      <c r="K2605">
        <v>97.0950421919229</v>
      </c>
      <c r="L2605">
        <v>81.342249070564506</v>
      </c>
      <c r="M2605">
        <v>77.577713747466603</v>
      </c>
      <c r="N2605">
        <v>0.51256588513827295</v>
      </c>
      <c r="O2605">
        <v>20.512093726379401</v>
      </c>
      <c r="P2605">
        <v>201.109530583214</v>
      </c>
      <c r="Q2605">
        <v>0.10821337084661201</v>
      </c>
    </row>
    <row r="2606" spans="1:17" hidden="1" x14ac:dyDescent="0.3">
      <c r="A2606" t="s">
        <v>5375</v>
      </c>
      <c r="B2606" t="s">
        <v>5376</v>
      </c>
      <c r="C2606" t="str">
        <f>IFERROR(VLOOKUP(Table1[[#This Row],[Ticker]],[1]!Table1[[Symbol]:[Industry]],2,FALSE),"-")</f>
        <v>-</v>
      </c>
      <c r="E2606">
        <v>148.44</v>
      </c>
      <c r="F2606">
        <v>120</v>
      </c>
      <c r="G2606">
        <v>17.164050260516099</v>
      </c>
      <c r="H2606">
        <v>-3.9137845037236301</v>
      </c>
      <c r="I2606">
        <v>13.323358431517301</v>
      </c>
      <c r="J2606">
        <v>4.7992808540386296</v>
      </c>
      <c r="K2606">
        <v>118.354727854449</v>
      </c>
      <c r="L2606">
        <v>113.844202603133</v>
      </c>
      <c r="M2606">
        <v>73.423354296945007</v>
      </c>
      <c r="N2606">
        <v>1.0019142111814301</v>
      </c>
      <c r="O2606">
        <v>42.125</v>
      </c>
      <c r="P2606">
        <v>67.890870933892899</v>
      </c>
      <c r="Q2606">
        <v>0.13708920010546899</v>
      </c>
    </row>
    <row r="2607" spans="1:17" hidden="1" x14ac:dyDescent="0.3">
      <c r="A2607" t="s">
        <v>5377</v>
      </c>
      <c r="B2607" t="s">
        <v>5378</v>
      </c>
      <c r="C2607" t="str">
        <f>IFERROR(VLOOKUP(Table1[[#This Row],[Ticker]],[1]!Table1[[Symbol]:[Industry]],2,FALSE),"-")</f>
        <v>-</v>
      </c>
      <c r="D2607" t="s">
        <v>242</v>
      </c>
      <c r="E2607">
        <v>148.27765237200001</v>
      </c>
      <c r="F2607">
        <v>145.62</v>
      </c>
      <c r="G2607">
        <v>0.83341057700284005</v>
      </c>
      <c r="H2607">
        <v>36.175401800602103</v>
      </c>
      <c r="I2607">
        <v>-10.596327088893901</v>
      </c>
      <c r="J2607">
        <v>-3.1991490554591002</v>
      </c>
      <c r="K2607">
        <v>126.02676350370599</v>
      </c>
      <c r="L2607">
        <v>121.162730645229</v>
      </c>
      <c r="M2607">
        <v>59.466431648042402</v>
      </c>
      <c r="N2607">
        <v>3.6955385845356101</v>
      </c>
      <c r="O2607">
        <v>13.308611454470499</v>
      </c>
      <c r="P2607">
        <v>52.401883830455198</v>
      </c>
      <c r="Q2607">
        <v>6.1732458054677003E-2</v>
      </c>
    </row>
    <row r="2608" spans="1:17" hidden="1" x14ac:dyDescent="0.3">
      <c r="A2608" t="s">
        <v>5379</v>
      </c>
      <c r="B2608" t="s">
        <v>5380</v>
      </c>
      <c r="C2608" t="str">
        <f>IFERROR(VLOOKUP(Table1[[#This Row],[Ticker]],[1]!Table1[[Symbol]:[Industry]],2,FALSE),"-")</f>
        <v>-</v>
      </c>
      <c r="D2608" t="s">
        <v>387</v>
      </c>
      <c r="E2608">
        <v>148.22428707</v>
      </c>
      <c r="F2608">
        <v>22.95</v>
      </c>
      <c r="G2608">
        <v>37.119733766890803</v>
      </c>
      <c r="H2608">
        <v>9.91657879759304</v>
      </c>
      <c r="I2608">
        <v>-4.7600216714571904</v>
      </c>
      <c r="J2608">
        <v>-2.4064804725751601</v>
      </c>
      <c r="K2608">
        <v>22.1054261429815</v>
      </c>
      <c r="L2608">
        <v>20.3165191268812</v>
      </c>
      <c r="M2608">
        <v>51.856457639427099</v>
      </c>
      <c r="N2608">
        <v>1.11264095399935</v>
      </c>
      <c r="O2608">
        <v>28.540305010893199</v>
      </c>
      <c r="P2608">
        <v>75.190839694656503</v>
      </c>
      <c r="Q2608">
        <v>2.8904436406286999E-2</v>
      </c>
    </row>
    <row r="2609" spans="1:17" hidden="1" x14ac:dyDescent="0.3">
      <c r="A2609" t="s">
        <v>5381</v>
      </c>
      <c r="B2609" t="s">
        <v>5382</v>
      </c>
      <c r="C2609" t="str">
        <f>IFERROR(VLOOKUP(Table1[[#This Row],[Ticker]],[1]!Table1[[Symbol]:[Industry]],2,FALSE),"-")</f>
        <v>-</v>
      </c>
      <c r="D2609" t="s">
        <v>948</v>
      </c>
      <c r="E2609">
        <v>147.56159374999999</v>
      </c>
      <c r="F2609">
        <v>72.25</v>
      </c>
      <c r="G2609">
        <v>126.30071132608199</v>
      </c>
      <c r="H2609">
        <v>-1.83787429814945</v>
      </c>
      <c r="I2609">
        <v>32.151018001551797</v>
      </c>
      <c r="J2609">
        <v>-7.9992717878203701</v>
      </c>
      <c r="K2609">
        <v>66.860138448766904</v>
      </c>
      <c r="L2609">
        <v>55.990436750496201</v>
      </c>
      <c r="M2609">
        <v>64.077687754736004</v>
      </c>
      <c r="N2609">
        <v>0.71185395526560002</v>
      </c>
      <c r="O2609">
        <v>16.2629757785467</v>
      </c>
      <c r="P2609">
        <v>182.11636079656299</v>
      </c>
      <c r="Q2609">
        <v>5.4001775427945001E-2</v>
      </c>
    </row>
    <row r="2610" spans="1:17" hidden="1" x14ac:dyDescent="0.3">
      <c r="A2610" t="s">
        <v>5383</v>
      </c>
      <c r="B2610" t="s">
        <v>5384</v>
      </c>
      <c r="C2610" t="str">
        <f>IFERROR(VLOOKUP(Table1[[#This Row],[Ticker]],[1]!Table1[[Symbol]:[Industry]],2,FALSE),"-")</f>
        <v>-</v>
      </c>
      <c r="D2610" t="s">
        <v>230</v>
      </c>
      <c r="E2610">
        <v>147.17349899999999</v>
      </c>
      <c r="F2610">
        <v>459.3</v>
      </c>
      <c r="G2610">
        <v>78.417309180525294</v>
      </c>
      <c r="H2610">
        <v>10.013248481088301</v>
      </c>
      <c r="I2610">
        <v>43.7975304151784</v>
      </c>
      <c r="J2610">
        <v>2.5365973451411601</v>
      </c>
      <c r="K2610">
        <v>436.40527514992698</v>
      </c>
      <c r="L2610">
        <v>360.45561988096699</v>
      </c>
      <c r="M2610">
        <v>48.838828806058302</v>
      </c>
      <c r="N2610">
        <v>0.33949534861558001</v>
      </c>
      <c r="O2610">
        <v>15.392989331591499</v>
      </c>
      <c r="P2610">
        <v>121.242774566474</v>
      </c>
      <c r="Q2610">
        <v>8.6865984772968002E-2</v>
      </c>
    </row>
    <row r="2611" spans="1:17" hidden="1" x14ac:dyDescent="0.3">
      <c r="A2611" t="s">
        <v>5385</v>
      </c>
      <c r="B2611" t="s">
        <v>5386</v>
      </c>
      <c r="C2611" t="str">
        <f>IFERROR(VLOOKUP(Table1[[#This Row],[Ticker]],[1]!Table1[[Symbol]:[Industry]],2,FALSE),"-")</f>
        <v>-</v>
      </c>
      <c r="D2611" t="s">
        <v>997</v>
      </c>
      <c r="E2611">
        <v>146.44868930000001</v>
      </c>
      <c r="F2611">
        <v>22.6</v>
      </c>
      <c r="G2611">
        <v>118.18071829229601</v>
      </c>
      <c r="H2611">
        <v>16.4002795742263</v>
      </c>
      <c r="I2611">
        <v>-3.66168921923901</v>
      </c>
      <c r="J2611">
        <v>-6.19169288658947</v>
      </c>
      <c r="K2611">
        <v>21.0617618196822</v>
      </c>
      <c r="L2611">
        <v>19.588354383821802</v>
      </c>
      <c r="M2611">
        <v>52.666151018557997</v>
      </c>
      <c r="N2611">
        <v>0.930559317418857</v>
      </c>
      <c r="O2611">
        <v>30.1327433628318</v>
      </c>
      <c r="P2611">
        <v>143.53448275861999</v>
      </c>
      <c r="Q2611">
        <v>0.13162679921145201</v>
      </c>
    </row>
    <row r="2612" spans="1:17" hidden="1" x14ac:dyDescent="0.3">
      <c r="A2612" t="s">
        <v>5387</v>
      </c>
      <c r="B2612" t="s">
        <v>5388</v>
      </c>
      <c r="C2612" t="str">
        <f>IFERROR(VLOOKUP(Table1[[#This Row],[Ticker]],[1]!Table1[[Symbol]:[Industry]],2,FALSE),"-")</f>
        <v>-</v>
      </c>
      <c r="E2612">
        <v>145.59234269999999</v>
      </c>
      <c r="F2612">
        <v>73.989999999999995</v>
      </c>
      <c r="G2612">
        <v>-53.057639538620798</v>
      </c>
      <c r="H2612">
        <v>13.7025054146622</v>
      </c>
      <c r="I2612">
        <v>-31.8231250261396</v>
      </c>
      <c r="J2612">
        <v>14.6157888746274</v>
      </c>
      <c r="K2612">
        <v>67.788721830093706</v>
      </c>
      <c r="L2612">
        <v>87.078102288241297</v>
      </c>
      <c r="M2612">
        <v>75.767366915969802</v>
      </c>
      <c r="N2612">
        <v>2.3275392902759999</v>
      </c>
      <c r="O2612">
        <v>96.986079199891805</v>
      </c>
      <c r="P2612">
        <v>33.315315315315303</v>
      </c>
    </row>
    <row r="2613" spans="1:17" hidden="1" x14ac:dyDescent="0.3">
      <c r="A2613" t="s">
        <v>5389</v>
      </c>
      <c r="B2613" t="s">
        <v>5390</v>
      </c>
      <c r="C2613" t="str">
        <f>IFERROR(VLOOKUP(Table1[[#This Row],[Ticker]],[1]!Table1[[Symbol]:[Industry]],2,FALSE),"-")</f>
        <v>-</v>
      </c>
      <c r="D2613" t="s">
        <v>304</v>
      </c>
      <c r="E2613">
        <v>145.50342499999999</v>
      </c>
      <c r="F2613">
        <v>64.599999999999994</v>
      </c>
      <c r="G2613">
        <v>-19.798208910769102</v>
      </c>
      <c r="M2613">
        <v>99.999992872253003</v>
      </c>
      <c r="N2613">
        <v>1</v>
      </c>
      <c r="O2613">
        <v>0</v>
      </c>
      <c r="P2613">
        <v>5.5555555555555296</v>
      </c>
    </row>
    <row r="2614" spans="1:17" hidden="1" x14ac:dyDescent="0.3">
      <c r="A2614" t="s">
        <v>5391</v>
      </c>
      <c r="B2614" t="s">
        <v>4423</v>
      </c>
      <c r="C2614" t="str">
        <f>IFERROR(VLOOKUP(Table1[[#This Row],[Ticker]],[1]!Table1[[Symbol]:[Industry]],2,FALSE),"-")</f>
        <v>-</v>
      </c>
      <c r="D2614" t="s">
        <v>408</v>
      </c>
      <c r="E2614">
        <v>145.480164</v>
      </c>
      <c r="F2614">
        <v>11.54</v>
      </c>
      <c r="G2614">
        <v>46.801924156429699</v>
      </c>
      <c r="H2614">
        <v>6.6429854076039696</v>
      </c>
      <c r="I2614">
        <v>-16.7098661654646</v>
      </c>
      <c r="J2614">
        <v>0.87933671605034602</v>
      </c>
      <c r="K2614">
        <v>11.0226554021854</v>
      </c>
      <c r="L2614">
        <v>10.093533766286701</v>
      </c>
      <c r="M2614">
        <v>59.494404203645203</v>
      </c>
      <c r="N2614">
        <v>0.92148414462561201</v>
      </c>
      <c r="O2614">
        <v>43.0675909878683</v>
      </c>
      <c r="P2614">
        <v>77.538461538461505</v>
      </c>
      <c r="Q2614">
        <v>-3.268058780729E-3</v>
      </c>
    </row>
    <row r="2615" spans="1:17" hidden="1" x14ac:dyDescent="0.3">
      <c r="A2615" t="s">
        <v>5392</v>
      </c>
      <c r="B2615" t="s">
        <v>5393</v>
      </c>
      <c r="C2615" t="str">
        <f>IFERROR(VLOOKUP(Table1[[#This Row],[Ticker]],[1]!Table1[[Symbol]:[Industry]],2,FALSE),"-")</f>
        <v>-</v>
      </c>
      <c r="E2615">
        <v>145.27055480000001</v>
      </c>
      <c r="F2615">
        <v>204.4</v>
      </c>
      <c r="G2615">
        <v>75.827337895880007</v>
      </c>
      <c r="H2615">
        <v>8.7699264213484103</v>
      </c>
      <c r="I2615">
        <v>9.51898529621592</v>
      </c>
      <c r="J2615">
        <v>-10.5308758011723</v>
      </c>
      <c r="K2615">
        <v>171.46411207283001</v>
      </c>
      <c r="L2615">
        <v>158.665546640419</v>
      </c>
      <c r="M2615">
        <v>72.733617428104793</v>
      </c>
      <c r="N2615">
        <v>3.2525866606678999</v>
      </c>
      <c r="O2615">
        <v>7.6320939334637998</v>
      </c>
      <c r="P2615">
        <v>104.809619238476</v>
      </c>
      <c r="Q2615">
        <v>0.209142470296272</v>
      </c>
    </row>
    <row r="2616" spans="1:17" hidden="1" x14ac:dyDescent="0.3">
      <c r="A2616" t="s">
        <v>5394</v>
      </c>
      <c r="B2616" t="s">
        <v>5395</v>
      </c>
      <c r="C2616" t="str">
        <f>IFERROR(VLOOKUP(Table1[[#This Row],[Ticker]],[1]!Table1[[Symbol]:[Industry]],2,FALSE),"-")</f>
        <v>-</v>
      </c>
      <c r="D2616" t="s">
        <v>191</v>
      </c>
      <c r="E2616">
        <v>145.12892914</v>
      </c>
      <c r="F2616">
        <v>174.2</v>
      </c>
      <c r="G2616">
        <v>179.72510535513399</v>
      </c>
      <c r="H2616">
        <v>30.060558125758401</v>
      </c>
      <c r="I2616">
        <v>44.792667242293902</v>
      </c>
      <c r="J2616">
        <v>17.188596436849199</v>
      </c>
      <c r="K2616">
        <v>136.96918307898699</v>
      </c>
      <c r="L2616">
        <v>108.215685323633</v>
      </c>
      <c r="M2616">
        <v>80.797995768648406</v>
      </c>
      <c r="N2616">
        <v>0.76229697967902499</v>
      </c>
      <c r="O2616">
        <v>3.0424799081515599</v>
      </c>
      <c r="P2616">
        <v>228.36946277096999</v>
      </c>
      <c r="Q2616">
        <v>0.231628955434833</v>
      </c>
    </row>
    <row r="2617" spans="1:17" hidden="1" x14ac:dyDescent="0.3">
      <c r="A2617" t="s">
        <v>5396</v>
      </c>
      <c r="B2617" t="s">
        <v>5397</v>
      </c>
      <c r="C2617" t="str">
        <f>IFERROR(VLOOKUP(Table1[[#This Row],[Ticker]],[1]!Table1[[Symbol]:[Industry]],2,FALSE),"-")</f>
        <v>-</v>
      </c>
      <c r="D2617" t="s">
        <v>191</v>
      </c>
      <c r="E2617">
        <v>144.781836535</v>
      </c>
      <c r="F2617">
        <v>207.55</v>
      </c>
      <c r="G2617">
        <v>304.53438797775101</v>
      </c>
      <c r="H2617">
        <v>20.543517552966001</v>
      </c>
      <c r="I2617">
        <v>15.164440649032301</v>
      </c>
      <c r="J2617">
        <v>5.4857958210887601</v>
      </c>
      <c r="K2617">
        <v>192.08585870701</v>
      </c>
      <c r="L2617">
        <v>157.69158839081999</v>
      </c>
      <c r="M2617">
        <v>59.368725155430198</v>
      </c>
      <c r="N2617">
        <v>1.3594216842876301</v>
      </c>
      <c r="O2617">
        <v>5.9985545651649996</v>
      </c>
      <c r="Q2617">
        <v>0.12110335438950599</v>
      </c>
    </row>
    <row r="2618" spans="1:17" hidden="1" x14ac:dyDescent="0.3">
      <c r="A2618" t="s">
        <v>5398</v>
      </c>
      <c r="B2618" t="s">
        <v>5399</v>
      </c>
      <c r="C2618" t="str">
        <f>IFERROR(VLOOKUP(Table1[[#This Row],[Ticker]],[1]!Table1[[Symbol]:[Industry]],2,FALSE),"-")</f>
        <v>-</v>
      </c>
      <c r="D2618" t="s">
        <v>1415</v>
      </c>
      <c r="E2618">
        <v>144.65145470299899</v>
      </c>
      <c r="F2618">
        <v>75.47</v>
      </c>
      <c r="G2618">
        <v>-11.5449632523641</v>
      </c>
      <c r="H2618">
        <v>22.704293270070799</v>
      </c>
      <c r="I2618">
        <v>-14.4335229914675</v>
      </c>
      <c r="J2618">
        <v>5.5652836524553599</v>
      </c>
      <c r="K2618">
        <v>69.130808312163197</v>
      </c>
      <c r="L2618">
        <v>67.540860093570103</v>
      </c>
      <c r="M2618">
        <v>64.943166037718896</v>
      </c>
      <c r="N2618">
        <v>1.47741439511788</v>
      </c>
      <c r="O2618">
        <v>29.852921690738</v>
      </c>
      <c r="P2618">
        <v>47.402343749999901</v>
      </c>
      <c r="Q2618">
        <v>7.6104380732180996E-2</v>
      </c>
    </row>
    <row r="2619" spans="1:17" hidden="1" x14ac:dyDescent="0.3">
      <c r="A2619" t="s">
        <v>5400</v>
      </c>
      <c r="B2619" t="s">
        <v>5401</v>
      </c>
      <c r="C2619" t="str">
        <f>IFERROR(VLOOKUP(Table1[[#This Row],[Ticker]],[1]!Table1[[Symbol]:[Industry]],2,FALSE),"-")</f>
        <v>-</v>
      </c>
      <c r="D2619" t="s">
        <v>408</v>
      </c>
      <c r="E2619">
        <v>144.56646423199999</v>
      </c>
      <c r="F2619">
        <v>24.98</v>
      </c>
      <c r="G2619">
        <v>-19.908428881689801</v>
      </c>
      <c r="H2619">
        <v>-8.5095428843425704</v>
      </c>
      <c r="I2619">
        <v>-5.5692671190160103</v>
      </c>
      <c r="J2619">
        <v>-2.6835125519092999</v>
      </c>
      <c r="K2619">
        <v>24.811676830567698</v>
      </c>
      <c r="L2619">
        <v>23.896503535506099</v>
      </c>
      <c r="M2619">
        <v>55.648518332171498</v>
      </c>
      <c r="N2619">
        <v>1.2611933327534399</v>
      </c>
      <c r="O2619">
        <v>19.855884707766201</v>
      </c>
      <c r="P2619">
        <v>42.255125284738</v>
      </c>
      <c r="Q2619">
        <v>1.3346795340247001E-2</v>
      </c>
    </row>
    <row r="2620" spans="1:17" hidden="1" x14ac:dyDescent="0.3">
      <c r="A2620" t="s">
        <v>5402</v>
      </c>
      <c r="B2620" t="s">
        <v>5403</v>
      </c>
      <c r="C2620" t="str">
        <f>IFERROR(VLOOKUP(Table1[[#This Row],[Ticker]],[1]!Table1[[Symbol]:[Industry]],2,FALSE),"-")</f>
        <v>-</v>
      </c>
      <c r="D2620" t="s">
        <v>75</v>
      </c>
      <c r="E2620">
        <v>144.54015508800001</v>
      </c>
      <c r="F2620">
        <v>52.08</v>
      </c>
      <c r="G2620">
        <v>41.302235533675201</v>
      </c>
      <c r="H2620">
        <v>2.6498118571017102</v>
      </c>
      <c r="I2620">
        <v>-9.1797151884466093</v>
      </c>
      <c r="J2620">
        <v>-1.9671033701753</v>
      </c>
      <c r="K2620">
        <v>50.886663226731599</v>
      </c>
      <c r="L2620">
        <v>47.829989298942202</v>
      </c>
      <c r="M2620">
        <v>56.014831897016101</v>
      </c>
      <c r="N2620">
        <v>0.87876485047154995</v>
      </c>
      <c r="O2620">
        <v>25.384024577572902</v>
      </c>
      <c r="P2620">
        <v>73.599999999999994</v>
      </c>
      <c r="Q2620">
        <v>6.0814322474533E-2</v>
      </c>
    </row>
    <row r="2621" spans="1:17" hidden="1" x14ac:dyDescent="0.3">
      <c r="A2621" t="s">
        <v>5404</v>
      </c>
      <c r="B2621" t="s">
        <v>5405</v>
      </c>
      <c r="C2621" t="str">
        <f>IFERROR(VLOOKUP(Table1[[#This Row],[Ticker]],[1]!Table1[[Symbol]:[Industry]],2,FALSE),"-")</f>
        <v>-</v>
      </c>
      <c r="E2621">
        <v>144.49753999999999</v>
      </c>
      <c r="F2621">
        <v>173.3</v>
      </c>
      <c r="G2621">
        <v>12.5361145916001</v>
      </c>
      <c r="H2621">
        <v>17.500558125758399</v>
      </c>
      <c r="I2621">
        <v>25.886866732262</v>
      </c>
      <c r="J2621">
        <v>-2.6601033989304801</v>
      </c>
      <c r="K2621">
        <v>174.17915881725099</v>
      </c>
      <c r="M2621">
        <v>50.774217691467697</v>
      </c>
      <c r="N2621">
        <v>0.88737414566032102</v>
      </c>
      <c r="O2621">
        <v>49.971148297749501</v>
      </c>
      <c r="P2621">
        <v>44.778613199665799</v>
      </c>
    </row>
    <row r="2622" spans="1:17" hidden="1" x14ac:dyDescent="0.3">
      <c r="A2622" t="s">
        <v>5406</v>
      </c>
      <c r="B2622" t="s">
        <v>5407</v>
      </c>
      <c r="C2622" t="str">
        <f>IFERROR(VLOOKUP(Table1[[#This Row],[Ticker]],[1]!Table1[[Symbol]:[Industry]],2,FALSE),"-")</f>
        <v>-</v>
      </c>
      <c r="D2622" t="s">
        <v>191</v>
      </c>
      <c r="E2622">
        <v>144.06138000000001</v>
      </c>
      <c r="F2622">
        <v>234.75</v>
      </c>
      <c r="G2622">
        <v>33.906751137474402</v>
      </c>
      <c r="H2622">
        <v>-10.163376300471</v>
      </c>
      <c r="I2622">
        <v>-6.8518365137927004</v>
      </c>
      <c r="J2622">
        <v>2.2558884574598999</v>
      </c>
      <c r="K2622">
        <v>236.85376894400699</v>
      </c>
      <c r="L2622">
        <v>215.97230584459501</v>
      </c>
      <c r="M2622">
        <v>54.014098074152201</v>
      </c>
      <c r="N2622">
        <v>1.02563179156358</v>
      </c>
      <c r="O2622">
        <v>22.683706070287499</v>
      </c>
      <c r="P2622">
        <v>91.632653061224502</v>
      </c>
      <c r="Q2622">
        <v>2.9681037302250999E-2</v>
      </c>
    </row>
    <row r="2623" spans="1:17" hidden="1" x14ac:dyDescent="0.3">
      <c r="A2623" t="s">
        <v>5408</v>
      </c>
      <c r="B2623" t="s">
        <v>5409</v>
      </c>
      <c r="C2623" t="str">
        <f>IFERROR(VLOOKUP(Table1[[#This Row],[Ticker]],[1]!Table1[[Symbol]:[Industry]],2,FALSE),"-")</f>
        <v>-</v>
      </c>
      <c r="D2623" t="s">
        <v>546</v>
      </c>
      <c r="E2623">
        <v>143.93863250000001</v>
      </c>
      <c r="F2623">
        <v>66.819999999999993</v>
      </c>
      <c r="G2623">
        <v>253.44442147471801</v>
      </c>
      <c r="H2623">
        <v>-14.642299017098701</v>
      </c>
      <c r="I2623">
        <v>-22.527918592400901</v>
      </c>
      <c r="J2623">
        <v>-0.88896146158355904</v>
      </c>
      <c r="K2623">
        <v>68.466621666176195</v>
      </c>
      <c r="L2623">
        <v>62.860433991125298</v>
      </c>
      <c r="M2623">
        <v>60.481843707343401</v>
      </c>
      <c r="N2623">
        <v>3.17222905777006</v>
      </c>
      <c r="O2623">
        <v>44.537563603711398</v>
      </c>
      <c r="P2623">
        <v>301.080432172869</v>
      </c>
      <c r="Q2623">
        <v>0.15971274468719601</v>
      </c>
    </row>
    <row r="2624" spans="1:17" hidden="1" x14ac:dyDescent="0.3">
      <c r="A2624" t="s">
        <v>5410</v>
      </c>
      <c r="B2624" t="s">
        <v>5411</v>
      </c>
      <c r="C2624" t="str">
        <f>IFERROR(VLOOKUP(Table1[[#This Row],[Ticker]],[1]!Table1[[Symbol]:[Industry]],2,FALSE),"-")</f>
        <v>-</v>
      </c>
      <c r="D2624" t="s">
        <v>230</v>
      </c>
      <c r="E2624">
        <v>143.73612</v>
      </c>
      <c r="F2624">
        <v>133.19999999999999</v>
      </c>
      <c r="G2624">
        <v>-9.2557767147936598</v>
      </c>
      <c r="H2624">
        <v>0.588207528148879</v>
      </c>
      <c r="I2624">
        <v>-43.148011033339202</v>
      </c>
      <c r="J2624">
        <v>1.0250889818786499</v>
      </c>
      <c r="K2624">
        <v>138.25807647324299</v>
      </c>
      <c r="L2624">
        <v>152.11640714893801</v>
      </c>
      <c r="M2624">
        <v>47.910090419133297</v>
      </c>
      <c r="N2624">
        <v>0.91889539386279795</v>
      </c>
      <c r="O2624">
        <v>81.3438438438438</v>
      </c>
      <c r="P2624">
        <v>18.928571428571399</v>
      </c>
      <c r="Q2624">
        <v>0.105156949828215</v>
      </c>
    </row>
    <row r="2625" spans="1:17" hidden="1" x14ac:dyDescent="0.3">
      <c r="A2625" t="s">
        <v>5412</v>
      </c>
      <c r="B2625" t="s">
        <v>5413</v>
      </c>
      <c r="C2625" t="str">
        <f>IFERROR(VLOOKUP(Table1[[#This Row],[Ticker]],[1]!Table1[[Symbol]:[Industry]],2,FALSE),"-")</f>
        <v>-</v>
      </c>
      <c r="D2625" t="s">
        <v>75</v>
      </c>
      <c r="E2625">
        <v>143.51337000000001</v>
      </c>
      <c r="F2625">
        <v>77</v>
      </c>
      <c r="G2625">
        <v>145.258116617968</v>
      </c>
      <c r="H2625">
        <v>5.9716084603525603</v>
      </c>
      <c r="I2625">
        <v>71.111027208042202</v>
      </c>
      <c r="J2625">
        <v>-4.9787655513876397</v>
      </c>
      <c r="K2625">
        <v>73.905910590661605</v>
      </c>
      <c r="L2625">
        <v>53.695774765802703</v>
      </c>
      <c r="M2625">
        <v>42.185969073446699</v>
      </c>
      <c r="N2625">
        <v>0.58743784589016601</v>
      </c>
      <c r="O2625">
        <v>17.7662337662337</v>
      </c>
      <c r="P2625">
        <v>221.002406662124</v>
      </c>
      <c r="Q2625">
        <v>0.188882256111471</v>
      </c>
    </row>
    <row r="2626" spans="1:17" hidden="1" x14ac:dyDescent="0.3">
      <c r="A2626" t="s">
        <v>5414</v>
      </c>
      <c r="B2626" t="s">
        <v>5415</v>
      </c>
      <c r="C2626" t="str">
        <f>IFERROR(VLOOKUP(Table1[[#This Row],[Ticker]],[1]!Table1[[Symbol]:[Industry]],2,FALSE),"-")</f>
        <v>-</v>
      </c>
      <c r="D2626" t="s">
        <v>140</v>
      </c>
      <c r="E2626">
        <v>143.49764917799999</v>
      </c>
      <c r="F2626">
        <v>73.739999999999995</v>
      </c>
      <c r="G2626">
        <v>98.779974135498904</v>
      </c>
      <c r="H2626">
        <v>-6.5826383712311598</v>
      </c>
      <c r="I2626">
        <v>44.192708919836001</v>
      </c>
      <c r="J2626">
        <v>-1.6128996855217801</v>
      </c>
      <c r="K2626">
        <v>70.722824933846695</v>
      </c>
      <c r="L2626">
        <v>59.610092616992397</v>
      </c>
      <c r="M2626">
        <v>59.099800643484301</v>
      </c>
      <c r="N2626">
        <v>0.73986387636807305</v>
      </c>
      <c r="O2626">
        <v>11.404936262544</v>
      </c>
      <c r="P2626">
        <v>152.534246575342</v>
      </c>
      <c r="Q2626">
        <v>0.14165991841928699</v>
      </c>
    </row>
    <row r="2627" spans="1:17" hidden="1" x14ac:dyDescent="0.3">
      <c r="A2627" t="s">
        <v>5416</v>
      </c>
      <c r="B2627" t="s">
        <v>5417</v>
      </c>
      <c r="C2627" t="str">
        <f>IFERROR(VLOOKUP(Table1[[#This Row],[Ticker]],[1]!Table1[[Symbol]:[Industry]],2,FALSE),"-")</f>
        <v>-</v>
      </c>
      <c r="D2627" t="s">
        <v>903</v>
      </c>
      <c r="E2627">
        <v>143.08311954999999</v>
      </c>
      <c r="F2627">
        <v>73.849999999999994</v>
      </c>
      <c r="G2627">
        <v>-18.788107900668098</v>
      </c>
      <c r="H2627">
        <v>-0.908532783332481</v>
      </c>
      <c r="I2627">
        <v>-5.4373557600062403</v>
      </c>
      <c r="J2627">
        <v>5.3158472432251296</v>
      </c>
      <c r="O2627">
        <v>0</v>
      </c>
      <c r="P2627">
        <v>17.783094098883499</v>
      </c>
    </row>
    <row r="2628" spans="1:17" hidden="1" x14ac:dyDescent="0.3">
      <c r="A2628" t="s">
        <v>5418</v>
      </c>
      <c r="B2628" t="s">
        <v>5419</v>
      </c>
      <c r="C2628" t="str">
        <f>IFERROR(VLOOKUP(Table1[[#This Row],[Ticker]],[1]!Table1[[Symbol]:[Industry]],2,FALSE),"-")</f>
        <v>-</v>
      </c>
      <c r="D2628" t="s">
        <v>46</v>
      </c>
      <c r="E2628">
        <v>143.0653792</v>
      </c>
      <c r="F2628">
        <v>1.52</v>
      </c>
      <c r="G2628">
        <v>20.800081687521399</v>
      </c>
      <c r="H2628">
        <v>24.318739943940201</v>
      </c>
      <c r="I2628">
        <v>14.6636543410038</v>
      </c>
      <c r="J2628">
        <v>-9.5029099489497693</v>
      </c>
      <c r="K2628">
        <v>1.2593110685919899</v>
      </c>
      <c r="L2628">
        <v>1.19013144176389</v>
      </c>
      <c r="M2628">
        <v>70.768319763797507</v>
      </c>
      <c r="N2628">
        <v>2.8266874774256001</v>
      </c>
      <c r="O2628">
        <v>3.9473684210526301</v>
      </c>
      <c r="P2628">
        <v>67.955801104972295</v>
      </c>
      <c r="Q2628">
        <v>0.167549731497249</v>
      </c>
    </row>
    <row r="2629" spans="1:17" hidden="1" x14ac:dyDescent="0.3">
      <c r="A2629" t="s">
        <v>5420</v>
      </c>
      <c r="B2629" t="s">
        <v>5421</v>
      </c>
      <c r="C2629" t="str">
        <f>IFERROR(VLOOKUP(Table1[[#This Row],[Ticker]],[1]!Table1[[Symbol]:[Industry]],2,FALSE),"-")</f>
        <v>-</v>
      </c>
      <c r="D2629" t="s">
        <v>718</v>
      </c>
      <c r="E2629">
        <v>142.89995898000001</v>
      </c>
      <c r="F2629">
        <v>86.27</v>
      </c>
      <c r="G2629">
        <v>-2.0404425680971499</v>
      </c>
      <c r="H2629">
        <v>-2.2203156606493302</v>
      </c>
      <c r="I2629">
        <v>5.0501117641520203E-2</v>
      </c>
      <c r="J2629">
        <v>0.29384109108201001</v>
      </c>
      <c r="K2629">
        <v>82.152506564972199</v>
      </c>
      <c r="L2629">
        <v>77.239285388827398</v>
      </c>
      <c r="M2629">
        <v>66.033807332126898</v>
      </c>
      <c r="N2629">
        <v>1.00523846630696</v>
      </c>
      <c r="O2629">
        <v>3.16448359800627</v>
      </c>
      <c r="P2629">
        <v>48.485370051635002</v>
      </c>
      <c r="Q2629">
        <v>1.9804733760708002E-2</v>
      </c>
    </row>
    <row r="2630" spans="1:17" hidden="1" x14ac:dyDescent="0.3">
      <c r="A2630" t="s">
        <v>5422</v>
      </c>
      <c r="B2630" t="s">
        <v>5423</v>
      </c>
      <c r="C2630" t="str">
        <f>IFERROR(VLOOKUP(Table1[[#This Row],[Ticker]],[1]!Table1[[Symbol]:[Industry]],2,FALSE),"-")</f>
        <v>-</v>
      </c>
      <c r="D2630" t="s">
        <v>482</v>
      </c>
      <c r="E2630">
        <v>142.867467374</v>
      </c>
      <c r="F2630">
        <v>48.47</v>
      </c>
      <c r="G2630">
        <v>-3.5698448683347501</v>
      </c>
      <c r="H2630">
        <v>5.9197618728310202</v>
      </c>
      <c r="I2630">
        <v>-23.230118552769</v>
      </c>
      <c r="J2630">
        <v>-0.484218975675615</v>
      </c>
      <c r="K2630">
        <v>46.340480233904501</v>
      </c>
      <c r="L2630">
        <v>46.674583986630701</v>
      </c>
      <c r="M2630">
        <v>50.532250481266097</v>
      </c>
      <c r="N2630">
        <v>1.0154001825283301</v>
      </c>
      <c r="O2630">
        <v>38.229832886321397</v>
      </c>
      <c r="P2630">
        <v>30.823211875843398</v>
      </c>
      <c r="Q2630">
        <v>-5.0065173862803999E-2</v>
      </c>
    </row>
    <row r="2631" spans="1:17" hidden="1" x14ac:dyDescent="0.3">
      <c r="A2631" t="s">
        <v>5424</v>
      </c>
      <c r="B2631" t="s">
        <v>5425</v>
      </c>
      <c r="C2631" t="str">
        <f>IFERROR(VLOOKUP(Table1[[#This Row],[Ticker]],[1]!Table1[[Symbol]:[Industry]],2,FALSE),"-")</f>
        <v>-</v>
      </c>
      <c r="D2631" t="s">
        <v>617</v>
      </c>
      <c r="E2631">
        <v>141.79923382499999</v>
      </c>
      <c r="F2631">
        <v>157.44999999999999</v>
      </c>
      <c r="G2631">
        <v>70.0663670962916</v>
      </c>
      <c r="H2631">
        <v>14.836785434361399</v>
      </c>
      <c r="I2631">
        <v>45.6993113922858</v>
      </c>
      <c r="J2631">
        <v>2.8566143363939802</v>
      </c>
      <c r="K2631">
        <v>137.26304064160499</v>
      </c>
      <c r="L2631">
        <v>116.95286180905001</v>
      </c>
      <c r="M2631">
        <v>81.456965069830304</v>
      </c>
      <c r="N2631">
        <v>1.59075973592012</v>
      </c>
      <c r="O2631">
        <v>6.5100031756112999</v>
      </c>
      <c r="P2631">
        <v>109.79347101931999</v>
      </c>
      <c r="Q2631">
        <v>0.12196446566518</v>
      </c>
    </row>
    <row r="2632" spans="1:17" hidden="1" x14ac:dyDescent="0.3">
      <c r="A2632" t="s">
        <v>5426</v>
      </c>
      <c r="B2632" t="s">
        <v>5427</v>
      </c>
      <c r="C2632" t="str">
        <f>IFERROR(VLOOKUP(Table1[[#This Row],[Ticker]],[1]!Table1[[Symbol]:[Industry]],2,FALSE),"-")</f>
        <v>-</v>
      </c>
      <c r="D2632" t="s">
        <v>151</v>
      </c>
      <c r="E2632">
        <v>141.56598624</v>
      </c>
      <c r="F2632">
        <v>36.799999999999997</v>
      </c>
      <c r="G2632">
        <v>-87.955390482584804</v>
      </c>
      <c r="H2632">
        <v>6.2351260269930098</v>
      </c>
      <c r="I2632">
        <v>-74.604638341922893</v>
      </c>
      <c r="J2632">
        <v>-0.646989755930794</v>
      </c>
      <c r="K2632">
        <v>37.999104897315497</v>
      </c>
      <c r="M2632">
        <v>51.692934047961501</v>
      </c>
      <c r="N2632">
        <v>0.73568993518754899</v>
      </c>
      <c r="O2632">
        <v>195.38043478260801</v>
      </c>
      <c r="P2632">
        <v>19.286871961102101</v>
      </c>
    </row>
    <row r="2633" spans="1:17" hidden="1" x14ac:dyDescent="0.3">
      <c r="A2633" t="s">
        <v>5428</v>
      </c>
      <c r="B2633" t="s">
        <v>5429</v>
      </c>
      <c r="C2633" t="str">
        <f>IFERROR(VLOOKUP(Table1[[#This Row],[Ticker]],[1]!Table1[[Symbol]:[Industry]],2,FALSE),"-")</f>
        <v>-</v>
      </c>
      <c r="D2633" t="s">
        <v>328</v>
      </c>
      <c r="E2633">
        <v>141.5</v>
      </c>
      <c r="F2633">
        <v>353.75</v>
      </c>
      <c r="G2633">
        <v>126.82169915707</v>
      </c>
      <c r="H2633">
        <v>92.672133762018007</v>
      </c>
      <c r="I2633">
        <v>128.64324617773801</v>
      </c>
      <c r="J2633">
        <v>10.563890061566701</v>
      </c>
      <c r="K2633">
        <v>248.54118163032001</v>
      </c>
      <c r="M2633">
        <v>73.270595780189893</v>
      </c>
      <c r="N2633">
        <v>0.86303827751196105</v>
      </c>
      <c r="O2633">
        <v>5.9363957597173096</v>
      </c>
      <c r="P2633">
        <v>172.11538461538399</v>
      </c>
    </row>
    <row r="2634" spans="1:17" hidden="1" x14ac:dyDescent="0.3">
      <c r="A2634" t="s">
        <v>5430</v>
      </c>
      <c r="B2634" t="s">
        <v>5431</v>
      </c>
      <c r="C2634" t="str">
        <f>IFERROR(VLOOKUP(Table1[[#This Row],[Ticker]],[1]!Table1[[Symbol]:[Industry]],2,FALSE),"-")</f>
        <v>-</v>
      </c>
      <c r="D2634" t="s">
        <v>617</v>
      </c>
      <c r="E2634">
        <v>141.37087500000001</v>
      </c>
      <c r="F2634">
        <v>1987.5</v>
      </c>
      <c r="G2634">
        <v>134.17875055065099</v>
      </c>
      <c r="H2634">
        <v>80.282965533165793</v>
      </c>
      <c r="I2634">
        <v>141.181701050133</v>
      </c>
      <c r="J2634">
        <v>-9.0322709807686294</v>
      </c>
      <c r="K2634">
        <v>1459.6706429539599</v>
      </c>
      <c r="L2634">
        <v>1055.4531371478399</v>
      </c>
      <c r="M2634">
        <v>57.222842600959403</v>
      </c>
      <c r="N2634">
        <v>1.35298935298935</v>
      </c>
      <c r="O2634">
        <v>12.877987421383599</v>
      </c>
      <c r="P2634">
        <v>187.273252872732</v>
      </c>
      <c r="Q2634">
        <v>0.11079845022042301</v>
      </c>
    </row>
    <row r="2635" spans="1:17" hidden="1" x14ac:dyDescent="0.3">
      <c r="A2635" t="s">
        <v>5432</v>
      </c>
      <c r="B2635" t="s">
        <v>5433</v>
      </c>
      <c r="C2635" t="str">
        <f>IFERROR(VLOOKUP(Table1[[#This Row],[Ticker]],[1]!Table1[[Symbol]:[Industry]],2,FALSE),"-")</f>
        <v>-</v>
      </c>
      <c r="D2635" t="s">
        <v>833</v>
      </c>
      <c r="E2635">
        <v>141.357446955</v>
      </c>
      <c r="F2635">
        <v>73.77</v>
      </c>
      <c r="G2635">
        <v>1626.9027676001799</v>
      </c>
      <c r="H2635">
        <v>-0.99082753172941196</v>
      </c>
      <c r="I2635">
        <v>313.429513625894</v>
      </c>
      <c r="J2635">
        <v>0.66996986478961995</v>
      </c>
      <c r="K2635">
        <v>66.878033662699096</v>
      </c>
      <c r="L2635">
        <v>42.320863329021499</v>
      </c>
      <c r="M2635">
        <v>66.418103016498407</v>
      </c>
      <c r="N2635">
        <v>0.74910801037186903</v>
      </c>
      <c r="O2635">
        <v>11.196963535312401</v>
      </c>
      <c r="P2635">
        <v>1652.2565320665001</v>
      </c>
      <c r="Q2635">
        <v>0.37009201901224098</v>
      </c>
    </row>
    <row r="2636" spans="1:17" hidden="1" x14ac:dyDescent="0.3">
      <c r="A2636" t="s">
        <v>5434</v>
      </c>
      <c r="B2636" t="s">
        <v>5435</v>
      </c>
      <c r="C2636" t="str">
        <f>IFERROR(VLOOKUP(Table1[[#This Row],[Ticker]],[1]!Table1[[Symbol]:[Industry]],2,FALSE),"-")</f>
        <v>-</v>
      </c>
      <c r="D2636" t="s">
        <v>401</v>
      </c>
      <c r="E2636">
        <v>141.28329600000001</v>
      </c>
      <c r="F2636">
        <v>1.32</v>
      </c>
      <c r="G2636">
        <v>204.646235533675</v>
      </c>
      <c r="H2636">
        <v>89.643415268615499</v>
      </c>
      <c r="I2636">
        <v>71.330321007670506</v>
      </c>
      <c r="J2636">
        <v>18.724938152316</v>
      </c>
      <c r="K2636">
        <v>0.88349010993580801</v>
      </c>
      <c r="L2636">
        <v>0.71808871791977102</v>
      </c>
      <c r="M2636">
        <v>82.031205042449599</v>
      </c>
      <c r="N2636">
        <v>2.0717077899767098</v>
      </c>
      <c r="O2636">
        <v>8.3333333333333197</v>
      </c>
      <c r="P2636">
        <v>247.36842105263099</v>
      </c>
      <c r="Q2636">
        <v>0.125003025853856</v>
      </c>
    </row>
    <row r="2637" spans="1:17" hidden="1" x14ac:dyDescent="0.3">
      <c r="A2637" t="s">
        <v>5436</v>
      </c>
      <c r="B2637" t="s">
        <v>5437</v>
      </c>
      <c r="C2637" t="str">
        <f>IFERROR(VLOOKUP(Table1[[#This Row],[Ticker]],[1]!Table1[[Symbol]:[Industry]],2,FALSE),"-")</f>
        <v>-</v>
      </c>
      <c r="D2637" t="s">
        <v>401</v>
      </c>
      <c r="E2637">
        <v>141.253803342</v>
      </c>
      <c r="F2637">
        <v>141.21</v>
      </c>
      <c r="G2637">
        <v>2.49594128288307</v>
      </c>
      <c r="H2637">
        <v>-4.5340261273688602</v>
      </c>
      <c r="I2637">
        <v>5.81926552164634</v>
      </c>
      <c r="J2637">
        <v>0.86362428370291999</v>
      </c>
      <c r="K2637">
        <v>135.21469708893201</v>
      </c>
      <c r="L2637">
        <v>125.249183773176</v>
      </c>
      <c r="M2637">
        <v>56.304162103447503</v>
      </c>
      <c r="N2637">
        <v>0.57523865835180499</v>
      </c>
      <c r="O2637">
        <v>17.272147864882001</v>
      </c>
      <c r="P2637">
        <v>43.944954128440301</v>
      </c>
      <c r="Q2637">
        <v>4.8353244484790003E-2</v>
      </c>
    </row>
    <row r="2638" spans="1:17" hidden="1" x14ac:dyDescent="0.3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D2638" t="s">
        <v>718</v>
      </c>
      <c r="E2638">
        <v>141.05316456</v>
      </c>
      <c r="F2638">
        <v>76.3</v>
      </c>
      <c r="G2638">
        <v>42.573252460472297</v>
      </c>
      <c r="H2638">
        <v>-2.8020116448964298</v>
      </c>
      <c r="I2638">
        <v>23.3526733227317</v>
      </c>
      <c r="J2638">
        <v>0.63456698502181197</v>
      </c>
      <c r="K2638">
        <v>71.211436831792199</v>
      </c>
      <c r="L2638">
        <v>61.111534118491598</v>
      </c>
      <c r="M2638">
        <v>44.340069516080298</v>
      </c>
      <c r="N2638">
        <v>0.93007073115360805</v>
      </c>
      <c r="O2638">
        <v>1.5072083879423299</v>
      </c>
      <c r="P2638">
        <v>74.400000000000006</v>
      </c>
      <c r="Q2638">
        <v>1.5864695888099999E-4</v>
      </c>
    </row>
    <row r="2639" spans="1:17" hidden="1" x14ac:dyDescent="0.3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E2639">
        <v>140.6</v>
      </c>
      <c r="F2639">
        <v>74</v>
      </c>
      <c r="G2639">
        <v>6.67121323215878</v>
      </c>
      <c r="H2639">
        <v>16.631640548797101</v>
      </c>
      <c r="I2639">
        <v>-17.891350110223399</v>
      </c>
      <c r="J2639">
        <v>1.46466417971331</v>
      </c>
      <c r="K2639">
        <v>70.149807476887304</v>
      </c>
      <c r="L2639">
        <v>69.170570777500203</v>
      </c>
      <c r="M2639">
        <v>71.047106360473293</v>
      </c>
      <c r="N2639">
        <v>1.7960170863438101</v>
      </c>
      <c r="O2639">
        <v>19.9324324324324</v>
      </c>
      <c r="P2639">
        <v>44.785756212091499</v>
      </c>
      <c r="Q2639">
        <v>-9.0544372240820001E-2</v>
      </c>
    </row>
    <row r="2640" spans="1:17" hidden="1" x14ac:dyDescent="0.3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E2640">
        <v>139.62464534700001</v>
      </c>
      <c r="F2640">
        <v>3.19</v>
      </c>
      <c r="G2640">
        <v>44.1649521112153</v>
      </c>
      <c r="H2640">
        <v>-1.19029360925733</v>
      </c>
      <c r="I2640">
        <v>-14.4494955060909</v>
      </c>
      <c r="J2640">
        <v>11.0582714856493</v>
      </c>
      <c r="K2640">
        <v>3.2125608722794801</v>
      </c>
      <c r="L2640">
        <v>3.1133985526549002</v>
      </c>
      <c r="M2640">
        <v>54.284577698531997</v>
      </c>
      <c r="N2640">
        <v>1.7891834401518301</v>
      </c>
      <c r="O2640">
        <v>94.043887147335397</v>
      </c>
      <c r="P2640">
        <v>141.666666666666</v>
      </c>
      <c r="Q2640">
        <v>0.180066402425266</v>
      </c>
    </row>
    <row r="2641" spans="1:17" hidden="1" x14ac:dyDescent="0.3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D2641" t="s">
        <v>903</v>
      </c>
      <c r="E2641">
        <v>139.33666077999999</v>
      </c>
      <c r="F2641">
        <v>164.17</v>
      </c>
      <c r="G2641">
        <v>28.076142075731301</v>
      </c>
      <c r="H2641">
        <v>-12.594064884154401</v>
      </c>
      <c r="I2641">
        <v>-20.7974567701072</v>
      </c>
      <c r="J2641">
        <v>-9.4266985707492399</v>
      </c>
      <c r="K2641">
        <v>163.004737070983</v>
      </c>
      <c r="L2641">
        <v>154.662134763241</v>
      </c>
      <c r="M2641">
        <v>58.185352985492102</v>
      </c>
      <c r="N2641">
        <v>1.7195859182119999</v>
      </c>
      <c r="O2641">
        <v>18.718401656819101</v>
      </c>
      <c r="P2641">
        <v>63.842315369261399</v>
      </c>
      <c r="Q2641">
        <v>7.6463031346042001E-2</v>
      </c>
    </row>
    <row r="2642" spans="1:17" hidden="1" x14ac:dyDescent="0.3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E2642">
        <v>139.27067750000001</v>
      </c>
      <c r="F2642">
        <v>74.09</v>
      </c>
      <c r="G2642">
        <v>2.9406078280475798</v>
      </c>
      <c r="H2642">
        <v>-4.6008911496038802</v>
      </c>
      <c r="I2642">
        <v>-29.68993600081</v>
      </c>
      <c r="J2642">
        <v>-1.2750618476839399</v>
      </c>
      <c r="K2642">
        <v>74.934896998646295</v>
      </c>
      <c r="M2642">
        <v>62.990075634902603</v>
      </c>
      <c r="N2642">
        <v>0.74471410941999105</v>
      </c>
      <c r="O2642">
        <v>94.020785531110704</v>
      </c>
      <c r="P2642">
        <v>34.709090909090897</v>
      </c>
    </row>
    <row r="2643" spans="1:17" hidden="1" x14ac:dyDescent="0.3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D2643" t="s">
        <v>900</v>
      </c>
      <c r="E2643">
        <v>139.26946317599999</v>
      </c>
      <c r="F2643">
        <v>8.56</v>
      </c>
      <c r="G2643">
        <v>-24.051989318395702</v>
      </c>
      <c r="H2643">
        <v>-7.4994418742415601</v>
      </c>
      <c r="I2643">
        <v>-52.558567881218302</v>
      </c>
      <c r="J2643">
        <v>-1.2750618476839399</v>
      </c>
      <c r="K2643">
        <v>8.7728962612499704</v>
      </c>
      <c r="L2643">
        <v>9.8013562292689898</v>
      </c>
      <c r="M2643">
        <v>60.911892581046402</v>
      </c>
      <c r="N2643">
        <v>1.00133684610169</v>
      </c>
      <c r="O2643">
        <v>85.1635514018691</v>
      </c>
      <c r="P2643">
        <v>8.3544303797468302</v>
      </c>
      <c r="Q2643">
        <v>-2.9542966025225999E-2</v>
      </c>
    </row>
    <row r="2644" spans="1:17" hidden="1" x14ac:dyDescent="0.3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D2644" t="s">
        <v>297</v>
      </c>
      <c r="E2644">
        <v>139.12175922</v>
      </c>
      <c r="F2644">
        <v>41.64</v>
      </c>
      <c r="G2644">
        <v>-14.0954863206293</v>
      </c>
      <c r="H2644">
        <v>3.45102666658841</v>
      </c>
      <c r="I2644">
        <v>-35.809050752012297</v>
      </c>
      <c r="J2644">
        <v>13.7082899836146</v>
      </c>
      <c r="K2644">
        <v>40.527738294955803</v>
      </c>
      <c r="L2644">
        <v>44.755629193897498</v>
      </c>
      <c r="M2644">
        <v>76.603678675749507</v>
      </c>
      <c r="N2644">
        <v>1.4241219912701799</v>
      </c>
      <c r="O2644">
        <v>75.072046109510097</v>
      </c>
      <c r="P2644">
        <v>20.520984081041899</v>
      </c>
      <c r="Q2644">
        <v>-3.9193864954169003E-2</v>
      </c>
    </row>
    <row r="2645" spans="1:17" hidden="1" x14ac:dyDescent="0.3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46</v>
      </c>
      <c r="E2645">
        <v>138.91444799999999</v>
      </c>
      <c r="F2645">
        <v>143.4</v>
      </c>
      <c r="G2645">
        <v>140.20179108923</v>
      </c>
      <c r="H2645">
        <v>-8.8374700432556494</v>
      </c>
      <c r="I2645">
        <v>88.556428233777694</v>
      </c>
      <c r="J2645">
        <v>4.0632840169776996</v>
      </c>
      <c r="K2645">
        <v>131.183737452815</v>
      </c>
      <c r="L2645">
        <v>92.930406949936994</v>
      </c>
      <c r="M2645">
        <v>49.457340147291902</v>
      </c>
      <c r="N2645">
        <v>0.56133651551312602</v>
      </c>
      <c r="O2645">
        <v>12.622036262203601</v>
      </c>
      <c r="P2645">
        <v>194.75847893113999</v>
      </c>
      <c r="Q2645">
        <v>0.107119141522594</v>
      </c>
    </row>
    <row r="2646" spans="1:17" hidden="1" x14ac:dyDescent="0.3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46</v>
      </c>
      <c r="E2646">
        <v>138.90142427000001</v>
      </c>
      <c r="F2646">
        <v>7.42</v>
      </c>
      <c r="G2646">
        <v>1.3129022003419399</v>
      </c>
      <c r="H2646">
        <v>-10.166108540908199</v>
      </c>
      <c r="I2646">
        <v>-32.218066089103601</v>
      </c>
      <c r="J2646">
        <v>13.1450008482408</v>
      </c>
      <c r="K2646">
        <v>7.0647679802314904</v>
      </c>
      <c r="L2646">
        <v>7.6654742927072297</v>
      </c>
      <c r="M2646">
        <v>71.974188486454906</v>
      </c>
      <c r="N2646">
        <v>1.67117588592212</v>
      </c>
      <c r="O2646">
        <v>38.140161725067301</v>
      </c>
      <c r="P2646">
        <v>42.692307692307601</v>
      </c>
      <c r="Q2646">
        <v>-8.3675181192971002E-2</v>
      </c>
    </row>
    <row r="2647" spans="1:17" hidden="1" x14ac:dyDescent="0.3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D2647" t="s">
        <v>80</v>
      </c>
      <c r="E2647">
        <v>138.81023999999999</v>
      </c>
      <c r="F2647">
        <v>62.64</v>
      </c>
      <c r="G2647">
        <v>51.679045804716601</v>
      </c>
      <c r="H2647">
        <v>15.901524309333301</v>
      </c>
      <c r="I2647">
        <v>3.1440464978665998</v>
      </c>
      <c r="J2647">
        <v>0.235031937087955</v>
      </c>
      <c r="K2647">
        <v>58.358463550242902</v>
      </c>
      <c r="L2647">
        <v>52.266244096662199</v>
      </c>
      <c r="M2647">
        <v>51.322325864665203</v>
      </c>
      <c r="N2647">
        <v>3.1646839556631399</v>
      </c>
      <c r="O2647">
        <v>22.9246487867177</v>
      </c>
      <c r="P2647">
        <v>100.76923076923001</v>
      </c>
      <c r="Q2647">
        <v>8.1841851564436005E-2</v>
      </c>
    </row>
    <row r="2648" spans="1:17" hidden="1" x14ac:dyDescent="0.3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E2648">
        <v>138.00693739799999</v>
      </c>
      <c r="F2648">
        <v>59.18</v>
      </c>
      <c r="G2648">
        <v>149.78694847926599</v>
      </c>
      <c r="H2648">
        <v>17.500558125758399</v>
      </c>
      <c r="I2648">
        <v>89.289504681139903</v>
      </c>
      <c r="J2648">
        <v>13.054206444998901</v>
      </c>
      <c r="K2648">
        <v>46.310603940118597</v>
      </c>
      <c r="L2648">
        <v>35.221830218286598</v>
      </c>
      <c r="M2648">
        <v>86.0178977833734</v>
      </c>
      <c r="N2648">
        <v>1.17462277773863</v>
      </c>
      <c r="O2648">
        <v>2.0615072659682299</v>
      </c>
      <c r="P2648">
        <v>261.73594132029302</v>
      </c>
      <c r="Q2648">
        <v>0.109681691723425</v>
      </c>
    </row>
    <row r="2649" spans="1:17" hidden="1" x14ac:dyDescent="0.3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401</v>
      </c>
      <c r="E2649">
        <v>137.65467644</v>
      </c>
      <c r="F2649">
        <v>199.3</v>
      </c>
      <c r="G2649">
        <v>130.19181830069601</v>
      </c>
      <c r="H2649">
        <v>-19.829685461221501</v>
      </c>
      <c r="I2649">
        <v>63.839585168602198</v>
      </c>
      <c r="J2649">
        <v>-7.1097458023030597</v>
      </c>
      <c r="K2649">
        <v>219.53816739328599</v>
      </c>
      <c r="L2649">
        <v>164.638901313086</v>
      </c>
      <c r="M2649">
        <v>12.1920618498477</v>
      </c>
      <c r="N2649">
        <v>0.37737618688480201</v>
      </c>
      <c r="O2649">
        <v>39.6136477671851</v>
      </c>
      <c r="P2649">
        <v>199.564106418157</v>
      </c>
      <c r="Q2649">
        <v>0.10123526192629199</v>
      </c>
    </row>
    <row r="2650" spans="1:17" hidden="1" x14ac:dyDescent="0.3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D2650" t="s">
        <v>59</v>
      </c>
      <c r="E2650">
        <v>137.49413900299999</v>
      </c>
      <c r="F2650">
        <v>49.01</v>
      </c>
      <c r="G2650">
        <v>20.9148922500931</v>
      </c>
      <c r="H2650">
        <v>6.2912558001770398</v>
      </c>
      <c r="I2650">
        <v>-35.424887325662802</v>
      </c>
      <c r="J2650">
        <v>2.8313211310394499</v>
      </c>
      <c r="K2650">
        <v>47.879300898448101</v>
      </c>
      <c r="L2650">
        <v>46.7463769656853</v>
      </c>
      <c r="M2650">
        <v>67.666282907361193</v>
      </c>
      <c r="N2650">
        <v>1.32371259063142</v>
      </c>
      <c r="O2650">
        <v>38.747194450112197</v>
      </c>
      <c r="P2650">
        <v>63.639398998330499</v>
      </c>
      <c r="Q2650">
        <v>8.5079731475840008E-3</v>
      </c>
    </row>
    <row r="2651" spans="1:17" hidden="1" x14ac:dyDescent="0.3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D2651" t="s">
        <v>304</v>
      </c>
      <c r="E2651">
        <v>137.43719329999999</v>
      </c>
      <c r="F2651">
        <v>122.3</v>
      </c>
      <c r="G2651">
        <v>92.578531965514202</v>
      </c>
      <c r="H2651">
        <v>6.2840918907908101</v>
      </c>
      <c r="I2651">
        <v>-25.111360460653898</v>
      </c>
      <c r="J2651">
        <v>-3.6947365799330498</v>
      </c>
      <c r="K2651">
        <v>121.779202421614</v>
      </c>
      <c r="L2651">
        <v>108.48276678814899</v>
      </c>
      <c r="M2651">
        <v>41.926939939243098</v>
      </c>
      <c r="N2651">
        <v>0.99091885558050896</v>
      </c>
      <c r="O2651">
        <v>22.240392477514298</v>
      </c>
      <c r="P2651">
        <v>128.38468720821601</v>
      </c>
      <c r="Q2651">
        <v>0.176717580127704</v>
      </c>
    </row>
    <row r="2652" spans="1:17" hidden="1" x14ac:dyDescent="0.3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D2652" t="s">
        <v>5148</v>
      </c>
      <c r="E2652">
        <v>137.23263750000001</v>
      </c>
      <c r="F2652">
        <v>217.7</v>
      </c>
      <c r="G2652">
        <v>74.005209892649603</v>
      </c>
      <c r="H2652">
        <v>52.500558125758403</v>
      </c>
      <c r="I2652">
        <v>28.358045056671099</v>
      </c>
      <c r="J2652">
        <v>12.4305219086612</v>
      </c>
      <c r="K2652">
        <v>160.51485546162601</v>
      </c>
      <c r="L2652">
        <v>138.372849523729</v>
      </c>
      <c r="M2652">
        <v>71.267512624892802</v>
      </c>
      <c r="N2652">
        <v>1.4702868852458999</v>
      </c>
      <c r="O2652">
        <v>12.241616903996301</v>
      </c>
      <c r="P2652">
        <v>107.333333333333</v>
      </c>
    </row>
    <row r="2653" spans="1:17" hidden="1" x14ac:dyDescent="0.3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E2653">
        <v>137.16620158000001</v>
      </c>
      <c r="F2653">
        <v>9.61</v>
      </c>
      <c r="G2653">
        <v>-52.474976587536801</v>
      </c>
      <c r="H2653">
        <v>-1.34083546884902E-2</v>
      </c>
      <c r="I2653">
        <v>-23.021530844181299</v>
      </c>
      <c r="J2653">
        <v>2.0546911061291402</v>
      </c>
      <c r="K2653">
        <v>9.3124902737392397</v>
      </c>
      <c r="L2653">
        <v>10.9473752251018</v>
      </c>
      <c r="M2653">
        <v>60.152584161878899</v>
      </c>
      <c r="N2653">
        <v>1.51460279622134</v>
      </c>
      <c r="O2653">
        <v>37.356919875129996</v>
      </c>
      <c r="P2653">
        <v>33.4722222222222</v>
      </c>
    </row>
    <row r="2654" spans="1:17" hidden="1" x14ac:dyDescent="0.3">
      <c r="A2654" t="s">
        <v>5470</v>
      </c>
      <c r="B2654" t="s">
        <v>5471</v>
      </c>
      <c r="C2654" t="str">
        <f>IFERROR(VLOOKUP(Table1[[#This Row],[Ticker]],[1]!Table1[[Symbol]:[Industry]],2,FALSE),"-")</f>
        <v>-</v>
      </c>
      <c r="D2654" t="s">
        <v>915</v>
      </c>
      <c r="E2654">
        <v>137.06125</v>
      </c>
      <c r="F2654">
        <v>137.75</v>
      </c>
      <c r="G2654">
        <v>-19.392226004786199</v>
      </c>
      <c r="H2654">
        <v>-3.9280133028129902</v>
      </c>
      <c r="I2654">
        <v>-17.231770495597399</v>
      </c>
      <c r="J2654">
        <v>4.4100693476513397</v>
      </c>
      <c r="K2654">
        <v>140.04067659779699</v>
      </c>
      <c r="L2654">
        <v>136.99970325035599</v>
      </c>
      <c r="M2654">
        <v>42.812429707562302</v>
      </c>
      <c r="N2654">
        <v>1.15686274509803</v>
      </c>
      <c r="O2654">
        <v>11.542649727767699</v>
      </c>
      <c r="P2654">
        <v>11.4482200647249</v>
      </c>
    </row>
    <row r="2655" spans="1:17" hidden="1" x14ac:dyDescent="0.3">
      <c r="A2655" t="s">
        <v>5472</v>
      </c>
      <c r="B2655" t="s">
        <v>5473</v>
      </c>
      <c r="C2655" t="str">
        <f>IFERROR(VLOOKUP(Table1[[#This Row],[Ticker]],[1]!Table1[[Symbol]:[Industry]],2,FALSE),"-")</f>
        <v>-</v>
      </c>
      <c r="D2655" t="s">
        <v>130</v>
      </c>
      <c r="E2655">
        <v>137.03413788</v>
      </c>
      <c r="F2655">
        <v>475.7</v>
      </c>
      <c r="G2655">
        <v>-4.5564054008092203</v>
      </c>
      <c r="H2655">
        <v>1.4016570268573301</v>
      </c>
      <c r="I2655">
        <v>-34.426365228467702</v>
      </c>
      <c r="J2655">
        <v>0.26182339821769302</v>
      </c>
      <c r="K2655">
        <v>467.53519119513697</v>
      </c>
      <c r="L2655">
        <v>472.32079039020903</v>
      </c>
      <c r="M2655">
        <v>43.557255910772099</v>
      </c>
      <c r="N2655">
        <v>0.62443249314240001</v>
      </c>
      <c r="O2655">
        <v>42.022282951439898</v>
      </c>
      <c r="P2655">
        <v>33.642365500772499</v>
      </c>
      <c r="Q2655">
        <v>8.5008832236421E-2</v>
      </c>
    </row>
    <row r="2656" spans="1:17" hidden="1" x14ac:dyDescent="0.3">
      <c r="A2656" t="s">
        <v>5474</v>
      </c>
      <c r="B2656" t="s">
        <v>5475</v>
      </c>
      <c r="C2656" t="str">
        <f>IFERROR(VLOOKUP(Table1[[#This Row],[Ticker]],[1]!Table1[[Symbol]:[Industry]],2,FALSE),"-")</f>
        <v>-</v>
      </c>
      <c r="D2656" t="s">
        <v>686</v>
      </c>
      <c r="E2656">
        <v>137.00900999999999</v>
      </c>
      <c r="F2656">
        <v>276.2</v>
      </c>
      <c r="G2656">
        <v>25.745136632576301</v>
      </c>
      <c r="H2656">
        <v>5.5957962209965304</v>
      </c>
      <c r="I2656">
        <v>7.6936290611194202</v>
      </c>
      <c r="J2656">
        <v>4.2558495442075401E-3</v>
      </c>
      <c r="K2656">
        <v>260.63378356502102</v>
      </c>
      <c r="L2656">
        <v>232.18091999987999</v>
      </c>
      <c r="M2656">
        <v>48.301385209940001</v>
      </c>
      <c r="N2656">
        <v>0.51444415577846603</v>
      </c>
      <c r="O2656">
        <v>13.685734974656</v>
      </c>
      <c r="P2656">
        <v>57.783490431305303</v>
      </c>
      <c r="Q2656">
        <v>6.9769561419136997E-2</v>
      </c>
    </row>
    <row r="2657" spans="1:17" hidden="1" x14ac:dyDescent="0.3">
      <c r="A2657" t="s">
        <v>5476</v>
      </c>
      <c r="B2657" t="s">
        <v>5477</v>
      </c>
      <c r="C2657" t="str">
        <f>IFERROR(VLOOKUP(Table1[[#This Row],[Ticker]],[1]!Table1[[Symbol]:[Industry]],2,FALSE),"-")</f>
        <v>-</v>
      </c>
      <c r="E2657">
        <v>136.853386086</v>
      </c>
      <c r="F2657">
        <v>73.34</v>
      </c>
      <c r="G2657">
        <v>176.456935122152</v>
      </c>
      <c r="H2657">
        <v>79.165443213946503</v>
      </c>
      <c r="I2657">
        <v>133.36333093295201</v>
      </c>
      <c r="J2657">
        <v>23.680215433174698</v>
      </c>
      <c r="K2657">
        <v>45.506346701951102</v>
      </c>
      <c r="L2657">
        <v>35.334345189803699</v>
      </c>
      <c r="M2657">
        <v>97.242157722077906</v>
      </c>
      <c r="N2657">
        <v>1.69092761219037</v>
      </c>
      <c r="O2657">
        <v>0</v>
      </c>
      <c r="P2657">
        <v>232.60770975056599</v>
      </c>
      <c r="Q2657">
        <v>0.13036832276424901</v>
      </c>
    </row>
    <row r="2658" spans="1:17" hidden="1" x14ac:dyDescent="0.3">
      <c r="A2658" t="s">
        <v>5478</v>
      </c>
      <c r="B2658" t="s">
        <v>5479</v>
      </c>
      <c r="C2658" t="str">
        <f>IFERROR(VLOOKUP(Table1[[#This Row],[Ticker]],[1]!Table1[[Symbol]:[Industry]],2,FALSE),"-")</f>
        <v>-</v>
      </c>
      <c r="D2658" t="s">
        <v>387</v>
      </c>
      <c r="E2658">
        <v>136.80000000000001</v>
      </c>
      <c r="F2658">
        <v>760</v>
      </c>
      <c r="G2658">
        <v>-10.271995841249</v>
      </c>
      <c r="H2658">
        <v>-0.88179481541803395</v>
      </c>
      <c r="I2658">
        <v>2.2827019600514702</v>
      </c>
      <c r="J2658">
        <v>-4.6083951810172703</v>
      </c>
      <c r="K2658">
        <v>708.66862162426696</v>
      </c>
      <c r="L2658">
        <v>686.57040781254102</v>
      </c>
      <c r="M2658">
        <v>60.498933798284902</v>
      </c>
      <c r="N2658">
        <v>1.39846143768968</v>
      </c>
      <c r="O2658">
        <v>9.2105263157894601</v>
      </c>
      <c r="P2658">
        <v>32.173913043478201</v>
      </c>
      <c r="Q2658">
        <v>5.3283210904202002E-2</v>
      </c>
    </row>
    <row r="2659" spans="1:17" hidden="1" x14ac:dyDescent="0.3">
      <c r="A2659" t="s">
        <v>5480</v>
      </c>
      <c r="B2659" t="s">
        <v>5481</v>
      </c>
      <c r="C2659" t="str">
        <f>IFERROR(VLOOKUP(Table1[[#This Row],[Ticker]],[1]!Table1[[Symbol]:[Industry]],2,FALSE),"-")</f>
        <v>-</v>
      </c>
      <c r="D2659" t="s">
        <v>207</v>
      </c>
      <c r="E2659">
        <v>136.632975493</v>
      </c>
      <c r="F2659">
        <v>58.03</v>
      </c>
      <c r="G2659">
        <v>-19.842524437318101</v>
      </c>
      <c r="H2659">
        <v>-2.8565847313844102</v>
      </c>
      <c r="I2659">
        <v>-40.616617935208801</v>
      </c>
      <c r="J2659">
        <v>-5.0833349927922802</v>
      </c>
      <c r="K2659">
        <v>60.710423266894502</v>
      </c>
      <c r="L2659">
        <v>65.991151259754005</v>
      </c>
      <c r="M2659">
        <v>42.479640802258601</v>
      </c>
      <c r="N2659">
        <v>0.93079995062490795</v>
      </c>
      <c r="O2659">
        <v>64.397725314492504</v>
      </c>
      <c r="P2659">
        <v>12.135265700483</v>
      </c>
      <c r="Q2659">
        <v>-1.0107659190245E-2</v>
      </c>
    </row>
    <row r="2660" spans="1:17" hidden="1" x14ac:dyDescent="0.3">
      <c r="A2660" t="s">
        <v>5482</v>
      </c>
      <c r="B2660" t="s">
        <v>5483</v>
      </c>
      <c r="C2660" t="str">
        <f>IFERROR(VLOOKUP(Table1[[#This Row],[Ticker]],[1]!Table1[[Symbol]:[Industry]],2,FALSE),"-")</f>
        <v>-</v>
      </c>
      <c r="D2660" t="s">
        <v>546</v>
      </c>
      <c r="E2660">
        <v>136.401960755</v>
      </c>
      <c r="F2660">
        <v>90.29</v>
      </c>
      <c r="G2660">
        <v>15.8227061219105</v>
      </c>
      <c r="H2660">
        <v>2.5187509699063901</v>
      </c>
      <c r="I2660">
        <v>5.8690503375225802</v>
      </c>
      <c r="J2660">
        <v>-6.2808216131043997</v>
      </c>
      <c r="K2660">
        <v>92.405958257093602</v>
      </c>
      <c r="L2660">
        <v>81.378354065786098</v>
      </c>
      <c r="M2660">
        <v>35.809130821004601</v>
      </c>
      <c r="N2660">
        <v>0.31751458686742901</v>
      </c>
      <c r="O2660">
        <v>21.497397275445699</v>
      </c>
      <c r="P2660">
        <v>49.116432700247699</v>
      </c>
      <c r="Q2660">
        <v>1.4699476260098999E-2</v>
      </c>
    </row>
    <row r="2661" spans="1:17" hidden="1" x14ac:dyDescent="0.3">
      <c r="A2661" t="s">
        <v>5484</v>
      </c>
      <c r="B2661" t="s">
        <v>5485</v>
      </c>
      <c r="C2661" t="str">
        <f>IFERROR(VLOOKUP(Table1[[#This Row],[Ticker]],[1]!Table1[[Symbol]:[Industry]],2,FALSE),"-")</f>
        <v>-</v>
      </c>
      <c r="D2661" t="s">
        <v>408</v>
      </c>
      <c r="E2661">
        <v>136.10663</v>
      </c>
      <c r="F2661">
        <v>75.91</v>
      </c>
      <c r="G2661">
        <v>-45.136074515991801</v>
      </c>
      <c r="H2661">
        <v>3.8674854353442898</v>
      </c>
      <c r="I2661">
        <v>-51.055601647220399</v>
      </c>
      <c r="J2661">
        <v>8.6277675321388507</v>
      </c>
      <c r="K2661">
        <v>74.344534823105406</v>
      </c>
      <c r="L2661">
        <v>92.457954161834394</v>
      </c>
      <c r="M2661">
        <v>63.584127178240401</v>
      </c>
      <c r="N2661">
        <v>1.3379398110032299</v>
      </c>
      <c r="O2661">
        <v>121.97338954024499</v>
      </c>
      <c r="P2661">
        <v>29.076687638156699</v>
      </c>
      <c r="Q2661">
        <v>0.23807343107871301</v>
      </c>
    </row>
    <row r="2662" spans="1:17" hidden="1" x14ac:dyDescent="0.3">
      <c r="A2662" t="s">
        <v>5486</v>
      </c>
      <c r="B2662" t="s">
        <v>5487</v>
      </c>
      <c r="C2662" t="str">
        <f>IFERROR(VLOOKUP(Table1[[#This Row],[Ticker]],[1]!Table1[[Symbol]:[Industry]],2,FALSE),"-")</f>
        <v>-</v>
      </c>
      <c r="D2662" t="s">
        <v>49</v>
      </c>
      <c r="E2662">
        <v>136.00161818999999</v>
      </c>
      <c r="F2662">
        <v>116.1</v>
      </c>
      <c r="G2662">
        <v>-83.135582648142901</v>
      </c>
      <c r="H2662">
        <v>-37.7697121445118</v>
      </c>
      <c r="I2662">
        <v>-53.953012325662797</v>
      </c>
      <c r="J2662">
        <v>3.6978133783558298</v>
      </c>
      <c r="K2662">
        <v>196.996369110122</v>
      </c>
      <c r="L2662">
        <v>159.302892198731</v>
      </c>
      <c r="M2662">
        <v>19.0262523785124</v>
      </c>
      <c r="N2662">
        <v>1.5341614906832199</v>
      </c>
      <c r="O2662">
        <v>141.17140396210101</v>
      </c>
      <c r="P2662">
        <v>4.9728752260397702</v>
      </c>
    </row>
    <row r="2663" spans="1:17" hidden="1" x14ac:dyDescent="0.3">
      <c r="A2663" t="s">
        <v>5488</v>
      </c>
      <c r="B2663" t="s">
        <v>5489</v>
      </c>
      <c r="C2663" t="str">
        <f>IFERROR(VLOOKUP(Table1[[#This Row],[Ticker]],[1]!Table1[[Symbol]:[Industry]],2,FALSE),"-")</f>
        <v>-</v>
      </c>
      <c r="D2663" t="s">
        <v>1023</v>
      </c>
      <c r="E2663">
        <v>135.933523791</v>
      </c>
      <c r="F2663">
        <v>7.41</v>
      </c>
      <c r="G2663">
        <v>-63.859988532714702</v>
      </c>
      <c r="H2663">
        <v>-7.6345770093766996</v>
      </c>
      <c r="I2663">
        <v>-64.350279206691695</v>
      </c>
      <c r="J2663">
        <v>-9.8146658080799902</v>
      </c>
      <c r="K2663">
        <v>8.7254042467871002</v>
      </c>
      <c r="L2663">
        <v>11.4661089344046</v>
      </c>
      <c r="M2663">
        <v>20.425600081307099</v>
      </c>
      <c r="N2663">
        <v>0.20479279669879999</v>
      </c>
      <c r="O2663">
        <v>200.269905533063</v>
      </c>
      <c r="P2663">
        <v>0.270635994587276</v>
      </c>
      <c r="Q2663">
        <v>-6.0905299488734001E-2</v>
      </c>
    </row>
    <row r="2664" spans="1:17" hidden="1" x14ac:dyDescent="0.3">
      <c r="A2664" t="s">
        <v>5490</v>
      </c>
      <c r="B2664" t="s">
        <v>5491</v>
      </c>
      <c r="C2664" t="str">
        <f>IFERROR(VLOOKUP(Table1[[#This Row],[Ticker]],[1]!Table1[[Symbol]:[Industry]],2,FALSE),"-")</f>
        <v>-</v>
      </c>
      <c r="D2664" t="s">
        <v>230</v>
      </c>
      <c r="E2664">
        <v>135.88419250000001</v>
      </c>
      <c r="F2664">
        <v>376.25</v>
      </c>
      <c r="G2664">
        <v>-10.970306962903701</v>
      </c>
      <c r="H2664">
        <v>-2.1256760068226601</v>
      </c>
      <c r="I2664">
        <v>-15.293077869937299</v>
      </c>
      <c r="J2664">
        <v>-1.40873381667204</v>
      </c>
      <c r="K2664">
        <v>368.93444748285799</v>
      </c>
      <c r="L2664">
        <v>353.53413511151598</v>
      </c>
      <c r="M2664">
        <v>54.2631026534089</v>
      </c>
      <c r="N2664">
        <v>0.471979995334949</v>
      </c>
      <c r="O2664">
        <v>18.2458471760797</v>
      </c>
      <c r="P2664">
        <v>33.658969804618103</v>
      </c>
      <c r="Q2664">
        <v>1.16837935596E-4</v>
      </c>
    </row>
    <row r="2665" spans="1:17" hidden="1" x14ac:dyDescent="0.3">
      <c r="A2665" t="s">
        <v>5492</v>
      </c>
      <c r="B2665" t="s">
        <v>5493</v>
      </c>
      <c r="C2665" t="str">
        <f>IFERROR(VLOOKUP(Table1[[#This Row],[Ticker]],[1]!Table1[[Symbol]:[Industry]],2,FALSE),"-")</f>
        <v>-</v>
      </c>
      <c r="D2665" t="s">
        <v>247</v>
      </c>
      <c r="E2665">
        <v>135.81621172999999</v>
      </c>
      <c r="F2665">
        <v>438.7</v>
      </c>
      <c r="G2665">
        <v>34.3768017088072</v>
      </c>
      <c r="H2665">
        <v>51.381677006877297</v>
      </c>
      <c r="I2665">
        <v>31.597642338821601</v>
      </c>
      <c r="J2665">
        <v>-11.472690306181899</v>
      </c>
      <c r="K2665">
        <v>372.70829620921501</v>
      </c>
      <c r="L2665">
        <v>327.71189798255</v>
      </c>
      <c r="M2665">
        <v>51.032939688621703</v>
      </c>
      <c r="N2665">
        <v>4.2082120791503401</v>
      </c>
      <c r="O2665">
        <v>19.671757465238201</v>
      </c>
      <c r="P2665">
        <v>82.525483669648395</v>
      </c>
      <c r="Q2665">
        <v>1.6808751481230001E-2</v>
      </c>
    </row>
    <row r="2666" spans="1:17" hidden="1" x14ac:dyDescent="0.3">
      <c r="A2666" t="s">
        <v>5494</v>
      </c>
      <c r="B2666" t="s">
        <v>5495</v>
      </c>
      <c r="C2666" t="str">
        <f>IFERROR(VLOOKUP(Table1[[#This Row],[Ticker]],[1]!Table1[[Symbol]:[Industry]],2,FALSE),"-")</f>
        <v>-</v>
      </c>
      <c r="E2666">
        <v>135.2427615</v>
      </c>
      <c r="F2666">
        <v>77</v>
      </c>
      <c r="G2666">
        <v>-64.291115774809995</v>
      </c>
      <c r="H2666">
        <v>8.3205871533346194</v>
      </c>
      <c r="I2666">
        <v>-41.619100077033899</v>
      </c>
      <c r="J2666">
        <v>15.2212885172795</v>
      </c>
      <c r="K2666">
        <v>73.904437170118996</v>
      </c>
      <c r="M2666">
        <v>68.581671159334405</v>
      </c>
      <c r="N2666">
        <v>1.55812937062937</v>
      </c>
      <c r="O2666">
        <v>73.961038961038895</v>
      </c>
      <c r="P2666">
        <v>18.4615384615384</v>
      </c>
    </row>
    <row r="2667" spans="1:17" hidden="1" x14ac:dyDescent="0.3">
      <c r="A2667" t="s">
        <v>5496</v>
      </c>
      <c r="B2667" t="s">
        <v>5497</v>
      </c>
      <c r="C2667" t="str">
        <f>IFERROR(VLOOKUP(Table1[[#This Row],[Ticker]],[1]!Table1[[Symbol]:[Industry]],2,FALSE),"-")</f>
        <v>-</v>
      </c>
      <c r="E2667">
        <v>134.95196999999999</v>
      </c>
      <c r="F2667">
        <v>71.290000000000006</v>
      </c>
      <c r="G2667">
        <v>39.6925318299715</v>
      </c>
      <c r="H2667">
        <v>-6.6518405858875997</v>
      </c>
      <c r="I2667">
        <v>20.1623566027762</v>
      </c>
      <c r="J2667">
        <v>-2.12506184768394</v>
      </c>
      <c r="K2667">
        <v>59.895051512366102</v>
      </c>
      <c r="L2667">
        <v>55.890572054262698</v>
      </c>
      <c r="M2667">
        <v>85.908886100121293</v>
      </c>
      <c r="N2667">
        <v>1.9770998434223499</v>
      </c>
      <c r="O2667">
        <v>0.96787768270445396</v>
      </c>
      <c r="P2667">
        <v>98.0277777777778</v>
      </c>
      <c r="Q2667">
        <v>0.158663778020803</v>
      </c>
    </row>
    <row r="2668" spans="1:17" hidden="1" x14ac:dyDescent="0.3">
      <c r="A2668" t="s">
        <v>5498</v>
      </c>
      <c r="B2668" t="s">
        <v>5499</v>
      </c>
      <c r="C2668" t="str">
        <f>IFERROR(VLOOKUP(Table1[[#This Row],[Ticker]],[1]!Table1[[Symbol]:[Industry]],2,FALSE),"-")</f>
        <v>-</v>
      </c>
      <c r="D2668" t="s">
        <v>503</v>
      </c>
      <c r="E2668">
        <v>134.927415</v>
      </c>
      <c r="F2668">
        <v>14.14</v>
      </c>
      <c r="G2668">
        <v>-24.002413114973301</v>
      </c>
      <c r="H2668">
        <v>-1.26319829390407</v>
      </c>
      <c r="I2668">
        <v>-61.503012325662802</v>
      </c>
      <c r="J2668">
        <v>2.8976000228196499</v>
      </c>
      <c r="K2668">
        <v>14.5682004607671</v>
      </c>
      <c r="L2668">
        <v>16.800218289786201</v>
      </c>
      <c r="M2668">
        <v>48.543227997886497</v>
      </c>
      <c r="N2668">
        <v>1.2276141442799</v>
      </c>
      <c r="O2668">
        <v>111.032531824611</v>
      </c>
      <c r="P2668">
        <v>23.0635335073977</v>
      </c>
      <c r="Q2668">
        <v>-3.3503745313789003E-2</v>
      </c>
    </row>
    <row r="2669" spans="1:17" hidden="1" x14ac:dyDescent="0.3">
      <c r="A2669" t="s">
        <v>5500</v>
      </c>
      <c r="B2669" t="s">
        <v>5501</v>
      </c>
      <c r="C2669" t="str">
        <f>IFERROR(VLOOKUP(Table1[[#This Row],[Ticker]],[1]!Table1[[Symbol]:[Industry]],2,FALSE),"-")</f>
        <v>-</v>
      </c>
      <c r="D2669" t="s">
        <v>140</v>
      </c>
      <c r="E2669">
        <v>134.858925</v>
      </c>
      <c r="F2669">
        <v>42.15</v>
      </c>
      <c r="K2669">
        <v>41.094271927697299</v>
      </c>
      <c r="L2669">
        <v>39.061986140059297</v>
      </c>
      <c r="M2669">
        <v>77.450142708280893</v>
      </c>
      <c r="N2669">
        <v>1</v>
      </c>
      <c r="Q2669">
        <v>5.6226245136147997E-2</v>
      </c>
    </row>
    <row r="2670" spans="1:17" hidden="1" x14ac:dyDescent="0.3">
      <c r="A2670" t="s">
        <v>5502</v>
      </c>
      <c r="B2670" t="s">
        <v>5503</v>
      </c>
      <c r="C2670" t="str">
        <f>IFERROR(VLOOKUP(Table1[[#This Row],[Ticker]],[1]!Table1[[Symbol]:[Industry]],2,FALSE),"-")</f>
        <v>-</v>
      </c>
      <c r="D2670" t="s">
        <v>1442</v>
      </c>
      <c r="E2670">
        <v>134.81639999999999</v>
      </c>
      <c r="F2670">
        <v>324</v>
      </c>
      <c r="G2670">
        <v>53.651760395553701</v>
      </c>
      <c r="H2670">
        <v>3.15769125480168</v>
      </c>
      <c r="I2670">
        <v>13.5540502591075</v>
      </c>
      <c r="J2670">
        <v>-1.9777810655268999</v>
      </c>
      <c r="K2670">
        <v>318.94116432636702</v>
      </c>
      <c r="L2670">
        <v>274.57250245435603</v>
      </c>
      <c r="M2670">
        <v>50.799880031906</v>
      </c>
      <c r="N2670">
        <v>0.33261389160433202</v>
      </c>
      <c r="O2670">
        <v>19.814814814814799</v>
      </c>
      <c r="P2670">
        <v>93.895870736086096</v>
      </c>
      <c r="Q2670">
        <v>3.9161170637274E-2</v>
      </c>
    </row>
    <row r="2671" spans="1:17" hidden="1" x14ac:dyDescent="0.3">
      <c r="A2671" t="s">
        <v>5504</v>
      </c>
      <c r="B2671" t="s">
        <v>5505</v>
      </c>
      <c r="C2671" t="str">
        <f>IFERROR(VLOOKUP(Table1[[#This Row],[Ticker]],[1]!Table1[[Symbol]:[Industry]],2,FALSE),"-")</f>
        <v>-</v>
      </c>
      <c r="E2671">
        <v>134.75</v>
      </c>
      <c r="F2671">
        <v>53.9</v>
      </c>
      <c r="G2671">
        <v>128.29329435720399</v>
      </c>
      <c r="H2671">
        <v>7.8145265153355403</v>
      </c>
      <c r="I2671">
        <v>58.297145652220202</v>
      </c>
      <c r="J2671">
        <v>0.785429645699803</v>
      </c>
      <c r="K2671">
        <v>55.437951216465002</v>
      </c>
      <c r="L2671">
        <v>48.210948892300401</v>
      </c>
      <c r="M2671">
        <v>58.011952832153</v>
      </c>
      <c r="N2671">
        <v>1.83946784922394</v>
      </c>
      <c r="O2671">
        <v>72.207792207792195</v>
      </c>
      <c r="P2671">
        <v>213.64562118126199</v>
      </c>
      <c r="Q2671">
        <v>0.19863428760076501</v>
      </c>
    </row>
    <row r="2672" spans="1:17" hidden="1" x14ac:dyDescent="0.3">
      <c r="A2672" t="s">
        <v>5506</v>
      </c>
      <c r="B2672" t="s">
        <v>5507</v>
      </c>
      <c r="C2672" t="str">
        <f>IFERROR(VLOOKUP(Table1[[#This Row],[Ticker]],[1]!Table1[[Symbol]:[Industry]],2,FALSE),"-")</f>
        <v>-</v>
      </c>
      <c r="D2672" t="s">
        <v>130</v>
      </c>
      <c r="E2672">
        <v>134.49411900000001</v>
      </c>
      <c r="F2672">
        <v>291.7</v>
      </c>
      <c r="G2672">
        <v>214.82116264737701</v>
      </c>
      <c r="H2672">
        <v>2.0371341502700999</v>
      </c>
      <c r="I2672">
        <v>-7.0560794240617897</v>
      </c>
      <c r="J2672">
        <v>5.3547541155735297E-2</v>
      </c>
      <c r="K2672">
        <v>293.44835115218501</v>
      </c>
      <c r="L2672">
        <v>255.34216610497401</v>
      </c>
      <c r="M2672">
        <v>56.8747623245619</v>
      </c>
      <c r="N2672">
        <v>1.0431779683110101</v>
      </c>
      <c r="O2672">
        <v>34.573191635241699</v>
      </c>
      <c r="P2672">
        <v>264.625</v>
      </c>
      <c r="Q2672">
        <v>0.18990025714118999</v>
      </c>
    </row>
    <row r="2673" spans="1:17" hidden="1" x14ac:dyDescent="0.3">
      <c r="A2673" t="s">
        <v>5508</v>
      </c>
      <c r="B2673" t="s">
        <v>5509</v>
      </c>
      <c r="C2673" t="str">
        <f>IFERROR(VLOOKUP(Table1[[#This Row],[Ticker]],[1]!Table1[[Symbol]:[Industry]],2,FALSE),"-")</f>
        <v>-</v>
      </c>
      <c r="D2673" t="s">
        <v>387</v>
      </c>
      <c r="E2673">
        <v>133.84576482</v>
      </c>
      <c r="F2673">
        <v>5.08</v>
      </c>
      <c r="G2673">
        <v>-16.106452638367699</v>
      </c>
      <c r="H2673">
        <v>-10.832775207574899</v>
      </c>
      <c r="I2673">
        <v>-48.897422263551</v>
      </c>
      <c r="J2673">
        <v>-8.06077613339823</v>
      </c>
      <c r="K2673">
        <v>5.9089749688325099</v>
      </c>
      <c r="L2673">
        <v>6.4967257179995297</v>
      </c>
      <c r="M2673">
        <v>29.1375192201026</v>
      </c>
      <c r="N2673">
        <v>1.22267339841307</v>
      </c>
      <c r="O2673">
        <v>91.929133858267704</v>
      </c>
      <c r="P2673">
        <v>47.246376811594203</v>
      </c>
      <c r="Q2673">
        <v>-7.6532601157871E-2</v>
      </c>
    </row>
    <row r="2674" spans="1:17" hidden="1" x14ac:dyDescent="0.3">
      <c r="A2674" t="s">
        <v>5510</v>
      </c>
      <c r="B2674" t="s">
        <v>5511</v>
      </c>
      <c r="C2674" t="str">
        <f>IFERROR(VLOOKUP(Table1[[#This Row],[Ticker]],[1]!Table1[[Symbol]:[Industry]],2,FALSE),"-")</f>
        <v>-</v>
      </c>
      <c r="D2674" t="s">
        <v>546</v>
      </c>
      <c r="E2674">
        <v>133.60811954299999</v>
      </c>
      <c r="F2674">
        <v>190.37</v>
      </c>
      <c r="G2674">
        <v>72.556371374845597</v>
      </c>
      <c r="H2674">
        <v>8.89689958917306</v>
      </c>
      <c r="I2674">
        <v>40.904618196425503</v>
      </c>
      <c r="J2674">
        <v>10.1870425549786</v>
      </c>
      <c r="K2674">
        <v>172.617066133012</v>
      </c>
      <c r="L2674">
        <v>151.82030649862</v>
      </c>
      <c r="M2674">
        <v>78.291881024539904</v>
      </c>
      <c r="N2674">
        <v>0.628860264590412</v>
      </c>
      <c r="O2674">
        <v>15.564427168146199</v>
      </c>
      <c r="P2674">
        <v>111.053215077605</v>
      </c>
      <c r="Q2674">
        <v>8.1019536040333004E-2</v>
      </c>
    </row>
    <row r="2675" spans="1:17" hidden="1" x14ac:dyDescent="0.3">
      <c r="A2675" t="s">
        <v>5512</v>
      </c>
      <c r="B2675" t="s">
        <v>5513</v>
      </c>
      <c r="C2675" t="str">
        <f>IFERROR(VLOOKUP(Table1[[#This Row],[Ticker]],[1]!Table1[[Symbol]:[Industry]],2,FALSE),"-")</f>
        <v>-</v>
      </c>
      <c r="E2675">
        <v>133.4815911</v>
      </c>
      <c r="F2675">
        <v>242.25</v>
      </c>
      <c r="G2675">
        <v>233.05724307917001</v>
      </c>
      <c r="H2675">
        <v>2.7143888809904602</v>
      </c>
      <c r="I2675">
        <v>155.558286547763</v>
      </c>
      <c r="J2675">
        <v>3.7086867980365299</v>
      </c>
      <c r="K2675">
        <v>219.49276812677701</v>
      </c>
      <c r="L2675">
        <v>159.135436230062</v>
      </c>
      <c r="M2675">
        <v>100</v>
      </c>
      <c r="N2675">
        <v>0.103146853146853</v>
      </c>
      <c r="O2675">
        <v>0</v>
      </c>
      <c r="P2675">
        <v>258.41100754549399</v>
      </c>
    </row>
    <row r="2676" spans="1:17" hidden="1" x14ac:dyDescent="0.3">
      <c r="A2676" t="s">
        <v>5514</v>
      </c>
      <c r="B2676" t="s">
        <v>5515</v>
      </c>
      <c r="C2676" t="str">
        <f>IFERROR(VLOOKUP(Table1[[#This Row],[Ticker]],[1]!Table1[[Symbol]:[Industry]],2,FALSE),"-")</f>
        <v>-</v>
      </c>
      <c r="D2676" t="s">
        <v>130</v>
      </c>
      <c r="E2676">
        <v>133.220934</v>
      </c>
      <c r="F2676">
        <v>387.8</v>
      </c>
      <c r="G2676">
        <v>98.481462806402504</v>
      </c>
      <c r="H2676">
        <v>14.5127532477096</v>
      </c>
      <c r="I2676">
        <v>3.6201242277063099</v>
      </c>
      <c r="J2676">
        <v>2.8081631198062902</v>
      </c>
      <c r="K2676">
        <v>354.26107428399098</v>
      </c>
      <c r="L2676">
        <v>300.08177194782201</v>
      </c>
      <c r="M2676">
        <v>54.3272510574186</v>
      </c>
      <c r="N2676">
        <v>0.74871093541491196</v>
      </c>
      <c r="O2676">
        <v>11.758638473439801</v>
      </c>
      <c r="P2676">
        <v>122.87356321839</v>
      </c>
      <c r="Q2676">
        <v>0.110234273655005</v>
      </c>
    </row>
    <row r="2677" spans="1:17" hidden="1" x14ac:dyDescent="0.3">
      <c r="A2677" t="s">
        <v>5516</v>
      </c>
      <c r="B2677" t="s">
        <v>5517</v>
      </c>
      <c r="C2677" t="str">
        <f>IFERROR(VLOOKUP(Table1[[#This Row],[Ticker]],[1]!Table1[[Symbol]:[Industry]],2,FALSE),"-")</f>
        <v>-</v>
      </c>
      <c r="D2677" t="s">
        <v>997</v>
      </c>
      <c r="E2677">
        <v>132.83588635999999</v>
      </c>
      <c r="F2677">
        <v>32.18</v>
      </c>
      <c r="G2677">
        <v>7.6523705030004496</v>
      </c>
      <c r="H2677">
        <v>14.070651583702301</v>
      </c>
      <c r="I2677">
        <v>-2.9182665629509401</v>
      </c>
      <c r="J2677">
        <v>-6.4645662208617702</v>
      </c>
      <c r="K2677">
        <v>30.717286594234999</v>
      </c>
      <c r="L2677">
        <v>29.092898134117601</v>
      </c>
      <c r="M2677">
        <v>45.5067727770682</v>
      </c>
      <c r="N2677">
        <v>0.94551726941608005</v>
      </c>
      <c r="O2677">
        <v>19.639527656929701</v>
      </c>
      <c r="P2677">
        <v>38.408602150537597</v>
      </c>
      <c r="Q2677">
        <v>-1.562247142924E-2</v>
      </c>
    </row>
    <row r="2678" spans="1:17" hidden="1" x14ac:dyDescent="0.3">
      <c r="A2678" t="s">
        <v>5518</v>
      </c>
      <c r="B2678" t="s">
        <v>5519</v>
      </c>
      <c r="C2678" t="str">
        <f>IFERROR(VLOOKUP(Table1[[#This Row],[Ticker]],[1]!Table1[[Symbol]:[Industry]],2,FALSE),"-")</f>
        <v>-</v>
      </c>
      <c r="D2678" t="s">
        <v>75</v>
      </c>
      <c r="E2678">
        <v>132.72058404500001</v>
      </c>
      <c r="F2678">
        <v>1479.95</v>
      </c>
      <c r="G2678">
        <v>-8.3616696046646304</v>
      </c>
      <c r="H2678">
        <v>-5.7450559093292801</v>
      </c>
      <c r="I2678">
        <v>-7.9826292646893302</v>
      </c>
      <c r="J2678">
        <v>-3.9596256060732</v>
      </c>
      <c r="K2678">
        <v>1443.9957999405401</v>
      </c>
      <c r="L2678">
        <v>1360.7091576911801</v>
      </c>
      <c r="M2678">
        <v>56.613590354116603</v>
      </c>
      <c r="N2678">
        <v>1.26674884437596</v>
      </c>
      <c r="O2678">
        <v>9.7976282982533203</v>
      </c>
      <c r="P2678">
        <v>41.622009569378001</v>
      </c>
      <c r="Q2678">
        <v>2.9621239972905E-2</v>
      </c>
    </row>
    <row r="2679" spans="1:17" hidden="1" x14ac:dyDescent="0.3">
      <c r="A2679" t="s">
        <v>5520</v>
      </c>
      <c r="B2679" t="s">
        <v>5521</v>
      </c>
      <c r="C2679" t="str">
        <f>IFERROR(VLOOKUP(Table1[[#This Row],[Ticker]],[1]!Table1[[Symbol]:[Industry]],2,FALSE),"-")</f>
        <v>-</v>
      </c>
      <c r="E2679">
        <v>132.67460208</v>
      </c>
      <c r="F2679">
        <v>110.4</v>
      </c>
      <c r="G2679">
        <v>168.10716057354699</v>
      </c>
      <c r="H2679">
        <v>7.6494942959711896</v>
      </c>
      <c r="I2679">
        <v>63.374271232716801</v>
      </c>
      <c r="J2679">
        <v>6.9649381523160496</v>
      </c>
      <c r="K2679">
        <v>100.57278506961801</v>
      </c>
      <c r="L2679">
        <v>78.393780585630196</v>
      </c>
      <c r="M2679">
        <v>66.285012507782696</v>
      </c>
      <c r="N2679">
        <v>0.365228446450164</v>
      </c>
      <c r="O2679">
        <v>32.653985507246297</v>
      </c>
      <c r="P2679">
        <v>196.694436979306</v>
      </c>
      <c r="Q2679">
        <v>0.13692314729260399</v>
      </c>
    </row>
    <row r="2680" spans="1:17" hidden="1" x14ac:dyDescent="0.3">
      <c r="A2680" t="s">
        <v>5522</v>
      </c>
      <c r="B2680" t="s">
        <v>5523</v>
      </c>
      <c r="C2680" t="str">
        <f>IFERROR(VLOOKUP(Table1[[#This Row],[Ticker]],[1]!Table1[[Symbol]:[Industry]],2,FALSE),"-")</f>
        <v>-</v>
      </c>
      <c r="D2680" t="s">
        <v>21</v>
      </c>
      <c r="E2680">
        <v>132.32126880000001</v>
      </c>
      <c r="F2680">
        <v>103.16</v>
      </c>
      <c r="G2680">
        <v>61.071574900191102</v>
      </c>
      <c r="H2680">
        <v>1.99657934591759</v>
      </c>
      <c r="I2680">
        <v>0.37171534318250998</v>
      </c>
      <c r="J2680">
        <v>-9.1322047048267994</v>
      </c>
      <c r="K2680">
        <v>109.788075256778</v>
      </c>
      <c r="L2680">
        <v>94.617725240358794</v>
      </c>
      <c r="M2680">
        <v>25.2592010739267</v>
      </c>
      <c r="N2680">
        <v>0.159819266030718</v>
      </c>
      <c r="O2680">
        <v>42.497091896083703</v>
      </c>
      <c r="P2680">
        <v>101.091617933723</v>
      </c>
      <c r="Q2680">
        <v>8.5010794301751E-2</v>
      </c>
    </row>
    <row r="2681" spans="1:17" hidden="1" x14ac:dyDescent="0.3">
      <c r="A2681" t="s">
        <v>5524</v>
      </c>
      <c r="B2681" t="s">
        <v>5525</v>
      </c>
      <c r="C2681" t="str">
        <f>IFERROR(VLOOKUP(Table1[[#This Row],[Ticker]],[1]!Table1[[Symbol]:[Industry]],2,FALSE),"-")</f>
        <v>-</v>
      </c>
      <c r="D2681" t="s">
        <v>401</v>
      </c>
      <c r="E2681">
        <v>131.93619200000001</v>
      </c>
      <c r="F2681">
        <v>160</v>
      </c>
      <c r="G2681">
        <v>5.9645663828301103</v>
      </c>
      <c r="H2681">
        <v>-3.2800325915411399</v>
      </c>
      <c r="I2681">
        <v>-6.8090609778653004</v>
      </c>
      <c r="J2681">
        <v>-2.53582445531001</v>
      </c>
      <c r="K2681">
        <v>167.10456658116601</v>
      </c>
      <c r="L2681">
        <v>154.09088732006299</v>
      </c>
      <c r="M2681">
        <v>34.406254055211903</v>
      </c>
      <c r="N2681">
        <v>0.59034406794004901</v>
      </c>
      <c r="O2681">
        <v>34.875</v>
      </c>
      <c r="P2681">
        <v>61.864116503197302</v>
      </c>
      <c r="Q2681">
        <v>7.3072378382936995E-2</v>
      </c>
    </row>
    <row r="2682" spans="1:17" hidden="1" x14ac:dyDescent="0.3">
      <c r="A2682" t="s">
        <v>5526</v>
      </c>
      <c r="B2682" t="s">
        <v>5527</v>
      </c>
      <c r="C2682" t="str">
        <f>IFERROR(VLOOKUP(Table1[[#This Row],[Ticker]],[1]!Table1[[Symbol]:[Industry]],2,FALSE),"-")</f>
        <v>-</v>
      </c>
      <c r="D2682" t="s">
        <v>75</v>
      </c>
      <c r="E2682">
        <v>131.7852886</v>
      </c>
      <c r="F2682">
        <v>2.38</v>
      </c>
      <c r="G2682">
        <v>-23.1592012032973</v>
      </c>
      <c r="H2682">
        <v>11.712380785856899</v>
      </c>
      <c r="I2682">
        <v>-66.970307049404497</v>
      </c>
      <c r="J2682">
        <v>16.200666307655801</v>
      </c>
      <c r="K2682">
        <v>2.2326490901227198</v>
      </c>
      <c r="L2682">
        <v>2.80913783184169</v>
      </c>
      <c r="M2682">
        <v>78.636177147273798</v>
      </c>
      <c r="N2682">
        <v>1.2118033295003401</v>
      </c>
      <c r="O2682">
        <v>207.142857142857</v>
      </c>
      <c r="P2682">
        <v>26.924920209240401</v>
      </c>
      <c r="Q2682">
        <v>-3.4021695919322997E-2</v>
      </c>
    </row>
    <row r="2683" spans="1:17" hidden="1" x14ac:dyDescent="0.3">
      <c r="A2683" t="s">
        <v>5528</v>
      </c>
      <c r="B2683" t="s">
        <v>5529</v>
      </c>
      <c r="C2683" t="str">
        <f>IFERROR(VLOOKUP(Table1[[#This Row],[Ticker]],[1]!Table1[[Symbol]:[Industry]],2,FALSE),"-")</f>
        <v>-</v>
      </c>
      <c r="D2683" t="s">
        <v>21</v>
      </c>
      <c r="E2683">
        <v>131.402223972</v>
      </c>
      <c r="F2683">
        <v>107.42</v>
      </c>
      <c r="G2683">
        <v>-50.261139510015703</v>
      </c>
      <c r="H2683">
        <v>-5.5763649511646403</v>
      </c>
      <c r="I2683">
        <v>-53.796564208621298</v>
      </c>
      <c r="J2683">
        <v>0.179762042055713</v>
      </c>
      <c r="K2683">
        <v>118.251084765079</v>
      </c>
      <c r="L2683">
        <v>141.898259817428</v>
      </c>
      <c r="M2683">
        <v>45.706208212785903</v>
      </c>
      <c r="N2683">
        <v>0.839713331685363</v>
      </c>
      <c r="O2683">
        <v>114.112828151182</v>
      </c>
      <c r="P2683">
        <v>7.9055750878955298</v>
      </c>
      <c r="Q2683">
        <v>1.8561854573150001E-3</v>
      </c>
    </row>
    <row r="2684" spans="1:17" hidden="1" x14ac:dyDescent="0.3">
      <c r="A2684" t="s">
        <v>5530</v>
      </c>
      <c r="B2684" t="s">
        <v>5531</v>
      </c>
      <c r="C2684" t="str">
        <f>IFERROR(VLOOKUP(Table1[[#This Row],[Ticker]],[1]!Table1[[Symbol]:[Industry]],2,FALSE),"-")</f>
        <v>-</v>
      </c>
      <c r="E2684">
        <v>131.33258240000001</v>
      </c>
      <c r="F2684">
        <v>128</v>
      </c>
      <c r="G2684">
        <v>1737.8194524186799</v>
      </c>
      <c r="H2684">
        <v>-19.064067724581601</v>
      </c>
      <c r="I2684">
        <v>252.669352346701</v>
      </c>
      <c r="J2684">
        <v>-1.23658551063122</v>
      </c>
      <c r="K2684">
        <v>137.41965904372501</v>
      </c>
      <c r="M2684">
        <v>33.539736069915797</v>
      </c>
      <c r="N2684">
        <v>0.396632996632996</v>
      </c>
      <c r="O2684">
        <v>49.21875</v>
      </c>
      <c r="P2684">
        <v>1763.1732168850001</v>
      </c>
    </row>
    <row r="2685" spans="1:17" hidden="1" x14ac:dyDescent="0.3">
      <c r="A2685" t="s">
        <v>5532</v>
      </c>
      <c r="B2685" t="s">
        <v>5533</v>
      </c>
      <c r="C2685" t="str">
        <f>IFERROR(VLOOKUP(Table1[[#This Row],[Ticker]],[1]!Table1[[Symbol]:[Industry]],2,FALSE),"-")</f>
        <v>-</v>
      </c>
      <c r="E2685">
        <v>130.83567199999999</v>
      </c>
      <c r="F2685">
        <v>92.06</v>
      </c>
      <c r="G2685">
        <v>-12.417169602018999</v>
      </c>
      <c r="H2685">
        <v>-5.7581409125277497E-2</v>
      </c>
      <c r="I2685">
        <v>-32.640943360145499</v>
      </c>
      <c r="J2685">
        <v>-1.8881628480066199</v>
      </c>
      <c r="K2685">
        <v>95.278970275786307</v>
      </c>
      <c r="L2685">
        <v>97.389027596677295</v>
      </c>
      <c r="M2685">
        <v>46.9681033699609</v>
      </c>
      <c r="N2685">
        <v>1.0474965034965</v>
      </c>
      <c r="O2685">
        <v>50.662611340430097</v>
      </c>
      <c r="P2685">
        <v>15.4357366771159</v>
      </c>
    </row>
    <row r="2686" spans="1:17" hidden="1" x14ac:dyDescent="0.3">
      <c r="A2686" t="s">
        <v>5534</v>
      </c>
      <c r="B2686" t="s">
        <v>5535</v>
      </c>
      <c r="C2686" t="str">
        <f>IFERROR(VLOOKUP(Table1[[#This Row],[Ticker]],[1]!Table1[[Symbol]:[Industry]],2,FALSE),"-")</f>
        <v>-</v>
      </c>
      <c r="E2686">
        <v>130.58500000000001</v>
      </c>
      <c r="F2686">
        <v>20.09</v>
      </c>
      <c r="G2686">
        <v>37.979568867008602</v>
      </c>
      <c r="H2686">
        <v>32.514772766838703</v>
      </c>
      <c r="I2686">
        <v>18.536298915402799</v>
      </c>
      <c r="J2686">
        <v>6.8478799744894898</v>
      </c>
      <c r="K2686">
        <v>15.9845778683062</v>
      </c>
      <c r="L2686">
        <v>17.526773569075399</v>
      </c>
      <c r="M2686">
        <v>97.704892396335097</v>
      </c>
      <c r="N2686">
        <v>2.2374746863483002</v>
      </c>
      <c r="O2686">
        <v>0</v>
      </c>
      <c r="P2686">
        <v>97.541789577187799</v>
      </c>
      <c r="Q2686">
        <v>6.5392868139481003E-2</v>
      </c>
    </row>
    <row r="2687" spans="1:17" hidden="1" x14ac:dyDescent="0.3">
      <c r="A2687" t="s">
        <v>5536</v>
      </c>
      <c r="B2687" t="s">
        <v>5537</v>
      </c>
      <c r="C2687" t="str">
        <f>IFERROR(VLOOKUP(Table1[[#This Row],[Ticker]],[1]!Table1[[Symbol]:[Industry]],2,FALSE),"-")</f>
        <v>-</v>
      </c>
      <c r="D2687" t="s">
        <v>127</v>
      </c>
      <c r="E2687">
        <v>130.46636000000001</v>
      </c>
      <c r="F2687">
        <v>119.65</v>
      </c>
      <c r="G2687">
        <v>43.524146613421202</v>
      </c>
      <c r="H2687">
        <v>21.479052749414301</v>
      </c>
      <c r="I2687">
        <v>-23.010821920307599</v>
      </c>
      <c r="J2687">
        <v>18.555107982485801</v>
      </c>
      <c r="K2687">
        <v>115.457998287976</v>
      </c>
      <c r="L2687">
        <v>115.29237947897499</v>
      </c>
      <c r="M2687">
        <v>80.169208326982698</v>
      </c>
      <c r="N2687">
        <v>1.2559568285595599</v>
      </c>
      <c r="O2687">
        <v>71.040534893439201</v>
      </c>
      <c r="P2687">
        <v>113.66071428571399</v>
      </c>
      <c r="Q2687">
        <v>0.25868141912828302</v>
      </c>
    </row>
    <row r="2688" spans="1:17" hidden="1" x14ac:dyDescent="0.3">
      <c r="A2688" t="s">
        <v>5538</v>
      </c>
      <c r="B2688" t="s">
        <v>5539</v>
      </c>
      <c r="C2688" t="str">
        <f>IFERROR(VLOOKUP(Table1[[#This Row],[Ticker]],[1]!Table1[[Symbol]:[Industry]],2,FALSE),"-")</f>
        <v>-</v>
      </c>
      <c r="D2688" t="s">
        <v>653</v>
      </c>
      <c r="E2688">
        <v>130.37327999999999</v>
      </c>
      <c r="F2688">
        <v>123.6</v>
      </c>
      <c r="G2688">
        <v>-15.880080255798401</v>
      </c>
      <c r="H2688">
        <v>28.147616949287801</v>
      </c>
      <c r="I2688">
        <v>-7.9188017993470199</v>
      </c>
      <c r="J2688">
        <v>12.8268678900696</v>
      </c>
      <c r="K2688">
        <v>107.989956310303</v>
      </c>
      <c r="M2688">
        <v>77.041350881762099</v>
      </c>
      <c r="N2688">
        <v>1.21690366513118</v>
      </c>
      <c r="O2688">
        <v>18.122977346278301</v>
      </c>
      <c r="P2688">
        <v>54.499999999999901</v>
      </c>
    </row>
    <row r="2689" spans="1:17" hidden="1" x14ac:dyDescent="0.3">
      <c r="A2689" t="s">
        <v>5540</v>
      </c>
      <c r="B2689" t="s">
        <v>5541</v>
      </c>
      <c r="C2689" t="str">
        <f>IFERROR(VLOOKUP(Table1[[#This Row],[Ticker]],[1]!Table1[[Symbol]:[Industry]],2,FALSE),"-")</f>
        <v>-</v>
      </c>
      <c r="D2689" t="s">
        <v>5542</v>
      </c>
      <c r="E2689">
        <v>130.33052549999999</v>
      </c>
      <c r="F2689">
        <v>52.7</v>
      </c>
      <c r="G2689">
        <v>-35.727914126188601</v>
      </c>
      <c r="H2689">
        <v>-8.2367690631816508</v>
      </c>
      <c r="I2689">
        <v>-22.377161985526701</v>
      </c>
      <c r="J2689">
        <v>2.5822187694809502</v>
      </c>
      <c r="K2689">
        <v>54.475598266899702</v>
      </c>
      <c r="M2689">
        <v>46.885290831371101</v>
      </c>
      <c r="N2689">
        <v>0.72436916695471798</v>
      </c>
      <c r="O2689">
        <v>42.030360531309199</v>
      </c>
      <c r="P2689">
        <v>16.46408839779</v>
      </c>
    </row>
    <row r="2690" spans="1:17" hidden="1" x14ac:dyDescent="0.3">
      <c r="A2690" t="s">
        <v>5543</v>
      </c>
      <c r="B2690" t="s">
        <v>5544</v>
      </c>
      <c r="C2690" t="str">
        <f>IFERROR(VLOOKUP(Table1[[#This Row],[Ticker]],[1]!Table1[[Symbol]:[Industry]],2,FALSE),"-")</f>
        <v>-</v>
      </c>
      <c r="D2690" t="s">
        <v>21</v>
      </c>
      <c r="E2690">
        <v>130.20988806</v>
      </c>
      <c r="F2690">
        <v>203.7</v>
      </c>
      <c r="G2690">
        <v>15.517604828281</v>
      </c>
      <c r="H2690">
        <v>1.41673538149788</v>
      </c>
      <c r="I2690">
        <v>-9.2280375527061906</v>
      </c>
      <c r="J2690">
        <v>-0.284962837782955</v>
      </c>
      <c r="K2690">
        <v>203.17583144347299</v>
      </c>
      <c r="L2690">
        <v>187.71156645955401</v>
      </c>
      <c r="M2690">
        <v>53.5573565378563</v>
      </c>
      <c r="N2690">
        <v>0.77890831803690397</v>
      </c>
      <c r="O2690">
        <v>27.638684339715201</v>
      </c>
      <c r="P2690">
        <v>65.879478827361496</v>
      </c>
      <c r="Q2690">
        <v>-3.1688157509464E-2</v>
      </c>
    </row>
    <row r="2691" spans="1:17" hidden="1" x14ac:dyDescent="0.3">
      <c r="A2691" t="s">
        <v>5545</v>
      </c>
      <c r="B2691" t="s">
        <v>5546</v>
      </c>
      <c r="C2691" t="str">
        <f>IFERROR(VLOOKUP(Table1[[#This Row],[Ticker]],[1]!Table1[[Symbol]:[Industry]],2,FALSE),"-")</f>
        <v>-</v>
      </c>
      <c r="D2691" t="s">
        <v>1637</v>
      </c>
      <c r="E2691">
        <v>130.02585719999999</v>
      </c>
      <c r="F2691">
        <v>61.23</v>
      </c>
      <c r="G2691">
        <v>-2.27838758190261</v>
      </c>
      <c r="H2691">
        <v>-6.8435966537136101</v>
      </c>
      <c r="I2691">
        <v>3.6780759040745701</v>
      </c>
      <c r="J2691">
        <v>0.36401099999817599</v>
      </c>
      <c r="K2691">
        <v>60.208355453139703</v>
      </c>
      <c r="L2691">
        <v>56.076953733716302</v>
      </c>
      <c r="M2691">
        <v>57.650387217952897</v>
      </c>
      <c r="N2691">
        <v>0.701277185728574</v>
      </c>
      <c r="O2691">
        <v>4.0176384125428699</v>
      </c>
      <c r="P2691">
        <v>27.855502192524501</v>
      </c>
      <c r="Q2691">
        <v>-2.9836431339762999E-2</v>
      </c>
    </row>
    <row r="2692" spans="1:17" hidden="1" x14ac:dyDescent="0.3">
      <c r="A2692" t="s">
        <v>5547</v>
      </c>
      <c r="B2692" t="s">
        <v>5548</v>
      </c>
      <c r="C2692" t="str">
        <f>IFERROR(VLOOKUP(Table1[[#This Row],[Ticker]],[1]!Table1[[Symbol]:[Industry]],2,FALSE),"-")</f>
        <v>-</v>
      </c>
      <c r="D2692" t="s">
        <v>179</v>
      </c>
      <c r="E2692">
        <v>129.47040000000001</v>
      </c>
      <c r="F2692">
        <v>9.7200000000000006</v>
      </c>
      <c r="G2692">
        <v>0.22763088251249899</v>
      </c>
      <c r="H2692">
        <v>3.4362965699523502</v>
      </c>
      <c r="I2692">
        <v>-34.4291895004433</v>
      </c>
      <c r="J2692">
        <v>-2.7765633491854498</v>
      </c>
      <c r="K2692">
        <v>9.7411224012149091</v>
      </c>
      <c r="L2692">
        <v>9.6776473722037295</v>
      </c>
      <c r="M2692">
        <v>43.0622650265923</v>
      </c>
      <c r="N2692">
        <v>1.3729372876180601</v>
      </c>
      <c r="O2692">
        <v>46.604938271604901</v>
      </c>
      <c r="P2692">
        <v>39.655172413793103</v>
      </c>
      <c r="Q2692">
        <v>0.12411155866163601</v>
      </c>
    </row>
    <row r="2693" spans="1:17" hidden="1" x14ac:dyDescent="0.3">
      <c r="A2693" t="s">
        <v>5549</v>
      </c>
      <c r="B2693" t="s">
        <v>5550</v>
      </c>
      <c r="C2693" t="str">
        <f>IFERROR(VLOOKUP(Table1[[#This Row],[Ticker]],[1]!Table1[[Symbol]:[Industry]],2,FALSE),"-")</f>
        <v>-</v>
      </c>
      <c r="E2693">
        <v>129.33756</v>
      </c>
      <c r="F2693">
        <v>75.239999999999995</v>
      </c>
      <c r="G2693">
        <v>-29.8109073234675</v>
      </c>
      <c r="H2693">
        <v>-8.1661085409082297</v>
      </c>
      <c r="I2693">
        <v>-16.4601551828056</v>
      </c>
      <c r="J2693">
        <v>0.77973267286399905</v>
      </c>
      <c r="O2693">
        <v>9.8883572567783204</v>
      </c>
      <c r="P2693">
        <v>4.4999999999999902</v>
      </c>
    </row>
    <row r="2694" spans="1:17" hidden="1" x14ac:dyDescent="0.3">
      <c r="A2694" t="s">
        <v>5551</v>
      </c>
      <c r="B2694" t="s">
        <v>5552</v>
      </c>
      <c r="C2694" t="str">
        <f>IFERROR(VLOOKUP(Table1[[#This Row],[Ticker]],[1]!Table1[[Symbol]:[Industry]],2,FALSE),"-")</f>
        <v>-</v>
      </c>
      <c r="E2694">
        <v>129.32207098999999</v>
      </c>
      <c r="F2694">
        <v>125.65</v>
      </c>
      <c r="G2694">
        <v>-32.271531182860002</v>
      </c>
      <c r="H2694">
        <v>-3.4252183970330101</v>
      </c>
      <c r="I2694">
        <v>-22.188859359258199</v>
      </c>
      <c r="J2694">
        <v>0.21982406891716</v>
      </c>
      <c r="K2694">
        <v>131.62080413445699</v>
      </c>
      <c r="L2694">
        <v>136.67812738121401</v>
      </c>
      <c r="M2694">
        <v>44.055360809156497</v>
      </c>
      <c r="N2694">
        <v>1.75256473394211</v>
      </c>
      <c r="O2694">
        <v>32.550736171906003</v>
      </c>
      <c r="P2694">
        <v>9.26086956521738</v>
      </c>
      <c r="Q2694">
        <v>0.127939051440492</v>
      </c>
    </row>
    <row r="2695" spans="1:17" hidden="1" x14ac:dyDescent="0.3">
      <c r="A2695" t="s">
        <v>5553</v>
      </c>
      <c r="B2695" t="s">
        <v>5554</v>
      </c>
      <c r="C2695" t="str">
        <f>IFERROR(VLOOKUP(Table1[[#This Row],[Ticker]],[1]!Table1[[Symbol]:[Industry]],2,FALSE),"-")</f>
        <v>-</v>
      </c>
      <c r="D2695" t="s">
        <v>1141</v>
      </c>
      <c r="E2695">
        <v>129.25004024500001</v>
      </c>
      <c r="F2695">
        <v>22.45</v>
      </c>
      <c r="G2695">
        <v>26.263486207529699</v>
      </c>
      <c r="H2695">
        <v>-2.0380482772547399</v>
      </c>
      <c r="I2695">
        <v>-23.860099094410302</v>
      </c>
      <c r="J2695">
        <v>-1.1856963427688401</v>
      </c>
      <c r="K2695">
        <v>23.2535051534378</v>
      </c>
      <c r="L2695">
        <v>23.0375154650586</v>
      </c>
      <c r="M2695">
        <v>50.164395339092003</v>
      </c>
      <c r="N2695">
        <v>0.63006983051240795</v>
      </c>
      <c r="O2695">
        <v>58.040089086859602</v>
      </c>
      <c r="P2695">
        <v>58.098591549295698</v>
      </c>
      <c r="Q2695">
        <v>3.7714020857512E-2</v>
      </c>
    </row>
    <row r="2696" spans="1:17" hidden="1" x14ac:dyDescent="0.3">
      <c r="A2696" t="s">
        <v>5555</v>
      </c>
      <c r="B2696" t="s">
        <v>5556</v>
      </c>
      <c r="C2696" t="str">
        <f>IFERROR(VLOOKUP(Table1[[#This Row],[Ticker]],[1]!Table1[[Symbol]:[Industry]],2,FALSE),"-")</f>
        <v>-</v>
      </c>
      <c r="D2696" t="s">
        <v>401</v>
      </c>
      <c r="E2696">
        <v>129.224275828</v>
      </c>
      <c r="F2696">
        <v>26.44</v>
      </c>
      <c r="G2696">
        <v>144.44215390102201</v>
      </c>
      <c r="H2696">
        <v>15.1919734389834</v>
      </c>
      <c r="I2696">
        <v>102.95633726783301</v>
      </c>
      <c r="J2696">
        <v>4.65442533180323</v>
      </c>
      <c r="K2696">
        <v>20.305855757113001</v>
      </c>
      <c r="L2696">
        <v>14.5765168057995</v>
      </c>
      <c r="M2696">
        <v>86.809372851615905</v>
      </c>
      <c r="N2696">
        <v>0.15272395795919799</v>
      </c>
      <c r="O2696">
        <v>0</v>
      </c>
      <c r="P2696">
        <v>220.48484848484799</v>
      </c>
      <c r="Q2696">
        <v>0.13338743099984701</v>
      </c>
    </row>
    <row r="2697" spans="1:17" hidden="1" x14ac:dyDescent="0.3">
      <c r="A2697" t="s">
        <v>5557</v>
      </c>
      <c r="B2697" t="s">
        <v>5558</v>
      </c>
      <c r="C2697" t="str">
        <f>IFERROR(VLOOKUP(Table1[[#This Row],[Ticker]],[1]!Table1[[Symbol]:[Industry]],2,FALSE),"-")</f>
        <v>-</v>
      </c>
      <c r="D2697" t="s">
        <v>653</v>
      </c>
      <c r="E2697">
        <v>129.041786054</v>
      </c>
      <c r="F2697">
        <v>118.97</v>
      </c>
      <c r="G2697">
        <v>47.442168721765299</v>
      </c>
      <c r="H2697">
        <v>20.5344564308431</v>
      </c>
      <c r="I2697">
        <v>-20.063290532772498</v>
      </c>
      <c r="J2697">
        <v>18.1243059078481</v>
      </c>
      <c r="K2697">
        <v>98.137299851268594</v>
      </c>
      <c r="L2697">
        <v>96.945436303797607</v>
      </c>
      <c r="M2697">
        <v>91.655722648206293</v>
      </c>
      <c r="N2697">
        <v>2.3651458507858298</v>
      </c>
      <c r="O2697">
        <v>40.203412625031497</v>
      </c>
      <c r="P2697">
        <v>79.848828420256893</v>
      </c>
      <c r="Q2697">
        <v>5.3894058278503999E-2</v>
      </c>
    </row>
    <row r="2698" spans="1:17" hidden="1" x14ac:dyDescent="0.3">
      <c r="A2698" t="s">
        <v>5559</v>
      </c>
      <c r="B2698" t="s">
        <v>5560</v>
      </c>
      <c r="C2698" t="str">
        <f>IFERROR(VLOOKUP(Table1[[#This Row],[Ticker]],[1]!Table1[[Symbol]:[Industry]],2,FALSE),"-")</f>
        <v>-</v>
      </c>
      <c r="D2698" t="s">
        <v>718</v>
      </c>
      <c r="E2698">
        <v>128.966509</v>
      </c>
      <c r="F2698">
        <v>88.64</v>
      </c>
      <c r="G2698">
        <v>-1.7840818633228099</v>
      </c>
      <c r="H2698">
        <v>-3.4170971429087</v>
      </c>
      <c r="I2698">
        <v>-0.228219822010443</v>
      </c>
      <c r="J2698">
        <v>0.499076671592737</v>
      </c>
      <c r="K2698">
        <v>84.571798714491095</v>
      </c>
      <c r="L2698">
        <v>79.368061753430595</v>
      </c>
      <c r="M2698">
        <v>61.719228691607398</v>
      </c>
      <c r="N2698">
        <v>0.79037541838510705</v>
      </c>
      <c r="O2698">
        <v>3.1137184115523402</v>
      </c>
      <c r="P2698">
        <v>27.6216916726605</v>
      </c>
      <c r="Q2698">
        <v>1.0011050249949E-2</v>
      </c>
    </row>
    <row r="2699" spans="1:17" hidden="1" x14ac:dyDescent="0.3">
      <c r="A2699" t="s">
        <v>5561</v>
      </c>
      <c r="B2699" t="s">
        <v>5562</v>
      </c>
      <c r="C2699" t="str">
        <f>IFERROR(VLOOKUP(Table1[[#This Row],[Ticker]],[1]!Table1[[Symbol]:[Industry]],2,FALSE),"-")</f>
        <v>-</v>
      </c>
      <c r="D2699" t="s">
        <v>448</v>
      </c>
      <c r="E2699">
        <v>128.82314024999999</v>
      </c>
      <c r="F2699">
        <v>117.9</v>
      </c>
      <c r="G2699">
        <v>179.29739832437201</v>
      </c>
      <c r="H2699">
        <v>45.1500146474975</v>
      </c>
      <c r="I2699">
        <v>17.5574272347767</v>
      </c>
      <c r="J2699">
        <v>10.072807329719399</v>
      </c>
      <c r="K2699">
        <v>96.128298536813205</v>
      </c>
      <c r="L2699">
        <v>79.8096769365782</v>
      </c>
      <c r="M2699">
        <v>70.289938122382495</v>
      </c>
      <c r="N2699">
        <v>1.11670418400175</v>
      </c>
      <c r="O2699">
        <v>13.528413910093199</v>
      </c>
      <c r="P2699">
        <v>216.935483870967</v>
      </c>
      <c r="Q2699">
        <v>4.9392003655191002E-2</v>
      </c>
    </row>
    <row r="2700" spans="1:17" hidden="1" x14ac:dyDescent="0.3">
      <c r="A2700" t="s">
        <v>5563</v>
      </c>
      <c r="B2700" t="s">
        <v>5564</v>
      </c>
      <c r="C2700" t="str">
        <f>IFERROR(VLOOKUP(Table1[[#This Row],[Ticker]],[1]!Table1[[Symbol]:[Industry]],2,FALSE),"-")</f>
        <v>-</v>
      </c>
      <c r="D2700" t="s">
        <v>140</v>
      </c>
      <c r="E2700">
        <v>128.80868820000001</v>
      </c>
      <c r="F2700">
        <v>17.77</v>
      </c>
      <c r="G2700">
        <v>-14.7632638244761</v>
      </c>
      <c r="H2700">
        <v>-1.67591246247686</v>
      </c>
      <c r="I2700">
        <v>-31.413443164665001</v>
      </c>
      <c r="J2700">
        <v>4.6731124750486597</v>
      </c>
      <c r="K2700">
        <v>16.487330527136301</v>
      </c>
      <c r="L2700">
        <v>16.452854304860299</v>
      </c>
      <c r="M2700">
        <v>61.772050184716797</v>
      </c>
      <c r="N2700">
        <v>1.9693400818306599</v>
      </c>
      <c r="O2700">
        <v>30.275745638716899</v>
      </c>
      <c r="P2700">
        <v>40.474308300395201</v>
      </c>
      <c r="Q2700">
        <v>-4.4740321745962999E-2</v>
      </c>
    </row>
    <row r="2701" spans="1:17" hidden="1" x14ac:dyDescent="0.3">
      <c r="A2701" t="s">
        <v>5565</v>
      </c>
      <c r="B2701" t="s">
        <v>5566</v>
      </c>
      <c r="C2701" t="str">
        <f>IFERROR(VLOOKUP(Table1[[#This Row],[Ticker]],[1]!Table1[[Symbol]:[Industry]],2,FALSE),"-")</f>
        <v>-</v>
      </c>
      <c r="D2701" t="s">
        <v>401</v>
      </c>
      <c r="E2701">
        <v>128.80637693399899</v>
      </c>
      <c r="F2701">
        <v>5.78</v>
      </c>
      <c r="G2701">
        <v>34.143442237585901</v>
      </c>
      <c r="H2701">
        <v>-0.30519726992501001</v>
      </c>
      <c r="I2701">
        <v>6.9270288266005604</v>
      </c>
      <c r="J2701">
        <v>10.126807311194501</v>
      </c>
      <c r="K2701">
        <v>5.4897447385456104</v>
      </c>
      <c r="L2701">
        <v>5.2812961320845098</v>
      </c>
      <c r="M2701">
        <v>65.540420736773697</v>
      </c>
      <c r="N2701">
        <v>1.50432305006337</v>
      </c>
      <c r="O2701">
        <v>64.013840830449794</v>
      </c>
      <c r="P2701">
        <v>80.624999999999901</v>
      </c>
      <c r="Q2701">
        <v>8.3156025023473995E-2</v>
      </c>
    </row>
    <row r="2702" spans="1:17" hidden="1" x14ac:dyDescent="0.3">
      <c r="A2702" t="s">
        <v>5567</v>
      </c>
      <c r="B2702" t="s">
        <v>5568</v>
      </c>
      <c r="C2702" t="str">
        <f>IFERROR(VLOOKUP(Table1[[#This Row],[Ticker]],[1]!Table1[[Symbol]:[Industry]],2,FALSE),"-")</f>
        <v>-</v>
      </c>
      <c r="D2702" t="s">
        <v>140</v>
      </c>
      <c r="E2702">
        <v>128.687010144</v>
      </c>
      <c r="F2702">
        <v>18.48</v>
      </c>
      <c r="G2702">
        <v>337.80413027051702</v>
      </c>
      <c r="H2702">
        <v>21.040704111159801</v>
      </c>
      <c r="I2702">
        <v>49.253532176954899</v>
      </c>
      <c r="J2702">
        <v>13.672718831167201</v>
      </c>
      <c r="K2702">
        <v>14.857555127554599</v>
      </c>
      <c r="L2702">
        <v>12.294477152885801</v>
      </c>
      <c r="M2702">
        <v>81.115797047906099</v>
      </c>
      <c r="N2702">
        <v>1.4020739681084999</v>
      </c>
      <c r="O2702">
        <v>22.9437229437229</v>
      </c>
      <c r="P2702">
        <v>426.49572649572599</v>
      </c>
      <c r="Q2702">
        <v>6.0370092521435999E-2</v>
      </c>
    </row>
    <row r="2703" spans="1:17" hidden="1" x14ac:dyDescent="0.3">
      <c r="A2703" t="s">
        <v>5569</v>
      </c>
      <c r="B2703" t="s">
        <v>5570</v>
      </c>
      <c r="C2703" t="str">
        <f>IFERROR(VLOOKUP(Table1[[#This Row],[Ticker]],[1]!Table1[[Symbol]:[Industry]],2,FALSE),"-")</f>
        <v>-</v>
      </c>
      <c r="D2703" t="s">
        <v>617</v>
      </c>
      <c r="E2703">
        <v>128.675085</v>
      </c>
      <c r="F2703">
        <v>3.85</v>
      </c>
      <c r="G2703">
        <v>327.587412004263</v>
      </c>
      <c r="H2703">
        <v>-2.77721965201934</v>
      </c>
      <c r="I2703">
        <v>59.108098785448298</v>
      </c>
      <c r="J2703">
        <v>0.342188826170503</v>
      </c>
      <c r="K2703">
        <v>3.6369160227464201</v>
      </c>
      <c r="L2703">
        <v>2.8367097537428498</v>
      </c>
      <c r="M2703">
        <v>51.498096907277201</v>
      </c>
      <c r="N2703">
        <v>0.71653910729002701</v>
      </c>
      <c r="O2703">
        <v>16.6233766233766</v>
      </c>
      <c r="P2703">
        <v>413.33333333333297</v>
      </c>
    </row>
    <row r="2704" spans="1:17" hidden="1" x14ac:dyDescent="0.3">
      <c r="A2704" t="s">
        <v>5571</v>
      </c>
      <c r="B2704" t="s">
        <v>5572</v>
      </c>
      <c r="C2704" t="str">
        <f>IFERROR(VLOOKUP(Table1[[#This Row],[Ticker]],[1]!Table1[[Symbol]:[Industry]],2,FALSE),"-")</f>
        <v>-</v>
      </c>
      <c r="D2704" t="s">
        <v>130</v>
      </c>
      <c r="E2704">
        <v>128.52702529999999</v>
      </c>
      <c r="F2704">
        <v>141.5</v>
      </c>
      <c r="G2704">
        <v>35.771264000994798</v>
      </c>
      <c r="H2704">
        <v>19.527585152785399</v>
      </c>
      <c r="I2704">
        <v>-20.209304897832698</v>
      </c>
      <c r="J2704">
        <v>7.1864766138545102</v>
      </c>
      <c r="K2704">
        <v>127.36443289905</v>
      </c>
      <c r="L2704">
        <v>120.828161089923</v>
      </c>
      <c r="M2704">
        <v>75.093171127315799</v>
      </c>
      <c r="N2704">
        <v>1.17012917785838</v>
      </c>
      <c r="O2704">
        <v>37.632508833922202</v>
      </c>
      <c r="P2704">
        <v>62.568933823529299</v>
      </c>
      <c r="Q2704">
        <v>6.7718716040023996E-2</v>
      </c>
    </row>
    <row r="2705" spans="1:17" hidden="1" x14ac:dyDescent="0.3">
      <c r="A2705" t="s">
        <v>5573</v>
      </c>
      <c r="B2705" t="s">
        <v>5574</v>
      </c>
      <c r="C2705" t="str">
        <f>IFERROR(VLOOKUP(Table1[[#This Row],[Ticker]],[1]!Table1[[Symbol]:[Industry]],2,FALSE),"-")</f>
        <v>-</v>
      </c>
      <c r="D2705" t="s">
        <v>75</v>
      </c>
      <c r="E2705">
        <v>128.456471808</v>
      </c>
      <c r="F2705">
        <v>94.29</v>
      </c>
      <c r="G2705">
        <v>25.991172242535999</v>
      </c>
      <c r="H2705">
        <v>1.9778308530311599</v>
      </c>
      <c r="I2705">
        <v>16.5450449340509</v>
      </c>
      <c r="J2705">
        <v>1.92793761669742</v>
      </c>
      <c r="K2705">
        <v>95.834188431179896</v>
      </c>
      <c r="L2705">
        <v>86.644151091931505</v>
      </c>
      <c r="M2705">
        <v>40.728927777097702</v>
      </c>
      <c r="N2705">
        <v>0.102424977608843</v>
      </c>
      <c r="O2705">
        <v>42.008696574398101</v>
      </c>
      <c r="P2705">
        <v>59.139240506329102</v>
      </c>
      <c r="Q2705">
        <v>-5.6978319607729998E-3</v>
      </c>
    </row>
    <row r="2706" spans="1:17" hidden="1" x14ac:dyDescent="0.3">
      <c r="A2706" t="s">
        <v>5575</v>
      </c>
      <c r="B2706" t="s">
        <v>5576</v>
      </c>
      <c r="C2706" t="str">
        <f>IFERROR(VLOOKUP(Table1[[#This Row],[Ticker]],[1]!Table1[[Symbol]:[Industry]],2,FALSE),"-")</f>
        <v>-</v>
      </c>
      <c r="D2706" t="s">
        <v>59</v>
      </c>
      <c r="E2706">
        <v>128.20142000000001</v>
      </c>
      <c r="F2706">
        <v>29.69</v>
      </c>
      <c r="G2706">
        <v>7.0254841919937201</v>
      </c>
      <c r="H2706">
        <v>-2.36381800444047</v>
      </c>
      <c r="I2706">
        <v>-28.109257027555898</v>
      </c>
      <c r="J2706">
        <v>-2.6658352533827201</v>
      </c>
      <c r="K2706">
        <v>29.948919616715099</v>
      </c>
      <c r="L2706">
        <v>29.4931896163734</v>
      </c>
      <c r="M2706">
        <v>54.981774252826</v>
      </c>
      <c r="N2706">
        <v>1.04018037453669</v>
      </c>
      <c r="O2706">
        <v>47.827551364095598</v>
      </c>
      <c r="P2706">
        <v>44.829268292682897</v>
      </c>
      <c r="Q2706">
        <v>-4.4761979789449999E-2</v>
      </c>
    </row>
    <row r="2707" spans="1:17" hidden="1" x14ac:dyDescent="0.3">
      <c r="A2707" t="s">
        <v>5577</v>
      </c>
      <c r="B2707" t="s">
        <v>5578</v>
      </c>
      <c r="C2707" t="str">
        <f>IFERROR(VLOOKUP(Table1[[#This Row],[Ticker]],[1]!Table1[[Symbol]:[Industry]],2,FALSE),"-")</f>
        <v>-</v>
      </c>
      <c r="E2707">
        <v>128.01</v>
      </c>
      <c r="F2707">
        <v>188.25</v>
      </c>
      <c r="G2707">
        <v>-5.8299549425151902</v>
      </c>
      <c r="H2707">
        <v>53.657582919146797</v>
      </c>
      <c r="I2707">
        <v>7.5207971981467097</v>
      </c>
      <c r="J2707">
        <v>-19.685103688688098</v>
      </c>
      <c r="M2707">
        <v>51.472209501191102</v>
      </c>
      <c r="O2707">
        <v>34.926958831341203</v>
      </c>
      <c r="P2707">
        <v>32.617118703768902</v>
      </c>
    </row>
    <row r="2708" spans="1:17" hidden="1" x14ac:dyDescent="0.3">
      <c r="A2708" t="s">
        <v>5579</v>
      </c>
      <c r="B2708" t="s">
        <v>5580</v>
      </c>
      <c r="C2708" t="str">
        <f>IFERROR(VLOOKUP(Table1[[#This Row],[Ticker]],[1]!Table1[[Symbol]:[Industry]],2,FALSE),"-")</f>
        <v>-</v>
      </c>
      <c r="D2708" t="s">
        <v>539</v>
      </c>
      <c r="E2708">
        <v>127.46882015</v>
      </c>
      <c r="F2708">
        <v>13.55</v>
      </c>
      <c r="G2708">
        <v>-21.1229952355554</v>
      </c>
      <c r="H2708">
        <v>18.480950282621102</v>
      </c>
      <c r="I2708">
        <v>22.421590848940301</v>
      </c>
      <c r="J2708">
        <v>-0.88443684768395403</v>
      </c>
      <c r="K2708">
        <v>11.4462996110285</v>
      </c>
      <c r="L2708">
        <v>10.978254438895901</v>
      </c>
      <c r="M2708">
        <v>61.1802378418543</v>
      </c>
      <c r="N2708">
        <v>1.89732186933608</v>
      </c>
      <c r="O2708">
        <v>19.188191881918801</v>
      </c>
      <c r="P2708">
        <v>58.665105386416897</v>
      </c>
      <c r="Q2708">
        <v>-6.0196170522167997E-2</v>
      </c>
    </row>
    <row r="2709" spans="1:17" hidden="1" x14ac:dyDescent="0.3">
      <c r="A2709" t="s">
        <v>5581</v>
      </c>
      <c r="B2709" t="s">
        <v>5582</v>
      </c>
      <c r="C2709" t="str">
        <f>IFERROR(VLOOKUP(Table1[[#This Row],[Ticker]],[1]!Table1[[Symbol]:[Industry]],2,FALSE),"-")</f>
        <v>-</v>
      </c>
      <c r="D2709" t="s">
        <v>1665</v>
      </c>
      <c r="E2709">
        <v>127.422378045</v>
      </c>
      <c r="F2709">
        <v>7.83</v>
      </c>
      <c r="G2709">
        <v>-75.953133551498198</v>
      </c>
      <c r="H2709">
        <v>8.6765022310158799E-2</v>
      </c>
      <c r="I2709">
        <v>-41.778797079025999</v>
      </c>
      <c r="J2709">
        <v>-1.14669214293426</v>
      </c>
      <c r="K2709">
        <v>7.8914408520860304</v>
      </c>
      <c r="L2709">
        <v>9.5755847450138898</v>
      </c>
      <c r="M2709">
        <v>51.757895163361198</v>
      </c>
      <c r="N2709">
        <v>1.1728618735706</v>
      </c>
      <c r="O2709">
        <v>106.257982120051</v>
      </c>
      <c r="P2709">
        <v>12.6618705035971</v>
      </c>
      <c r="Q2709">
        <v>6.8192173905404996E-2</v>
      </c>
    </row>
    <row r="2710" spans="1:17" hidden="1" x14ac:dyDescent="0.3">
      <c r="A2710" t="s">
        <v>5583</v>
      </c>
      <c r="B2710" t="s">
        <v>5584</v>
      </c>
      <c r="C2710" t="str">
        <f>IFERROR(VLOOKUP(Table1[[#This Row],[Ticker]],[1]!Table1[[Symbol]:[Industry]],2,FALSE),"-")</f>
        <v>-</v>
      </c>
      <c r="D2710" t="s">
        <v>401</v>
      </c>
      <c r="E2710">
        <v>127.25133855</v>
      </c>
      <c r="F2710">
        <v>127.15</v>
      </c>
      <c r="G2710">
        <v>-68.220535978344401</v>
      </c>
      <c r="H2710">
        <v>-9.7721691469688299</v>
      </c>
      <c r="I2710">
        <v>16.366498022646098</v>
      </c>
      <c r="J2710">
        <v>8.3256178464536905</v>
      </c>
      <c r="K2710">
        <v>127.756830904035</v>
      </c>
      <c r="L2710">
        <v>127.38323151054099</v>
      </c>
      <c r="M2710">
        <v>58.517181553140901</v>
      </c>
      <c r="N2710">
        <v>0.47465324819525601</v>
      </c>
      <c r="O2710">
        <v>84.821077467557998</v>
      </c>
      <c r="P2710">
        <v>38.507625272331097</v>
      </c>
      <c r="Q2710">
        <v>9.5939153455044002E-2</v>
      </c>
    </row>
    <row r="2711" spans="1:17" hidden="1" x14ac:dyDescent="0.3">
      <c r="A2711" t="s">
        <v>5585</v>
      </c>
      <c r="B2711" t="s">
        <v>5586</v>
      </c>
      <c r="C2711" t="str">
        <f>IFERROR(VLOOKUP(Table1[[#This Row],[Ticker]],[1]!Table1[[Symbol]:[Industry]],2,FALSE),"-")</f>
        <v>-</v>
      </c>
      <c r="D2711" t="s">
        <v>617</v>
      </c>
      <c r="E2711">
        <v>126.83707183999999</v>
      </c>
      <c r="F2711">
        <v>58.69</v>
      </c>
      <c r="G2711">
        <v>-8.0135295469538192</v>
      </c>
      <c r="H2711">
        <v>-6.70538882473996</v>
      </c>
      <c r="I2711">
        <v>-12.3595488282094</v>
      </c>
      <c r="J2711">
        <v>0.360372564581801</v>
      </c>
      <c r="K2711">
        <v>60.239231748723</v>
      </c>
      <c r="L2711">
        <v>59.081729814924202</v>
      </c>
      <c r="M2711">
        <v>47.383956035505499</v>
      </c>
      <c r="N2711">
        <v>0.51589677461398797</v>
      </c>
      <c r="O2711">
        <v>56.721758391548804</v>
      </c>
      <c r="P2711">
        <v>24.872340425531899</v>
      </c>
      <c r="Q2711">
        <v>4.1996259185750999E-2</v>
      </c>
    </row>
    <row r="2712" spans="1:17" hidden="1" x14ac:dyDescent="0.3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D2712" t="s">
        <v>617</v>
      </c>
      <c r="E2712">
        <v>126.82748255</v>
      </c>
      <c r="F2712">
        <v>44.05</v>
      </c>
      <c r="G2712">
        <v>20.507162685993102</v>
      </c>
      <c r="H2712">
        <v>12.855749382589</v>
      </c>
      <c r="I2712">
        <v>12.081494716590701</v>
      </c>
      <c r="J2712">
        <v>-4.5681463701866898</v>
      </c>
      <c r="K2712">
        <v>39.957183095406002</v>
      </c>
      <c r="L2712">
        <v>36.657706370877001</v>
      </c>
      <c r="M2712">
        <v>59.896379997083798</v>
      </c>
      <c r="N2712">
        <v>1.9431276559100099</v>
      </c>
      <c r="O2712">
        <v>10.9648127128263</v>
      </c>
      <c r="P2712">
        <v>62.846580406654297</v>
      </c>
      <c r="Q2712">
        <v>-3.1119564784770001E-2</v>
      </c>
    </row>
    <row r="2713" spans="1:17" hidden="1" x14ac:dyDescent="0.3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D2713" t="s">
        <v>230</v>
      </c>
      <c r="E2713">
        <v>126.6784</v>
      </c>
      <c r="F2713">
        <v>127.7</v>
      </c>
      <c r="G2713">
        <v>-38.529440142000297</v>
      </c>
      <c r="H2713">
        <v>-0.68985801547738201</v>
      </c>
      <c r="I2713">
        <v>-29.7485839842779</v>
      </c>
      <c r="J2713">
        <v>-0.84027923898829504</v>
      </c>
      <c r="K2713">
        <v>130.89100756178701</v>
      </c>
      <c r="L2713">
        <v>140.92871179614099</v>
      </c>
      <c r="M2713">
        <v>55.045310383118199</v>
      </c>
      <c r="N2713">
        <v>0.82154286138190802</v>
      </c>
      <c r="O2713">
        <v>51.918559122944401</v>
      </c>
      <c r="P2713">
        <v>16.090909090909001</v>
      </c>
      <c r="Q2713">
        <v>6.3156295031324999E-2</v>
      </c>
    </row>
    <row r="2714" spans="1:17" hidden="1" x14ac:dyDescent="0.3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E2714">
        <v>125.701644</v>
      </c>
      <c r="F2714">
        <v>180.5</v>
      </c>
      <c r="G2714">
        <v>50.829739682040298</v>
      </c>
      <c r="H2714">
        <v>-7.3299503488178201</v>
      </c>
      <c r="I2714">
        <v>14.3090940424267</v>
      </c>
      <c r="J2714">
        <v>-4.5747618749541799</v>
      </c>
      <c r="K2714">
        <v>177.45556959946899</v>
      </c>
      <c r="L2714">
        <v>157.14191799484399</v>
      </c>
      <c r="M2714">
        <v>55.027549476054702</v>
      </c>
      <c r="N2714">
        <v>0.65617998688217904</v>
      </c>
      <c r="O2714">
        <v>52.354570637119103</v>
      </c>
      <c r="P2714">
        <v>85.128205128205096</v>
      </c>
      <c r="Q2714">
        <v>0.103253320936219</v>
      </c>
    </row>
    <row r="2715" spans="1:17" hidden="1" x14ac:dyDescent="0.3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D2715" t="s">
        <v>686</v>
      </c>
      <c r="E2715">
        <v>125.6895</v>
      </c>
      <c r="F2715">
        <v>27.03</v>
      </c>
      <c r="G2715">
        <v>-23.545854861804902</v>
      </c>
      <c r="H2715">
        <v>19.9758056505109</v>
      </c>
      <c r="I2715">
        <v>-34.218839663792302</v>
      </c>
      <c r="J2715">
        <v>18.492380012781101</v>
      </c>
      <c r="K2715">
        <v>22.265118377834799</v>
      </c>
      <c r="L2715">
        <v>25.996851189675699</v>
      </c>
      <c r="M2715">
        <v>91.808322394788107</v>
      </c>
      <c r="N2715">
        <v>0.69210149121568698</v>
      </c>
      <c r="O2715">
        <v>51.313355530891499</v>
      </c>
      <c r="P2715">
        <v>42.2631578947368</v>
      </c>
      <c r="Q2715">
        <v>-9.5658313878707005E-2</v>
      </c>
    </row>
    <row r="2716" spans="1:17" hidden="1" x14ac:dyDescent="0.3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D2716" t="s">
        <v>46</v>
      </c>
      <c r="E2716">
        <v>125.65971838999999</v>
      </c>
      <c r="F2716">
        <v>6.01</v>
      </c>
      <c r="G2716">
        <v>41.590679978119702</v>
      </c>
      <c r="H2716">
        <v>8.0774812026815006</v>
      </c>
      <c r="I2716">
        <v>-32.924064957241697</v>
      </c>
      <c r="J2716">
        <v>-5.1150618476839398</v>
      </c>
      <c r="K2716">
        <v>5.82220398205774</v>
      </c>
      <c r="L2716">
        <v>4.4580223391903404</v>
      </c>
      <c r="M2716">
        <v>93.982482546672998</v>
      </c>
      <c r="N2716">
        <v>0.93587981781128504</v>
      </c>
      <c r="O2716">
        <v>60.565723793677201</v>
      </c>
      <c r="P2716">
        <v>74.202898550724598</v>
      </c>
      <c r="Q2716">
        <v>3.4236843359183998E-2</v>
      </c>
    </row>
    <row r="2717" spans="1:17" hidden="1" x14ac:dyDescent="0.3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E2717">
        <v>124.49833599999999</v>
      </c>
      <c r="F2717">
        <v>73.72</v>
      </c>
      <c r="G2717">
        <v>-32.972812085372297</v>
      </c>
      <c r="H2717">
        <v>8.5719866971870093</v>
      </c>
      <c r="I2717">
        <v>-18.556441150608901</v>
      </c>
      <c r="J2717">
        <v>-4.2601364745496104</v>
      </c>
      <c r="K2717">
        <v>64.8231280950083</v>
      </c>
      <c r="M2717">
        <v>80.732861431439702</v>
      </c>
      <c r="N2717">
        <v>1.02709319405908</v>
      </c>
      <c r="O2717">
        <v>31.470428648941901</v>
      </c>
      <c r="P2717">
        <v>59.394594594594501</v>
      </c>
    </row>
    <row r="2718" spans="1:17" hidden="1" x14ac:dyDescent="0.3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D2718" t="s">
        <v>617</v>
      </c>
      <c r="E2718">
        <v>123.80163109999999</v>
      </c>
      <c r="F2718">
        <v>210.7</v>
      </c>
      <c r="G2718">
        <v>183.13818282503601</v>
      </c>
      <c r="H2718">
        <v>-1.6200448893169399</v>
      </c>
      <c r="I2718">
        <v>105.662276930535</v>
      </c>
      <c r="J2718">
        <v>-11.232326804948899</v>
      </c>
      <c r="K2718">
        <v>230.25931159214099</v>
      </c>
      <c r="L2718">
        <v>170.148812585249</v>
      </c>
      <c r="M2718">
        <v>29.204819419940598</v>
      </c>
      <c r="N2718">
        <v>1.60343249427917</v>
      </c>
      <c r="O2718">
        <v>33.364973896535297</v>
      </c>
      <c r="P2718">
        <v>224.15384615384599</v>
      </c>
    </row>
    <row r="2719" spans="1:17" hidden="1" x14ac:dyDescent="0.3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D2719" t="s">
        <v>387</v>
      </c>
      <c r="E2719">
        <v>123.7253175</v>
      </c>
      <c r="F2719">
        <v>49.65</v>
      </c>
      <c r="G2719">
        <v>-2.9153662908810301</v>
      </c>
      <c r="H2719">
        <v>20.842804115063199</v>
      </c>
      <c r="I2719">
        <v>-16.522243094893501</v>
      </c>
      <c r="J2719">
        <v>15.7981088840233</v>
      </c>
      <c r="K2719">
        <v>44.441975770109998</v>
      </c>
      <c r="L2719">
        <v>46.136677807039298</v>
      </c>
      <c r="M2719">
        <v>82.051956758018804</v>
      </c>
      <c r="N2719">
        <v>2.5628140703517501</v>
      </c>
      <c r="O2719">
        <v>56.495468277945598</v>
      </c>
      <c r="P2719">
        <v>43.497109826589501</v>
      </c>
      <c r="Q2719">
        <v>0.14536163871868901</v>
      </c>
    </row>
    <row r="2720" spans="1:17" hidden="1" x14ac:dyDescent="0.3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D2720" t="s">
        <v>191</v>
      </c>
      <c r="E2720">
        <v>123.4822195</v>
      </c>
      <c r="F2720">
        <v>515</v>
      </c>
      <c r="G2720">
        <v>2.026893460957</v>
      </c>
      <c r="H2720">
        <v>4.64806354875192</v>
      </c>
      <c r="I2720">
        <v>-21.6124901668212</v>
      </c>
      <c r="J2720">
        <v>-1.8424240940537899</v>
      </c>
      <c r="K2720">
        <v>514.11183365720103</v>
      </c>
      <c r="L2720">
        <v>493.27669111516798</v>
      </c>
      <c r="M2720">
        <v>53.1821559407067</v>
      </c>
      <c r="N2720">
        <v>0.90196332534180002</v>
      </c>
      <c r="O2720">
        <v>35.320388349514502</v>
      </c>
      <c r="P2720">
        <v>35.5263157894736</v>
      </c>
      <c r="Q2720">
        <v>7.6439513943153001E-2</v>
      </c>
    </row>
    <row r="2721" spans="1:17" hidden="1" x14ac:dyDescent="0.3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D2721" t="s">
        <v>297</v>
      </c>
      <c r="E2721">
        <v>123.38235</v>
      </c>
      <c r="F2721">
        <v>53.82</v>
      </c>
      <c r="G2721">
        <v>-5.9111632718987002</v>
      </c>
      <c r="H2721">
        <v>7.8769022117799299</v>
      </c>
      <c r="I2721">
        <v>-12.1329065546477</v>
      </c>
      <c r="J2721">
        <v>0.37328980066769701</v>
      </c>
      <c r="K2721">
        <v>51.277079165021597</v>
      </c>
      <c r="L2721">
        <v>52.3697911390868</v>
      </c>
      <c r="M2721">
        <v>62.105353005880602</v>
      </c>
      <c r="N2721">
        <v>2.0123580917218802</v>
      </c>
      <c r="O2721">
        <v>37.309550353028598</v>
      </c>
      <c r="P2721">
        <v>30.948905109489001</v>
      </c>
      <c r="Q2721">
        <v>1.4681427999793E-2</v>
      </c>
    </row>
    <row r="2722" spans="1:17" hidden="1" x14ac:dyDescent="0.3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D2722" t="s">
        <v>130</v>
      </c>
      <c r="E2722">
        <v>123.219888959999</v>
      </c>
      <c r="F2722">
        <v>62.24</v>
      </c>
      <c r="G2722">
        <v>6.0929092401166702</v>
      </c>
      <c r="H2722">
        <v>7.70628263380853</v>
      </c>
      <c r="I2722">
        <v>-16.249166171816601</v>
      </c>
      <c r="J2722">
        <v>2.5289355733347598</v>
      </c>
      <c r="K2722">
        <v>62.520034605542499</v>
      </c>
      <c r="L2722">
        <v>62.030933480828899</v>
      </c>
      <c r="M2722">
        <v>47.084923703230501</v>
      </c>
      <c r="N2722">
        <v>1.7563745624465099</v>
      </c>
      <c r="O2722">
        <v>51.429948586118201</v>
      </c>
      <c r="P2722">
        <v>44.576074332171899</v>
      </c>
      <c r="Q2722">
        <v>0.112381606028591</v>
      </c>
    </row>
    <row r="2723" spans="1:17" hidden="1" x14ac:dyDescent="0.3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59</v>
      </c>
      <c r="E2723">
        <v>123.148845461999</v>
      </c>
      <c r="F2723">
        <v>24.58</v>
      </c>
      <c r="G2723">
        <v>-17.071826140333499</v>
      </c>
      <c r="H2723">
        <v>12.3005581257584</v>
      </c>
      <c r="I2723">
        <v>-43.247767570417999</v>
      </c>
      <c r="J2723">
        <v>0.72578957845484704</v>
      </c>
      <c r="K2723">
        <v>23.571545027924</v>
      </c>
      <c r="L2723">
        <v>26.0212454844314</v>
      </c>
      <c r="M2723">
        <v>77.681144843218306</v>
      </c>
      <c r="N2723">
        <v>1.03636952722658</v>
      </c>
      <c r="O2723">
        <v>67.615947925142393</v>
      </c>
      <c r="P2723">
        <v>29.368421052631501</v>
      </c>
      <c r="Q2723">
        <v>-0.10745417830088599</v>
      </c>
    </row>
    <row r="2724" spans="1:17" hidden="1" x14ac:dyDescent="0.3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D2724" t="s">
        <v>387</v>
      </c>
      <c r="E2724">
        <v>122.51209269</v>
      </c>
      <c r="F2724">
        <v>58.11</v>
      </c>
      <c r="G2724">
        <v>-14.3087021460946</v>
      </c>
      <c r="H2724">
        <v>5.82102144622176</v>
      </c>
      <c r="I2724">
        <v>-16.740717243695499</v>
      </c>
      <c r="J2724">
        <v>-7.3249978271973797</v>
      </c>
      <c r="K2724">
        <v>56.761128075982803</v>
      </c>
      <c r="L2724">
        <v>58.738437894819803</v>
      </c>
      <c r="M2724">
        <v>47.268918300177099</v>
      </c>
      <c r="N2724">
        <v>1.4713741713295201</v>
      </c>
      <c r="O2724">
        <v>36.637411805196997</v>
      </c>
      <c r="P2724">
        <v>29.133333333333301</v>
      </c>
      <c r="Q2724">
        <v>-8.2905200655187E-2</v>
      </c>
    </row>
    <row r="2725" spans="1:17" hidden="1" x14ac:dyDescent="0.3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D2725" t="s">
        <v>230</v>
      </c>
      <c r="E2725">
        <v>122.28503608</v>
      </c>
      <c r="F2725">
        <v>113.65</v>
      </c>
      <c r="G2725">
        <v>49.3579957181487</v>
      </c>
      <c r="H2725">
        <v>4.1672247924250998</v>
      </c>
      <c r="I2725">
        <v>44.216918945814797</v>
      </c>
      <c r="J2725">
        <v>-0.47860167069279003</v>
      </c>
      <c r="K2725">
        <v>104.73718826951099</v>
      </c>
      <c r="M2725">
        <v>56.472088328029201</v>
      </c>
      <c r="N2725">
        <v>0.43010405743324998</v>
      </c>
      <c r="O2725">
        <v>17.905851297844201</v>
      </c>
      <c r="P2725">
        <v>106.636363636363</v>
      </c>
    </row>
    <row r="2726" spans="1:17" hidden="1" x14ac:dyDescent="0.3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D2726" t="s">
        <v>98</v>
      </c>
      <c r="E2726">
        <v>122.24693717999899</v>
      </c>
      <c r="F2726">
        <v>57.78</v>
      </c>
      <c r="G2726">
        <v>-20.299219011779201</v>
      </c>
      <c r="H2726">
        <v>-11.295818060609101</v>
      </c>
      <c r="I2726">
        <v>9.2052947857280003</v>
      </c>
      <c r="J2726">
        <v>-1.72149041911251</v>
      </c>
      <c r="K2726">
        <v>61.195536299793702</v>
      </c>
      <c r="L2726">
        <v>60.756651406800103</v>
      </c>
      <c r="M2726">
        <v>57.563719141638401</v>
      </c>
      <c r="N2726">
        <v>1.27583828855548</v>
      </c>
      <c r="O2726">
        <v>77.327795084804393</v>
      </c>
      <c r="P2726">
        <v>38.229665071770299</v>
      </c>
      <c r="Q2726">
        <v>4.8694007038853002E-2</v>
      </c>
    </row>
    <row r="2727" spans="1:17" hidden="1" x14ac:dyDescent="0.3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D2727" t="s">
        <v>230</v>
      </c>
      <c r="E2727">
        <v>122.19199999999999</v>
      </c>
      <c r="F2727">
        <v>109.1</v>
      </c>
      <c r="G2727">
        <v>70.657733916715102</v>
      </c>
      <c r="H2727">
        <v>36.3222141767138</v>
      </c>
      <c r="I2727">
        <v>16.728551096166001</v>
      </c>
      <c r="J2727">
        <v>-0.58835891358958103</v>
      </c>
      <c r="K2727">
        <v>89.766914016952796</v>
      </c>
      <c r="L2727">
        <v>78.199696450952999</v>
      </c>
      <c r="M2727">
        <v>65.664409736872003</v>
      </c>
      <c r="N2727">
        <v>2.9276581358212699</v>
      </c>
      <c r="O2727">
        <v>16.4069660861595</v>
      </c>
      <c r="P2727">
        <v>121.747967479674</v>
      </c>
      <c r="Q2727">
        <v>7.9283737787883002E-2</v>
      </c>
    </row>
    <row r="2728" spans="1:17" hidden="1" x14ac:dyDescent="0.3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D2728" t="s">
        <v>59</v>
      </c>
      <c r="E2728">
        <v>122.154</v>
      </c>
      <c r="F2728">
        <v>1017.95</v>
      </c>
      <c r="G2728">
        <v>1.88998553367529</v>
      </c>
      <c r="H2728">
        <v>4.5737082076007196</v>
      </c>
      <c r="I2728">
        <v>-29.757718635754099</v>
      </c>
      <c r="J2728">
        <v>6.4155770502442397</v>
      </c>
      <c r="K2728">
        <v>909.69384130543006</v>
      </c>
      <c r="L2728">
        <v>883.32224714458096</v>
      </c>
      <c r="M2728">
        <v>75.115427909421797</v>
      </c>
      <c r="N2728">
        <v>2.8208651619744201</v>
      </c>
      <c r="O2728">
        <v>28.002357679650199</v>
      </c>
      <c r="P2728">
        <v>43.575458392101503</v>
      </c>
      <c r="Q2728">
        <v>2.8956610998697001E-2</v>
      </c>
    </row>
    <row r="2729" spans="1:17" hidden="1" x14ac:dyDescent="0.3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D2729" t="s">
        <v>292</v>
      </c>
      <c r="E2729">
        <v>121.8214335</v>
      </c>
      <c r="F2729">
        <v>65</v>
      </c>
      <c r="G2729">
        <v>-17.128656241216401</v>
      </c>
      <c r="H2729">
        <v>2.9061716804392601</v>
      </c>
      <c r="I2729">
        <v>-3.9038937492450501</v>
      </c>
      <c r="J2729">
        <v>-0.43091615439020398</v>
      </c>
      <c r="K2729">
        <v>66.520779140786303</v>
      </c>
      <c r="L2729">
        <v>63.200035422146399</v>
      </c>
      <c r="M2729">
        <v>48.125271773706501</v>
      </c>
      <c r="N2729">
        <v>0.23215317079501699</v>
      </c>
      <c r="O2729">
        <v>66.061538461538404</v>
      </c>
      <c r="P2729">
        <v>47.727272727272698</v>
      </c>
      <c r="Q2729">
        <v>-3.6486010643680001E-3</v>
      </c>
    </row>
    <row r="2730" spans="1:17" hidden="1" x14ac:dyDescent="0.3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292</v>
      </c>
      <c r="E2730">
        <v>121.55454885</v>
      </c>
      <c r="F2730">
        <v>58.45</v>
      </c>
      <c r="G2730">
        <v>-52.739142409323399</v>
      </c>
      <c r="H2730">
        <v>0.25603257831318099</v>
      </c>
      <c r="I2730">
        <v>-44.547732464150897</v>
      </c>
      <c r="J2730">
        <v>0.552839514619891</v>
      </c>
      <c r="K2730">
        <v>60.151816686649902</v>
      </c>
      <c r="L2730">
        <v>68.936907400127595</v>
      </c>
      <c r="M2730">
        <v>45.570857661847199</v>
      </c>
      <c r="N2730">
        <v>1.8512205453872901</v>
      </c>
      <c r="O2730">
        <v>89.905902480752701</v>
      </c>
      <c r="P2730">
        <v>20.5154639175257</v>
      </c>
      <c r="Q2730">
        <v>7.085618216839E-3</v>
      </c>
    </row>
    <row r="2731" spans="1:17" hidden="1" x14ac:dyDescent="0.3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59</v>
      </c>
      <c r="E2731">
        <v>121.4091</v>
      </c>
      <c r="F2731">
        <v>194.8</v>
      </c>
      <c r="G2731">
        <v>119.40060166007299</v>
      </c>
      <c r="H2731">
        <v>-3.3838790505838801</v>
      </c>
      <c r="I2731">
        <v>32.026562535704997</v>
      </c>
      <c r="J2731">
        <v>-5.2710407368520702</v>
      </c>
      <c r="K2731">
        <v>202.63161019395099</v>
      </c>
      <c r="L2731">
        <v>165.672999499464</v>
      </c>
      <c r="M2731">
        <v>45.693561612796103</v>
      </c>
      <c r="N2731">
        <v>0.15903302915044201</v>
      </c>
      <c r="O2731">
        <v>57.700205338808999</v>
      </c>
      <c r="P2731">
        <v>159.31842385516501</v>
      </c>
      <c r="Q2731">
        <v>6.5713602210149998E-3</v>
      </c>
    </row>
    <row r="2732" spans="1:17" hidden="1" x14ac:dyDescent="0.3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E2732">
        <v>121.05670000000001</v>
      </c>
      <c r="F2732">
        <v>80.17</v>
      </c>
      <c r="G2732">
        <v>-32.132834233766502</v>
      </c>
      <c r="H2732">
        <v>-11.2494418742415</v>
      </c>
      <c r="I2732">
        <v>-33.8646107662086</v>
      </c>
      <c r="J2732">
        <v>-4.3790886933215303</v>
      </c>
      <c r="K2732">
        <v>90.538303791626205</v>
      </c>
      <c r="L2732">
        <v>97.319877121962307</v>
      </c>
      <c r="M2732">
        <v>35.757995363493997</v>
      </c>
      <c r="N2732">
        <v>1.0076799428469301</v>
      </c>
      <c r="O2732">
        <v>83.360359236622102</v>
      </c>
      <c r="P2732">
        <v>9.6716826265389901</v>
      </c>
      <c r="Q2732">
        <v>7.4260678031942001E-2</v>
      </c>
    </row>
    <row r="2733" spans="1:17" hidden="1" x14ac:dyDescent="0.3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D2733" t="s">
        <v>948</v>
      </c>
      <c r="E2733">
        <v>120.915322</v>
      </c>
      <c r="F2733">
        <v>238.6</v>
      </c>
      <c r="G2733">
        <v>-5.3034500009159098</v>
      </c>
      <c r="H2733">
        <v>2.4618954011734901</v>
      </c>
      <c r="I2733">
        <v>-35.3936047160946</v>
      </c>
      <c r="J2733">
        <v>-5.3425221651442598</v>
      </c>
      <c r="K2733">
        <v>250.78990954614099</v>
      </c>
      <c r="L2733">
        <v>250.916619424385</v>
      </c>
      <c r="M2733">
        <v>42.321920637436897</v>
      </c>
      <c r="N2733">
        <v>0.38415111313362199</v>
      </c>
      <c r="O2733">
        <v>47.694886839899397</v>
      </c>
      <c r="P2733">
        <v>28.625336927223699</v>
      </c>
      <c r="Q2733">
        <v>4.2275829105603999E-2</v>
      </c>
    </row>
    <row r="2734" spans="1:17" hidden="1" x14ac:dyDescent="0.3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E2734">
        <v>120.82858</v>
      </c>
      <c r="F2734">
        <v>89.5</v>
      </c>
      <c r="G2734">
        <v>416.741935109689</v>
      </c>
      <c r="H2734">
        <v>-26.290015462503</v>
      </c>
      <c r="I2734">
        <v>-47.358736413781202</v>
      </c>
      <c r="J2734">
        <v>-9.0326376052597102</v>
      </c>
      <c r="K2734">
        <v>112.9139101383</v>
      </c>
      <c r="L2734">
        <v>113.075277717608</v>
      </c>
      <c r="M2734">
        <v>5.8089578067296497</v>
      </c>
      <c r="N2734">
        <v>0.68629911009864097</v>
      </c>
      <c r="O2734">
        <v>183.743016759776</v>
      </c>
      <c r="P2734">
        <v>442.095699576014</v>
      </c>
    </row>
    <row r="2735" spans="1:17" hidden="1" x14ac:dyDescent="0.3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D2735" t="s">
        <v>1415</v>
      </c>
      <c r="E2735">
        <v>120.56265999999999</v>
      </c>
      <c r="F2735">
        <v>4.82</v>
      </c>
      <c r="G2735">
        <v>218.93194981938899</v>
      </c>
      <c r="H2735">
        <v>13.000558125758401</v>
      </c>
      <c r="I2735">
        <v>209.33032100766999</v>
      </c>
      <c r="J2735">
        <v>12.6729286960512</v>
      </c>
      <c r="K2735">
        <v>3.80686164616974</v>
      </c>
      <c r="L2735">
        <v>2.4029449048570402</v>
      </c>
      <c r="M2735">
        <v>76.794537686863407</v>
      </c>
      <c r="N2735">
        <v>2.7757637853128898</v>
      </c>
      <c r="O2735">
        <v>0</v>
      </c>
      <c r="P2735">
        <v>467.05882352941097</v>
      </c>
      <c r="Q2735">
        <v>5.2074161934597997E-2</v>
      </c>
    </row>
    <row r="2736" spans="1:17" hidden="1" x14ac:dyDescent="0.3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D2736" t="s">
        <v>216</v>
      </c>
      <c r="E2736">
        <v>120.17322</v>
      </c>
      <c r="F2736">
        <v>8.1</v>
      </c>
      <c r="G2736">
        <v>-19.364181132991298</v>
      </c>
      <c r="H2736">
        <v>-5.0852106163000004</v>
      </c>
      <c r="I2736">
        <v>-20.580890429500201</v>
      </c>
      <c r="J2736">
        <v>-5.2083157213430598</v>
      </c>
      <c r="K2736">
        <v>8.1681185372775396</v>
      </c>
      <c r="L2736">
        <v>8.36992764690374</v>
      </c>
      <c r="M2736">
        <v>46.507001017780802</v>
      </c>
      <c r="N2736">
        <v>0.65978711586105898</v>
      </c>
      <c r="O2736">
        <v>60.493827160493801</v>
      </c>
      <c r="P2736">
        <v>28.980891719745198</v>
      </c>
    </row>
    <row r="2737" spans="1:17" hidden="1" x14ac:dyDescent="0.3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401</v>
      </c>
      <c r="E2737">
        <v>120.1536</v>
      </c>
      <c r="F2737">
        <v>312.89999999999998</v>
      </c>
      <c r="G2737">
        <v>84.787269784850494</v>
      </c>
      <c r="H2737">
        <v>5.3097454049103803</v>
      </c>
      <c r="I2737">
        <v>33.531871395267402</v>
      </c>
      <c r="J2737">
        <v>-9.2589211934109894</v>
      </c>
      <c r="K2737">
        <v>303.83477558766799</v>
      </c>
      <c r="L2737">
        <v>253.23223017709699</v>
      </c>
      <c r="M2737">
        <v>47.658113870761397</v>
      </c>
      <c r="N2737">
        <v>0.68600192792317805</v>
      </c>
      <c r="O2737">
        <v>21.124960051134501</v>
      </c>
      <c r="P2737">
        <v>145.3155625245</v>
      </c>
      <c r="Q2737">
        <v>0.120774636466918</v>
      </c>
    </row>
    <row r="2738" spans="1:17" hidden="1" x14ac:dyDescent="0.3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D2738" t="s">
        <v>617</v>
      </c>
      <c r="E2738">
        <v>120.11150000000001</v>
      </c>
      <c r="F2738">
        <v>51.55</v>
      </c>
      <c r="G2738">
        <v>-8.1946735572338092</v>
      </c>
      <c r="H2738">
        <v>1.88353684916268</v>
      </c>
      <c r="I2738">
        <v>-22.037916339624399</v>
      </c>
      <c r="J2738">
        <v>-2.69404554854684</v>
      </c>
      <c r="K2738">
        <v>50.461304611641097</v>
      </c>
      <c r="L2738">
        <v>50.673187986274698</v>
      </c>
      <c r="M2738">
        <v>53.603032676880602</v>
      </c>
      <c r="N2738">
        <v>1.8737726679906199</v>
      </c>
      <c r="O2738">
        <v>33.074684772065901</v>
      </c>
      <c r="P2738">
        <v>25.4257907542579</v>
      </c>
      <c r="Q2738">
        <v>-1.3011580135205E-2</v>
      </c>
    </row>
    <row r="2739" spans="1:17" hidden="1" x14ac:dyDescent="0.3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119</v>
      </c>
      <c r="E2739">
        <v>120.1005</v>
      </c>
      <c r="F2739">
        <v>7.8</v>
      </c>
      <c r="G2739">
        <v>-65.353764466324705</v>
      </c>
      <c r="H2739">
        <v>-10.8744418742415</v>
      </c>
      <c r="I2739">
        <v>-43.280545365310303</v>
      </c>
      <c r="J2739">
        <v>-2.92900586804017</v>
      </c>
      <c r="K2739">
        <v>8.2741576720855594</v>
      </c>
      <c r="L2739">
        <v>10.2573376144182</v>
      </c>
      <c r="M2739">
        <v>44.585252148960301</v>
      </c>
      <c r="N2739">
        <v>0.53296119361559802</v>
      </c>
      <c r="O2739">
        <v>89.102564102564102</v>
      </c>
      <c r="P2739">
        <v>7.58620689655171</v>
      </c>
      <c r="Q2739">
        <v>-6.3468217493279994E-2</v>
      </c>
    </row>
    <row r="2740" spans="1:17" hidden="1" x14ac:dyDescent="0.3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D2740" t="s">
        <v>109</v>
      </c>
      <c r="E2740">
        <v>119.84599799999999</v>
      </c>
      <c r="F2740">
        <v>61.35</v>
      </c>
      <c r="G2740">
        <v>147.312902200341</v>
      </c>
      <c r="H2740">
        <v>11.908116859159801</v>
      </c>
      <c r="I2740">
        <v>69.505863413982098</v>
      </c>
      <c r="J2740">
        <v>9.7410825017937395</v>
      </c>
      <c r="K2740">
        <v>57.998723517568301</v>
      </c>
      <c r="L2740">
        <v>51.205868800095203</v>
      </c>
      <c r="M2740">
        <v>71.223019078511101</v>
      </c>
      <c r="N2740">
        <v>1.18761102958214</v>
      </c>
      <c r="O2740">
        <v>38.060309698451498</v>
      </c>
      <c r="P2740">
        <v>202.216748768472</v>
      </c>
    </row>
    <row r="2741" spans="1:17" hidden="1" x14ac:dyDescent="0.3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D2741" t="s">
        <v>617</v>
      </c>
      <c r="E2741">
        <v>119.81139760799999</v>
      </c>
      <c r="F2741">
        <v>3.99</v>
      </c>
      <c r="G2741">
        <v>22.249541318799199</v>
      </c>
      <c r="H2741">
        <v>15.551405583385501</v>
      </c>
      <c r="I2741">
        <v>-2.5443810692787401</v>
      </c>
      <c r="J2741">
        <v>6.7606524380303403</v>
      </c>
      <c r="K2741">
        <v>3.2903865882775198</v>
      </c>
      <c r="L2741">
        <v>3.3936154203956601</v>
      </c>
      <c r="M2741">
        <v>83.297684333241904</v>
      </c>
      <c r="N2741">
        <v>1.46967775047062</v>
      </c>
      <c r="O2741">
        <v>23.1802911534154</v>
      </c>
      <c r="P2741">
        <v>111.77865612648201</v>
      </c>
      <c r="Q2741">
        <v>-6.7469479671369001E-2</v>
      </c>
    </row>
    <row r="2742" spans="1:17" hidden="1" x14ac:dyDescent="0.3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1572</v>
      </c>
      <c r="E2742">
        <v>119.646660111999</v>
      </c>
      <c r="F2742">
        <v>81.760000000000005</v>
      </c>
      <c r="G2742">
        <v>8.76697044181177</v>
      </c>
      <c r="H2742">
        <v>-12.574586382912001</v>
      </c>
      <c r="I2742">
        <v>9.0332571043890209</v>
      </c>
      <c r="J2742">
        <v>-7.9682436658657601</v>
      </c>
      <c r="K2742">
        <v>90.996769705517494</v>
      </c>
      <c r="L2742">
        <v>85.311143886852193</v>
      </c>
      <c r="M2742">
        <v>30.581887374516501</v>
      </c>
      <c r="N2742">
        <v>0.87819475897767696</v>
      </c>
      <c r="O2742">
        <v>81.934931506849296</v>
      </c>
      <c r="P2742">
        <v>55.437262357414397</v>
      </c>
      <c r="Q2742">
        <v>5.2694401339024997E-2</v>
      </c>
    </row>
    <row r="2743" spans="1:17" hidden="1" x14ac:dyDescent="0.3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E2743">
        <v>119.4548544</v>
      </c>
      <c r="F2743">
        <v>2.79</v>
      </c>
      <c r="G2743">
        <v>8.5650808495794202</v>
      </c>
      <c r="H2743">
        <v>7.8532552211941002</v>
      </c>
      <c r="I2743">
        <v>-30.898361162872099</v>
      </c>
      <c r="J2743">
        <v>11.7330682336168</v>
      </c>
      <c r="K2743">
        <v>2.5974934245941199</v>
      </c>
      <c r="L2743">
        <v>2.7457292500519999</v>
      </c>
      <c r="M2743">
        <v>72.392666596021201</v>
      </c>
      <c r="N2743">
        <v>1.77729657985884</v>
      </c>
      <c r="O2743">
        <v>55.913978494623599</v>
      </c>
      <c r="P2743">
        <v>46.533613445378101</v>
      </c>
      <c r="Q2743">
        <v>3.8952585445012997E-2</v>
      </c>
    </row>
    <row r="2744" spans="1:17" hidden="1" x14ac:dyDescent="0.3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E2744">
        <v>119.076880608</v>
      </c>
      <c r="F2744">
        <v>23.16</v>
      </c>
      <c r="G2744">
        <v>43.3279543974771</v>
      </c>
      <c r="H2744">
        <v>21.427968743309801</v>
      </c>
      <c r="I2744">
        <v>82.618836413832895</v>
      </c>
      <c r="J2744">
        <v>8.5035359382939202</v>
      </c>
      <c r="K2744">
        <v>20.089815586297298</v>
      </c>
      <c r="L2744">
        <v>16.3039623404729</v>
      </c>
      <c r="M2744">
        <v>70.145018104734604</v>
      </c>
      <c r="N2744">
        <v>1.0034325027500399</v>
      </c>
      <c r="O2744">
        <v>6.1744386873920396</v>
      </c>
      <c r="P2744">
        <v>127.504911591355</v>
      </c>
      <c r="Q2744">
        <v>0.10584776276541</v>
      </c>
    </row>
    <row r="2745" spans="1:17" hidden="1" x14ac:dyDescent="0.3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D2745" t="s">
        <v>948</v>
      </c>
      <c r="E2745">
        <v>118.6812</v>
      </c>
      <c r="F2745">
        <v>199.8</v>
      </c>
      <c r="G2745">
        <v>69.573064801967902</v>
      </c>
      <c r="H2745">
        <v>1.3289867765080201</v>
      </c>
      <c r="I2745">
        <v>-10.710236660263501</v>
      </c>
      <c r="J2745">
        <v>-3.0294478125962199</v>
      </c>
      <c r="K2745">
        <v>196.86482482998301</v>
      </c>
      <c r="L2745">
        <v>187.70626916387801</v>
      </c>
      <c r="M2745">
        <v>57.6601191694796</v>
      </c>
      <c r="N2745">
        <v>0.88808536641111802</v>
      </c>
      <c r="O2745">
        <v>30.880880880880799</v>
      </c>
      <c r="P2745">
        <v>103.87755102040801</v>
      </c>
      <c r="Q2745">
        <v>0.12120536815256</v>
      </c>
    </row>
    <row r="2746" spans="1:17" hidden="1" x14ac:dyDescent="0.3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D2746" t="s">
        <v>617</v>
      </c>
      <c r="E2746">
        <v>118.5564</v>
      </c>
      <c r="F2746">
        <v>0.93</v>
      </c>
      <c r="G2746">
        <v>11.4109414160282</v>
      </c>
      <c r="H2746">
        <v>44.063058125758403</v>
      </c>
      <c r="I2746">
        <v>-47.419678992329402</v>
      </c>
      <c r="J2746">
        <v>37.296366723744597</v>
      </c>
      <c r="K2746">
        <v>0.75013907332115404</v>
      </c>
      <c r="L2746">
        <v>0.82318660761947304</v>
      </c>
      <c r="M2746">
        <v>78.607875322995298</v>
      </c>
      <c r="N2746">
        <v>2.1267019969874599</v>
      </c>
      <c r="O2746">
        <v>69.892473118279497</v>
      </c>
      <c r="P2746">
        <v>72.2222222222222</v>
      </c>
    </row>
    <row r="2747" spans="1:17" hidden="1" x14ac:dyDescent="0.3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E2747">
        <v>118.52287124999999</v>
      </c>
      <c r="F2747">
        <v>235.55</v>
      </c>
      <c r="G2747">
        <v>93.482800630628105</v>
      </c>
      <c r="H2747">
        <v>35.647161224685703</v>
      </c>
      <c r="I2747">
        <v>68.772121979786107</v>
      </c>
      <c r="J2747">
        <v>28.562775990153799</v>
      </c>
      <c r="K2747">
        <v>181.330043924655</v>
      </c>
      <c r="L2747">
        <v>148.57463775159499</v>
      </c>
      <c r="M2747">
        <v>69.485143759049393</v>
      </c>
      <c r="N2747">
        <v>3.0232836404627901</v>
      </c>
      <c r="O2747">
        <v>12.3540649543621</v>
      </c>
      <c r="P2747">
        <v>124.654268001907</v>
      </c>
      <c r="Q2747">
        <v>0.155103280303311</v>
      </c>
    </row>
    <row r="2748" spans="1:17" hidden="1" x14ac:dyDescent="0.3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546</v>
      </c>
      <c r="E2748">
        <v>118.151991561999</v>
      </c>
      <c r="F2748">
        <v>131.38</v>
      </c>
      <c r="G2748">
        <v>101.35891888138801</v>
      </c>
      <c r="H2748">
        <v>17.204153849762299</v>
      </c>
      <c r="I2748">
        <v>-15.6833642318211</v>
      </c>
      <c r="J2748">
        <v>-2.7568276826167701</v>
      </c>
      <c r="K2748">
        <v>114.330730851613</v>
      </c>
      <c r="L2748">
        <v>98.439038435053106</v>
      </c>
      <c r="M2748">
        <v>61.038645180536498</v>
      </c>
      <c r="N2748">
        <v>4.4074623794082202</v>
      </c>
      <c r="O2748">
        <v>25.627949459582901</v>
      </c>
      <c r="P2748">
        <v>147.65315739868001</v>
      </c>
      <c r="Q2748">
        <v>7.3764226572354999E-2</v>
      </c>
    </row>
    <row r="2749" spans="1:17" hidden="1" x14ac:dyDescent="0.3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D2749" t="s">
        <v>242</v>
      </c>
      <c r="E2749">
        <v>118.092603904</v>
      </c>
      <c r="F2749">
        <v>56.32</v>
      </c>
      <c r="G2749">
        <v>-18.3222175259978</v>
      </c>
      <c r="H2749">
        <v>13.530153790618799</v>
      </c>
      <c r="I2749">
        <v>-22.648736583952498</v>
      </c>
      <c r="J2749">
        <v>-2.3145983166682602</v>
      </c>
      <c r="K2749">
        <v>54.321606459994598</v>
      </c>
      <c r="L2749">
        <v>55.889787571062598</v>
      </c>
      <c r="M2749">
        <v>41.325732726120997</v>
      </c>
      <c r="N2749">
        <v>1.3464898784447601</v>
      </c>
      <c r="O2749">
        <v>27.4857954545454</v>
      </c>
      <c r="P2749">
        <v>26.193143625364002</v>
      </c>
      <c r="Q2749">
        <v>-1.6249049289184001E-2</v>
      </c>
    </row>
    <row r="2750" spans="1:17" hidden="1" x14ac:dyDescent="0.3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D2750" t="s">
        <v>40</v>
      </c>
      <c r="E2750">
        <v>118.00951875</v>
      </c>
      <c r="F2750">
        <v>445.95</v>
      </c>
      <c r="G2750">
        <v>121.778405109735</v>
      </c>
      <c r="H2750">
        <v>-0.807372333874804</v>
      </c>
      <c r="I2750">
        <v>18.754941053606998</v>
      </c>
      <c r="J2750">
        <v>2.9594658396124598</v>
      </c>
      <c r="K2750">
        <v>428.63286733732002</v>
      </c>
      <c r="L2750">
        <v>381.08885910687701</v>
      </c>
      <c r="M2750">
        <v>56.705806163444898</v>
      </c>
      <c r="N2750">
        <v>0.92843447756742503</v>
      </c>
      <c r="O2750">
        <v>17.894382778338301</v>
      </c>
      <c r="P2750">
        <v>162.78727165586301</v>
      </c>
      <c r="Q2750">
        <v>7.1631500202412005E-2</v>
      </c>
    </row>
    <row r="2751" spans="1:17" hidden="1" x14ac:dyDescent="0.3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D2751" t="s">
        <v>802</v>
      </c>
      <c r="E2751">
        <v>117.722798</v>
      </c>
      <c r="F2751">
        <v>66.2</v>
      </c>
      <c r="G2751">
        <v>-16.472185518956199</v>
      </c>
      <c r="H2751">
        <v>9.9566984766356299</v>
      </c>
      <c r="I2751">
        <v>-12.7526375130691</v>
      </c>
      <c r="J2751">
        <v>12.779452632724899</v>
      </c>
      <c r="K2751">
        <v>58.462845030955201</v>
      </c>
      <c r="L2751">
        <v>59.860211152995397</v>
      </c>
      <c r="M2751">
        <v>66.549396897868405</v>
      </c>
      <c r="N2751">
        <v>3.1512525602646901</v>
      </c>
      <c r="O2751">
        <v>46.450151057401797</v>
      </c>
      <c r="P2751">
        <v>42.3655913978494</v>
      </c>
      <c r="Q2751">
        <v>7.8495183765582996E-2</v>
      </c>
    </row>
    <row r="2752" spans="1:17" hidden="1" x14ac:dyDescent="0.3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539</v>
      </c>
      <c r="E2752">
        <v>117.550832075</v>
      </c>
      <c r="F2752">
        <v>2909.35</v>
      </c>
      <c r="G2752">
        <v>62.996347209459401</v>
      </c>
      <c r="H2752">
        <v>2.1611325382910702</v>
      </c>
      <c r="I2752">
        <v>-16.9712463324243</v>
      </c>
      <c r="J2752">
        <v>2.6118639473690499</v>
      </c>
      <c r="K2752">
        <v>2834.8854091205999</v>
      </c>
      <c r="L2752">
        <v>2546.0006517945399</v>
      </c>
      <c r="M2752">
        <v>54.970691453989403</v>
      </c>
      <c r="N2752">
        <v>1.3712339533665101</v>
      </c>
      <c r="O2752">
        <v>14.8022754223452</v>
      </c>
      <c r="P2752">
        <v>117.253481686144</v>
      </c>
      <c r="Q2752">
        <v>0.122633493161991</v>
      </c>
    </row>
    <row r="2753" spans="1:17" hidden="1" x14ac:dyDescent="0.3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D2753" t="s">
        <v>526</v>
      </c>
      <c r="E2753">
        <v>117.5251245</v>
      </c>
      <c r="F2753">
        <v>42.05</v>
      </c>
      <c r="G2753">
        <v>48.478397584109302</v>
      </c>
      <c r="H2753">
        <v>34.414749544900303</v>
      </c>
      <c r="I2753">
        <v>-4.0718008266895103</v>
      </c>
      <c r="J2753">
        <v>-9.1979740532514001</v>
      </c>
      <c r="K2753">
        <v>38.622179606346897</v>
      </c>
      <c r="L2753">
        <v>33.991402263925998</v>
      </c>
      <c r="M2753">
        <v>41.407772195337401</v>
      </c>
      <c r="N2753">
        <v>0.75701318622844305</v>
      </c>
      <c r="O2753">
        <v>24.637336504161699</v>
      </c>
      <c r="P2753">
        <v>94.1366574330563</v>
      </c>
      <c r="Q2753">
        <v>-1.2875962113754E-2</v>
      </c>
    </row>
    <row r="2754" spans="1:17" hidden="1" x14ac:dyDescent="0.3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59</v>
      </c>
      <c r="E2754">
        <v>117.268139359999</v>
      </c>
      <c r="F2754">
        <v>102.1</v>
      </c>
      <c r="G2754">
        <v>37.381332760324902</v>
      </c>
      <c r="H2754">
        <v>3.7351397459384499</v>
      </c>
      <c r="I2754">
        <v>3.8091473839560601</v>
      </c>
      <c r="J2754">
        <v>-2.6543721925115298</v>
      </c>
      <c r="K2754">
        <v>108.00237431754</v>
      </c>
      <c r="L2754">
        <v>100.907370365574</v>
      </c>
      <c r="M2754">
        <v>42.465353510859003</v>
      </c>
      <c r="N2754">
        <v>0.36611816540254499</v>
      </c>
      <c r="O2754">
        <v>64.446620959843301</v>
      </c>
      <c r="P2754">
        <v>63.3599999999999</v>
      </c>
      <c r="Q2754">
        <v>0.10802732844165</v>
      </c>
    </row>
    <row r="2755" spans="1:17" hidden="1" x14ac:dyDescent="0.3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328</v>
      </c>
      <c r="E2755">
        <v>117.2256754</v>
      </c>
      <c r="F2755">
        <v>116.21</v>
      </c>
      <c r="G2755">
        <v>-32.951842929094902</v>
      </c>
      <c r="H2755">
        <v>2.6510755293332302</v>
      </c>
      <c r="I2755">
        <v>-11.7355403670778</v>
      </c>
      <c r="J2755">
        <v>-0.93227326254382503</v>
      </c>
      <c r="K2755">
        <v>120.69089379143</v>
      </c>
      <c r="L2755">
        <v>122.064692828592</v>
      </c>
      <c r="M2755">
        <v>44.489291725705897</v>
      </c>
      <c r="N2755">
        <v>0.25014596833392899</v>
      </c>
      <c r="O2755">
        <v>47.018328887358997</v>
      </c>
      <c r="P2755">
        <v>23.627659574468002</v>
      </c>
      <c r="Q2755">
        <v>0.15224104244831099</v>
      </c>
    </row>
    <row r="2756" spans="1:17" hidden="1" x14ac:dyDescent="0.3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617</v>
      </c>
      <c r="E2756">
        <v>117.1846875</v>
      </c>
      <c r="F2756">
        <v>37.5</v>
      </c>
      <c r="G2756">
        <v>16.9941356771408</v>
      </c>
      <c r="H2756">
        <v>26.614033303063401</v>
      </c>
      <c r="I2756">
        <v>-6.4404197523461297</v>
      </c>
      <c r="J2756">
        <v>11.924578978415999</v>
      </c>
      <c r="K2756">
        <v>32.757010194974697</v>
      </c>
      <c r="L2756">
        <v>31.9905867544541</v>
      </c>
      <c r="M2756">
        <v>80.296485394895498</v>
      </c>
      <c r="N2756">
        <v>1.80864250280992</v>
      </c>
      <c r="O2756">
        <v>32.533333333333303</v>
      </c>
      <c r="P2756">
        <v>70.483587005906401</v>
      </c>
      <c r="Q2756">
        <v>7.3439257884316003E-2</v>
      </c>
    </row>
    <row r="2757" spans="1:17" hidden="1" x14ac:dyDescent="0.3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D2757" t="s">
        <v>539</v>
      </c>
      <c r="E2757">
        <v>117.05616000000001</v>
      </c>
      <c r="F2757">
        <v>101.4</v>
      </c>
      <c r="G2757">
        <v>-5.5805539773098198</v>
      </c>
      <c r="H2757">
        <v>2.8281779999176799</v>
      </c>
      <c r="I2757">
        <v>-25.997923267138599</v>
      </c>
      <c r="J2757">
        <v>-2.6807816731807899</v>
      </c>
      <c r="K2757">
        <v>104.464467374218</v>
      </c>
      <c r="L2757">
        <v>103.167985648853</v>
      </c>
      <c r="M2757">
        <v>44.3701485349698</v>
      </c>
      <c r="N2757">
        <v>0.43516121994682899</v>
      </c>
      <c r="O2757">
        <v>31.607495069033501</v>
      </c>
      <c r="P2757">
        <v>25.185185185185102</v>
      </c>
      <c r="Q2757">
        <v>-4.9165665285148E-2</v>
      </c>
    </row>
    <row r="2758" spans="1:17" hidden="1" x14ac:dyDescent="0.3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D2758" t="s">
        <v>130</v>
      </c>
      <c r="E2758">
        <v>116.85209445</v>
      </c>
      <c r="F2758">
        <v>192.5</v>
      </c>
      <c r="G2758">
        <v>145.91191444464499</v>
      </c>
      <c r="H2758">
        <v>-13.1602835815816</v>
      </c>
      <c r="I2758">
        <v>25.351208483051199</v>
      </c>
      <c r="J2758">
        <v>-1.7679983912052499</v>
      </c>
      <c r="K2758">
        <v>173.07148662234999</v>
      </c>
      <c r="L2758">
        <v>132.39135452731</v>
      </c>
      <c r="M2758">
        <v>98.523270937290405</v>
      </c>
      <c r="N2758">
        <v>0.103785103785103</v>
      </c>
      <c r="O2758">
        <v>11.662337662337601</v>
      </c>
      <c r="P2758">
        <v>214.28571428571399</v>
      </c>
      <c r="Q2758">
        <v>0.140437421773217</v>
      </c>
    </row>
    <row r="2759" spans="1:17" hidden="1" x14ac:dyDescent="0.3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216</v>
      </c>
      <c r="E2759">
        <v>116.58884</v>
      </c>
      <c r="F2759">
        <v>115</v>
      </c>
      <c r="G2759">
        <v>182.95722749077899</v>
      </c>
      <c r="H2759">
        <v>33.796298977588002</v>
      </c>
      <c r="I2759">
        <v>35.622148136468098</v>
      </c>
      <c r="J2759">
        <v>0.268307698789577</v>
      </c>
      <c r="K2759">
        <v>101.915808140726</v>
      </c>
      <c r="L2759">
        <v>79.573052589758802</v>
      </c>
      <c r="M2759">
        <v>51.639908452971703</v>
      </c>
      <c r="N2759">
        <v>0.662862439059132</v>
      </c>
      <c r="O2759">
        <v>8.7739130434782506</v>
      </c>
      <c r="P2759">
        <v>244.827586206896</v>
      </c>
      <c r="Q2759">
        <v>0.133523085612232</v>
      </c>
    </row>
    <row r="2760" spans="1:17" hidden="1" x14ac:dyDescent="0.3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D2760" t="s">
        <v>1467</v>
      </c>
      <c r="E2760">
        <v>116.4681612</v>
      </c>
      <c r="F2760">
        <v>122.58</v>
      </c>
      <c r="G2760">
        <v>4.7045909713410596</v>
      </c>
      <c r="H2760">
        <v>19.823352618364201</v>
      </c>
      <c r="I2760">
        <v>-5.7811752372745904</v>
      </c>
      <c r="J2760">
        <v>4.2978768415338102</v>
      </c>
      <c r="K2760">
        <v>111.66300450622001</v>
      </c>
      <c r="L2760">
        <v>108.748276629774</v>
      </c>
      <c r="M2760">
        <v>65.749178299939203</v>
      </c>
      <c r="N2760">
        <v>1.9347191668193</v>
      </c>
      <c r="O2760">
        <v>13.191385217816901</v>
      </c>
      <c r="P2760">
        <v>32.662337662337599</v>
      </c>
      <c r="Q2760">
        <v>-6.0276406995130004E-3</v>
      </c>
    </row>
    <row r="2761" spans="1:17" hidden="1" x14ac:dyDescent="0.3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151</v>
      </c>
      <c r="E2761">
        <v>116.44271295</v>
      </c>
      <c r="F2761">
        <v>5.55</v>
      </c>
      <c r="G2761">
        <v>15.4057292045613</v>
      </c>
      <c r="H2761">
        <v>-5.6645794889204604</v>
      </c>
      <c r="I2761">
        <v>-53.5819596940838</v>
      </c>
      <c r="J2761">
        <v>3.4419192843915201</v>
      </c>
      <c r="K2761">
        <v>5.63182052584777</v>
      </c>
      <c r="L2761">
        <v>5.9153069283151796</v>
      </c>
      <c r="M2761">
        <v>61.914425319576097</v>
      </c>
      <c r="N2761">
        <v>1.8027330861659401</v>
      </c>
      <c r="O2761">
        <v>89.189189189189193</v>
      </c>
      <c r="P2761">
        <v>54.1666666666666</v>
      </c>
      <c r="Q2761">
        <v>-0.112716924310335</v>
      </c>
    </row>
    <row r="2762" spans="1:17" hidden="1" x14ac:dyDescent="0.3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E2762">
        <v>116.417639872</v>
      </c>
      <c r="F2762">
        <v>1.67</v>
      </c>
      <c r="G2762">
        <v>-28.260741210510702</v>
      </c>
      <c r="H2762">
        <v>5.5724535505950303</v>
      </c>
      <c r="I2762">
        <v>-10.7908911135415</v>
      </c>
      <c r="J2762">
        <v>18.8638270412049</v>
      </c>
      <c r="K2762">
        <v>1.5810653666315699</v>
      </c>
      <c r="L2762">
        <v>1.68886461511413</v>
      </c>
      <c r="M2762">
        <v>70.687902367442703</v>
      </c>
      <c r="N2762">
        <v>1.5360201570171499</v>
      </c>
      <c r="O2762">
        <v>85.62874251497</v>
      </c>
      <c r="P2762">
        <v>85.5555555555555</v>
      </c>
      <c r="Q2762">
        <v>-4.0790225013641997E-2</v>
      </c>
    </row>
    <row r="2763" spans="1:17" hidden="1" x14ac:dyDescent="0.3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D2763" t="s">
        <v>59</v>
      </c>
      <c r="E2763">
        <v>116.26442865</v>
      </c>
      <c r="F2763">
        <v>6.75</v>
      </c>
      <c r="G2763">
        <v>36.060680737594097</v>
      </c>
      <c r="H2763">
        <v>0.16722479242510299</v>
      </c>
      <c r="I2763">
        <v>-1.8469813063224401</v>
      </c>
      <c r="J2763">
        <v>28.1838559879873</v>
      </c>
      <c r="K2763">
        <v>5.7505584930431004</v>
      </c>
      <c r="L2763">
        <v>5.4187482263941504</v>
      </c>
      <c r="M2763">
        <v>78.227381425790696</v>
      </c>
      <c r="N2763">
        <v>2.6705980517224299</v>
      </c>
      <c r="O2763">
        <v>3.4074074074074101</v>
      </c>
      <c r="P2763">
        <v>98.853094956991001</v>
      </c>
      <c r="Q2763">
        <v>-2.0696001059938001E-2</v>
      </c>
    </row>
    <row r="2764" spans="1:17" hidden="1" x14ac:dyDescent="0.3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D2764" t="s">
        <v>948</v>
      </c>
      <c r="E2764">
        <v>116.22542193499901</v>
      </c>
      <c r="F2764">
        <v>41.53</v>
      </c>
      <c r="G2764">
        <v>-16.351139794408699</v>
      </c>
      <c r="H2764">
        <v>-7.8157435774045796</v>
      </c>
      <c r="I2764">
        <v>0.54441314859194201</v>
      </c>
      <c r="J2764">
        <v>-3.7274428000649</v>
      </c>
      <c r="K2764">
        <v>41.7403032713991</v>
      </c>
      <c r="L2764">
        <v>41.213830851614603</v>
      </c>
      <c r="M2764">
        <v>47.277518418361602</v>
      </c>
      <c r="N2764">
        <v>1.14597807571249</v>
      </c>
      <c r="O2764">
        <v>35.4201781844449</v>
      </c>
      <c r="P2764">
        <v>27.003058103975501</v>
      </c>
      <c r="Q2764">
        <v>9.7913972517500009E-4</v>
      </c>
    </row>
    <row r="2765" spans="1:17" hidden="1" x14ac:dyDescent="0.3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D2765" t="s">
        <v>49</v>
      </c>
      <c r="E2765">
        <v>116.02336927499999</v>
      </c>
      <c r="F2765">
        <v>222.75</v>
      </c>
      <c r="G2765">
        <v>220.58504590795701</v>
      </c>
      <c r="H2765">
        <v>39.074162186672098</v>
      </c>
      <c r="I2765">
        <v>47.104130531480003</v>
      </c>
      <c r="J2765">
        <v>4.6882409046096303</v>
      </c>
      <c r="K2765">
        <v>192.557990092415</v>
      </c>
      <c r="L2765">
        <v>156.28841315165499</v>
      </c>
      <c r="M2765">
        <v>60.8713714158621</v>
      </c>
      <c r="N2765">
        <v>1.8595697728210401</v>
      </c>
      <c r="O2765">
        <v>9.9887766554433295</v>
      </c>
      <c r="P2765">
        <v>270.94088259783501</v>
      </c>
      <c r="Q2765">
        <v>0.14369387536757</v>
      </c>
    </row>
    <row r="2766" spans="1:17" hidden="1" x14ac:dyDescent="0.3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D2766" t="s">
        <v>546</v>
      </c>
      <c r="E2766">
        <v>116</v>
      </c>
      <c r="F2766">
        <v>145</v>
      </c>
      <c r="G2766">
        <v>265.21862610606502</v>
      </c>
      <c r="H2766">
        <v>17.675689474269799</v>
      </c>
      <c r="I2766">
        <v>119.99698767433701</v>
      </c>
      <c r="J2766">
        <v>-1.31002688264898</v>
      </c>
      <c r="K2766">
        <v>131.10709413000399</v>
      </c>
      <c r="L2766">
        <v>93.884041782038494</v>
      </c>
      <c r="M2766">
        <v>58.750992454329499</v>
      </c>
      <c r="N2766">
        <v>0.41583634334109398</v>
      </c>
      <c r="O2766">
        <v>12.3103448275861</v>
      </c>
      <c r="P2766">
        <v>395.72649572649499</v>
      </c>
      <c r="Q2766">
        <v>0.15393061933428301</v>
      </c>
    </row>
    <row r="2767" spans="1:17" hidden="1" x14ac:dyDescent="0.3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D2767" t="s">
        <v>191</v>
      </c>
      <c r="E2767">
        <v>115.80928735000001</v>
      </c>
      <c r="F2767">
        <v>107.35</v>
      </c>
      <c r="G2767">
        <v>-7.8818915344914799</v>
      </c>
      <c r="H2767">
        <v>-0.780074285308759</v>
      </c>
      <c r="I2767">
        <v>-41.493981126976401</v>
      </c>
      <c r="J2767">
        <v>5.7085934272046099</v>
      </c>
      <c r="K2767">
        <v>108.88508792512501</v>
      </c>
      <c r="L2767">
        <v>111.423432024207</v>
      </c>
      <c r="M2767">
        <v>70.776289746290303</v>
      </c>
      <c r="N2767">
        <v>1.8092207243006799</v>
      </c>
      <c r="O2767">
        <v>58.081043316255197</v>
      </c>
      <c r="P2767">
        <v>33.752803388985697</v>
      </c>
      <c r="Q2767">
        <v>0.133078007434759</v>
      </c>
    </row>
    <row r="2768" spans="1:17" hidden="1" x14ac:dyDescent="0.3">
      <c r="A2768" t="s">
        <v>5699</v>
      </c>
      <c r="B2768" t="s">
        <v>2915</v>
      </c>
      <c r="C2768" t="str">
        <f>IFERROR(VLOOKUP(Table1[[#This Row],[Ticker]],[1]!Table1[[Symbol]:[Industry]],2,FALSE),"-")</f>
        <v>-</v>
      </c>
      <c r="D2768" t="s">
        <v>3890</v>
      </c>
      <c r="E2768">
        <v>115.67400000000001</v>
      </c>
      <c r="F2768">
        <v>889.8</v>
      </c>
      <c r="G2768">
        <v>43.6490845365242</v>
      </c>
      <c r="H2768">
        <v>7.2064404786996104</v>
      </c>
      <c r="I2768">
        <v>-1.0968674920594099</v>
      </c>
      <c r="J2768">
        <v>10.1535095808874</v>
      </c>
      <c r="K2768">
        <v>789.99388735653497</v>
      </c>
      <c r="L2768">
        <v>742.53349734794301</v>
      </c>
      <c r="M2768">
        <v>79.4019526016816</v>
      </c>
      <c r="N2768">
        <v>2.2685811670142901</v>
      </c>
      <c r="O2768">
        <v>34.384131265452901</v>
      </c>
      <c r="P2768">
        <v>74.129158512720096</v>
      </c>
      <c r="Q2768">
        <v>7.7274755496787001E-2</v>
      </c>
    </row>
    <row r="2769" spans="1:17" hidden="1" x14ac:dyDescent="0.3">
      <c r="A2769" t="s">
        <v>5700</v>
      </c>
      <c r="B2769" t="s">
        <v>5701</v>
      </c>
      <c r="C2769" t="str">
        <f>IFERROR(VLOOKUP(Table1[[#This Row],[Ticker]],[1]!Table1[[Symbol]:[Industry]],2,FALSE),"-")</f>
        <v>-</v>
      </c>
      <c r="D2769" t="s">
        <v>686</v>
      </c>
      <c r="E2769">
        <v>115.548969059999</v>
      </c>
      <c r="F2769">
        <v>107.1</v>
      </c>
      <c r="G2769">
        <v>25.682760706429399</v>
      </c>
      <c r="H2769">
        <v>4.2015213481752403</v>
      </c>
      <c r="I2769">
        <v>12.5318713952674</v>
      </c>
      <c r="J2769">
        <v>-4.9105670412627997</v>
      </c>
      <c r="K2769">
        <v>101.466952469378</v>
      </c>
      <c r="L2769">
        <v>98.599892318205093</v>
      </c>
      <c r="M2769">
        <v>58.586745997420003</v>
      </c>
      <c r="N2769">
        <v>2.0149555265370802</v>
      </c>
      <c r="O2769">
        <v>78.580765639589103</v>
      </c>
      <c r="P2769">
        <v>61.782477341389701</v>
      </c>
      <c r="Q2769">
        <v>5.1581128559018002E-2</v>
      </c>
    </row>
    <row r="2770" spans="1:17" hidden="1" x14ac:dyDescent="0.3">
      <c r="A2770" t="s">
        <v>5702</v>
      </c>
      <c r="B2770" t="s">
        <v>5703</v>
      </c>
      <c r="C2770" t="str">
        <f>IFERROR(VLOOKUP(Table1[[#This Row],[Ticker]],[1]!Table1[[Symbol]:[Industry]],2,FALSE),"-")</f>
        <v>-</v>
      </c>
      <c r="D2770" t="s">
        <v>401</v>
      </c>
      <c r="E2770">
        <v>115.49894999999999</v>
      </c>
      <c r="F2770">
        <v>48.58</v>
      </c>
      <c r="G2770">
        <v>86.878651435815897</v>
      </c>
      <c r="H2770">
        <v>-12.303363442868999</v>
      </c>
      <c r="I2770">
        <v>111.97116932486701</v>
      </c>
      <c r="J2770">
        <v>-7.7297824642542698</v>
      </c>
      <c r="K2770">
        <v>46.726074067908399</v>
      </c>
      <c r="L2770">
        <v>36.499953902294202</v>
      </c>
      <c r="M2770">
        <v>45.742593298219298</v>
      </c>
      <c r="N2770">
        <v>0.40501979437056801</v>
      </c>
      <c r="O2770">
        <v>11.671469740633899</v>
      </c>
      <c r="P2770">
        <v>187.45562130177501</v>
      </c>
      <c r="Q2770">
        <v>7.3353870392076997E-2</v>
      </c>
    </row>
    <row r="2771" spans="1:17" hidden="1" x14ac:dyDescent="0.3">
      <c r="A2771" t="s">
        <v>5704</v>
      </c>
      <c r="B2771" t="s">
        <v>5705</v>
      </c>
      <c r="C2771" t="str">
        <f>IFERROR(VLOOKUP(Table1[[#This Row],[Ticker]],[1]!Table1[[Symbol]:[Industry]],2,FALSE),"-")</f>
        <v>-</v>
      </c>
      <c r="E2771">
        <v>115.40560499999999</v>
      </c>
      <c r="F2771">
        <v>115</v>
      </c>
      <c r="G2771">
        <v>174.125402200341</v>
      </c>
      <c r="H2771">
        <v>25.525427992733501</v>
      </c>
      <c r="I2771">
        <v>145.267681186641</v>
      </c>
      <c r="J2771">
        <v>-2.8667099736466302</v>
      </c>
      <c r="K2771">
        <v>93.417596589430602</v>
      </c>
      <c r="L2771">
        <v>64.309455383890395</v>
      </c>
      <c r="M2771">
        <v>58.898117667196502</v>
      </c>
      <c r="N2771">
        <v>1.0025680534155099</v>
      </c>
      <c r="O2771">
        <v>6.6956521739130297</v>
      </c>
      <c r="P2771">
        <v>684.98293515358296</v>
      </c>
    </row>
    <row r="2772" spans="1:17" hidden="1" x14ac:dyDescent="0.3">
      <c r="A2772" t="s">
        <v>5706</v>
      </c>
      <c r="B2772" t="s">
        <v>5707</v>
      </c>
      <c r="C2772" t="str">
        <f>IFERROR(VLOOKUP(Table1[[#This Row],[Ticker]],[1]!Table1[[Symbol]:[Industry]],2,FALSE),"-")</f>
        <v>-</v>
      </c>
      <c r="E2772">
        <v>115.26071760000001</v>
      </c>
      <c r="F2772">
        <v>87.43</v>
      </c>
      <c r="G2772">
        <v>2.4788909665631298</v>
      </c>
      <c r="H2772">
        <v>8.4029050370074305</v>
      </c>
      <c r="I2772">
        <v>-18.9329676162738</v>
      </c>
      <c r="J2772">
        <v>5.3510704267918001</v>
      </c>
      <c r="K2772">
        <v>82.639429359744796</v>
      </c>
      <c r="L2772">
        <v>86.2917909005876</v>
      </c>
      <c r="M2772">
        <v>66.993931060400101</v>
      </c>
      <c r="N2772">
        <v>1.1937937746246801</v>
      </c>
      <c r="O2772">
        <v>47.546608715543798</v>
      </c>
      <c r="P2772">
        <v>29.468384421738399</v>
      </c>
      <c r="Q2772">
        <v>7.7332722085833E-2</v>
      </c>
    </row>
    <row r="2773" spans="1:17" hidden="1" x14ac:dyDescent="0.3">
      <c r="A2773" t="s">
        <v>5708</v>
      </c>
      <c r="B2773" t="s">
        <v>5709</v>
      </c>
      <c r="C2773" t="str">
        <f>IFERROR(VLOOKUP(Table1[[#This Row],[Ticker]],[1]!Table1[[Symbol]:[Industry]],2,FALSE),"-")</f>
        <v>-</v>
      </c>
      <c r="D2773" t="s">
        <v>617</v>
      </c>
      <c r="E2773">
        <v>115.16249999999999</v>
      </c>
      <c r="F2773">
        <v>45.5</v>
      </c>
      <c r="G2773">
        <v>26.645021025826999</v>
      </c>
      <c r="H2773">
        <v>34.757266822816298</v>
      </c>
      <c r="I2773">
        <v>74.757286931439893</v>
      </c>
      <c r="J2773">
        <v>3.7368713265403999</v>
      </c>
      <c r="K2773">
        <v>33.831800022074702</v>
      </c>
      <c r="L2773">
        <v>29.312857248185601</v>
      </c>
      <c r="M2773">
        <v>79.780229036961103</v>
      </c>
      <c r="N2773">
        <v>1.3230066656375401</v>
      </c>
      <c r="O2773">
        <v>0.85714285714286698</v>
      </c>
      <c r="P2773">
        <v>126.754684805423</v>
      </c>
      <c r="Q2773">
        <v>0.20458934823803701</v>
      </c>
    </row>
    <row r="2774" spans="1:17" hidden="1" x14ac:dyDescent="0.3">
      <c r="A2774" t="s">
        <v>5710</v>
      </c>
      <c r="B2774" t="s">
        <v>5711</v>
      </c>
      <c r="C2774" t="str">
        <f>IFERROR(VLOOKUP(Table1[[#This Row],[Ticker]],[1]!Table1[[Symbol]:[Industry]],2,FALSE),"-")</f>
        <v>-</v>
      </c>
      <c r="D2774" t="s">
        <v>140</v>
      </c>
      <c r="E2774">
        <v>114.875</v>
      </c>
      <c r="F2774">
        <v>4595</v>
      </c>
      <c r="G2774">
        <v>-1.16457527713552</v>
      </c>
      <c r="H2774">
        <v>9.4010392602228503</v>
      </c>
      <c r="I2774">
        <v>2.90071360582006</v>
      </c>
      <c r="J2774">
        <v>14.134938152316</v>
      </c>
      <c r="K2774">
        <v>4046.83329108317</v>
      </c>
      <c r="L2774">
        <v>3927.6397981189898</v>
      </c>
      <c r="M2774">
        <v>73.171596469252407</v>
      </c>
      <c r="N2774">
        <v>2.4258005767187698</v>
      </c>
      <c r="O2774">
        <v>8.4439608269858599</v>
      </c>
      <c r="P2774">
        <v>40.305343511450303</v>
      </c>
      <c r="Q2774">
        <v>-4.9946898823706003E-2</v>
      </c>
    </row>
    <row r="2775" spans="1:17" hidden="1" x14ac:dyDescent="0.3">
      <c r="A2775" t="s">
        <v>5712</v>
      </c>
      <c r="B2775" t="s">
        <v>5713</v>
      </c>
      <c r="C2775" t="str">
        <f>IFERROR(VLOOKUP(Table1[[#This Row],[Ticker]],[1]!Table1[[Symbol]:[Industry]],2,FALSE),"-")</f>
        <v>-</v>
      </c>
      <c r="D2775" t="s">
        <v>617</v>
      </c>
      <c r="E2775">
        <v>114.86199999999999</v>
      </c>
      <c r="F2775">
        <v>220</v>
      </c>
      <c r="G2775">
        <v>-21.063648325058999</v>
      </c>
      <c r="H2775">
        <v>9.6880581257584293</v>
      </c>
      <c r="I2775">
        <v>-9.1271647689641799</v>
      </c>
      <c r="J2775">
        <v>-1.8275480355292399</v>
      </c>
      <c r="K2775">
        <v>215.796671709452</v>
      </c>
      <c r="L2775">
        <v>211.488724181663</v>
      </c>
      <c r="M2775">
        <v>49.617662002159499</v>
      </c>
      <c r="N2775">
        <v>1.6424883925990601</v>
      </c>
      <c r="O2775">
        <v>11.340909090908999</v>
      </c>
      <c r="P2775">
        <v>18.790496760259099</v>
      </c>
      <c r="Q2775">
        <v>-5.6206002081714002E-2</v>
      </c>
    </row>
    <row r="2776" spans="1:17" hidden="1" x14ac:dyDescent="0.3">
      <c r="A2776" t="s">
        <v>5714</v>
      </c>
      <c r="B2776" t="s">
        <v>5715</v>
      </c>
      <c r="C2776" t="str">
        <f>IFERROR(VLOOKUP(Table1[[#This Row],[Ticker]],[1]!Table1[[Symbol]:[Industry]],2,FALSE),"-")</f>
        <v>-</v>
      </c>
      <c r="E2776">
        <v>114.85812799999999</v>
      </c>
      <c r="F2776">
        <v>1.76</v>
      </c>
      <c r="G2776">
        <v>68.052828940268597</v>
      </c>
      <c r="H2776">
        <v>26.136921762122</v>
      </c>
      <c r="I2776">
        <v>9.3762980191647802</v>
      </c>
      <c r="J2776">
        <v>29.974938152316</v>
      </c>
      <c r="K2776">
        <v>1.1720732719065501</v>
      </c>
      <c r="L2776">
        <v>1.10109546942737</v>
      </c>
      <c r="M2776">
        <v>95.923661843372599</v>
      </c>
      <c r="N2776">
        <v>2.8915375371337499</v>
      </c>
      <c r="O2776">
        <v>5.1136363636363704</v>
      </c>
      <c r="P2776">
        <v>158.82352941176401</v>
      </c>
      <c r="Q2776">
        <v>8.8303318661522995E-2</v>
      </c>
    </row>
    <row r="2777" spans="1:17" hidden="1" x14ac:dyDescent="0.3">
      <c r="A2777" t="s">
        <v>5716</v>
      </c>
      <c r="B2777" t="s">
        <v>5717</v>
      </c>
      <c r="C2777" t="str">
        <f>IFERROR(VLOOKUP(Table1[[#This Row],[Ticker]],[1]!Table1[[Symbol]:[Industry]],2,FALSE),"-")</f>
        <v>-</v>
      </c>
      <c r="D2777" t="s">
        <v>948</v>
      </c>
      <c r="E2777">
        <v>114.825</v>
      </c>
      <c r="F2777">
        <v>76.55</v>
      </c>
      <c r="G2777">
        <v>21.772893231157401</v>
      </c>
      <c r="H2777">
        <v>-12.052633363603199</v>
      </c>
      <c r="I2777">
        <v>-16.243692836045501</v>
      </c>
      <c r="J2777">
        <v>-6.4870635380628503</v>
      </c>
      <c r="K2777">
        <v>73.452644241382004</v>
      </c>
      <c r="L2777">
        <v>72.783270390755106</v>
      </c>
      <c r="M2777">
        <v>69.228623586756399</v>
      </c>
      <c r="N2777">
        <v>1.75029362350998</v>
      </c>
      <c r="O2777">
        <v>37.165251469627698</v>
      </c>
      <c r="P2777">
        <v>51.5841584158415</v>
      </c>
      <c r="Q2777">
        <v>-1.9160740489654E-2</v>
      </c>
    </row>
    <row r="2778" spans="1:17" hidden="1" x14ac:dyDescent="0.3">
      <c r="A2778" t="s">
        <v>5718</v>
      </c>
      <c r="B2778" t="s">
        <v>5719</v>
      </c>
      <c r="C2778" t="str">
        <f>IFERROR(VLOOKUP(Table1[[#This Row],[Ticker]],[1]!Table1[[Symbol]:[Industry]],2,FALSE),"-")</f>
        <v>-</v>
      </c>
      <c r="D2778" t="s">
        <v>546</v>
      </c>
      <c r="E2778">
        <v>114.79331999999999</v>
      </c>
      <c r="F2778">
        <v>118.5</v>
      </c>
      <c r="G2778">
        <v>82.869746340211904</v>
      </c>
      <c r="H2778">
        <v>15.6294562546565</v>
      </c>
      <c r="I2778">
        <v>9.1626318461163301</v>
      </c>
      <c r="J2778">
        <v>0.66125484766889397</v>
      </c>
      <c r="K2778">
        <v>118.142611207778</v>
      </c>
      <c r="L2778">
        <v>107.028875813516</v>
      </c>
      <c r="M2778">
        <v>59.5296117134844</v>
      </c>
      <c r="N2778">
        <v>0.55531914578000297</v>
      </c>
      <c r="O2778">
        <v>25.654008438818501</v>
      </c>
      <c r="P2778">
        <v>123.45841976239799</v>
      </c>
      <c r="Q2778">
        <v>6.6317974775515001E-2</v>
      </c>
    </row>
    <row r="2779" spans="1:17" hidden="1" x14ac:dyDescent="0.3">
      <c r="A2779" t="s">
        <v>5720</v>
      </c>
      <c r="B2779" t="s">
        <v>5721</v>
      </c>
      <c r="C2779" t="str">
        <f>IFERROR(VLOOKUP(Table1[[#This Row],[Ticker]],[1]!Table1[[Symbol]:[Industry]],2,FALSE),"-")</f>
        <v>-</v>
      </c>
      <c r="D2779" t="s">
        <v>242</v>
      </c>
      <c r="E2779">
        <v>114.684360959999</v>
      </c>
      <c r="F2779">
        <v>174.2</v>
      </c>
      <c r="G2779">
        <v>17.843933848512901</v>
      </c>
      <c r="H2779">
        <v>4.0625549051465102</v>
      </c>
      <c r="I2779">
        <v>-8.58953651681745</v>
      </c>
      <c r="J2779">
        <v>-2.4166143590994702</v>
      </c>
      <c r="K2779">
        <v>173.479656290603</v>
      </c>
      <c r="L2779">
        <v>166.79445389334199</v>
      </c>
      <c r="M2779">
        <v>54.525362693461098</v>
      </c>
      <c r="N2779">
        <v>1.0850685208634601</v>
      </c>
      <c r="O2779">
        <v>34.902411021813997</v>
      </c>
      <c r="P2779">
        <v>47.6271186440677</v>
      </c>
      <c r="Q2779">
        <v>1.9546536486447001E-2</v>
      </c>
    </row>
    <row r="2780" spans="1:17" hidden="1" x14ac:dyDescent="0.3">
      <c r="A2780" t="s">
        <v>5722</v>
      </c>
      <c r="B2780" t="s">
        <v>5723</v>
      </c>
      <c r="C2780" t="str">
        <f>IFERROR(VLOOKUP(Table1[[#This Row],[Ticker]],[1]!Table1[[Symbol]:[Industry]],2,FALSE),"-")</f>
        <v>-</v>
      </c>
      <c r="D2780" t="s">
        <v>59</v>
      </c>
      <c r="E2780">
        <v>114.341582483</v>
      </c>
      <c r="F2780">
        <v>21.11</v>
      </c>
      <c r="G2780">
        <v>35.862965571697998</v>
      </c>
      <c r="H2780">
        <v>1.30884828119884</v>
      </c>
      <c r="I2780">
        <v>-2.9074050905206898</v>
      </c>
      <c r="J2780">
        <v>-7.5250618476839399</v>
      </c>
      <c r="K2780">
        <v>21.414016801112702</v>
      </c>
      <c r="L2780">
        <v>19.0702785475345</v>
      </c>
      <c r="M2780">
        <v>41.745630259779603</v>
      </c>
      <c r="N2780">
        <v>0.215147975252341</v>
      </c>
      <c r="O2780">
        <v>47.797252486972901</v>
      </c>
      <c r="P2780">
        <v>78.898305084745701</v>
      </c>
      <c r="Q2780">
        <v>0.117900258383228</v>
      </c>
    </row>
    <row r="2781" spans="1:17" hidden="1" x14ac:dyDescent="0.3">
      <c r="A2781" t="s">
        <v>5724</v>
      </c>
      <c r="B2781" t="s">
        <v>5725</v>
      </c>
      <c r="C2781" t="str">
        <f>IFERROR(VLOOKUP(Table1[[#This Row],[Ticker]],[1]!Table1[[Symbol]:[Industry]],2,FALSE),"-")</f>
        <v>-</v>
      </c>
      <c r="E2781">
        <v>114.327837</v>
      </c>
      <c r="F2781">
        <v>32.22</v>
      </c>
      <c r="G2781">
        <v>-55.982654786135797</v>
      </c>
      <c r="H2781">
        <v>-12.1801699875036</v>
      </c>
      <c r="I2781">
        <v>-15.1298914597578</v>
      </c>
      <c r="J2781">
        <v>-2.9148948828657999</v>
      </c>
      <c r="K2781">
        <v>34.834013609658001</v>
      </c>
      <c r="L2781">
        <v>34.158287766746298</v>
      </c>
      <c r="M2781">
        <v>32.933619435938802</v>
      </c>
      <c r="N2781">
        <v>0.76188173746863097</v>
      </c>
      <c r="O2781">
        <v>62.2284295468653</v>
      </c>
      <c r="P2781">
        <v>28.776978417266101</v>
      </c>
      <c r="Q2781">
        <v>8.8420875605457E-2</v>
      </c>
    </row>
    <row r="2782" spans="1:17" hidden="1" x14ac:dyDescent="0.3">
      <c r="A2782" t="s">
        <v>5726</v>
      </c>
      <c r="B2782" t="s">
        <v>5727</v>
      </c>
      <c r="C2782" t="str">
        <f>IFERROR(VLOOKUP(Table1[[#This Row],[Ticker]],[1]!Table1[[Symbol]:[Industry]],2,FALSE),"-")</f>
        <v>-</v>
      </c>
      <c r="D2782" t="s">
        <v>230</v>
      </c>
      <c r="E2782">
        <v>114.2226</v>
      </c>
      <c r="F2782">
        <v>139.5</v>
      </c>
      <c r="G2782">
        <v>67.939847837956805</v>
      </c>
      <c r="H2782">
        <v>26.927641459091699</v>
      </c>
      <c r="I2782">
        <v>54.843058718470601</v>
      </c>
      <c r="J2782">
        <v>27.132898351321</v>
      </c>
      <c r="K2782">
        <v>110.433534864048</v>
      </c>
      <c r="L2782">
        <v>95.552797593984806</v>
      </c>
      <c r="M2782">
        <v>87.716538575187599</v>
      </c>
      <c r="N2782">
        <v>2.1863869917050298</v>
      </c>
      <c r="O2782">
        <v>1.7562724014336699</v>
      </c>
      <c r="P2782">
        <v>140.51724137931001</v>
      </c>
      <c r="Q2782">
        <v>0.13301450026799799</v>
      </c>
    </row>
    <row r="2783" spans="1:17" hidden="1" x14ac:dyDescent="0.3">
      <c r="A2783" t="s">
        <v>5728</v>
      </c>
      <c r="B2783" t="s">
        <v>5729</v>
      </c>
      <c r="C2783" t="str">
        <f>IFERROR(VLOOKUP(Table1[[#This Row],[Ticker]],[1]!Table1[[Symbol]:[Industry]],2,FALSE),"-")</f>
        <v>-</v>
      </c>
      <c r="D2783" t="s">
        <v>72</v>
      </c>
      <c r="E2783">
        <v>114.19809083499899</v>
      </c>
      <c r="F2783">
        <v>14.23</v>
      </c>
      <c r="G2783">
        <v>-21.1201878239889</v>
      </c>
      <c r="H2783">
        <v>-15.9410003158</v>
      </c>
      <c r="I2783">
        <v>-49.121881083948203</v>
      </c>
      <c r="J2783">
        <v>-3.5619641345862298</v>
      </c>
      <c r="K2783">
        <v>15.977462542965601</v>
      </c>
      <c r="L2783">
        <v>17.649533436755199</v>
      </c>
      <c r="M2783">
        <v>45.297475068183701</v>
      </c>
      <c r="N2783">
        <v>2.2516516010217198</v>
      </c>
      <c r="O2783">
        <v>118.552354181307</v>
      </c>
      <c r="P2783">
        <v>15.9739201303993</v>
      </c>
      <c r="Q2783">
        <v>1.4073381097116E-2</v>
      </c>
    </row>
    <row r="2784" spans="1:17" hidden="1" x14ac:dyDescent="0.3">
      <c r="A2784" t="s">
        <v>5730</v>
      </c>
      <c r="B2784" t="s">
        <v>5731</v>
      </c>
      <c r="C2784" t="str">
        <f>IFERROR(VLOOKUP(Table1[[#This Row],[Ticker]],[1]!Table1[[Symbol]:[Industry]],2,FALSE),"-")</f>
        <v>-</v>
      </c>
      <c r="D2784" t="s">
        <v>445</v>
      </c>
      <c r="E2784">
        <v>113.991174</v>
      </c>
      <c r="F2784">
        <v>227.7</v>
      </c>
      <c r="G2784">
        <v>146.39704111906701</v>
      </c>
      <c r="H2784">
        <v>23.099927210931899</v>
      </c>
      <c r="I2784">
        <v>91.028641709111994</v>
      </c>
      <c r="J2784">
        <v>-3.27635300326819</v>
      </c>
      <c r="K2784">
        <v>187.77696741110401</v>
      </c>
      <c r="L2784">
        <v>145.739318898428</v>
      </c>
      <c r="M2784">
        <v>55.313002888558998</v>
      </c>
      <c r="N2784">
        <v>1.8620431511056501</v>
      </c>
      <c r="O2784">
        <v>10.518225735616999</v>
      </c>
      <c r="P2784">
        <v>185.33834586466099</v>
      </c>
      <c r="Q2784">
        <v>0.12843473865430499</v>
      </c>
    </row>
    <row r="2785" spans="1:17" hidden="1" x14ac:dyDescent="0.3">
      <c r="A2785" t="s">
        <v>5732</v>
      </c>
      <c r="B2785" t="s">
        <v>5733</v>
      </c>
      <c r="C2785" t="str">
        <f>IFERROR(VLOOKUP(Table1[[#This Row],[Ticker]],[1]!Table1[[Symbol]:[Industry]],2,FALSE),"-")</f>
        <v>-</v>
      </c>
      <c r="D2785" t="s">
        <v>242</v>
      </c>
      <c r="E2785">
        <v>113.985</v>
      </c>
      <c r="F2785">
        <v>379.95</v>
      </c>
      <c r="G2785">
        <v>140.287619665097</v>
      </c>
      <c r="H2785">
        <v>-2.1938863186859998</v>
      </c>
      <c r="I2785">
        <v>4.54606742893841</v>
      </c>
      <c r="J2785">
        <v>-3.3164055169345801</v>
      </c>
      <c r="K2785">
        <v>362.70018536502801</v>
      </c>
      <c r="L2785">
        <v>306.061575888633</v>
      </c>
      <c r="M2785">
        <v>56.463839465849503</v>
      </c>
      <c r="N2785">
        <v>1.8320843493491701</v>
      </c>
      <c r="O2785">
        <v>11.1725227003553</v>
      </c>
      <c r="P2785">
        <v>194.53488372093</v>
      </c>
      <c r="Q2785">
        <v>0.115688480749588</v>
      </c>
    </row>
    <row r="2786" spans="1:17" hidden="1" x14ac:dyDescent="0.3">
      <c r="A2786" t="s">
        <v>5734</v>
      </c>
      <c r="B2786" t="s">
        <v>5735</v>
      </c>
      <c r="C2786" t="str">
        <f>IFERROR(VLOOKUP(Table1[[#This Row],[Ticker]],[1]!Table1[[Symbol]:[Industry]],2,FALSE),"-")</f>
        <v>-</v>
      </c>
      <c r="D2786" t="s">
        <v>401</v>
      </c>
      <c r="E2786">
        <v>113.85196550000001</v>
      </c>
      <c r="F2786">
        <v>87.71</v>
      </c>
      <c r="G2786">
        <v>576.326235533675</v>
      </c>
      <c r="H2786">
        <v>-2.6739558119318798</v>
      </c>
      <c r="I2786">
        <v>589.67698767433706</v>
      </c>
      <c r="J2786">
        <v>-5.2244072007640101</v>
      </c>
      <c r="K2786">
        <v>79.148818662600306</v>
      </c>
      <c r="M2786">
        <v>25.093171353743799</v>
      </c>
      <c r="N2786">
        <v>0.38351403947734197</v>
      </c>
      <c r="O2786">
        <v>15.129403716793901</v>
      </c>
      <c r="P2786">
        <v>601.67999999999995</v>
      </c>
    </row>
    <row r="2787" spans="1:17" hidden="1" x14ac:dyDescent="0.3">
      <c r="A2787" t="s">
        <v>5736</v>
      </c>
      <c r="B2787" t="s">
        <v>5737</v>
      </c>
      <c r="C2787" t="str">
        <f>IFERROR(VLOOKUP(Table1[[#This Row],[Ticker]],[1]!Table1[[Symbol]:[Industry]],2,FALSE),"-")</f>
        <v>-</v>
      </c>
      <c r="D2787" t="s">
        <v>387</v>
      </c>
      <c r="E2787">
        <v>113.79644710999899</v>
      </c>
      <c r="M2787">
        <v>50</v>
      </c>
    </row>
    <row r="2788" spans="1:17" hidden="1" x14ac:dyDescent="0.3">
      <c r="A2788" t="s">
        <v>5738</v>
      </c>
      <c r="B2788" t="s">
        <v>5739</v>
      </c>
      <c r="C2788" t="str">
        <f>IFERROR(VLOOKUP(Table1[[#This Row],[Ticker]],[1]!Table1[[Symbol]:[Industry]],2,FALSE),"-")</f>
        <v>-</v>
      </c>
      <c r="D2788" t="s">
        <v>948</v>
      </c>
      <c r="E2788">
        <v>113.76</v>
      </c>
      <c r="F2788">
        <v>180</v>
      </c>
      <c r="G2788">
        <v>-22.437812493768899</v>
      </c>
      <c r="H2788">
        <v>-10.2502059753807</v>
      </c>
      <c r="I2788">
        <v>-13.534740990870599</v>
      </c>
      <c r="J2788">
        <v>1.63584670862301</v>
      </c>
      <c r="K2788">
        <v>176.29990717249899</v>
      </c>
      <c r="L2788">
        <v>181.247982211481</v>
      </c>
      <c r="M2788">
        <v>63.4485739316153</v>
      </c>
      <c r="N2788">
        <v>1.06464956976109</v>
      </c>
      <c r="O2788">
        <v>28.8888888888888</v>
      </c>
      <c r="P2788">
        <v>24.956612287400201</v>
      </c>
      <c r="Q2788">
        <v>-8.5315451740160003E-2</v>
      </c>
    </row>
    <row r="2789" spans="1:17" hidden="1" x14ac:dyDescent="0.3">
      <c r="A2789" t="s">
        <v>5740</v>
      </c>
      <c r="B2789" t="s">
        <v>5741</v>
      </c>
      <c r="C2789" t="str">
        <f>IFERROR(VLOOKUP(Table1[[#This Row],[Ticker]],[1]!Table1[[Symbol]:[Industry]],2,FALSE),"-")</f>
        <v>-</v>
      </c>
      <c r="D2789" t="s">
        <v>59</v>
      </c>
      <c r="E2789">
        <v>113.5423026</v>
      </c>
      <c r="F2789">
        <v>69.77</v>
      </c>
      <c r="G2789">
        <v>31.256785477558498</v>
      </c>
      <c r="H2789">
        <v>14.6312653773251</v>
      </c>
      <c r="I2789">
        <v>6.5526376318563004</v>
      </c>
      <c r="J2789">
        <v>3.9548054772157699</v>
      </c>
      <c r="K2789">
        <v>65.256645786836501</v>
      </c>
      <c r="L2789">
        <v>60.851795057271701</v>
      </c>
      <c r="M2789">
        <v>66.654959572901404</v>
      </c>
      <c r="N2789">
        <v>1.45997773204732</v>
      </c>
      <c r="O2789">
        <v>13.2291815966747</v>
      </c>
      <c r="P2789">
        <v>57.8506787330316</v>
      </c>
      <c r="Q2789">
        <v>-1.2221693421896E-2</v>
      </c>
    </row>
    <row r="2790" spans="1:17" hidden="1" x14ac:dyDescent="0.3">
      <c r="A2790" t="s">
        <v>5742</v>
      </c>
      <c r="B2790" t="s">
        <v>5743</v>
      </c>
      <c r="C2790" t="str">
        <f>IFERROR(VLOOKUP(Table1[[#This Row],[Ticker]],[1]!Table1[[Symbol]:[Industry]],2,FALSE),"-")</f>
        <v>-</v>
      </c>
      <c r="D2790" t="s">
        <v>617</v>
      </c>
      <c r="E2790">
        <v>113.36925599999999</v>
      </c>
      <c r="F2790">
        <v>34.32</v>
      </c>
      <c r="G2790">
        <v>-9.9163716704413503</v>
      </c>
      <c r="H2790">
        <v>-7.6493669117228302</v>
      </c>
      <c r="I2790">
        <v>46.885876563225999</v>
      </c>
      <c r="J2790">
        <v>-3.6211029034024298</v>
      </c>
      <c r="K2790">
        <v>33.790303379608403</v>
      </c>
      <c r="L2790">
        <v>28.509880209710499</v>
      </c>
      <c r="M2790">
        <v>53.842110922265299</v>
      </c>
      <c r="N2790">
        <v>0.490279829867872</v>
      </c>
      <c r="O2790">
        <v>22.960372960372901</v>
      </c>
      <c r="P2790">
        <v>88.571428571428498</v>
      </c>
      <c r="Q2790">
        <v>0.118072584816468</v>
      </c>
    </row>
    <row r="2791" spans="1:17" hidden="1" x14ac:dyDescent="0.3">
      <c r="A2791" t="s">
        <v>5744</v>
      </c>
      <c r="B2791" t="s">
        <v>5745</v>
      </c>
      <c r="C2791" t="str">
        <f>IFERROR(VLOOKUP(Table1[[#This Row],[Ticker]],[1]!Table1[[Symbol]:[Industry]],2,FALSE),"-")</f>
        <v>-</v>
      </c>
      <c r="E2791">
        <v>112.886562185999</v>
      </c>
      <c r="F2791">
        <v>51.54</v>
      </c>
      <c r="G2791">
        <v>30.8280537154934</v>
      </c>
      <c r="H2791">
        <v>6.0116888288662196</v>
      </c>
      <c r="I2791">
        <v>38.831052643608402</v>
      </c>
      <c r="J2791">
        <v>7.1459907838949999</v>
      </c>
      <c r="K2791">
        <v>47.533605740907802</v>
      </c>
      <c r="L2791">
        <v>40.700285940424898</v>
      </c>
      <c r="M2791">
        <v>60.6888003306426</v>
      </c>
      <c r="N2791">
        <v>1.56279102269068</v>
      </c>
      <c r="O2791">
        <v>11.7384555684904</v>
      </c>
      <c r="P2791">
        <v>121.20171673819701</v>
      </c>
      <c r="Q2791">
        <v>0.18125926074802401</v>
      </c>
    </row>
    <row r="2792" spans="1:17" hidden="1" x14ac:dyDescent="0.3">
      <c r="A2792" t="s">
        <v>5746</v>
      </c>
      <c r="B2792" t="s">
        <v>5747</v>
      </c>
      <c r="C2792" t="str">
        <f>IFERROR(VLOOKUP(Table1[[#This Row],[Ticker]],[1]!Table1[[Symbol]:[Industry]],2,FALSE),"-")</f>
        <v>-</v>
      </c>
      <c r="D2792" t="s">
        <v>503</v>
      </c>
      <c r="E2792">
        <v>112.80784785</v>
      </c>
      <c r="F2792">
        <v>111.75</v>
      </c>
      <c r="G2792">
        <v>38.023428516131403</v>
      </c>
      <c r="H2792">
        <v>2.7046397584114898</v>
      </c>
      <c r="I2792">
        <v>8.807798485148</v>
      </c>
      <c r="J2792">
        <v>2.4215296069487899</v>
      </c>
      <c r="K2792">
        <v>101.859492270278</v>
      </c>
      <c r="L2792">
        <v>93.319992395802402</v>
      </c>
      <c r="M2792">
        <v>77.150784085672797</v>
      </c>
      <c r="N2792">
        <v>5.0460679233423402</v>
      </c>
      <c r="O2792">
        <v>7.3825503355704702</v>
      </c>
      <c r="P2792">
        <v>63.377192982456101</v>
      </c>
    </row>
    <row r="2793" spans="1:17" hidden="1" x14ac:dyDescent="0.3">
      <c r="A2793" t="s">
        <v>5748</v>
      </c>
      <c r="B2793" t="s">
        <v>5749</v>
      </c>
      <c r="C2793" t="str">
        <f>IFERROR(VLOOKUP(Table1[[#This Row],[Ticker]],[1]!Table1[[Symbol]:[Industry]],2,FALSE),"-")</f>
        <v>-</v>
      </c>
      <c r="D2793" t="s">
        <v>191</v>
      </c>
      <c r="E2793">
        <v>112.7366</v>
      </c>
      <c r="F2793">
        <v>74.66</v>
      </c>
      <c r="G2793">
        <v>173.28623553367501</v>
      </c>
      <c r="H2793">
        <v>52.0881869917378</v>
      </c>
      <c r="I2793">
        <v>54.4258775539626</v>
      </c>
      <c r="J2793">
        <v>1.92493815231606</v>
      </c>
      <c r="K2793">
        <v>66.262950405483096</v>
      </c>
      <c r="L2793">
        <v>53.189717826506303</v>
      </c>
      <c r="M2793">
        <v>52.270543561181697</v>
      </c>
      <c r="N2793">
        <v>1.1415343246003</v>
      </c>
      <c r="O2793">
        <v>12.3761050093758</v>
      </c>
      <c r="P2793">
        <v>228.60915492957699</v>
      </c>
      <c r="Q2793">
        <v>8.7590150986355003E-2</v>
      </c>
    </row>
    <row r="2794" spans="1:17" hidden="1" x14ac:dyDescent="0.3">
      <c r="A2794" t="s">
        <v>5750</v>
      </c>
      <c r="B2794" t="s">
        <v>5751</v>
      </c>
      <c r="C2794" t="str">
        <f>IFERROR(VLOOKUP(Table1[[#This Row],[Ticker]],[1]!Table1[[Symbol]:[Industry]],2,FALSE),"-")</f>
        <v>-</v>
      </c>
      <c r="D2794" t="s">
        <v>49</v>
      </c>
      <c r="E2794">
        <v>112.61376679</v>
      </c>
      <c r="F2794">
        <v>35.35</v>
      </c>
      <c r="G2794">
        <v>-13.6634011171935</v>
      </c>
      <c r="H2794">
        <v>3.4068561288306398</v>
      </c>
      <c r="I2794">
        <v>-20.470127809867801</v>
      </c>
      <c r="J2794">
        <v>-1.79862205710802</v>
      </c>
      <c r="K2794">
        <v>36.4164371594035</v>
      </c>
      <c r="L2794">
        <v>35.784922078606897</v>
      </c>
      <c r="M2794">
        <v>45.999249144678799</v>
      </c>
      <c r="N2794">
        <v>1.07101726115462</v>
      </c>
      <c r="O2794">
        <v>37.199434229137097</v>
      </c>
      <c r="P2794">
        <v>32.397003745318301</v>
      </c>
      <c r="Q2794">
        <v>8.0609771355624998E-2</v>
      </c>
    </row>
    <row r="2795" spans="1:17" hidden="1" x14ac:dyDescent="0.3">
      <c r="A2795" t="s">
        <v>5752</v>
      </c>
      <c r="B2795" t="s">
        <v>5753</v>
      </c>
      <c r="C2795" t="str">
        <f>IFERROR(VLOOKUP(Table1[[#This Row],[Ticker]],[1]!Table1[[Symbol]:[Industry]],2,FALSE),"-")</f>
        <v>-</v>
      </c>
      <c r="E2795">
        <v>112.46595815000001</v>
      </c>
      <c r="F2795">
        <v>37.31</v>
      </c>
      <c r="G2795">
        <v>33.234670907824899</v>
      </c>
      <c r="H2795">
        <v>15.833891459091699</v>
      </c>
      <c r="I2795">
        <v>50.426243225055501</v>
      </c>
      <c r="J2795">
        <v>18.118290846733601</v>
      </c>
      <c r="K2795">
        <v>32.072686771557002</v>
      </c>
      <c r="L2795">
        <v>28.827190130763</v>
      </c>
      <c r="M2795">
        <v>84.738554633480604</v>
      </c>
      <c r="N2795">
        <v>1.85925621415668</v>
      </c>
      <c r="O2795">
        <v>5.7625301527740502</v>
      </c>
      <c r="P2795">
        <v>106.703601108033</v>
      </c>
      <c r="Q2795">
        <v>5.6863895792993002E-2</v>
      </c>
    </row>
    <row r="2796" spans="1:17" hidden="1" x14ac:dyDescent="0.3">
      <c r="A2796" t="s">
        <v>5754</v>
      </c>
      <c r="B2796" t="s">
        <v>5755</v>
      </c>
      <c r="C2796" t="str">
        <f>IFERROR(VLOOKUP(Table1[[#This Row],[Ticker]],[1]!Table1[[Symbol]:[Industry]],2,FALSE),"-")</f>
        <v>-</v>
      </c>
      <c r="D2796" t="s">
        <v>230</v>
      </c>
      <c r="E2796">
        <v>112.084776554999</v>
      </c>
      <c r="F2796">
        <v>1452.95</v>
      </c>
      <c r="G2796">
        <v>79.128678711495297</v>
      </c>
      <c r="H2796">
        <v>11.1997451176283</v>
      </c>
      <c r="I2796">
        <v>6.1566265959815496</v>
      </c>
      <c r="J2796">
        <v>-1.6163587760115901</v>
      </c>
      <c r="K2796">
        <v>1416.5515732741101</v>
      </c>
      <c r="L2796">
        <v>1293.28008657553</v>
      </c>
      <c r="M2796">
        <v>55.479232116168298</v>
      </c>
      <c r="N2796">
        <v>0.80446777015206505</v>
      </c>
      <c r="O2796">
        <v>29.787673354210298</v>
      </c>
      <c r="P2796">
        <v>112.032105071141</v>
      </c>
      <c r="Q2796">
        <v>5.3686109245836999E-2</v>
      </c>
    </row>
    <row r="2797" spans="1:17" hidden="1" x14ac:dyDescent="0.3">
      <c r="A2797" t="s">
        <v>5756</v>
      </c>
      <c r="B2797" t="s">
        <v>5757</v>
      </c>
      <c r="C2797" t="str">
        <f>IFERROR(VLOOKUP(Table1[[#This Row],[Ticker]],[1]!Table1[[Symbol]:[Industry]],2,FALSE),"-")</f>
        <v>-</v>
      </c>
      <c r="D2797" t="s">
        <v>247</v>
      </c>
      <c r="E2797">
        <v>112.01955375</v>
      </c>
      <c r="F2797">
        <v>963.75</v>
      </c>
      <c r="G2797">
        <v>-15.4558227364655</v>
      </c>
      <c r="H2797">
        <v>11.0027876780154</v>
      </c>
      <c r="I2797">
        <v>-17.517718208015701</v>
      </c>
      <c r="J2797">
        <v>3.9253068958766</v>
      </c>
      <c r="K2797">
        <v>927.34773708760804</v>
      </c>
      <c r="L2797">
        <v>916.34916941471602</v>
      </c>
      <c r="M2797">
        <v>64.329611419718503</v>
      </c>
      <c r="N2797">
        <v>0.78500937884562505</v>
      </c>
      <c r="O2797">
        <v>12.788586251621201</v>
      </c>
      <c r="P2797">
        <v>29.266984105693702</v>
      </c>
      <c r="Q2797">
        <v>-5.0185750635063003E-2</v>
      </c>
    </row>
    <row r="2798" spans="1:17" hidden="1" x14ac:dyDescent="0.3">
      <c r="A2798" t="s">
        <v>5758</v>
      </c>
      <c r="B2798" t="s">
        <v>5759</v>
      </c>
      <c r="C2798" t="str">
        <f>IFERROR(VLOOKUP(Table1[[#This Row],[Ticker]],[1]!Table1[[Symbol]:[Industry]],2,FALSE),"-")</f>
        <v>-</v>
      </c>
      <c r="D2798" t="s">
        <v>46</v>
      </c>
      <c r="E2798">
        <v>111.996</v>
      </c>
      <c r="F2798">
        <v>274.5</v>
      </c>
      <c r="G2798">
        <v>6.0173769550679603</v>
      </c>
      <c r="H2798">
        <v>34.495976807356797</v>
      </c>
      <c r="I2798">
        <v>19.368129095729799</v>
      </c>
      <c r="J2798">
        <v>-9.8160454542413191</v>
      </c>
      <c r="K2798">
        <v>276.34213784246901</v>
      </c>
      <c r="M2798">
        <v>42.334647096207902</v>
      </c>
      <c r="N2798">
        <v>0.57165437302423605</v>
      </c>
      <c r="O2798">
        <v>38.943533697631999</v>
      </c>
      <c r="P2798">
        <v>47.580645161290299</v>
      </c>
    </row>
    <row r="2799" spans="1:17" hidden="1" x14ac:dyDescent="0.3">
      <c r="A2799" t="s">
        <v>5760</v>
      </c>
      <c r="B2799" t="s">
        <v>5761</v>
      </c>
      <c r="C2799" t="str">
        <f>IFERROR(VLOOKUP(Table1[[#This Row],[Ticker]],[1]!Table1[[Symbol]:[Industry]],2,FALSE),"-")</f>
        <v>-</v>
      </c>
      <c r="D2799" t="s">
        <v>59</v>
      </c>
      <c r="E2799">
        <v>111.76</v>
      </c>
      <c r="F2799">
        <v>139.69999999999999</v>
      </c>
      <c r="G2799">
        <v>-2.3849458453321701</v>
      </c>
      <c r="H2799">
        <v>10.2886153166751</v>
      </c>
      <c r="I2799">
        <v>-13.170327500759999</v>
      </c>
      <c r="J2799">
        <v>0.57948360686151701</v>
      </c>
      <c r="K2799">
        <v>132.90191436999399</v>
      </c>
      <c r="L2799">
        <v>129.30968909296101</v>
      </c>
      <c r="M2799">
        <v>60.653890220500799</v>
      </c>
      <c r="N2799">
        <v>0.75044440868865603</v>
      </c>
      <c r="O2799">
        <v>15.7480314960629</v>
      </c>
      <c r="P2799">
        <v>38.316831683168303</v>
      </c>
      <c r="Q2799">
        <v>-0.133504932785803</v>
      </c>
    </row>
    <row r="2800" spans="1:17" hidden="1" x14ac:dyDescent="0.3">
      <c r="A2800" t="s">
        <v>5762</v>
      </c>
      <c r="B2800" t="s">
        <v>5763</v>
      </c>
      <c r="C2800" t="str">
        <f>IFERROR(VLOOKUP(Table1[[#This Row],[Ticker]],[1]!Table1[[Symbol]:[Industry]],2,FALSE),"-")</f>
        <v>-</v>
      </c>
      <c r="E2800">
        <v>111.59226</v>
      </c>
      <c r="F2800">
        <v>133.9</v>
      </c>
      <c r="G2800">
        <v>46.533270193495497</v>
      </c>
      <c r="H2800">
        <v>-19.294313669113301</v>
      </c>
      <c r="I2800">
        <v>60.3042840325922</v>
      </c>
      <c r="J2800">
        <v>-5.1856763728236102</v>
      </c>
      <c r="K2800">
        <v>131.210616414952</v>
      </c>
      <c r="M2800">
        <v>65.335054362180401</v>
      </c>
      <c r="N2800">
        <v>0.71061912225705304</v>
      </c>
      <c r="O2800">
        <v>23.973114264376399</v>
      </c>
      <c r="P2800">
        <v>83.173734610123105</v>
      </c>
    </row>
    <row r="2801" spans="1:17" hidden="1" x14ac:dyDescent="0.3">
      <c r="A2801" t="s">
        <v>5764</v>
      </c>
      <c r="B2801" t="s">
        <v>5765</v>
      </c>
      <c r="C2801" t="str">
        <f>IFERROR(VLOOKUP(Table1[[#This Row],[Ticker]],[1]!Table1[[Symbol]:[Industry]],2,FALSE),"-")</f>
        <v>-</v>
      </c>
      <c r="D2801" t="s">
        <v>109</v>
      </c>
      <c r="E2801">
        <v>111.4825</v>
      </c>
      <c r="F2801">
        <v>23.47</v>
      </c>
      <c r="G2801">
        <v>2.3511535664621599</v>
      </c>
      <c r="H2801">
        <v>-0.77133127516321798</v>
      </c>
      <c r="I2801">
        <v>-24.100390602816301</v>
      </c>
      <c r="J2801">
        <v>-1.66215862187749</v>
      </c>
      <c r="K2801">
        <v>23.0409436589247</v>
      </c>
      <c r="L2801">
        <v>22.478042982955301</v>
      </c>
      <c r="M2801">
        <v>58.217270887098202</v>
      </c>
      <c r="N2801">
        <v>0.88141342761359698</v>
      </c>
      <c r="O2801">
        <v>56.795909671921599</v>
      </c>
      <c r="P2801">
        <v>50.448717948717899</v>
      </c>
      <c r="Q2801">
        <v>5.9067516654467002E-2</v>
      </c>
    </row>
    <row r="2802" spans="1:17" hidden="1" x14ac:dyDescent="0.3">
      <c r="A2802" t="s">
        <v>5766</v>
      </c>
      <c r="B2802" t="s">
        <v>5767</v>
      </c>
      <c r="C2802" t="str">
        <f>IFERROR(VLOOKUP(Table1[[#This Row],[Ticker]],[1]!Table1[[Symbol]:[Industry]],2,FALSE),"-")</f>
        <v>-</v>
      </c>
      <c r="E2802">
        <v>111.22799999999999</v>
      </c>
      <c r="F2802">
        <v>179.4</v>
      </c>
      <c r="G2802">
        <v>276.97859704971</v>
      </c>
      <c r="H2802">
        <v>57.306536337696798</v>
      </c>
      <c r="I2802">
        <v>169.18821024486999</v>
      </c>
      <c r="J2802">
        <v>-8.9840464196311007</v>
      </c>
      <c r="K2802">
        <v>136.73609169121301</v>
      </c>
      <c r="L2802">
        <v>89.010338501123002</v>
      </c>
      <c r="M2802">
        <v>48.839080381963797</v>
      </c>
      <c r="N2802">
        <v>1.12928228181677</v>
      </c>
      <c r="O2802">
        <v>17.4581939799331</v>
      </c>
      <c r="P2802">
        <v>417.00288184438</v>
      </c>
      <c r="Q2802">
        <v>0.17130232744944901</v>
      </c>
    </row>
    <row r="2803" spans="1:17" hidden="1" x14ac:dyDescent="0.3">
      <c r="A2803" t="s">
        <v>5768</v>
      </c>
      <c r="B2803" t="s">
        <v>5769</v>
      </c>
      <c r="C2803" t="str">
        <f>IFERROR(VLOOKUP(Table1[[#This Row],[Ticker]],[1]!Table1[[Symbol]:[Industry]],2,FALSE),"-")</f>
        <v>-</v>
      </c>
      <c r="D2803" t="s">
        <v>1521</v>
      </c>
      <c r="E2803">
        <v>111.10796122399999</v>
      </c>
      <c r="F2803">
        <v>26.26</v>
      </c>
      <c r="G2803">
        <v>29.977647637421601</v>
      </c>
      <c r="H2803">
        <v>25.1928658180661</v>
      </c>
      <c r="I2803">
        <v>-3.9371687042636201</v>
      </c>
      <c r="J2803">
        <v>9.3418220408301098E-3</v>
      </c>
      <c r="K2803">
        <v>23.990629018557399</v>
      </c>
      <c r="L2803">
        <v>22.2999401856604</v>
      </c>
      <c r="M2803">
        <v>50.791088663608299</v>
      </c>
      <c r="N2803">
        <v>1.97017386682078</v>
      </c>
      <c r="O2803">
        <v>31.9497334348819</v>
      </c>
      <c r="P2803">
        <v>74.485049833887004</v>
      </c>
      <c r="Q2803">
        <v>6.6166969610346002E-2</v>
      </c>
    </row>
    <row r="2804" spans="1:17" hidden="1" x14ac:dyDescent="0.3">
      <c r="A2804" t="s">
        <v>5770</v>
      </c>
      <c r="B2804" t="s">
        <v>5771</v>
      </c>
      <c r="C2804" t="str">
        <f>IFERROR(VLOOKUP(Table1[[#This Row],[Ticker]],[1]!Table1[[Symbol]:[Industry]],2,FALSE),"-")</f>
        <v>-</v>
      </c>
      <c r="E2804">
        <v>111.0130312</v>
      </c>
      <c r="F2804">
        <v>101.48</v>
      </c>
      <c r="G2804">
        <v>62.850983308155897</v>
      </c>
      <c r="H2804">
        <v>4.2973495696087003</v>
      </c>
      <c r="I2804">
        <v>40.186549761919601</v>
      </c>
      <c r="J2804">
        <v>7.6103548189827199</v>
      </c>
      <c r="K2804">
        <v>96.828397918748195</v>
      </c>
      <c r="L2804">
        <v>81.556845509145504</v>
      </c>
      <c r="M2804">
        <v>58.519787089378497</v>
      </c>
      <c r="N2804">
        <v>0.68928355509085404</v>
      </c>
      <c r="O2804">
        <v>19.728025226645599</v>
      </c>
      <c r="P2804">
        <v>117.86174323744</v>
      </c>
      <c r="Q2804">
        <v>4.2525387716763001E-2</v>
      </c>
    </row>
    <row r="2805" spans="1:17" hidden="1" x14ac:dyDescent="0.3">
      <c r="A2805" t="s">
        <v>5772</v>
      </c>
      <c r="B2805" t="s">
        <v>5773</v>
      </c>
      <c r="C2805" t="str">
        <f>IFERROR(VLOOKUP(Table1[[#This Row],[Ticker]],[1]!Table1[[Symbol]:[Industry]],2,FALSE),"-")</f>
        <v>-</v>
      </c>
      <c r="D2805" t="s">
        <v>718</v>
      </c>
      <c r="E2805">
        <v>110.88097019999999</v>
      </c>
      <c r="F2805">
        <v>75.930000000000007</v>
      </c>
      <c r="G2805">
        <v>42.0773270441493</v>
      </c>
      <c r="H2805">
        <v>-1.7651761399758299</v>
      </c>
      <c r="I2805">
        <v>23.8531336754107</v>
      </c>
      <c r="J2805">
        <v>9.2597042098832599E-2</v>
      </c>
      <c r="K2805">
        <v>71.032206103208196</v>
      </c>
      <c r="L2805">
        <v>60.922497852240802</v>
      </c>
      <c r="M2805">
        <v>46.511713315869002</v>
      </c>
      <c r="N2805">
        <v>0.72588172280961005</v>
      </c>
      <c r="O2805">
        <v>5.3602001843803402</v>
      </c>
      <c r="P2805">
        <v>72.961275626423699</v>
      </c>
      <c r="Q2805">
        <v>1.7417697266181999E-2</v>
      </c>
    </row>
    <row r="2806" spans="1:17" hidden="1" x14ac:dyDescent="0.3">
      <c r="A2806" t="s">
        <v>5774</v>
      </c>
      <c r="B2806" t="s">
        <v>5775</v>
      </c>
      <c r="C2806" t="str">
        <f>IFERROR(VLOOKUP(Table1[[#This Row],[Ticker]],[1]!Table1[[Symbol]:[Industry]],2,FALSE),"-")</f>
        <v>-</v>
      </c>
      <c r="D2806" t="s">
        <v>230</v>
      </c>
      <c r="E2806">
        <v>110.80125</v>
      </c>
      <c r="F2806">
        <v>110.25</v>
      </c>
      <c r="G2806">
        <v>35.595140643164299</v>
      </c>
      <c r="H2806">
        <v>1.9850942082326599</v>
      </c>
      <c r="I2806">
        <v>-12.678688001338401</v>
      </c>
      <c r="J2806">
        <v>8.2094742347902798</v>
      </c>
      <c r="K2806">
        <v>107.11116486671401</v>
      </c>
      <c r="M2806">
        <v>48.111246173228999</v>
      </c>
      <c r="N2806">
        <v>0.94909090909090899</v>
      </c>
      <c r="O2806">
        <v>38.820861678004498</v>
      </c>
      <c r="P2806">
        <v>69.615384615384599</v>
      </c>
    </row>
    <row r="2807" spans="1:17" hidden="1" x14ac:dyDescent="0.3">
      <c r="A2807" t="s">
        <v>5776</v>
      </c>
      <c r="B2807" t="s">
        <v>5777</v>
      </c>
      <c r="C2807" t="str">
        <f>IFERROR(VLOOKUP(Table1[[#This Row],[Ticker]],[1]!Table1[[Symbol]:[Industry]],2,FALSE),"-")</f>
        <v>-</v>
      </c>
      <c r="D2807" t="s">
        <v>80</v>
      </c>
      <c r="E2807">
        <v>110.74592654999999</v>
      </c>
      <c r="F2807">
        <v>54.39</v>
      </c>
      <c r="G2807">
        <v>26.7435509699169</v>
      </c>
      <c r="H2807">
        <v>0.926502761038278</v>
      </c>
      <c r="I2807">
        <v>11.6106240379735</v>
      </c>
      <c r="J2807">
        <v>3.9406244268258499</v>
      </c>
      <c r="K2807">
        <v>52.960096251691098</v>
      </c>
      <c r="L2807">
        <v>50.717246877667399</v>
      </c>
      <c r="M2807">
        <v>63.726884608058903</v>
      </c>
      <c r="N2807">
        <v>0.43915633117889302</v>
      </c>
      <c r="O2807">
        <v>105.92020592020501</v>
      </c>
      <c r="P2807">
        <v>83.749999999999901</v>
      </c>
      <c r="Q2807">
        <v>5.5884790328615999E-2</v>
      </c>
    </row>
    <row r="2808" spans="1:17" hidden="1" x14ac:dyDescent="0.3">
      <c r="A2808" t="s">
        <v>5778</v>
      </c>
      <c r="B2808" t="s">
        <v>5779</v>
      </c>
      <c r="C2808" t="str">
        <f>IFERROR(VLOOKUP(Table1[[#This Row],[Ticker]],[1]!Table1[[Symbol]:[Industry]],2,FALSE),"-")</f>
        <v>-</v>
      </c>
      <c r="E2808">
        <v>110.68243200000001</v>
      </c>
      <c r="F2808">
        <v>101.88</v>
      </c>
      <c r="G2808">
        <v>-61.5191780001593</v>
      </c>
      <c r="H2808">
        <v>8.14436077317119</v>
      </c>
      <c r="I2808">
        <v>-23.680515576638101</v>
      </c>
      <c r="J2808">
        <v>15.9200601035355</v>
      </c>
      <c r="K2808">
        <v>89.522317995974603</v>
      </c>
      <c r="M2808">
        <v>80.830935377661504</v>
      </c>
      <c r="N2808">
        <v>1.50978235247898</v>
      </c>
      <c r="O2808">
        <v>56.654888103651302</v>
      </c>
      <c r="P2808">
        <v>56.7384615384615</v>
      </c>
    </row>
    <row r="2809" spans="1:17" hidden="1" x14ac:dyDescent="0.3">
      <c r="A2809" t="s">
        <v>5780</v>
      </c>
      <c r="B2809" t="s">
        <v>5781</v>
      </c>
      <c r="C2809" t="str">
        <f>IFERROR(VLOOKUP(Table1[[#This Row],[Ticker]],[1]!Table1[[Symbol]:[Industry]],2,FALSE),"-")</f>
        <v>-</v>
      </c>
      <c r="E2809">
        <v>110.44662</v>
      </c>
      <c r="F2809">
        <v>79.23</v>
      </c>
      <c r="G2809">
        <v>65.700009346069706</v>
      </c>
      <c r="H2809">
        <v>6.8148438400441398</v>
      </c>
      <c r="I2809">
        <v>37.487553712073002</v>
      </c>
      <c r="J2809">
        <v>-2.3016543028478198</v>
      </c>
      <c r="K2809">
        <v>77.820581277944498</v>
      </c>
      <c r="L2809">
        <v>66.1760390129635</v>
      </c>
      <c r="M2809">
        <v>44.0551774495191</v>
      </c>
      <c r="N2809">
        <v>1.0704073374696501</v>
      </c>
      <c r="O2809">
        <v>10.4379654171399</v>
      </c>
      <c r="P2809">
        <v>103.153846153846</v>
      </c>
    </row>
    <row r="2810" spans="1:17" hidden="1" x14ac:dyDescent="0.3">
      <c r="A2810" t="s">
        <v>5782</v>
      </c>
      <c r="B2810" t="s">
        <v>5783</v>
      </c>
      <c r="C2810" t="str">
        <f>IFERROR(VLOOKUP(Table1[[#This Row],[Ticker]],[1]!Table1[[Symbol]:[Industry]],2,FALSE),"-")</f>
        <v>-</v>
      </c>
      <c r="D2810" t="s">
        <v>46</v>
      </c>
      <c r="E2810">
        <v>110.3234353</v>
      </c>
      <c r="F2810">
        <v>14.95</v>
      </c>
      <c r="G2810">
        <v>154.08548787012299</v>
      </c>
      <c r="H2810">
        <v>58.081953474595601</v>
      </c>
      <c r="I2810">
        <v>87.330321007670506</v>
      </c>
      <c r="J2810">
        <v>11.4723649139945</v>
      </c>
      <c r="K2810">
        <v>10.5921402349597</v>
      </c>
      <c r="L2810">
        <v>8.7525897085472408</v>
      </c>
      <c r="M2810">
        <v>90.425632163874496</v>
      </c>
      <c r="N2810">
        <v>2.2814936408314699</v>
      </c>
      <c r="O2810">
        <v>0</v>
      </c>
      <c r="Q2810">
        <v>7.0773967517807998E-2</v>
      </c>
    </row>
    <row r="2811" spans="1:17" hidden="1" x14ac:dyDescent="0.3">
      <c r="A2811" t="s">
        <v>5784</v>
      </c>
      <c r="B2811" t="s">
        <v>5785</v>
      </c>
      <c r="C2811" t="str">
        <f>IFERROR(VLOOKUP(Table1[[#This Row],[Ticker]],[1]!Table1[[Symbol]:[Industry]],2,FALSE),"-")</f>
        <v>-</v>
      </c>
      <c r="E2811">
        <v>110.25</v>
      </c>
      <c r="F2811">
        <v>735</v>
      </c>
      <c r="G2811">
        <v>22.2958940310637</v>
      </c>
      <c r="H2811">
        <v>16.519793762306101</v>
      </c>
      <c r="I2811">
        <v>-14.0030123256628</v>
      </c>
      <c r="J2811">
        <v>8.9198407010416894</v>
      </c>
      <c r="K2811">
        <v>635.15526311007397</v>
      </c>
      <c r="M2811">
        <v>94.183779207942393</v>
      </c>
      <c r="N2811">
        <v>0.506522028483961</v>
      </c>
      <c r="O2811">
        <v>3.9455782312925098</v>
      </c>
      <c r="P2811">
        <v>47.649658497388501</v>
      </c>
    </row>
    <row r="2812" spans="1:17" hidden="1" x14ac:dyDescent="0.3">
      <c r="A2812" t="s">
        <v>5786</v>
      </c>
      <c r="B2812" t="s">
        <v>5787</v>
      </c>
      <c r="C2812" t="str">
        <f>IFERROR(VLOOKUP(Table1[[#This Row],[Ticker]],[1]!Table1[[Symbol]:[Industry]],2,FALSE),"-")</f>
        <v>-</v>
      </c>
      <c r="D2812" t="s">
        <v>617</v>
      </c>
      <c r="E2812">
        <v>110.20665510000001</v>
      </c>
      <c r="F2812">
        <v>54.83</v>
      </c>
      <c r="G2812">
        <v>71.876451361013395</v>
      </c>
      <c r="H2812">
        <v>-1.73021110501079</v>
      </c>
      <c r="I2812">
        <v>23.446592417420199</v>
      </c>
      <c r="J2812">
        <v>-3.92992910432111</v>
      </c>
      <c r="K2812">
        <v>50.825647985886</v>
      </c>
      <c r="L2812">
        <v>40.294715960092901</v>
      </c>
      <c r="M2812">
        <v>42.922698047045401</v>
      </c>
      <c r="N2812">
        <v>0.17847138572401799</v>
      </c>
      <c r="O2812">
        <v>25.843516323180701</v>
      </c>
      <c r="P2812">
        <v>138.49499782514101</v>
      </c>
      <c r="Q2812">
        <v>8.8897735446131998E-2</v>
      </c>
    </row>
    <row r="2813" spans="1:17" hidden="1" x14ac:dyDescent="0.3">
      <c r="A2813" t="s">
        <v>5788</v>
      </c>
      <c r="B2813" t="s">
        <v>5789</v>
      </c>
      <c r="C2813" t="str">
        <f>IFERROR(VLOOKUP(Table1[[#This Row],[Ticker]],[1]!Table1[[Symbol]:[Industry]],2,FALSE),"-")</f>
        <v>-</v>
      </c>
      <c r="D2813" t="s">
        <v>75</v>
      </c>
      <c r="E2813">
        <v>109.6071464</v>
      </c>
      <c r="F2813">
        <v>424.15</v>
      </c>
      <c r="G2813">
        <v>-19.856935713681999</v>
      </c>
      <c r="H2813">
        <v>-0.31527531467338699</v>
      </c>
      <c r="I2813">
        <v>-28.697503143692799</v>
      </c>
      <c r="J2813">
        <v>1.80243166362491</v>
      </c>
      <c r="K2813">
        <v>421.60241376235302</v>
      </c>
      <c r="L2813">
        <v>436.10459774555699</v>
      </c>
      <c r="M2813">
        <v>66.604628525496295</v>
      </c>
      <c r="N2813">
        <v>1.3962101165613301</v>
      </c>
      <c r="O2813">
        <v>61.853118000707298</v>
      </c>
      <c r="P2813">
        <v>20.8404558404558</v>
      </c>
      <c r="Q2813">
        <v>2.5378040854710002E-2</v>
      </c>
    </row>
    <row r="2814" spans="1:17" hidden="1" x14ac:dyDescent="0.3">
      <c r="A2814" t="s">
        <v>5790</v>
      </c>
      <c r="B2814" t="s">
        <v>5791</v>
      </c>
      <c r="C2814" t="str">
        <f>IFERROR(VLOOKUP(Table1[[#This Row],[Ticker]],[1]!Table1[[Symbol]:[Industry]],2,FALSE),"-")</f>
        <v>-</v>
      </c>
      <c r="D2814" t="s">
        <v>617</v>
      </c>
      <c r="E2814">
        <v>109.574712429</v>
      </c>
      <c r="F2814">
        <v>1.47</v>
      </c>
      <c r="G2814">
        <v>-110.308184796416</v>
      </c>
      <c r="H2814">
        <v>-23.054997429797101</v>
      </c>
      <c r="I2814">
        <v>17.810215501148399</v>
      </c>
      <c r="J2814">
        <v>-12.9029688244281</v>
      </c>
      <c r="K2814">
        <v>1.58520909784051</v>
      </c>
      <c r="L2814">
        <v>2.71751614239952</v>
      </c>
      <c r="M2814">
        <v>22.740960404742101</v>
      </c>
      <c r="N2814">
        <v>1.5451406115021</v>
      </c>
      <c r="O2814">
        <v>626.08500221155998</v>
      </c>
      <c r="P2814">
        <v>42.0104438642297</v>
      </c>
      <c r="Q2814">
        <v>7.5500061638276994E-2</v>
      </c>
    </row>
    <row r="2815" spans="1:17" hidden="1" x14ac:dyDescent="0.3">
      <c r="A2815" t="s">
        <v>5792</v>
      </c>
      <c r="B2815" t="s">
        <v>5793</v>
      </c>
      <c r="C2815" t="str">
        <f>IFERROR(VLOOKUP(Table1[[#This Row],[Ticker]],[1]!Table1[[Symbol]:[Industry]],2,FALSE),"-")</f>
        <v>-</v>
      </c>
      <c r="D2815" t="s">
        <v>617</v>
      </c>
      <c r="E2815">
        <v>109.41311854999999</v>
      </c>
      <c r="F2815">
        <v>120.85</v>
      </c>
      <c r="G2815">
        <v>132.48707188955299</v>
      </c>
      <c r="H2815">
        <v>-3.42723364586204</v>
      </c>
      <c r="I2815">
        <v>38.9651325837687</v>
      </c>
      <c r="J2815">
        <v>5.5783864281781197</v>
      </c>
      <c r="K2815">
        <v>119.555205174142</v>
      </c>
      <c r="L2815">
        <v>102.94464613545399</v>
      </c>
      <c r="M2815">
        <v>54.567901598583497</v>
      </c>
      <c r="N2815">
        <v>1.20688125497875</v>
      </c>
      <c r="O2815">
        <v>32.312784443524997</v>
      </c>
      <c r="P2815">
        <v>174.036281179138</v>
      </c>
      <c r="Q2815">
        <v>0.14579014626348799</v>
      </c>
    </row>
    <row r="2816" spans="1:17" hidden="1" x14ac:dyDescent="0.3">
      <c r="A2816" t="s">
        <v>5794</v>
      </c>
      <c r="B2816" t="s">
        <v>5795</v>
      </c>
      <c r="C2816" t="str">
        <f>IFERROR(VLOOKUP(Table1[[#This Row],[Ticker]],[1]!Table1[[Symbol]:[Industry]],2,FALSE),"-")</f>
        <v>-</v>
      </c>
      <c r="E2816">
        <v>109.3304</v>
      </c>
      <c r="F2816">
        <v>80.39</v>
      </c>
      <c r="G2816">
        <v>-31.3303726534592</v>
      </c>
      <c r="H2816">
        <v>17.310299373855798</v>
      </c>
      <c r="I2816">
        <v>-17.9796205127973</v>
      </c>
      <c r="J2816">
        <v>14.5605081480781</v>
      </c>
      <c r="M2816">
        <v>68.977266000630905</v>
      </c>
      <c r="O2816">
        <v>11.9542231620848</v>
      </c>
      <c r="P2816">
        <v>27.603174603174601</v>
      </c>
    </row>
    <row r="2817" spans="1:17" hidden="1" x14ac:dyDescent="0.3">
      <c r="A2817" t="s">
        <v>5796</v>
      </c>
      <c r="B2817" t="s">
        <v>5797</v>
      </c>
      <c r="C2817" t="str">
        <f>IFERROR(VLOOKUP(Table1[[#This Row],[Ticker]],[1]!Table1[[Symbol]:[Industry]],2,FALSE),"-")</f>
        <v>-</v>
      </c>
      <c r="D2817" t="s">
        <v>59</v>
      </c>
      <c r="E2817">
        <v>109.3236</v>
      </c>
      <c r="F2817">
        <v>63.75</v>
      </c>
      <c r="G2817">
        <v>-64.726089715968001</v>
      </c>
      <c r="H2817">
        <v>-2.0076385955530398</v>
      </c>
      <c r="I2817">
        <v>-51.375337575306098</v>
      </c>
      <c r="J2817">
        <v>0.62517568200725804</v>
      </c>
      <c r="K2817">
        <v>66.025619180503895</v>
      </c>
      <c r="M2817">
        <v>51.156204323984902</v>
      </c>
      <c r="N2817">
        <v>0.45475141080034598</v>
      </c>
      <c r="O2817">
        <v>79.607843137254903</v>
      </c>
      <c r="P2817">
        <v>20.738636363636299</v>
      </c>
    </row>
    <row r="2818" spans="1:17" hidden="1" x14ac:dyDescent="0.3">
      <c r="A2818" t="s">
        <v>5798</v>
      </c>
      <c r="B2818" t="s">
        <v>5799</v>
      </c>
      <c r="C2818" t="str">
        <f>IFERROR(VLOOKUP(Table1[[#This Row],[Ticker]],[1]!Table1[[Symbol]:[Industry]],2,FALSE),"-")</f>
        <v>-</v>
      </c>
      <c r="D2818" t="s">
        <v>140</v>
      </c>
      <c r="E2818">
        <v>109.2744</v>
      </c>
      <c r="F2818">
        <v>101.18</v>
      </c>
      <c r="G2818">
        <v>-24.6771475509018</v>
      </c>
      <c r="H2818">
        <v>23.520692353946298</v>
      </c>
      <c r="I2818">
        <v>18.602383311357901</v>
      </c>
      <c r="J2818">
        <v>4.7536151021313797</v>
      </c>
      <c r="K2818">
        <v>86.9638608981614</v>
      </c>
      <c r="L2818">
        <v>82.848984155803095</v>
      </c>
      <c r="M2818">
        <v>67.284621685882001</v>
      </c>
      <c r="N2818">
        <v>2.3204903327406101</v>
      </c>
      <c r="O2818">
        <v>7.8770508005534703</v>
      </c>
      <c r="P2818">
        <v>99.7236478484011</v>
      </c>
      <c r="Q2818">
        <v>0.15223118879376599</v>
      </c>
    </row>
    <row r="2819" spans="1:17" hidden="1" x14ac:dyDescent="0.3">
      <c r="A2819" t="s">
        <v>5800</v>
      </c>
      <c r="B2819" t="s">
        <v>5801</v>
      </c>
      <c r="C2819" t="str">
        <f>IFERROR(VLOOKUP(Table1[[#This Row],[Ticker]],[1]!Table1[[Symbol]:[Industry]],2,FALSE),"-")</f>
        <v>-</v>
      </c>
      <c r="D2819" t="s">
        <v>140</v>
      </c>
      <c r="E2819">
        <v>109.26457499999999</v>
      </c>
      <c r="F2819">
        <v>70</v>
      </c>
      <c r="G2819">
        <v>6.5723569057069398</v>
      </c>
      <c r="H2819">
        <v>-11.5827523702678</v>
      </c>
      <c r="I2819">
        <v>18.496614818259602</v>
      </c>
      <c r="J2819">
        <v>-1.97019590925295</v>
      </c>
      <c r="K2819">
        <v>69.216469055684101</v>
      </c>
      <c r="L2819">
        <v>62.506525332252799</v>
      </c>
      <c r="M2819">
        <v>50.810820749115699</v>
      </c>
      <c r="N2819">
        <v>0.93439990073830703</v>
      </c>
      <c r="O2819">
        <v>8.8142857142857007</v>
      </c>
      <c r="P2819">
        <v>99.146514935988606</v>
      </c>
      <c r="Q2819">
        <v>0.119912489282352</v>
      </c>
    </row>
    <row r="2820" spans="1:17" hidden="1" x14ac:dyDescent="0.3">
      <c r="A2820" t="s">
        <v>5802</v>
      </c>
      <c r="B2820" t="s">
        <v>5803</v>
      </c>
      <c r="C2820" t="str">
        <f>IFERROR(VLOOKUP(Table1[[#This Row],[Ticker]],[1]!Table1[[Symbol]:[Industry]],2,FALSE),"-")</f>
        <v>-</v>
      </c>
      <c r="D2820" t="s">
        <v>617</v>
      </c>
      <c r="E2820">
        <v>109.24386</v>
      </c>
      <c r="F2820">
        <v>160.69999999999999</v>
      </c>
      <c r="G2820">
        <v>-27.9893294466337</v>
      </c>
      <c r="H2820">
        <v>-24.6873525181311</v>
      </c>
      <c r="I2820">
        <v>-67.133544225704696</v>
      </c>
      <c r="J2820">
        <v>-3.84154298559364</v>
      </c>
      <c r="K2820">
        <v>182.72220062538901</v>
      </c>
      <c r="L2820">
        <v>196.61792055588199</v>
      </c>
      <c r="M2820">
        <v>41.515277848778702</v>
      </c>
      <c r="N2820">
        <v>1.0507011335007499</v>
      </c>
      <c r="O2820">
        <v>134.598630989421</v>
      </c>
      <c r="P2820">
        <v>4.3506493506493404</v>
      </c>
      <c r="Q2820">
        <v>2.3375057418118E-2</v>
      </c>
    </row>
    <row r="2821" spans="1:17" hidden="1" x14ac:dyDescent="0.3">
      <c r="A2821" t="s">
        <v>5804</v>
      </c>
      <c r="B2821" t="s">
        <v>5805</v>
      </c>
      <c r="C2821" t="str">
        <f>IFERROR(VLOOKUP(Table1[[#This Row],[Ticker]],[1]!Table1[[Symbol]:[Industry]],2,FALSE),"-")</f>
        <v>-</v>
      </c>
      <c r="D2821" t="s">
        <v>1572</v>
      </c>
      <c r="E2821">
        <v>109.089398</v>
      </c>
      <c r="F2821">
        <v>1009.9</v>
      </c>
      <c r="G2821">
        <v>-7.9119040012084296</v>
      </c>
      <c r="H2821">
        <v>0.26142769097582502</v>
      </c>
      <c r="I2821">
        <v>-13.0901817673866</v>
      </c>
      <c r="J2821">
        <v>-4.9290948894720898</v>
      </c>
      <c r="K2821">
        <v>956.67957206543895</v>
      </c>
      <c r="L2821">
        <v>946.84015594444202</v>
      </c>
      <c r="M2821">
        <v>66.553523158873404</v>
      </c>
      <c r="N2821">
        <v>0.78787878787878796</v>
      </c>
      <c r="O2821">
        <v>15.848103772650701</v>
      </c>
      <c r="P2821">
        <v>30.116601172453699</v>
      </c>
      <c r="Q2821">
        <v>4.4977281444619002E-2</v>
      </c>
    </row>
    <row r="2822" spans="1:17" hidden="1" x14ac:dyDescent="0.3">
      <c r="A2822" t="s">
        <v>5806</v>
      </c>
      <c r="B2822" t="s">
        <v>5807</v>
      </c>
      <c r="C2822" t="str">
        <f>IFERROR(VLOOKUP(Table1[[#This Row],[Ticker]],[1]!Table1[[Symbol]:[Industry]],2,FALSE),"-")</f>
        <v>-</v>
      </c>
      <c r="E2822">
        <v>108.9894438</v>
      </c>
      <c r="F2822">
        <v>1002</v>
      </c>
      <c r="G2822">
        <v>99.840077538394894</v>
      </c>
      <c r="H2822">
        <v>15.3022003832497</v>
      </c>
      <c r="I2822">
        <v>87.459513801539302</v>
      </c>
      <c r="J2822">
        <v>6.1549799664041798</v>
      </c>
      <c r="K2822">
        <v>881.96845913648394</v>
      </c>
      <c r="L2822">
        <v>666.72489580290198</v>
      </c>
      <c r="M2822">
        <v>52.768670933776001</v>
      </c>
      <c r="N2822">
        <v>1.3100591331470499</v>
      </c>
      <c r="O2822">
        <v>17.360279441117701</v>
      </c>
      <c r="P2822">
        <v>172.09775967413401</v>
      </c>
      <c r="Q2822">
        <v>0.10901612972836</v>
      </c>
    </row>
    <row r="2823" spans="1:17" hidden="1" x14ac:dyDescent="0.3">
      <c r="A2823" t="s">
        <v>5808</v>
      </c>
      <c r="B2823" t="s">
        <v>5809</v>
      </c>
      <c r="C2823" t="str">
        <f>IFERROR(VLOOKUP(Table1[[#This Row],[Ticker]],[1]!Table1[[Symbol]:[Industry]],2,FALSE),"-")</f>
        <v>-</v>
      </c>
      <c r="D2823" t="s">
        <v>46</v>
      </c>
      <c r="E2823">
        <v>108.94280000000001</v>
      </c>
      <c r="F2823">
        <v>25.16</v>
      </c>
      <c r="G2823">
        <v>251.85762983652299</v>
      </c>
      <c r="H2823">
        <v>55.124157334723499</v>
      </c>
      <c r="I2823">
        <v>231.71283466887201</v>
      </c>
      <c r="J2823">
        <v>6.8792564337715696</v>
      </c>
      <c r="K2823">
        <v>17.5202189205583</v>
      </c>
      <c r="L2823">
        <v>11.5927998973313</v>
      </c>
      <c r="M2823">
        <v>76.131952215623997</v>
      </c>
      <c r="N2823">
        <v>2.3693908405762101</v>
      </c>
      <c r="O2823">
        <v>7.9491255961844098</v>
      </c>
      <c r="P2823">
        <v>359.96343692870198</v>
      </c>
      <c r="Q2823">
        <v>5.8804566707686003E-2</v>
      </c>
    </row>
    <row r="2824" spans="1:17" hidden="1" x14ac:dyDescent="0.3">
      <c r="A2824" t="s">
        <v>5810</v>
      </c>
      <c r="B2824" t="s">
        <v>5811</v>
      </c>
      <c r="C2824" t="str">
        <f>IFERROR(VLOOKUP(Table1[[#This Row],[Ticker]],[1]!Table1[[Symbol]:[Industry]],2,FALSE),"-")</f>
        <v>-</v>
      </c>
      <c r="E2824">
        <v>108.87</v>
      </c>
      <c r="F2824">
        <v>181.45</v>
      </c>
      <c r="G2824">
        <v>179.86070147143801</v>
      </c>
      <c r="H2824">
        <v>-2.2706837043069101</v>
      </c>
      <c r="I2824">
        <v>180.65827799691701</v>
      </c>
      <c r="J2824">
        <v>12.313895207530701</v>
      </c>
      <c r="K2824">
        <v>157.26793189586601</v>
      </c>
      <c r="L2824">
        <v>111.07426556641499</v>
      </c>
      <c r="M2824">
        <v>64.357605678118802</v>
      </c>
      <c r="N2824">
        <v>1.93655115194477</v>
      </c>
      <c r="O2824">
        <v>4.1058142739046604</v>
      </c>
      <c r="P2824">
        <v>243.98104265402799</v>
      </c>
      <c r="Q2824">
        <v>0.121567519032122</v>
      </c>
    </row>
    <row r="2825" spans="1:17" hidden="1" x14ac:dyDescent="0.3">
      <c r="A2825" t="s">
        <v>5812</v>
      </c>
      <c r="B2825" t="s">
        <v>5813</v>
      </c>
      <c r="C2825" t="str">
        <f>IFERROR(VLOOKUP(Table1[[#This Row],[Ticker]],[1]!Table1[[Symbol]:[Industry]],2,FALSE),"-")</f>
        <v>-</v>
      </c>
      <c r="D2825" t="s">
        <v>408</v>
      </c>
      <c r="E2825">
        <v>108.560667096</v>
      </c>
      <c r="F2825">
        <v>84.51</v>
      </c>
      <c r="G2825">
        <v>-48.839504620240497</v>
      </c>
      <c r="H2825">
        <v>-13.8936409513674</v>
      </c>
      <c r="I2825">
        <v>-31.209513281685702</v>
      </c>
      <c r="J2825">
        <v>-3.2764421099337699</v>
      </c>
      <c r="K2825">
        <v>76.737705893306895</v>
      </c>
      <c r="L2825">
        <v>91.850494062250803</v>
      </c>
      <c r="M2825">
        <v>78.601991323500798</v>
      </c>
      <c r="N2825">
        <v>2.0669460980147401</v>
      </c>
      <c r="O2825">
        <v>74.890545497574195</v>
      </c>
      <c r="P2825">
        <v>24.0969162995594</v>
      </c>
      <c r="Q2825">
        <v>0.234569904278079</v>
      </c>
    </row>
    <row r="2826" spans="1:17" hidden="1" x14ac:dyDescent="0.3">
      <c r="A2826" t="s">
        <v>5814</v>
      </c>
      <c r="B2826" t="s">
        <v>5815</v>
      </c>
      <c r="C2826" t="str">
        <f>IFERROR(VLOOKUP(Table1[[#This Row],[Ticker]],[1]!Table1[[Symbol]:[Industry]],2,FALSE),"-")</f>
        <v>-</v>
      </c>
      <c r="D2826" t="s">
        <v>539</v>
      </c>
      <c r="E2826">
        <v>108.1417692</v>
      </c>
      <c r="F2826">
        <v>202.85</v>
      </c>
      <c r="G2826">
        <v>70.258578831650198</v>
      </c>
      <c r="H2826">
        <v>25.8229373567804</v>
      </c>
      <c r="I2826">
        <v>20.622028537364301</v>
      </c>
      <c r="K2826">
        <v>149.02935770120101</v>
      </c>
      <c r="M2826">
        <v>98.697270297336502</v>
      </c>
      <c r="N2826">
        <v>0.56000000000000005</v>
      </c>
      <c r="O2826">
        <v>0</v>
      </c>
      <c r="P2826">
        <v>138.64705882352899</v>
      </c>
    </row>
    <row r="2827" spans="1:17" hidden="1" x14ac:dyDescent="0.3">
      <c r="A2827" t="s">
        <v>5816</v>
      </c>
      <c r="B2827" t="s">
        <v>5817</v>
      </c>
      <c r="C2827" t="str">
        <f>IFERROR(VLOOKUP(Table1[[#This Row],[Ticker]],[1]!Table1[[Symbol]:[Industry]],2,FALSE),"-")</f>
        <v>-</v>
      </c>
      <c r="D2827" t="s">
        <v>216</v>
      </c>
      <c r="E2827">
        <v>108.04219582100001</v>
      </c>
      <c r="F2827">
        <v>25.27</v>
      </c>
      <c r="G2827">
        <v>6.3638330046974101</v>
      </c>
      <c r="H2827">
        <v>7.8600352499414301</v>
      </c>
      <c r="I2827">
        <v>-16.644521759625</v>
      </c>
      <c r="J2827">
        <v>12.5959058942515</v>
      </c>
      <c r="K2827">
        <v>22.8261554999048</v>
      </c>
      <c r="L2827">
        <v>22.340297704717301</v>
      </c>
      <c r="M2827">
        <v>80.431698659713803</v>
      </c>
      <c r="N2827">
        <v>1.8821421825695499</v>
      </c>
      <c r="O2827">
        <v>19.9050257222002</v>
      </c>
      <c r="P2827">
        <v>47.089639115250201</v>
      </c>
      <c r="Q2827">
        <v>9.6314816413336002E-2</v>
      </c>
    </row>
    <row r="2828" spans="1:17" hidden="1" x14ac:dyDescent="0.3">
      <c r="A2828" t="s">
        <v>5818</v>
      </c>
      <c r="B2828" t="s">
        <v>5819</v>
      </c>
      <c r="C2828" t="str">
        <f>IFERROR(VLOOKUP(Table1[[#This Row],[Ticker]],[1]!Table1[[Symbol]:[Industry]],2,FALSE),"-")</f>
        <v>-</v>
      </c>
      <c r="D2828" t="s">
        <v>948</v>
      </c>
      <c r="E2828">
        <v>107.87262357</v>
      </c>
      <c r="F2828">
        <v>135.35</v>
      </c>
      <c r="G2828">
        <v>-36.2383419079557</v>
      </c>
      <c r="H2828">
        <v>-3.6133318319175798</v>
      </c>
      <c r="I2828">
        <v>-21.829794470899301</v>
      </c>
      <c r="J2828">
        <v>-4.8464904191125102</v>
      </c>
      <c r="K2828">
        <v>139.508865926694</v>
      </c>
      <c r="L2828">
        <v>148.79221690610001</v>
      </c>
      <c r="M2828">
        <v>50.188971057693699</v>
      </c>
      <c r="N2828">
        <v>0.87175815629109299</v>
      </c>
      <c r="O2828">
        <v>110.380495012929</v>
      </c>
      <c r="P2828">
        <v>11.8595041322314</v>
      </c>
      <c r="Q2828">
        <v>3.81304108936E-3</v>
      </c>
    </row>
    <row r="2829" spans="1:17" hidden="1" x14ac:dyDescent="0.3">
      <c r="A2829" t="s">
        <v>5820</v>
      </c>
      <c r="B2829" t="s">
        <v>5821</v>
      </c>
      <c r="C2829" t="str">
        <f>IFERROR(VLOOKUP(Table1[[#This Row],[Ticker]],[1]!Table1[[Symbol]:[Industry]],2,FALSE),"-")</f>
        <v>-</v>
      </c>
      <c r="D2829" t="s">
        <v>482</v>
      </c>
      <c r="E2829">
        <v>107.675148896</v>
      </c>
      <c r="F2829">
        <v>19.04</v>
      </c>
      <c r="G2829">
        <v>12.335766219595801</v>
      </c>
      <c r="H2829">
        <v>10.6937045432039</v>
      </c>
      <c r="I2829">
        <v>-7.9592964786682803</v>
      </c>
      <c r="J2829">
        <v>-3.94309673737096</v>
      </c>
      <c r="K2829">
        <v>18.742153608340299</v>
      </c>
      <c r="L2829">
        <v>18.089214291695701</v>
      </c>
      <c r="M2829">
        <v>53.869135980769698</v>
      </c>
      <c r="N2829">
        <v>0.95907605775929095</v>
      </c>
      <c r="O2829">
        <v>25.7878151260504</v>
      </c>
      <c r="P2829">
        <v>58.6666666666666</v>
      </c>
      <c r="Q2829">
        <v>6.1365024428998001E-2</v>
      </c>
    </row>
    <row r="2830" spans="1:17" hidden="1" x14ac:dyDescent="0.3">
      <c r="A2830" t="s">
        <v>5822</v>
      </c>
      <c r="B2830" t="s">
        <v>5823</v>
      </c>
      <c r="C2830" t="str">
        <f>IFERROR(VLOOKUP(Table1[[#This Row],[Ticker]],[1]!Table1[[Symbol]:[Industry]],2,FALSE),"-")</f>
        <v>-</v>
      </c>
      <c r="E2830">
        <v>107.2810757</v>
      </c>
      <c r="F2830">
        <v>151</v>
      </c>
      <c r="G2830">
        <v>344.90472198649297</v>
      </c>
      <c r="H2830">
        <v>37.888552269243</v>
      </c>
      <c r="I2830">
        <v>250.89052288221899</v>
      </c>
      <c r="J2830">
        <v>2.6387096048066199</v>
      </c>
      <c r="K2830">
        <v>114.505120064718</v>
      </c>
      <c r="L2830">
        <v>78.508200560340299</v>
      </c>
      <c r="M2830">
        <v>85.906129168673004</v>
      </c>
      <c r="N2830">
        <v>2.4473463149576502</v>
      </c>
      <c r="O2830">
        <v>2.6158940397351</v>
      </c>
      <c r="P2830">
        <v>435.46099290780103</v>
      </c>
      <c r="Q2830">
        <v>0.15647463285558699</v>
      </c>
    </row>
    <row r="2831" spans="1:17" hidden="1" x14ac:dyDescent="0.3">
      <c r="A2831" t="s">
        <v>5824</v>
      </c>
      <c r="B2831" t="s">
        <v>5825</v>
      </c>
      <c r="C2831" t="str">
        <f>IFERROR(VLOOKUP(Table1[[#This Row],[Ticker]],[1]!Table1[[Symbol]:[Industry]],2,FALSE),"-")</f>
        <v>-</v>
      </c>
      <c r="D2831" t="s">
        <v>384</v>
      </c>
      <c r="E2831">
        <v>107.19540000000001</v>
      </c>
      <c r="F2831">
        <v>198.51</v>
      </c>
      <c r="G2831">
        <v>13.0289472799283</v>
      </c>
      <c r="H2831">
        <v>6.8503339105117904</v>
      </c>
      <c r="I2831">
        <v>-11.0314965576058</v>
      </c>
      <c r="J2831">
        <v>3.5607467755752098</v>
      </c>
      <c r="K2831">
        <v>195.59226785049299</v>
      </c>
      <c r="L2831">
        <v>187.765878363464</v>
      </c>
      <c r="M2831">
        <v>54.005907213046797</v>
      </c>
      <c r="N2831">
        <v>1.3478663492035601</v>
      </c>
      <c r="O2831">
        <v>26.895370510301699</v>
      </c>
      <c r="P2831">
        <v>44.4234267006184</v>
      </c>
      <c r="Q2831">
        <v>2.7027154235653002E-2</v>
      </c>
    </row>
    <row r="2832" spans="1:17" hidden="1" x14ac:dyDescent="0.3">
      <c r="A2832" t="s">
        <v>5826</v>
      </c>
      <c r="B2832" t="s">
        <v>5827</v>
      </c>
      <c r="C2832" t="str">
        <f>IFERROR(VLOOKUP(Table1[[#This Row],[Ticker]],[1]!Table1[[Symbol]:[Industry]],2,FALSE),"-")</f>
        <v>-</v>
      </c>
      <c r="D2832" t="s">
        <v>140</v>
      </c>
      <c r="E2832">
        <v>107.0769535</v>
      </c>
      <c r="F2832">
        <v>26.62</v>
      </c>
      <c r="G2832">
        <v>116.866435715658</v>
      </c>
      <c r="H2832">
        <v>-11.5788244541754</v>
      </c>
      <c r="I2832">
        <v>57.875736876634498</v>
      </c>
      <c r="J2832">
        <v>-1.3898724102556901</v>
      </c>
      <c r="K2832">
        <v>24.731321669216399</v>
      </c>
      <c r="L2832">
        <v>18.698903949694198</v>
      </c>
      <c r="M2832">
        <v>49.181456316894803</v>
      </c>
      <c r="N2832">
        <v>0.467417146948374</v>
      </c>
      <c r="O2832">
        <v>18.707738542449199</v>
      </c>
      <c r="P2832">
        <v>232.75</v>
      </c>
      <c r="Q2832">
        <v>5.1997244861687997E-2</v>
      </c>
    </row>
    <row r="2833" spans="1:17" hidden="1" x14ac:dyDescent="0.3">
      <c r="A2833" t="s">
        <v>5828</v>
      </c>
      <c r="B2833" t="s">
        <v>5829</v>
      </c>
      <c r="C2833" t="str">
        <f>IFERROR(VLOOKUP(Table1[[#This Row],[Ticker]],[1]!Table1[[Symbol]:[Industry]],2,FALSE),"-")</f>
        <v>-</v>
      </c>
      <c r="D2833" t="s">
        <v>227</v>
      </c>
      <c r="E2833">
        <v>107.04661223399999</v>
      </c>
      <c r="F2833">
        <v>43.74</v>
      </c>
      <c r="G2833">
        <v>175.896500312141</v>
      </c>
      <c r="H2833">
        <v>25.476018248457802</v>
      </c>
      <c r="I2833">
        <v>-15.2431093159752</v>
      </c>
      <c r="J2833">
        <v>-4.8774634487513104</v>
      </c>
      <c r="K2833">
        <v>41.207313065126002</v>
      </c>
      <c r="L2833">
        <v>37.438683281381103</v>
      </c>
      <c r="M2833">
        <v>65.088425372350002</v>
      </c>
      <c r="N2833">
        <v>1.4747661527371101</v>
      </c>
      <c r="O2833">
        <v>32.144490169181502</v>
      </c>
      <c r="P2833">
        <v>256.15879192927503</v>
      </c>
      <c r="Q2833">
        <v>8.0183335401489003E-2</v>
      </c>
    </row>
    <row r="2834" spans="1:17" hidden="1" x14ac:dyDescent="0.3">
      <c r="A2834" t="s">
        <v>5830</v>
      </c>
      <c r="B2834" t="s">
        <v>5831</v>
      </c>
      <c r="C2834" t="str">
        <f>IFERROR(VLOOKUP(Table1[[#This Row],[Ticker]],[1]!Table1[[Symbol]:[Industry]],2,FALSE),"-")</f>
        <v>-</v>
      </c>
      <c r="E2834">
        <v>106.92</v>
      </c>
      <c r="F2834">
        <v>198</v>
      </c>
      <c r="G2834">
        <v>39.715014191449299</v>
      </c>
      <c r="H2834">
        <v>42.500558125758403</v>
      </c>
      <c r="I2834">
        <v>53.065766332111203</v>
      </c>
      <c r="J2834">
        <v>-4.0528396254617203</v>
      </c>
      <c r="K2834">
        <v>164.172418832723</v>
      </c>
      <c r="M2834">
        <v>52.392868969109401</v>
      </c>
      <c r="N2834">
        <v>1.72619878644686</v>
      </c>
      <c r="O2834">
        <v>18.7121212121212</v>
      </c>
      <c r="P2834">
        <v>75.531914893617</v>
      </c>
    </row>
    <row r="2835" spans="1:17" hidden="1" x14ac:dyDescent="0.3">
      <c r="A2835" t="s">
        <v>5832</v>
      </c>
      <c r="B2835" t="s">
        <v>5833</v>
      </c>
      <c r="C2835" t="str">
        <f>IFERROR(VLOOKUP(Table1[[#This Row],[Ticker]],[1]!Table1[[Symbol]:[Industry]],2,FALSE),"-")</f>
        <v>-</v>
      </c>
      <c r="D2835" t="s">
        <v>387</v>
      </c>
      <c r="E2835">
        <v>106.88984000000001</v>
      </c>
      <c r="F2835">
        <v>10.76</v>
      </c>
      <c r="G2835">
        <v>108.051875446907</v>
      </c>
      <c r="H2835">
        <v>-10.3771397159681</v>
      </c>
      <c r="I2835">
        <v>27.556001941522599</v>
      </c>
      <c r="J2835">
        <v>-7.1163870438478503</v>
      </c>
      <c r="K2835">
        <v>10.6345360951905</v>
      </c>
      <c r="L2835">
        <v>8.36467093931088</v>
      </c>
      <c r="M2835">
        <v>40.030991307727803</v>
      </c>
      <c r="N2835">
        <v>0.54978111890101</v>
      </c>
      <c r="O2835">
        <v>16.542750929368001</v>
      </c>
      <c r="P2835">
        <v>153.77358490565999</v>
      </c>
      <c r="Q2835">
        <v>6.4862585277094001E-2</v>
      </c>
    </row>
    <row r="2836" spans="1:17" hidden="1" x14ac:dyDescent="0.3">
      <c r="A2836" t="s">
        <v>5834</v>
      </c>
      <c r="B2836" t="s">
        <v>5835</v>
      </c>
      <c r="C2836" t="str">
        <f>IFERROR(VLOOKUP(Table1[[#This Row],[Ticker]],[1]!Table1[[Symbol]:[Industry]],2,FALSE),"-")</f>
        <v>-</v>
      </c>
      <c r="D2836" t="s">
        <v>384</v>
      </c>
      <c r="E2836">
        <v>106.86</v>
      </c>
      <c r="F2836">
        <v>178.1</v>
      </c>
      <c r="G2836">
        <v>11.069062036930699</v>
      </c>
      <c r="H2836">
        <v>16.453260828461101</v>
      </c>
      <c r="I2836">
        <v>7.16727874158377</v>
      </c>
      <c r="J2836">
        <v>-2.1128996855217799</v>
      </c>
      <c r="K2836">
        <v>169.07137779126899</v>
      </c>
      <c r="L2836">
        <v>155.653605253439</v>
      </c>
      <c r="M2836">
        <v>46.973562468332297</v>
      </c>
      <c r="N2836">
        <v>0.37350353631188499</v>
      </c>
      <c r="O2836">
        <v>30.7973048848961</v>
      </c>
      <c r="P2836">
        <v>45.447121273989303</v>
      </c>
      <c r="Q2836">
        <v>-5.0729844711875E-2</v>
      </c>
    </row>
    <row r="2837" spans="1:17" hidden="1" x14ac:dyDescent="0.3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D2837" t="s">
        <v>617</v>
      </c>
      <c r="E2837">
        <v>106.67767968</v>
      </c>
      <c r="F2837">
        <v>9.8800000000000008</v>
      </c>
      <c r="G2837">
        <v>9.0591909992623307</v>
      </c>
      <c r="H2837">
        <v>-1.1950940481546</v>
      </c>
      <c r="I2837">
        <v>-20.266707775987701</v>
      </c>
      <c r="J2837">
        <v>-1.47914348033702</v>
      </c>
      <c r="K2837">
        <v>10.015840723315</v>
      </c>
      <c r="L2837">
        <v>9.5128035396841497</v>
      </c>
      <c r="M2837">
        <v>47.510407917292802</v>
      </c>
      <c r="N2837">
        <v>0.68838221069470495</v>
      </c>
      <c r="O2837">
        <v>29.554655870445298</v>
      </c>
      <c r="P2837">
        <v>45.294117647058798</v>
      </c>
      <c r="Q2837">
        <v>2.0445713528754999E-2</v>
      </c>
    </row>
    <row r="2838" spans="1:17" hidden="1" x14ac:dyDescent="0.3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D2838" t="s">
        <v>127</v>
      </c>
      <c r="E2838">
        <v>106.39746</v>
      </c>
      <c r="F2838">
        <v>95.94</v>
      </c>
      <c r="G2838">
        <v>22.542027116841599</v>
      </c>
      <c r="H2838">
        <v>20.443876891484798</v>
      </c>
      <c r="I2838">
        <v>-7.7090673316417098</v>
      </c>
      <c r="J2838">
        <v>-4.6650618476839396</v>
      </c>
      <c r="K2838">
        <v>90.585599674006104</v>
      </c>
      <c r="L2838">
        <v>81.489992131428806</v>
      </c>
      <c r="M2838">
        <v>66.184294511056095</v>
      </c>
      <c r="N2838">
        <v>0.82268220477285403</v>
      </c>
      <c r="O2838">
        <v>32.374400667083499</v>
      </c>
      <c r="P2838">
        <v>84.819880562511997</v>
      </c>
      <c r="Q2838">
        <v>0.116518499967335</v>
      </c>
    </row>
    <row r="2839" spans="1:17" hidden="1" x14ac:dyDescent="0.3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D2839" t="s">
        <v>718</v>
      </c>
      <c r="E2839">
        <v>105.953940543</v>
      </c>
      <c r="F2839">
        <v>91.92</v>
      </c>
      <c r="G2839">
        <v>2.2483620026176299</v>
      </c>
      <c r="H2839">
        <v>-6.7037738446250303</v>
      </c>
      <c r="I2839">
        <v>13.4679131452626</v>
      </c>
      <c r="J2839">
        <v>1.3002867802962501</v>
      </c>
      <c r="K2839">
        <v>88.386933774429195</v>
      </c>
      <c r="L2839">
        <v>80.273700350156901</v>
      </c>
      <c r="M2839">
        <v>58.050219930369003</v>
      </c>
      <c r="N2839">
        <v>0.772459515455035</v>
      </c>
      <c r="O2839">
        <v>5.2654482158398697</v>
      </c>
      <c r="P2839">
        <v>35.156594618438398</v>
      </c>
    </row>
    <row r="2840" spans="1:17" hidden="1" x14ac:dyDescent="0.3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D2840" t="s">
        <v>59</v>
      </c>
      <c r="E2840">
        <v>105.662222364999</v>
      </c>
      <c r="F2840">
        <v>164.15</v>
      </c>
      <c r="G2840">
        <v>53.070148577153503</v>
      </c>
      <c r="H2840">
        <v>98.417717889071994</v>
      </c>
      <c r="I2840">
        <v>54.309044411925797</v>
      </c>
      <c r="J2840">
        <v>9.2011286285065292</v>
      </c>
      <c r="K2840">
        <v>113.24753369264501</v>
      </c>
      <c r="L2840">
        <v>99.2432196226423</v>
      </c>
      <c r="M2840">
        <v>63.729304938583198</v>
      </c>
      <c r="N2840">
        <v>4.6314030625237601</v>
      </c>
      <c r="O2840">
        <v>21.230581784952701</v>
      </c>
      <c r="P2840">
        <v>120.335570469798</v>
      </c>
      <c r="Q2840">
        <v>1.7574530530179999E-3</v>
      </c>
    </row>
    <row r="2841" spans="1:17" hidden="1" x14ac:dyDescent="0.3">
      <c r="A2841" t="s">
        <v>5844</v>
      </c>
      <c r="B2841" t="s">
        <v>5845</v>
      </c>
      <c r="C2841" t="str">
        <f>IFERROR(VLOOKUP(Table1[[#This Row],[Ticker]],[1]!Table1[[Symbol]:[Industry]],2,FALSE),"-")</f>
        <v>-</v>
      </c>
      <c r="D2841" t="s">
        <v>122</v>
      </c>
      <c r="E2841">
        <v>105.64812993</v>
      </c>
      <c r="F2841">
        <v>2</v>
      </c>
      <c r="G2841">
        <v>-30.1156692282294</v>
      </c>
      <c r="K2841">
        <v>2.1140989605141698</v>
      </c>
      <c r="L2841">
        <v>3.1857726977597598</v>
      </c>
      <c r="M2841">
        <v>71.039956020089093</v>
      </c>
      <c r="O2841">
        <v>7.4999999999999902</v>
      </c>
      <c r="P2841">
        <v>8.1081081081080892</v>
      </c>
      <c r="Q2841">
        <v>-6.9211309357390005E-2</v>
      </c>
    </row>
    <row r="2842" spans="1:17" hidden="1" x14ac:dyDescent="0.3">
      <c r="A2842" t="s">
        <v>5846</v>
      </c>
      <c r="B2842" t="s">
        <v>5847</v>
      </c>
      <c r="C2842" t="str">
        <f>IFERROR(VLOOKUP(Table1[[#This Row],[Ticker]],[1]!Table1[[Symbol]:[Industry]],2,FALSE),"-")</f>
        <v>-</v>
      </c>
      <c r="D2842" t="s">
        <v>130</v>
      </c>
      <c r="E2842">
        <v>105.59748001</v>
      </c>
      <c r="F2842">
        <v>7.87</v>
      </c>
      <c r="G2842">
        <v>-10.571155770672499</v>
      </c>
      <c r="H2842">
        <v>-6.8500912248909103</v>
      </c>
      <c r="I2842">
        <v>-1.1579419031275799</v>
      </c>
      <c r="J2842">
        <v>-2.5489471980024101</v>
      </c>
      <c r="K2842">
        <v>8.2750077053635493</v>
      </c>
      <c r="L2842">
        <v>8.5460361341526205</v>
      </c>
      <c r="M2842">
        <v>48.038487989983999</v>
      </c>
      <c r="N2842">
        <v>0.99503579155773203</v>
      </c>
      <c r="O2842">
        <v>122.363405336721</v>
      </c>
      <c r="P2842">
        <v>35.689655172413801</v>
      </c>
      <c r="Q2842">
        <v>1.786084209219E-3</v>
      </c>
    </row>
    <row r="2843" spans="1:17" hidden="1" x14ac:dyDescent="0.3">
      <c r="A2843" t="s">
        <v>5848</v>
      </c>
      <c r="B2843" t="s">
        <v>5849</v>
      </c>
      <c r="C2843" t="str">
        <f>IFERROR(VLOOKUP(Table1[[#This Row],[Ticker]],[1]!Table1[[Symbol]:[Industry]],2,FALSE),"-")</f>
        <v>-</v>
      </c>
      <c r="E2843">
        <v>105.58327199999999</v>
      </c>
      <c r="F2843">
        <v>29.72</v>
      </c>
      <c r="G2843">
        <v>25.203479707940701</v>
      </c>
      <c r="H2843">
        <v>-5.7753039432070796</v>
      </c>
      <c r="I2843">
        <v>-16.224733240906101</v>
      </c>
      <c r="J2843">
        <v>12.1864766138545</v>
      </c>
      <c r="K2843">
        <v>30.816433880291498</v>
      </c>
      <c r="L2843">
        <v>29.6873276775551</v>
      </c>
      <c r="M2843">
        <v>45.946491180324401</v>
      </c>
      <c r="N2843">
        <v>0.479016899136116</v>
      </c>
      <c r="O2843">
        <v>51.244952893674302</v>
      </c>
      <c r="P2843">
        <v>72.289855072463695</v>
      </c>
      <c r="Q2843">
        <v>0.189718645775309</v>
      </c>
    </row>
    <row r="2844" spans="1:17" hidden="1" x14ac:dyDescent="0.3">
      <c r="A2844" t="s">
        <v>5850</v>
      </c>
      <c r="B2844" t="s">
        <v>5851</v>
      </c>
      <c r="C2844" t="str">
        <f>IFERROR(VLOOKUP(Table1[[#This Row],[Ticker]],[1]!Table1[[Symbol]:[Industry]],2,FALSE),"-")</f>
        <v>-</v>
      </c>
      <c r="D2844" t="s">
        <v>503</v>
      </c>
      <c r="E2844">
        <v>105.27537</v>
      </c>
      <c r="F2844">
        <v>56.3</v>
      </c>
      <c r="G2844">
        <v>13.3161862725915</v>
      </c>
      <c r="H2844">
        <v>30.77216306403</v>
      </c>
      <c r="I2844">
        <v>-16.4172737857646</v>
      </c>
      <c r="J2844">
        <v>11.061949185415299</v>
      </c>
      <c r="K2844">
        <v>48.183927128730801</v>
      </c>
      <c r="M2844">
        <v>73.296996481796597</v>
      </c>
      <c r="N2844">
        <v>2.7094806405151202</v>
      </c>
      <c r="O2844">
        <v>16.873889875665999</v>
      </c>
      <c r="P2844">
        <v>51.956815114709798</v>
      </c>
    </row>
    <row r="2845" spans="1:17" hidden="1" x14ac:dyDescent="0.3">
      <c r="A2845" t="s">
        <v>5852</v>
      </c>
      <c r="B2845" t="s">
        <v>5853</v>
      </c>
      <c r="C2845" t="str">
        <f>IFERROR(VLOOKUP(Table1[[#This Row],[Ticker]],[1]!Table1[[Symbol]:[Industry]],2,FALSE),"-")</f>
        <v>-</v>
      </c>
      <c r="E2845">
        <v>105.20287999999999</v>
      </c>
      <c r="F2845">
        <v>42.4</v>
      </c>
      <c r="G2845">
        <v>532.01057661894595</v>
      </c>
      <c r="H2845">
        <v>120.64789182559301</v>
      </c>
      <c r="I2845">
        <v>762.22379179804796</v>
      </c>
      <c r="J2845">
        <v>12.767257470810099</v>
      </c>
      <c r="K2845">
        <v>23.256814651686099</v>
      </c>
      <c r="L2845">
        <v>11.6368856659949</v>
      </c>
      <c r="M2845">
        <v>95.240769358280403</v>
      </c>
      <c r="N2845">
        <v>1.16621487603305</v>
      </c>
      <c r="O2845">
        <v>0.23584905660378699</v>
      </c>
      <c r="P2845">
        <v>1121.90201729106</v>
      </c>
    </row>
    <row r="2846" spans="1:17" hidden="1" x14ac:dyDescent="0.3">
      <c r="A2846" t="s">
        <v>5854</v>
      </c>
      <c r="B2846" t="s">
        <v>5855</v>
      </c>
      <c r="C2846" t="str">
        <f>IFERROR(VLOOKUP(Table1[[#This Row],[Ticker]],[1]!Table1[[Symbol]:[Industry]],2,FALSE),"-")</f>
        <v>-</v>
      </c>
      <c r="D2846" t="s">
        <v>130</v>
      </c>
      <c r="E2846">
        <v>104.82</v>
      </c>
      <c r="F2846">
        <v>34.94</v>
      </c>
      <c r="G2846">
        <v>42.426665127947302</v>
      </c>
      <c r="H2846">
        <v>2.6321370731268501</v>
      </c>
      <c r="I2846">
        <v>-0.90603299338936105</v>
      </c>
      <c r="J2846">
        <v>-3.2369944977571499</v>
      </c>
      <c r="K2846">
        <v>33.960147529087401</v>
      </c>
      <c r="L2846">
        <v>32.063049290329097</v>
      </c>
      <c r="M2846">
        <v>65.960050067802399</v>
      </c>
      <c r="N2846">
        <v>1.3613996060251901</v>
      </c>
      <c r="O2846">
        <v>79.021179164281605</v>
      </c>
      <c r="P2846">
        <v>82.454308093994698</v>
      </c>
      <c r="Q2846">
        <v>7.8007855040655993E-2</v>
      </c>
    </row>
    <row r="2847" spans="1:17" hidden="1" x14ac:dyDescent="0.3">
      <c r="A2847" t="s">
        <v>5856</v>
      </c>
      <c r="B2847" t="s">
        <v>5857</v>
      </c>
      <c r="C2847" t="str">
        <f>IFERROR(VLOOKUP(Table1[[#This Row],[Ticker]],[1]!Table1[[Symbol]:[Industry]],2,FALSE),"-")</f>
        <v>-</v>
      </c>
      <c r="E2847">
        <v>104.8034007</v>
      </c>
      <c r="F2847">
        <v>44.5</v>
      </c>
      <c r="G2847">
        <v>22.364077857326699</v>
      </c>
      <c r="H2847">
        <v>-30.8273107267005</v>
      </c>
      <c r="I2847">
        <v>9.6855879136125207</v>
      </c>
      <c r="J2847">
        <v>11.4237333330389</v>
      </c>
      <c r="K2847">
        <v>54.837529817956302</v>
      </c>
      <c r="L2847">
        <v>49.59667580568</v>
      </c>
      <c r="M2847">
        <v>36.921098840030602</v>
      </c>
      <c r="N2847">
        <v>2.60900562393038</v>
      </c>
      <c r="O2847">
        <v>68.539325842696599</v>
      </c>
      <c r="P2847">
        <v>84.4559585492227</v>
      </c>
      <c r="Q2847">
        <v>0.21679579691829601</v>
      </c>
    </row>
    <row r="2848" spans="1:17" hidden="1" x14ac:dyDescent="0.3">
      <c r="A2848" t="s">
        <v>5858</v>
      </c>
      <c r="B2848" t="s">
        <v>5859</v>
      </c>
      <c r="C2848" t="str">
        <f>IFERROR(VLOOKUP(Table1[[#This Row],[Ticker]],[1]!Table1[[Symbol]:[Industry]],2,FALSE),"-")</f>
        <v>-</v>
      </c>
      <c r="D2848" t="s">
        <v>230</v>
      </c>
      <c r="E2848">
        <v>104.781447</v>
      </c>
      <c r="F2848">
        <v>7.03</v>
      </c>
      <c r="G2848">
        <v>126.80450891497</v>
      </c>
      <c r="H2848">
        <v>9.4663003769819198</v>
      </c>
      <c r="I2848">
        <v>107.000102939134</v>
      </c>
      <c r="J2848">
        <v>10.407181142970201</v>
      </c>
      <c r="K2848">
        <v>6.1256978038574896</v>
      </c>
      <c r="L2848">
        <v>4.5021901454175604</v>
      </c>
      <c r="M2848">
        <v>55.9473584687087</v>
      </c>
      <c r="N2848">
        <v>0.53826018275257004</v>
      </c>
      <c r="O2848">
        <v>16.0739687055476</v>
      </c>
      <c r="P2848">
        <v>189.300411522633</v>
      </c>
      <c r="Q2848">
        <v>0.120348768243339</v>
      </c>
    </row>
    <row r="2849" spans="1:17" hidden="1" x14ac:dyDescent="0.3">
      <c r="A2849" t="s">
        <v>5860</v>
      </c>
      <c r="B2849" t="s">
        <v>5861</v>
      </c>
      <c r="C2849" t="str">
        <f>IFERROR(VLOOKUP(Table1[[#This Row],[Ticker]],[1]!Table1[[Symbol]:[Industry]],2,FALSE),"-")</f>
        <v>-</v>
      </c>
      <c r="D2849" t="s">
        <v>242</v>
      </c>
      <c r="E2849">
        <v>104.737770192</v>
      </c>
      <c r="F2849">
        <v>51.04</v>
      </c>
      <c r="G2849">
        <v>-40.645185553423502</v>
      </c>
      <c r="H2849">
        <v>12.5985973414447</v>
      </c>
      <c r="I2849">
        <v>-22.912420599358001</v>
      </c>
      <c r="J2849">
        <v>-6.1294307797227798</v>
      </c>
      <c r="K2849">
        <v>48.111805462598198</v>
      </c>
      <c r="L2849">
        <v>50.515923708266797</v>
      </c>
      <c r="M2849">
        <v>47.412522918555901</v>
      </c>
      <c r="N2849">
        <v>1.8117272054401099</v>
      </c>
      <c r="O2849">
        <v>29.898119122257</v>
      </c>
      <c r="P2849">
        <v>45.413105413105399</v>
      </c>
      <c r="Q2849">
        <v>4.2852910212500001E-3</v>
      </c>
    </row>
    <row r="2850" spans="1:17" hidden="1" x14ac:dyDescent="0.3">
      <c r="A2850" t="s">
        <v>5862</v>
      </c>
      <c r="B2850" t="s">
        <v>5863</v>
      </c>
      <c r="C2850" t="str">
        <f>IFERROR(VLOOKUP(Table1[[#This Row],[Ticker]],[1]!Table1[[Symbol]:[Industry]],2,FALSE),"-")</f>
        <v>-</v>
      </c>
      <c r="D2850" t="s">
        <v>401</v>
      </c>
      <c r="E2850">
        <v>104.73447</v>
      </c>
      <c r="F2850">
        <v>100</v>
      </c>
      <c r="G2850">
        <v>38.312356646604897</v>
      </c>
      <c r="H2850">
        <v>-14.103215459147201</v>
      </c>
      <c r="I2850">
        <v>13.0126146277063</v>
      </c>
      <c r="J2850">
        <v>6.1584704366350902</v>
      </c>
      <c r="K2850">
        <v>101.752387413977</v>
      </c>
      <c r="L2850">
        <v>89.963255588233693</v>
      </c>
      <c r="M2850">
        <v>50.218402431830803</v>
      </c>
      <c r="N2850">
        <v>1.30791288847554</v>
      </c>
      <c r="O2850">
        <v>32</v>
      </c>
      <c r="P2850">
        <v>124.517287831163</v>
      </c>
      <c r="Q2850">
        <v>0.13942743831599499</v>
      </c>
    </row>
    <row r="2851" spans="1:17" hidden="1" x14ac:dyDescent="0.3">
      <c r="A2851" t="s">
        <v>5864</v>
      </c>
      <c r="B2851" t="s">
        <v>5865</v>
      </c>
      <c r="C2851" t="str">
        <f>IFERROR(VLOOKUP(Table1[[#This Row],[Ticker]],[1]!Table1[[Symbol]:[Industry]],2,FALSE),"-")</f>
        <v>-</v>
      </c>
      <c r="D2851" t="s">
        <v>242</v>
      </c>
      <c r="E2851">
        <v>104.6944845</v>
      </c>
      <c r="F2851">
        <v>338.85</v>
      </c>
      <c r="G2851">
        <v>-58.683818573555399</v>
      </c>
      <c r="H2851">
        <v>-3.95398732878702</v>
      </c>
      <c r="I2851">
        <v>-36.078746137000401</v>
      </c>
      <c r="J2851">
        <v>-0.77506184768394903</v>
      </c>
      <c r="K2851">
        <v>351.582741099987</v>
      </c>
      <c r="L2851">
        <v>381.90447475837499</v>
      </c>
      <c r="M2851">
        <v>45.583757562954503</v>
      </c>
      <c r="N2851">
        <v>0.92971340796775703</v>
      </c>
      <c r="O2851">
        <v>57.473808469824299</v>
      </c>
      <c r="P2851">
        <v>5.8906250000000098</v>
      </c>
      <c r="Q2851">
        <v>2.2950214932180999E-2</v>
      </c>
    </row>
    <row r="2852" spans="1:17" hidden="1" x14ac:dyDescent="0.3">
      <c r="A2852" t="s">
        <v>5866</v>
      </c>
      <c r="B2852" t="s">
        <v>5867</v>
      </c>
      <c r="C2852" t="str">
        <f>IFERROR(VLOOKUP(Table1[[#This Row],[Ticker]],[1]!Table1[[Symbol]:[Industry]],2,FALSE),"-")</f>
        <v>-</v>
      </c>
      <c r="D2852" t="s">
        <v>130</v>
      </c>
      <c r="E2852">
        <v>104.5634304</v>
      </c>
      <c r="F2852">
        <v>95.21</v>
      </c>
      <c r="G2852">
        <v>111.251603326915</v>
      </c>
      <c r="H2852">
        <v>-9.1791497511325293</v>
      </c>
      <c r="I2852">
        <v>5.0488686676983798</v>
      </c>
      <c r="J2852">
        <v>5.1506863171946504</v>
      </c>
      <c r="K2852">
        <v>90.648017927728006</v>
      </c>
      <c r="L2852">
        <v>76.248534683659699</v>
      </c>
      <c r="M2852">
        <v>66.872140707591001</v>
      </c>
      <c r="N2852">
        <v>0.43816660406362101</v>
      </c>
      <c r="O2852">
        <v>20.680600777229198</v>
      </c>
      <c r="P2852">
        <v>163.011049723756</v>
      </c>
      <c r="Q2852">
        <v>9.0253222133134997E-2</v>
      </c>
    </row>
    <row r="2853" spans="1:17" hidden="1" x14ac:dyDescent="0.3">
      <c r="A2853" t="s">
        <v>5868</v>
      </c>
      <c r="B2853" t="s">
        <v>5869</v>
      </c>
      <c r="C2853" t="str">
        <f>IFERROR(VLOOKUP(Table1[[#This Row],[Ticker]],[1]!Table1[[Symbol]:[Industry]],2,FALSE),"-")</f>
        <v>-</v>
      </c>
      <c r="D2853" t="s">
        <v>80</v>
      </c>
      <c r="E2853">
        <v>104.547666412</v>
      </c>
      <c r="F2853">
        <v>32.06</v>
      </c>
      <c r="G2853">
        <v>-46.986617069600101</v>
      </c>
      <c r="H2853">
        <v>22.957627754122299</v>
      </c>
      <c r="I2853">
        <v>31.892858410423301</v>
      </c>
      <c r="J2853">
        <v>14.406756334134201</v>
      </c>
      <c r="K2853">
        <v>25.394159951287399</v>
      </c>
      <c r="L2853">
        <v>31.0466210029407</v>
      </c>
      <c r="M2853">
        <v>90.046942700205804</v>
      </c>
      <c r="N2853">
        <v>2.3475194375385899</v>
      </c>
      <c r="O2853">
        <v>34.872114784778503</v>
      </c>
      <c r="P2853">
        <v>52.6666666666666</v>
      </c>
      <c r="Q2853">
        <v>8.1126397288779004E-2</v>
      </c>
    </row>
    <row r="2854" spans="1:17" hidden="1" x14ac:dyDescent="0.3">
      <c r="A2854" t="s">
        <v>5870</v>
      </c>
      <c r="B2854" t="s">
        <v>5871</v>
      </c>
      <c r="C2854" t="str">
        <f>IFERROR(VLOOKUP(Table1[[#This Row],[Ticker]],[1]!Table1[[Symbol]:[Industry]],2,FALSE),"-")</f>
        <v>-</v>
      </c>
      <c r="D2854" t="s">
        <v>1219</v>
      </c>
      <c r="E2854">
        <v>104.494395</v>
      </c>
      <c r="F2854">
        <v>145</v>
      </c>
      <c r="G2854">
        <v>68.756007956700699</v>
      </c>
      <c r="H2854">
        <v>-23.1971162928462</v>
      </c>
      <c r="I2854">
        <v>-31.447456770107198</v>
      </c>
      <c r="J2854">
        <v>2.2963667237446201</v>
      </c>
      <c r="K2854">
        <v>166.71124221625001</v>
      </c>
      <c r="L2854">
        <v>131.16271786705599</v>
      </c>
      <c r="M2854">
        <v>38.137868167488698</v>
      </c>
      <c r="N2854">
        <v>1.38970588235294</v>
      </c>
      <c r="O2854">
        <v>52.931034482758598</v>
      </c>
      <c r="P2854">
        <v>101.10957004160799</v>
      </c>
    </row>
    <row r="2855" spans="1:17" hidden="1" x14ac:dyDescent="0.3">
      <c r="A2855" t="s">
        <v>5872</v>
      </c>
      <c r="B2855" t="s">
        <v>5873</v>
      </c>
      <c r="C2855" t="str">
        <f>IFERROR(VLOOKUP(Table1[[#This Row],[Ticker]],[1]!Table1[[Symbol]:[Industry]],2,FALSE),"-")</f>
        <v>-</v>
      </c>
      <c r="D2855" t="s">
        <v>1415</v>
      </c>
      <c r="E2855">
        <v>104.348247</v>
      </c>
      <c r="F2855">
        <v>115.9</v>
      </c>
      <c r="G2855">
        <v>26.447152364061601</v>
      </c>
      <c r="H2855">
        <v>3.4001297583143599</v>
      </c>
      <c r="I2855">
        <v>-28.0175050792859</v>
      </c>
      <c r="J2855">
        <v>3.6798931072709999</v>
      </c>
      <c r="K2855">
        <v>116.728807072284</v>
      </c>
      <c r="L2855">
        <v>110.331526530133</v>
      </c>
      <c r="M2855">
        <v>53.9350269261992</v>
      </c>
      <c r="N2855">
        <v>0.70211568123538104</v>
      </c>
      <c r="O2855">
        <v>32.614322691975801</v>
      </c>
      <c r="P2855">
        <v>65.571428571428498</v>
      </c>
      <c r="Q2855">
        <v>9.5266277927086002E-2</v>
      </c>
    </row>
    <row r="2856" spans="1:17" hidden="1" x14ac:dyDescent="0.3">
      <c r="A2856" t="s">
        <v>5874</v>
      </c>
      <c r="B2856" t="s">
        <v>5875</v>
      </c>
      <c r="C2856" t="str">
        <f>IFERROR(VLOOKUP(Table1[[#This Row],[Ticker]],[1]!Table1[[Symbol]:[Industry]],2,FALSE),"-")</f>
        <v>-</v>
      </c>
      <c r="D2856" t="s">
        <v>230</v>
      </c>
      <c r="E2856">
        <v>104.18160312000001</v>
      </c>
      <c r="F2856">
        <v>96.01</v>
      </c>
      <c r="G2856">
        <v>-2.5788284049436299</v>
      </c>
      <c r="H2856">
        <v>-1.57636495116464</v>
      </c>
      <c r="I2856">
        <v>-17.829397808742701</v>
      </c>
      <c r="J2856">
        <v>-1.5956409583354401</v>
      </c>
      <c r="K2856">
        <v>98.002349469260096</v>
      </c>
      <c r="L2856">
        <v>94.816874508705098</v>
      </c>
      <c r="M2856">
        <v>42.339438863682801</v>
      </c>
      <c r="N2856">
        <v>0.71863643334192295</v>
      </c>
      <c r="O2856">
        <v>38.266847203416297</v>
      </c>
      <c r="P2856">
        <v>25.832241153342</v>
      </c>
      <c r="Q2856">
        <v>4.0932917382149998E-2</v>
      </c>
    </row>
    <row r="2857" spans="1:17" hidden="1" x14ac:dyDescent="0.3">
      <c r="A2857" t="s">
        <v>5876</v>
      </c>
      <c r="B2857" t="s">
        <v>5877</v>
      </c>
      <c r="C2857" t="str">
        <f>IFERROR(VLOOKUP(Table1[[#This Row],[Ticker]],[1]!Table1[[Symbol]:[Industry]],2,FALSE),"-")</f>
        <v>-</v>
      </c>
      <c r="D2857" t="s">
        <v>1141</v>
      </c>
      <c r="E2857">
        <v>104.017456225</v>
      </c>
      <c r="F2857">
        <v>18.11</v>
      </c>
      <c r="G2857">
        <v>6.8360165555730896</v>
      </c>
      <c r="H2857">
        <v>-7.6670396396046696</v>
      </c>
      <c r="I2857">
        <v>-11.1116474231558</v>
      </c>
      <c r="J2857">
        <v>-0.88180342071765105</v>
      </c>
      <c r="K2857">
        <v>18.634635914379299</v>
      </c>
      <c r="L2857">
        <v>18.080243988125101</v>
      </c>
      <c r="M2857">
        <v>47.5669501673122</v>
      </c>
      <c r="N2857">
        <v>0.44036745100893299</v>
      </c>
      <c r="O2857">
        <v>39.425731639977897</v>
      </c>
      <c r="P2857">
        <v>41.484374999999901</v>
      </c>
      <c r="Q2857">
        <v>1.1992710410544999E-2</v>
      </c>
    </row>
    <row r="2858" spans="1:17" hidden="1" x14ac:dyDescent="0.3">
      <c r="A2858" t="s">
        <v>5878</v>
      </c>
      <c r="B2858" t="s">
        <v>5879</v>
      </c>
      <c r="C2858" t="str">
        <f>IFERROR(VLOOKUP(Table1[[#This Row],[Ticker]],[1]!Table1[[Symbol]:[Industry]],2,FALSE),"-")</f>
        <v>-</v>
      </c>
      <c r="D2858" t="s">
        <v>1415</v>
      </c>
      <c r="E2858">
        <v>103.82</v>
      </c>
      <c r="F2858">
        <v>103.82</v>
      </c>
      <c r="G2858">
        <v>37.373508260948</v>
      </c>
      <c r="H2858">
        <v>20.580358624511501</v>
      </c>
      <c r="I2858">
        <v>12.0352194545044</v>
      </c>
      <c r="J2858">
        <v>-4.3694014703254496</v>
      </c>
      <c r="K2858">
        <v>99.297805605081095</v>
      </c>
      <c r="L2858">
        <v>88.622067527669998</v>
      </c>
      <c r="M2858">
        <v>45.4792771248474</v>
      </c>
      <c r="N2858">
        <v>0.99570247164572001</v>
      </c>
      <c r="O2858">
        <v>26.372567905991101</v>
      </c>
      <c r="P2858">
        <v>70.1967213114754</v>
      </c>
      <c r="Q2858">
        <v>1.2931254234462E-2</v>
      </c>
    </row>
    <row r="2859" spans="1:17" hidden="1" x14ac:dyDescent="0.3">
      <c r="A2859" t="s">
        <v>5880</v>
      </c>
      <c r="B2859" t="s">
        <v>5881</v>
      </c>
      <c r="C2859" t="str">
        <f>IFERROR(VLOOKUP(Table1[[#This Row],[Ticker]],[1]!Table1[[Symbol]:[Industry]],2,FALSE),"-")</f>
        <v>-</v>
      </c>
      <c r="D2859" t="s">
        <v>188</v>
      </c>
      <c r="E2859">
        <v>103.282590996</v>
      </c>
      <c r="F2859">
        <v>99.06</v>
      </c>
      <c r="G2859">
        <v>129.40814029558001</v>
      </c>
      <c r="H2859">
        <v>12.500558125758401</v>
      </c>
      <c r="I2859">
        <v>19.568245477498198</v>
      </c>
      <c r="J2859">
        <v>2.6007339749453302</v>
      </c>
      <c r="K2859">
        <v>85.772515330241205</v>
      </c>
      <c r="L2859">
        <v>73.453016398385103</v>
      </c>
      <c r="M2859">
        <v>72.032265558537006</v>
      </c>
      <c r="N2859">
        <v>1.3993918038326001</v>
      </c>
      <c r="O2859">
        <v>0.74702200686451703</v>
      </c>
      <c r="P2859">
        <v>175.166666666666</v>
      </c>
      <c r="Q2859">
        <v>0.13976110654906501</v>
      </c>
    </row>
    <row r="2860" spans="1:17" hidden="1" x14ac:dyDescent="0.3">
      <c r="A2860" t="s">
        <v>5882</v>
      </c>
      <c r="B2860" t="s">
        <v>5883</v>
      </c>
      <c r="C2860" t="str">
        <f>IFERROR(VLOOKUP(Table1[[#This Row],[Ticker]],[1]!Table1[[Symbol]:[Industry]],2,FALSE),"-")</f>
        <v>-</v>
      </c>
      <c r="D2860" t="s">
        <v>401</v>
      </c>
      <c r="E2860">
        <v>103.2787584</v>
      </c>
      <c r="F2860">
        <v>68.16</v>
      </c>
      <c r="G2860">
        <v>69.723510862810897</v>
      </c>
      <c r="H2860">
        <v>35.025616773657703</v>
      </c>
      <c r="I2860">
        <v>56.376434314653402</v>
      </c>
      <c r="J2860">
        <v>6.9341350435077604</v>
      </c>
      <c r="K2860">
        <v>53.862031129309102</v>
      </c>
      <c r="L2860">
        <v>46.814444262838698</v>
      </c>
      <c r="M2860">
        <v>96.56076617155</v>
      </c>
      <c r="N2860">
        <v>1.1353309970665899</v>
      </c>
      <c r="O2860">
        <v>0</v>
      </c>
      <c r="P2860">
        <v>125.322314049586</v>
      </c>
      <c r="Q2860">
        <v>6.2677910618285995E-2</v>
      </c>
    </row>
    <row r="2861" spans="1:17" hidden="1" x14ac:dyDescent="0.3">
      <c r="A2861" t="s">
        <v>5884</v>
      </c>
      <c r="B2861" t="s">
        <v>5885</v>
      </c>
      <c r="C2861" t="str">
        <f>IFERROR(VLOOKUP(Table1[[#This Row],[Ticker]],[1]!Table1[[Symbol]:[Industry]],2,FALSE),"-")</f>
        <v>-</v>
      </c>
      <c r="D2861" t="s">
        <v>188</v>
      </c>
      <c r="E2861">
        <v>103.26957615000001</v>
      </c>
      <c r="F2861">
        <v>53.3</v>
      </c>
      <c r="G2861">
        <v>-57.096555994775798</v>
      </c>
      <c r="H2861">
        <v>19.306865492197499</v>
      </c>
      <c r="I2861">
        <v>-25.979771525146301</v>
      </c>
      <c r="J2861">
        <v>0.38531551080662502</v>
      </c>
      <c r="K2861">
        <v>48.351919390449602</v>
      </c>
      <c r="L2861">
        <v>54.670135418115798</v>
      </c>
      <c r="M2861">
        <v>61.701565614110699</v>
      </c>
      <c r="N2861">
        <v>2.0189481059184202</v>
      </c>
      <c r="O2861">
        <v>68.667917448405206</v>
      </c>
      <c r="P2861">
        <v>34.936708860759403</v>
      </c>
      <c r="Q2861">
        <v>5.9204073213590003E-2</v>
      </c>
    </row>
    <row r="2862" spans="1:17" hidden="1" x14ac:dyDescent="0.3">
      <c r="A2862" t="s">
        <v>5886</v>
      </c>
      <c r="B2862" t="s">
        <v>5887</v>
      </c>
      <c r="C2862" t="str">
        <f>IFERROR(VLOOKUP(Table1[[#This Row],[Ticker]],[1]!Table1[[Symbol]:[Industry]],2,FALSE),"-")</f>
        <v>-</v>
      </c>
      <c r="D2862" t="s">
        <v>546</v>
      </c>
      <c r="E2862">
        <v>103.140118358</v>
      </c>
      <c r="F2862">
        <v>19.510000000000002</v>
      </c>
      <c r="G2862">
        <v>-22.2320713446315</v>
      </c>
      <c r="H2862">
        <v>1.7179494301062599</v>
      </c>
      <c r="I2862">
        <v>-26.432836887066301</v>
      </c>
      <c r="J2862">
        <v>0.83875929052743903</v>
      </c>
      <c r="K2862">
        <v>20.3689512907135</v>
      </c>
      <c r="L2862">
        <v>24.616189848497601</v>
      </c>
      <c r="M2862">
        <v>69.486565353057003</v>
      </c>
      <c r="N2862">
        <v>0.55766223991748498</v>
      </c>
      <c r="O2862">
        <v>169.34905176832299</v>
      </c>
      <c r="P2862">
        <v>18.601823708206702</v>
      </c>
      <c r="Q2862">
        <v>6.5724531637597006E-2</v>
      </c>
    </row>
    <row r="2863" spans="1:17" hidden="1" x14ac:dyDescent="0.3">
      <c r="A2863" t="s">
        <v>5888</v>
      </c>
      <c r="B2863" t="s">
        <v>5889</v>
      </c>
      <c r="C2863" t="str">
        <f>IFERROR(VLOOKUP(Table1[[#This Row],[Ticker]],[1]!Table1[[Symbol]:[Industry]],2,FALSE),"-")</f>
        <v>-</v>
      </c>
      <c r="E2863">
        <v>102.9166468</v>
      </c>
      <c r="F2863">
        <v>41.14</v>
      </c>
      <c r="G2863">
        <v>117.646826201129</v>
      </c>
      <c r="H2863">
        <v>-7.4994418742415601</v>
      </c>
      <c r="I2863">
        <v>43.5945670994506</v>
      </c>
      <c r="J2863">
        <v>-3.54194663384893</v>
      </c>
      <c r="K2863">
        <v>39.979293657346403</v>
      </c>
      <c r="L2863">
        <v>32.386340244317601</v>
      </c>
      <c r="M2863">
        <v>41.218540424237503</v>
      </c>
      <c r="N2863">
        <v>0.57707489024325798</v>
      </c>
      <c r="O2863">
        <v>13.976665046183699</v>
      </c>
      <c r="P2863">
        <v>157.125</v>
      </c>
      <c r="Q2863">
        <v>5.4256148962564997E-2</v>
      </c>
    </row>
    <row r="2864" spans="1:17" hidden="1" x14ac:dyDescent="0.3">
      <c r="A2864" t="s">
        <v>5890</v>
      </c>
      <c r="B2864" t="s">
        <v>5891</v>
      </c>
      <c r="C2864" t="str">
        <f>IFERROR(VLOOKUP(Table1[[#This Row],[Ticker]],[1]!Table1[[Symbol]:[Industry]],2,FALSE),"-")</f>
        <v>-</v>
      </c>
      <c r="E2864">
        <v>102.60936752000001</v>
      </c>
      <c r="F2864">
        <v>332.9</v>
      </c>
      <c r="G2864">
        <v>30.827328660581198</v>
      </c>
      <c r="H2864">
        <v>-7.1313437147323597</v>
      </c>
      <c r="I2864">
        <v>-7.3174777344678397</v>
      </c>
      <c r="J2864">
        <v>-4.1830737171201502</v>
      </c>
      <c r="K2864">
        <v>379.75370637669999</v>
      </c>
      <c r="L2864">
        <v>366.82231239375602</v>
      </c>
      <c r="M2864">
        <v>42.245483371739297</v>
      </c>
      <c r="N2864">
        <v>1.0111416114968499</v>
      </c>
      <c r="O2864">
        <v>97.581856413337306</v>
      </c>
      <c r="P2864">
        <v>63.990147783251203</v>
      </c>
    </row>
    <row r="2865" spans="1:17" hidden="1" x14ac:dyDescent="0.3">
      <c r="A2865" t="s">
        <v>5892</v>
      </c>
      <c r="B2865" t="s">
        <v>5893</v>
      </c>
      <c r="C2865" t="str">
        <f>IFERROR(VLOOKUP(Table1[[#This Row],[Ticker]],[1]!Table1[[Symbol]:[Industry]],2,FALSE),"-")</f>
        <v>-</v>
      </c>
      <c r="D2865" t="s">
        <v>617</v>
      </c>
      <c r="E2865">
        <v>102.586880151</v>
      </c>
      <c r="F2865">
        <v>4.41</v>
      </c>
      <c r="G2865">
        <v>-42.550026148567703</v>
      </c>
      <c r="H2865">
        <v>-0.75245392243435005</v>
      </c>
      <c r="I2865">
        <v>-11.77573959839</v>
      </c>
      <c r="J2865">
        <v>1.74819396626954</v>
      </c>
      <c r="K2865">
        <v>4.3667562526769998</v>
      </c>
      <c r="L2865">
        <v>4.5945182883888602</v>
      </c>
      <c r="M2865">
        <v>52.808976688726901</v>
      </c>
      <c r="N2865">
        <v>0.69210239257015205</v>
      </c>
      <c r="O2865">
        <v>26.984126984126899</v>
      </c>
      <c r="P2865">
        <v>79.999999999999901</v>
      </c>
      <c r="Q2865">
        <v>0.13353586177079799</v>
      </c>
    </row>
    <row r="2866" spans="1:17" hidden="1" x14ac:dyDescent="0.3">
      <c r="A2866" t="s">
        <v>5894</v>
      </c>
      <c r="B2866" t="s">
        <v>5895</v>
      </c>
      <c r="C2866" t="str">
        <f>IFERROR(VLOOKUP(Table1[[#This Row],[Ticker]],[1]!Table1[[Symbol]:[Industry]],2,FALSE),"-")</f>
        <v>-</v>
      </c>
      <c r="E2866">
        <v>102.39749999999999</v>
      </c>
      <c r="F2866">
        <v>75.849999999999994</v>
      </c>
      <c r="G2866">
        <v>-65.050250089327903</v>
      </c>
      <c r="H2866">
        <v>-11.423492507152901</v>
      </c>
      <c r="I2866">
        <v>-19.6719106823274</v>
      </c>
      <c r="J2866">
        <v>-2.8314820811469601</v>
      </c>
      <c r="K2866">
        <v>79.284089214988001</v>
      </c>
      <c r="L2866">
        <v>84.376226711511293</v>
      </c>
      <c r="M2866">
        <v>32.9494517698256</v>
      </c>
      <c r="N2866">
        <v>1.37919159220859</v>
      </c>
      <c r="O2866">
        <v>72.709294660514104</v>
      </c>
      <c r="P2866">
        <v>20.396825396825299</v>
      </c>
      <c r="Q2866">
        <v>-3.6336066362870997E-2</v>
      </c>
    </row>
    <row r="2867" spans="1:17" hidden="1" x14ac:dyDescent="0.3">
      <c r="A2867" t="s">
        <v>5896</v>
      </c>
      <c r="B2867" t="s">
        <v>5897</v>
      </c>
      <c r="C2867" t="str">
        <f>IFERROR(VLOOKUP(Table1[[#This Row],[Ticker]],[1]!Table1[[Symbol]:[Industry]],2,FALSE),"-")</f>
        <v>-</v>
      </c>
      <c r="D2867" t="s">
        <v>653</v>
      </c>
      <c r="E2867">
        <v>102.04332168800001</v>
      </c>
      <c r="F2867">
        <v>10.34</v>
      </c>
      <c r="G2867">
        <v>-43.803376869425399</v>
      </c>
      <c r="H2867">
        <v>-5.3635195441444798</v>
      </c>
      <c r="I2867">
        <v>-30.904973109976499</v>
      </c>
      <c r="J2867">
        <v>-1.5594220372574099</v>
      </c>
      <c r="K2867">
        <v>10.6509793588555</v>
      </c>
      <c r="L2867">
        <v>11.7255943396394</v>
      </c>
      <c r="M2867">
        <v>39.306116037457798</v>
      </c>
      <c r="N2867">
        <v>2.4998234863342699</v>
      </c>
      <c r="O2867">
        <v>51.3539651837524</v>
      </c>
      <c r="P2867">
        <v>54.328358208955201</v>
      </c>
      <c r="Q2867">
        <v>-0.123356683741078</v>
      </c>
    </row>
    <row r="2868" spans="1:17" hidden="1" x14ac:dyDescent="0.3">
      <c r="A2868" t="s">
        <v>5898</v>
      </c>
      <c r="B2868" t="s">
        <v>5899</v>
      </c>
      <c r="C2868" t="str">
        <f>IFERROR(VLOOKUP(Table1[[#This Row],[Ticker]],[1]!Table1[[Symbol]:[Industry]],2,FALSE),"-")</f>
        <v>-</v>
      </c>
      <c r="D2868" t="s">
        <v>104</v>
      </c>
      <c r="E2868">
        <v>101.72925322499999</v>
      </c>
      <c r="F2868">
        <v>6.15</v>
      </c>
      <c r="G2868">
        <v>1.0379881109948801</v>
      </c>
      <c r="H2868">
        <v>-2.67801330281298</v>
      </c>
      <c r="I2868">
        <v>-12.0030123256628</v>
      </c>
      <c r="J2868">
        <v>-10.267309909699399</v>
      </c>
      <c r="K2868">
        <v>5.6061351058149098</v>
      </c>
      <c r="L2868">
        <v>5.6479687018626299</v>
      </c>
      <c r="M2868">
        <v>47.887425104037902</v>
      </c>
      <c r="N2868">
        <v>1.73924271036907</v>
      </c>
      <c r="O2868">
        <v>11.3821138211382</v>
      </c>
      <c r="P2868">
        <v>50</v>
      </c>
      <c r="Q2868">
        <v>-2.9348977013354999E-2</v>
      </c>
    </row>
    <row r="2869" spans="1:17" hidden="1" x14ac:dyDescent="0.3">
      <c r="A2869" t="s">
        <v>5900</v>
      </c>
      <c r="B2869" t="s">
        <v>5901</v>
      </c>
      <c r="C2869" t="str">
        <f>IFERROR(VLOOKUP(Table1[[#This Row],[Ticker]],[1]!Table1[[Symbol]:[Industry]],2,FALSE),"-")</f>
        <v>-</v>
      </c>
      <c r="D2869" t="s">
        <v>80</v>
      </c>
      <c r="E2869">
        <v>101.454499614</v>
      </c>
      <c r="F2869">
        <v>11.78</v>
      </c>
      <c r="G2869">
        <v>142.37350826094701</v>
      </c>
      <c r="H2869">
        <v>82.670049651182097</v>
      </c>
      <c r="I2869">
        <v>69.227756905106403</v>
      </c>
      <c r="J2869">
        <v>13.2147340706834</v>
      </c>
      <c r="K2869">
        <v>7.3337091398846299</v>
      </c>
      <c r="L2869">
        <v>6.5036040511451096</v>
      </c>
      <c r="M2869">
        <v>87.280956835928095</v>
      </c>
      <c r="N2869">
        <v>3.4358837261485702</v>
      </c>
      <c r="O2869">
        <v>0</v>
      </c>
      <c r="P2869">
        <v>183.85542168674601</v>
      </c>
      <c r="Q2869">
        <v>0.10865086005505301</v>
      </c>
    </row>
    <row r="2870" spans="1:17" hidden="1" x14ac:dyDescent="0.3">
      <c r="A2870" t="s">
        <v>5902</v>
      </c>
      <c r="B2870" t="s">
        <v>5903</v>
      </c>
      <c r="C2870" t="str">
        <f>IFERROR(VLOOKUP(Table1[[#This Row],[Ticker]],[1]!Table1[[Symbol]:[Industry]],2,FALSE),"-")</f>
        <v>-</v>
      </c>
      <c r="D2870" t="s">
        <v>130</v>
      </c>
      <c r="E2870">
        <v>101.429342475</v>
      </c>
      <c r="F2870">
        <v>98.85</v>
      </c>
      <c r="G2870">
        <v>6.7568150126758297</v>
      </c>
      <c r="H2870">
        <v>-10.606237990746401</v>
      </c>
      <c r="I2870">
        <v>-14.0347268945428</v>
      </c>
      <c r="J2870">
        <v>-0.72090567639931302</v>
      </c>
      <c r="K2870">
        <v>99.6312667960064</v>
      </c>
      <c r="L2870">
        <v>93.592306971837701</v>
      </c>
      <c r="M2870">
        <v>37.843431071021897</v>
      </c>
      <c r="N2870">
        <v>0.81904961885154004</v>
      </c>
      <c r="O2870">
        <v>19.868487607485999</v>
      </c>
      <c r="P2870">
        <v>43.2193567082005</v>
      </c>
      <c r="Q2870">
        <v>4.9983477320826003E-2</v>
      </c>
    </row>
    <row r="2871" spans="1:17" hidden="1" x14ac:dyDescent="0.3">
      <c r="A2871" t="s">
        <v>5904</v>
      </c>
      <c r="B2871" t="s">
        <v>5905</v>
      </c>
      <c r="C2871" t="str">
        <f>IFERROR(VLOOKUP(Table1[[#This Row],[Ticker]],[1]!Table1[[Symbol]:[Industry]],2,FALSE),"-")</f>
        <v>-</v>
      </c>
      <c r="D2871" t="s">
        <v>387</v>
      </c>
      <c r="E2871">
        <v>101.409431025</v>
      </c>
      <c r="F2871">
        <v>27.93</v>
      </c>
      <c r="G2871">
        <v>77.625886696465898</v>
      </c>
      <c r="H2871">
        <v>-11.054997429797099</v>
      </c>
      <c r="I2871">
        <v>44.467575909631201</v>
      </c>
      <c r="J2871">
        <v>-8.3261326878816408</v>
      </c>
      <c r="K2871">
        <v>28.3552407638403</v>
      </c>
      <c r="L2871">
        <v>22.263387221955401</v>
      </c>
      <c r="M2871">
        <v>32.9286569407762</v>
      </c>
      <c r="N2871">
        <v>0.349680279244522</v>
      </c>
      <c r="O2871">
        <v>30.719656283566</v>
      </c>
      <c r="P2871">
        <v>112.718964204112</v>
      </c>
      <c r="Q2871">
        <v>0.10900472279897799</v>
      </c>
    </row>
    <row r="2872" spans="1:17" hidden="1" x14ac:dyDescent="0.3">
      <c r="A2872" t="s">
        <v>5906</v>
      </c>
      <c r="B2872" t="s">
        <v>5907</v>
      </c>
      <c r="C2872" t="str">
        <f>IFERROR(VLOOKUP(Table1[[#This Row],[Ticker]],[1]!Table1[[Symbol]:[Industry]],2,FALSE),"-")</f>
        <v>-</v>
      </c>
      <c r="D2872" t="s">
        <v>130</v>
      </c>
      <c r="E2872">
        <v>101.33573033499999</v>
      </c>
      <c r="F2872">
        <v>41.05</v>
      </c>
      <c r="G2872">
        <v>-71.340606571587799</v>
      </c>
      <c r="H2872">
        <v>5.1861181797395499</v>
      </c>
      <c r="I2872">
        <v>-33.060704633355101</v>
      </c>
      <c r="J2872">
        <v>1.81135790540247</v>
      </c>
      <c r="K2872">
        <v>41.1173711552781</v>
      </c>
      <c r="M2872">
        <v>55.194513163770402</v>
      </c>
      <c r="N2872">
        <v>0.88826891671203001</v>
      </c>
      <c r="O2872">
        <v>94.884287454323996</v>
      </c>
      <c r="P2872">
        <v>26.1136712749616</v>
      </c>
    </row>
    <row r="2873" spans="1:17" hidden="1" x14ac:dyDescent="0.3">
      <c r="A2873" t="s">
        <v>5908</v>
      </c>
      <c r="B2873" t="s">
        <v>5909</v>
      </c>
      <c r="C2873" t="str">
        <f>IFERROR(VLOOKUP(Table1[[#This Row],[Ticker]],[1]!Table1[[Symbol]:[Industry]],2,FALSE),"-")</f>
        <v>-</v>
      </c>
      <c r="E2873">
        <v>101.15304387499999</v>
      </c>
      <c r="F2873">
        <v>97.43</v>
      </c>
      <c r="G2873">
        <v>-6.6524974097944796</v>
      </c>
      <c r="H2873">
        <v>-7.4594218642365604</v>
      </c>
      <c r="I2873">
        <v>-24.228237550888</v>
      </c>
      <c r="J2873">
        <v>2.34151846319687</v>
      </c>
      <c r="K2873">
        <v>103.62220384051599</v>
      </c>
      <c r="L2873">
        <v>98.972444978352698</v>
      </c>
      <c r="M2873">
        <v>30.3921860895694</v>
      </c>
      <c r="N2873">
        <v>1.58332084602762</v>
      </c>
      <c r="O2873">
        <v>49.1840295596838</v>
      </c>
      <c r="P2873">
        <v>36.552207428171002</v>
      </c>
    </row>
    <row r="2874" spans="1:17" hidden="1" x14ac:dyDescent="0.3">
      <c r="A2874" t="s">
        <v>5910</v>
      </c>
      <c r="B2874" t="s">
        <v>5911</v>
      </c>
      <c r="C2874" t="str">
        <f>IFERROR(VLOOKUP(Table1[[#This Row],[Ticker]],[1]!Table1[[Symbol]:[Industry]],2,FALSE),"-")</f>
        <v>-</v>
      </c>
      <c r="D2874" t="s">
        <v>617</v>
      </c>
      <c r="E2874">
        <v>100.947</v>
      </c>
      <c r="F2874">
        <v>7.98</v>
      </c>
      <c r="G2874">
        <v>-47.878036310984903</v>
      </c>
      <c r="H2874">
        <v>19.380558125758402</v>
      </c>
      <c r="I2874">
        <v>-25.732742055392499</v>
      </c>
      <c r="J2874">
        <v>-6.0769826159912697</v>
      </c>
      <c r="K2874">
        <v>7.0811193350874504</v>
      </c>
      <c r="L2874">
        <v>9.0169448112783801</v>
      </c>
      <c r="M2874">
        <v>65.021378285783896</v>
      </c>
      <c r="N2874">
        <v>2.5112673765099802</v>
      </c>
      <c r="O2874">
        <v>36.591478696741802</v>
      </c>
      <c r="P2874">
        <v>37.586206896551701</v>
      </c>
      <c r="Q2874">
        <v>-0.18095877858582199</v>
      </c>
    </row>
    <row r="2875" spans="1:17" hidden="1" x14ac:dyDescent="0.3">
      <c r="A2875" t="s">
        <v>5912</v>
      </c>
      <c r="B2875" t="s">
        <v>5913</v>
      </c>
      <c r="C2875" t="str">
        <f>IFERROR(VLOOKUP(Table1[[#This Row],[Ticker]],[1]!Table1[[Symbol]:[Industry]],2,FALSE),"-")</f>
        <v>-</v>
      </c>
      <c r="D2875" t="s">
        <v>948</v>
      </c>
      <c r="E2875">
        <v>100.56915615200001</v>
      </c>
      <c r="F2875">
        <v>29.56</v>
      </c>
      <c r="G2875">
        <v>48.528588474851702</v>
      </c>
      <c r="H2875">
        <v>11.0347100827807</v>
      </c>
      <c r="I2875">
        <v>-2.68348569844387</v>
      </c>
      <c r="J2875">
        <v>-3.3359369269483601</v>
      </c>
      <c r="K2875">
        <v>27.278420108703699</v>
      </c>
      <c r="L2875">
        <v>23.538299742217198</v>
      </c>
      <c r="M2875">
        <v>39.800049375283997</v>
      </c>
      <c r="N2875">
        <v>1.34430231503245</v>
      </c>
      <c r="O2875">
        <v>23.410013531799699</v>
      </c>
      <c r="P2875">
        <v>123.76987130961299</v>
      </c>
      <c r="Q2875">
        <v>0.13812647755839999</v>
      </c>
    </row>
    <row r="2876" spans="1:17" hidden="1" x14ac:dyDescent="0.3">
      <c r="A2876" t="s">
        <v>5914</v>
      </c>
      <c r="B2876" t="s">
        <v>5915</v>
      </c>
      <c r="C2876" t="str">
        <f>IFERROR(VLOOKUP(Table1[[#This Row],[Ticker]],[1]!Table1[[Symbol]:[Industry]],2,FALSE),"-")</f>
        <v>-</v>
      </c>
      <c r="D2876" t="s">
        <v>46</v>
      </c>
      <c r="E2876">
        <v>100.49610957500001</v>
      </c>
      <c r="F2876">
        <v>4.75</v>
      </c>
      <c r="G2876">
        <v>-12.258526371086599</v>
      </c>
      <c r="H2876">
        <v>-10.8678629268731</v>
      </c>
      <c r="I2876">
        <v>-45.101603874958499</v>
      </c>
      <c r="J2876">
        <v>-5.4504271921515901</v>
      </c>
      <c r="K2876">
        <v>4.6723506471939302</v>
      </c>
      <c r="L2876">
        <v>4.7807109914843897</v>
      </c>
      <c r="M2876">
        <v>52.810912203025701</v>
      </c>
      <c r="N2876">
        <v>0.77778520034552001</v>
      </c>
      <c r="O2876">
        <v>49.473684210526301</v>
      </c>
      <c r="P2876">
        <v>63.793103448275801</v>
      </c>
      <c r="Q2876">
        <v>-1.5530888275312999E-2</v>
      </c>
    </row>
    <row r="2877" spans="1:17" hidden="1" x14ac:dyDescent="0.3">
      <c r="A2877" t="s">
        <v>5916</v>
      </c>
      <c r="B2877" t="s">
        <v>5917</v>
      </c>
      <c r="C2877" t="str">
        <f>IFERROR(VLOOKUP(Table1[[#This Row],[Ticker]],[1]!Table1[[Symbol]:[Industry]],2,FALSE),"-")</f>
        <v>-</v>
      </c>
      <c r="D2877" t="s">
        <v>5918</v>
      </c>
      <c r="E2877">
        <v>100.340065</v>
      </c>
      <c r="F2877">
        <v>84.25</v>
      </c>
      <c r="G2877">
        <v>-75.763121191470901</v>
      </c>
      <c r="H2877">
        <v>-0.49307244748997098</v>
      </c>
      <c r="I2877">
        <v>-51.543737119347703</v>
      </c>
      <c r="J2877">
        <v>-1.39396791189321</v>
      </c>
      <c r="K2877">
        <v>86.924978026160602</v>
      </c>
      <c r="M2877">
        <v>55.338617778764203</v>
      </c>
      <c r="N2877">
        <v>1.2382572675493699</v>
      </c>
      <c r="O2877">
        <v>119.584569732937</v>
      </c>
      <c r="P2877">
        <v>10.855263157894701</v>
      </c>
    </row>
    <row r="2878" spans="1:17" hidden="1" x14ac:dyDescent="0.3">
      <c r="A2878" t="s">
        <v>5919</v>
      </c>
      <c r="B2878" t="s">
        <v>5920</v>
      </c>
      <c r="C2878" t="str">
        <f>IFERROR(VLOOKUP(Table1[[#This Row],[Ticker]],[1]!Table1[[Symbol]:[Industry]],2,FALSE),"-")</f>
        <v>-</v>
      </c>
      <c r="D2878" t="s">
        <v>5374</v>
      </c>
      <c r="E2878">
        <v>100.2655032</v>
      </c>
      <c r="F2878">
        <v>36.94</v>
      </c>
      <c r="G2878">
        <v>6.8108151401153503</v>
      </c>
      <c r="H2878">
        <v>-10.576364951164599</v>
      </c>
      <c r="I2878">
        <v>-30.816199138849601</v>
      </c>
      <c r="J2878">
        <v>-1.68389259175589</v>
      </c>
      <c r="K2878">
        <v>37.654453500829199</v>
      </c>
      <c r="L2878">
        <v>35.883329055068003</v>
      </c>
      <c r="M2878">
        <v>50.716503202184398</v>
      </c>
      <c r="N2878">
        <v>0.83484754676184803</v>
      </c>
      <c r="O2878">
        <v>37.7910124526258</v>
      </c>
      <c r="P2878">
        <v>41.532567049808399</v>
      </c>
      <c r="Q2878">
        <v>-5.4286574269437997E-2</v>
      </c>
    </row>
    <row r="2879" spans="1:17" hidden="1" x14ac:dyDescent="0.3">
      <c r="A2879" t="s">
        <v>5921</v>
      </c>
      <c r="B2879" t="s">
        <v>5922</v>
      </c>
      <c r="C2879" t="str">
        <f>IFERROR(VLOOKUP(Table1[[#This Row],[Ticker]],[1]!Table1[[Symbol]:[Industry]],2,FALSE),"-")</f>
        <v>-</v>
      </c>
      <c r="E2879">
        <v>100.15433628</v>
      </c>
      <c r="F2879">
        <v>154.1</v>
      </c>
      <c r="G2879">
        <v>382.72404628210899</v>
      </c>
      <c r="H2879">
        <v>0.99796745218331395</v>
      </c>
      <c r="I2879">
        <v>55.533408635415597</v>
      </c>
      <c r="J2879">
        <v>-4.71803756240881</v>
      </c>
      <c r="K2879">
        <v>165.58129173739499</v>
      </c>
      <c r="L2879">
        <v>128.702970450572</v>
      </c>
      <c r="M2879">
        <v>36.220482676406299</v>
      </c>
      <c r="N2879">
        <v>0.27432288519389703</v>
      </c>
      <c r="O2879">
        <v>62.2647631408176</v>
      </c>
      <c r="P2879">
        <v>460.159941839331</v>
      </c>
      <c r="Q2879">
        <v>0.16002836897129799</v>
      </c>
    </row>
    <row r="2880" spans="1:17" hidden="1" x14ac:dyDescent="0.3">
      <c r="A2880" t="s">
        <v>5923</v>
      </c>
      <c r="B2880" t="s">
        <v>5924</v>
      </c>
      <c r="C2880" t="str">
        <f>IFERROR(VLOOKUP(Table1[[#This Row],[Ticker]],[1]!Table1[[Symbol]:[Industry]],2,FALSE),"-")</f>
        <v>-</v>
      </c>
      <c r="D2880" t="s">
        <v>4394</v>
      </c>
      <c r="E2880">
        <v>100.10832000000001</v>
      </c>
      <c r="F2880">
        <v>237.9</v>
      </c>
      <c r="G2880">
        <v>68.297029184468897</v>
      </c>
      <c r="H2880">
        <v>45.032609407809701</v>
      </c>
      <c r="I2880">
        <v>54.535314590683001</v>
      </c>
      <c r="J2880">
        <v>25.226798864702999</v>
      </c>
      <c r="K2880">
        <v>165.23171690341999</v>
      </c>
      <c r="M2880">
        <v>84.217731210333397</v>
      </c>
      <c r="N2880">
        <v>1.2089926879842801</v>
      </c>
      <c r="O2880">
        <v>2.1017234131970298E-2</v>
      </c>
      <c r="P2880">
        <v>140.30303030303</v>
      </c>
    </row>
    <row r="2881" spans="1:17" hidden="1" x14ac:dyDescent="0.3">
      <c r="A2881" t="s">
        <v>5925</v>
      </c>
      <c r="B2881" t="s">
        <v>5926</v>
      </c>
      <c r="C2881" t="str">
        <f>IFERROR(VLOOKUP(Table1[[#This Row],[Ticker]],[1]!Table1[[Symbol]:[Industry]],2,FALSE),"-")</f>
        <v>-</v>
      </c>
      <c r="D2881" t="s">
        <v>375</v>
      </c>
      <c r="E2881">
        <v>100.089348285</v>
      </c>
      <c r="F2881">
        <v>104.45</v>
      </c>
      <c r="G2881">
        <v>-36.169142582082998</v>
      </c>
      <c r="H2881">
        <v>0.15309173485873701</v>
      </c>
      <c r="I2881">
        <v>-31.315488185067899</v>
      </c>
      <c r="J2881">
        <v>4.6252433405154401</v>
      </c>
      <c r="K2881">
        <v>102.46302393484901</v>
      </c>
      <c r="L2881">
        <v>111.959268489295</v>
      </c>
      <c r="M2881">
        <v>58.238084175014798</v>
      </c>
      <c r="N2881">
        <v>1.62998492710717</v>
      </c>
      <c r="O2881">
        <v>38.822403063666798</v>
      </c>
      <c r="P2881">
        <v>17.3595505617977</v>
      </c>
      <c r="Q2881">
        <v>-2.6757772278307002E-2</v>
      </c>
    </row>
    <row r="2882" spans="1:17" hidden="1" x14ac:dyDescent="0.3">
      <c r="A2882" t="s">
        <v>5927</v>
      </c>
      <c r="B2882" t="s">
        <v>5928</v>
      </c>
      <c r="C2882" t="str">
        <f>IFERROR(VLOOKUP(Table1[[#This Row],[Ticker]],[1]!Table1[[Symbol]:[Industry]],2,FALSE),"-")</f>
        <v>-</v>
      </c>
      <c r="D2882" t="s">
        <v>59</v>
      </c>
      <c r="E2882">
        <v>99.850500749999995</v>
      </c>
      <c r="F2882">
        <v>97.37</v>
      </c>
      <c r="G2882">
        <v>42.438756643446098</v>
      </c>
      <c r="H2882">
        <v>17.4003711099956</v>
      </c>
      <c r="I2882">
        <v>40.806152771637798</v>
      </c>
      <c r="J2882">
        <v>8.5956784578389698</v>
      </c>
      <c r="K2882">
        <v>81.510396590965499</v>
      </c>
      <c r="L2882">
        <v>71.297163553117898</v>
      </c>
      <c r="M2882">
        <v>92.154867357643795</v>
      </c>
      <c r="N2882">
        <v>0.47584413218105298</v>
      </c>
      <c r="O2882">
        <v>3.6253466160008201</v>
      </c>
      <c r="P2882">
        <v>113.29682365826901</v>
      </c>
      <c r="Q2882">
        <v>9.1645677629849001E-2</v>
      </c>
    </row>
    <row r="2883" spans="1:17" hidden="1" x14ac:dyDescent="0.3">
      <c r="A2883" t="s">
        <v>5929</v>
      </c>
      <c r="B2883" t="s">
        <v>5930</v>
      </c>
      <c r="C2883" t="str">
        <f>IFERROR(VLOOKUP(Table1[[#This Row],[Ticker]],[1]!Table1[[Symbol]:[Industry]],2,FALSE),"-")</f>
        <v>-</v>
      </c>
      <c r="D2883" t="s">
        <v>230</v>
      </c>
      <c r="E2883">
        <v>99.831561600000001</v>
      </c>
      <c r="F2883">
        <v>102</v>
      </c>
      <c r="G2883">
        <v>67.828053715493397</v>
      </c>
      <c r="H2883">
        <v>1.79403638662799</v>
      </c>
      <c r="I2883">
        <v>-18.8948425401767</v>
      </c>
      <c r="J2883">
        <v>2.9218293440258898</v>
      </c>
      <c r="K2883">
        <v>99.389524104039097</v>
      </c>
      <c r="L2883">
        <v>93.410129769143197</v>
      </c>
      <c r="M2883">
        <v>56.318991970778697</v>
      </c>
      <c r="N2883">
        <v>1.3757887356859</v>
      </c>
      <c r="O2883">
        <v>21.470588235294102</v>
      </c>
      <c r="P2883">
        <v>103.187250996015</v>
      </c>
    </row>
    <row r="2884" spans="1:17" hidden="1" x14ac:dyDescent="0.3">
      <c r="A2884" t="s">
        <v>5931</v>
      </c>
      <c r="B2884" t="s">
        <v>5932</v>
      </c>
      <c r="C2884" t="str">
        <f>IFERROR(VLOOKUP(Table1[[#This Row],[Ticker]],[1]!Table1[[Symbol]:[Industry]],2,FALSE),"-")</f>
        <v>-</v>
      </c>
      <c r="D2884" t="s">
        <v>156</v>
      </c>
      <c r="E2884">
        <v>99.741540000000001</v>
      </c>
      <c r="F2884">
        <v>81.75</v>
      </c>
      <c r="G2884">
        <v>4.2024954385881097</v>
      </c>
      <c r="H2884">
        <v>2.2624628876632</v>
      </c>
      <c r="I2884">
        <v>-17.0001070380393</v>
      </c>
      <c r="J2884">
        <v>2.0881668518676202</v>
      </c>
      <c r="K2884">
        <v>74.178081734508297</v>
      </c>
      <c r="L2884">
        <v>75.775547015328002</v>
      </c>
      <c r="M2884">
        <v>83.758159355290701</v>
      </c>
      <c r="N2884">
        <v>1.63309874483058</v>
      </c>
      <c r="O2884">
        <v>44.3425076452599</v>
      </c>
      <c r="P2884">
        <v>48.232094288304602</v>
      </c>
    </row>
    <row r="2885" spans="1:17" hidden="1" x14ac:dyDescent="0.3">
      <c r="A2885" t="s">
        <v>5933</v>
      </c>
      <c r="B2885" t="s">
        <v>5934</v>
      </c>
      <c r="C2885" t="str">
        <f>IFERROR(VLOOKUP(Table1[[#This Row],[Ticker]],[1]!Table1[[Symbol]:[Industry]],2,FALSE),"-")</f>
        <v>-</v>
      </c>
      <c r="D2885" t="s">
        <v>80</v>
      </c>
      <c r="E2885">
        <v>99.487718579999907</v>
      </c>
      <c r="F2885">
        <v>124.1</v>
      </c>
      <c r="G2885">
        <v>-35.653728326100598</v>
      </c>
      <c r="H2885">
        <v>6.5782280286710497</v>
      </c>
      <c r="I2885">
        <v>-16.578175724355599</v>
      </c>
      <c r="J2885">
        <v>2.7072390372717998</v>
      </c>
      <c r="K2885">
        <v>120.27852335397201</v>
      </c>
      <c r="L2885">
        <v>126.798620360333</v>
      </c>
      <c r="M2885">
        <v>56.567811441968097</v>
      </c>
      <c r="N2885">
        <v>0.77954677536688299</v>
      </c>
      <c r="O2885">
        <v>22.481869460112801</v>
      </c>
      <c r="P2885">
        <v>20.485436893203801</v>
      </c>
      <c r="Q2885">
        <v>-4.4118731791969998E-2</v>
      </c>
    </row>
    <row r="2886" spans="1:17" hidden="1" x14ac:dyDescent="0.3">
      <c r="A2886" t="s">
        <v>5935</v>
      </c>
      <c r="B2886" t="s">
        <v>5936</v>
      </c>
      <c r="C2886" t="str">
        <f>IFERROR(VLOOKUP(Table1[[#This Row],[Ticker]],[1]!Table1[[Symbol]:[Industry]],2,FALSE),"-")</f>
        <v>-</v>
      </c>
      <c r="E2886">
        <v>99.087149999999994</v>
      </c>
      <c r="F2886">
        <v>120.5</v>
      </c>
      <c r="G2886">
        <v>168.620375567829</v>
      </c>
      <c r="H2886">
        <v>18.937339734953799</v>
      </c>
      <c r="I2886">
        <v>73.5243163887328</v>
      </c>
      <c r="J2886">
        <v>5.8045841700151701</v>
      </c>
      <c r="K2886">
        <v>102.618419126855</v>
      </c>
      <c r="L2886">
        <v>77.069147505411095</v>
      </c>
      <c r="M2886">
        <v>67.753939643741504</v>
      </c>
      <c r="N2886">
        <v>0.94094665664913502</v>
      </c>
      <c r="O2886">
        <v>7.0539419087136901</v>
      </c>
      <c r="P2886">
        <v>230.13698630136901</v>
      </c>
      <c r="Q2886">
        <v>0.15485911823808701</v>
      </c>
    </row>
    <row r="2887" spans="1:17" hidden="1" x14ac:dyDescent="0.3">
      <c r="A2887" t="s">
        <v>5937</v>
      </c>
      <c r="B2887" t="s">
        <v>5938</v>
      </c>
      <c r="C2887" t="str">
        <f>IFERROR(VLOOKUP(Table1[[#This Row],[Ticker]],[1]!Table1[[Symbol]:[Industry]],2,FALSE),"-")</f>
        <v>-</v>
      </c>
      <c r="D2887" t="s">
        <v>617</v>
      </c>
      <c r="E2887">
        <v>99.085599999999999</v>
      </c>
      <c r="F2887">
        <v>168.8</v>
      </c>
      <c r="G2887">
        <v>-17.148636261196501</v>
      </c>
      <c r="H2887">
        <v>18.226394215431299</v>
      </c>
      <c r="I2887">
        <v>-8.4447301170738402</v>
      </c>
      <c r="J2887">
        <v>-2.74395585690052</v>
      </c>
      <c r="K2887">
        <v>166.47492935761699</v>
      </c>
      <c r="L2887">
        <v>163.29255434397001</v>
      </c>
      <c r="M2887">
        <v>47.860145185950401</v>
      </c>
      <c r="N2887">
        <v>0.82463611713711804</v>
      </c>
      <c r="O2887">
        <v>27.0734597156397</v>
      </c>
      <c r="P2887">
        <v>26.441947565543</v>
      </c>
      <c r="Q2887">
        <v>8.7437653315679001E-2</v>
      </c>
    </row>
    <row r="2888" spans="1:17" hidden="1" x14ac:dyDescent="0.3">
      <c r="A2888" t="s">
        <v>5939</v>
      </c>
      <c r="B2888" t="s">
        <v>5940</v>
      </c>
      <c r="C2888" t="str">
        <f>IFERROR(VLOOKUP(Table1[[#This Row],[Ticker]],[1]!Table1[[Symbol]:[Industry]],2,FALSE),"-")</f>
        <v>-</v>
      </c>
      <c r="E2888">
        <v>98.907994500000001</v>
      </c>
      <c r="F2888">
        <v>42.63</v>
      </c>
      <c r="G2888">
        <v>728.95485276814395</v>
      </c>
      <c r="H2888">
        <v>43.621310114189299</v>
      </c>
      <c r="I2888">
        <v>628.10115434100396</v>
      </c>
      <c r="J2888">
        <v>6.9029919825437798</v>
      </c>
      <c r="K2888">
        <v>28.655056389023301</v>
      </c>
      <c r="M2888">
        <v>99.997550134653196</v>
      </c>
      <c r="N2888">
        <v>1.20470011106327</v>
      </c>
      <c r="O2888">
        <v>0</v>
      </c>
      <c r="P2888">
        <v>754.30861723446901</v>
      </c>
    </row>
    <row r="2889" spans="1:17" hidden="1" x14ac:dyDescent="0.3">
      <c r="A2889" t="s">
        <v>5941</v>
      </c>
      <c r="B2889" t="s">
        <v>5942</v>
      </c>
      <c r="C2889" t="str">
        <f>IFERROR(VLOOKUP(Table1[[#This Row],[Ticker]],[1]!Table1[[Symbol]:[Industry]],2,FALSE),"-")</f>
        <v>-</v>
      </c>
      <c r="D2889" t="s">
        <v>1415</v>
      </c>
      <c r="E2889">
        <v>98.867144039999999</v>
      </c>
      <c r="F2889">
        <v>32.200000000000003</v>
      </c>
      <c r="G2889">
        <v>-9.5264263368282993</v>
      </c>
      <c r="H2889">
        <v>1.10089539388661</v>
      </c>
      <c r="I2889">
        <v>-50.020336675999602</v>
      </c>
      <c r="J2889">
        <v>4.22952530827936</v>
      </c>
      <c r="K2889">
        <v>32.772312818608398</v>
      </c>
      <c r="L2889">
        <v>37.264047819125402</v>
      </c>
      <c r="M2889">
        <v>69.260469081211696</v>
      </c>
      <c r="N2889">
        <v>3.3038642719266802</v>
      </c>
      <c r="O2889">
        <v>75.465838509316697</v>
      </c>
      <c r="P2889">
        <v>33.3333333333333</v>
      </c>
      <c r="Q2889">
        <v>3.1491972851684001E-2</v>
      </c>
    </row>
    <row r="2890" spans="1:17" hidden="1" x14ac:dyDescent="0.3">
      <c r="A2890" t="s">
        <v>5943</v>
      </c>
      <c r="B2890" t="s">
        <v>5944</v>
      </c>
      <c r="C2890" t="str">
        <f>IFERROR(VLOOKUP(Table1[[#This Row],[Ticker]],[1]!Table1[[Symbol]:[Industry]],2,FALSE),"-")</f>
        <v>-</v>
      </c>
      <c r="D2890" t="s">
        <v>21</v>
      </c>
      <c r="E2890">
        <v>98.745306999999997</v>
      </c>
      <c r="F2890">
        <v>83.21</v>
      </c>
      <c r="G2890">
        <v>-86.488748118823494</v>
      </c>
      <c r="H2890">
        <v>-5.3300078662425401</v>
      </c>
      <c r="I2890">
        <v>-52.1827391409036</v>
      </c>
      <c r="J2890">
        <v>1.44213079274496</v>
      </c>
      <c r="K2890">
        <v>91.625097804849901</v>
      </c>
      <c r="L2890">
        <v>127.115974051853</v>
      </c>
      <c r="M2890">
        <v>37.095976403486397</v>
      </c>
      <c r="N2890">
        <v>0.60423340429394201</v>
      </c>
      <c r="O2890">
        <v>176.40908544646001</v>
      </c>
      <c r="P2890">
        <v>4.0124999999999904</v>
      </c>
      <c r="Q2890">
        <v>-4.9108698310437002E-2</v>
      </c>
    </row>
    <row r="2891" spans="1:17" hidden="1" x14ac:dyDescent="0.3">
      <c r="A2891" t="s">
        <v>5945</v>
      </c>
      <c r="B2891" t="s">
        <v>5946</v>
      </c>
      <c r="C2891" t="str">
        <f>IFERROR(VLOOKUP(Table1[[#This Row],[Ticker]],[1]!Table1[[Symbol]:[Industry]],2,FALSE),"-")</f>
        <v>-</v>
      </c>
      <c r="D2891" t="s">
        <v>375</v>
      </c>
      <c r="E2891">
        <v>98.653843589999994</v>
      </c>
      <c r="F2891">
        <v>48.66</v>
      </c>
      <c r="G2891">
        <v>12.146235533675201</v>
      </c>
      <c r="H2891">
        <v>5.1712168083931598</v>
      </c>
      <c r="I2891">
        <v>-9.2363808578697792</v>
      </c>
      <c r="J2891">
        <v>0.56516330927643799</v>
      </c>
      <c r="K2891">
        <v>45.374498055838004</v>
      </c>
      <c r="L2891">
        <v>43.074128943063599</v>
      </c>
      <c r="M2891">
        <v>67.343704609402295</v>
      </c>
      <c r="N2891">
        <v>1.1417181121830899</v>
      </c>
      <c r="O2891">
        <v>35.121249486231001</v>
      </c>
      <c r="P2891">
        <v>47.902735562309999</v>
      </c>
      <c r="Q2891">
        <v>8.0783676521767003E-2</v>
      </c>
    </row>
    <row r="2892" spans="1:17" hidden="1" x14ac:dyDescent="0.3">
      <c r="A2892" t="s">
        <v>5947</v>
      </c>
      <c r="B2892" t="s">
        <v>5948</v>
      </c>
      <c r="C2892" t="str">
        <f>IFERROR(VLOOKUP(Table1[[#This Row],[Ticker]],[1]!Table1[[Symbol]:[Industry]],2,FALSE),"-")</f>
        <v>-</v>
      </c>
      <c r="E2892">
        <v>98.644506960000001</v>
      </c>
      <c r="F2892">
        <v>11.94</v>
      </c>
      <c r="G2892">
        <v>-9.5591908229138696</v>
      </c>
      <c r="H2892">
        <v>-1.19807201122785</v>
      </c>
      <c r="I2892">
        <v>-48.289031535908201</v>
      </c>
      <c r="J2892">
        <v>0.29561878058830299</v>
      </c>
      <c r="K2892">
        <v>11.490709128487399</v>
      </c>
      <c r="L2892">
        <v>11.8774321123487</v>
      </c>
      <c r="M2892">
        <v>53.883959802751399</v>
      </c>
      <c r="N2892">
        <v>1.4996647977315001</v>
      </c>
      <c r="O2892">
        <v>65.326633165829094</v>
      </c>
      <c r="P2892">
        <v>26.2156448202959</v>
      </c>
      <c r="Q2892">
        <v>0.16247691070612399</v>
      </c>
    </row>
    <row r="2893" spans="1:17" hidden="1" x14ac:dyDescent="0.3">
      <c r="A2893" t="s">
        <v>5949</v>
      </c>
      <c r="B2893" t="s">
        <v>5950</v>
      </c>
      <c r="C2893" t="str">
        <f>IFERROR(VLOOKUP(Table1[[#This Row],[Ticker]],[1]!Table1[[Symbol]:[Industry]],2,FALSE),"-")</f>
        <v>-</v>
      </c>
      <c r="E2893">
        <v>98.543929379999994</v>
      </c>
      <c r="F2893">
        <v>61.23</v>
      </c>
      <c r="G2893">
        <v>-33.2785764963999</v>
      </c>
      <c r="H2893">
        <v>8.0540464978514592</v>
      </c>
      <c r="I2893">
        <v>-19.927824355738</v>
      </c>
      <c r="J2893">
        <v>1.53904177754367</v>
      </c>
      <c r="K2893">
        <v>59.109017808509499</v>
      </c>
      <c r="M2893">
        <v>48.844295459611899</v>
      </c>
      <c r="N2893">
        <v>0.83252710592160095</v>
      </c>
      <c r="O2893">
        <v>25.363383962109999</v>
      </c>
      <c r="P2893">
        <v>56.999999999999901</v>
      </c>
    </row>
    <row r="2894" spans="1:17" hidden="1" x14ac:dyDescent="0.3">
      <c r="A2894" t="s">
        <v>5951</v>
      </c>
      <c r="B2894" t="s">
        <v>5952</v>
      </c>
      <c r="C2894" t="str">
        <f>IFERROR(VLOOKUP(Table1[[#This Row],[Ticker]],[1]!Table1[[Symbol]:[Industry]],2,FALSE),"-")</f>
        <v>-</v>
      </c>
      <c r="D2894" t="s">
        <v>802</v>
      </c>
      <c r="E2894">
        <v>98.438507999999999</v>
      </c>
      <c r="F2894">
        <v>90</v>
      </c>
      <c r="G2894">
        <v>122.511837296275</v>
      </c>
      <c r="H2894">
        <v>19.261121506040102</v>
      </c>
      <c r="I2894">
        <v>119.836245788711</v>
      </c>
      <c r="J2894">
        <v>-4.5008682992968403</v>
      </c>
      <c r="K2894">
        <v>79.148888387417898</v>
      </c>
      <c r="L2894">
        <v>57.923842698211601</v>
      </c>
      <c r="M2894">
        <v>44.706622637496203</v>
      </c>
      <c r="N2894">
        <v>0.92346153519102703</v>
      </c>
      <c r="O2894">
        <v>16.5</v>
      </c>
      <c r="P2894">
        <v>188.461538461538</v>
      </c>
      <c r="Q2894">
        <v>0.121790535653254</v>
      </c>
    </row>
    <row r="2895" spans="1:17" hidden="1" x14ac:dyDescent="0.3">
      <c r="A2895" t="s">
        <v>5953</v>
      </c>
      <c r="B2895" t="s">
        <v>5954</v>
      </c>
      <c r="C2895" t="str">
        <f>IFERROR(VLOOKUP(Table1[[#This Row],[Ticker]],[1]!Table1[[Symbol]:[Industry]],2,FALSE),"-")</f>
        <v>-</v>
      </c>
      <c r="D2895" t="s">
        <v>230</v>
      </c>
      <c r="E2895">
        <v>98.366050999999999</v>
      </c>
      <c r="F2895">
        <v>159.94999999999999</v>
      </c>
      <c r="G2895">
        <v>24.6227943709935</v>
      </c>
      <c r="H2895">
        <v>-6.7009441809131098E-2</v>
      </c>
      <c r="I2895">
        <v>-25.3796708688526</v>
      </c>
      <c r="J2895">
        <v>-3.3083335667227698</v>
      </c>
      <c r="K2895">
        <v>162.002489018913</v>
      </c>
      <c r="L2895">
        <v>155.08091572855901</v>
      </c>
      <c r="M2895">
        <v>47.254096031245901</v>
      </c>
      <c r="N2895">
        <v>0.59346893891819197</v>
      </c>
      <c r="O2895">
        <v>30.040637699281</v>
      </c>
      <c r="P2895">
        <v>57.975308641975197</v>
      </c>
      <c r="Q2895">
        <v>2.3723964904103001E-2</v>
      </c>
    </row>
    <row r="2896" spans="1:17" hidden="1" x14ac:dyDescent="0.3">
      <c r="A2896" t="s">
        <v>5955</v>
      </c>
      <c r="B2896" t="s">
        <v>5956</v>
      </c>
      <c r="C2896" t="str">
        <f>IFERROR(VLOOKUP(Table1[[#This Row],[Ticker]],[1]!Table1[[Symbol]:[Industry]],2,FALSE),"-")</f>
        <v>-</v>
      </c>
      <c r="E2896">
        <v>98.259900900000005</v>
      </c>
      <c r="F2896">
        <v>64.180000000000007</v>
      </c>
      <c r="G2896">
        <v>72.123158610598296</v>
      </c>
      <c r="H2896">
        <v>11.819554541529</v>
      </c>
      <c r="I2896">
        <v>-8.8197325828975206</v>
      </c>
      <c r="J2896">
        <v>-2.4623577811953599</v>
      </c>
      <c r="K2896">
        <v>63.578603883775301</v>
      </c>
      <c r="L2896">
        <v>58.883523057400403</v>
      </c>
      <c r="M2896">
        <v>49.343275714271201</v>
      </c>
      <c r="N2896">
        <v>1.09977281198713</v>
      </c>
      <c r="O2896">
        <v>27.033343720785201</v>
      </c>
      <c r="P2896">
        <v>117.559322033898</v>
      </c>
      <c r="Q2896">
        <v>0.108348855196713</v>
      </c>
    </row>
    <row r="2897" spans="1:17" hidden="1" x14ac:dyDescent="0.3">
      <c r="A2897" t="s">
        <v>5957</v>
      </c>
      <c r="B2897" t="s">
        <v>5958</v>
      </c>
      <c r="C2897" t="str">
        <f>IFERROR(VLOOKUP(Table1[[#This Row],[Ticker]],[1]!Table1[[Symbol]:[Industry]],2,FALSE),"-")</f>
        <v>-</v>
      </c>
      <c r="D2897" t="s">
        <v>230</v>
      </c>
      <c r="E2897">
        <v>97.627910850000006</v>
      </c>
      <c r="F2897">
        <v>16.98</v>
      </c>
      <c r="G2897">
        <v>-76.249506022859194</v>
      </c>
      <c r="H2897">
        <v>8.0634720330431993</v>
      </c>
      <c r="I2897">
        <v>-53.451288187731699</v>
      </c>
      <c r="J2897">
        <v>9.0283515530745806</v>
      </c>
      <c r="K2897">
        <v>16.082650194130402</v>
      </c>
      <c r="L2897">
        <v>21.617309303271501</v>
      </c>
      <c r="M2897">
        <v>61.523677957033797</v>
      </c>
      <c r="N2897">
        <v>2.1987496827516502</v>
      </c>
      <c r="O2897">
        <v>167.962308598351</v>
      </c>
      <c r="P2897">
        <v>30.615384615384599</v>
      </c>
      <c r="Q2897">
        <v>0.132878877011437</v>
      </c>
    </row>
    <row r="2898" spans="1:17" hidden="1" x14ac:dyDescent="0.3">
      <c r="A2898" t="s">
        <v>5959</v>
      </c>
      <c r="B2898" t="s">
        <v>5960</v>
      </c>
      <c r="C2898" t="str">
        <f>IFERROR(VLOOKUP(Table1[[#This Row],[Ticker]],[1]!Table1[[Symbol]:[Industry]],2,FALSE),"-")</f>
        <v>-</v>
      </c>
      <c r="D2898" t="s">
        <v>21</v>
      </c>
      <c r="E2898">
        <v>97.435199999999995</v>
      </c>
      <c r="F2898">
        <v>114.9</v>
      </c>
      <c r="G2898">
        <v>-74.535542440672302</v>
      </c>
      <c r="H2898">
        <v>10.9351616273032</v>
      </c>
      <c r="I2898">
        <v>-31.709511277444701</v>
      </c>
      <c r="J2898">
        <v>16.432205296635299</v>
      </c>
      <c r="K2898">
        <v>109.68964980945501</v>
      </c>
      <c r="L2898">
        <v>125.68110415979</v>
      </c>
      <c r="M2898">
        <v>78.485576593702405</v>
      </c>
      <c r="N2898">
        <v>1.5999686249901901</v>
      </c>
      <c r="O2898">
        <v>107.136640557006</v>
      </c>
      <c r="P2898">
        <v>18.453608247422601</v>
      </c>
    </row>
    <row r="2899" spans="1:17" hidden="1" x14ac:dyDescent="0.3">
      <c r="A2899" t="s">
        <v>5961</v>
      </c>
      <c r="B2899" t="s">
        <v>5962</v>
      </c>
      <c r="C2899" t="str">
        <f>IFERROR(VLOOKUP(Table1[[#This Row],[Ticker]],[1]!Table1[[Symbol]:[Industry]],2,FALSE),"-")</f>
        <v>-</v>
      </c>
      <c r="D2899" t="s">
        <v>408</v>
      </c>
      <c r="E2899">
        <v>97.355999999999995</v>
      </c>
      <c r="F2899">
        <v>231.8</v>
      </c>
      <c r="G2899">
        <v>58.177510276351398</v>
      </c>
      <c r="H2899">
        <v>9.1625964484465694</v>
      </c>
      <c r="I2899">
        <v>28.3967453969295</v>
      </c>
      <c r="J2899">
        <v>8.6124610401005199</v>
      </c>
      <c r="K2899">
        <v>184.15851426325199</v>
      </c>
      <c r="L2899">
        <v>169.85118686562299</v>
      </c>
      <c r="M2899">
        <v>88.346184128527298</v>
      </c>
      <c r="N2899">
        <v>3.00711583428496</v>
      </c>
      <c r="O2899">
        <v>2.6747195858498598</v>
      </c>
      <c r="P2899">
        <v>91.491119372160199</v>
      </c>
      <c r="Q2899">
        <v>4.4648418909676003E-2</v>
      </c>
    </row>
    <row r="2900" spans="1:17" hidden="1" x14ac:dyDescent="0.3">
      <c r="A2900" t="s">
        <v>5963</v>
      </c>
      <c r="B2900" t="s">
        <v>5964</v>
      </c>
      <c r="C2900" t="str">
        <f>IFERROR(VLOOKUP(Table1[[#This Row],[Ticker]],[1]!Table1[[Symbol]:[Industry]],2,FALSE),"-")</f>
        <v>-</v>
      </c>
      <c r="D2900" t="s">
        <v>46</v>
      </c>
      <c r="E2900">
        <v>97.337958795000006</v>
      </c>
      <c r="F2900">
        <v>0.69</v>
      </c>
      <c r="G2900">
        <v>47.146235533675203</v>
      </c>
      <c r="H2900">
        <v>-25.1465006977709</v>
      </c>
      <c r="I2900">
        <v>25.996987674337099</v>
      </c>
      <c r="J2900">
        <v>-2.6835125519092902</v>
      </c>
      <c r="K2900">
        <v>0.67705069829614495</v>
      </c>
      <c r="L2900">
        <v>0.57620193435432998</v>
      </c>
      <c r="M2900">
        <v>36.738487997801698</v>
      </c>
      <c r="N2900">
        <v>0.34351167087586099</v>
      </c>
      <c r="O2900">
        <v>37.681159420289802</v>
      </c>
      <c r="P2900">
        <v>129.99999999999901</v>
      </c>
      <c r="Q2900">
        <v>8.0602013543221995E-2</v>
      </c>
    </row>
    <row r="2901" spans="1:17" hidden="1" x14ac:dyDescent="0.3">
      <c r="A2901" t="s">
        <v>5965</v>
      </c>
      <c r="B2901" t="s">
        <v>5966</v>
      </c>
      <c r="C2901" t="str">
        <f>IFERROR(VLOOKUP(Table1[[#This Row],[Ticker]],[1]!Table1[[Symbol]:[Industry]],2,FALSE),"-")</f>
        <v>-</v>
      </c>
      <c r="D2901" t="s">
        <v>546</v>
      </c>
      <c r="E2901">
        <v>97.212149999999994</v>
      </c>
      <c r="F2901">
        <v>7.62</v>
      </c>
      <c r="G2901">
        <v>36.7738951081433</v>
      </c>
      <c r="H2901">
        <v>24.408452862600502</v>
      </c>
      <c r="I2901">
        <v>-25.115897160326401</v>
      </c>
      <c r="J2901">
        <v>7.5444768226009797</v>
      </c>
      <c r="K2901">
        <v>6.7640107468114401</v>
      </c>
      <c r="L2901">
        <v>6.6073902407628804</v>
      </c>
      <c r="M2901">
        <v>52.7582638584691</v>
      </c>
      <c r="N2901">
        <v>2.82758116082376</v>
      </c>
      <c r="O2901">
        <v>50.524934383202101</v>
      </c>
      <c r="P2901">
        <v>85.401459854014504</v>
      </c>
      <c r="Q2901">
        <v>7.8781492606890009E-3</v>
      </c>
    </row>
    <row r="2902" spans="1:17" hidden="1" x14ac:dyDescent="0.3">
      <c r="A2902" t="s">
        <v>5967</v>
      </c>
      <c r="B2902" t="s">
        <v>5968</v>
      </c>
      <c r="C2902" t="str">
        <f>IFERROR(VLOOKUP(Table1[[#This Row],[Ticker]],[1]!Table1[[Symbol]:[Industry]],2,FALSE),"-")</f>
        <v>-</v>
      </c>
      <c r="D2902" t="s">
        <v>191</v>
      </c>
      <c r="E2902">
        <v>96.914699999999996</v>
      </c>
      <c r="F2902">
        <v>125.7</v>
      </c>
      <c r="G2902">
        <v>-21.3861531302923</v>
      </c>
      <c r="H2902">
        <v>-1.59035096515065</v>
      </c>
      <c r="I2902">
        <v>-6.6383853348832496</v>
      </c>
      <c r="J2902">
        <v>4.5378355183469399</v>
      </c>
      <c r="K2902">
        <v>118.40977487404599</v>
      </c>
      <c r="L2902">
        <v>122.24116198075301</v>
      </c>
      <c r="M2902">
        <v>73.495405076438999</v>
      </c>
      <c r="N2902">
        <v>1.43352272727272</v>
      </c>
      <c r="O2902">
        <v>32.617342879872702</v>
      </c>
      <c r="P2902">
        <v>24.888226527570701</v>
      </c>
    </row>
    <row r="2903" spans="1:17" hidden="1" x14ac:dyDescent="0.3">
      <c r="A2903" t="s">
        <v>5969</v>
      </c>
      <c r="B2903" t="s">
        <v>5970</v>
      </c>
      <c r="C2903" t="str">
        <f>IFERROR(VLOOKUP(Table1[[#This Row],[Ticker]],[1]!Table1[[Symbol]:[Industry]],2,FALSE),"-")</f>
        <v>-</v>
      </c>
      <c r="D2903" t="s">
        <v>21</v>
      </c>
      <c r="E2903">
        <v>96.741817499999996</v>
      </c>
      <c r="F2903">
        <v>77.319999999999993</v>
      </c>
      <c r="G2903">
        <v>34.954560302431702</v>
      </c>
      <c r="H2903">
        <v>28.177641459091699</v>
      </c>
      <c r="I2903">
        <v>14.4401602009111</v>
      </c>
      <c r="J2903">
        <v>-1.40285737484048</v>
      </c>
      <c r="K2903">
        <v>69.398984315163304</v>
      </c>
      <c r="L2903">
        <v>57.821171180152</v>
      </c>
      <c r="M2903">
        <v>42.725645140946398</v>
      </c>
      <c r="N2903">
        <v>0.32250227382333002</v>
      </c>
      <c r="O2903">
        <v>32.565959648215198</v>
      </c>
      <c r="P2903">
        <v>95.0063051702395</v>
      </c>
      <c r="Q2903">
        <v>3.5583313280426999E-2</v>
      </c>
    </row>
    <row r="2904" spans="1:17" hidden="1" x14ac:dyDescent="0.3">
      <c r="A2904" t="s">
        <v>5971</v>
      </c>
      <c r="B2904" t="s">
        <v>5972</v>
      </c>
      <c r="C2904" t="str">
        <f>IFERROR(VLOOKUP(Table1[[#This Row],[Ticker]],[1]!Table1[[Symbol]:[Industry]],2,FALSE),"-")</f>
        <v>-</v>
      </c>
      <c r="D2904" t="s">
        <v>401</v>
      </c>
      <c r="E2904">
        <v>96.565743999999995</v>
      </c>
      <c r="F2904">
        <v>37.51</v>
      </c>
      <c r="G2904">
        <v>5.29757652984385</v>
      </c>
      <c r="H2904">
        <v>1.1410415094442301</v>
      </c>
      <c r="I2904">
        <v>-11.762499231061</v>
      </c>
      <c r="J2904">
        <v>7.69463512201302</v>
      </c>
      <c r="K2904">
        <v>35.709395232579404</v>
      </c>
      <c r="L2904">
        <v>36.498658493004001</v>
      </c>
      <c r="M2904">
        <v>75.5660058061803</v>
      </c>
      <c r="N2904">
        <v>1.65559434847692</v>
      </c>
      <c r="O2904">
        <v>103.892295387896</v>
      </c>
      <c r="P2904">
        <v>70.422535211267501</v>
      </c>
      <c r="Q2904">
        <v>7.1390696885803004E-2</v>
      </c>
    </row>
    <row r="2905" spans="1:17" hidden="1" x14ac:dyDescent="0.3">
      <c r="A2905" t="s">
        <v>5973</v>
      </c>
      <c r="B2905" t="s">
        <v>5974</v>
      </c>
      <c r="C2905" t="str">
        <f>IFERROR(VLOOKUP(Table1[[#This Row],[Ticker]],[1]!Table1[[Symbol]:[Industry]],2,FALSE),"-")</f>
        <v>-</v>
      </c>
      <c r="E2905">
        <v>96.377059799999998</v>
      </c>
      <c r="F2905">
        <v>233.1</v>
      </c>
      <c r="G2905">
        <v>6.3411507879125599</v>
      </c>
      <c r="H2905">
        <v>6.4540464978514596</v>
      </c>
      <c r="I2905">
        <v>3.73625842146161E-2</v>
      </c>
      <c r="J2905">
        <v>-4.0142440628486904</v>
      </c>
      <c r="K2905">
        <v>224.404503691597</v>
      </c>
      <c r="L2905">
        <v>199.60469059537499</v>
      </c>
      <c r="M2905">
        <v>44.684880645282</v>
      </c>
      <c r="N2905">
        <v>2.5287904010852298</v>
      </c>
      <c r="O2905">
        <v>20.7636207636207</v>
      </c>
      <c r="P2905">
        <v>64.676792652772804</v>
      </c>
      <c r="Q2905">
        <v>0.16838864945198501</v>
      </c>
    </row>
    <row r="2906" spans="1:17" hidden="1" x14ac:dyDescent="0.3">
      <c r="A2906" t="s">
        <v>5975</v>
      </c>
      <c r="B2906" t="s">
        <v>5976</v>
      </c>
      <c r="C2906" t="str">
        <f>IFERROR(VLOOKUP(Table1[[#This Row],[Ticker]],[1]!Table1[[Symbol]:[Industry]],2,FALSE),"-")</f>
        <v>-</v>
      </c>
      <c r="E2906">
        <v>96.193245000000005</v>
      </c>
      <c r="F2906">
        <v>30.9</v>
      </c>
      <c r="G2906">
        <v>80.146566878936994</v>
      </c>
      <c r="H2906">
        <v>10.4196332702671</v>
      </c>
      <c r="I2906">
        <v>23.345213692733999</v>
      </c>
      <c r="J2906">
        <v>11.7652041294124</v>
      </c>
      <c r="K2906">
        <v>27.564123067729199</v>
      </c>
      <c r="L2906">
        <v>24.354515412328801</v>
      </c>
      <c r="M2906">
        <v>69.883247826275394</v>
      </c>
      <c r="N2906">
        <v>1.5226583475791799</v>
      </c>
      <c r="O2906">
        <v>6.4724919093851003</v>
      </c>
      <c r="P2906">
        <v>125.547445255474</v>
      </c>
      <c r="Q2906">
        <v>0.12525156959428499</v>
      </c>
    </row>
    <row r="2907" spans="1:17" hidden="1" x14ac:dyDescent="0.3">
      <c r="A2907" t="s">
        <v>5977</v>
      </c>
      <c r="B2907" t="s">
        <v>5978</v>
      </c>
      <c r="C2907" t="str">
        <f>IFERROR(VLOOKUP(Table1[[#This Row],[Ticker]],[1]!Table1[[Symbol]:[Industry]],2,FALSE),"-")</f>
        <v>-</v>
      </c>
      <c r="D2907" t="s">
        <v>297</v>
      </c>
      <c r="E2907">
        <v>96.160049999999998</v>
      </c>
      <c r="F2907">
        <v>154.35</v>
      </c>
      <c r="G2907">
        <v>-9.3011328873773493</v>
      </c>
      <c r="H2907">
        <v>9.1672247924251007</v>
      </c>
      <c r="I2907">
        <v>-46.266215051386801</v>
      </c>
      <c r="J2907">
        <v>12.68505211243</v>
      </c>
      <c r="K2907">
        <v>143.288696558434</v>
      </c>
      <c r="L2907">
        <v>168.508886337956</v>
      </c>
      <c r="M2907">
        <v>83.851538989729704</v>
      </c>
      <c r="N2907">
        <v>1.1141649048625699</v>
      </c>
      <c r="O2907">
        <v>77.518626498218296</v>
      </c>
      <c r="P2907">
        <v>47</v>
      </c>
    </row>
    <row r="2908" spans="1:17" hidden="1" x14ac:dyDescent="0.3">
      <c r="A2908" t="s">
        <v>5979</v>
      </c>
      <c r="B2908" t="s">
        <v>5980</v>
      </c>
      <c r="C2908" t="str">
        <f>IFERROR(VLOOKUP(Table1[[#This Row],[Ticker]],[1]!Table1[[Symbol]:[Industry]],2,FALSE),"-")</f>
        <v>-</v>
      </c>
      <c r="D2908" t="s">
        <v>1318</v>
      </c>
      <c r="E2908">
        <v>96.080539380000005</v>
      </c>
      <c r="F2908">
        <v>25.66</v>
      </c>
      <c r="G2908">
        <v>-17.048536810338199</v>
      </c>
      <c r="H2908">
        <v>-7.1480166497198896</v>
      </c>
      <c r="I2908">
        <v>-7.1399146550457102</v>
      </c>
      <c r="J2908">
        <v>-0.53025588923628697</v>
      </c>
      <c r="K2908">
        <v>25.411470380793801</v>
      </c>
      <c r="L2908">
        <v>24.7861751806226</v>
      </c>
      <c r="M2908">
        <v>53.842876406836702</v>
      </c>
      <c r="N2908">
        <v>1.3403906813273501</v>
      </c>
      <c r="O2908">
        <v>9.0023382696804202</v>
      </c>
      <c r="P2908">
        <v>11.082251082251</v>
      </c>
      <c r="Q2908">
        <v>-6.9436672557021004E-2</v>
      </c>
    </row>
    <row r="2909" spans="1:17" hidden="1" x14ac:dyDescent="0.3">
      <c r="A2909" t="s">
        <v>5981</v>
      </c>
      <c r="B2909" t="s">
        <v>5982</v>
      </c>
      <c r="C2909" t="str">
        <f>IFERROR(VLOOKUP(Table1[[#This Row],[Ticker]],[1]!Table1[[Symbol]:[Industry]],2,FALSE),"-")</f>
        <v>-</v>
      </c>
      <c r="D2909" t="s">
        <v>233</v>
      </c>
      <c r="E2909">
        <v>95.739694200000002</v>
      </c>
      <c r="F2909">
        <v>75.78</v>
      </c>
      <c r="G2909">
        <v>37.613977469159103</v>
      </c>
      <c r="H2909">
        <v>8.8167515256049303</v>
      </c>
      <c r="I2909">
        <v>13.3567891631709</v>
      </c>
      <c r="J2909">
        <v>-4.1212156938377902</v>
      </c>
      <c r="K2909">
        <v>74.725038250360399</v>
      </c>
      <c r="L2909">
        <v>64.773300364215999</v>
      </c>
      <c r="M2909">
        <v>47.709623614728301</v>
      </c>
      <c r="N2909">
        <v>0.64565326866096495</v>
      </c>
      <c r="O2909">
        <v>13.9878595935603</v>
      </c>
      <c r="P2909">
        <v>109.048275862068</v>
      </c>
      <c r="Q2909">
        <v>4.4301765333069003E-2</v>
      </c>
    </row>
    <row r="2910" spans="1:17" hidden="1" x14ac:dyDescent="0.3">
      <c r="A2910" t="s">
        <v>5983</v>
      </c>
      <c r="B2910" t="s">
        <v>5984</v>
      </c>
      <c r="C2910" t="str">
        <f>IFERROR(VLOOKUP(Table1[[#This Row],[Ticker]],[1]!Table1[[Symbol]:[Industry]],2,FALSE),"-")</f>
        <v>-</v>
      </c>
      <c r="D2910" t="s">
        <v>1141</v>
      </c>
      <c r="E2910">
        <v>95.496667000000002</v>
      </c>
      <c r="F2910">
        <v>66.010000000000005</v>
      </c>
      <c r="G2910">
        <v>57.499421129243103</v>
      </c>
      <c r="H2910">
        <v>1.7684449809997</v>
      </c>
      <c r="I2910">
        <v>11.3801652444306</v>
      </c>
      <c r="J2910">
        <v>-4.4594935150877397</v>
      </c>
      <c r="K2910">
        <v>62.929800451929196</v>
      </c>
      <c r="L2910">
        <v>55.241240267758798</v>
      </c>
      <c r="M2910">
        <v>55.5957209627189</v>
      </c>
      <c r="N2910">
        <v>1.2275218747760701</v>
      </c>
      <c r="O2910">
        <v>11.1801242236024</v>
      </c>
      <c r="P2910">
        <v>88.6</v>
      </c>
      <c r="Q2910">
        <v>3.5633421312042002E-2</v>
      </c>
    </row>
    <row r="2911" spans="1:17" hidden="1" x14ac:dyDescent="0.3">
      <c r="A2911" t="s">
        <v>5985</v>
      </c>
      <c r="B2911" t="s">
        <v>5986</v>
      </c>
      <c r="C2911" t="str">
        <f>IFERROR(VLOOKUP(Table1[[#This Row],[Ticker]],[1]!Table1[[Symbol]:[Industry]],2,FALSE),"-")</f>
        <v>-</v>
      </c>
      <c r="E2911">
        <v>95.310959999999994</v>
      </c>
      <c r="F2911">
        <v>88.5</v>
      </c>
      <c r="G2911">
        <v>-30.549265269752599</v>
      </c>
      <c r="H2911">
        <v>-18.762599768978401</v>
      </c>
      <c r="I2911">
        <v>-17.198513129090699</v>
      </c>
      <c r="J2911">
        <v>-12.538219742420701</v>
      </c>
      <c r="M2911">
        <v>36.502720599327098</v>
      </c>
      <c r="O2911">
        <v>10.734463276836101</v>
      </c>
      <c r="P2911">
        <v>9.1245376078914902</v>
      </c>
    </row>
    <row r="2912" spans="1:17" hidden="1" x14ac:dyDescent="0.3">
      <c r="A2912" t="s">
        <v>5987</v>
      </c>
      <c r="B2912" t="s">
        <v>5988</v>
      </c>
      <c r="C2912" t="str">
        <f>IFERROR(VLOOKUP(Table1[[#This Row],[Ticker]],[1]!Table1[[Symbol]:[Industry]],2,FALSE),"-")</f>
        <v>-</v>
      </c>
      <c r="E2912">
        <v>95.298327</v>
      </c>
      <c r="F2912">
        <v>299.85000000000002</v>
      </c>
      <c r="G2912">
        <v>75.923117254105307</v>
      </c>
      <c r="H2912">
        <v>35.762969473276101</v>
      </c>
      <c r="I2912">
        <v>39.2835668872534</v>
      </c>
      <c r="J2912">
        <v>21.3970029296439</v>
      </c>
      <c r="K2912">
        <v>232.658854004331</v>
      </c>
      <c r="L2912">
        <v>208.183810690445</v>
      </c>
      <c r="M2912">
        <v>83.729528385616902</v>
      </c>
      <c r="N2912">
        <v>1.7114787779474301</v>
      </c>
      <c r="O2912">
        <v>4.2521260630315103</v>
      </c>
      <c r="P2912">
        <v>127.33131159969599</v>
      </c>
      <c r="Q2912">
        <v>8.1932140675473997E-2</v>
      </c>
    </row>
    <row r="2913" spans="1:17" hidden="1" x14ac:dyDescent="0.3">
      <c r="A2913" t="s">
        <v>5989</v>
      </c>
      <c r="B2913" t="s">
        <v>5990</v>
      </c>
      <c r="C2913" t="str">
        <f>IFERROR(VLOOKUP(Table1[[#This Row],[Ticker]],[1]!Table1[[Symbol]:[Industry]],2,FALSE),"-")</f>
        <v>-</v>
      </c>
      <c r="E2913">
        <v>95.291771408000002</v>
      </c>
      <c r="F2913">
        <v>106.72</v>
      </c>
      <c r="G2913">
        <v>44.043060930500602</v>
      </c>
      <c r="H2913">
        <v>8.1497882229518499</v>
      </c>
      <c r="I2913">
        <v>2.77435915207433</v>
      </c>
      <c r="J2913">
        <v>3.6803395398284402</v>
      </c>
      <c r="K2913">
        <v>103.47510583536101</v>
      </c>
      <c r="L2913">
        <v>93.682433933731502</v>
      </c>
      <c r="M2913">
        <v>64.255125085934495</v>
      </c>
      <c r="N2913">
        <v>2.1007037655082299</v>
      </c>
      <c r="O2913">
        <v>28.270239880059901</v>
      </c>
      <c r="P2913">
        <v>94.036363636363603</v>
      </c>
    </row>
    <row r="2914" spans="1:17" hidden="1" x14ac:dyDescent="0.3">
      <c r="A2914" t="s">
        <v>5991</v>
      </c>
      <c r="B2914" t="s">
        <v>5992</v>
      </c>
      <c r="C2914" t="str">
        <f>IFERROR(VLOOKUP(Table1[[#This Row],[Ticker]],[1]!Table1[[Symbol]:[Industry]],2,FALSE),"-")</f>
        <v>-</v>
      </c>
      <c r="D2914" t="s">
        <v>1637</v>
      </c>
      <c r="E2914">
        <v>95.118487040000005</v>
      </c>
      <c r="F2914">
        <v>6667.9</v>
      </c>
      <c r="G2914">
        <v>-1.1116506739599199</v>
      </c>
      <c r="H2914">
        <v>-6.28593448073691</v>
      </c>
      <c r="I2914">
        <v>4.5584770546361097</v>
      </c>
      <c r="J2914">
        <v>0.93333127391578996</v>
      </c>
      <c r="K2914">
        <v>6533.2059479597001</v>
      </c>
      <c r="L2914">
        <v>6077.2311845808599</v>
      </c>
      <c r="M2914">
        <v>55.282251015972101</v>
      </c>
      <c r="N2914">
        <v>0.88622229505510197</v>
      </c>
      <c r="O2914">
        <v>4.7548703489854498</v>
      </c>
      <c r="P2914">
        <v>30.461749168460099</v>
      </c>
      <c r="Q2914">
        <v>-2.1659899071474999E-2</v>
      </c>
    </row>
    <row r="2915" spans="1:17" hidden="1" x14ac:dyDescent="0.3">
      <c r="A2915" t="s">
        <v>5993</v>
      </c>
      <c r="B2915" t="s">
        <v>5994</v>
      </c>
      <c r="C2915" t="str">
        <f>IFERROR(VLOOKUP(Table1[[#This Row],[Ticker]],[1]!Table1[[Symbol]:[Industry]],2,FALSE),"-")</f>
        <v>-</v>
      </c>
      <c r="D2915" t="s">
        <v>297</v>
      </c>
      <c r="E2915">
        <v>95.110483650000006</v>
      </c>
      <c r="F2915">
        <v>126.1</v>
      </c>
      <c r="G2915">
        <v>12.219877253072999</v>
      </c>
      <c r="H2915">
        <v>-7.4213168742415601</v>
      </c>
      <c r="I2915">
        <v>-23.2001954242543</v>
      </c>
      <c r="J2915">
        <v>1.7820580235952099</v>
      </c>
      <c r="K2915">
        <v>136.25507599663999</v>
      </c>
      <c r="L2915">
        <v>130.97015131323599</v>
      </c>
      <c r="M2915">
        <v>31.965324847981499</v>
      </c>
      <c r="N2915">
        <v>0.97978686731554099</v>
      </c>
      <c r="O2915">
        <v>34.099920697858799</v>
      </c>
      <c r="P2915">
        <v>56.335234316885597</v>
      </c>
      <c r="Q2915">
        <v>7.5748647515299E-2</v>
      </c>
    </row>
    <row r="2916" spans="1:17" hidden="1" x14ac:dyDescent="0.3">
      <c r="A2916" t="s">
        <v>5995</v>
      </c>
      <c r="B2916" t="s">
        <v>5996</v>
      </c>
      <c r="C2916" t="str">
        <f>IFERROR(VLOOKUP(Table1[[#This Row],[Ticker]],[1]!Table1[[Symbol]:[Industry]],2,FALSE),"-")</f>
        <v>-</v>
      </c>
      <c r="D2916" t="s">
        <v>98</v>
      </c>
      <c r="E2916">
        <v>94.974000000000004</v>
      </c>
      <c r="F2916">
        <v>220</v>
      </c>
      <c r="G2916">
        <v>-38.739591237978203</v>
      </c>
      <c r="H2916">
        <v>-7.9519305620243603</v>
      </c>
      <c r="I2916">
        <v>-16.3508384126193</v>
      </c>
      <c r="J2916">
        <v>-1.2750618476839399</v>
      </c>
      <c r="K2916">
        <v>221.88224958840499</v>
      </c>
      <c r="L2916">
        <v>222.01067236352301</v>
      </c>
      <c r="M2916">
        <v>81.146072576643405</v>
      </c>
      <c r="N2916">
        <v>1.41148325358851</v>
      </c>
      <c r="O2916">
        <v>15.4545454545454</v>
      </c>
      <c r="P2916">
        <v>2.32558139534884</v>
      </c>
    </row>
    <row r="2917" spans="1:17" hidden="1" x14ac:dyDescent="0.3">
      <c r="A2917" t="s">
        <v>5997</v>
      </c>
      <c r="B2917" t="s">
        <v>5998</v>
      </c>
      <c r="C2917" t="str">
        <f>IFERROR(VLOOKUP(Table1[[#This Row],[Ticker]],[1]!Table1[[Symbol]:[Industry]],2,FALSE),"-")</f>
        <v>-</v>
      </c>
      <c r="E2917">
        <v>94.889346250000003</v>
      </c>
      <c r="F2917">
        <v>633.25</v>
      </c>
      <c r="G2917">
        <v>91.111209114721802</v>
      </c>
      <c r="H2917">
        <v>30.115237024841001</v>
      </c>
      <c r="I2917">
        <v>3.8071559259831398</v>
      </c>
      <c r="J2917">
        <v>8.8166812715821106</v>
      </c>
      <c r="K2917">
        <v>502.81838480796301</v>
      </c>
      <c r="L2917">
        <v>473.795849671376</v>
      </c>
      <c r="M2917">
        <v>94.963213042846206</v>
      </c>
      <c r="N2917">
        <v>1.70506387485112</v>
      </c>
      <c r="O2917">
        <v>3.4188709040663099</v>
      </c>
      <c r="P2917">
        <v>128.36278398846</v>
      </c>
      <c r="Q2917">
        <v>9.2556605050917007E-2</v>
      </c>
    </row>
    <row r="2918" spans="1:17" hidden="1" x14ac:dyDescent="0.3">
      <c r="A2918" t="s">
        <v>5999</v>
      </c>
      <c r="B2918" t="s">
        <v>6000</v>
      </c>
      <c r="C2918" t="str">
        <f>IFERROR(VLOOKUP(Table1[[#This Row],[Ticker]],[1]!Table1[[Symbol]:[Industry]],2,FALSE),"-")</f>
        <v>-</v>
      </c>
      <c r="D2918" t="s">
        <v>156</v>
      </c>
      <c r="E2918">
        <v>94.703092400000003</v>
      </c>
      <c r="F2918">
        <v>1484</v>
      </c>
      <c r="G2918">
        <v>38.760142086066701</v>
      </c>
      <c r="H2918">
        <v>8.6295903838229506</v>
      </c>
      <c r="I2918">
        <v>-9.2933884892783993</v>
      </c>
      <c r="J2918">
        <v>-5.2686614209888303</v>
      </c>
      <c r="K2918">
        <v>1421.1560930185001</v>
      </c>
      <c r="L2918">
        <v>1340.3410919816999</v>
      </c>
      <c r="M2918">
        <v>61.472566552526999</v>
      </c>
      <c r="N2918">
        <v>0.77438110306263397</v>
      </c>
      <c r="O2918">
        <v>25.461590296495899</v>
      </c>
      <c r="P2918">
        <v>97.998665777184698</v>
      </c>
      <c r="Q2918">
        <v>9.7513593885665995E-2</v>
      </c>
    </row>
    <row r="2919" spans="1:17" hidden="1" x14ac:dyDescent="0.3">
      <c r="A2919" t="s">
        <v>6001</v>
      </c>
      <c r="B2919" t="s">
        <v>6002</v>
      </c>
      <c r="C2919" t="str">
        <f>IFERROR(VLOOKUP(Table1[[#This Row],[Ticker]],[1]!Table1[[Symbol]:[Industry]],2,FALSE),"-")</f>
        <v>-</v>
      </c>
      <c r="D2919" t="s">
        <v>1502</v>
      </c>
      <c r="E2919">
        <v>94.599865800000003</v>
      </c>
      <c r="F2919">
        <v>4.95</v>
      </c>
      <c r="G2919">
        <v>36.941317500888402</v>
      </c>
      <c r="H2919">
        <v>-13.099441874241499</v>
      </c>
      <c r="I2919">
        <v>10.2192098965594</v>
      </c>
      <c r="J2919">
        <v>-2.94172851435061</v>
      </c>
      <c r="K2919">
        <v>4.9643315958746204</v>
      </c>
      <c r="L2919">
        <v>4.6135522138473704</v>
      </c>
      <c r="M2919">
        <v>63.0980709706756</v>
      </c>
      <c r="N2919">
        <v>1.76982419373459</v>
      </c>
      <c r="O2919">
        <v>30.303030303030202</v>
      </c>
      <c r="P2919">
        <v>86.792452830188594</v>
      </c>
      <c r="Q2919">
        <v>2.2526558252265998E-2</v>
      </c>
    </row>
    <row r="2920" spans="1:17" hidden="1" x14ac:dyDescent="0.3">
      <c r="A2920" t="s">
        <v>6003</v>
      </c>
      <c r="B2920" t="s">
        <v>6004</v>
      </c>
      <c r="C2920" t="str">
        <f>IFERROR(VLOOKUP(Table1[[#This Row],[Ticker]],[1]!Table1[[Symbol]:[Industry]],2,FALSE),"-")</f>
        <v>-</v>
      </c>
      <c r="E2920">
        <v>94.504445015000002</v>
      </c>
      <c r="F2920">
        <v>10.55</v>
      </c>
      <c r="G2920">
        <v>-42.893810160502802</v>
      </c>
      <c r="H2920">
        <v>-13.6014455172288</v>
      </c>
      <c r="I2920">
        <v>-37.954670694800498</v>
      </c>
      <c r="J2920">
        <v>7.4802124139194301</v>
      </c>
      <c r="K2920">
        <v>11.329743154148501</v>
      </c>
      <c r="L2920">
        <v>12.6025137162587</v>
      </c>
      <c r="M2920">
        <v>57.826594168960902</v>
      </c>
      <c r="N2920">
        <v>0.92293238822180801</v>
      </c>
      <c r="O2920">
        <v>78.444653376057701</v>
      </c>
      <c r="P2920">
        <v>13.930885529157599</v>
      </c>
      <c r="Q2920">
        <v>6.7952141636575994E-2</v>
      </c>
    </row>
    <row r="2921" spans="1:17" hidden="1" x14ac:dyDescent="0.3">
      <c r="A2921" t="s">
        <v>6005</v>
      </c>
      <c r="B2921" t="s">
        <v>6006</v>
      </c>
      <c r="C2921" t="str">
        <f>IFERROR(VLOOKUP(Table1[[#This Row],[Ticker]],[1]!Table1[[Symbol]:[Industry]],2,FALSE),"-")</f>
        <v>-</v>
      </c>
      <c r="D2921" t="s">
        <v>49</v>
      </c>
      <c r="E2921">
        <v>94.5</v>
      </c>
      <c r="F2921">
        <v>60.41</v>
      </c>
      <c r="G2921">
        <v>73.278551055303694</v>
      </c>
      <c r="H2921">
        <v>4.7554600865427501</v>
      </c>
      <c r="I2921">
        <v>2.8230663666010098</v>
      </c>
      <c r="J2921">
        <v>-3.91111626945264</v>
      </c>
      <c r="K2921">
        <v>56.374723334733901</v>
      </c>
      <c r="L2921">
        <v>53.627033908678101</v>
      </c>
      <c r="M2921">
        <v>84.278181043154405</v>
      </c>
      <c r="N2921">
        <v>1.30608326835792</v>
      </c>
      <c r="O2921">
        <v>71.7430888925674</v>
      </c>
      <c r="P2921">
        <v>108.31034482758599</v>
      </c>
      <c r="Q2921">
        <v>4.6517478921412003E-2</v>
      </c>
    </row>
    <row r="2922" spans="1:17" hidden="1" x14ac:dyDescent="0.3">
      <c r="A2922" t="s">
        <v>6007</v>
      </c>
      <c r="B2922" t="s">
        <v>6008</v>
      </c>
      <c r="C2922" t="str">
        <f>IFERROR(VLOOKUP(Table1[[#This Row],[Ticker]],[1]!Table1[[Symbol]:[Industry]],2,FALSE),"-")</f>
        <v>-</v>
      </c>
      <c r="E2922">
        <v>94.469759999999994</v>
      </c>
      <c r="F2922">
        <v>79.52</v>
      </c>
      <c r="G2922">
        <v>117.524796253315</v>
      </c>
      <c r="H2922">
        <v>29.516946029120401</v>
      </c>
      <c r="I2922">
        <v>17.677352971140799</v>
      </c>
      <c r="J2922">
        <v>-4.7274428000648996</v>
      </c>
      <c r="K2922">
        <v>70.571296975418605</v>
      </c>
      <c r="L2922">
        <v>61.240045616032702</v>
      </c>
      <c r="M2922">
        <v>61.079400385529098</v>
      </c>
      <c r="N2922">
        <v>0.72074007826284803</v>
      </c>
      <c r="O2922">
        <v>14.4994969818913</v>
      </c>
      <c r="P2922">
        <v>156.51612903225799</v>
      </c>
    </row>
    <row r="2923" spans="1:17" hidden="1" x14ac:dyDescent="0.3">
      <c r="A2923" t="s">
        <v>6009</v>
      </c>
      <c r="B2923" t="s">
        <v>6010</v>
      </c>
      <c r="C2923" t="str">
        <f>IFERROR(VLOOKUP(Table1[[#This Row],[Ticker]],[1]!Table1[[Symbol]:[Industry]],2,FALSE),"-")</f>
        <v>-</v>
      </c>
      <c r="D2923" t="s">
        <v>6011</v>
      </c>
      <c r="E2923">
        <v>94.185405599999996</v>
      </c>
      <c r="F2923">
        <v>122.2</v>
      </c>
      <c r="G2923">
        <v>-42.224512765644398</v>
      </c>
      <c r="H2923">
        <v>13.6523905864914</v>
      </c>
      <c r="I2923">
        <v>-32.211957803951996</v>
      </c>
      <c r="J2923">
        <v>8.9154143427922392</v>
      </c>
      <c r="K2923">
        <v>117.676939987788</v>
      </c>
      <c r="M2923">
        <v>76.8047690901778</v>
      </c>
      <c r="N2923">
        <v>0.65391679763685595</v>
      </c>
      <c r="O2923">
        <v>71.849427168576099</v>
      </c>
      <c r="P2923">
        <v>35.551858014420397</v>
      </c>
    </row>
    <row r="2924" spans="1:17" hidden="1" x14ac:dyDescent="0.3">
      <c r="A2924" t="s">
        <v>6012</v>
      </c>
      <c r="B2924" t="s">
        <v>6013</v>
      </c>
      <c r="C2924" t="str">
        <f>IFERROR(VLOOKUP(Table1[[#This Row],[Ticker]],[1]!Table1[[Symbol]:[Industry]],2,FALSE),"-")</f>
        <v>-</v>
      </c>
      <c r="D2924" t="s">
        <v>997</v>
      </c>
      <c r="E2924">
        <v>93.879679999999993</v>
      </c>
      <c r="F2924">
        <v>37.6</v>
      </c>
      <c r="G2924">
        <v>-25.087097799658</v>
      </c>
      <c r="H2924">
        <v>-13.2494418742415</v>
      </c>
      <c r="I2924">
        <v>-36.878137200787599</v>
      </c>
      <c r="J2924">
        <v>-4.48430446642592</v>
      </c>
      <c r="K2924">
        <v>40.492563056656998</v>
      </c>
      <c r="L2924">
        <v>42.310826638644798</v>
      </c>
      <c r="M2924">
        <v>34.768352675269398</v>
      </c>
      <c r="N2924">
        <v>0.81311475409835998</v>
      </c>
      <c r="O2924">
        <v>53.989361702127603</v>
      </c>
      <c r="P2924">
        <v>16.951788491446301</v>
      </c>
    </row>
    <row r="2925" spans="1:17" hidden="1" x14ac:dyDescent="0.3">
      <c r="A2925" t="s">
        <v>6014</v>
      </c>
      <c r="B2925" t="s">
        <v>6015</v>
      </c>
      <c r="C2925" t="str">
        <f>IFERROR(VLOOKUP(Table1[[#This Row],[Ticker]],[1]!Table1[[Symbol]:[Industry]],2,FALSE),"-")</f>
        <v>-</v>
      </c>
      <c r="D2925" t="s">
        <v>482</v>
      </c>
      <c r="E2925">
        <v>93.738399999999999</v>
      </c>
      <c r="F2925">
        <v>308.35000000000002</v>
      </c>
      <c r="G2925">
        <v>32.491129314069397</v>
      </c>
      <c r="H2925">
        <v>-4.8661085409082299</v>
      </c>
      <c r="I2925">
        <v>3.3974367761336102</v>
      </c>
      <c r="J2925">
        <v>-1.5987912099371</v>
      </c>
      <c r="K2925">
        <v>297.29356339229298</v>
      </c>
      <c r="L2925">
        <v>263.754699011497</v>
      </c>
      <c r="M2925">
        <v>42.563708145548297</v>
      </c>
      <c r="N2925">
        <v>0.28465146898981297</v>
      </c>
      <c r="O2925">
        <v>19.8151451272904</v>
      </c>
      <c r="P2925">
        <v>76.2</v>
      </c>
      <c r="Q2925">
        <v>6.8783608951288003E-2</v>
      </c>
    </row>
    <row r="2926" spans="1:17" hidden="1" x14ac:dyDescent="0.3">
      <c r="A2926" t="s">
        <v>6016</v>
      </c>
      <c r="B2926" t="s">
        <v>6017</v>
      </c>
      <c r="C2926" t="str">
        <f>IFERROR(VLOOKUP(Table1[[#This Row],[Ticker]],[1]!Table1[[Symbol]:[Industry]],2,FALSE),"-")</f>
        <v>-</v>
      </c>
      <c r="D2926" t="s">
        <v>292</v>
      </c>
      <c r="E2926">
        <v>93.508799999999994</v>
      </c>
      <c r="F2926">
        <v>138</v>
      </c>
      <c r="G2926">
        <v>-36.004460484453503</v>
      </c>
      <c r="H2926">
        <v>2.5484050157105802</v>
      </c>
      <c r="I2926">
        <v>-18.570378608668801</v>
      </c>
      <c r="J2926">
        <v>5.2475163074684898</v>
      </c>
      <c r="K2926">
        <v>143.514021719303</v>
      </c>
      <c r="M2926">
        <v>56.445514627415399</v>
      </c>
      <c r="N2926">
        <v>0.65700297590477097</v>
      </c>
      <c r="O2926">
        <v>66.268115942028899</v>
      </c>
      <c r="P2926">
        <v>21.158911325724301</v>
      </c>
    </row>
    <row r="2927" spans="1:17" hidden="1" x14ac:dyDescent="0.3">
      <c r="A2927" t="s">
        <v>6018</v>
      </c>
      <c r="B2927" t="s">
        <v>6019</v>
      </c>
      <c r="C2927" t="str">
        <f>IFERROR(VLOOKUP(Table1[[#This Row],[Ticker]],[1]!Table1[[Symbol]:[Industry]],2,FALSE),"-")</f>
        <v>-</v>
      </c>
      <c r="D2927" t="s">
        <v>539</v>
      </c>
      <c r="E2927">
        <v>93.33</v>
      </c>
      <c r="F2927">
        <v>155.55000000000001</v>
      </c>
      <c r="G2927">
        <v>497.59377257812798</v>
      </c>
      <c r="H2927">
        <v>61.467255206050403</v>
      </c>
      <c r="I2927">
        <v>88.914063365373096</v>
      </c>
      <c r="J2927">
        <v>20.229079872975401</v>
      </c>
      <c r="K2927">
        <v>109.700250926016</v>
      </c>
      <c r="L2927">
        <v>86.581519000650601</v>
      </c>
      <c r="M2927">
        <v>94.214340069689499</v>
      </c>
      <c r="N2927">
        <v>1.69137005313727</v>
      </c>
      <c r="O2927">
        <v>0</v>
      </c>
      <c r="P2927">
        <v>631.65569143932203</v>
      </c>
      <c r="Q2927">
        <v>0.12725494027244</v>
      </c>
    </row>
    <row r="2928" spans="1:17" hidden="1" x14ac:dyDescent="0.3">
      <c r="A2928" t="s">
        <v>6020</v>
      </c>
      <c r="B2928" t="s">
        <v>6021</v>
      </c>
      <c r="C2928" t="str">
        <f>IFERROR(VLOOKUP(Table1[[#This Row],[Ticker]],[1]!Table1[[Symbol]:[Industry]],2,FALSE),"-")</f>
        <v>-</v>
      </c>
      <c r="D2928" t="s">
        <v>408</v>
      </c>
      <c r="E2928">
        <v>93.253856323999997</v>
      </c>
      <c r="F2928">
        <v>30.26</v>
      </c>
      <c r="G2928">
        <v>24.940523441998199</v>
      </c>
      <c r="H2928">
        <v>16.4353952184902</v>
      </c>
      <c r="I2928">
        <v>12.045270483118101</v>
      </c>
      <c r="J2928">
        <v>6.8911794939128503</v>
      </c>
      <c r="K2928">
        <v>28.133918406803701</v>
      </c>
      <c r="L2928">
        <v>26.2935634842299</v>
      </c>
      <c r="M2928">
        <v>80.790686227339407</v>
      </c>
      <c r="N2928">
        <v>0.54953448345195199</v>
      </c>
      <c r="O2928">
        <v>40.284203569067998</v>
      </c>
      <c r="P2928">
        <v>74.547155883749198</v>
      </c>
      <c r="Q2928">
        <v>0.14706746566693801</v>
      </c>
    </row>
    <row r="2929" spans="1:17" hidden="1" x14ac:dyDescent="0.3">
      <c r="A2929" t="s">
        <v>6022</v>
      </c>
      <c r="B2929" t="s">
        <v>6023</v>
      </c>
      <c r="C2929" t="str">
        <f>IFERROR(VLOOKUP(Table1[[#This Row],[Ticker]],[1]!Table1[[Symbol]:[Industry]],2,FALSE),"-")</f>
        <v>-</v>
      </c>
      <c r="D2929" t="s">
        <v>546</v>
      </c>
      <c r="E2929">
        <v>93.062216800000002</v>
      </c>
      <c r="F2929">
        <v>8.6</v>
      </c>
      <c r="G2929">
        <v>-39.178184244326701</v>
      </c>
      <c r="H2929">
        <v>-4.1779709371122404</v>
      </c>
      <c r="I2929">
        <v>-24.6046383419229</v>
      </c>
      <c r="J2929">
        <v>-4.2817433621605501</v>
      </c>
      <c r="K2929">
        <v>9.1011538695663603</v>
      </c>
      <c r="L2929">
        <v>9.4831564041810203</v>
      </c>
      <c r="M2929">
        <v>40.134394523605501</v>
      </c>
      <c r="N2929">
        <v>0.92202222533341704</v>
      </c>
      <c r="O2929">
        <v>67.093023255813904</v>
      </c>
      <c r="P2929">
        <v>13.009198423127399</v>
      </c>
      <c r="Q2929">
        <v>0.203024935276888</v>
      </c>
    </row>
    <row r="2930" spans="1:17" hidden="1" x14ac:dyDescent="0.3">
      <c r="A2930" t="s">
        <v>6024</v>
      </c>
      <c r="B2930" t="s">
        <v>6025</v>
      </c>
      <c r="C2930" t="str">
        <f>IFERROR(VLOOKUP(Table1[[#This Row],[Ticker]],[1]!Table1[[Symbol]:[Industry]],2,FALSE),"-")</f>
        <v>-</v>
      </c>
      <c r="D2930" t="s">
        <v>546</v>
      </c>
      <c r="E2930">
        <v>92.735855999999998</v>
      </c>
      <c r="F2930">
        <v>136.19999999999999</v>
      </c>
      <c r="G2930">
        <v>101.306245518697</v>
      </c>
      <c r="H2930">
        <v>17.0914672166675</v>
      </c>
      <c r="I2930">
        <v>62.724377026485897</v>
      </c>
      <c r="J2930">
        <v>-8.5797625578631695</v>
      </c>
      <c r="K2930">
        <v>129.39566598668199</v>
      </c>
      <c r="L2930">
        <v>102.353207790415</v>
      </c>
      <c r="M2930">
        <v>44.250320383566397</v>
      </c>
      <c r="N2930">
        <v>1.7091525970527099</v>
      </c>
      <c r="O2930">
        <v>24.8898678414096</v>
      </c>
      <c r="P2930">
        <v>137.69633507853399</v>
      </c>
      <c r="Q2930">
        <v>0.112023939398866</v>
      </c>
    </row>
    <row r="2931" spans="1:17" hidden="1" x14ac:dyDescent="0.3">
      <c r="A2931" t="s">
        <v>6026</v>
      </c>
      <c r="B2931" t="s">
        <v>6027</v>
      </c>
      <c r="C2931" t="str">
        <f>IFERROR(VLOOKUP(Table1[[#This Row],[Ticker]],[1]!Table1[[Symbol]:[Industry]],2,FALSE),"-")</f>
        <v>-</v>
      </c>
      <c r="D2931" t="s">
        <v>46</v>
      </c>
      <c r="E2931">
        <v>92.685000000000002</v>
      </c>
      <c r="F2931">
        <v>300</v>
      </c>
      <c r="G2931">
        <v>40.026610395858299</v>
      </c>
      <c r="H2931">
        <v>3.7992594244597302</v>
      </c>
      <c r="I2931">
        <v>37.996987674337099</v>
      </c>
      <c r="J2931">
        <v>0.40290425401096502</v>
      </c>
      <c r="K2931">
        <v>267.83287115907899</v>
      </c>
      <c r="L2931">
        <v>210.96495038563799</v>
      </c>
      <c r="M2931">
        <v>57.165347308191102</v>
      </c>
      <c r="N2931">
        <v>0.46376811594202899</v>
      </c>
      <c r="O2931">
        <v>7.4999999999999902</v>
      </c>
      <c r="P2931">
        <v>75.233644859813097</v>
      </c>
      <c r="Q2931">
        <v>0.13535866814785399</v>
      </c>
    </row>
    <row r="2932" spans="1:17" hidden="1" x14ac:dyDescent="0.3">
      <c r="A2932" t="s">
        <v>6028</v>
      </c>
      <c r="B2932" t="s">
        <v>6029</v>
      </c>
      <c r="C2932" t="str">
        <f>IFERROR(VLOOKUP(Table1[[#This Row],[Ticker]],[1]!Table1[[Symbol]:[Industry]],2,FALSE),"-")</f>
        <v>-</v>
      </c>
      <c r="D2932" t="s">
        <v>127</v>
      </c>
      <c r="E2932">
        <v>92.682186340000001</v>
      </c>
      <c r="F2932">
        <v>168.2</v>
      </c>
      <c r="G2932">
        <v>139.31972097820699</v>
      </c>
      <c r="H2932">
        <v>2.8071465145385899</v>
      </c>
      <c r="I2932">
        <v>32.374670077770602</v>
      </c>
      <c r="J2932">
        <v>-1.6579779007030899</v>
      </c>
      <c r="K2932">
        <v>156.28292782003001</v>
      </c>
      <c r="L2932">
        <v>124.854446128855</v>
      </c>
      <c r="M2932">
        <v>58.5662075185869</v>
      </c>
      <c r="N2932">
        <v>0.48283340918962597</v>
      </c>
      <c r="O2932">
        <v>8.1747919143876295</v>
      </c>
      <c r="P2932">
        <v>181.035923141186</v>
      </c>
      <c r="Q2932">
        <v>7.2919647164451998E-2</v>
      </c>
    </row>
    <row r="2933" spans="1:17" hidden="1" x14ac:dyDescent="0.3">
      <c r="A2933" t="s">
        <v>6030</v>
      </c>
      <c r="B2933" t="s">
        <v>6031</v>
      </c>
      <c r="C2933" t="str">
        <f>IFERROR(VLOOKUP(Table1[[#This Row],[Ticker]],[1]!Table1[[Symbol]:[Industry]],2,FALSE),"-")</f>
        <v>-</v>
      </c>
      <c r="D2933" t="s">
        <v>242</v>
      </c>
      <c r="E2933">
        <v>92.643119999999996</v>
      </c>
      <c r="F2933">
        <v>40.14</v>
      </c>
      <c r="G2933">
        <v>1473.84942278467</v>
      </c>
      <c r="H2933">
        <v>43.5946080297891</v>
      </c>
      <c r="I2933">
        <v>964.13639786200395</v>
      </c>
      <c r="J2933">
        <v>6.9162520610571097</v>
      </c>
      <c r="K2933">
        <v>27.306203581838901</v>
      </c>
      <c r="L2933">
        <v>14.429374531047801</v>
      </c>
      <c r="M2933">
        <v>99.999934091961805</v>
      </c>
      <c r="N2933">
        <v>0.266097154263505</v>
      </c>
      <c r="O2933">
        <v>0</v>
      </c>
      <c r="P2933">
        <v>1538.36734693877</v>
      </c>
      <c r="Q2933">
        <v>0.19711286056062299</v>
      </c>
    </row>
    <row r="2934" spans="1:17" hidden="1" x14ac:dyDescent="0.3">
      <c r="A2934" t="s">
        <v>6032</v>
      </c>
      <c r="B2934" t="s">
        <v>6033</v>
      </c>
      <c r="C2934" t="str">
        <f>IFERROR(VLOOKUP(Table1[[#This Row],[Ticker]],[1]!Table1[[Symbol]:[Industry]],2,FALSE),"-")</f>
        <v>-</v>
      </c>
      <c r="D2934" t="s">
        <v>1415</v>
      </c>
      <c r="E2934">
        <v>92.405749999999998</v>
      </c>
      <c r="F2934">
        <v>163.55000000000001</v>
      </c>
      <c r="G2934">
        <v>-41.481969594529801</v>
      </c>
      <c r="H2934">
        <v>4.5379039076857497</v>
      </c>
      <c r="I2934">
        <v>-16.3597374718616</v>
      </c>
      <c r="J2934">
        <v>-2.4515324359192299</v>
      </c>
      <c r="K2934">
        <v>160.06081328440899</v>
      </c>
      <c r="L2934">
        <v>163.61201182052699</v>
      </c>
      <c r="M2934">
        <v>47.192415692896503</v>
      </c>
      <c r="N2934">
        <v>0.91509926854754398</v>
      </c>
      <c r="O2934">
        <v>34.515438703760303</v>
      </c>
      <c r="P2934">
        <v>15.014064697608999</v>
      </c>
      <c r="Q2934">
        <v>0.136837336889017</v>
      </c>
    </row>
    <row r="2935" spans="1:17" hidden="1" x14ac:dyDescent="0.3">
      <c r="A2935" t="s">
        <v>6034</v>
      </c>
      <c r="B2935" t="s">
        <v>6035</v>
      </c>
      <c r="C2935" t="str">
        <f>IFERROR(VLOOKUP(Table1[[#This Row],[Ticker]],[1]!Table1[[Symbol]:[Industry]],2,FALSE),"-")</f>
        <v>-</v>
      </c>
      <c r="D2935" t="s">
        <v>140</v>
      </c>
      <c r="E2935">
        <v>92.298037500000007</v>
      </c>
      <c r="F2935">
        <v>125</v>
      </c>
      <c r="G2935">
        <v>45.715073634126902</v>
      </c>
      <c r="H2935">
        <v>1.3679856938005699</v>
      </c>
      <c r="I2935">
        <v>6.9087076134543803</v>
      </c>
      <c r="J2935">
        <v>-3.2513464326641799</v>
      </c>
      <c r="K2935">
        <v>130.43376658646901</v>
      </c>
      <c r="L2935">
        <v>123.127610107835</v>
      </c>
      <c r="M2935">
        <v>54.990425988663503</v>
      </c>
      <c r="N2935">
        <v>0.466658847342387</v>
      </c>
      <c r="O2935">
        <v>53.4</v>
      </c>
      <c r="P2935">
        <v>87.546886721680394</v>
      </c>
      <c r="Q2935">
        <v>4.7848859335657003E-2</v>
      </c>
    </row>
    <row r="2936" spans="1:17" hidden="1" x14ac:dyDescent="0.3">
      <c r="A2936" t="s">
        <v>6036</v>
      </c>
      <c r="B2936" t="s">
        <v>6037</v>
      </c>
      <c r="C2936" t="str">
        <f>IFERROR(VLOOKUP(Table1[[#This Row],[Ticker]],[1]!Table1[[Symbol]:[Industry]],2,FALSE),"-")</f>
        <v>-</v>
      </c>
      <c r="E2936">
        <v>92.293244999999999</v>
      </c>
      <c r="F2936">
        <v>99</v>
      </c>
      <c r="G2936">
        <v>24.919459577391098</v>
      </c>
      <c r="H2936">
        <v>-20.5075719555423</v>
      </c>
      <c r="I2936">
        <v>29.810481443138201</v>
      </c>
      <c r="J2936">
        <v>-1.2750618476839399</v>
      </c>
      <c r="K2936">
        <v>112.873277831365</v>
      </c>
      <c r="L2936">
        <v>94.9680544309401</v>
      </c>
      <c r="M2936">
        <v>18.380349712241099</v>
      </c>
      <c r="N2936">
        <v>1.21010377912668</v>
      </c>
      <c r="O2936">
        <v>30.4545454545454</v>
      </c>
      <c r="P2936">
        <v>81.584739545120996</v>
      </c>
      <c r="Q2936">
        <v>4.2730853076934E-2</v>
      </c>
    </row>
    <row r="2937" spans="1:17" hidden="1" x14ac:dyDescent="0.3">
      <c r="A2937" t="s">
        <v>6038</v>
      </c>
      <c r="B2937" t="s">
        <v>6039</v>
      </c>
      <c r="C2937" t="str">
        <f>IFERROR(VLOOKUP(Table1[[#This Row],[Ticker]],[1]!Table1[[Symbol]:[Industry]],2,FALSE),"-")</f>
        <v>-</v>
      </c>
      <c r="D2937" t="s">
        <v>1331</v>
      </c>
      <c r="E2937">
        <v>92.213099999999997</v>
      </c>
      <c r="F2937">
        <v>60.27</v>
      </c>
      <c r="G2937">
        <v>17.8053804267869</v>
      </c>
      <c r="H2937">
        <v>12.5205182055987</v>
      </c>
      <c r="I2937">
        <v>-2.4211941438446098</v>
      </c>
      <c r="J2937">
        <v>0.29588409826199902</v>
      </c>
      <c r="K2937">
        <v>55.303058666862398</v>
      </c>
      <c r="L2937">
        <v>52.724298148451602</v>
      </c>
      <c r="M2937">
        <v>63.5957069973459</v>
      </c>
      <c r="N2937">
        <v>1.4703121518770601</v>
      </c>
      <c r="O2937">
        <v>14.9825783972125</v>
      </c>
      <c r="P2937">
        <v>52.582278481012601</v>
      </c>
      <c r="Q2937">
        <v>-4.3084250018478001E-2</v>
      </c>
    </row>
    <row r="2938" spans="1:17" hidden="1" x14ac:dyDescent="0.3">
      <c r="A2938" t="s">
        <v>6040</v>
      </c>
      <c r="B2938" t="s">
        <v>6041</v>
      </c>
      <c r="C2938" t="str">
        <f>IFERROR(VLOOKUP(Table1[[#This Row],[Ticker]],[1]!Table1[[Symbol]:[Industry]],2,FALSE),"-")</f>
        <v>-</v>
      </c>
      <c r="E2938">
        <v>92.024050000000003</v>
      </c>
      <c r="F2938">
        <v>127.9</v>
      </c>
      <c r="G2938">
        <v>39.317279694870003</v>
      </c>
      <c r="H2938">
        <v>-7.9081055440413097</v>
      </c>
      <c r="I2938">
        <v>-51.587329755988698</v>
      </c>
      <c r="J2938">
        <v>1.5085737491106499</v>
      </c>
      <c r="K2938">
        <v>143.17584098591001</v>
      </c>
      <c r="L2938">
        <v>157.385806297904</v>
      </c>
      <c r="M2938">
        <v>53.566879903227097</v>
      </c>
      <c r="N2938">
        <v>0.92384482695342596</v>
      </c>
      <c r="O2938">
        <v>104.026583268178</v>
      </c>
      <c r="P2938">
        <v>82.583868665239095</v>
      </c>
      <c r="Q2938">
        <v>0.10955145483928901</v>
      </c>
    </row>
    <row r="2939" spans="1:17" hidden="1" x14ac:dyDescent="0.3">
      <c r="A2939" t="s">
        <v>6042</v>
      </c>
      <c r="B2939" t="s">
        <v>6043</v>
      </c>
      <c r="C2939" t="str">
        <f>IFERROR(VLOOKUP(Table1[[#This Row],[Ticker]],[1]!Table1[[Symbol]:[Industry]],2,FALSE),"-")</f>
        <v>-</v>
      </c>
      <c r="D2939" t="s">
        <v>948</v>
      </c>
      <c r="E2939">
        <v>91.999280904999907</v>
      </c>
      <c r="F2939">
        <v>56.35</v>
      </c>
      <c r="G2939">
        <v>-47.306673053582301</v>
      </c>
      <c r="H2939">
        <v>-0.77429567541114797</v>
      </c>
      <c r="I2939">
        <v>-27.583536670232</v>
      </c>
      <c r="J2939">
        <v>2.5164073466288501</v>
      </c>
      <c r="K2939">
        <v>54.695952398890697</v>
      </c>
      <c r="M2939">
        <v>71.121337583053005</v>
      </c>
      <c r="N2939">
        <v>1.4763846862254899</v>
      </c>
      <c r="O2939">
        <v>43.212067435669901</v>
      </c>
      <c r="P2939">
        <v>16.908713692946002</v>
      </c>
    </row>
    <row r="2940" spans="1:17" hidden="1" x14ac:dyDescent="0.3">
      <c r="A2940" t="s">
        <v>6044</v>
      </c>
      <c r="B2940" t="s">
        <v>6045</v>
      </c>
      <c r="C2940" t="str">
        <f>IFERROR(VLOOKUP(Table1[[#This Row],[Ticker]],[1]!Table1[[Symbol]:[Industry]],2,FALSE),"-")</f>
        <v>-</v>
      </c>
      <c r="D2940" t="s">
        <v>617</v>
      </c>
      <c r="E2940">
        <v>91.916259839999995</v>
      </c>
      <c r="F2940">
        <v>85.32</v>
      </c>
      <c r="G2940">
        <v>-23.576357809996399</v>
      </c>
      <c r="H2940">
        <v>-3.9090804284584202</v>
      </c>
      <c r="I2940">
        <v>-18.224159830608901</v>
      </c>
      <c r="J2940">
        <v>0.96037215945042897</v>
      </c>
      <c r="K2940">
        <v>85.038300019046503</v>
      </c>
      <c r="L2940">
        <v>85.755698925069694</v>
      </c>
      <c r="M2940">
        <v>53.2790192008841</v>
      </c>
      <c r="N2940">
        <v>0.80968339253432497</v>
      </c>
      <c r="O2940">
        <v>22.714486638537199</v>
      </c>
      <c r="P2940">
        <v>10.8051948051947</v>
      </c>
      <c r="Q2940">
        <v>-7.7456928277127995E-2</v>
      </c>
    </row>
    <row r="2941" spans="1:17" hidden="1" x14ac:dyDescent="0.3">
      <c r="A2941" t="s">
        <v>6046</v>
      </c>
      <c r="B2941" t="s">
        <v>6047</v>
      </c>
      <c r="C2941" t="str">
        <f>IFERROR(VLOOKUP(Table1[[#This Row],[Ticker]],[1]!Table1[[Symbol]:[Industry]],2,FALSE),"-")</f>
        <v>-</v>
      </c>
      <c r="D2941" t="s">
        <v>46</v>
      </c>
      <c r="E2941">
        <v>91.774799999999999</v>
      </c>
      <c r="F2941">
        <v>41.34</v>
      </c>
      <c r="G2941">
        <v>59.447308399119997</v>
      </c>
      <c r="H2941">
        <v>9.7419374361032602</v>
      </c>
      <c r="I2941">
        <v>-35.034105232011697</v>
      </c>
      <c r="J2941">
        <v>-1.2750618476839399</v>
      </c>
      <c r="K2941">
        <v>45.214679853505103</v>
      </c>
      <c r="L2941">
        <v>41.530931933741002</v>
      </c>
      <c r="M2941">
        <v>38.3663127024614</v>
      </c>
      <c r="N2941">
        <v>1.19293679748055</v>
      </c>
      <c r="O2941">
        <v>52.3463957426221</v>
      </c>
      <c r="P2941">
        <v>96.857142857142804</v>
      </c>
      <c r="Q2941">
        <v>-2.6026819978022999E-2</v>
      </c>
    </row>
    <row r="2942" spans="1:17" hidden="1" x14ac:dyDescent="0.3">
      <c r="A2942" t="s">
        <v>6048</v>
      </c>
      <c r="B2942" t="s">
        <v>6049</v>
      </c>
      <c r="C2942" t="str">
        <f>IFERROR(VLOOKUP(Table1[[#This Row],[Ticker]],[1]!Table1[[Symbol]:[Industry]],2,FALSE),"-")</f>
        <v>-</v>
      </c>
      <c r="D2942" t="s">
        <v>140</v>
      </c>
      <c r="E2942">
        <v>91.644261299999997</v>
      </c>
      <c r="F2942">
        <v>18.47</v>
      </c>
      <c r="G2942">
        <v>58.309601870308903</v>
      </c>
      <c r="H2942">
        <v>4.6880581257584302</v>
      </c>
      <c r="I2942">
        <v>10.9663618421134</v>
      </c>
      <c r="J2942">
        <v>3.6956983862341599</v>
      </c>
      <c r="K2942">
        <v>16.339571816149402</v>
      </c>
      <c r="L2942">
        <v>14.655070125717099</v>
      </c>
      <c r="M2942">
        <v>82.957382199981495</v>
      </c>
      <c r="N2942">
        <v>1.84332599542985</v>
      </c>
      <c r="O2942">
        <v>6.3887384948565202</v>
      </c>
      <c r="P2942">
        <v>105.222222222222</v>
      </c>
      <c r="Q2942">
        <v>7.2667999874432995E-2</v>
      </c>
    </row>
    <row r="2943" spans="1:17" hidden="1" x14ac:dyDescent="0.3">
      <c r="A2943" t="s">
        <v>6050</v>
      </c>
      <c r="B2943" t="s">
        <v>6051</v>
      </c>
      <c r="C2943" t="str">
        <f>IFERROR(VLOOKUP(Table1[[#This Row],[Ticker]],[1]!Table1[[Symbol]:[Industry]],2,FALSE),"-")</f>
        <v>-</v>
      </c>
      <c r="E2943">
        <v>91.461299999999994</v>
      </c>
      <c r="F2943">
        <v>44.9</v>
      </c>
      <c r="G2943">
        <v>54.246235533675197</v>
      </c>
      <c r="H2943">
        <v>-8.6358055106052003</v>
      </c>
      <c r="I2943">
        <v>3.1251928025423101</v>
      </c>
      <c r="J2943">
        <v>-8.7218703583222403</v>
      </c>
      <c r="K2943">
        <v>44.851592389194103</v>
      </c>
      <c r="L2943">
        <v>39.689193457837199</v>
      </c>
      <c r="M2943">
        <v>53.4643951709661</v>
      </c>
      <c r="N2943">
        <v>1.85664335664335</v>
      </c>
      <c r="O2943">
        <v>16.4810690423162</v>
      </c>
      <c r="P2943">
        <v>87.0833333333333</v>
      </c>
    </row>
    <row r="2944" spans="1:17" hidden="1" x14ac:dyDescent="0.3">
      <c r="A2944" t="s">
        <v>6052</v>
      </c>
      <c r="B2944" t="s">
        <v>6053</v>
      </c>
      <c r="C2944" t="str">
        <f>IFERROR(VLOOKUP(Table1[[#This Row],[Ticker]],[1]!Table1[[Symbol]:[Industry]],2,FALSE),"-")</f>
        <v>-</v>
      </c>
      <c r="E2944">
        <v>91.437780000000004</v>
      </c>
      <c r="F2944">
        <v>174.3</v>
      </c>
      <c r="G2944">
        <v>-26.037525150085301</v>
      </c>
      <c r="H2944">
        <v>21.611669236869499</v>
      </c>
      <c r="I2944">
        <v>-5.0704969882394799</v>
      </c>
      <c r="J2944">
        <v>13.395990783895</v>
      </c>
      <c r="K2944">
        <v>146.770025850867</v>
      </c>
      <c r="L2944">
        <v>147.49923970044301</v>
      </c>
      <c r="M2944">
        <v>92.478490413670698</v>
      </c>
      <c r="N2944">
        <v>1.0576184379001199</v>
      </c>
      <c r="O2944">
        <v>15.8921399885255</v>
      </c>
      <c r="P2944">
        <v>66</v>
      </c>
    </row>
    <row r="2945" spans="1:17" hidden="1" x14ac:dyDescent="0.3">
      <c r="A2945" t="s">
        <v>6054</v>
      </c>
      <c r="B2945" t="s">
        <v>6055</v>
      </c>
      <c r="C2945" t="str">
        <f>IFERROR(VLOOKUP(Table1[[#This Row],[Ticker]],[1]!Table1[[Symbol]:[Industry]],2,FALSE),"-")</f>
        <v>-</v>
      </c>
      <c r="D2945" t="s">
        <v>2844</v>
      </c>
      <c r="E2945">
        <v>91.274656199999995</v>
      </c>
      <c r="F2945">
        <v>129.5</v>
      </c>
      <c r="G2945">
        <v>-22.6981956989842</v>
      </c>
      <c r="H2945">
        <v>12.311878880475399</v>
      </c>
      <c r="I2945">
        <v>-9.3474435583223396</v>
      </c>
      <c r="J2945">
        <v>4.4261449771183798</v>
      </c>
      <c r="K2945">
        <v>121.73781152826101</v>
      </c>
      <c r="M2945">
        <v>63.925009637382601</v>
      </c>
      <c r="N2945">
        <v>0.18601860186018601</v>
      </c>
      <c r="O2945">
        <v>13.243243243243199</v>
      </c>
      <c r="P2945">
        <v>23.3333333333333</v>
      </c>
    </row>
    <row r="2946" spans="1:17" hidden="1" x14ac:dyDescent="0.3">
      <c r="A2946" t="s">
        <v>6056</v>
      </c>
      <c r="B2946" t="s">
        <v>6057</v>
      </c>
      <c r="C2946" t="str">
        <f>IFERROR(VLOOKUP(Table1[[#This Row],[Ticker]],[1]!Table1[[Symbol]:[Industry]],2,FALSE),"-")</f>
        <v>-</v>
      </c>
      <c r="D2946" t="s">
        <v>401</v>
      </c>
      <c r="E2946">
        <v>91.039953999999994</v>
      </c>
      <c r="F2946">
        <v>130.6</v>
      </c>
      <c r="G2946">
        <v>-26.000398167351701</v>
      </c>
      <c r="H2946">
        <v>-0.96915076487884799</v>
      </c>
      <c r="I2946">
        <v>-3.3055508192125398</v>
      </c>
      <c r="J2946">
        <v>7.00162747658635</v>
      </c>
      <c r="K2946">
        <v>136.832194557299</v>
      </c>
      <c r="L2946">
        <v>130.06061913797001</v>
      </c>
      <c r="M2946">
        <v>30.056233611384599</v>
      </c>
      <c r="N2946">
        <v>0.67022949436082402</v>
      </c>
      <c r="O2946">
        <v>31.661562021439501</v>
      </c>
      <c r="P2946">
        <v>30.6</v>
      </c>
      <c r="Q2946">
        <v>-2.1316686593076999E-2</v>
      </c>
    </row>
    <row r="2947" spans="1:17" hidden="1" x14ac:dyDescent="0.3">
      <c r="A2947" t="s">
        <v>6058</v>
      </c>
      <c r="B2947" t="s">
        <v>6059</v>
      </c>
      <c r="C2947" t="str">
        <f>IFERROR(VLOOKUP(Table1[[#This Row],[Ticker]],[1]!Table1[[Symbol]:[Industry]],2,FALSE),"-")</f>
        <v>-</v>
      </c>
      <c r="D2947" t="s">
        <v>333</v>
      </c>
      <c r="E2947">
        <v>91.034125000000003</v>
      </c>
      <c r="F2947">
        <v>392.6</v>
      </c>
      <c r="G2947">
        <v>24.2936531056211</v>
      </c>
      <c r="H2947">
        <v>4.5428116468851902</v>
      </c>
      <c r="I2947">
        <v>34.544206785946002</v>
      </c>
      <c r="J2947">
        <v>-6.3466608930300001</v>
      </c>
      <c r="K2947">
        <v>391.52528618087399</v>
      </c>
      <c r="L2947">
        <v>282.46202806276301</v>
      </c>
      <c r="M2947">
        <v>41.388495322674601</v>
      </c>
      <c r="N2947">
        <v>0.64583333333333304</v>
      </c>
      <c r="O2947">
        <v>33.558329088130399</v>
      </c>
      <c r="P2947">
        <v>161.73333333333301</v>
      </c>
    </row>
    <row r="2948" spans="1:17" hidden="1" x14ac:dyDescent="0.3">
      <c r="A2948" t="s">
        <v>6060</v>
      </c>
      <c r="B2948" t="s">
        <v>6061</v>
      </c>
      <c r="C2948" t="str">
        <f>IFERROR(VLOOKUP(Table1[[#This Row],[Ticker]],[1]!Table1[[Symbol]:[Industry]],2,FALSE),"-")</f>
        <v>-</v>
      </c>
      <c r="D2948" t="s">
        <v>718</v>
      </c>
      <c r="E2948">
        <v>90.884969691999999</v>
      </c>
      <c r="F2948">
        <v>44.12</v>
      </c>
      <c r="G2948">
        <v>13.4634736588719</v>
      </c>
      <c r="H2948">
        <v>-4.7479967875363602</v>
      </c>
      <c r="I2948">
        <v>14.487813362410501</v>
      </c>
      <c r="J2948">
        <v>0.55811872060202306</v>
      </c>
      <c r="K2948">
        <v>43.092016325102001</v>
      </c>
      <c r="L2948">
        <v>38.708351429425903</v>
      </c>
      <c r="M2948">
        <v>59.271834326705303</v>
      </c>
      <c r="N2948">
        <v>0.54223536873629397</v>
      </c>
      <c r="O2948">
        <v>6.3009972801450598</v>
      </c>
      <c r="P2948">
        <v>43.4330299089726</v>
      </c>
    </row>
    <row r="2949" spans="1:17" hidden="1" x14ac:dyDescent="0.3">
      <c r="A2949" t="s">
        <v>6062</v>
      </c>
      <c r="B2949" t="s">
        <v>6063</v>
      </c>
      <c r="C2949" t="str">
        <f>IFERROR(VLOOKUP(Table1[[#This Row],[Ticker]],[1]!Table1[[Symbol]:[Industry]],2,FALSE),"-")</f>
        <v>-</v>
      </c>
      <c r="E2949">
        <v>90.801618599999998</v>
      </c>
      <c r="F2949">
        <v>266.2</v>
      </c>
      <c r="G2949">
        <v>707.30185017239899</v>
      </c>
      <c r="H2949">
        <v>-1.8536085409082199</v>
      </c>
      <c r="I2949">
        <v>218.22896881811499</v>
      </c>
      <c r="J2949">
        <v>17.206246563531</v>
      </c>
      <c r="K2949">
        <v>231.66650571598601</v>
      </c>
      <c r="L2949">
        <v>154.17229453601601</v>
      </c>
      <c r="M2949">
        <v>74.629567460004196</v>
      </c>
      <c r="N2949">
        <v>0.86424403008770101</v>
      </c>
      <c r="O2949">
        <v>0</v>
      </c>
      <c r="P2949">
        <v>732.65561463872302</v>
      </c>
      <c r="Q2949">
        <v>0.310120181315298</v>
      </c>
    </row>
    <row r="2950" spans="1:17" hidden="1" x14ac:dyDescent="0.3">
      <c r="A2950" t="s">
        <v>6064</v>
      </c>
      <c r="B2950" t="s">
        <v>6065</v>
      </c>
      <c r="C2950" t="str">
        <f>IFERROR(VLOOKUP(Table1[[#This Row],[Ticker]],[1]!Table1[[Symbol]:[Industry]],2,FALSE),"-")</f>
        <v>-</v>
      </c>
      <c r="E2950">
        <v>90.665300000000002</v>
      </c>
      <c r="F2950">
        <v>279.39999999999998</v>
      </c>
      <c r="G2950">
        <v>913.30794557084903</v>
      </c>
      <c r="H2950">
        <v>-9.2736058746200195E-2</v>
      </c>
      <c r="I2950">
        <v>414.074939095915</v>
      </c>
      <c r="J2950">
        <v>-6.3001874758246501</v>
      </c>
      <c r="K2950">
        <v>260.90751659924399</v>
      </c>
      <c r="L2950">
        <v>160.139161155869</v>
      </c>
      <c r="M2950">
        <v>40.088480007263101</v>
      </c>
      <c r="N2950">
        <v>1.0558752061043599</v>
      </c>
      <c r="O2950">
        <v>12.3657838224767</v>
      </c>
      <c r="P2950">
        <v>1223.54334438654</v>
      </c>
      <c r="Q2950">
        <v>0.180488481044697</v>
      </c>
    </row>
    <row r="2951" spans="1:17" hidden="1" x14ac:dyDescent="0.3">
      <c r="A2951" t="s">
        <v>6066</v>
      </c>
      <c r="B2951" t="s">
        <v>6067</v>
      </c>
      <c r="C2951" t="str">
        <f>IFERROR(VLOOKUP(Table1[[#This Row],[Ticker]],[1]!Table1[[Symbol]:[Industry]],2,FALSE),"-")</f>
        <v>-</v>
      </c>
      <c r="D2951" t="s">
        <v>21</v>
      </c>
      <c r="E2951">
        <v>90.413399999999996</v>
      </c>
      <c r="F2951">
        <v>165</v>
      </c>
      <c r="G2951">
        <v>21.9676641051038</v>
      </c>
      <c r="H2951">
        <v>33.526199151399403</v>
      </c>
      <c r="I2951">
        <v>-32.254341470177003</v>
      </c>
      <c r="J2951">
        <v>0.16975831831666499</v>
      </c>
      <c r="K2951">
        <v>146.84924501109799</v>
      </c>
      <c r="L2951">
        <v>154.10303397684601</v>
      </c>
      <c r="M2951">
        <v>74.070077433262199</v>
      </c>
      <c r="N2951">
        <v>0.76825396825396797</v>
      </c>
      <c r="O2951">
        <v>45.393939393939299</v>
      </c>
      <c r="P2951">
        <v>60.194174757281502</v>
      </c>
    </row>
    <row r="2952" spans="1:17" hidden="1" x14ac:dyDescent="0.3">
      <c r="A2952" t="s">
        <v>6068</v>
      </c>
      <c r="B2952" t="s">
        <v>6069</v>
      </c>
      <c r="C2952" t="str">
        <f>IFERROR(VLOOKUP(Table1[[#This Row],[Ticker]],[1]!Table1[[Symbol]:[Industry]],2,FALSE),"-")</f>
        <v>-</v>
      </c>
      <c r="D2952" t="s">
        <v>230</v>
      </c>
      <c r="E2952">
        <v>90.3803245</v>
      </c>
      <c r="F2952">
        <v>37.299999999999997</v>
      </c>
      <c r="G2952">
        <v>39.1484000358397</v>
      </c>
      <c r="H2952">
        <v>1.88108909920976</v>
      </c>
      <c r="I2952">
        <v>-28.370725330147099</v>
      </c>
      <c r="J2952">
        <v>-4.83813076836016</v>
      </c>
      <c r="K2952">
        <v>35.493246917587001</v>
      </c>
      <c r="L2952">
        <v>33.640808097944003</v>
      </c>
      <c r="M2952">
        <v>62.4828495662045</v>
      </c>
      <c r="N2952">
        <v>1.5783861470328699</v>
      </c>
      <c r="O2952">
        <v>36.7292225201072</v>
      </c>
      <c r="P2952">
        <v>84.653465346534603</v>
      </c>
      <c r="Q2952">
        <v>5.5174428460941997E-2</v>
      </c>
    </row>
    <row r="2953" spans="1:17" hidden="1" x14ac:dyDescent="0.3">
      <c r="A2953" t="s">
        <v>6070</v>
      </c>
      <c r="B2953" t="s">
        <v>6071</v>
      </c>
      <c r="C2953" t="str">
        <f>IFERROR(VLOOKUP(Table1[[#This Row],[Ticker]],[1]!Table1[[Symbol]:[Industry]],2,FALSE),"-")</f>
        <v>-</v>
      </c>
      <c r="E2953">
        <v>90.234153281999994</v>
      </c>
      <c r="F2953">
        <v>72.02</v>
      </c>
      <c r="G2953">
        <v>863.93194981938905</v>
      </c>
      <c r="H2953">
        <v>0.30208484331568702</v>
      </c>
      <c r="I2953">
        <v>262.32131199866097</v>
      </c>
      <c r="J2953">
        <v>9.2430160987865495</v>
      </c>
      <c r="K2953">
        <v>59.778606652887497</v>
      </c>
      <c r="L2953">
        <v>38.4163314870937</v>
      </c>
      <c r="M2953">
        <v>75.8943215148023</v>
      </c>
      <c r="N2953">
        <v>2.2457338623994398</v>
      </c>
      <c r="O2953">
        <v>0</v>
      </c>
      <c r="P2953">
        <v>983.00751879699203</v>
      </c>
      <c r="Q2953">
        <v>0.20575765490645201</v>
      </c>
    </row>
    <row r="2954" spans="1:17" hidden="1" x14ac:dyDescent="0.3">
      <c r="A2954" t="s">
        <v>6072</v>
      </c>
      <c r="B2954" t="s">
        <v>6073</v>
      </c>
      <c r="C2954" t="str">
        <f>IFERROR(VLOOKUP(Table1[[#This Row],[Ticker]],[1]!Table1[[Symbol]:[Industry]],2,FALSE),"-")</f>
        <v>-</v>
      </c>
      <c r="D2954" t="s">
        <v>230</v>
      </c>
      <c r="E2954">
        <v>90</v>
      </c>
      <c r="F2954">
        <v>120</v>
      </c>
      <c r="G2954">
        <v>182.33854322598199</v>
      </c>
      <c r="H2954">
        <v>86.808250433450695</v>
      </c>
      <c r="I2954">
        <v>114.41208201395899</v>
      </c>
      <c r="J2954">
        <v>-2.0216237337350198</v>
      </c>
      <c r="K2954">
        <v>89.524908912934507</v>
      </c>
      <c r="L2954">
        <v>64.694535744672606</v>
      </c>
      <c r="M2954">
        <v>52.920370813770198</v>
      </c>
      <c r="N2954">
        <v>1.7770772916403901</v>
      </c>
      <c r="O2954">
        <v>16.4166666666666</v>
      </c>
      <c r="P2954">
        <v>224.32432432432401</v>
      </c>
    </row>
    <row r="2955" spans="1:17" hidden="1" x14ac:dyDescent="0.3">
      <c r="A2955" t="s">
        <v>6074</v>
      </c>
      <c r="B2955" t="s">
        <v>6075</v>
      </c>
      <c r="C2955" t="str">
        <f>IFERROR(VLOOKUP(Table1[[#This Row],[Ticker]],[1]!Table1[[Symbol]:[Industry]],2,FALSE),"-")</f>
        <v>-</v>
      </c>
      <c r="D2955" t="s">
        <v>242</v>
      </c>
      <c r="E2955">
        <v>89.804024260000006</v>
      </c>
      <c r="F2955">
        <v>37.549999999999997</v>
      </c>
      <c r="G2955">
        <v>-63.897135988419599</v>
      </c>
      <c r="H2955">
        <v>10.2678537232427</v>
      </c>
      <c r="I2955">
        <v>-30.637898566182798</v>
      </c>
      <c r="J2955">
        <v>-3.8758420817541599</v>
      </c>
      <c r="K2955">
        <v>38.727550773637503</v>
      </c>
      <c r="M2955">
        <v>45.416437487722902</v>
      </c>
      <c r="N2955">
        <v>1.3321778317011801</v>
      </c>
      <c r="O2955">
        <v>67.776298268974699</v>
      </c>
      <c r="P2955">
        <v>20.7395498392282</v>
      </c>
    </row>
    <row r="2956" spans="1:17" hidden="1" x14ac:dyDescent="0.3">
      <c r="A2956" t="s">
        <v>6076</v>
      </c>
      <c r="B2956" t="s">
        <v>6077</v>
      </c>
      <c r="C2956" t="str">
        <f>IFERROR(VLOOKUP(Table1[[#This Row],[Ticker]],[1]!Table1[[Symbol]:[Industry]],2,FALSE),"-")</f>
        <v>-</v>
      </c>
      <c r="D2956" t="s">
        <v>703</v>
      </c>
      <c r="E2956">
        <v>89.687196008000001</v>
      </c>
      <c r="F2956">
        <v>44.42</v>
      </c>
      <c r="G2956">
        <v>-47.764244815669599</v>
      </c>
      <c r="H2956">
        <v>0.62401491588188995</v>
      </c>
      <c r="I2956">
        <v>-9.65278191091625</v>
      </c>
      <c r="J2956">
        <v>-3.9423212386597202</v>
      </c>
      <c r="K2956">
        <v>41.628235830483298</v>
      </c>
      <c r="L2956">
        <v>42.823572865887499</v>
      </c>
      <c r="M2956">
        <v>60.7297644131475</v>
      </c>
      <c r="N2956">
        <v>1.6376394750855401</v>
      </c>
      <c r="O2956">
        <v>32.823052678973397</v>
      </c>
      <c r="P2956">
        <v>40.792393026941298</v>
      </c>
      <c r="Q2956">
        <v>9.8799182160589E-2</v>
      </c>
    </row>
    <row r="2957" spans="1:17" hidden="1" x14ac:dyDescent="0.3">
      <c r="A2957" t="s">
        <v>6078</v>
      </c>
      <c r="B2957" t="s">
        <v>6079</v>
      </c>
      <c r="C2957" t="str">
        <f>IFERROR(VLOOKUP(Table1[[#This Row],[Ticker]],[1]!Table1[[Symbol]:[Industry]],2,FALSE),"-")</f>
        <v>-</v>
      </c>
      <c r="D2957" t="s">
        <v>546</v>
      </c>
      <c r="E2957">
        <v>89.556282754999998</v>
      </c>
      <c r="F2957">
        <v>125.47</v>
      </c>
      <c r="G2957">
        <v>142.74452613196499</v>
      </c>
      <c r="H2957">
        <v>19.694650952762601</v>
      </c>
      <c r="I2957">
        <v>54.513245139499702</v>
      </c>
      <c r="J2957">
        <v>8.5327880749096199</v>
      </c>
      <c r="K2957">
        <v>101.332499096974</v>
      </c>
      <c r="L2957">
        <v>84.186550394391901</v>
      </c>
      <c r="M2957">
        <v>81.694056723251293</v>
      </c>
      <c r="N2957">
        <v>1.54424498014801</v>
      </c>
      <c r="O2957">
        <v>2.8134215350282998</v>
      </c>
      <c r="P2957">
        <v>172.76086956521701</v>
      </c>
      <c r="Q2957">
        <v>0.121300391885222</v>
      </c>
    </row>
    <row r="2958" spans="1:17" hidden="1" x14ac:dyDescent="0.3">
      <c r="A2958" t="s">
        <v>6080</v>
      </c>
      <c r="B2958" t="s">
        <v>6081</v>
      </c>
      <c r="C2958" t="str">
        <f>IFERROR(VLOOKUP(Table1[[#This Row],[Ticker]],[1]!Table1[[Symbol]:[Industry]],2,FALSE),"-")</f>
        <v>-</v>
      </c>
      <c r="D2958" t="s">
        <v>242</v>
      </c>
      <c r="E2958">
        <v>89.532240000000002</v>
      </c>
      <c r="F2958">
        <v>82.2</v>
      </c>
      <c r="G2958">
        <v>-17.550485777800102</v>
      </c>
      <c r="H2958">
        <v>-5.2224020260442199</v>
      </c>
      <c r="I2958">
        <v>-27.608761812315699</v>
      </c>
      <c r="J2958">
        <v>-6.0453798688853704</v>
      </c>
      <c r="K2958">
        <v>85.621569057327093</v>
      </c>
      <c r="M2958">
        <v>47.754216947021</v>
      </c>
      <c r="N2958">
        <v>1.0323991797676</v>
      </c>
      <c r="O2958">
        <v>51.642335766423301</v>
      </c>
      <c r="P2958">
        <v>17.177476835352799</v>
      </c>
    </row>
    <row r="2959" spans="1:17" hidden="1" x14ac:dyDescent="0.3">
      <c r="A2959" t="s">
        <v>6082</v>
      </c>
      <c r="B2959" t="s">
        <v>6083</v>
      </c>
      <c r="C2959" t="str">
        <f>IFERROR(VLOOKUP(Table1[[#This Row],[Ticker]],[1]!Table1[[Symbol]:[Industry]],2,FALSE),"-")</f>
        <v>-</v>
      </c>
      <c r="D2959" t="s">
        <v>304</v>
      </c>
      <c r="E2959">
        <v>88.868088200000003</v>
      </c>
      <c r="F2959">
        <v>44.81</v>
      </c>
      <c r="G2959">
        <v>-8.9242689941384192</v>
      </c>
      <c r="H2959">
        <v>7.7552498147664899</v>
      </c>
      <c r="I2959">
        <v>33.720564910109502</v>
      </c>
      <c r="J2959">
        <v>0.59697606700799499</v>
      </c>
      <c r="K2959">
        <v>42.093380778006399</v>
      </c>
      <c r="L2959">
        <v>38.692625434961201</v>
      </c>
      <c r="M2959">
        <v>81.047478122645202</v>
      </c>
      <c r="N2959">
        <v>0.69185310319717097</v>
      </c>
      <c r="O2959">
        <v>13.813880830171801</v>
      </c>
      <c r="P2959">
        <v>60.035714285714299</v>
      </c>
      <c r="Q2959">
        <v>4.3413256874039997E-2</v>
      </c>
    </row>
    <row r="2960" spans="1:17" hidden="1" x14ac:dyDescent="0.3">
      <c r="A2960" t="s">
        <v>6084</v>
      </c>
      <c r="B2960" t="s">
        <v>6085</v>
      </c>
      <c r="C2960" t="str">
        <f>IFERROR(VLOOKUP(Table1[[#This Row],[Ticker]],[1]!Table1[[Symbol]:[Industry]],2,FALSE),"-")</f>
        <v>-</v>
      </c>
      <c r="D2960" t="s">
        <v>401</v>
      </c>
      <c r="E2960">
        <v>88.848830000000007</v>
      </c>
      <c r="F2960">
        <v>70</v>
      </c>
      <c r="G2960">
        <v>265.489339944618</v>
      </c>
      <c r="H2960">
        <v>26.869295600708298</v>
      </c>
      <c r="I2960">
        <v>103.647018481484</v>
      </c>
      <c r="J2960">
        <v>12.755550397214</v>
      </c>
      <c r="K2960">
        <v>51.495293545124802</v>
      </c>
      <c r="L2960">
        <v>41.459745490528697</v>
      </c>
      <c r="M2960">
        <v>93.280297703125299</v>
      </c>
      <c r="N2960">
        <v>1.15768757042899</v>
      </c>
      <c r="O2960">
        <v>0.57142857142857795</v>
      </c>
      <c r="P2960">
        <v>354.54545454545399</v>
      </c>
      <c r="Q2960">
        <v>0.14251134218609199</v>
      </c>
    </row>
    <row r="2961" spans="1:17" hidden="1" x14ac:dyDescent="0.3">
      <c r="A2961" t="s">
        <v>6086</v>
      </c>
      <c r="B2961" t="s">
        <v>6087</v>
      </c>
      <c r="C2961" t="str">
        <f>IFERROR(VLOOKUP(Table1[[#This Row],[Ticker]],[1]!Table1[[Symbol]:[Industry]],2,FALSE),"-")</f>
        <v>-</v>
      </c>
      <c r="D2961" t="s">
        <v>140</v>
      </c>
      <c r="E2961">
        <v>88.66</v>
      </c>
      <c r="F2961">
        <v>80.599999999999994</v>
      </c>
      <c r="G2961">
        <v>46.868457755897403</v>
      </c>
      <c r="H2961">
        <v>-22.233110215950099</v>
      </c>
      <c r="I2961">
        <v>37.256246933596401</v>
      </c>
      <c r="J2961">
        <v>-1.2750618476839399</v>
      </c>
      <c r="K2961">
        <v>88.677671489214106</v>
      </c>
      <c r="L2961">
        <v>71.006394386263295</v>
      </c>
      <c r="M2961">
        <v>12.533073878211299</v>
      </c>
      <c r="N2961">
        <v>0.61479198767334298</v>
      </c>
      <c r="O2961">
        <v>27.208436724565701</v>
      </c>
      <c r="P2961">
        <v>72.2222222222222</v>
      </c>
    </row>
    <row r="2962" spans="1:17" hidden="1" x14ac:dyDescent="0.3">
      <c r="A2962" t="s">
        <v>6088</v>
      </c>
      <c r="B2962" t="s">
        <v>6089</v>
      </c>
      <c r="C2962" t="str">
        <f>IFERROR(VLOOKUP(Table1[[#This Row],[Ticker]],[1]!Table1[[Symbol]:[Industry]],2,FALSE),"-")</f>
        <v>-</v>
      </c>
      <c r="D2962" t="s">
        <v>130</v>
      </c>
      <c r="E2962">
        <v>88.583515000000006</v>
      </c>
      <c r="F2962">
        <v>106.25</v>
      </c>
      <c r="G2962">
        <v>-74.686144056214999</v>
      </c>
      <c r="H2962">
        <v>15.7563720792468</v>
      </c>
      <c r="I2962">
        <v>-61.335391915553103</v>
      </c>
      <c r="J2962">
        <v>3.1584356892618599</v>
      </c>
      <c r="K2962">
        <v>103.932644000802</v>
      </c>
      <c r="M2962">
        <v>77.555586946305297</v>
      </c>
      <c r="N2962">
        <v>0.88915896937287298</v>
      </c>
      <c r="O2962">
        <v>97.647058823529406</v>
      </c>
      <c r="P2962">
        <v>28.7878787878787</v>
      </c>
    </row>
    <row r="2963" spans="1:17" hidden="1" x14ac:dyDescent="0.3">
      <c r="A2963" t="s">
        <v>6090</v>
      </c>
      <c r="B2963" t="s">
        <v>6091</v>
      </c>
      <c r="C2963" t="str">
        <f>IFERROR(VLOOKUP(Table1[[#This Row],[Ticker]],[1]!Table1[[Symbol]:[Industry]],2,FALSE),"-")</f>
        <v>-</v>
      </c>
      <c r="D2963" t="s">
        <v>718</v>
      </c>
      <c r="E2963">
        <v>88.390709483999998</v>
      </c>
      <c r="F2963">
        <v>98.72</v>
      </c>
      <c r="G2963">
        <v>29.3697197887277</v>
      </c>
      <c r="H2963">
        <v>-2.8146037141052802</v>
      </c>
      <c r="I2963">
        <v>27.1764603939198</v>
      </c>
      <c r="J2963">
        <v>3.2206337629016502</v>
      </c>
      <c r="K2963">
        <v>94.183480760181197</v>
      </c>
      <c r="L2963">
        <v>81.945335772097906</v>
      </c>
      <c r="M2963">
        <v>50.698257281001702</v>
      </c>
      <c r="N2963">
        <v>1.1068033745815</v>
      </c>
      <c r="O2963">
        <v>1.0838735818476399</v>
      </c>
      <c r="P2963">
        <v>67.322033898305094</v>
      </c>
    </row>
    <row r="2964" spans="1:17" hidden="1" x14ac:dyDescent="0.3">
      <c r="A2964" t="s">
        <v>6092</v>
      </c>
      <c r="B2964" t="s">
        <v>6093</v>
      </c>
      <c r="C2964" t="str">
        <f>IFERROR(VLOOKUP(Table1[[#This Row],[Ticker]],[1]!Table1[[Symbol]:[Industry]],2,FALSE),"-")</f>
        <v>-</v>
      </c>
      <c r="E2964">
        <v>88.325000000000003</v>
      </c>
      <c r="F2964">
        <v>176.65</v>
      </c>
      <c r="G2964">
        <v>127.653969707264</v>
      </c>
      <c r="H2964">
        <v>5.1243205019960598</v>
      </c>
      <c r="I2964">
        <v>58.180031990329397</v>
      </c>
      <c r="J2964">
        <v>4.5388916406881403</v>
      </c>
      <c r="K2964">
        <v>161.80547954104901</v>
      </c>
      <c r="L2964">
        <v>125.55280158034201</v>
      </c>
      <c r="M2964">
        <v>51.494722509270098</v>
      </c>
      <c r="N2964">
        <v>0.653537771798685</v>
      </c>
      <c r="O2964">
        <v>16.473252193603098</v>
      </c>
      <c r="P2964">
        <v>178.364323983611</v>
      </c>
      <c r="Q2964">
        <v>0.15045226494929101</v>
      </c>
    </row>
    <row r="2965" spans="1:17" hidden="1" x14ac:dyDescent="0.3">
      <c r="A2965" t="s">
        <v>6094</v>
      </c>
      <c r="B2965" t="s">
        <v>6095</v>
      </c>
      <c r="C2965" t="str">
        <f>IFERROR(VLOOKUP(Table1[[#This Row],[Ticker]],[1]!Table1[[Symbol]:[Industry]],2,FALSE),"-")</f>
        <v>-</v>
      </c>
      <c r="E2965">
        <v>88.314503999999999</v>
      </c>
      <c r="F2965">
        <v>94</v>
      </c>
      <c r="G2965">
        <v>241.833735533675</v>
      </c>
      <c r="H2965">
        <v>20.072574586663698</v>
      </c>
      <c r="I2965">
        <v>237.69936862671801</v>
      </c>
      <c r="J2965">
        <v>2.0582714856493798</v>
      </c>
      <c r="K2965">
        <v>70.053682026115695</v>
      </c>
      <c r="L2965">
        <v>44.3681139513563</v>
      </c>
      <c r="M2965">
        <v>67.899876201682005</v>
      </c>
      <c r="N2965">
        <v>0.28383915549690902</v>
      </c>
      <c r="O2965">
        <v>7.4468085106383004</v>
      </c>
      <c r="P2965">
        <v>310.83916083916</v>
      </c>
    </row>
    <row r="2966" spans="1:17" hidden="1" x14ac:dyDescent="0.3">
      <c r="A2966" t="s">
        <v>6096</v>
      </c>
      <c r="B2966" t="s">
        <v>6097</v>
      </c>
      <c r="C2966" t="str">
        <f>IFERROR(VLOOKUP(Table1[[#This Row],[Ticker]],[1]!Table1[[Symbol]:[Industry]],2,FALSE),"-")</f>
        <v>-</v>
      </c>
      <c r="E2966">
        <v>88.16</v>
      </c>
      <c r="F2966">
        <v>190</v>
      </c>
      <c r="G2966">
        <v>147.47794144981501</v>
      </c>
      <c r="H2966">
        <v>5.4613191245693802</v>
      </c>
      <c r="I2966">
        <v>16.636121052806999</v>
      </c>
      <c r="J2966">
        <v>-6.0130914290326398</v>
      </c>
      <c r="K2966">
        <v>191.60499456166201</v>
      </c>
      <c r="L2966">
        <v>179.26325523283501</v>
      </c>
      <c r="M2966">
        <v>45.082134534209303</v>
      </c>
      <c r="N2966">
        <v>1.1771824982713699</v>
      </c>
      <c r="O2966">
        <v>44.368421052631497</v>
      </c>
      <c r="P2966">
        <v>215.56219897027</v>
      </c>
      <c r="Q2966">
        <v>0.129520926776613</v>
      </c>
    </row>
    <row r="2967" spans="1:17" hidden="1" x14ac:dyDescent="0.3">
      <c r="A2967" t="s">
        <v>6098</v>
      </c>
      <c r="B2967" t="s">
        <v>6099</v>
      </c>
      <c r="C2967" t="str">
        <f>IFERROR(VLOOKUP(Table1[[#This Row],[Ticker]],[1]!Table1[[Symbol]:[Industry]],2,FALSE),"-")</f>
        <v>-</v>
      </c>
      <c r="D2967" t="s">
        <v>216</v>
      </c>
      <c r="E2967">
        <v>88.119900000000001</v>
      </c>
      <c r="F2967">
        <v>62.1</v>
      </c>
      <c r="G2967">
        <v>96.431949819389501</v>
      </c>
      <c r="H2967">
        <v>10.7316050571663</v>
      </c>
      <c r="I2967">
        <v>-33.554300855223097</v>
      </c>
      <c r="J2967">
        <v>6.1019873326439198</v>
      </c>
      <c r="K2967">
        <v>60.036029135431001</v>
      </c>
      <c r="L2967">
        <v>56.979294898472901</v>
      </c>
      <c r="M2967">
        <v>50.877794776937797</v>
      </c>
      <c r="N2967">
        <v>0.24798727083810801</v>
      </c>
      <c r="O2967">
        <v>68.921095008051495</v>
      </c>
      <c r="P2967">
        <v>144.97041420118299</v>
      </c>
      <c r="Q2967">
        <v>0.12684132373013801</v>
      </c>
    </row>
    <row r="2968" spans="1:17" hidden="1" x14ac:dyDescent="0.3">
      <c r="A2968" t="s">
        <v>6100</v>
      </c>
      <c r="B2968" t="s">
        <v>6101</v>
      </c>
      <c r="C2968" t="str">
        <f>IFERROR(VLOOKUP(Table1[[#This Row],[Ticker]],[1]!Table1[[Symbol]:[Industry]],2,FALSE),"-")</f>
        <v>-</v>
      </c>
      <c r="D2968" t="s">
        <v>242</v>
      </c>
      <c r="E2968">
        <v>88.043642500000004</v>
      </c>
      <c r="F2968">
        <v>155</v>
      </c>
      <c r="G2968">
        <v>-27.869487736764899</v>
      </c>
      <c r="H2968">
        <v>2.0106445810898399</v>
      </c>
      <c r="I2968">
        <v>-11.970743851961601</v>
      </c>
      <c r="J2968">
        <v>5.82714856493875E-2</v>
      </c>
      <c r="K2968">
        <v>152.32056323025199</v>
      </c>
      <c r="L2968">
        <v>158.267297156501</v>
      </c>
      <c r="M2968">
        <v>73.052157409304002</v>
      </c>
      <c r="N2968">
        <v>0.85127235001687995</v>
      </c>
      <c r="O2968">
        <v>28.903225806451601</v>
      </c>
      <c r="P2968">
        <v>15.887850467289701</v>
      </c>
      <c r="Q2968">
        <v>-3.7981915073458002E-2</v>
      </c>
    </row>
    <row r="2969" spans="1:17" hidden="1" x14ac:dyDescent="0.3">
      <c r="A2969" t="s">
        <v>6102</v>
      </c>
      <c r="B2969" t="s">
        <v>6103</v>
      </c>
      <c r="C2969" t="str">
        <f>IFERROR(VLOOKUP(Table1[[#This Row],[Ticker]],[1]!Table1[[Symbol]:[Industry]],2,FALSE),"-")</f>
        <v>-</v>
      </c>
      <c r="D2969" t="s">
        <v>252</v>
      </c>
      <c r="E2969">
        <v>88.030264000000003</v>
      </c>
      <c r="F2969">
        <v>96.04</v>
      </c>
      <c r="G2969">
        <v>-48.797367495419898</v>
      </c>
      <c r="H2969">
        <v>-10.292964141448</v>
      </c>
      <c r="I2969">
        <v>0.91879837392568198</v>
      </c>
      <c r="J2969">
        <v>-7.5775008720741797</v>
      </c>
      <c r="K2969">
        <v>116.28219260949</v>
      </c>
      <c r="L2969">
        <v>131.02477913111099</v>
      </c>
      <c r="M2969">
        <v>36.789226981420001</v>
      </c>
      <c r="N2969">
        <v>2.1676576045023301</v>
      </c>
      <c r="O2969">
        <v>123.39650145772499</v>
      </c>
      <c r="P2969">
        <v>33.3888888888888</v>
      </c>
    </row>
    <row r="2970" spans="1:17" hidden="1" x14ac:dyDescent="0.3">
      <c r="A2970" t="s">
        <v>6104</v>
      </c>
      <c r="B2970" t="s">
        <v>6105</v>
      </c>
      <c r="C2970" t="str">
        <f>IFERROR(VLOOKUP(Table1[[#This Row],[Ticker]],[1]!Table1[[Symbol]:[Industry]],2,FALSE),"-")</f>
        <v>-</v>
      </c>
      <c r="E2970">
        <v>87.988292665000003</v>
      </c>
      <c r="F2970">
        <v>79.150000000000006</v>
      </c>
      <c r="G2970">
        <v>18.555326442766201</v>
      </c>
      <c r="H2970">
        <v>-7.8611055270444501</v>
      </c>
      <c r="I2970">
        <v>52.140496591798801</v>
      </c>
      <c r="J2970">
        <v>3.60597146298907</v>
      </c>
      <c r="K2970">
        <v>76.582245070355597</v>
      </c>
      <c r="L2970">
        <v>68.624514760076593</v>
      </c>
      <c r="M2970">
        <v>90.4950927688012</v>
      </c>
      <c r="N2970">
        <v>1.05454545454545</v>
      </c>
      <c r="O2970">
        <v>10.549589387239401</v>
      </c>
      <c r="P2970">
        <v>72.778869242523399</v>
      </c>
    </row>
    <row r="2971" spans="1:17" hidden="1" x14ac:dyDescent="0.3">
      <c r="A2971" t="s">
        <v>6106</v>
      </c>
      <c r="B2971" t="s">
        <v>6107</v>
      </c>
      <c r="C2971" t="str">
        <f>IFERROR(VLOOKUP(Table1[[#This Row],[Ticker]],[1]!Table1[[Symbol]:[Industry]],2,FALSE),"-")</f>
        <v>-</v>
      </c>
      <c r="E2971">
        <v>87.974467500000003</v>
      </c>
      <c r="F2971">
        <v>177.35</v>
      </c>
      <c r="G2971">
        <v>135.45505906308699</v>
      </c>
      <c r="H2971">
        <v>30.531603877392399</v>
      </c>
      <c r="I2971">
        <v>183.58032100766999</v>
      </c>
      <c r="J2971">
        <v>23.4573117218989</v>
      </c>
      <c r="K2971">
        <v>125.468172959086</v>
      </c>
      <c r="L2971">
        <v>96.564764736997802</v>
      </c>
      <c r="M2971">
        <v>96.667142472791198</v>
      </c>
      <c r="N2971">
        <v>1.5072170169663199</v>
      </c>
      <c r="O2971">
        <v>0</v>
      </c>
      <c r="P2971">
        <v>241.05769230769201</v>
      </c>
    </row>
    <row r="2972" spans="1:17" hidden="1" x14ac:dyDescent="0.3">
      <c r="A2972" t="s">
        <v>6108</v>
      </c>
      <c r="B2972" t="s">
        <v>6109</v>
      </c>
      <c r="C2972" t="str">
        <f>IFERROR(VLOOKUP(Table1[[#This Row],[Ticker]],[1]!Table1[[Symbol]:[Industry]],2,FALSE),"-")</f>
        <v>-</v>
      </c>
      <c r="D2972" t="s">
        <v>21</v>
      </c>
      <c r="E2972">
        <v>87.922418149999999</v>
      </c>
      <c r="F2972">
        <v>5.3</v>
      </c>
      <c r="G2972">
        <v>153.593603954727</v>
      </c>
      <c r="H2972">
        <v>0.66382343188087301</v>
      </c>
      <c r="I2972">
        <v>84.293283970633397</v>
      </c>
      <c r="J2972">
        <v>-1.2750618476839399</v>
      </c>
      <c r="K2972">
        <v>4.4695989700445402</v>
      </c>
      <c r="L2972">
        <v>3.6243354653050002</v>
      </c>
      <c r="M2972">
        <v>58.939888837138803</v>
      </c>
      <c r="N2972">
        <v>0.77941107944479804</v>
      </c>
      <c r="O2972">
        <v>35.849056603773597</v>
      </c>
      <c r="P2972">
        <v>221.21212121212099</v>
      </c>
      <c r="Q2972">
        <v>-4.2997569566088002E-2</v>
      </c>
    </row>
    <row r="2973" spans="1:17" hidden="1" x14ac:dyDescent="0.3">
      <c r="A2973" t="s">
        <v>6110</v>
      </c>
      <c r="B2973" t="s">
        <v>6111</v>
      </c>
      <c r="C2973" t="str">
        <f>IFERROR(VLOOKUP(Table1[[#This Row],[Ticker]],[1]!Table1[[Symbol]:[Industry]],2,FALSE),"-")</f>
        <v>-</v>
      </c>
      <c r="D2973" t="s">
        <v>75</v>
      </c>
      <c r="E2973">
        <v>87.860653876000001</v>
      </c>
      <c r="F2973">
        <v>17.09</v>
      </c>
      <c r="G2973">
        <v>15.304671747666999</v>
      </c>
      <c r="H2973">
        <v>6.78627241147273</v>
      </c>
      <c r="I2973">
        <v>13.5664219138669</v>
      </c>
      <c r="J2973">
        <v>10.1173432156071</v>
      </c>
      <c r="K2973">
        <v>15.5451589794437</v>
      </c>
      <c r="L2973">
        <v>14.5134770532605</v>
      </c>
      <c r="M2973">
        <v>58.795470277986901</v>
      </c>
      <c r="N2973">
        <v>4.40823820578004</v>
      </c>
      <c r="O2973">
        <v>14.2773551784669</v>
      </c>
      <c r="P2973">
        <v>70.900000000000006</v>
      </c>
      <c r="Q2973">
        <v>8.4804111741162994E-2</v>
      </c>
    </row>
    <row r="2974" spans="1:17" hidden="1" x14ac:dyDescent="0.3">
      <c r="A2974" t="s">
        <v>6112</v>
      </c>
      <c r="B2974" t="s">
        <v>6113</v>
      </c>
      <c r="C2974" t="str">
        <f>IFERROR(VLOOKUP(Table1[[#This Row],[Ticker]],[1]!Table1[[Symbol]:[Industry]],2,FALSE),"-")</f>
        <v>-</v>
      </c>
      <c r="E2974">
        <v>87.703269259999999</v>
      </c>
      <c r="F2974">
        <v>9.02</v>
      </c>
      <c r="G2974">
        <v>102.584447742607</v>
      </c>
      <c r="H2974">
        <v>-9.3667168700995802</v>
      </c>
      <c r="I2974">
        <v>-28.511442730435402</v>
      </c>
      <c r="J2974">
        <v>-6.7205800561156899</v>
      </c>
      <c r="K2974">
        <v>8.6718165370107094</v>
      </c>
      <c r="L2974">
        <v>8.1506074598561096</v>
      </c>
      <c r="M2974">
        <v>73.895273538794498</v>
      </c>
      <c r="N2974">
        <v>1.31139178677526</v>
      </c>
      <c r="O2974">
        <v>44.124168514412403</v>
      </c>
      <c r="P2974">
        <v>194.867603792088</v>
      </c>
      <c r="Q2974">
        <v>0.19210576918015301</v>
      </c>
    </row>
    <row r="2975" spans="1:17" hidden="1" x14ac:dyDescent="0.3">
      <c r="A2975" t="s">
        <v>6114</v>
      </c>
      <c r="B2975" t="s">
        <v>6115</v>
      </c>
      <c r="C2975" t="str">
        <f>IFERROR(VLOOKUP(Table1[[#This Row],[Ticker]],[1]!Table1[[Symbol]:[Industry]],2,FALSE),"-")</f>
        <v>-</v>
      </c>
      <c r="D2975" t="s">
        <v>617</v>
      </c>
      <c r="E2975">
        <v>87.569224018</v>
      </c>
      <c r="F2975">
        <v>110.98</v>
      </c>
      <c r="G2975">
        <v>26.444204240784799</v>
      </c>
      <c r="H2975">
        <v>7.9948109993216496</v>
      </c>
      <c r="I2975">
        <v>41.751490306645302</v>
      </c>
      <c r="J2975">
        <v>12.1335160304199</v>
      </c>
      <c r="K2975">
        <v>89.534606878610603</v>
      </c>
      <c r="L2975">
        <v>81.695309834380396</v>
      </c>
      <c r="M2975">
        <v>90.585547895507304</v>
      </c>
      <c r="N2975">
        <v>2.79523426711483</v>
      </c>
      <c r="O2975">
        <v>1.8111371418273401</v>
      </c>
      <c r="P2975">
        <v>99.963963963963906</v>
      </c>
      <c r="Q2975">
        <v>2.6968341038971999E-2</v>
      </c>
    </row>
    <row r="2976" spans="1:17" hidden="1" x14ac:dyDescent="0.3">
      <c r="A2976" t="s">
        <v>6116</v>
      </c>
      <c r="B2976" t="s">
        <v>6117</v>
      </c>
      <c r="C2976" t="str">
        <f>IFERROR(VLOOKUP(Table1[[#This Row],[Ticker]],[1]!Table1[[Symbol]:[Industry]],2,FALSE),"-")</f>
        <v>-</v>
      </c>
      <c r="D2976" t="s">
        <v>140</v>
      </c>
      <c r="E2976">
        <v>87.488028299999996</v>
      </c>
      <c r="F2976">
        <v>78.900000000000006</v>
      </c>
      <c r="G2976">
        <v>33.143624043116802</v>
      </c>
      <c r="H2976">
        <v>-17.979015586497301</v>
      </c>
      <c r="I2976">
        <v>-10.8232226359987</v>
      </c>
      <c r="J2976">
        <v>-2.9655689998296002</v>
      </c>
      <c r="K2976">
        <v>83.009948775245306</v>
      </c>
      <c r="L2976">
        <v>79.088459901423803</v>
      </c>
      <c r="M2976">
        <v>53.514020922728399</v>
      </c>
      <c r="N2976">
        <v>0.93093902970405396</v>
      </c>
      <c r="O2976">
        <v>60.139416983523397</v>
      </c>
      <c r="P2976">
        <v>73.406593406593402</v>
      </c>
      <c r="Q2976">
        <v>0.112337186702854</v>
      </c>
    </row>
    <row r="2977" spans="1:17" hidden="1" x14ac:dyDescent="0.3">
      <c r="A2977" t="s">
        <v>6118</v>
      </c>
      <c r="B2977" t="s">
        <v>6119</v>
      </c>
      <c r="C2977" t="str">
        <f>IFERROR(VLOOKUP(Table1[[#This Row],[Ticker]],[1]!Table1[[Symbol]:[Industry]],2,FALSE),"-")</f>
        <v>-</v>
      </c>
      <c r="D2977" t="s">
        <v>408</v>
      </c>
      <c r="E2977">
        <v>87.467501888000001</v>
      </c>
      <c r="F2977">
        <v>18.88</v>
      </c>
      <c r="G2977">
        <v>-7.9973716312413297</v>
      </c>
      <c r="H2977">
        <v>6.8292757657343399</v>
      </c>
      <c r="I2977">
        <v>-31.215678136531402</v>
      </c>
      <c r="J2977">
        <v>4.9381523160458799E-3</v>
      </c>
      <c r="K2977">
        <v>18.4201063553122</v>
      </c>
      <c r="L2977">
        <v>18.886086574922</v>
      </c>
      <c r="M2977">
        <v>55.259684613887302</v>
      </c>
      <c r="N2977">
        <v>1.63405192714697</v>
      </c>
      <c r="O2977">
        <v>34.004237288135599</v>
      </c>
      <c r="P2977">
        <v>22.042663219133701</v>
      </c>
      <c r="Q2977">
        <v>7.6507321150532007E-2</v>
      </c>
    </row>
    <row r="2978" spans="1:17" hidden="1" x14ac:dyDescent="0.3">
      <c r="A2978" t="s">
        <v>6120</v>
      </c>
      <c r="B2978" t="s">
        <v>6121</v>
      </c>
      <c r="C2978" t="str">
        <f>IFERROR(VLOOKUP(Table1[[#This Row],[Ticker]],[1]!Table1[[Symbol]:[Industry]],2,FALSE),"-")</f>
        <v>-</v>
      </c>
      <c r="D2978" t="s">
        <v>1572</v>
      </c>
      <c r="E2978">
        <v>87.422640000000001</v>
      </c>
      <c r="F2978">
        <v>25.88</v>
      </c>
      <c r="G2978">
        <v>-32.297706600140202</v>
      </c>
      <c r="H2978">
        <v>-0.26803691556387699</v>
      </c>
      <c r="I2978">
        <v>-20.554249074779399</v>
      </c>
      <c r="J2978">
        <v>-6.3591876706539496</v>
      </c>
      <c r="K2978">
        <v>27.208618613863901</v>
      </c>
      <c r="L2978">
        <v>28.328135472053098</v>
      </c>
      <c r="M2978">
        <v>48.824894527672399</v>
      </c>
      <c r="N2978">
        <v>2.1767482791844701</v>
      </c>
      <c r="O2978">
        <v>64.219474497681603</v>
      </c>
      <c r="P2978">
        <v>17.636363636363601</v>
      </c>
      <c r="Q2978">
        <v>1.1138062456993E-2</v>
      </c>
    </row>
    <row r="2979" spans="1:17" hidden="1" x14ac:dyDescent="0.3">
      <c r="A2979" t="s">
        <v>6122</v>
      </c>
      <c r="B2979" t="s">
        <v>6123</v>
      </c>
      <c r="C2979" t="str">
        <f>IFERROR(VLOOKUP(Table1[[#This Row],[Ticker]],[1]!Table1[[Symbol]:[Industry]],2,FALSE),"-")</f>
        <v>-</v>
      </c>
      <c r="E2979">
        <v>87.383002700000006</v>
      </c>
      <c r="F2979">
        <v>7.42</v>
      </c>
      <c r="G2979">
        <v>110.951968017751</v>
      </c>
      <c r="H2979">
        <v>42.401548224768298</v>
      </c>
      <c r="I2979">
        <v>40.046168002206002</v>
      </c>
      <c r="J2979">
        <v>-8.8452694178914992</v>
      </c>
      <c r="K2979">
        <v>5.9744977861433899</v>
      </c>
      <c r="L2979">
        <v>4.7433030639890301</v>
      </c>
      <c r="M2979">
        <v>54.784869813980698</v>
      </c>
      <c r="N2979">
        <v>1.46925204104651</v>
      </c>
      <c r="O2979">
        <v>12.533692722371899</v>
      </c>
      <c r="P2979">
        <v>152.38095238095201</v>
      </c>
      <c r="Q2979">
        <v>5.7150217407309002E-2</v>
      </c>
    </row>
    <row r="2980" spans="1:17" hidden="1" x14ac:dyDescent="0.3">
      <c r="A2980" t="s">
        <v>6124</v>
      </c>
      <c r="B2980" t="s">
        <v>6125</v>
      </c>
      <c r="C2980" t="str">
        <f>IFERROR(VLOOKUP(Table1[[#This Row],[Ticker]],[1]!Table1[[Symbol]:[Industry]],2,FALSE),"-")</f>
        <v>-</v>
      </c>
      <c r="E2980">
        <v>87.298683359999998</v>
      </c>
      <c r="F2980">
        <v>173.6</v>
      </c>
      <c r="G2980">
        <v>308.646235533675</v>
      </c>
      <c r="H2980">
        <v>216.71624440026801</v>
      </c>
      <c r="I2980">
        <v>265.388292022163</v>
      </c>
      <c r="J2980">
        <v>23.048246422992701</v>
      </c>
      <c r="K2980">
        <v>90.743918864682897</v>
      </c>
      <c r="L2980">
        <v>62.529892484074203</v>
      </c>
      <c r="M2980">
        <v>99.062575512939205</v>
      </c>
      <c r="N2980">
        <v>1.6064826538364101</v>
      </c>
      <c r="O2980">
        <v>0</v>
      </c>
      <c r="P2980">
        <v>367.92452830188603</v>
      </c>
    </row>
    <row r="2981" spans="1:17" hidden="1" x14ac:dyDescent="0.3">
      <c r="A2981" t="s">
        <v>6126</v>
      </c>
      <c r="B2981" t="s">
        <v>6127</v>
      </c>
      <c r="C2981" t="str">
        <f>IFERROR(VLOOKUP(Table1[[#This Row],[Ticker]],[1]!Table1[[Symbol]:[Industry]],2,FALSE),"-")</f>
        <v>-</v>
      </c>
      <c r="D2981" t="s">
        <v>617</v>
      </c>
      <c r="E2981">
        <v>87.020855999999995</v>
      </c>
      <c r="F2981">
        <v>155.6</v>
      </c>
      <c r="G2981">
        <v>196.33323160562</v>
      </c>
      <c r="H2981">
        <v>115.23380385506201</v>
      </c>
      <c r="I2981">
        <v>82.496987674337106</v>
      </c>
      <c r="J2981">
        <v>21.5015981120746</v>
      </c>
      <c r="K2981">
        <v>103.853678268083</v>
      </c>
      <c r="L2981">
        <v>79.777217176642694</v>
      </c>
      <c r="M2981">
        <v>89.603731743683994</v>
      </c>
      <c r="N2981">
        <v>1.04152001507045</v>
      </c>
      <c r="O2981">
        <v>0</v>
      </c>
      <c r="P2981">
        <v>279.51219512195098</v>
      </c>
      <c r="Q2981">
        <v>7.9848991507775996E-2</v>
      </c>
    </row>
    <row r="2982" spans="1:17" hidden="1" x14ac:dyDescent="0.3">
      <c r="A2982" t="s">
        <v>6128</v>
      </c>
      <c r="B2982" t="s">
        <v>6129</v>
      </c>
      <c r="C2982" t="str">
        <f>IFERROR(VLOOKUP(Table1[[#This Row],[Ticker]],[1]!Table1[[Symbol]:[Industry]],2,FALSE),"-")</f>
        <v>-</v>
      </c>
      <c r="D2982" t="s">
        <v>833</v>
      </c>
      <c r="E2982">
        <v>86.996139999999997</v>
      </c>
      <c r="F2982">
        <v>47.6</v>
      </c>
      <c r="G2982">
        <v>-80.426912177509195</v>
      </c>
      <c r="H2982">
        <v>9.0626660304008393</v>
      </c>
      <c r="I2982">
        <v>-45.937779848216501</v>
      </c>
      <c r="J2982">
        <v>7.3799089125499702</v>
      </c>
      <c r="K2982">
        <v>46.268967572056702</v>
      </c>
      <c r="M2982">
        <v>77.119466092736801</v>
      </c>
      <c r="N2982">
        <v>1.1256136786863</v>
      </c>
      <c r="O2982">
        <v>135.29411764705799</v>
      </c>
      <c r="P2982">
        <v>26.595744680850999</v>
      </c>
    </row>
    <row r="2983" spans="1:17" hidden="1" x14ac:dyDescent="0.3">
      <c r="A2983" t="s">
        <v>6130</v>
      </c>
      <c r="B2983" t="s">
        <v>6131</v>
      </c>
      <c r="C2983" t="str">
        <f>IFERROR(VLOOKUP(Table1[[#This Row],[Ticker]],[1]!Table1[[Symbol]:[Industry]],2,FALSE),"-")</f>
        <v>-</v>
      </c>
      <c r="D2983" t="s">
        <v>718</v>
      </c>
      <c r="E2983">
        <v>86.967899709999998</v>
      </c>
      <c r="F2983">
        <v>53.2</v>
      </c>
      <c r="G2983">
        <v>-8.1920482947075595</v>
      </c>
      <c r="H2983">
        <v>-3.0906242389710101</v>
      </c>
      <c r="I2983">
        <v>-2.2670387283030502</v>
      </c>
      <c r="J2983">
        <v>-4.5068597674462003</v>
      </c>
      <c r="K2983">
        <v>50.782234294589003</v>
      </c>
      <c r="L2983">
        <v>47.795783145553997</v>
      </c>
      <c r="M2983">
        <v>73.635405148885695</v>
      </c>
      <c r="N2983">
        <v>0.48043625143257301</v>
      </c>
      <c r="O2983">
        <v>4.1353383458646498</v>
      </c>
      <c r="P2983">
        <v>33.033258314578603</v>
      </c>
      <c r="Q2983">
        <v>-4.1911912161719999E-3</v>
      </c>
    </row>
    <row r="2984" spans="1:17" hidden="1" x14ac:dyDescent="0.3">
      <c r="A2984" t="s">
        <v>6132</v>
      </c>
      <c r="B2984" t="s">
        <v>6133</v>
      </c>
      <c r="C2984" t="str">
        <f>IFERROR(VLOOKUP(Table1[[#This Row],[Ticker]],[1]!Table1[[Symbol]:[Industry]],2,FALSE),"-")</f>
        <v>-</v>
      </c>
      <c r="E2984">
        <v>86.815799999999996</v>
      </c>
      <c r="F2984">
        <v>267.95</v>
      </c>
      <c r="G2984">
        <v>317.53879751714601</v>
      </c>
      <c r="H2984">
        <v>13.030359450261701</v>
      </c>
      <c r="I2984">
        <v>138.06698300798101</v>
      </c>
      <c r="J2984">
        <v>-2.4515324359192299</v>
      </c>
      <c r="K2984">
        <v>226.37472265858199</v>
      </c>
      <c r="L2984">
        <v>151.10215543181101</v>
      </c>
      <c r="M2984">
        <v>66.517399547965695</v>
      </c>
      <c r="N2984">
        <v>0.69269430644580898</v>
      </c>
      <c r="O2984">
        <v>5.2435155812651599</v>
      </c>
      <c r="P2984">
        <v>360.39518900343597</v>
      </c>
      <c r="Q2984">
        <v>0.133344817169299</v>
      </c>
    </row>
    <row r="2985" spans="1:17" hidden="1" x14ac:dyDescent="0.3">
      <c r="A2985" t="s">
        <v>6134</v>
      </c>
      <c r="B2985" t="s">
        <v>6135</v>
      </c>
      <c r="C2985" t="str">
        <f>IFERROR(VLOOKUP(Table1[[#This Row],[Ticker]],[1]!Table1[[Symbol]:[Industry]],2,FALSE),"-")</f>
        <v>-</v>
      </c>
      <c r="D2985" t="s">
        <v>1521</v>
      </c>
      <c r="E2985">
        <v>86.495252922000006</v>
      </c>
      <c r="F2985">
        <v>84.89</v>
      </c>
      <c r="G2985">
        <v>-23.0150061781993</v>
      </c>
      <c r="H2985">
        <v>4.7142985837736999</v>
      </c>
      <c r="I2985">
        <v>-32.0312742192096</v>
      </c>
      <c r="J2985">
        <v>19.396579943360798</v>
      </c>
      <c r="K2985">
        <v>74.294855539941693</v>
      </c>
      <c r="L2985">
        <v>76.053974718200905</v>
      </c>
      <c r="M2985">
        <v>88.246510268789507</v>
      </c>
      <c r="N2985">
        <v>1.8076912766470701</v>
      </c>
      <c r="O2985">
        <v>65.685004122982605</v>
      </c>
      <c r="P2985">
        <v>49.585903083700401</v>
      </c>
      <c r="Q2985">
        <v>0.107894963759834</v>
      </c>
    </row>
    <row r="2986" spans="1:17" hidden="1" x14ac:dyDescent="0.3">
      <c r="A2986" t="s">
        <v>6136</v>
      </c>
      <c r="B2986" t="s">
        <v>6137</v>
      </c>
      <c r="C2986" t="str">
        <f>IFERROR(VLOOKUP(Table1[[#This Row],[Ticker]],[1]!Table1[[Symbol]:[Industry]],2,FALSE),"-")</f>
        <v>-</v>
      </c>
      <c r="D2986" t="s">
        <v>216</v>
      </c>
      <c r="E2986">
        <v>86.485810000000001</v>
      </c>
      <c r="F2986">
        <v>29.11</v>
      </c>
      <c r="G2986">
        <v>31.827661019636398</v>
      </c>
      <c r="H2986">
        <v>9.74901808469067</v>
      </c>
      <c r="I2986">
        <v>-18.431813354270901</v>
      </c>
      <c r="J2986">
        <v>0.36253160194225797</v>
      </c>
      <c r="K2986">
        <v>27.984053618666799</v>
      </c>
      <c r="L2986">
        <v>25.853212392380801</v>
      </c>
      <c r="M2986">
        <v>60.810714842983799</v>
      </c>
      <c r="N2986">
        <v>0.183439400677961</v>
      </c>
      <c r="O2986">
        <v>24.905530745448299</v>
      </c>
      <c r="P2986">
        <v>102.01249132546801</v>
      </c>
      <c r="Q2986">
        <v>-1.8281823869898999E-2</v>
      </c>
    </row>
    <row r="2987" spans="1:17" hidden="1" x14ac:dyDescent="0.3">
      <c r="A2987" t="s">
        <v>6138</v>
      </c>
      <c r="B2987" t="s">
        <v>6139</v>
      </c>
      <c r="C2987" t="str">
        <f>IFERROR(VLOOKUP(Table1[[#This Row],[Ticker]],[1]!Table1[[Symbol]:[Industry]],2,FALSE),"-")</f>
        <v>-</v>
      </c>
      <c r="D2987" t="s">
        <v>915</v>
      </c>
      <c r="E2987">
        <v>86.464482779999997</v>
      </c>
      <c r="F2987">
        <v>68.650000000000006</v>
      </c>
      <c r="G2987">
        <v>7.47531215450043</v>
      </c>
      <c r="H2987">
        <v>4.0087548470699002</v>
      </c>
      <c r="I2987">
        <v>-27.8731103648784</v>
      </c>
      <c r="J2987">
        <v>3.3710919984698902</v>
      </c>
      <c r="K2987">
        <v>64.182673621771002</v>
      </c>
      <c r="L2987">
        <v>62.220106220703798</v>
      </c>
      <c r="M2987">
        <v>71.631855723524197</v>
      </c>
      <c r="N2987">
        <v>0.47896752028842199</v>
      </c>
      <c r="O2987">
        <v>41.8790968681718</v>
      </c>
      <c r="P2987">
        <v>54.269662921348299</v>
      </c>
      <c r="Q2987">
        <v>2.1368747938642001E-2</v>
      </c>
    </row>
    <row r="2988" spans="1:17" hidden="1" x14ac:dyDescent="0.3">
      <c r="A2988" t="s">
        <v>6140</v>
      </c>
      <c r="B2988" t="s">
        <v>6141</v>
      </c>
      <c r="C2988" t="str">
        <f>IFERROR(VLOOKUP(Table1[[#This Row],[Ticker]],[1]!Table1[[Symbol]:[Industry]],2,FALSE),"-")</f>
        <v>-</v>
      </c>
      <c r="D2988" t="s">
        <v>718</v>
      </c>
      <c r="E2988">
        <v>86.396236028999994</v>
      </c>
      <c r="F2988">
        <v>1000.08</v>
      </c>
      <c r="G2988">
        <v>-25.154766456304799</v>
      </c>
      <c r="H2988">
        <v>-7.4984418642414603</v>
      </c>
      <c r="I2988">
        <v>-11.9940122356619</v>
      </c>
      <c r="J2988">
        <v>-1.2750618476839399</v>
      </c>
      <c r="K2988">
        <v>999.99048269301602</v>
      </c>
      <c r="L2988">
        <v>999.98472758431797</v>
      </c>
      <c r="M2988">
        <v>51.871899376974604</v>
      </c>
      <c r="N2988">
        <v>0.91950078311335004</v>
      </c>
      <c r="O2988">
        <v>3.0917526597872</v>
      </c>
      <c r="P2988">
        <v>3.1010309278350401</v>
      </c>
      <c r="Q2988">
        <v>-0.10191571481775601</v>
      </c>
    </row>
    <row r="2989" spans="1:17" hidden="1" x14ac:dyDescent="0.3">
      <c r="A2989" t="s">
        <v>6142</v>
      </c>
      <c r="B2989" t="s">
        <v>6143</v>
      </c>
      <c r="C2989" t="str">
        <f>IFERROR(VLOOKUP(Table1[[#This Row],[Ticker]],[1]!Table1[[Symbol]:[Industry]],2,FALSE),"-")</f>
        <v>-</v>
      </c>
      <c r="E2989">
        <v>86.226749999999996</v>
      </c>
      <c r="F2989">
        <v>100.85</v>
      </c>
      <c r="G2989">
        <v>55.705481494177903</v>
      </c>
      <c r="H2989">
        <v>14.910196679975201</v>
      </c>
      <c r="I2989">
        <v>26.9088334043647</v>
      </c>
      <c r="J2989">
        <v>-4.6787507619262003</v>
      </c>
      <c r="K2989">
        <v>93.805262917995904</v>
      </c>
      <c r="L2989">
        <v>77.371303028360202</v>
      </c>
      <c r="M2989">
        <v>44.706432544313898</v>
      </c>
      <c r="N2989">
        <v>0.312863071109795</v>
      </c>
      <c r="O2989">
        <v>25.4338125929598</v>
      </c>
      <c r="P2989">
        <v>116.416309012875</v>
      </c>
      <c r="Q2989">
        <v>0.13996022460319099</v>
      </c>
    </row>
    <row r="2990" spans="1:17" hidden="1" x14ac:dyDescent="0.3">
      <c r="A2990" t="s">
        <v>6144</v>
      </c>
      <c r="B2990" t="s">
        <v>6145</v>
      </c>
      <c r="C2990" t="str">
        <f>IFERROR(VLOOKUP(Table1[[#This Row],[Ticker]],[1]!Table1[[Symbol]:[Industry]],2,FALSE),"-")</f>
        <v>-</v>
      </c>
      <c r="D2990" t="s">
        <v>98</v>
      </c>
      <c r="E2990">
        <v>86.165187849999995</v>
      </c>
      <c r="F2990">
        <v>4.49</v>
      </c>
      <c r="G2990">
        <v>128.31855191785601</v>
      </c>
      <c r="H2990">
        <v>-4.7022390770387599</v>
      </c>
      <c r="I2990">
        <v>-13.7535593716146</v>
      </c>
      <c r="J2990">
        <v>6.0242082253087501</v>
      </c>
      <c r="K2990">
        <v>4.5254669134078496</v>
      </c>
      <c r="L2990">
        <v>4.43322081486009</v>
      </c>
      <c r="M2990">
        <v>66.991987809969501</v>
      </c>
      <c r="N2990">
        <v>2.1986447275702599</v>
      </c>
      <c r="O2990">
        <v>45.434298440979902</v>
      </c>
      <c r="P2990">
        <v>153.67231638417999</v>
      </c>
    </row>
    <row r="2991" spans="1:17" hidden="1" x14ac:dyDescent="0.3">
      <c r="A2991" t="s">
        <v>6146</v>
      </c>
      <c r="B2991" t="s">
        <v>6147</v>
      </c>
      <c r="C2991" t="str">
        <f>IFERROR(VLOOKUP(Table1[[#This Row],[Ticker]],[1]!Table1[[Symbol]:[Industry]],2,FALSE),"-")</f>
        <v>-</v>
      </c>
      <c r="D2991" t="s">
        <v>46</v>
      </c>
      <c r="E2991">
        <v>85.990969640000003</v>
      </c>
      <c r="F2991">
        <v>52.3</v>
      </c>
      <c r="G2991">
        <v>55.390724562058097</v>
      </c>
      <c r="H2991">
        <v>-6.2171452235238496</v>
      </c>
      <c r="I2991">
        <v>37.620561955469398</v>
      </c>
      <c r="J2991">
        <v>-5.0568800295021203</v>
      </c>
      <c r="K2991">
        <v>53.750740861211398</v>
      </c>
      <c r="L2991">
        <v>43.923281717729999</v>
      </c>
      <c r="M2991">
        <v>29.172235945715101</v>
      </c>
      <c r="N2991">
        <v>0.48640910804050802</v>
      </c>
      <c r="O2991">
        <v>58.164435946462703</v>
      </c>
      <c r="P2991">
        <v>105.732414636556</v>
      </c>
      <c r="Q2991">
        <v>0.17054236482661</v>
      </c>
    </row>
    <row r="2992" spans="1:17" hidden="1" x14ac:dyDescent="0.3">
      <c r="A2992" t="s">
        <v>6148</v>
      </c>
      <c r="B2992" t="s">
        <v>6149</v>
      </c>
      <c r="C2992" t="str">
        <f>IFERROR(VLOOKUP(Table1[[#This Row],[Ticker]],[1]!Table1[[Symbol]:[Industry]],2,FALSE),"-")</f>
        <v>-</v>
      </c>
      <c r="E2992">
        <v>85.861989050000005</v>
      </c>
      <c r="F2992">
        <v>12289.7</v>
      </c>
      <c r="G2992">
        <v>189.202160796024</v>
      </c>
      <c r="H2992">
        <v>16.815258264645799</v>
      </c>
      <c r="I2992">
        <v>187.74576816214201</v>
      </c>
      <c r="J2992">
        <v>-2.0700684727391501</v>
      </c>
      <c r="K2992">
        <v>9983.8087586888905</v>
      </c>
      <c r="L2992">
        <v>6971.6105367078299</v>
      </c>
      <c r="M2992">
        <v>71.419933294123894</v>
      </c>
      <c r="N2992">
        <v>0.76394167860925899</v>
      </c>
      <c r="O2992">
        <v>1.71118904448439</v>
      </c>
      <c r="P2992">
        <v>251.134285714285</v>
      </c>
      <c r="Q2992">
        <v>0.17237909989876199</v>
      </c>
    </row>
    <row r="2993" spans="1:17" hidden="1" x14ac:dyDescent="0.3">
      <c r="A2993" t="s">
        <v>6150</v>
      </c>
      <c r="B2993" t="s">
        <v>6151</v>
      </c>
      <c r="C2993" t="str">
        <f>IFERROR(VLOOKUP(Table1[[#This Row],[Ticker]],[1]!Table1[[Symbol]:[Industry]],2,FALSE),"-")</f>
        <v>-</v>
      </c>
      <c r="D2993" t="s">
        <v>482</v>
      </c>
      <c r="E2993">
        <v>85.641499300000007</v>
      </c>
      <c r="F2993">
        <v>173.95</v>
      </c>
      <c r="G2993">
        <v>-46.643357226505699</v>
      </c>
      <c r="H2993">
        <v>9.3586662338665292</v>
      </c>
      <c r="I2993">
        <v>-20.4503807467154</v>
      </c>
      <c r="J2993">
        <v>3.5748926839923199</v>
      </c>
      <c r="K2993">
        <v>160.790543636975</v>
      </c>
      <c r="L2993">
        <v>173.55777170166499</v>
      </c>
      <c r="M2993">
        <v>56.335931106449003</v>
      </c>
      <c r="N2993">
        <v>1.110023124729</v>
      </c>
      <c r="O2993">
        <v>40.500143719459601</v>
      </c>
      <c r="P2993">
        <v>33.8076923076922</v>
      </c>
      <c r="Q2993">
        <v>0.118643305359553</v>
      </c>
    </row>
    <row r="2994" spans="1:17" hidden="1" x14ac:dyDescent="0.3">
      <c r="A2994" t="s">
        <v>6152</v>
      </c>
      <c r="B2994" t="s">
        <v>6153</v>
      </c>
      <c r="C2994" t="str">
        <f>IFERROR(VLOOKUP(Table1[[#This Row],[Ticker]],[1]!Table1[[Symbol]:[Industry]],2,FALSE),"-")</f>
        <v>-</v>
      </c>
      <c r="D2994" t="s">
        <v>252</v>
      </c>
      <c r="E2994">
        <v>85.343500000000006</v>
      </c>
      <c r="F2994">
        <v>13.15</v>
      </c>
      <c r="G2994">
        <v>9.6565024741270005</v>
      </c>
      <c r="H2994">
        <v>10.111717672401801</v>
      </c>
      <c r="I2994">
        <v>54.663654341003799</v>
      </c>
      <c r="J2994">
        <v>-4.6418240253343797</v>
      </c>
      <c r="K2994">
        <v>11.862759047195601</v>
      </c>
      <c r="L2994">
        <v>9.2996432693007307</v>
      </c>
      <c r="M2994">
        <v>47.686519399264199</v>
      </c>
      <c r="N2994">
        <v>0.85240950479897304</v>
      </c>
      <c r="O2994">
        <v>9.5057034220532302</v>
      </c>
      <c r="P2994">
        <v>116.31847343312999</v>
      </c>
    </row>
    <row r="2995" spans="1:17" hidden="1" x14ac:dyDescent="0.3">
      <c r="A2995" t="s">
        <v>6154</v>
      </c>
      <c r="B2995" t="s">
        <v>6155</v>
      </c>
      <c r="C2995" t="str">
        <f>IFERROR(VLOOKUP(Table1[[#This Row],[Ticker]],[1]!Table1[[Symbol]:[Industry]],2,FALSE),"-")</f>
        <v>-</v>
      </c>
      <c r="D2995" t="s">
        <v>242</v>
      </c>
      <c r="E2995">
        <v>85.156863999999999</v>
      </c>
      <c r="F2995">
        <v>208</v>
      </c>
      <c r="G2995">
        <v>-33.114296617100699</v>
      </c>
      <c r="H2995">
        <v>3.7037666819081601</v>
      </c>
      <c r="I2995">
        <v>-27.450166797207501</v>
      </c>
      <c r="J2995">
        <v>0.16396254255995099</v>
      </c>
      <c r="K2995">
        <v>211.10601164516299</v>
      </c>
      <c r="L2995">
        <v>221.19942424842901</v>
      </c>
      <c r="M2995">
        <v>54.404142086138798</v>
      </c>
      <c r="N2995">
        <v>1.17460317460317</v>
      </c>
      <c r="O2995">
        <v>62.283653846153797</v>
      </c>
      <c r="P2995">
        <v>11.229946524064101</v>
      </c>
      <c r="Q2995">
        <v>0.129538816589789</v>
      </c>
    </row>
    <row r="2996" spans="1:17" hidden="1" x14ac:dyDescent="0.3">
      <c r="A2996" t="s">
        <v>6156</v>
      </c>
      <c r="B2996" t="s">
        <v>6157</v>
      </c>
      <c r="C2996" t="str">
        <f>IFERROR(VLOOKUP(Table1[[#This Row],[Ticker]],[1]!Table1[[Symbol]:[Industry]],2,FALSE),"-")</f>
        <v>-</v>
      </c>
      <c r="D2996" t="s">
        <v>401</v>
      </c>
      <c r="E2996">
        <v>84.955330000000004</v>
      </c>
      <c r="F2996">
        <v>7.4</v>
      </c>
      <c r="G2996">
        <v>206.48480055609599</v>
      </c>
      <c r="H2996">
        <v>-9.7015144131016608</v>
      </c>
      <c r="I2996">
        <v>149.48108661426599</v>
      </c>
      <c r="J2996">
        <v>-8.8638011377696202</v>
      </c>
      <c r="K2996">
        <v>7.2300337045787204</v>
      </c>
      <c r="L2996">
        <v>4.7757747448047096</v>
      </c>
      <c r="M2996">
        <v>16.493011865986901</v>
      </c>
      <c r="N2996">
        <v>0.86714975667340999</v>
      </c>
      <c r="O2996">
        <v>26.2162162162162</v>
      </c>
      <c r="P2996">
        <v>289.47368421052602</v>
      </c>
      <c r="Q2996">
        <v>0.10465824268901799</v>
      </c>
    </row>
    <row r="2997" spans="1:17" hidden="1" x14ac:dyDescent="0.3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E2997">
        <v>84.901026000000002</v>
      </c>
      <c r="F2997">
        <v>49.98</v>
      </c>
      <c r="G2997">
        <v>-19.9107264916411</v>
      </c>
      <c r="H2997">
        <v>-2.8545762212525898</v>
      </c>
      <c r="I2997">
        <v>-6.5599743509792603</v>
      </c>
      <c r="J2997">
        <v>2.0994237490238699</v>
      </c>
      <c r="M2997">
        <v>53.367444354297199</v>
      </c>
      <c r="O2997">
        <v>19.787915166066401</v>
      </c>
      <c r="P2997">
        <v>10.820399113082001</v>
      </c>
    </row>
    <row r="2998" spans="1:17" hidden="1" x14ac:dyDescent="0.3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E2998">
        <v>84.703638365000003</v>
      </c>
      <c r="F2998">
        <v>16.13</v>
      </c>
      <c r="G2998">
        <v>-33.098252877856602</v>
      </c>
      <c r="H2998">
        <v>-8.2489734170273294</v>
      </c>
      <c r="I2998">
        <v>-33.777988077360199</v>
      </c>
      <c r="J2998">
        <v>-5.8396264122484904</v>
      </c>
      <c r="K2998">
        <v>17.3526167828757</v>
      </c>
      <c r="L2998">
        <v>18.4464591588725</v>
      </c>
      <c r="M2998">
        <v>29.932070211228801</v>
      </c>
      <c r="N2998">
        <v>0.922898782253191</v>
      </c>
      <c r="O2998">
        <v>72.969621822690598</v>
      </c>
      <c r="P2998">
        <v>5.4248366013071703</v>
      </c>
      <c r="Q2998">
        <v>6.8904936663103003E-2</v>
      </c>
    </row>
    <row r="2999" spans="1:17" hidden="1" x14ac:dyDescent="0.3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D2999" t="s">
        <v>130</v>
      </c>
      <c r="E2999">
        <v>84.457983455999994</v>
      </c>
      <c r="F2999">
        <v>23.37</v>
      </c>
      <c r="G2999">
        <v>22.4640723458194</v>
      </c>
      <c r="H2999">
        <v>-11.213966081253201</v>
      </c>
      <c r="I2999">
        <v>-25.0933804922674</v>
      </c>
      <c r="J2999">
        <v>-10.448290194140601</v>
      </c>
      <c r="K2999">
        <v>25.236400618227201</v>
      </c>
      <c r="L2999">
        <v>23.683705428408601</v>
      </c>
      <c r="M2999">
        <v>39.040130924115701</v>
      </c>
      <c r="N2999">
        <v>1.4484330426584</v>
      </c>
      <c r="O2999">
        <v>69.833119383825306</v>
      </c>
      <c r="P2999">
        <v>63.426573426573398</v>
      </c>
      <c r="Q2999">
        <v>-1.0743983862828E-2</v>
      </c>
    </row>
    <row r="3000" spans="1:17" hidden="1" x14ac:dyDescent="0.3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D3000" t="s">
        <v>948</v>
      </c>
      <c r="E3000">
        <v>84.420500000000004</v>
      </c>
      <c r="F3000">
        <v>54.5</v>
      </c>
      <c r="G3000">
        <v>-59.6515342071324</v>
      </c>
      <c r="H3000">
        <v>34.680045305245599</v>
      </c>
      <c r="I3000">
        <v>-46.300782066470497</v>
      </c>
      <c r="J3000">
        <v>24.4618996035632</v>
      </c>
      <c r="K3000">
        <v>46.972006805551601</v>
      </c>
      <c r="M3000">
        <v>82.203910508663597</v>
      </c>
      <c r="N3000">
        <v>1.75374376039933</v>
      </c>
      <c r="O3000">
        <v>59.633027522935699</v>
      </c>
      <c r="P3000">
        <v>51.3888888888888</v>
      </c>
    </row>
    <row r="3001" spans="1:17" hidden="1" x14ac:dyDescent="0.3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D3001" t="s">
        <v>137</v>
      </c>
      <c r="E3001">
        <v>84.179617500000006</v>
      </c>
      <c r="F3001">
        <v>389.45</v>
      </c>
      <c r="G3001">
        <v>187.081053022644</v>
      </c>
      <c r="H3001">
        <v>31.562505028413302</v>
      </c>
      <c r="I3001">
        <v>73.449368626718098</v>
      </c>
      <c r="J3001">
        <v>-4.4782157222681498</v>
      </c>
      <c r="K3001">
        <v>342.35558363131503</v>
      </c>
      <c r="L3001">
        <v>274.136397814823</v>
      </c>
      <c r="M3001">
        <v>57.897931529504703</v>
      </c>
      <c r="N3001">
        <v>1.5449134899257799</v>
      </c>
      <c r="O3001">
        <v>12.312235203492</v>
      </c>
      <c r="P3001">
        <v>236.89446366781999</v>
      </c>
      <c r="Q3001">
        <v>0.129139336812261</v>
      </c>
    </row>
    <row r="3002" spans="1:17" hidden="1" x14ac:dyDescent="0.3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E3002">
        <v>84.172480354999905</v>
      </c>
      <c r="F3002">
        <v>30.97</v>
      </c>
      <c r="G3002">
        <v>44.717624880188097</v>
      </c>
      <c r="H3002">
        <v>-12.953987328787001</v>
      </c>
      <c r="I3002">
        <v>6.2030945445662002</v>
      </c>
      <c r="J3002">
        <v>-3.95334516488303</v>
      </c>
      <c r="K3002">
        <v>30.3664173987837</v>
      </c>
      <c r="L3002">
        <v>27.611928223483599</v>
      </c>
      <c r="M3002">
        <v>58.377992830886399</v>
      </c>
      <c r="N3002">
        <v>1.44926780374607</v>
      </c>
      <c r="O3002">
        <v>17.855989667420001</v>
      </c>
      <c r="P3002">
        <v>82.069370958259796</v>
      </c>
      <c r="Q3002">
        <v>4.22525417096E-3</v>
      </c>
    </row>
    <row r="3003" spans="1:17" hidden="1" x14ac:dyDescent="0.3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E3003">
        <v>84.127499999999998</v>
      </c>
      <c r="F3003">
        <v>50</v>
      </c>
      <c r="G3003">
        <v>-24.241529885940398</v>
      </c>
      <c r="H3003">
        <v>-9.4602261879670504</v>
      </c>
      <c r="I3003">
        <v>-20.108140059535199</v>
      </c>
      <c r="J3003">
        <v>-13.091640330929099</v>
      </c>
      <c r="K3003">
        <v>50.624199420259799</v>
      </c>
      <c r="L3003">
        <v>49.475966743819697</v>
      </c>
      <c r="M3003">
        <v>45.434158809611802</v>
      </c>
      <c r="N3003">
        <v>4.8389328063241104</v>
      </c>
      <c r="O3003">
        <v>21.58</v>
      </c>
      <c r="P3003">
        <v>24.285359184688001</v>
      </c>
    </row>
    <row r="3004" spans="1:17" hidden="1" x14ac:dyDescent="0.3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D3004" t="s">
        <v>617</v>
      </c>
      <c r="E3004">
        <v>84.01</v>
      </c>
      <c r="F3004">
        <v>31</v>
      </c>
      <c r="G3004">
        <v>56.784895933205199</v>
      </c>
      <c r="H3004">
        <v>-15.075199449999101</v>
      </c>
      <c r="I3004">
        <v>-11.8738133592545</v>
      </c>
      <c r="J3004">
        <v>-2.8879650734903901</v>
      </c>
      <c r="K3004">
        <v>32.152661508975697</v>
      </c>
      <c r="L3004">
        <v>29.579649409441299</v>
      </c>
      <c r="M3004">
        <v>47.562496584598101</v>
      </c>
      <c r="N3004">
        <v>0.73942719641699595</v>
      </c>
      <c r="O3004">
        <v>29.0322580645161</v>
      </c>
      <c r="P3004">
        <v>92.069392812887202</v>
      </c>
      <c r="Q3004">
        <v>2.7330835663163001E-2</v>
      </c>
    </row>
    <row r="3005" spans="1:17" hidden="1" x14ac:dyDescent="0.3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D3005" t="s">
        <v>539</v>
      </c>
      <c r="E3005">
        <v>83.536415599999998</v>
      </c>
      <c r="F3005">
        <v>102.85</v>
      </c>
      <c r="G3005">
        <v>-4.5669177252795103</v>
      </c>
      <c r="H3005">
        <v>-19.7011528152591</v>
      </c>
      <c r="I3005">
        <v>-10.372577543054099</v>
      </c>
      <c r="J3005">
        <v>-4.7404083823374101</v>
      </c>
      <c r="K3005">
        <v>117.06949149155</v>
      </c>
      <c r="L3005">
        <v>109.089000968763</v>
      </c>
      <c r="M3005">
        <v>43.054264906003603</v>
      </c>
      <c r="N3005">
        <v>2.0824949698189101</v>
      </c>
      <c r="O3005">
        <v>54.934370442391803</v>
      </c>
      <c r="P3005">
        <v>29.861111111111001</v>
      </c>
      <c r="Q3005">
        <v>-1.1610646490403999E-2</v>
      </c>
    </row>
    <row r="3006" spans="1:17" hidden="1" x14ac:dyDescent="0.3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E3006">
        <v>83.116799999999998</v>
      </c>
      <c r="F3006">
        <v>192</v>
      </c>
      <c r="G3006">
        <v>221.21663264558799</v>
      </c>
      <c r="H3006">
        <v>23.817284104406099</v>
      </c>
      <c r="I3006">
        <v>33.066878116346999</v>
      </c>
      <c r="J3006">
        <v>25.094801166014602</v>
      </c>
      <c r="K3006">
        <v>152.855492684555</v>
      </c>
      <c r="L3006">
        <v>133.73593556062599</v>
      </c>
      <c r="M3006">
        <v>88.489989351284393</v>
      </c>
      <c r="N3006">
        <v>1.22336976101837</v>
      </c>
      <c r="O3006">
        <v>8.3072916666666607</v>
      </c>
      <c r="P3006">
        <v>281.935483870967</v>
      </c>
    </row>
    <row r="3007" spans="1:17" hidden="1" x14ac:dyDescent="0.3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D3007" t="s">
        <v>59</v>
      </c>
      <c r="E3007">
        <v>82.811777160000005</v>
      </c>
      <c r="F3007">
        <v>140.35</v>
      </c>
      <c r="G3007">
        <v>-8.1023024780206292</v>
      </c>
      <c r="H3007">
        <v>9.5091051343054396</v>
      </c>
      <c r="I3007">
        <v>-15.442984805882899</v>
      </c>
      <c r="J3007">
        <v>-1.34805454841386</v>
      </c>
      <c r="K3007">
        <v>132.26097834297201</v>
      </c>
      <c r="L3007">
        <v>127.740363421399</v>
      </c>
      <c r="M3007">
        <v>63.827358755079899</v>
      </c>
      <c r="N3007">
        <v>1.96609709782817</v>
      </c>
      <c r="O3007">
        <v>11.863199144994599</v>
      </c>
      <c r="P3007">
        <v>43.141254462009101</v>
      </c>
      <c r="Q3007">
        <v>-7.1745767879723005E-2</v>
      </c>
    </row>
    <row r="3008" spans="1:17" hidden="1" x14ac:dyDescent="0.3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D3008" t="s">
        <v>948</v>
      </c>
      <c r="E3008">
        <v>82.771249999999995</v>
      </c>
      <c r="F3008">
        <v>143.94999999999999</v>
      </c>
      <c r="G3008">
        <v>-56.494639854987703</v>
      </c>
      <c r="H3008">
        <v>-4.2482807452669196</v>
      </c>
      <c r="I3008">
        <v>-32.582322670490399</v>
      </c>
      <c r="J3008">
        <v>-0.226110798732896</v>
      </c>
      <c r="K3008">
        <v>150.024987565814</v>
      </c>
      <c r="L3008">
        <v>174.53771398856301</v>
      </c>
      <c r="M3008">
        <v>44.297780065850603</v>
      </c>
      <c r="N3008">
        <v>0.76389304812834202</v>
      </c>
      <c r="O3008">
        <v>53.803403959708199</v>
      </c>
      <c r="P3008">
        <v>5.0729927007299098</v>
      </c>
      <c r="Q3008">
        <v>0.20729622612533799</v>
      </c>
    </row>
    <row r="3009" spans="1:17" hidden="1" x14ac:dyDescent="0.3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E3009">
        <v>82.716380599999994</v>
      </c>
      <c r="F3009">
        <v>73.989999999999995</v>
      </c>
      <c r="G3009">
        <v>-40.235061513226803</v>
      </c>
      <c r="H3009">
        <v>-5.9917541596572796</v>
      </c>
      <c r="I3009">
        <v>-9.8209932675216596</v>
      </c>
      <c r="J3009">
        <v>-4.8074777932081201</v>
      </c>
      <c r="K3009">
        <v>70.422974211048199</v>
      </c>
      <c r="L3009">
        <v>71.979043455902897</v>
      </c>
      <c r="M3009">
        <v>68.618669271581496</v>
      </c>
      <c r="N3009">
        <v>1.3558420449927899</v>
      </c>
      <c r="O3009">
        <v>41.911069063386897</v>
      </c>
      <c r="P3009">
        <v>23.213988343047401</v>
      </c>
      <c r="Q3009">
        <v>0.200920520621962</v>
      </c>
    </row>
    <row r="3010" spans="1:17" hidden="1" x14ac:dyDescent="0.3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D3010" t="s">
        <v>653</v>
      </c>
      <c r="E3010">
        <v>82.580680000000001</v>
      </c>
      <c r="F3010">
        <v>300.95</v>
      </c>
      <c r="G3010">
        <v>171.35332416622899</v>
      </c>
      <c r="H3010">
        <v>-2.48320224955734</v>
      </c>
      <c r="I3010">
        <v>57.022542293826</v>
      </c>
      <c r="J3010">
        <v>-1.6175276011085999</v>
      </c>
      <c r="K3010">
        <v>294.73186934334001</v>
      </c>
      <c r="L3010">
        <v>231.21214545718499</v>
      </c>
      <c r="M3010">
        <v>48.419558484850199</v>
      </c>
      <c r="N3010">
        <v>0.65173383317713196</v>
      </c>
      <c r="O3010">
        <v>33.277953148363501</v>
      </c>
      <c r="P3010">
        <v>201.46248622658501</v>
      </c>
      <c r="Q3010">
        <v>0.124693318316013</v>
      </c>
    </row>
    <row r="3011" spans="1:17" hidden="1" x14ac:dyDescent="0.3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D3011" t="s">
        <v>686</v>
      </c>
      <c r="E3011">
        <v>82.513193324</v>
      </c>
      <c r="F3011">
        <v>25.57</v>
      </c>
      <c r="G3011">
        <v>6.34543416431086</v>
      </c>
      <c r="H3011">
        <v>4.4827407538208002</v>
      </c>
      <c r="I3011">
        <v>-12.5850297474041</v>
      </c>
      <c r="J3011">
        <v>-2.2986838949280299</v>
      </c>
      <c r="K3011">
        <v>25.387918667177502</v>
      </c>
      <c r="L3011">
        <v>24.613596590125901</v>
      </c>
      <c r="M3011">
        <v>50.965311638921499</v>
      </c>
      <c r="N3011">
        <v>1.0612925483423401</v>
      </c>
      <c r="O3011">
        <v>53.041264455995702</v>
      </c>
      <c r="P3011">
        <v>47.933958076448803</v>
      </c>
      <c r="Q3011">
        <v>6.4017158969045002E-2</v>
      </c>
    </row>
    <row r="3012" spans="1:17" hidden="1" x14ac:dyDescent="0.3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482</v>
      </c>
      <c r="E3012">
        <v>82.510476679999996</v>
      </c>
      <c r="F3012">
        <v>47.8</v>
      </c>
      <c r="G3012">
        <v>-64.849606244363798</v>
      </c>
      <c r="H3012">
        <v>12.0572164478604</v>
      </c>
      <c r="I3012">
        <v>-35.462111820649298</v>
      </c>
      <c r="J3012">
        <v>19.567151940247101</v>
      </c>
      <c r="K3012">
        <v>43.785072758146299</v>
      </c>
      <c r="L3012">
        <v>53.560423660545702</v>
      </c>
      <c r="M3012">
        <v>70.822789446719398</v>
      </c>
      <c r="N3012">
        <v>2.0706678839480999</v>
      </c>
      <c r="O3012">
        <v>73.596040080082304</v>
      </c>
      <c r="P3012">
        <v>32.298566064287598</v>
      </c>
      <c r="Q3012">
        <v>2.5695063940684E-2</v>
      </c>
    </row>
    <row r="3013" spans="1:17" hidden="1" x14ac:dyDescent="0.3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D3013" t="s">
        <v>1099</v>
      </c>
      <c r="E3013">
        <v>82.4208</v>
      </c>
      <c r="F3013">
        <v>70</v>
      </c>
      <c r="G3013">
        <v>82.0536429410826</v>
      </c>
      <c r="H3013">
        <v>17.4335339970721</v>
      </c>
      <c r="I3013">
        <v>-24.2287176548164</v>
      </c>
      <c r="J3013">
        <v>-1.4179189905410801</v>
      </c>
      <c r="K3013">
        <v>69.503780030320897</v>
      </c>
      <c r="L3013">
        <v>66.6058685538394</v>
      </c>
      <c r="M3013">
        <v>60.8681836752083</v>
      </c>
      <c r="N3013">
        <v>0.42815249266862099</v>
      </c>
      <c r="O3013">
        <v>41</v>
      </c>
      <c r="P3013">
        <v>125.503355704697</v>
      </c>
    </row>
    <row r="3014" spans="1:17" hidden="1" x14ac:dyDescent="0.3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1415</v>
      </c>
      <c r="E3014">
        <v>82.360971989999996</v>
      </c>
      <c r="F3014">
        <v>19.170000000000002</v>
      </c>
      <c r="G3014">
        <v>342.20721114343098</v>
      </c>
      <c r="H3014">
        <v>-7.1265063388126801</v>
      </c>
      <c r="I3014">
        <v>355.55796328409298</v>
      </c>
      <c r="J3014">
        <v>-2.32548201575116</v>
      </c>
      <c r="K3014">
        <v>17.9487047221536</v>
      </c>
      <c r="M3014">
        <v>65.163115255733601</v>
      </c>
      <c r="N3014">
        <v>0.30610429938739397</v>
      </c>
      <c r="O3014">
        <v>12.0500782472613</v>
      </c>
      <c r="P3014">
        <v>367.56097560975599</v>
      </c>
    </row>
    <row r="3015" spans="1:17" hidden="1" x14ac:dyDescent="0.3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D3015" t="s">
        <v>98</v>
      </c>
      <c r="E3015">
        <v>82.260864314999907</v>
      </c>
      <c r="F3015">
        <v>15.33</v>
      </c>
      <c r="G3015">
        <v>16.1074227482871</v>
      </c>
      <c r="H3015">
        <v>0.34508109395631098</v>
      </c>
      <c r="I3015">
        <v>-8.0708089358322894</v>
      </c>
      <c r="J3015">
        <v>-8.1427895429305702E-2</v>
      </c>
      <c r="K3015">
        <v>15.6492394805597</v>
      </c>
      <c r="L3015">
        <v>16.1039994340722</v>
      </c>
      <c r="M3015">
        <v>53.3203991169445</v>
      </c>
      <c r="N3015">
        <v>1.5323565896072699</v>
      </c>
      <c r="O3015">
        <v>92.106979778212605</v>
      </c>
      <c r="P3015">
        <v>44.622641509433898</v>
      </c>
      <c r="Q3015">
        <v>-2.6255318025432E-2</v>
      </c>
    </row>
    <row r="3016" spans="1:17" hidden="1" x14ac:dyDescent="0.3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46</v>
      </c>
      <c r="E3016">
        <v>82.226182199999997</v>
      </c>
      <c r="F3016">
        <v>106</v>
      </c>
      <c r="G3016">
        <v>45.613977469159103</v>
      </c>
      <c r="H3016">
        <v>21.847721029968302</v>
      </c>
      <c r="I3016">
        <v>74.125170290667299</v>
      </c>
      <c r="J3016">
        <v>-4.0273554256655899</v>
      </c>
      <c r="K3016">
        <v>93.650711439161498</v>
      </c>
      <c r="M3016">
        <v>48.215990304333303</v>
      </c>
      <c r="N3016">
        <v>1.0541436464088301</v>
      </c>
      <c r="O3016">
        <v>7.5471698113207504</v>
      </c>
      <c r="P3016">
        <v>135.555555555555</v>
      </c>
    </row>
    <row r="3017" spans="1:17" hidden="1" x14ac:dyDescent="0.3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E3017">
        <v>82.202430000000007</v>
      </c>
      <c r="F3017">
        <v>40.65</v>
      </c>
      <c r="G3017">
        <v>-44.522585305457703</v>
      </c>
      <c r="H3017">
        <v>4.7438013690016803</v>
      </c>
      <c r="I3017">
        <v>-19.867926196923001</v>
      </c>
      <c r="J3017">
        <v>-6.2189849422135701</v>
      </c>
      <c r="K3017">
        <v>43.060900834459197</v>
      </c>
      <c r="L3017">
        <v>45.555285881246398</v>
      </c>
      <c r="M3017">
        <v>37.849225744957003</v>
      </c>
      <c r="N3017">
        <v>4.5385015484590499</v>
      </c>
      <c r="O3017">
        <v>68.487084870848605</v>
      </c>
      <c r="P3017">
        <v>16.1428571428571</v>
      </c>
      <c r="Q3017">
        <v>0.12151294047200099</v>
      </c>
    </row>
    <row r="3018" spans="1:17" hidden="1" x14ac:dyDescent="0.3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401</v>
      </c>
      <c r="E3018">
        <v>82.120310669999995</v>
      </c>
      <c r="F3018">
        <v>76.290000000000006</v>
      </c>
      <c r="G3018">
        <v>74.804130270517305</v>
      </c>
      <c r="H3018">
        <v>-0.37268131086127898</v>
      </c>
      <c r="I3018">
        <v>-3.06398619400494</v>
      </c>
      <c r="J3018">
        <v>-3.7247219733732999</v>
      </c>
      <c r="K3018">
        <v>72.233694755486397</v>
      </c>
      <c r="L3018">
        <v>66.802402225109006</v>
      </c>
      <c r="M3018">
        <v>62.856566401259499</v>
      </c>
      <c r="N3018">
        <v>1.9239644837066701</v>
      </c>
      <c r="O3018">
        <v>28.457202778869998</v>
      </c>
      <c r="P3018">
        <v>117.90916880891101</v>
      </c>
      <c r="Q3018">
        <v>7.5216326607023001E-2</v>
      </c>
    </row>
    <row r="3019" spans="1:17" hidden="1" x14ac:dyDescent="0.3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E3019">
        <v>82.043063340000003</v>
      </c>
      <c r="F3019">
        <v>5.1100000000000003</v>
      </c>
      <c r="G3019">
        <v>-93.213149274862005</v>
      </c>
      <c r="H3019">
        <v>-14.1541181332343</v>
      </c>
      <c r="I3019">
        <v>-83.692763018183598</v>
      </c>
      <c r="J3019">
        <v>-0.69366649884673104</v>
      </c>
      <c r="K3019">
        <v>6.0702013105933004</v>
      </c>
      <c r="L3019">
        <v>10.884663401258299</v>
      </c>
      <c r="M3019">
        <v>29.677820641586599</v>
      </c>
      <c r="N3019">
        <v>1.0335492539229001</v>
      </c>
      <c r="O3019">
        <v>361.83953033268102</v>
      </c>
      <c r="P3019">
        <v>4.0733197556008101</v>
      </c>
      <c r="Q3019">
        <v>0.14538946256756999</v>
      </c>
    </row>
    <row r="3020" spans="1:17" hidden="1" x14ac:dyDescent="0.3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D3020" t="s">
        <v>148</v>
      </c>
      <c r="E3020">
        <v>82.026381779999994</v>
      </c>
      <c r="F3020">
        <v>89.64</v>
      </c>
      <c r="G3020">
        <v>130.395165633532</v>
      </c>
      <c r="H3020">
        <v>13.6396309734405</v>
      </c>
      <c r="I3020">
        <v>-10.9546525015167</v>
      </c>
      <c r="J3020">
        <v>-1.3187776946784799</v>
      </c>
      <c r="K3020">
        <v>94.643358626140497</v>
      </c>
      <c r="L3020">
        <v>84.026310143656701</v>
      </c>
      <c r="M3020">
        <v>42.229692200806603</v>
      </c>
      <c r="N3020">
        <v>0.93882377820867402</v>
      </c>
      <c r="O3020">
        <v>40.963855421686702</v>
      </c>
      <c r="P3020">
        <v>169.99999999999901</v>
      </c>
      <c r="Q3020">
        <v>0.16330669376432499</v>
      </c>
    </row>
    <row r="3021" spans="1:17" hidden="1" x14ac:dyDescent="0.3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D3021" t="s">
        <v>109</v>
      </c>
      <c r="E3021">
        <v>81.915019439999995</v>
      </c>
      <c r="F3021">
        <v>70.8</v>
      </c>
      <c r="G3021">
        <v>38.915377064997699</v>
      </c>
      <c r="H3021">
        <v>0.56145556165588495</v>
      </c>
      <c r="I3021">
        <v>-15.0167109557997</v>
      </c>
      <c r="J3021">
        <v>21.302651295380901</v>
      </c>
      <c r="K3021">
        <v>67.2716790971606</v>
      </c>
      <c r="L3021">
        <v>66.196823752706806</v>
      </c>
      <c r="M3021">
        <v>70.928903055158003</v>
      </c>
      <c r="N3021">
        <v>3.5767852356716001</v>
      </c>
      <c r="O3021">
        <v>48.446327683615799</v>
      </c>
      <c r="Q3021">
        <v>0.10831959993153401</v>
      </c>
    </row>
    <row r="3022" spans="1:17" hidden="1" x14ac:dyDescent="0.3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D3022" t="s">
        <v>631</v>
      </c>
      <c r="E3022">
        <v>81.868454084999996</v>
      </c>
      <c r="F3022">
        <v>68.09</v>
      </c>
      <c r="G3022">
        <v>84.153927841367604</v>
      </c>
      <c r="H3022">
        <v>35.357700982901299</v>
      </c>
      <c r="I3022">
        <v>27.211872156038201</v>
      </c>
      <c r="J3022">
        <v>-7.9864712436570997</v>
      </c>
      <c r="K3022">
        <v>60.339997497834297</v>
      </c>
      <c r="L3022">
        <v>50.7463046201662</v>
      </c>
      <c r="M3022">
        <v>49.8060586255747</v>
      </c>
      <c r="N3022">
        <v>1.3365839567089699</v>
      </c>
      <c r="O3022">
        <v>13.6730797473931</v>
      </c>
      <c r="P3022">
        <v>152.09181784524199</v>
      </c>
      <c r="Q3022">
        <v>4.2299955804383997E-2</v>
      </c>
    </row>
    <row r="3023" spans="1:17" hidden="1" x14ac:dyDescent="0.3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242</v>
      </c>
      <c r="E3023">
        <v>81.673132249999995</v>
      </c>
      <c r="F3023">
        <v>228.85</v>
      </c>
      <c r="G3023">
        <v>170.35627559053</v>
      </c>
      <c r="H3023">
        <v>2.1779774805971499</v>
      </c>
      <c r="I3023">
        <v>135.61655053951699</v>
      </c>
      <c r="J3023">
        <v>3.7319573380905098</v>
      </c>
      <c r="K3023">
        <v>181.50270180052499</v>
      </c>
      <c r="L3023">
        <v>113.46579626700699</v>
      </c>
      <c r="M3023">
        <v>59.148258939018802</v>
      </c>
      <c r="N3023">
        <v>1.6010466513755</v>
      </c>
      <c r="O3023">
        <v>9.6788289272449202</v>
      </c>
      <c r="P3023">
        <v>404.96469549867601</v>
      </c>
      <c r="Q3023">
        <v>0.190333612567676</v>
      </c>
    </row>
    <row r="3024" spans="1:17" hidden="1" x14ac:dyDescent="0.3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D3024" t="s">
        <v>1141</v>
      </c>
      <c r="E3024">
        <v>81.401877137</v>
      </c>
      <c r="F3024">
        <v>0.89</v>
      </c>
      <c r="G3024">
        <v>60.062902200341902</v>
      </c>
      <c r="H3024">
        <v>25.833891459091699</v>
      </c>
      <c r="I3024">
        <v>15.1398448171943</v>
      </c>
      <c r="J3024">
        <v>3.2703926977706002</v>
      </c>
      <c r="K3024">
        <v>0.79920886614957698</v>
      </c>
      <c r="L3024">
        <v>0.73676383411104496</v>
      </c>
      <c r="M3024">
        <v>60.720032980133197</v>
      </c>
      <c r="N3024">
        <v>3.5733191897052001</v>
      </c>
      <c r="O3024">
        <v>34.831460674157299</v>
      </c>
      <c r="P3024">
        <v>122.5</v>
      </c>
      <c r="Q3024">
        <v>1.6699022707156001E-2</v>
      </c>
    </row>
    <row r="3025" spans="1:17" hidden="1" x14ac:dyDescent="0.3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E3025">
        <v>81.298624000000004</v>
      </c>
      <c r="F3025">
        <v>108.8</v>
      </c>
      <c r="G3025">
        <v>12.5423065095941</v>
      </c>
      <c r="H3025">
        <v>0.295429920630225</v>
      </c>
      <c r="I3025">
        <v>10.106976450992599</v>
      </c>
      <c r="J3025">
        <v>-2.1241184514575302</v>
      </c>
      <c r="K3025">
        <v>100.451344805408</v>
      </c>
      <c r="L3025">
        <v>92.7236496167165</v>
      </c>
      <c r="M3025">
        <v>62.369142958633901</v>
      </c>
      <c r="N3025">
        <v>3.5398130038100102</v>
      </c>
      <c r="O3025">
        <v>32.352941176470502</v>
      </c>
      <c r="P3025">
        <v>56.546762589928001</v>
      </c>
      <c r="Q3025">
        <v>0.113983025326282</v>
      </c>
    </row>
    <row r="3026" spans="1:17" hidden="1" x14ac:dyDescent="0.3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E3026">
        <v>81.085122150000004</v>
      </c>
      <c r="F3026">
        <v>107.7</v>
      </c>
      <c r="G3026">
        <v>-24.0367371850453</v>
      </c>
      <c r="H3026">
        <v>2.0549622708361501</v>
      </c>
      <c r="I3026">
        <v>-26.526821849472299</v>
      </c>
      <c r="J3026">
        <v>13.637981630576901</v>
      </c>
      <c r="K3026">
        <v>98.153997807873495</v>
      </c>
      <c r="L3026">
        <v>114.12564122678801</v>
      </c>
      <c r="M3026">
        <v>74.157387695891003</v>
      </c>
      <c r="N3026">
        <v>1.75449409347714</v>
      </c>
      <c r="O3026">
        <v>62.395543175487397</v>
      </c>
      <c r="P3026">
        <v>59.5555555555555</v>
      </c>
    </row>
    <row r="3027" spans="1:17" hidden="1" x14ac:dyDescent="0.3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D3027" t="s">
        <v>49</v>
      </c>
      <c r="E3027">
        <v>80.923980567999905</v>
      </c>
      <c r="F3027">
        <v>91.01</v>
      </c>
      <c r="G3027">
        <v>202.256026750377</v>
      </c>
      <c r="H3027">
        <v>-24.930634534791999</v>
      </c>
      <c r="I3027">
        <v>-25.7376094820609</v>
      </c>
      <c r="J3027">
        <v>-1.3305865561792201</v>
      </c>
      <c r="K3027">
        <v>97.894466356615197</v>
      </c>
      <c r="L3027">
        <v>87.595472564412802</v>
      </c>
      <c r="M3027">
        <v>41.519665858494299</v>
      </c>
      <c r="N3027">
        <v>0.36260721521257799</v>
      </c>
      <c r="O3027">
        <v>30.590045049994401</v>
      </c>
      <c r="P3027">
        <v>227.60979121670201</v>
      </c>
    </row>
    <row r="3028" spans="1:17" hidden="1" x14ac:dyDescent="0.3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E3028">
        <v>80.810100000000006</v>
      </c>
      <c r="F3028">
        <v>127</v>
      </c>
      <c r="G3028">
        <v>-4.4013835139437596</v>
      </c>
      <c r="H3028">
        <v>-1.7617369562087699</v>
      </c>
      <c r="I3028">
        <v>-7.51066412753873</v>
      </c>
      <c r="J3028">
        <v>4.4626430703488396</v>
      </c>
      <c r="K3028">
        <v>124.069950348804</v>
      </c>
      <c r="M3028">
        <v>50.894673548825999</v>
      </c>
      <c r="N3028">
        <v>0.80393274437161499</v>
      </c>
      <c r="O3028">
        <v>19.842519685039299</v>
      </c>
      <c r="P3028">
        <v>31.606217616580299</v>
      </c>
    </row>
    <row r="3029" spans="1:17" hidden="1" x14ac:dyDescent="0.3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D3029" t="s">
        <v>686</v>
      </c>
      <c r="E3029">
        <v>80.784000000000006</v>
      </c>
      <c r="F3029">
        <v>1.32</v>
      </c>
      <c r="G3029">
        <v>13.646235533675201</v>
      </c>
      <c r="H3029">
        <v>46.945002570202803</v>
      </c>
      <c r="I3029">
        <v>-17.717298039948499</v>
      </c>
      <c r="J3029">
        <v>42.023907224481</v>
      </c>
      <c r="K3029">
        <v>1.02557773742432</v>
      </c>
      <c r="L3029">
        <v>1.06599202739431</v>
      </c>
      <c r="M3029">
        <v>77.636422863705107</v>
      </c>
      <c r="N3029">
        <v>2.39132355154223</v>
      </c>
      <c r="O3029">
        <v>28.7878787878787</v>
      </c>
      <c r="P3029">
        <v>55.294117647058798</v>
      </c>
      <c r="Q3029">
        <v>-1.2612913330863999E-2</v>
      </c>
    </row>
    <row r="3030" spans="1:17" hidden="1" x14ac:dyDescent="0.3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D3030" t="s">
        <v>948</v>
      </c>
      <c r="E3030">
        <v>80.66</v>
      </c>
      <c r="F3030">
        <v>218</v>
      </c>
      <c r="G3030">
        <v>-34.878562142191001</v>
      </c>
      <c r="H3030">
        <v>-7.4762883664851296</v>
      </c>
      <c r="I3030">
        <v>-28.860373118950299</v>
      </c>
      <c r="J3030">
        <v>-1.22874410798964</v>
      </c>
      <c r="K3030">
        <v>220.98982779793599</v>
      </c>
      <c r="L3030">
        <v>233.97433329696099</v>
      </c>
      <c r="M3030">
        <v>44.730157210434299</v>
      </c>
      <c r="N3030">
        <v>1.89930936360672</v>
      </c>
      <c r="O3030">
        <v>39.426605504587101</v>
      </c>
      <c r="P3030">
        <v>4.2563366810138596</v>
      </c>
      <c r="Q3030">
        <v>-2.7987585682993001E-2</v>
      </c>
    </row>
    <row r="3031" spans="1:17" hidden="1" x14ac:dyDescent="0.3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D3031" t="s">
        <v>1331</v>
      </c>
      <c r="E3031">
        <v>80.528478539999995</v>
      </c>
      <c r="F3031">
        <v>78.42</v>
      </c>
      <c r="G3031">
        <v>-7.6413657872493603</v>
      </c>
      <c r="H3031">
        <v>0.71182573139223604</v>
      </c>
      <c r="I3031">
        <v>-12.066730944243099</v>
      </c>
      <c r="J3031">
        <v>-2.7624320233474799</v>
      </c>
      <c r="K3031">
        <v>75.975657580238206</v>
      </c>
      <c r="L3031">
        <v>75.619050999734796</v>
      </c>
      <c r="M3031">
        <v>59.267856912778598</v>
      </c>
      <c r="N3031">
        <v>1.10064795607724</v>
      </c>
      <c r="O3031">
        <v>25.350675847997898</v>
      </c>
      <c r="P3031">
        <v>30.1576763485477</v>
      </c>
      <c r="Q3031">
        <v>5.347275884838E-3</v>
      </c>
    </row>
    <row r="3032" spans="1:17" hidden="1" x14ac:dyDescent="0.3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D3032" t="s">
        <v>130</v>
      </c>
      <c r="E3032">
        <v>80.417217272000002</v>
      </c>
      <c r="F3032">
        <v>28.28</v>
      </c>
      <c r="G3032">
        <v>-0.66240644163335105</v>
      </c>
      <c r="H3032">
        <v>-4.6359238377967902</v>
      </c>
      <c r="I3032">
        <v>-28.826541737427501</v>
      </c>
      <c r="J3032">
        <v>-2.4540543450044101</v>
      </c>
      <c r="K3032">
        <v>29.775545296249302</v>
      </c>
      <c r="L3032">
        <v>30.264096941083999</v>
      </c>
      <c r="M3032">
        <v>47.935952824906998</v>
      </c>
      <c r="N3032">
        <v>1.35718846398172</v>
      </c>
      <c r="O3032">
        <v>54.490806223479403</v>
      </c>
      <c r="P3032">
        <v>27.387387387387299</v>
      </c>
      <c r="Q3032">
        <v>2.1364395599759001E-2</v>
      </c>
    </row>
    <row r="3033" spans="1:17" hidden="1" x14ac:dyDescent="0.3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304</v>
      </c>
      <c r="E3033">
        <v>80.185000000000002</v>
      </c>
      <c r="F3033">
        <v>114.55</v>
      </c>
      <c r="G3033">
        <v>148.03525701338799</v>
      </c>
      <c r="H3033">
        <v>11.9790857331203</v>
      </c>
      <c r="I3033">
        <v>98.026323941297207</v>
      </c>
      <c r="J3033">
        <v>-14.494519701378699</v>
      </c>
      <c r="K3033">
        <v>105.96941321728301</v>
      </c>
      <c r="L3033">
        <v>79.084154359330796</v>
      </c>
      <c r="M3033">
        <v>47.163211703746498</v>
      </c>
      <c r="N3033">
        <v>0.480673265229216</v>
      </c>
      <c r="O3033">
        <v>23.963334788301999</v>
      </c>
      <c r="P3033">
        <v>186.44661165291299</v>
      </c>
      <c r="Q3033">
        <v>9.8536044245286003E-2</v>
      </c>
    </row>
    <row r="3034" spans="1:17" hidden="1" x14ac:dyDescent="0.3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D3034" t="s">
        <v>617</v>
      </c>
      <c r="E3034">
        <v>80.170052815999995</v>
      </c>
      <c r="F3034">
        <v>92.77</v>
      </c>
      <c r="G3034">
        <v>2.9588219790418102</v>
      </c>
      <c r="H3034">
        <v>3.3570116842626501</v>
      </c>
      <c r="I3034">
        <v>-19.233012325662799</v>
      </c>
      <c r="J3034">
        <v>-2.4578575466086701</v>
      </c>
      <c r="K3034">
        <v>93.278834387238504</v>
      </c>
      <c r="L3034">
        <v>90.924436215487006</v>
      </c>
      <c r="M3034">
        <v>51.254936695368897</v>
      </c>
      <c r="N3034">
        <v>0.49414509990883898</v>
      </c>
      <c r="O3034">
        <v>28.651503718874601</v>
      </c>
      <c r="P3034">
        <v>36.026392961876802</v>
      </c>
      <c r="Q3034">
        <v>8.3670045806860001E-3</v>
      </c>
    </row>
    <row r="3035" spans="1:17" hidden="1" x14ac:dyDescent="0.3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569</v>
      </c>
      <c r="E3035">
        <v>80.153359440000003</v>
      </c>
      <c r="F3035">
        <v>47.74</v>
      </c>
      <c r="G3035">
        <v>52.118354492783098</v>
      </c>
      <c r="H3035">
        <v>1.6141944893947899</v>
      </c>
      <c r="I3035">
        <v>10.627349862880701</v>
      </c>
      <c r="J3035">
        <v>5.3901236666461996</v>
      </c>
      <c r="K3035">
        <v>44.352700742493901</v>
      </c>
      <c r="L3035">
        <v>37.908819360941997</v>
      </c>
      <c r="M3035">
        <v>56.024060278190397</v>
      </c>
      <c r="N3035">
        <v>0.77809271421438697</v>
      </c>
      <c r="O3035">
        <v>12.484289903644701</v>
      </c>
      <c r="P3035">
        <v>96.784830997526797</v>
      </c>
      <c r="Q3035">
        <v>8.1536479403365003E-2</v>
      </c>
    </row>
    <row r="3036" spans="1:17" hidden="1" x14ac:dyDescent="0.3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E3036">
        <v>80.114112000000006</v>
      </c>
      <c r="F3036">
        <v>27.04</v>
      </c>
      <c r="G3036">
        <v>-98.026831671984098</v>
      </c>
      <c r="H3036">
        <v>0.78156283533457205</v>
      </c>
      <c r="I3036">
        <v>-81.627815740625707</v>
      </c>
      <c r="J3036">
        <v>-8.9699430788649401</v>
      </c>
      <c r="K3036">
        <v>32.8282331588698</v>
      </c>
      <c r="L3036">
        <v>56.056686025220301</v>
      </c>
      <c r="M3036">
        <v>40.1317768117216</v>
      </c>
      <c r="N3036">
        <v>0.58712824122366503</v>
      </c>
      <c r="O3036">
        <v>303.106508875739</v>
      </c>
      <c r="P3036">
        <v>20.071047957371199</v>
      </c>
      <c r="Q3036">
        <v>-4.5498023597584002E-2</v>
      </c>
    </row>
    <row r="3037" spans="1:17" hidden="1" x14ac:dyDescent="0.3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E3037">
        <v>80.083753200000004</v>
      </c>
      <c r="F3037">
        <v>35.130000000000003</v>
      </c>
      <c r="G3037">
        <v>179.329670052322</v>
      </c>
      <c r="H3037">
        <v>27.962096587296799</v>
      </c>
      <c r="I3037">
        <v>89.199736815230594</v>
      </c>
      <c r="J3037">
        <v>3.3595192574853998</v>
      </c>
      <c r="K3037">
        <v>31.221242374392599</v>
      </c>
      <c r="L3037">
        <v>23.6498804611252</v>
      </c>
      <c r="M3037">
        <v>56.588722013295403</v>
      </c>
      <c r="N3037">
        <v>0.43416041356235202</v>
      </c>
      <c r="O3037">
        <v>8.3689154568744595</v>
      </c>
      <c r="P3037">
        <v>251.3</v>
      </c>
      <c r="Q3037">
        <v>0.13074258008004799</v>
      </c>
    </row>
    <row r="3038" spans="1:17" hidden="1" x14ac:dyDescent="0.3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E3038">
        <v>80.027323319999994</v>
      </c>
      <c r="F3038">
        <v>96.6</v>
      </c>
      <c r="G3038">
        <v>6.9931323688581797</v>
      </c>
      <c r="H3038">
        <v>5.9533685528502396</v>
      </c>
      <c r="I3038">
        <v>10.275468686995399</v>
      </c>
      <c r="J3038">
        <v>1.3459907838949901</v>
      </c>
      <c r="K3038">
        <v>92.511511033536493</v>
      </c>
      <c r="L3038">
        <v>87.516900159853407</v>
      </c>
      <c r="M3038">
        <v>58.479781354998899</v>
      </c>
      <c r="N3038">
        <v>0.53352538178863596</v>
      </c>
      <c r="O3038">
        <v>13.768115942029</v>
      </c>
      <c r="P3038">
        <v>43.238434163701001</v>
      </c>
      <c r="Q3038">
        <v>1.1080173139669001E-2</v>
      </c>
    </row>
    <row r="3039" spans="1:17" hidden="1" x14ac:dyDescent="0.3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D3039" t="s">
        <v>304</v>
      </c>
      <c r="E3039">
        <v>79.840816200000006</v>
      </c>
      <c r="F3039">
        <v>210.8</v>
      </c>
      <c r="G3039">
        <v>8.0217096171139808</v>
      </c>
      <c r="H3039">
        <v>-0.98603191255573996</v>
      </c>
      <c r="I3039">
        <v>3.15678008078351</v>
      </c>
      <c r="J3039">
        <v>-2.74009020307146</v>
      </c>
      <c r="K3039">
        <v>200.49934240304299</v>
      </c>
      <c r="L3039">
        <v>182.69701429803499</v>
      </c>
      <c r="M3039">
        <v>63.347095786979999</v>
      </c>
      <c r="N3039">
        <v>1.40072201350499</v>
      </c>
      <c r="O3039">
        <v>13.330170777988601</v>
      </c>
      <c r="P3039">
        <v>44.2847364818617</v>
      </c>
      <c r="Q3039">
        <v>-2.9628683275465001E-2</v>
      </c>
    </row>
    <row r="3040" spans="1:17" hidden="1" x14ac:dyDescent="0.3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D3040" t="s">
        <v>617</v>
      </c>
      <c r="E3040">
        <v>79.800276289999999</v>
      </c>
      <c r="F3040">
        <v>82.67</v>
      </c>
      <c r="G3040">
        <v>31.992207097656301</v>
      </c>
      <c r="H3040">
        <v>23.4712823168216</v>
      </c>
      <c r="I3040">
        <v>-9.7139749586744202</v>
      </c>
      <c r="J3040">
        <v>6.33349619763825</v>
      </c>
      <c r="K3040">
        <v>78.740627120522205</v>
      </c>
      <c r="L3040">
        <v>72.487047442024107</v>
      </c>
      <c r="M3040">
        <v>52.924232775390699</v>
      </c>
      <c r="N3040">
        <v>1.5536969087358801</v>
      </c>
      <c r="O3040">
        <v>14.7937583161969</v>
      </c>
      <c r="P3040">
        <v>76.645299145299106</v>
      </c>
      <c r="Q3040">
        <v>2.2724784324862999E-2</v>
      </c>
    </row>
    <row r="3041" spans="1:17" hidden="1" x14ac:dyDescent="0.3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D3041" t="s">
        <v>1415</v>
      </c>
      <c r="E3041">
        <v>79.780810000000002</v>
      </c>
      <c r="F3041">
        <v>119.8</v>
      </c>
      <c r="G3041">
        <v>18.9835849312656</v>
      </c>
      <c r="H3041">
        <v>2.9821445280247199</v>
      </c>
      <c r="I3041">
        <v>3.2779730477013098</v>
      </c>
      <c r="J3041">
        <v>2.17321401438502</v>
      </c>
      <c r="K3041">
        <v>115.95107082336099</v>
      </c>
      <c r="L3041">
        <v>104.713121500936</v>
      </c>
      <c r="M3041">
        <v>58.421383254501002</v>
      </c>
      <c r="N3041">
        <v>0.16170426608725699</v>
      </c>
      <c r="O3041">
        <v>50.208681135225298</v>
      </c>
      <c r="P3041">
        <v>59.733333333333299</v>
      </c>
      <c r="Q3041">
        <v>0.12172811280675599</v>
      </c>
    </row>
    <row r="3042" spans="1:17" hidden="1" x14ac:dyDescent="0.3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191</v>
      </c>
      <c r="E3042">
        <v>79.701644000000002</v>
      </c>
      <c r="F3042">
        <v>69.849999999999994</v>
      </c>
      <c r="G3042">
        <v>-53.365719531768399</v>
      </c>
      <c r="H3042">
        <v>-11.076906662973901</v>
      </c>
      <c r="I3042">
        <v>-36.562900002517701</v>
      </c>
      <c r="J3042">
        <v>-3.4610884229089698</v>
      </c>
      <c r="K3042">
        <v>72.488441853176198</v>
      </c>
      <c r="L3042">
        <v>79.507230258878295</v>
      </c>
      <c r="M3042">
        <v>49.116608089772299</v>
      </c>
      <c r="N3042">
        <v>0.64183906751741504</v>
      </c>
      <c r="O3042">
        <v>61.488904795991402</v>
      </c>
      <c r="P3042">
        <v>7.1319018404907899</v>
      </c>
      <c r="Q3042">
        <v>7.8989788779082998E-2</v>
      </c>
    </row>
    <row r="3043" spans="1:17" hidden="1" x14ac:dyDescent="0.3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230</v>
      </c>
      <c r="E3043">
        <v>79.567151392999904</v>
      </c>
      <c r="F3043">
        <v>33.950000000000003</v>
      </c>
      <c r="G3043">
        <v>-66.201608418809698</v>
      </c>
      <c r="H3043">
        <v>4.3997177896239696</v>
      </c>
      <c r="I3043">
        <v>-41.420891743542199</v>
      </c>
      <c r="J3043">
        <v>6.91473340743467</v>
      </c>
      <c r="K3043">
        <v>29.8360691688552</v>
      </c>
      <c r="L3043">
        <v>36.437550876083101</v>
      </c>
      <c r="M3043">
        <v>83.737956283205193</v>
      </c>
      <c r="N3043">
        <v>1.2856356805276601</v>
      </c>
      <c r="O3043">
        <v>80.360171496516898</v>
      </c>
      <c r="P3043">
        <v>52.242152466367699</v>
      </c>
      <c r="Q3043">
        <v>4.1252289142553002E-2</v>
      </c>
    </row>
    <row r="3044" spans="1:17" hidden="1" x14ac:dyDescent="0.3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948</v>
      </c>
      <c r="E3044">
        <v>79.529600000000002</v>
      </c>
      <c r="F3044">
        <v>46.4</v>
      </c>
      <c r="G3044">
        <v>-38.053670392947403</v>
      </c>
      <c r="H3044">
        <v>18.2601354044902</v>
      </c>
      <c r="I3044">
        <v>-17.405662682441601</v>
      </c>
      <c r="J3044">
        <v>9.0378002612384201</v>
      </c>
      <c r="K3044">
        <v>43.217438468435802</v>
      </c>
      <c r="L3044">
        <v>43.486714141330197</v>
      </c>
      <c r="M3044">
        <v>58.044779252189798</v>
      </c>
      <c r="N3044">
        <v>1.8420569329660199</v>
      </c>
      <c r="O3044">
        <v>20.5818965517241</v>
      </c>
      <c r="P3044">
        <v>27.123287671232799</v>
      </c>
    </row>
    <row r="3045" spans="1:17" hidden="1" x14ac:dyDescent="0.3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D3045" t="s">
        <v>207</v>
      </c>
      <c r="E3045">
        <v>79.103898650000005</v>
      </c>
      <c r="F3045">
        <v>51.1</v>
      </c>
      <c r="G3045">
        <v>-14.363321373362</v>
      </c>
      <c r="H3045">
        <v>-9.7026707441370892</v>
      </c>
      <c r="I3045">
        <v>-30.943367655612001</v>
      </c>
      <c r="J3045">
        <v>-4.0323800724242602</v>
      </c>
      <c r="K3045">
        <v>51.596576880672103</v>
      </c>
      <c r="L3045">
        <v>54.207263158081297</v>
      </c>
      <c r="M3045">
        <v>39.927367385319698</v>
      </c>
      <c r="N3045">
        <v>0.92926514751852696</v>
      </c>
      <c r="O3045">
        <v>38.825831702544001</v>
      </c>
      <c r="P3045">
        <v>21.204933586337699</v>
      </c>
      <c r="Q3045">
        <v>-4.8486105508073002E-2</v>
      </c>
    </row>
    <row r="3046" spans="1:17" hidden="1" x14ac:dyDescent="0.3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D3046" t="s">
        <v>539</v>
      </c>
      <c r="E3046">
        <v>79.002098500000002</v>
      </c>
      <c r="F3046">
        <v>11.15</v>
      </c>
      <c r="G3046">
        <v>-14.408490834483899</v>
      </c>
      <c r="H3046">
        <v>7.6315701516011594E-2</v>
      </c>
      <c r="I3046">
        <v>-4.9972541682731597</v>
      </c>
      <c r="J3046">
        <v>-3.5686398293353201</v>
      </c>
      <c r="K3046">
        <v>11.0173623964768</v>
      </c>
      <c r="L3046">
        <v>10.9647090685639</v>
      </c>
      <c r="M3046">
        <v>54.153109973911803</v>
      </c>
      <c r="N3046">
        <v>1.2339018495340599</v>
      </c>
      <c r="O3046">
        <v>27.892376681614302</v>
      </c>
      <c r="P3046">
        <v>43.6855670103092</v>
      </c>
      <c r="Q3046">
        <v>5.9415016856705999E-2</v>
      </c>
    </row>
    <row r="3047" spans="1:17" hidden="1" x14ac:dyDescent="0.3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D3047" t="s">
        <v>887</v>
      </c>
      <c r="E3047">
        <v>78.956159804999999</v>
      </c>
      <c r="F3047">
        <v>149.85</v>
      </c>
      <c r="G3047">
        <v>7.7279406846521903</v>
      </c>
      <c r="H3047">
        <v>76.628465102502602</v>
      </c>
      <c r="I3047">
        <v>21.0786928253141</v>
      </c>
      <c r="J3047">
        <v>-11.149848415697599</v>
      </c>
      <c r="M3047">
        <v>56.435540790656802</v>
      </c>
      <c r="O3047">
        <v>18.118118118118101</v>
      </c>
      <c r="P3047">
        <v>86.728971962616797</v>
      </c>
    </row>
    <row r="3048" spans="1:17" hidden="1" x14ac:dyDescent="0.3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E3048">
        <v>78.819873915000002</v>
      </c>
      <c r="F3048">
        <v>237.55</v>
      </c>
      <c r="G3048">
        <v>165.511914485554</v>
      </c>
      <c r="H3048">
        <v>45.577481202681497</v>
      </c>
      <c r="I3048">
        <v>85.790493086493697</v>
      </c>
      <c r="J3048">
        <v>21.412977609775901</v>
      </c>
      <c r="K3048">
        <v>135.12513547813401</v>
      </c>
      <c r="L3048">
        <v>99.975376327964298</v>
      </c>
      <c r="M3048">
        <v>96.451489638848699</v>
      </c>
      <c r="N3048">
        <v>1.4666666666666599</v>
      </c>
      <c r="O3048">
        <v>0.18943380340981</v>
      </c>
      <c r="P3048">
        <v>252.97176820208</v>
      </c>
      <c r="Q3048">
        <v>0.18848742257005799</v>
      </c>
    </row>
    <row r="3049" spans="1:17" hidden="1" x14ac:dyDescent="0.3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387</v>
      </c>
      <c r="E3049">
        <v>78.809088000000003</v>
      </c>
      <c r="F3049">
        <v>128</v>
      </c>
      <c r="G3049">
        <v>-57.8788040024343</v>
      </c>
      <c r="H3049">
        <v>-5.9271148302164098</v>
      </c>
      <c r="I3049">
        <v>-8.9019249313816999</v>
      </c>
      <c r="J3049">
        <v>-2.4983034378980302</v>
      </c>
      <c r="K3049">
        <v>134.459251489525</v>
      </c>
      <c r="L3049">
        <v>141.609507369375</v>
      </c>
      <c r="M3049">
        <v>36.648499241198998</v>
      </c>
      <c r="N3049">
        <v>0.53613263282703305</v>
      </c>
      <c r="O3049">
        <v>83.28125</v>
      </c>
      <c r="P3049">
        <v>72.972972972972897</v>
      </c>
      <c r="Q3049">
        <v>0.123357544708422</v>
      </c>
    </row>
    <row r="3050" spans="1:17" hidden="1" x14ac:dyDescent="0.3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D3050" t="s">
        <v>169</v>
      </c>
      <c r="E3050">
        <v>78.531288779999997</v>
      </c>
      <c r="F3050">
        <v>48.3</v>
      </c>
      <c r="G3050">
        <v>1.5844746926766</v>
      </c>
      <c r="H3050">
        <v>10.4523653546741</v>
      </c>
      <c r="I3050">
        <v>-18.849685421130498</v>
      </c>
      <c r="J3050">
        <v>-4.5359314129013297</v>
      </c>
      <c r="K3050">
        <v>48.263237711535098</v>
      </c>
      <c r="L3050">
        <v>45.841064964692698</v>
      </c>
      <c r="M3050">
        <v>44.326329264692802</v>
      </c>
      <c r="N3050">
        <v>1.4393939393939299</v>
      </c>
      <c r="O3050">
        <v>43.478260869565197</v>
      </c>
      <c r="P3050">
        <v>43.964232488822603</v>
      </c>
      <c r="Q3050">
        <v>-1.6904584534672001E-2</v>
      </c>
    </row>
    <row r="3051" spans="1:17" hidden="1" x14ac:dyDescent="0.3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D3051" t="s">
        <v>887</v>
      </c>
      <c r="E3051">
        <v>78.407653854000003</v>
      </c>
      <c r="F3051">
        <v>6.47</v>
      </c>
      <c r="G3051">
        <v>-18.246326449795699</v>
      </c>
      <c r="H3051">
        <v>-12.4994418742415</v>
      </c>
      <c r="I3051">
        <v>-23.3728753393614</v>
      </c>
      <c r="J3051">
        <v>-4.85715139992275</v>
      </c>
      <c r="K3051">
        <v>6.9682215626933903</v>
      </c>
      <c r="L3051">
        <v>8.1940591695992708</v>
      </c>
      <c r="M3051">
        <v>25.7976363911195</v>
      </c>
      <c r="N3051">
        <v>1.1345976815263901</v>
      </c>
      <c r="O3051">
        <v>90.880989180834604</v>
      </c>
      <c r="P3051">
        <v>40.652173913043399</v>
      </c>
      <c r="Q3051">
        <v>-0.135327881732657</v>
      </c>
    </row>
    <row r="3052" spans="1:17" hidden="1" x14ac:dyDescent="0.3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E3052">
        <v>78.381387349999997</v>
      </c>
      <c r="F3052">
        <v>47.81</v>
      </c>
      <c r="G3052">
        <v>-14.8104118651686</v>
      </c>
      <c r="H3052">
        <v>17.339682964883199</v>
      </c>
      <c r="I3052">
        <v>4.1252363991368002</v>
      </c>
      <c r="J3052">
        <v>16.5577855770002</v>
      </c>
      <c r="K3052">
        <v>42.251324026531002</v>
      </c>
      <c r="L3052">
        <v>42.105598192294501</v>
      </c>
      <c r="M3052">
        <v>69.850804989674202</v>
      </c>
      <c r="N3052">
        <v>2.2518089745978398</v>
      </c>
      <c r="O3052">
        <v>13.365404727044499</v>
      </c>
      <c r="P3052">
        <v>48.709175738724703</v>
      </c>
      <c r="Q3052">
        <v>7.0660873550882006E-2</v>
      </c>
    </row>
    <row r="3053" spans="1:17" hidden="1" x14ac:dyDescent="0.3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43</v>
      </c>
      <c r="E3053">
        <v>78.3591689</v>
      </c>
      <c r="F3053">
        <v>44.5</v>
      </c>
      <c r="G3053">
        <v>-21.2601972148627</v>
      </c>
      <c r="H3053">
        <v>-1.17973927201108</v>
      </c>
      <c r="I3053">
        <v>-20.250435006075101</v>
      </c>
      <c r="J3053">
        <v>-2.0843104025972399</v>
      </c>
      <c r="K3053">
        <v>45.229420158354699</v>
      </c>
      <c r="L3053">
        <v>50.134937852175199</v>
      </c>
      <c r="M3053">
        <v>57.176834317743001</v>
      </c>
      <c r="N3053">
        <v>0.40074618190674899</v>
      </c>
      <c r="O3053">
        <v>42.696629213483099</v>
      </c>
      <c r="P3053">
        <v>20.596205962059599</v>
      </c>
      <c r="Q3053">
        <v>1.1413034186215001E-2</v>
      </c>
    </row>
    <row r="3054" spans="1:17" hidden="1" x14ac:dyDescent="0.3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E3054">
        <v>78.256339839999995</v>
      </c>
      <c r="F3054">
        <v>310.10000000000002</v>
      </c>
      <c r="G3054">
        <v>290.60867684822898</v>
      </c>
      <c r="H3054">
        <v>-18.5691292846229</v>
      </c>
      <c r="I3054">
        <v>303.95942898889098</v>
      </c>
      <c r="J3054">
        <v>2.0916048189827201</v>
      </c>
      <c r="K3054">
        <v>257.915284747442</v>
      </c>
      <c r="M3054">
        <v>45.374020402871899</v>
      </c>
      <c r="N3054">
        <v>0.61181694831626898</v>
      </c>
      <c r="O3054">
        <v>25.282167042889299</v>
      </c>
      <c r="P3054">
        <v>336.76056338028098</v>
      </c>
    </row>
    <row r="3055" spans="1:17" hidden="1" x14ac:dyDescent="0.3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D3055" t="s">
        <v>230</v>
      </c>
      <c r="E3055">
        <v>78.215722</v>
      </c>
      <c r="F3055">
        <v>224.9</v>
      </c>
      <c r="G3055">
        <v>-11.5379749926405</v>
      </c>
      <c r="H3055">
        <v>7.3995480247483298</v>
      </c>
      <c r="I3055">
        <v>2.59571378898687</v>
      </c>
      <c r="J3055">
        <v>-3.21471702009773</v>
      </c>
      <c r="K3055">
        <v>214.07599337189399</v>
      </c>
      <c r="L3055">
        <v>196.23015078583501</v>
      </c>
      <c r="M3055">
        <v>53.359597404658103</v>
      </c>
      <c r="N3055">
        <v>1.49619362571022</v>
      </c>
      <c r="O3055">
        <v>19.075144508670501</v>
      </c>
      <c r="P3055">
        <v>53.358336174565203</v>
      </c>
      <c r="Q3055">
        <v>0.10568409037302</v>
      </c>
    </row>
    <row r="3056" spans="1:17" hidden="1" x14ac:dyDescent="0.3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D3056" t="s">
        <v>59</v>
      </c>
      <c r="E3056">
        <v>78.128937500000006</v>
      </c>
      <c r="F3056">
        <v>103.75</v>
      </c>
      <c r="G3056">
        <v>-13.633923452252301</v>
      </c>
      <c r="H3056">
        <v>4.3034817857476098</v>
      </c>
      <c r="I3056">
        <v>-14.5027773853376</v>
      </c>
      <c r="J3056">
        <v>-4.9571651605514203E-2</v>
      </c>
      <c r="K3056">
        <v>98.9749216265201</v>
      </c>
      <c r="L3056">
        <v>96.723552032963596</v>
      </c>
      <c r="M3056">
        <v>69.699538038491198</v>
      </c>
      <c r="N3056">
        <v>2.0356043158883201</v>
      </c>
      <c r="O3056">
        <v>9.8795180722891498</v>
      </c>
      <c r="P3056">
        <v>26.3702801461632</v>
      </c>
      <c r="Q3056">
        <v>1.2897282217125E-2</v>
      </c>
    </row>
    <row r="3057" spans="1:17" hidden="1" x14ac:dyDescent="0.3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D3057" t="s">
        <v>617</v>
      </c>
      <c r="E3057">
        <v>78.028980000000004</v>
      </c>
      <c r="F3057">
        <v>45.4</v>
      </c>
      <c r="G3057">
        <v>-33.636592749153003</v>
      </c>
      <c r="H3057">
        <v>10.738012226125599</v>
      </c>
      <c r="I3057">
        <v>-20.285840608491</v>
      </c>
      <c r="J3057">
        <v>22.5710919984698</v>
      </c>
      <c r="K3057">
        <v>44.302199610680098</v>
      </c>
      <c r="M3057">
        <v>58.318393633600301</v>
      </c>
      <c r="N3057">
        <v>1.6525978191148101</v>
      </c>
      <c r="O3057">
        <v>28.634361233480099</v>
      </c>
      <c r="P3057">
        <v>27.887323943661901</v>
      </c>
    </row>
    <row r="3058" spans="1:17" hidden="1" x14ac:dyDescent="0.3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1331</v>
      </c>
      <c r="E3058">
        <v>78.015789999999996</v>
      </c>
      <c r="F3058">
        <v>263.3</v>
      </c>
      <c r="G3058">
        <v>24.3761189570474</v>
      </c>
      <c r="H3058">
        <v>-13.8030133028129</v>
      </c>
      <c r="I3058">
        <v>-34.344849812759101</v>
      </c>
      <c r="J3058">
        <v>-0.75782046837359196</v>
      </c>
      <c r="K3058">
        <v>267.07910611828402</v>
      </c>
      <c r="L3058">
        <v>250.14378606155299</v>
      </c>
      <c r="M3058">
        <v>44.301109546163097</v>
      </c>
      <c r="N3058">
        <v>0.47144834461155899</v>
      </c>
      <c r="O3058">
        <v>38.245347512343301</v>
      </c>
      <c r="P3058">
        <v>82.277604707511202</v>
      </c>
      <c r="Q3058">
        <v>5.3699370263752003E-2</v>
      </c>
    </row>
    <row r="3059" spans="1:17" hidden="1" x14ac:dyDescent="0.3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D3059" t="s">
        <v>104</v>
      </c>
      <c r="E3059">
        <v>77.86</v>
      </c>
      <c r="F3059">
        <v>1946.5</v>
      </c>
      <c r="G3059">
        <v>134.17956886700799</v>
      </c>
      <c r="H3059">
        <v>3.5543067633996901</v>
      </c>
      <c r="I3059">
        <v>29.2114392123522</v>
      </c>
      <c r="J3059">
        <v>8.6194696818672201E-2</v>
      </c>
      <c r="K3059">
        <v>1833.13724018263</v>
      </c>
      <c r="L3059">
        <v>1501.5306872933299</v>
      </c>
      <c r="M3059">
        <v>54.283052989487103</v>
      </c>
      <c r="N3059">
        <v>0.84713476225671303</v>
      </c>
      <c r="O3059">
        <v>27.099922938607701</v>
      </c>
      <c r="P3059">
        <v>211.16617376708399</v>
      </c>
      <c r="Q3059">
        <v>8.2031205480466995E-2</v>
      </c>
    </row>
    <row r="3060" spans="1:17" hidden="1" x14ac:dyDescent="0.3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E3060">
        <v>77.828530520000001</v>
      </c>
      <c r="F3060">
        <v>17.03</v>
      </c>
      <c r="G3060">
        <v>-36.3312866827387</v>
      </c>
      <c r="H3060">
        <v>22.0691855767388</v>
      </c>
      <c r="I3060">
        <v>17.996987674337198</v>
      </c>
      <c r="J3060">
        <v>11.4894432717699</v>
      </c>
      <c r="K3060">
        <v>13.6643688101652</v>
      </c>
      <c r="L3060">
        <v>14.6178483214015</v>
      </c>
      <c r="M3060">
        <v>90.604687433338199</v>
      </c>
      <c r="N3060">
        <v>1.60082661579665</v>
      </c>
      <c r="O3060">
        <v>52.378156194950002</v>
      </c>
      <c r="P3060">
        <v>64.541062801932398</v>
      </c>
      <c r="Q3060">
        <v>0.157225604340584</v>
      </c>
    </row>
    <row r="3061" spans="1:17" hidden="1" x14ac:dyDescent="0.3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E3061">
        <v>77.615970000000004</v>
      </c>
      <c r="F3061">
        <v>199</v>
      </c>
      <c r="G3061">
        <v>95.389441301839398</v>
      </c>
      <c r="H3061">
        <v>6.8607202566212102</v>
      </c>
      <c r="I3061">
        <v>27.012006884955401</v>
      </c>
      <c r="J3061">
        <v>-2.9919068339989399</v>
      </c>
      <c r="K3061">
        <v>182.351495254317</v>
      </c>
      <c r="L3061">
        <v>158.60259444937</v>
      </c>
      <c r="M3061">
        <v>67.056576668083295</v>
      </c>
      <c r="N3061">
        <v>1.65103080749941</v>
      </c>
      <c r="O3061">
        <v>14.4723618090452</v>
      </c>
      <c r="P3061">
        <v>142.53503960999299</v>
      </c>
      <c r="Q3061">
        <v>0.11697545781464599</v>
      </c>
    </row>
    <row r="3062" spans="1:17" hidden="1" x14ac:dyDescent="0.3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D3062" t="s">
        <v>482</v>
      </c>
      <c r="E3062">
        <v>77.580489999999998</v>
      </c>
      <c r="F3062">
        <v>46.99</v>
      </c>
      <c r="G3062">
        <v>122.09225975695</v>
      </c>
      <c r="H3062">
        <v>25.338395963596199</v>
      </c>
      <c r="I3062">
        <v>32.849022199614602</v>
      </c>
      <c r="J3062">
        <v>-6.59195647299698</v>
      </c>
      <c r="K3062">
        <v>40.359000152877101</v>
      </c>
      <c r="L3062">
        <v>34.660466626431997</v>
      </c>
      <c r="M3062">
        <v>52.520898286133502</v>
      </c>
      <c r="N3062">
        <v>2.9480724752966898</v>
      </c>
      <c r="O3062">
        <v>21.770589487124901</v>
      </c>
      <c r="P3062">
        <v>187.928921568627</v>
      </c>
      <c r="Q3062">
        <v>0.248150842020045</v>
      </c>
    </row>
    <row r="3063" spans="1:17" hidden="1" x14ac:dyDescent="0.3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E3063">
        <v>77.52</v>
      </c>
      <c r="F3063">
        <v>51.68</v>
      </c>
      <c r="G3063">
        <v>-66.031017192553904</v>
      </c>
      <c r="H3063">
        <v>-2.4265439313615902</v>
      </c>
      <c r="I3063">
        <v>-38.870936853964601</v>
      </c>
      <c r="J3063">
        <v>-7.6629622035558302</v>
      </c>
      <c r="K3063">
        <v>56.552432895757399</v>
      </c>
      <c r="L3063">
        <v>64.724287542142903</v>
      </c>
      <c r="M3063">
        <v>37.569660811090898</v>
      </c>
      <c r="N3063">
        <v>1.1413636363636299</v>
      </c>
      <c r="O3063">
        <v>84.210526315789494</v>
      </c>
      <c r="P3063">
        <v>9.9574468085106194</v>
      </c>
      <c r="Q3063">
        <v>1.5018406575043001E-2</v>
      </c>
    </row>
    <row r="3064" spans="1:17" hidden="1" x14ac:dyDescent="0.3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D3064" t="s">
        <v>408</v>
      </c>
      <c r="E3064">
        <v>77.491496279999893</v>
      </c>
      <c r="F3064">
        <v>51.7</v>
      </c>
      <c r="G3064">
        <v>-0.77545121331265998</v>
      </c>
      <c r="H3064">
        <v>-7.5187842340094599</v>
      </c>
      <c r="I3064">
        <v>-3.73076101676227</v>
      </c>
      <c r="J3064">
        <v>-1.87121569383779</v>
      </c>
      <c r="K3064">
        <v>53.677158855919302</v>
      </c>
      <c r="L3064">
        <v>50.576752385192599</v>
      </c>
      <c r="M3064">
        <v>34.993709534542198</v>
      </c>
      <c r="N3064">
        <v>0.103431002516432</v>
      </c>
      <c r="O3064">
        <v>60.928433268858797</v>
      </c>
      <c r="P3064">
        <v>32.0561941251596</v>
      </c>
      <c r="Q3064">
        <v>-2.3344968094056E-2</v>
      </c>
    </row>
    <row r="3065" spans="1:17" hidden="1" x14ac:dyDescent="0.3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D3065" t="s">
        <v>46</v>
      </c>
      <c r="E3065">
        <v>77.436798534000005</v>
      </c>
      <c r="F3065">
        <v>11.19</v>
      </c>
      <c r="G3065">
        <v>-1.2961147989189401</v>
      </c>
      <c r="H3065">
        <v>10.123508945430499</v>
      </c>
      <c r="I3065">
        <v>-42.065512325662802</v>
      </c>
      <c r="J3065">
        <v>13.524938152316</v>
      </c>
      <c r="K3065">
        <v>10.553938538788101</v>
      </c>
      <c r="L3065">
        <v>11.1972936318948</v>
      </c>
      <c r="M3065">
        <v>70.297670123157403</v>
      </c>
      <c r="N3065">
        <v>1.8115821080046199</v>
      </c>
      <c r="O3065">
        <v>51.385165326184101</v>
      </c>
      <c r="P3065">
        <v>44.948186528497402</v>
      </c>
      <c r="Q3065">
        <v>-3.8787234552901999E-2</v>
      </c>
    </row>
    <row r="3066" spans="1:17" hidden="1" x14ac:dyDescent="0.3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E3066">
        <v>77.362546399999999</v>
      </c>
      <c r="F3066">
        <v>51.14</v>
      </c>
      <c r="G3066">
        <v>-61.444741722010697</v>
      </c>
      <c r="H3066">
        <v>8.3134757204132192</v>
      </c>
      <c r="I3066">
        <v>-30.8155222478726</v>
      </c>
      <c r="J3066">
        <v>2.7249381523160499</v>
      </c>
      <c r="K3066">
        <v>53.725802884980098</v>
      </c>
      <c r="L3066">
        <v>57.470073267104397</v>
      </c>
      <c r="M3066">
        <v>39.342567348516603</v>
      </c>
      <c r="N3066">
        <v>1.19180938051617</v>
      </c>
      <c r="O3066">
        <v>67.872506843957694</v>
      </c>
      <c r="P3066">
        <v>23.051010587102901</v>
      </c>
      <c r="Q3066">
        <v>4.1392105616670997E-2</v>
      </c>
    </row>
    <row r="3067" spans="1:17" hidden="1" x14ac:dyDescent="0.3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D3067" t="s">
        <v>401</v>
      </c>
      <c r="E3067">
        <v>77.343407790000001</v>
      </c>
      <c r="F3067">
        <v>1.1000000000000001</v>
      </c>
      <c r="G3067">
        <v>282.05364294108199</v>
      </c>
      <c r="H3067">
        <v>1.2384222034283401</v>
      </c>
      <c r="I3067">
        <v>38.681919181186501</v>
      </c>
      <c r="J3067">
        <v>19.155045679197698</v>
      </c>
      <c r="K3067">
        <v>0.92146498466917104</v>
      </c>
      <c r="L3067">
        <v>0.73091356417417797</v>
      </c>
      <c r="M3067">
        <v>70.032754846828297</v>
      </c>
      <c r="N3067">
        <v>2.0357611219394398</v>
      </c>
      <c r="O3067">
        <v>1.8181818181818299</v>
      </c>
      <c r="P3067">
        <v>478.94736842105198</v>
      </c>
      <c r="Q3067">
        <v>0.14752060031136499</v>
      </c>
    </row>
    <row r="3068" spans="1:17" hidden="1" x14ac:dyDescent="0.3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D3068" t="s">
        <v>546</v>
      </c>
      <c r="E3068">
        <v>77.284737116999906</v>
      </c>
      <c r="F3068">
        <v>73.73</v>
      </c>
      <c r="G3068">
        <v>117.17913027051701</v>
      </c>
      <c r="H3068">
        <v>-0.32644609365084598</v>
      </c>
      <c r="I3068">
        <v>31.916566046384801</v>
      </c>
      <c r="J3068">
        <v>7.1607305020428198</v>
      </c>
      <c r="K3068">
        <v>61.270967933833901</v>
      </c>
      <c r="L3068">
        <v>54.336806044807403</v>
      </c>
      <c r="M3068">
        <v>84.257244631418899</v>
      </c>
      <c r="N3068">
        <v>2.7223691972530002</v>
      </c>
      <c r="O3068">
        <v>2.1429540214295399</v>
      </c>
      <c r="P3068">
        <v>154.241379310344</v>
      </c>
      <c r="Q3068">
        <v>6.6293015770176003E-2</v>
      </c>
    </row>
    <row r="3069" spans="1:17" hidden="1" x14ac:dyDescent="0.3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D3069" t="s">
        <v>408</v>
      </c>
      <c r="E3069">
        <v>77.193252934</v>
      </c>
      <c r="F3069">
        <v>43.33</v>
      </c>
      <c r="G3069">
        <v>-32.549255949941603</v>
      </c>
      <c r="H3069">
        <v>-0.14283339543858201</v>
      </c>
      <c r="I3069">
        <v>-6.1430234065833904</v>
      </c>
      <c r="J3069">
        <v>-5.5871311964281203</v>
      </c>
      <c r="K3069">
        <v>45.145357615571598</v>
      </c>
      <c r="L3069">
        <v>45.760782834384401</v>
      </c>
      <c r="M3069">
        <v>42.834360607558501</v>
      </c>
      <c r="N3069">
        <v>0.21863896571187899</v>
      </c>
      <c r="O3069">
        <v>37.3314180061233</v>
      </c>
      <c r="P3069">
        <v>39.648177163114298</v>
      </c>
      <c r="Q3069">
        <v>1.0481667946444E-2</v>
      </c>
    </row>
    <row r="3070" spans="1:17" hidden="1" x14ac:dyDescent="0.3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D3070" t="s">
        <v>546</v>
      </c>
      <c r="E3070">
        <v>77.164500000000004</v>
      </c>
      <c r="F3070">
        <v>73.489999999999995</v>
      </c>
      <c r="G3070">
        <v>209.452613665793</v>
      </c>
      <c r="H3070">
        <v>43.714549895305701</v>
      </c>
      <c r="I3070">
        <v>124.679757400585</v>
      </c>
      <c r="J3070">
        <v>9.1034301919675897</v>
      </c>
      <c r="K3070">
        <v>55.958067067697698</v>
      </c>
      <c r="L3070">
        <v>42.2868587571771</v>
      </c>
      <c r="M3070">
        <v>98.580662870541602</v>
      </c>
      <c r="N3070">
        <v>0.65868940924262598</v>
      </c>
      <c r="O3070">
        <v>0</v>
      </c>
      <c r="P3070">
        <v>315.19774011299398</v>
      </c>
      <c r="Q3070">
        <v>9.7427344641690006E-2</v>
      </c>
    </row>
    <row r="3071" spans="1:17" hidden="1" x14ac:dyDescent="0.3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915</v>
      </c>
      <c r="E3071">
        <v>77.152473000000001</v>
      </c>
      <c r="F3071">
        <v>75.930000000000007</v>
      </c>
      <c r="G3071">
        <v>33.4956079186125</v>
      </c>
      <c r="H3071">
        <v>-1.12689285463372</v>
      </c>
      <c r="I3071">
        <v>-17.797056990675198</v>
      </c>
      <c r="J3071">
        <v>-1.3408513213681501</v>
      </c>
      <c r="K3071">
        <v>77.118652842804394</v>
      </c>
      <c r="L3071">
        <v>73.397894962251101</v>
      </c>
      <c r="M3071">
        <v>43.9586190693825</v>
      </c>
      <c r="N3071">
        <v>7.3029714298345802E-2</v>
      </c>
      <c r="O3071">
        <v>51.0601870143553</v>
      </c>
      <c r="P3071">
        <v>73.356164383561605</v>
      </c>
      <c r="Q3071">
        <v>0.12958664750221299</v>
      </c>
    </row>
    <row r="3072" spans="1:17" hidden="1" x14ac:dyDescent="0.3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E3072">
        <v>77.152339999999995</v>
      </c>
      <c r="F3072">
        <v>65.08</v>
      </c>
      <c r="G3072">
        <v>-18.120282838379399</v>
      </c>
      <c r="H3072">
        <v>1.15930175903517</v>
      </c>
      <c r="I3072">
        <v>-42.114696174460001</v>
      </c>
      <c r="J3072">
        <v>-2.2038544173433698</v>
      </c>
      <c r="K3072">
        <v>64.880960212350502</v>
      </c>
      <c r="L3072">
        <v>66.060225146289298</v>
      </c>
      <c r="M3072">
        <v>51.566585197985702</v>
      </c>
      <c r="N3072">
        <v>1.8416365725823101</v>
      </c>
      <c r="O3072">
        <v>78.211432083589401</v>
      </c>
      <c r="P3072">
        <v>17.664075212438899</v>
      </c>
      <c r="Q3072">
        <v>0.15082646702243099</v>
      </c>
    </row>
    <row r="3073" spans="1:17" hidden="1" x14ac:dyDescent="0.3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617</v>
      </c>
      <c r="E3073">
        <v>77.096915999999993</v>
      </c>
      <c r="F3073">
        <v>2.57</v>
      </c>
      <c r="G3073">
        <v>-78.692121663008905</v>
      </c>
      <c r="H3073">
        <v>-10.518309798769801</v>
      </c>
      <c r="I3073">
        <v>-44.959534064793203</v>
      </c>
      <c r="J3073">
        <v>-0.88443684768395403</v>
      </c>
      <c r="K3073">
        <v>2.6287951752115899</v>
      </c>
      <c r="L3073">
        <v>3.6452770038265698</v>
      </c>
      <c r="M3073">
        <v>43.895181941741797</v>
      </c>
      <c r="N3073">
        <v>1.0890125734343901</v>
      </c>
      <c r="O3073">
        <v>175.61608300907901</v>
      </c>
      <c r="P3073">
        <v>19.5348837209302</v>
      </c>
      <c r="Q3073">
        <v>-7.0221670688922003E-2</v>
      </c>
    </row>
    <row r="3074" spans="1:17" hidden="1" x14ac:dyDescent="0.3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D3074" t="s">
        <v>482</v>
      </c>
      <c r="E3074">
        <v>77.079599999999999</v>
      </c>
      <c r="F3074">
        <v>162</v>
      </c>
      <c r="G3074">
        <v>-7.5784100497489302</v>
      </c>
      <c r="H3074">
        <v>38.333891459091703</v>
      </c>
      <c r="I3074">
        <v>5.7723420909129697</v>
      </c>
      <c r="J3074">
        <v>33.340322767700599</v>
      </c>
      <c r="K3074">
        <v>146.43173613486701</v>
      </c>
      <c r="M3074">
        <v>65.005605630649299</v>
      </c>
      <c r="N3074">
        <v>1.96680863562931</v>
      </c>
      <c r="O3074">
        <v>22.2222222222222</v>
      </c>
      <c r="P3074">
        <v>42.167617376042102</v>
      </c>
    </row>
    <row r="3075" spans="1:17" hidden="1" x14ac:dyDescent="0.3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718</v>
      </c>
      <c r="E3075">
        <v>77.053211959999999</v>
      </c>
      <c r="F3075">
        <v>61.07</v>
      </c>
      <c r="G3075">
        <v>34.520679687481199</v>
      </c>
      <c r="H3075">
        <v>3.2050911678119598</v>
      </c>
      <c r="I3075">
        <v>8.9037388127256296</v>
      </c>
      <c r="J3075">
        <v>0.63544594517678898</v>
      </c>
      <c r="K3075">
        <v>56.914506575581399</v>
      </c>
      <c r="L3075">
        <v>50.667393680624897</v>
      </c>
      <c r="M3075">
        <v>51.880968766981397</v>
      </c>
      <c r="N3075">
        <v>0.89679282720993103</v>
      </c>
      <c r="O3075">
        <v>0.163746520386443</v>
      </c>
      <c r="P3075">
        <v>64.831309041835297</v>
      </c>
      <c r="Q3075">
        <v>6.5320406444950005E-2</v>
      </c>
    </row>
    <row r="3076" spans="1:17" hidden="1" x14ac:dyDescent="0.3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E3076">
        <v>76.962923071999995</v>
      </c>
      <c r="F3076">
        <v>45.44</v>
      </c>
      <c r="G3076">
        <v>-28.8576931135959</v>
      </c>
      <c r="H3076">
        <v>20.4692644683122</v>
      </c>
      <c r="I3076">
        <v>-19.513698260936501</v>
      </c>
      <c r="J3076">
        <v>-2.0334583807283599</v>
      </c>
      <c r="K3076">
        <v>41.377522843340799</v>
      </c>
      <c r="L3076">
        <v>41.806966492260599</v>
      </c>
      <c r="M3076">
        <v>57.182871738965503</v>
      </c>
      <c r="N3076">
        <v>1.89245789746766</v>
      </c>
      <c r="O3076">
        <v>34.903169014084497</v>
      </c>
      <c r="P3076">
        <v>46.250402317347898</v>
      </c>
      <c r="Q3076">
        <v>-1.7720982281378E-2</v>
      </c>
    </row>
    <row r="3077" spans="1:17" hidden="1" x14ac:dyDescent="0.3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130</v>
      </c>
      <c r="E3077">
        <v>76.850660042000001</v>
      </c>
      <c r="F3077">
        <v>47.06</v>
      </c>
      <c r="G3077">
        <v>71.312902200341895</v>
      </c>
      <c r="H3077">
        <v>19.746229121429401</v>
      </c>
      <c r="I3077">
        <v>30.473524156323201</v>
      </c>
      <c r="J3077">
        <v>-3.2958951810172699</v>
      </c>
      <c r="K3077">
        <v>43.927155873772598</v>
      </c>
      <c r="L3077">
        <v>37.527461463852802</v>
      </c>
      <c r="M3077">
        <v>48.709976010169697</v>
      </c>
      <c r="N3077">
        <v>1.7606835036619599</v>
      </c>
      <c r="O3077">
        <v>19.889502762430901</v>
      </c>
      <c r="P3077">
        <v>112.941176470588</v>
      </c>
      <c r="Q3077">
        <v>4.5019701773649001E-2</v>
      </c>
    </row>
    <row r="3078" spans="1:17" hidden="1" x14ac:dyDescent="0.3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D3078" t="s">
        <v>119</v>
      </c>
      <c r="E3078">
        <v>76.10575</v>
      </c>
      <c r="F3078">
        <v>96.95</v>
      </c>
      <c r="G3078">
        <v>-24.047599367056101</v>
      </c>
      <c r="H3078">
        <v>2.5005581257584302</v>
      </c>
      <c r="I3078">
        <v>-32.860155182805599</v>
      </c>
      <c r="J3078">
        <v>-6.8994660421548701</v>
      </c>
      <c r="K3078">
        <v>97.375308088809604</v>
      </c>
      <c r="L3078">
        <v>99.111597339668194</v>
      </c>
      <c r="M3078">
        <v>46.820430708516703</v>
      </c>
      <c r="N3078">
        <v>0.79401408450704203</v>
      </c>
      <c r="O3078">
        <v>47.550283651366598</v>
      </c>
      <c r="P3078">
        <v>29.872739450770201</v>
      </c>
    </row>
    <row r="3079" spans="1:17" hidden="1" x14ac:dyDescent="0.3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D3079" t="s">
        <v>1521</v>
      </c>
      <c r="E3079">
        <v>75.733451200000005</v>
      </c>
      <c r="F3079">
        <v>260.8</v>
      </c>
      <c r="G3079">
        <v>87.024085696541704</v>
      </c>
      <c r="H3079">
        <v>14.047519451725201</v>
      </c>
      <c r="I3079">
        <v>22.222412275469399</v>
      </c>
      <c r="J3079">
        <v>3.7249381523160499</v>
      </c>
      <c r="K3079">
        <v>220.4572983219</v>
      </c>
      <c r="L3079">
        <v>200.00644572098199</v>
      </c>
      <c r="M3079">
        <v>80.283175453435703</v>
      </c>
      <c r="N3079">
        <v>2.76867437376991</v>
      </c>
      <c r="O3079">
        <v>7.6687116564417099</v>
      </c>
      <c r="P3079">
        <v>126.388888888888</v>
      </c>
      <c r="Q3079">
        <v>8.0652522814643995E-2</v>
      </c>
    </row>
    <row r="3080" spans="1:17" hidden="1" x14ac:dyDescent="0.3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D3080" t="s">
        <v>1099</v>
      </c>
      <c r="E3080">
        <v>75.626630097000003</v>
      </c>
      <c r="F3080">
        <v>121.37</v>
      </c>
      <c r="G3080">
        <v>-12.483394095954299</v>
      </c>
      <c r="H3080">
        <v>32.997452535696297</v>
      </c>
      <c r="I3080">
        <v>-2.6606699833204601</v>
      </c>
      <c r="J3080">
        <v>38.511455006248603</v>
      </c>
      <c r="K3080">
        <v>98.4263510739964</v>
      </c>
      <c r="L3080">
        <v>105.263464665645</v>
      </c>
      <c r="M3080">
        <v>82.505780112436</v>
      </c>
      <c r="N3080">
        <v>4.3750686287242297</v>
      </c>
      <c r="O3080">
        <v>28.038230205157699</v>
      </c>
      <c r="P3080">
        <v>42.620446533489996</v>
      </c>
      <c r="Q3080">
        <v>5.6976731811831001E-2</v>
      </c>
    </row>
    <row r="3081" spans="1:17" hidden="1" x14ac:dyDescent="0.3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E3081">
        <v>75.560251320000006</v>
      </c>
      <c r="F3081">
        <v>154.19999999999999</v>
      </c>
      <c r="G3081">
        <v>0.27765153497885098</v>
      </c>
      <c r="H3081">
        <v>19.1100001858442</v>
      </c>
      <c r="I3081">
        <v>13.628403675640699</v>
      </c>
      <c r="J3081">
        <v>10.2139782127846</v>
      </c>
      <c r="K3081">
        <v>131.78373174932599</v>
      </c>
      <c r="M3081">
        <v>69.425435417127005</v>
      </c>
      <c r="N3081">
        <v>1.8569921957392901</v>
      </c>
      <c r="O3081">
        <v>5.7068741893644601</v>
      </c>
      <c r="P3081">
        <v>48.942335554911601</v>
      </c>
    </row>
    <row r="3082" spans="1:17" hidden="1" x14ac:dyDescent="0.3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D3082" t="s">
        <v>49</v>
      </c>
      <c r="E3082">
        <v>75.555000000000007</v>
      </c>
      <c r="F3082">
        <v>219</v>
      </c>
      <c r="G3082">
        <v>38.323365578518299</v>
      </c>
      <c r="H3082">
        <v>3.30366693404858</v>
      </c>
      <c r="I3082">
        <v>5.7389231582081601</v>
      </c>
      <c r="J3082">
        <v>-8.2968009781187302</v>
      </c>
      <c r="K3082">
        <v>205.03164325052001</v>
      </c>
      <c r="L3082">
        <v>185.86702868459199</v>
      </c>
      <c r="M3082">
        <v>59.031716490393499</v>
      </c>
      <c r="N3082">
        <v>0.38622589098569898</v>
      </c>
      <c r="O3082">
        <v>12.1232876712328</v>
      </c>
      <c r="P3082">
        <v>80.991735537189996</v>
      </c>
      <c r="Q3082">
        <v>7.7949338789626996E-2</v>
      </c>
    </row>
    <row r="3083" spans="1:17" hidden="1" x14ac:dyDescent="0.3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D3083" t="s">
        <v>903</v>
      </c>
      <c r="E3083">
        <v>75.457800000000006</v>
      </c>
      <c r="F3083">
        <v>44.4</v>
      </c>
      <c r="G3083">
        <v>50.487819692091101</v>
      </c>
      <c r="H3083">
        <v>42.9031346152914</v>
      </c>
      <c r="I3083">
        <v>24.822873652765502</v>
      </c>
      <c r="J3083">
        <v>3.4334583316882501</v>
      </c>
      <c r="K3083">
        <v>37.558798557406099</v>
      </c>
      <c r="L3083">
        <v>32.107823763277104</v>
      </c>
      <c r="M3083">
        <v>66.398321724081597</v>
      </c>
      <c r="N3083">
        <v>1.0962962962962901</v>
      </c>
      <c r="O3083">
        <v>8.8963963963964101</v>
      </c>
      <c r="P3083">
        <v>101.36054421768701</v>
      </c>
      <c r="Q3083">
        <v>0.132155179948858</v>
      </c>
    </row>
    <row r="3084" spans="1:17" hidden="1" x14ac:dyDescent="0.3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D3084" t="s">
        <v>247</v>
      </c>
      <c r="E3084">
        <v>75.259541999999996</v>
      </c>
      <c r="F3084">
        <v>109.4</v>
      </c>
      <c r="G3084">
        <v>32.0110226452978</v>
      </c>
      <c r="H3084">
        <v>12.513892940737801</v>
      </c>
      <c r="I3084">
        <v>7.4684302865464396</v>
      </c>
      <c r="J3084">
        <v>0.83328645523749101</v>
      </c>
      <c r="K3084">
        <v>97.313565252173504</v>
      </c>
      <c r="L3084">
        <v>86.691473257964702</v>
      </c>
      <c r="M3084">
        <v>68.646144232672498</v>
      </c>
      <c r="N3084">
        <v>1.4804833327221301</v>
      </c>
      <c r="O3084">
        <v>9.1681901279707407</v>
      </c>
      <c r="P3084">
        <v>68.827160493827094</v>
      </c>
      <c r="Q3084">
        <v>5.6791899503751998E-2</v>
      </c>
    </row>
    <row r="3085" spans="1:17" hidden="1" x14ac:dyDescent="0.3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E3085">
        <v>75.203100000000006</v>
      </c>
      <c r="F3085">
        <v>217.35</v>
      </c>
      <c r="G3085">
        <v>-21.853764466324701</v>
      </c>
      <c r="H3085">
        <v>-4.7609662923154996</v>
      </c>
      <c r="I3085">
        <v>-8.5030123256627999</v>
      </c>
      <c r="J3085">
        <v>0.121334548712448</v>
      </c>
      <c r="K3085">
        <v>246.751687211948</v>
      </c>
      <c r="M3085">
        <v>37.689882396148299</v>
      </c>
      <c r="N3085">
        <v>0.85622299415402803</v>
      </c>
      <c r="O3085">
        <v>109.31677018633501</v>
      </c>
      <c r="P3085">
        <v>15.2439024390243</v>
      </c>
    </row>
    <row r="3086" spans="1:17" hidden="1" x14ac:dyDescent="0.3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D3086" t="s">
        <v>1521</v>
      </c>
      <c r="E3086">
        <v>75.023927999999998</v>
      </c>
      <c r="F3086">
        <v>123.9</v>
      </c>
      <c r="G3086">
        <v>3.37350826094801</v>
      </c>
      <c r="H3086">
        <v>-12.6148264896261</v>
      </c>
      <c r="I3086">
        <v>-45.390109099856303</v>
      </c>
      <c r="J3086">
        <v>1.5166048189827099</v>
      </c>
      <c r="K3086">
        <v>134.48191880114399</v>
      </c>
      <c r="L3086">
        <v>138.33221700829401</v>
      </c>
      <c r="M3086">
        <v>40.339970057555597</v>
      </c>
      <c r="N3086">
        <v>1.40066225165562</v>
      </c>
      <c r="O3086">
        <v>61.420500403551202</v>
      </c>
      <c r="P3086">
        <v>35.780821917808197</v>
      </c>
    </row>
    <row r="3087" spans="1:17" hidden="1" x14ac:dyDescent="0.3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D3087" t="s">
        <v>718</v>
      </c>
      <c r="E3087">
        <v>74.910257103000006</v>
      </c>
      <c r="F3087">
        <v>733.33</v>
      </c>
      <c r="G3087">
        <v>42.057205418022001</v>
      </c>
      <c r="H3087">
        <v>-3.9620539246216699</v>
      </c>
      <c r="I3087">
        <v>14.152607072572099</v>
      </c>
      <c r="J3087">
        <v>-1.82274577138966</v>
      </c>
      <c r="K3087">
        <v>725.25101319836995</v>
      </c>
      <c r="L3087">
        <v>638.24896633215894</v>
      </c>
      <c r="M3087">
        <v>87.496234820458398</v>
      </c>
      <c r="N3087">
        <v>0.44756951557279601</v>
      </c>
      <c r="O3087">
        <v>22.317374169882498</v>
      </c>
      <c r="P3087">
        <v>71.206779819298205</v>
      </c>
      <c r="Q3087">
        <v>2.3985275242898001E-2</v>
      </c>
    </row>
    <row r="3088" spans="1:17" hidden="1" x14ac:dyDescent="0.3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D3088" t="s">
        <v>539</v>
      </c>
      <c r="E3088">
        <v>74.749080000000006</v>
      </c>
      <c r="F3088">
        <v>64.400000000000006</v>
      </c>
      <c r="G3088">
        <v>-15.643372643496701</v>
      </c>
      <c r="H3088">
        <v>23.900558125758401</v>
      </c>
      <c r="I3088">
        <v>-2.2926205028348599</v>
      </c>
      <c r="J3088">
        <v>8.6830971481319494</v>
      </c>
      <c r="M3088">
        <v>59.4552388997568</v>
      </c>
      <c r="O3088">
        <v>16.3043478260869</v>
      </c>
      <c r="P3088">
        <v>39.696312364425097</v>
      </c>
    </row>
    <row r="3089" spans="1:17" hidden="1" x14ac:dyDescent="0.3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D3089" t="s">
        <v>75</v>
      </c>
      <c r="E3089">
        <v>74.709170704999906</v>
      </c>
      <c r="F3089">
        <v>121.15</v>
      </c>
      <c r="G3089">
        <v>13.388791649112701</v>
      </c>
      <c r="H3089">
        <v>12.560889950796099</v>
      </c>
      <c r="I3089">
        <v>-1.1105638130769799</v>
      </c>
      <c r="J3089">
        <v>1.61162492525875</v>
      </c>
      <c r="K3089">
        <v>114.477727167471</v>
      </c>
      <c r="L3089">
        <v>106.33395852045599</v>
      </c>
      <c r="M3089">
        <v>60.211050338465</v>
      </c>
      <c r="N3089">
        <v>0.72960803370370197</v>
      </c>
      <c r="O3089">
        <v>20.511762278167499</v>
      </c>
      <c r="P3089">
        <v>61.533333333333303</v>
      </c>
      <c r="Q3089">
        <v>3.4511648382420002E-3</v>
      </c>
    </row>
    <row r="3090" spans="1:17" hidden="1" x14ac:dyDescent="0.3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E3090">
        <v>74.707499999999996</v>
      </c>
      <c r="F3090">
        <v>14.23</v>
      </c>
      <c r="G3090">
        <v>-21.560912533429001</v>
      </c>
      <c r="H3090">
        <v>-16.350665979702899</v>
      </c>
      <c r="I3090">
        <v>-13.114895577921301</v>
      </c>
      <c r="J3090">
        <v>-6.4350879743985097</v>
      </c>
      <c r="K3090">
        <v>15.9920005915518</v>
      </c>
      <c r="L3090">
        <v>15.343231237732001</v>
      </c>
      <c r="M3090">
        <v>30.091101085476499</v>
      </c>
      <c r="N3090">
        <v>1.7479170768039101</v>
      </c>
      <c r="O3090">
        <v>42.656359803232597</v>
      </c>
      <c r="P3090">
        <v>29.363636363636299</v>
      </c>
      <c r="Q3090">
        <v>-7.4822497999513002E-2</v>
      </c>
    </row>
    <row r="3091" spans="1:17" hidden="1" x14ac:dyDescent="0.3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D3091" t="s">
        <v>1656</v>
      </c>
      <c r="E3091">
        <v>74.45</v>
      </c>
      <c r="F3091">
        <v>74.45</v>
      </c>
      <c r="G3091">
        <v>-36.298740542879699</v>
      </c>
      <c r="H3091">
        <v>-2.80527402217897</v>
      </c>
      <c r="I3091">
        <v>-22.947988402217799</v>
      </c>
      <c r="J3091">
        <v>0.66399632406119402</v>
      </c>
      <c r="K3091">
        <v>79.769586339435094</v>
      </c>
      <c r="M3091">
        <v>54.388833858178401</v>
      </c>
      <c r="N3091">
        <v>0.53319114902692599</v>
      </c>
      <c r="O3091">
        <v>29.8858294157152</v>
      </c>
      <c r="P3091">
        <v>6.3571428571428603</v>
      </c>
    </row>
    <row r="3092" spans="1:17" hidden="1" x14ac:dyDescent="0.3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304</v>
      </c>
      <c r="E3092">
        <v>74.400000000000006</v>
      </c>
      <c r="F3092">
        <v>0.94</v>
      </c>
      <c r="G3092">
        <v>-2.0279754946804101</v>
      </c>
      <c r="H3092">
        <v>3.0309239255289201E-2</v>
      </c>
      <c r="I3092">
        <v>-3.58704044183707</v>
      </c>
      <c r="J3092">
        <v>-3.8513317245385901</v>
      </c>
      <c r="K3092">
        <v>0.90316886151463505</v>
      </c>
      <c r="L3092">
        <v>0.75710938660418403</v>
      </c>
      <c r="M3092">
        <v>1.77122996508707</v>
      </c>
      <c r="N3092">
        <v>1.6097111971987099</v>
      </c>
      <c r="O3092">
        <v>26.595744680850999</v>
      </c>
      <c r="P3092">
        <v>42.424242424242401</v>
      </c>
      <c r="Q3092">
        <v>9.9329137342084997E-2</v>
      </c>
    </row>
    <row r="3093" spans="1:17" hidden="1" x14ac:dyDescent="0.3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D3093" t="s">
        <v>1637</v>
      </c>
      <c r="E3093">
        <v>74.215319454999999</v>
      </c>
      <c r="F3093">
        <v>6425.4</v>
      </c>
      <c r="G3093">
        <v>-1.7289448415050901</v>
      </c>
      <c r="H3093">
        <v>-5.9561347876273896</v>
      </c>
      <c r="I3093">
        <v>4.1991759372904296</v>
      </c>
      <c r="J3093">
        <v>0.34826360542874102</v>
      </c>
      <c r="K3093">
        <v>6325.7529380776105</v>
      </c>
      <c r="L3093">
        <v>5883.1145273415304</v>
      </c>
      <c r="M3093">
        <v>54.002539861815002</v>
      </c>
      <c r="N3093">
        <v>0.85694832281862998</v>
      </c>
      <c r="O3093">
        <v>3.3554331247860101</v>
      </c>
      <c r="P3093">
        <v>28.379620379620299</v>
      </c>
      <c r="Q3093">
        <v>-2.6802431944266999E-2</v>
      </c>
    </row>
    <row r="3094" spans="1:17" hidden="1" x14ac:dyDescent="0.3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1909</v>
      </c>
      <c r="E3094">
        <v>73.982793000000001</v>
      </c>
      <c r="F3094">
        <v>49.81</v>
      </c>
      <c r="G3094">
        <v>520.02068487288204</v>
      </c>
      <c r="H3094">
        <v>-18.345552038920701</v>
      </c>
      <c r="I3094">
        <v>41.447388167251503</v>
      </c>
      <c r="J3094">
        <v>-0.63403620665829497</v>
      </c>
      <c r="K3094">
        <v>52.3228657051379</v>
      </c>
      <c r="L3094">
        <v>42.833318992778104</v>
      </c>
      <c r="M3094">
        <v>53.149811669748402</v>
      </c>
      <c r="N3094">
        <v>1.02383246422645</v>
      </c>
      <c r="O3094">
        <v>41.216623168038502</v>
      </c>
      <c r="P3094">
        <v>728.234120385766</v>
      </c>
      <c r="Q3094">
        <v>0.200369379198784</v>
      </c>
    </row>
    <row r="3095" spans="1:17" hidden="1" x14ac:dyDescent="0.3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D3095" t="s">
        <v>503</v>
      </c>
      <c r="E3095">
        <v>73.952640000000002</v>
      </c>
      <c r="F3095">
        <v>1.1100000000000001</v>
      </c>
      <c r="G3095">
        <v>-28.832025335889899</v>
      </c>
      <c r="H3095">
        <v>33.833891459091703</v>
      </c>
      <c r="I3095">
        <v>58.766218443567901</v>
      </c>
      <c r="J3095">
        <v>19.179483606861499</v>
      </c>
      <c r="K3095">
        <v>0.84522089323073202</v>
      </c>
      <c r="L3095">
        <v>0.89608006637388204</v>
      </c>
      <c r="M3095">
        <v>83.753154896526297</v>
      </c>
      <c r="N3095">
        <v>1.92132528021615</v>
      </c>
      <c r="O3095">
        <v>12.6126126126125</v>
      </c>
      <c r="P3095">
        <v>146.666666666666</v>
      </c>
      <c r="Q3095">
        <v>3.2732522083679999E-3</v>
      </c>
    </row>
    <row r="3096" spans="1:17" hidden="1" x14ac:dyDescent="0.3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191</v>
      </c>
      <c r="E3096">
        <v>73.864252629999996</v>
      </c>
      <c r="F3096">
        <v>71.45</v>
      </c>
      <c r="G3096">
        <v>-16.0194109850699</v>
      </c>
      <c r="H3096">
        <v>16.998550093629898</v>
      </c>
      <c r="I3096">
        <v>-2.6686588444080099</v>
      </c>
      <c r="J3096">
        <v>4.7985053037275103</v>
      </c>
      <c r="M3096">
        <v>80.727006368300394</v>
      </c>
      <c r="O3096">
        <v>2.0293911826451998</v>
      </c>
      <c r="P3096">
        <v>45.076142131979701</v>
      </c>
    </row>
    <row r="3097" spans="1:17" hidden="1" x14ac:dyDescent="0.3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D3097" t="s">
        <v>1141</v>
      </c>
      <c r="E3097">
        <v>73.824623474999996</v>
      </c>
      <c r="F3097">
        <v>0.75</v>
      </c>
      <c r="G3097">
        <v>27.707460023471199</v>
      </c>
      <c r="H3097">
        <v>15.833891459091699</v>
      </c>
      <c r="I3097">
        <v>7.0446067219562396</v>
      </c>
      <c r="J3097">
        <v>4.43922386660177</v>
      </c>
      <c r="K3097">
        <v>0.61235206458593106</v>
      </c>
      <c r="L3097">
        <v>0.55595657874536897</v>
      </c>
      <c r="M3097">
        <v>95.843558984717404</v>
      </c>
      <c r="N3097">
        <v>1.1290599042501701</v>
      </c>
      <c r="O3097">
        <v>0</v>
      </c>
      <c r="P3097">
        <v>53.061224489795897</v>
      </c>
      <c r="Q3097">
        <v>1.6711759509489998E-2</v>
      </c>
    </row>
    <row r="3098" spans="1:17" hidden="1" x14ac:dyDescent="0.3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D3098" t="s">
        <v>286</v>
      </c>
      <c r="E3098">
        <v>73.823999999999998</v>
      </c>
      <c r="F3098">
        <v>30.76</v>
      </c>
      <c r="G3098">
        <v>129.91594507724301</v>
      </c>
      <c r="H3098">
        <v>36.396045061625401</v>
      </c>
      <c r="I3098">
        <v>22.320131779140699</v>
      </c>
      <c r="J3098">
        <v>-6.2923086335102196</v>
      </c>
      <c r="K3098">
        <v>26.439022035572801</v>
      </c>
      <c r="L3098">
        <v>23.011747396692702</v>
      </c>
      <c r="M3098">
        <v>62.013248726636903</v>
      </c>
      <c r="N3098">
        <v>1.7984819170848201</v>
      </c>
      <c r="O3098">
        <v>7.5422626788036196</v>
      </c>
      <c r="P3098">
        <v>190.188679245283</v>
      </c>
      <c r="Q3098">
        <v>7.1369282614672999E-2</v>
      </c>
    </row>
    <row r="3099" spans="1:17" hidden="1" x14ac:dyDescent="0.3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D3099" t="s">
        <v>109</v>
      </c>
      <c r="E3099">
        <v>73.795151720000007</v>
      </c>
      <c r="F3099">
        <v>179.45</v>
      </c>
      <c r="G3099">
        <v>56.736545021245</v>
      </c>
      <c r="H3099">
        <v>13.309040564459499</v>
      </c>
      <c r="I3099">
        <v>-45.069032467400902</v>
      </c>
      <c r="J3099">
        <v>-3.6840554237010701</v>
      </c>
      <c r="K3099">
        <v>170.942792626748</v>
      </c>
      <c r="L3099">
        <v>159.563331051017</v>
      </c>
      <c r="M3099">
        <v>51.5243164255861</v>
      </c>
      <c r="N3099">
        <v>2.6538123283205501</v>
      </c>
      <c r="O3099">
        <v>72.917247144051203</v>
      </c>
      <c r="P3099">
        <v>97.306212204507901</v>
      </c>
      <c r="Q3099">
        <v>6.3327561064059998E-2</v>
      </c>
    </row>
    <row r="3100" spans="1:17" hidden="1" x14ac:dyDescent="0.3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E3100">
        <v>73.408482839999905</v>
      </c>
      <c r="F3100">
        <v>84.81</v>
      </c>
      <c r="G3100">
        <v>-47.473706136029399</v>
      </c>
      <c r="H3100">
        <v>18.7717445664364</v>
      </c>
      <c r="I3100">
        <v>-34.706256948338698</v>
      </c>
      <c r="J3100">
        <v>-4.3959981285682099</v>
      </c>
      <c r="M3100">
        <v>67.605006301052299</v>
      </c>
      <c r="O3100">
        <v>42.6246904846126</v>
      </c>
      <c r="P3100">
        <v>47.2395833333333</v>
      </c>
    </row>
    <row r="3101" spans="1:17" hidden="1" x14ac:dyDescent="0.3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D3101" t="s">
        <v>401</v>
      </c>
      <c r="E3101">
        <v>73.307883000000004</v>
      </c>
      <c r="F3101">
        <v>35.799999999999997</v>
      </c>
      <c r="G3101">
        <v>45.938101562383402</v>
      </c>
      <c r="H3101">
        <v>1.98960922064893</v>
      </c>
      <c r="I3101">
        <v>-8.1747060611616398</v>
      </c>
      <c r="J3101">
        <v>6.54164974261254</v>
      </c>
      <c r="K3101">
        <v>33.097433401749697</v>
      </c>
      <c r="L3101">
        <v>30.229207569749299</v>
      </c>
      <c r="M3101">
        <v>27.071967311283601</v>
      </c>
      <c r="N3101">
        <v>1.33489989855282</v>
      </c>
      <c r="O3101">
        <v>9.4692737430167604</v>
      </c>
      <c r="P3101">
        <v>100.335758254057</v>
      </c>
      <c r="Q3101">
        <v>9.4669027237661005E-2</v>
      </c>
    </row>
    <row r="3102" spans="1:17" hidden="1" x14ac:dyDescent="0.3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D3102" t="s">
        <v>242</v>
      </c>
      <c r="E3102">
        <v>73.139794425000005</v>
      </c>
      <c r="F3102">
        <v>145.05000000000001</v>
      </c>
      <c r="G3102">
        <v>34.6219717198449</v>
      </c>
      <c r="H3102">
        <v>-6.4287780626783899</v>
      </c>
      <c r="I3102">
        <v>-2.7374756024989502</v>
      </c>
      <c r="J3102">
        <v>-4.2555346123293596</v>
      </c>
      <c r="K3102">
        <v>140.315528432956</v>
      </c>
      <c r="L3102">
        <v>127.01200332529299</v>
      </c>
      <c r="M3102">
        <v>63.013632297684801</v>
      </c>
      <c r="N3102">
        <v>0.32936130784101397</v>
      </c>
      <c r="O3102">
        <v>27.473285074112301</v>
      </c>
      <c r="P3102">
        <v>75.818181818181799</v>
      </c>
      <c r="Q3102">
        <v>9.3629699430670996E-2</v>
      </c>
    </row>
    <row r="3103" spans="1:17" hidden="1" x14ac:dyDescent="0.3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E3103">
        <v>73.076040000000006</v>
      </c>
      <c r="F3103">
        <v>6.39</v>
      </c>
      <c r="G3103">
        <v>-76.086223988298499</v>
      </c>
      <c r="H3103">
        <v>11.0534338214912</v>
      </c>
      <c r="I3103">
        <v>-3.3295429379077</v>
      </c>
      <c r="J3103">
        <v>7.2139024986658002</v>
      </c>
      <c r="K3103">
        <v>5.7638375457981699</v>
      </c>
      <c r="L3103">
        <v>6.6532011265764899</v>
      </c>
      <c r="M3103">
        <v>67.331567779077801</v>
      </c>
      <c r="N3103">
        <v>2.8318861888800799</v>
      </c>
      <c r="O3103">
        <v>138.49765258215899</v>
      </c>
      <c r="P3103">
        <v>58.955223880597003</v>
      </c>
      <c r="Q3103">
        <v>0.105106275162701</v>
      </c>
    </row>
    <row r="3104" spans="1:17" hidden="1" x14ac:dyDescent="0.3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E3104">
        <v>73.030489599999996</v>
      </c>
      <c r="F3104">
        <v>92.08</v>
      </c>
      <c r="G3104">
        <v>75.826047637673497</v>
      </c>
      <c r="H3104">
        <v>5.9721871678572596</v>
      </c>
      <c r="I3104">
        <v>-19.208494538703199</v>
      </c>
      <c r="J3104">
        <v>-2.4441552688764299</v>
      </c>
      <c r="K3104">
        <v>93.798121021576605</v>
      </c>
      <c r="L3104">
        <v>83.001332446815795</v>
      </c>
      <c r="M3104">
        <v>45.767953110251803</v>
      </c>
      <c r="N3104">
        <v>0.93353518593273899</v>
      </c>
      <c r="O3104">
        <v>26.2923544743701</v>
      </c>
      <c r="P3104">
        <v>119.238095238095</v>
      </c>
      <c r="Q3104">
        <v>6.4844530392655003E-2</v>
      </c>
    </row>
    <row r="3105" spans="1:17" hidden="1" x14ac:dyDescent="0.3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D3105" t="s">
        <v>539</v>
      </c>
      <c r="E3105">
        <v>72.733847499999996</v>
      </c>
      <c r="F3105">
        <v>56.9</v>
      </c>
      <c r="G3105">
        <v>-5.6902523737905302</v>
      </c>
      <c r="H3105">
        <v>24.061251767376898</v>
      </c>
      <c r="I3105">
        <v>23.958755894169901</v>
      </c>
      <c r="J3105">
        <v>-10.6699663062826</v>
      </c>
      <c r="K3105">
        <v>42.803299882968702</v>
      </c>
      <c r="L3105">
        <v>38.216253630358402</v>
      </c>
      <c r="M3105">
        <v>74.194621783041498</v>
      </c>
      <c r="N3105">
        <v>2.3504273504273501</v>
      </c>
      <c r="O3105">
        <v>10.4569420035149</v>
      </c>
      <c r="P3105">
        <v>107.664233576642</v>
      </c>
      <c r="Q3105">
        <v>0.14234913254815099</v>
      </c>
    </row>
    <row r="3106" spans="1:17" hidden="1" x14ac:dyDescent="0.3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D3106" t="s">
        <v>490</v>
      </c>
      <c r="E3106">
        <v>72.574658424000006</v>
      </c>
      <c r="F3106">
        <v>7.96</v>
      </c>
      <c r="G3106">
        <v>4.2196632469032096</v>
      </c>
      <c r="H3106">
        <v>35.978439613899297</v>
      </c>
      <c r="I3106">
        <v>13.6282435815078</v>
      </c>
      <c r="J3106">
        <v>6.4278267355347598</v>
      </c>
      <c r="K3106">
        <v>6.1774294776238401</v>
      </c>
      <c r="L3106">
        <v>7.2722245085969703</v>
      </c>
      <c r="M3106">
        <v>78.071613879687902</v>
      </c>
      <c r="N3106">
        <v>1.85979788160034</v>
      </c>
      <c r="O3106">
        <v>1.7587939698492301</v>
      </c>
      <c r="P3106">
        <v>93.387438868341206</v>
      </c>
      <c r="Q3106">
        <v>6.8217791122026E-2</v>
      </c>
    </row>
    <row r="3107" spans="1:17" hidden="1" x14ac:dyDescent="0.3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D3107" t="s">
        <v>546</v>
      </c>
      <c r="E3107">
        <v>72.572418999999996</v>
      </c>
      <c r="F3107">
        <v>241.9</v>
      </c>
      <c r="G3107">
        <v>265.50097781837297</v>
      </c>
      <c r="H3107">
        <v>57.243256317691603</v>
      </c>
      <c r="I3107">
        <v>121.266032997384</v>
      </c>
      <c r="J3107">
        <v>23.409148678631801</v>
      </c>
      <c r="K3107">
        <v>175.97340625785299</v>
      </c>
      <c r="L3107">
        <v>135.20835647862199</v>
      </c>
      <c r="M3107">
        <v>77.556571275073793</v>
      </c>
      <c r="N3107">
        <v>2.3510514252111299</v>
      </c>
      <c r="O3107">
        <v>10.1074824307565</v>
      </c>
      <c r="P3107">
        <v>337.74882374230901</v>
      </c>
      <c r="Q3107">
        <v>0.132243308237813</v>
      </c>
    </row>
    <row r="3108" spans="1:17" hidden="1" x14ac:dyDescent="0.3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E3108">
        <v>72.545509600000003</v>
      </c>
      <c r="F3108">
        <v>53</v>
      </c>
      <c r="G3108">
        <v>7.2125186752460699</v>
      </c>
      <c r="H3108">
        <v>0.14091270574998799</v>
      </c>
      <c r="I3108">
        <v>-7.6517620795513599</v>
      </c>
      <c r="J3108">
        <v>0.72493815231605396</v>
      </c>
      <c r="K3108">
        <v>49.585278097626002</v>
      </c>
      <c r="L3108">
        <v>47.947668433697899</v>
      </c>
      <c r="M3108">
        <v>72.497259485855807</v>
      </c>
      <c r="N3108">
        <v>1.5243429556225701</v>
      </c>
      <c r="O3108">
        <v>20.754716981131999</v>
      </c>
      <c r="P3108">
        <v>49.295774647887299</v>
      </c>
    </row>
    <row r="3109" spans="1:17" hidden="1" x14ac:dyDescent="0.3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E3109">
        <v>72.453344700000002</v>
      </c>
      <c r="F3109">
        <v>1.65</v>
      </c>
      <c r="G3109">
        <v>-48.535582648142899</v>
      </c>
      <c r="H3109">
        <v>6.6737864722151201</v>
      </c>
      <c r="I3109">
        <v>-8.8780123256628105</v>
      </c>
      <c r="J3109">
        <v>12.006188152316</v>
      </c>
      <c r="K3109">
        <v>1.33706546552921</v>
      </c>
      <c r="L3109">
        <v>1.59586663212494</v>
      </c>
      <c r="M3109">
        <v>94.845589164545999</v>
      </c>
      <c r="N3109">
        <v>2.2854653133682499</v>
      </c>
      <c r="O3109">
        <v>38.787878787878697</v>
      </c>
      <c r="P3109">
        <v>43.478260869565197</v>
      </c>
      <c r="Q3109">
        <v>-7.7662753372718996E-2</v>
      </c>
    </row>
    <row r="3110" spans="1:17" hidden="1" x14ac:dyDescent="0.3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D3110" t="s">
        <v>188</v>
      </c>
      <c r="E3110">
        <v>72.335438999999994</v>
      </c>
      <c r="F3110">
        <v>35.5</v>
      </c>
      <c r="G3110">
        <v>3.5028598530945101</v>
      </c>
      <c r="H3110">
        <v>60.249978079354698</v>
      </c>
      <c r="I3110">
        <v>-2.5364690015801599</v>
      </c>
      <c r="J3110">
        <v>-0.96984542149082797</v>
      </c>
      <c r="K3110">
        <v>30.0626210440339</v>
      </c>
      <c r="L3110">
        <v>29.414462270507901</v>
      </c>
      <c r="M3110">
        <v>57.791174571742999</v>
      </c>
      <c r="N3110">
        <v>1.3951498040894299</v>
      </c>
      <c r="O3110">
        <v>18.309859154929502</v>
      </c>
      <c r="P3110">
        <v>73.170731707317003</v>
      </c>
      <c r="Q3110">
        <v>7.1915955237640003E-3</v>
      </c>
    </row>
    <row r="3111" spans="1:17" hidden="1" x14ac:dyDescent="0.3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D3111" t="s">
        <v>1112</v>
      </c>
      <c r="E3111">
        <v>72.3</v>
      </c>
      <c r="F3111">
        <v>241</v>
      </c>
      <c r="G3111">
        <v>117.834933818236</v>
      </c>
      <c r="H3111">
        <v>12.2367326564535</v>
      </c>
      <c r="I3111">
        <v>-10.9759739689241</v>
      </c>
      <c r="J3111">
        <v>6.2175366492415698</v>
      </c>
      <c r="K3111">
        <v>238.799096190303</v>
      </c>
      <c r="L3111">
        <v>212.57702890335699</v>
      </c>
      <c r="M3111">
        <v>65.224099478112905</v>
      </c>
      <c r="N3111">
        <v>0.75381242730251896</v>
      </c>
      <c r="O3111">
        <v>26.950207468879601</v>
      </c>
      <c r="P3111">
        <v>191.732235806803</v>
      </c>
      <c r="Q3111">
        <v>0.17667398172156201</v>
      </c>
    </row>
    <row r="3112" spans="1:17" hidden="1" x14ac:dyDescent="0.3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D3112" t="s">
        <v>21</v>
      </c>
      <c r="E3112">
        <v>72.192800000000005</v>
      </c>
      <c r="F3112">
        <v>31</v>
      </c>
      <c r="G3112">
        <v>-55.058979885825799</v>
      </c>
      <c r="H3112">
        <v>2.2696522643019499</v>
      </c>
      <c r="I3112">
        <v>-21.492063420553301</v>
      </c>
      <c r="J3112">
        <v>-7.0677447745132103</v>
      </c>
      <c r="K3112">
        <v>30.847708804021899</v>
      </c>
      <c r="L3112">
        <v>34.647178030211101</v>
      </c>
      <c r="M3112">
        <v>44.750791888101901</v>
      </c>
      <c r="N3112">
        <v>1.7486881293433501</v>
      </c>
      <c r="O3112">
        <v>77.419354838709594</v>
      </c>
      <c r="P3112">
        <v>21.33072407045</v>
      </c>
    </row>
    <row r="3113" spans="1:17" hidden="1" x14ac:dyDescent="0.3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E3113">
        <v>72.163079353999905</v>
      </c>
      <c r="F3113">
        <v>5.71</v>
      </c>
      <c r="G3113">
        <v>-83.0574681700284</v>
      </c>
      <c r="H3113">
        <v>-6.2336190894314401</v>
      </c>
      <c r="I3113">
        <v>-42.622696408287297</v>
      </c>
      <c r="J3113">
        <v>-4.8895196790092399</v>
      </c>
      <c r="K3113">
        <v>5.9593729851560404</v>
      </c>
      <c r="L3113">
        <v>6.71284353125656</v>
      </c>
      <c r="M3113">
        <v>42.781275358819798</v>
      </c>
      <c r="N3113">
        <v>0.62107877441805204</v>
      </c>
      <c r="O3113">
        <v>136.42732049036701</v>
      </c>
      <c r="P3113">
        <v>19.9579831932773</v>
      </c>
      <c r="Q3113">
        <v>8.4810337452246004E-2</v>
      </c>
    </row>
    <row r="3114" spans="1:17" hidden="1" x14ac:dyDescent="0.3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D3114" t="s">
        <v>546</v>
      </c>
      <c r="E3114">
        <v>71.783554479999907</v>
      </c>
      <c r="F3114">
        <v>51.88</v>
      </c>
      <c r="G3114">
        <v>28.9132590246059</v>
      </c>
      <c r="H3114">
        <v>21.252686561662099</v>
      </c>
      <c r="I3114">
        <v>-15.157763119017201</v>
      </c>
      <c r="J3114">
        <v>4.0163644503068898</v>
      </c>
      <c r="K3114">
        <v>49.178897846160602</v>
      </c>
      <c r="L3114">
        <v>46.274539165998497</v>
      </c>
      <c r="M3114">
        <v>52.068789050825004</v>
      </c>
      <c r="N3114">
        <v>0.66662913831097803</v>
      </c>
      <c r="O3114">
        <v>37.625289128758602</v>
      </c>
      <c r="P3114">
        <v>77.367521367521306</v>
      </c>
      <c r="Q3114">
        <v>5.0867221393744999E-2</v>
      </c>
    </row>
    <row r="3115" spans="1:17" hidden="1" x14ac:dyDescent="0.3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997</v>
      </c>
      <c r="E3115">
        <v>71.7607</v>
      </c>
      <c r="F3115">
        <v>22.25</v>
      </c>
      <c r="G3115">
        <v>-54.380877703964202</v>
      </c>
      <c r="H3115">
        <v>-5.24137735811252</v>
      </c>
      <c r="I3115">
        <v>-52.669678992329402</v>
      </c>
      <c r="J3115">
        <v>-10.257834612245</v>
      </c>
      <c r="K3115">
        <v>24.053553018117601</v>
      </c>
      <c r="M3115">
        <v>37.056015108653703</v>
      </c>
      <c r="N3115">
        <v>1.1107472079580301</v>
      </c>
      <c r="O3115">
        <v>79.325842696629195</v>
      </c>
      <c r="P3115">
        <v>15.2849740932642</v>
      </c>
    </row>
    <row r="3116" spans="1:17" hidden="1" x14ac:dyDescent="0.3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D3116" t="s">
        <v>408</v>
      </c>
      <c r="E3116">
        <v>71.429224020000007</v>
      </c>
      <c r="F3116">
        <v>22.44</v>
      </c>
      <c r="G3116">
        <v>-67.143647734807203</v>
      </c>
      <c r="H3116">
        <v>-17.415536458528301</v>
      </c>
      <c r="I3116">
        <v>-44.3719092515217</v>
      </c>
      <c r="J3116">
        <v>8.6876942044575802</v>
      </c>
      <c r="K3116">
        <v>26.632222709696801</v>
      </c>
      <c r="L3116">
        <v>31.4784553391058</v>
      </c>
      <c r="M3116">
        <v>39.735406257182603</v>
      </c>
      <c r="N3116">
        <v>2.0876252367746502</v>
      </c>
      <c r="O3116">
        <v>102.04991087344</v>
      </c>
      <c r="P3116">
        <v>15.7297576070139</v>
      </c>
      <c r="Q3116">
        <v>0.12971383630820199</v>
      </c>
    </row>
    <row r="3117" spans="1:17" hidden="1" x14ac:dyDescent="0.3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E3117">
        <v>71.311989525000001</v>
      </c>
      <c r="F3117">
        <v>51.45</v>
      </c>
      <c r="G3117">
        <v>-40.868080031628097</v>
      </c>
      <c r="H3117">
        <v>-9.0763649511646403</v>
      </c>
      <c r="I3117">
        <v>-28.044135041067499</v>
      </c>
      <c r="J3117">
        <v>1.97287036938282</v>
      </c>
      <c r="K3117">
        <v>51.366320149148301</v>
      </c>
      <c r="L3117">
        <v>56.2857375783042</v>
      </c>
      <c r="M3117">
        <v>62.293178419874202</v>
      </c>
      <c r="N3117">
        <v>1.53049877425397</v>
      </c>
      <c r="O3117">
        <v>58.056365403304099</v>
      </c>
      <c r="P3117">
        <v>14.079822616407901</v>
      </c>
      <c r="Q3117">
        <v>-2.0286982580469998E-3</v>
      </c>
    </row>
    <row r="3118" spans="1:17" hidden="1" x14ac:dyDescent="0.3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E3118">
        <v>71.187984833000002</v>
      </c>
      <c r="F3118">
        <v>97.51</v>
      </c>
      <c r="G3118">
        <v>11.5023758845524</v>
      </c>
      <c r="H3118">
        <v>11.085173510373799</v>
      </c>
      <c r="I3118">
        <v>12.6104062046886</v>
      </c>
      <c r="J3118">
        <v>1.05076652954629</v>
      </c>
      <c r="K3118">
        <v>98.065287060774196</v>
      </c>
      <c r="L3118">
        <v>92.980889157822702</v>
      </c>
      <c r="M3118">
        <v>51.744031114999601</v>
      </c>
      <c r="N3118">
        <v>0.54917238159847503</v>
      </c>
      <c r="O3118">
        <v>56.896728540662501</v>
      </c>
      <c r="P3118">
        <v>64.324233232221005</v>
      </c>
      <c r="Q3118">
        <v>4.7349681509597001E-2</v>
      </c>
    </row>
    <row r="3119" spans="1:17" hidden="1" x14ac:dyDescent="0.3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D3119" t="s">
        <v>230</v>
      </c>
      <c r="E3119">
        <v>71.185580999999999</v>
      </c>
      <c r="F3119">
        <v>54</v>
      </c>
      <c r="G3119">
        <v>3.3709077625191299</v>
      </c>
      <c r="H3119">
        <v>2.5005581257584302</v>
      </c>
      <c r="I3119">
        <v>-33.742142760445397</v>
      </c>
      <c r="J3119">
        <v>-5.2051928520507502</v>
      </c>
      <c r="K3119">
        <v>56.954503283698699</v>
      </c>
      <c r="L3119">
        <v>60.552103845263801</v>
      </c>
      <c r="M3119">
        <v>38.761743435873697</v>
      </c>
      <c r="N3119">
        <v>1.3118279569892399</v>
      </c>
      <c r="O3119">
        <v>77.7777777777777</v>
      </c>
      <c r="P3119">
        <v>50</v>
      </c>
    </row>
    <row r="3120" spans="1:17" hidden="1" x14ac:dyDescent="0.3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D3120" t="s">
        <v>119</v>
      </c>
      <c r="E3120">
        <v>71.080168950000001</v>
      </c>
      <c r="F3120">
        <v>184.95</v>
      </c>
      <c r="G3120">
        <v>7.0844739869513198</v>
      </c>
      <c r="H3120">
        <v>38.639171987144501</v>
      </c>
      <c r="I3120">
        <v>20.435226127613198</v>
      </c>
      <c r="J3120">
        <v>-8.9327195053416002</v>
      </c>
      <c r="M3120">
        <v>50.615062420199003</v>
      </c>
      <c r="O3120">
        <v>15.5988104893214</v>
      </c>
      <c r="P3120">
        <v>47.488038277511897</v>
      </c>
    </row>
    <row r="3121" spans="1:17" hidden="1" x14ac:dyDescent="0.3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D3121" t="s">
        <v>546</v>
      </c>
      <c r="E3121">
        <v>70.983412000000001</v>
      </c>
      <c r="F3121">
        <v>235.7</v>
      </c>
      <c r="G3121">
        <v>52.801942260810499</v>
      </c>
      <c r="H3121">
        <v>-11.4210105016925</v>
      </c>
      <c r="I3121">
        <v>-19.152903993970799</v>
      </c>
      <c r="J3121">
        <v>-1.9440259668811899</v>
      </c>
      <c r="K3121">
        <v>239.32172287366501</v>
      </c>
      <c r="L3121">
        <v>220.959060204309</v>
      </c>
      <c r="M3121">
        <v>49.573486666153499</v>
      </c>
      <c r="N3121">
        <v>1.7390687749340601</v>
      </c>
      <c r="O3121">
        <v>15.379719983029201</v>
      </c>
      <c r="P3121">
        <v>109.790832220738</v>
      </c>
      <c r="Q3121">
        <v>0.149309104888111</v>
      </c>
    </row>
    <row r="3122" spans="1:17" hidden="1" x14ac:dyDescent="0.3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D3122" t="s">
        <v>1331</v>
      </c>
      <c r="E3122">
        <v>70.959000000000003</v>
      </c>
      <c r="F3122">
        <v>38.15</v>
      </c>
      <c r="G3122">
        <v>68.301057868700596</v>
      </c>
      <c r="H3122">
        <v>48.766652546359197</v>
      </c>
      <c r="I3122">
        <v>62.197900916346299</v>
      </c>
      <c r="J3122">
        <v>14.312239739617601</v>
      </c>
      <c r="K3122">
        <v>28.331865655574902</v>
      </c>
      <c r="L3122">
        <v>24.225594969604899</v>
      </c>
      <c r="M3122">
        <v>86.304514236308606</v>
      </c>
      <c r="N3122">
        <v>0.83864146880650203</v>
      </c>
      <c r="O3122">
        <v>0.209698558322402</v>
      </c>
      <c r="P3122">
        <v>111.944444444444</v>
      </c>
      <c r="Q3122">
        <v>5.2190620198564998E-2</v>
      </c>
    </row>
    <row r="3123" spans="1:17" hidden="1" x14ac:dyDescent="0.3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D3123" t="s">
        <v>546</v>
      </c>
      <c r="E3123">
        <v>70.853999999999999</v>
      </c>
      <c r="F3123">
        <v>4.9000000000000004</v>
      </c>
      <c r="G3123">
        <v>529.57286027162002</v>
      </c>
      <c r="H3123">
        <v>-40.877278990396398</v>
      </c>
      <c r="I3123">
        <v>71.051013222210102</v>
      </c>
      <c r="J3123">
        <v>-8.6962121259770697</v>
      </c>
      <c r="K3123">
        <v>5.5914796109059104</v>
      </c>
      <c r="L3123">
        <v>3.8929494093774299</v>
      </c>
      <c r="M3123">
        <v>5.5614380280362896</v>
      </c>
      <c r="N3123">
        <v>0.483330479091514</v>
      </c>
      <c r="O3123">
        <v>68.571428571428498</v>
      </c>
      <c r="P3123">
        <v>598.73628041474205</v>
      </c>
      <c r="Q3123">
        <v>0.143555924187766</v>
      </c>
    </row>
    <row r="3124" spans="1:17" hidden="1" x14ac:dyDescent="0.3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D3124" t="s">
        <v>384</v>
      </c>
      <c r="E3124">
        <v>70.827749999999995</v>
      </c>
      <c r="F3124">
        <v>74.95</v>
      </c>
      <c r="G3124">
        <v>5.9071812429572503</v>
      </c>
      <c r="H3124">
        <v>7.3875417578706601</v>
      </c>
      <c r="I3124">
        <v>-4.9315837542342296</v>
      </c>
      <c r="J3124">
        <v>7.2669116427431497</v>
      </c>
      <c r="K3124">
        <v>70.699217725518295</v>
      </c>
      <c r="L3124">
        <v>67.250534946991294</v>
      </c>
      <c r="M3124">
        <v>71.106702512111795</v>
      </c>
      <c r="N3124">
        <v>0.72815533980582503</v>
      </c>
      <c r="O3124">
        <v>20.6137424949966</v>
      </c>
      <c r="P3124">
        <v>38.796296296296298</v>
      </c>
      <c r="Q3124">
        <v>8.7597327067253997E-2</v>
      </c>
    </row>
    <row r="3125" spans="1:17" hidden="1" x14ac:dyDescent="0.3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718</v>
      </c>
      <c r="E3125">
        <v>70.753706170000001</v>
      </c>
      <c r="F3125">
        <v>24.18</v>
      </c>
      <c r="G3125">
        <v>-7.68093097070639</v>
      </c>
      <c r="H3125">
        <v>5.7558274466015096</v>
      </c>
      <c r="I3125">
        <v>-1.3393967650220799</v>
      </c>
      <c r="J3125">
        <v>-1.1093617648339</v>
      </c>
      <c r="K3125">
        <v>22.8406196872713</v>
      </c>
      <c r="L3125">
        <v>21.464841695235901</v>
      </c>
      <c r="M3125">
        <v>67.469215611950702</v>
      </c>
      <c r="N3125">
        <v>1.2271059237822599</v>
      </c>
      <c r="O3125">
        <v>3.1844499586435</v>
      </c>
      <c r="P3125">
        <v>27.2631578947368</v>
      </c>
    </row>
    <row r="3126" spans="1:17" hidden="1" x14ac:dyDescent="0.3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D3126" t="s">
        <v>398</v>
      </c>
      <c r="E3126">
        <v>70.749525000000006</v>
      </c>
      <c r="F3126">
        <v>57.75</v>
      </c>
      <c r="G3126">
        <v>-5.0412644663247104</v>
      </c>
      <c r="H3126">
        <v>3.66560666944775</v>
      </c>
      <c r="I3126">
        <v>-13.285063607713999</v>
      </c>
      <c r="J3126">
        <v>-8.185630953375</v>
      </c>
      <c r="K3126">
        <v>56.349399630076597</v>
      </c>
      <c r="L3126">
        <v>53.499150442444297</v>
      </c>
      <c r="M3126">
        <v>41.837205329099604</v>
      </c>
      <c r="N3126">
        <v>2.3743016759776499</v>
      </c>
      <c r="O3126">
        <v>26.2337662337662</v>
      </c>
      <c r="P3126">
        <v>55.241935483870897</v>
      </c>
    </row>
    <row r="3127" spans="1:17" hidden="1" x14ac:dyDescent="0.3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D3127" t="s">
        <v>539</v>
      </c>
      <c r="E3127">
        <v>70.577711500000007</v>
      </c>
      <c r="F3127">
        <v>65.95</v>
      </c>
      <c r="G3127">
        <v>-28.368470348677601</v>
      </c>
      <c r="H3127">
        <v>9.4250349228466899</v>
      </c>
      <c r="I3127">
        <v>-13.423042221029</v>
      </c>
      <c r="J3127">
        <v>-2.2766026797332599</v>
      </c>
      <c r="K3127">
        <v>58.720972114656703</v>
      </c>
      <c r="L3127">
        <v>61.904396389930803</v>
      </c>
      <c r="M3127">
        <v>89.441350932327296</v>
      </c>
      <c r="N3127">
        <v>2.7828282828282802</v>
      </c>
      <c r="O3127">
        <v>15.163002274450299</v>
      </c>
      <c r="P3127">
        <v>29.313725490195999</v>
      </c>
      <c r="Q3127">
        <v>2.1600801425017E-2</v>
      </c>
    </row>
    <row r="3128" spans="1:17" hidden="1" x14ac:dyDescent="0.3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D3128" t="s">
        <v>802</v>
      </c>
      <c r="E3128">
        <v>70.566237000000001</v>
      </c>
      <c r="F3128">
        <v>196.05</v>
      </c>
      <c r="G3128">
        <v>-31.594797464889901</v>
      </c>
      <c r="H3128">
        <v>-7.9606069227852396</v>
      </c>
      <c r="I3128">
        <v>-22.787995260816299</v>
      </c>
      <c r="J3128">
        <v>-5.45730483833814</v>
      </c>
      <c r="K3128">
        <v>211.83980694018399</v>
      </c>
      <c r="L3128">
        <v>208.771609079104</v>
      </c>
      <c r="M3128">
        <v>30.666849278789702</v>
      </c>
      <c r="N3128">
        <v>1.06920277293221</v>
      </c>
      <c r="O3128">
        <v>99.8979852078551</v>
      </c>
      <c r="P3128">
        <v>42.065217391304301</v>
      </c>
      <c r="Q3128">
        <v>0.18157550637011</v>
      </c>
    </row>
    <row r="3129" spans="1:17" hidden="1" x14ac:dyDescent="0.3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D3129" t="s">
        <v>482</v>
      </c>
      <c r="E3129">
        <v>70.402859800000002</v>
      </c>
      <c r="F3129">
        <v>30.01</v>
      </c>
      <c r="G3129">
        <v>23.274664461356</v>
      </c>
      <c r="H3129">
        <v>23.1443349497927</v>
      </c>
      <c r="I3129">
        <v>-14.250569328920101</v>
      </c>
      <c r="J3129">
        <v>10.1451431303541</v>
      </c>
      <c r="K3129">
        <v>26.891637024927299</v>
      </c>
      <c r="L3129">
        <v>26.777185391238699</v>
      </c>
      <c r="M3129">
        <v>69.830686427414406</v>
      </c>
      <c r="N3129">
        <v>1.68912709007492</v>
      </c>
      <c r="O3129">
        <v>42.285904698433797</v>
      </c>
      <c r="P3129">
        <v>50.804020100502498</v>
      </c>
      <c r="Q3129">
        <v>2.4921263494358002E-2</v>
      </c>
    </row>
    <row r="3130" spans="1:17" hidden="1" x14ac:dyDescent="0.3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1141</v>
      </c>
      <c r="E3130">
        <v>70.349999999999994</v>
      </c>
      <c r="F3130">
        <v>13.4</v>
      </c>
      <c r="G3130">
        <v>-24.601319018619598</v>
      </c>
      <c r="H3130">
        <v>-3.7009922618384601</v>
      </c>
      <c r="I3130">
        <v>-12.963840115758799</v>
      </c>
      <c r="J3130">
        <v>-2.0898766624987499</v>
      </c>
      <c r="K3130">
        <v>13.5355737819359</v>
      </c>
      <c r="L3130">
        <v>13.850397449780299</v>
      </c>
      <c r="M3130">
        <v>59.258709547197597</v>
      </c>
      <c r="N3130">
        <v>0.86268073324357397</v>
      </c>
      <c r="O3130">
        <v>52.537313432835802</v>
      </c>
      <c r="P3130">
        <v>31.372549019607799</v>
      </c>
      <c r="Q3130">
        <v>-4.5711437434966001E-2</v>
      </c>
    </row>
    <row r="3131" spans="1:17" hidden="1" x14ac:dyDescent="0.3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D3131" t="s">
        <v>21</v>
      </c>
      <c r="E3131">
        <v>70.171750000000003</v>
      </c>
      <c r="F3131">
        <v>68</v>
      </c>
      <c r="G3131">
        <v>-87.867546164229793</v>
      </c>
      <c r="H3131">
        <v>11.222019312973</v>
      </c>
      <c r="I3131">
        <v>-66.850289882103695</v>
      </c>
      <c r="J3131">
        <v>-3.4571536460285701</v>
      </c>
      <c r="K3131">
        <v>72.432758757479604</v>
      </c>
      <c r="L3131">
        <v>121.145317574567</v>
      </c>
      <c r="M3131">
        <v>56.169003130002203</v>
      </c>
      <c r="N3131">
        <v>0.33792737874370499</v>
      </c>
      <c r="O3131">
        <v>214.41176470588201</v>
      </c>
      <c r="P3131">
        <v>35.054617676266098</v>
      </c>
    </row>
    <row r="3132" spans="1:17" hidden="1" x14ac:dyDescent="0.3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E3132">
        <v>70.131051999999997</v>
      </c>
      <c r="F3132">
        <v>115.6</v>
      </c>
      <c r="G3132">
        <v>2949.1143206400502</v>
      </c>
      <c r="H3132">
        <v>-10.1397059006442</v>
      </c>
      <c r="I3132">
        <v>70.677139381037506</v>
      </c>
      <c r="J3132">
        <v>19.317682148228101</v>
      </c>
      <c r="K3132">
        <v>112.084671494413</v>
      </c>
      <c r="L3132">
        <v>85.321218725747897</v>
      </c>
      <c r="M3132">
        <v>61.591669371138899</v>
      </c>
      <c r="N3132">
        <v>1.6645520377634899</v>
      </c>
      <c r="O3132">
        <v>27.854671280276801</v>
      </c>
      <c r="P3132">
        <v>2974.4680851063799</v>
      </c>
      <c r="Q3132">
        <v>0.25057470198008702</v>
      </c>
    </row>
    <row r="3133" spans="1:17" hidden="1" x14ac:dyDescent="0.3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617</v>
      </c>
      <c r="E3133">
        <v>69.896794</v>
      </c>
      <c r="F3133">
        <v>163.9</v>
      </c>
      <c r="G3133">
        <v>-15.2429146174835</v>
      </c>
      <c r="H3133">
        <v>1.2033495871705799</v>
      </c>
      <c r="I3133">
        <v>-21.048517320113401</v>
      </c>
      <c r="J3133">
        <v>-2.1732654404983101</v>
      </c>
      <c r="K3133">
        <v>156.87932219000299</v>
      </c>
      <c r="L3133">
        <v>160.73839190021801</v>
      </c>
      <c r="M3133">
        <v>58.177420165220902</v>
      </c>
      <c r="N3133">
        <v>2.09100877192982</v>
      </c>
      <c r="O3133">
        <v>26.815131177547201</v>
      </c>
      <c r="P3133">
        <v>18.682114409847902</v>
      </c>
      <c r="Q3133">
        <v>-3.8234078207033E-2</v>
      </c>
    </row>
    <row r="3134" spans="1:17" hidden="1" x14ac:dyDescent="0.3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D3134" t="s">
        <v>387</v>
      </c>
      <c r="E3134">
        <v>69.884063999999995</v>
      </c>
      <c r="F3134">
        <v>64.650000000000006</v>
      </c>
      <c r="G3134">
        <v>-50.266656452387402</v>
      </c>
      <c r="H3134">
        <v>26.133292656696501</v>
      </c>
      <c r="I3134">
        <v>-6.7955265648816798</v>
      </c>
      <c r="J3134">
        <v>8.0310606012956498</v>
      </c>
      <c r="K3134">
        <v>58.624097151688098</v>
      </c>
      <c r="M3134">
        <v>71.657459281357603</v>
      </c>
      <c r="N3134">
        <v>2.83151841429095</v>
      </c>
      <c r="O3134">
        <v>34.5707656612528</v>
      </c>
      <c r="P3134">
        <v>31.536113936927698</v>
      </c>
    </row>
    <row r="3135" spans="1:17" hidden="1" x14ac:dyDescent="0.3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D3135" t="s">
        <v>230</v>
      </c>
      <c r="E3135">
        <v>69.802564994999997</v>
      </c>
      <c r="F3135">
        <v>22.95</v>
      </c>
      <c r="G3135">
        <v>8.0764680918148208</v>
      </c>
      <c r="H3135">
        <v>13.485014084307601</v>
      </c>
      <c r="I3135">
        <v>-17.945635276482399</v>
      </c>
      <c r="J3135">
        <v>5.1515562015412097</v>
      </c>
      <c r="K3135">
        <v>22.385173426820099</v>
      </c>
      <c r="L3135">
        <v>22.451872509072501</v>
      </c>
      <c r="M3135">
        <v>55.559797040971702</v>
      </c>
      <c r="N3135">
        <v>1.0163215391529401</v>
      </c>
      <c r="O3135">
        <v>53.376906318082803</v>
      </c>
      <c r="Q3135">
        <v>3.8700737395239999E-2</v>
      </c>
    </row>
    <row r="3136" spans="1:17" hidden="1" x14ac:dyDescent="0.3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D3136" t="s">
        <v>1572</v>
      </c>
      <c r="E3136">
        <v>69.790827800000002</v>
      </c>
      <c r="F3136">
        <v>39.5</v>
      </c>
      <c r="G3136">
        <v>4.3670893924601799</v>
      </c>
      <c r="H3136">
        <v>1.91884067423488</v>
      </c>
      <c r="I3136">
        <v>-31.472940969903298</v>
      </c>
      <c r="J3136">
        <v>1.1892701886325301</v>
      </c>
      <c r="K3136">
        <v>43.5124640110648</v>
      </c>
      <c r="M3136">
        <v>42.4983152654629</v>
      </c>
      <c r="N3136">
        <v>1.2387280493592701</v>
      </c>
      <c r="O3136">
        <v>89.873417721518905</v>
      </c>
      <c r="P3136">
        <v>40.569395017793497</v>
      </c>
    </row>
    <row r="3137" spans="1:17" hidden="1" x14ac:dyDescent="0.3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D3137" t="s">
        <v>191</v>
      </c>
      <c r="E3137">
        <v>69.728250000000003</v>
      </c>
      <c r="F3137">
        <v>116.7</v>
      </c>
      <c r="G3137">
        <v>36.594611886714397</v>
      </c>
      <c r="H3137">
        <v>13.731846339968801</v>
      </c>
      <c r="I3137">
        <v>-19.162916860269</v>
      </c>
      <c r="J3137">
        <v>9.1178786956862698E-2</v>
      </c>
      <c r="K3137">
        <v>104.07581520397</v>
      </c>
      <c r="L3137">
        <v>98.871165409368999</v>
      </c>
      <c r="M3137">
        <v>57.519589138815498</v>
      </c>
      <c r="N3137">
        <v>1.3996441389224901</v>
      </c>
      <c r="O3137">
        <v>33.547557840616903</v>
      </c>
      <c r="P3137">
        <v>87.922705314009605</v>
      </c>
      <c r="Q3137">
        <v>3.4515814897175999E-2</v>
      </c>
    </row>
    <row r="3138" spans="1:17" hidden="1" x14ac:dyDescent="0.3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D3138" t="s">
        <v>617</v>
      </c>
      <c r="E3138">
        <v>69.498739060000005</v>
      </c>
      <c r="F3138">
        <v>101.03</v>
      </c>
      <c r="G3138">
        <v>-18.6356911590468</v>
      </c>
      <c r="H3138">
        <v>8.2624628876631903</v>
      </c>
      <c r="I3138">
        <v>-9.1734957862226008</v>
      </c>
      <c r="J3138">
        <v>17.310304005974501</v>
      </c>
      <c r="K3138">
        <v>87.559718094135903</v>
      </c>
      <c r="L3138">
        <v>91.092948647618201</v>
      </c>
      <c r="M3138">
        <v>72.481959307206594</v>
      </c>
      <c r="N3138">
        <v>4.1120545433350397</v>
      </c>
      <c r="O3138">
        <v>13.1842027120657</v>
      </c>
      <c r="P3138">
        <v>40.906555090655502</v>
      </c>
      <c r="Q3138">
        <v>-6.4376023138470002E-3</v>
      </c>
    </row>
    <row r="3139" spans="1:17" hidden="1" x14ac:dyDescent="0.3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D3139" t="s">
        <v>384</v>
      </c>
      <c r="E3139">
        <v>69.321336494999997</v>
      </c>
      <c r="F3139">
        <v>34.409999999999997</v>
      </c>
      <c r="G3139">
        <v>81.441184421227902</v>
      </c>
      <c r="H3139">
        <v>-15.687361337328801</v>
      </c>
      <c r="I3139">
        <v>36.379911348334502</v>
      </c>
      <c r="J3139">
        <v>-6.0104378922521704</v>
      </c>
      <c r="K3139">
        <v>36.065873986278703</v>
      </c>
      <c r="L3139">
        <v>29.9473907489993</v>
      </c>
      <c r="M3139">
        <v>36.758771323817399</v>
      </c>
      <c r="N3139">
        <v>1.0738270548029001</v>
      </c>
      <c r="O3139">
        <v>42.109851787271097</v>
      </c>
      <c r="P3139">
        <v>135.68493150684901</v>
      </c>
      <c r="Q3139">
        <v>5.8033487249551E-2</v>
      </c>
    </row>
    <row r="3140" spans="1:17" hidden="1" x14ac:dyDescent="0.3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D3140" t="s">
        <v>166</v>
      </c>
      <c r="E3140">
        <v>69.316031379999998</v>
      </c>
      <c r="F3140">
        <v>98.2</v>
      </c>
      <c r="G3140">
        <v>-47.908969513643299</v>
      </c>
      <c r="H3140">
        <v>-7.4994418742415601</v>
      </c>
      <c r="I3140">
        <v>-35.284262325662802</v>
      </c>
      <c r="J3140">
        <v>-0.284962837782955</v>
      </c>
      <c r="K3140">
        <v>114.122405351487</v>
      </c>
      <c r="L3140">
        <v>113.85353451265399</v>
      </c>
      <c r="M3140">
        <v>27.993106839352802</v>
      </c>
      <c r="N3140">
        <v>1.01142473118279</v>
      </c>
      <c r="O3140">
        <v>65.987780040733199</v>
      </c>
      <c r="P3140">
        <v>1.34158926728586</v>
      </c>
    </row>
    <row r="3141" spans="1:17" hidden="1" x14ac:dyDescent="0.3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D3141" t="s">
        <v>401</v>
      </c>
      <c r="E3141">
        <v>69.142816365000002</v>
      </c>
      <c r="F3141">
        <v>226.45</v>
      </c>
      <c r="G3141">
        <v>-23.395187248855098</v>
      </c>
      <c r="H3141">
        <v>7.5311578809603903</v>
      </c>
      <c r="I3141">
        <v>-6.6284194917865902</v>
      </c>
      <c r="J3141">
        <v>12.2273536112532</v>
      </c>
      <c r="K3141">
        <v>214.27681460358301</v>
      </c>
      <c r="L3141">
        <v>208.89329424660201</v>
      </c>
      <c r="M3141">
        <v>51.449211701363502</v>
      </c>
      <c r="N3141">
        <v>1.0720562390158099</v>
      </c>
      <c r="O3141">
        <v>6.2044601457275297</v>
      </c>
      <c r="P3141">
        <v>62.913669064748198</v>
      </c>
      <c r="Q3141">
        <v>4.9701106358374998E-2</v>
      </c>
    </row>
    <row r="3142" spans="1:17" hidden="1" x14ac:dyDescent="0.3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D3142" t="s">
        <v>617</v>
      </c>
      <c r="E3142">
        <v>68.968853999999993</v>
      </c>
      <c r="F3142">
        <v>68.790000000000006</v>
      </c>
      <c r="G3142">
        <v>826.09851769135105</v>
      </c>
      <c r="H3142">
        <v>8.2602754402460494</v>
      </c>
      <c r="I3142">
        <v>279.07146180736697</v>
      </c>
      <c r="J3142">
        <v>3.7249381523160499</v>
      </c>
      <c r="K3142">
        <v>57.634631610557101</v>
      </c>
      <c r="M3142">
        <v>100</v>
      </c>
      <c r="N3142">
        <v>4.5756139595002097</v>
      </c>
      <c r="O3142">
        <v>0</v>
      </c>
      <c r="P3142">
        <v>851.452282157676</v>
      </c>
    </row>
    <row r="3143" spans="1:17" hidden="1" x14ac:dyDescent="0.3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D3143" t="s">
        <v>75</v>
      </c>
      <c r="E3143">
        <v>68.947239999999994</v>
      </c>
      <c r="F3143">
        <v>164</v>
      </c>
      <c r="G3143">
        <v>188.10189302603001</v>
      </c>
      <c r="H3143">
        <v>-7.9546770790974</v>
      </c>
      <c r="I3143">
        <v>10.4764499596247</v>
      </c>
      <c r="J3143">
        <v>-4.0493946449377802E-2</v>
      </c>
      <c r="K3143">
        <v>165.185998375324</v>
      </c>
      <c r="L3143">
        <v>126.501476416345</v>
      </c>
      <c r="M3143">
        <v>48.632609371733302</v>
      </c>
      <c r="N3143">
        <v>0.424220510110421</v>
      </c>
      <c r="O3143">
        <v>16.859756097560901</v>
      </c>
      <c r="P3143">
        <v>213.45565749235399</v>
      </c>
      <c r="Q3143">
        <v>0.27784174457106797</v>
      </c>
    </row>
    <row r="3144" spans="1:17" hidden="1" x14ac:dyDescent="0.3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D3144" t="s">
        <v>1415</v>
      </c>
      <c r="E3144">
        <v>68.945085000000006</v>
      </c>
      <c r="F3144">
        <v>30.69</v>
      </c>
      <c r="G3144">
        <v>59.972322490197001</v>
      </c>
      <c r="H3144">
        <v>21.279026034661101</v>
      </c>
      <c r="I3144">
        <v>-12.8751053489186</v>
      </c>
      <c r="J3144">
        <v>-3.1368479000664</v>
      </c>
      <c r="K3144">
        <v>29.013682376080599</v>
      </c>
      <c r="L3144">
        <v>27.213029308019401</v>
      </c>
      <c r="M3144">
        <v>51.912524967346101</v>
      </c>
      <c r="N3144">
        <v>2.0610840998955502</v>
      </c>
      <c r="O3144">
        <v>28.347996089931499</v>
      </c>
      <c r="P3144">
        <v>93.018867924528294</v>
      </c>
      <c r="Q3144">
        <v>3.4482969000214997E-2</v>
      </c>
    </row>
    <row r="3145" spans="1:17" hidden="1" x14ac:dyDescent="0.3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D3145" t="s">
        <v>653</v>
      </c>
      <c r="E3145">
        <v>68.937899999999999</v>
      </c>
      <c r="F3145">
        <v>111.55</v>
      </c>
      <c r="G3145">
        <v>-29.107000014210801</v>
      </c>
      <c r="H3145">
        <v>14.382644293558799</v>
      </c>
      <c r="I3145">
        <v>32.118434702760901</v>
      </c>
      <c r="J3145">
        <v>-3.6808721064220302</v>
      </c>
      <c r="K3145">
        <v>99.641867186007104</v>
      </c>
      <c r="M3145">
        <v>61.7922952866682</v>
      </c>
      <c r="N3145">
        <v>0.72289299242424199</v>
      </c>
      <c r="O3145">
        <v>10.264455401165399</v>
      </c>
      <c r="P3145">
        <v>87.0075440067057</v>
      </c>
    </row>
    <row r="3146" spans="1:17" hidden="1" x14ac:dyDescent="0.3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E3146">
        <v>68.9315</v>
      </c>
      <c r="F3146">
        <v>151</v>
      </c>
      <c r="G3146">
        <v>1347.8169672409899</v>
      </c>
      <c r="H3146">
        <v>-3.7957381705378599</v>
      </c>
      <c r="I3146">
        <v>113.168475893842</v>
      </c>
      <c r="J3146">
        <v>3.3445033697073598</v>
      </c>
      <c r="K3146">
        <v>134.12134038471899</v>
      </c>
      <c r="L3146">
        <v>91.9899370526567</v>
      </c>
      <c r="M3146">
        <v>63.285252870302301</v>
      </c>
      <c r="N3146">
        <v>0.45566003933781901</v>
      </c>
      <c r="O3146">
        <v>2.7483443708609299</v>
      </c>
      <c r="P3146">
        <v>1535.9696641386699</v>
      </c>
      <c r="Q3146">
        <v>0.17674025740966101</v>
      </c>
    </row>
    <row r="3147" spans="1:17" hidden="1" x14ac:dyDescent="0.3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D3147" t="s">
        <v>242</v>
      </c>
      <c r="E3147">
        <v>68.920320623999999</v>
      </c>
      <c r="F3147">
        <v>4.24</v>
      </c>
      <c r="G3147">
        <v>33.650066951299799</v>
      </c>
      <c r="H3147">
        <v>-17.148564681259</v>
      </c>
      <c r="I3147">
        <v>-8.5883781793213299</v>
      </c>
      <c r="J3147">
        <v>-4.6560619182721599E-2</v>
      </c>
      <c r="K3147">
        <v>4.0903972998848896</v>
      </c>
      <c r="L3147">
        <v>3.7718588848273198</v>
      </c>
      <c r="M3147">
        <v>59.1642229547044</v>
      </c>
      <c r="N3147">
        <v>0.71200493694981104</v>
      </c>
      <c r="O3147">
        <v>24.764150943396199</v>
      </c>
      <c r="P3147">
        <v>75.206611570247901</v>
      </c>
      <c r="Q3147">
        <v>6.6620514997320995E-2</v>
      </c>
    </row>
    <row r="3148" spans="1:17" hidden="1" x14ac:dyDescent="0.3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D3148" t="s">
        <v>375</v>
      </c>
      <c r="E3148">
        <v>68.826858000000001</v>
      </c>
      <c r="F3148">
        <v>101.1</v>
      </c>
      <c r="G3148">
        <v>42.586434869223403</v>
      </c>
      <c r="H3148">
        <v>46.713594691736098</v>
      </c>
      <c r="I3148">
        <v>31.299609928057901</v>
      </c>
      <c r="J3148">
        <v>15.2414546688325</v>
      </c>
      <c r="K3148">
        <v>82.093419872296295</v>
      </c>
      <c r="L3148">
        <v>76.048616379928305</v>
      </c>
      <c r="M3148">
        <v>76.854649722275298</v>
      </c>
      <c r="N3148">
        <v>1.7468267581475101</v>
      </c>
      <c r="O3148">
        <v>3.3630069238377902</v>
      </c>
      <c r="P3148">
        <v>90.395480225988607</v>
      </c>
    </row>
    <row r="3149" spans="1:17" hidden="1" x14ac:dyDescent="0.3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617</v>
      </c>
      <c r="E3149">
        <v>68.811651209000004</v>
      </c>
      <c r="F3149">
        <v>43.19</v>
      </c>
      <c r="G3149">
        <v>20.0242661621057</v>
      </c>
      <c r="H3149">
        <v>2.5316623248253198</v>
      </c>
      <c r="I3149">
        <v>-11.6741171492119</v>
      </c>
      <c r="J3149">
        <v>0.64570645963899298</v>
      </c>
      <c r="K3149">
        <v>45.3004987885422</v>
      </c>
      <c r="L3149">
        <v>43.635952615103001</v>
      </c>
      <c r="M3149">
        <v>53.019367234779203</v>
      </c>
      <c r="N3149">
        <v>0.286881343503887</v>
      </c>
      <c r="O3149">
        <v>61.773558694142103</v>
      </c>
      <c r="P3149">
        <v>56.461261982826599</v>
      </c>
      <c r="Q3149">
        <v>4.9286914230674002E-2</v>
      </c>
    </row>
    <row r="3150" spans="1:17" hidden="1" x14ac:dyDescent="0.3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D3150" t="s">
        <v>1415</v>
      </c>
      <c r="E3150">
        <v>68.737549999999999</v>
      </c>
      <c r="F3150">
        <v>49.63</v>
      </c>
      <c r="G3150">
        <v>-59.887467144071699</v>
      </c>
      <c r="H3150">
        <v>12.6048192318327</v>
      </c>
      <c r="I3150">
        <v>-10.717298039948499</v>
      </c>
      <c r="J3150">
        <v>1.0222354496133601</v>
      </c>
      <c r="K3150">
        <v>48.600034206064002</v>
      </c>
      <c r="L3150">
        <v>50.796487566633097</v>
      </c>
      <c r="M3150">
        <v>51.297474731544</v>
      </c>
      <c r="N3150">
        <v>1.2556600949493599</v>
      </c>
      <c r="O3150">
        <v>63.207737255692102</v>
      </c>
      <c r="P3150">
        <v>17.5787728026534</v>
      </c>
      <c r="Q3150">
        <v>9.3950155685545003E-2</v>
      </c>
    </row>
    <row r="3151" spans="1:17" hidden="1" x14ac:dyDescent="0.3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617</v>
      </c>
      <c r="E3151">
        <v>68.734915227000002</v>
      </c>
      <c r="F3151">
        <v>45.87</v>
      </c>
      <c r="G3151">
        <v>0.524391406342683</v>
      </c>
      <c r="H3151">
        <v>9.0575201510748808</v>
      </c>
      <c r="I3151">
        <v>0.36837424954541598</v>
      </c>
      <c r="J3151">
        <v>5.6455140928641097</v>
      </c>
      <c r="K3151">
        <v>42.958992806401199</v>
      </c>
      <c r="L3151">
        <v>42.285423239433499</v>
      </c>
      <c r="M3151">
        <v>56.743797976375902</v>
      </c>
      <c r="N3151">
        <v>1.3175883405511</v>
      </c>
      <c r="O3151">
        <v>41.683017222585498</v>
      </c>
      <c r="P3151">
        <v>38.873751135331503</v>
      </c>
      <c r="Q3151">
        <v>3.6019316774357997E-2</v>
      </c>
    </row>
    <row r="3152" spans="1:17" hidden="1" x14ac:dyDescent="0.3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E3152">
        <v>68.589493500000003</v>
      </c>
      <c r="F3152">
        <v>152.35</v>
      </c>
      <c r="G3152">
        <v>0.59061079311902598</v>
      </c>
      <c r="H3152">
        <v>-3.7652863415248601</v>
      </c>
      <c r="I3152">
        <v>-3.6844911738675701</v>
      </c>
      <c r="J3152">
        <v>0.95316232517223998</v>
      </c>
      <c r="K3152">
        <v>149.985060909304</v>
      </c>
      <c r="L3152">
        <v>143.51459919710001</v>
      </c>
      <c r="M3152">
        <v>55.848806724236603</v>
      </c>
      <c r="N3152">
        <v>1.5186725442901099</v>
      </c>
      <c r="O3152">
        <v>22.7436823104693</v>
      </c>
      <c r="P3152">
        <v>29.0008467400508</v>
      </c>
      <c r="Q3152">
        <v>8.2163639834652996E-2</v>
      </c>
    </row>
    <row r="3153" spans="1:17" hidden="1" x14ac:dyDescent="0.3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D3153" t="s">
        <v>59</v>
      </c>
      <c r="E3153">
        <v>68.569065037000001</v>
      </c>
      <c r="F3153">
        <v>52.51</v>
      </c>
      <c r="G3153">
        <v>-45.961566099224598</v>
      </c>
      <c r="H3153">
        <v>-9.8643067391064196</v>
      </c>
      <c r="I3153">
        <v>-41.320551698391299</v>
      </c>
      <c r="J3153">
        <v>-4.6554481775502099</v>
      </c>
      <c r="K3153">
        <v>53.756281108476202</v>
      </c>
      <c r="L3153">
        <v>63.580367992244902</v>
      </c>
      <c r="M3153">
        <v>54.358408698532102</v>
      </c>
      <c r="N3153">
        <v>0.81172685373437004</v>
      </c>
      <c r="O3153">
        <v>63.892591887259499</v>
      </c>
      <c r="P3153">
        <v>18.026522814115499</v>
      </c>
      <c r="Q3153">
        <v>7.9250434677589996E-3</v>
      </c>
    </row>
    <row r="3154" spans="1:17" hidden="1" x14ac:dyDescent="0.3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D3154" t="s">
        <v>539</v>
      </c>
      <c r="E3154">
        <v>68.449333499999995</v>
      </c>
      <c r="F3154">
        <v>67.05</v>
      </c>
      <c r="G3154">
        <v>108.51439039938801</v>
      </c>
      <c r="H3154">
        <v>30.282898988181401</v>
      </c>
      <c r="I3154">
        <v>55.496363142735802</v>
      </c>
      <c r="J3154">
        <v>10.5582714856493</v>
      </c>
      <c r="K3154">
        <v>54.674422548650398</v>
      </c>
      <c r="L3154">
        <v>42.806591123967898</v>
      </c>
      <c r="M3154">
        <v>57.700453929782697</v>
      </c>
      <c r="N3154">
        <v>3.34218413601829</v>
      </c>
      <c r="O3154">
        <v>17.5988068605518</v>
      </c>
      <c r="P3154">
        <v>153.114382785956</v>
      </c>
      <c r="Q3154">
        <v>6.4260897276695997E-2</v>
      </c>
    </row>
    <row r="3155" spans="1:17" hidden="1" x14ac:dyDescent="0.3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D3155" t="s">
        <v>482</v>
      </c>
      <c r="E3155">
        <v>68.41944882</v>
      </c>
      <c r="F3155">
        <v>103.1</v>
      </c>
      <c r="G3155">
        <v>-3.4140838039947301</v>
      </c>
      <c r="H3155">
        <v>12.5695633011465</v>
      </c>
      <c r="I3155">
        <v>-3.1903474180110898</v>
      </c>
      <c r="J3155">
        <v>-7.3045562302005804E-2</v>
      </c>
      <c r="K3155">
        <v>95.056584613646606</v>
      </c>
      <c r="L3155">
        <v>93.507051515211302</v>
      </c>
      <c r="M3155">
        <v>67.275905314635594</v>
      </c>
      <c r="N3155">
        <v>2.3787767418623802</v>
      </c>
      <c r="O3155">
        <v>16.343355965082399</v>
      </c>
      <c r="P3155">
        <v>26.193390452876301</v>
      </c>
      <c r="Q3155">
        <v>4.4374760316647999E-2</v>
      </c>
    </row>
    <row r="3156" spans="1:17" hidden="1" x14ac:dyDescent="0.3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D3156" t="s">
        <v>98</v>
      </c>
      <c r="E3156">
        <v>68.379330207999999</v>
      </c>
      <c r="F3156">
        <v>9.0399999999999991</v>
      </c>
      <c r="G3156">
        <v>-19.622770314277901</v>
      </c>
      <c r="H3156">
        <v>-3.1971162928462</v>
      </c>
      <c r="I3156">
        <v>-17.9343338657252</v>
      </c>
      <c r="J3156">
        <v>-1.6083951810172701</v>
      </c>
      <c r="K3156">
        <v>9.0530979264886806</v>
      </c>
      <c r="L3156">
        <v>9.4165036848719605</v>
      </c>
      <c r="M3156">
        <v>55.712722740973199</v>
      </c>
      <c r="N3156">
        <v>0.55476705298481899</v>
      </c>
      <c r="O3156">
        <v>28.871681415929199</v>
      </c>
      <c r="P3156">
        <v>24.5179063360881</v>
      </c>
      <c r="Q3156">
        <v>3.0247201030490001E-2</v>
      </c>
    </row>
    <row r="3157" spans="1:17" hidden="1" x14ac:dyDescent="0.3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98</v>
      </c>
      <c r="E3157">
        <v>68.364180191999907</v>
      </c>
      <c r="F3157">
        <v>36.96</v>
      </c>
      <c r="G3157">
        <v>139.31396546456301</v>
      </c>
      <c r="H3157">
        <v>4.6580384407190598</v>
      </c>
      <c r="I3157">
        <v>65.994923690849006</v>
      </c>
      <c r="J3157">
        <v>-4.9537202193366303</v>
      </c>
      <c r="K3157">
        <v>34.355194938979899</v>
      </c>
      <c r="L3157">
        <v>26.9212137180916</v>
      </c>
      <c r="M3157">
        <v>61.895349116524997</v>
      </c>
      <c r="N3157">
        <v>1.90408910408402</v>
      </c>
      <c r="O3157">
        <v>10.930735930735899</v>
      </c>
      <c r="P3157">
        <v>183.21839080459699</v>
      </c>
      <c r="Q3157">
        <v>-7.3509003803090001E-3</v>
      </c>
    </row>
    <row r="3158" spans="1:17" hidden="1" x14ac:dyDescent="0.3">
      <c r="A3158" t="s">
        <v>6480</v>
      </c>
      <c r="B3158" t="s">
        <v>6481</v>
      </c>
      <c r="C3158" t="str">
        <f>IFERROR(VLOOKUP(Table1[[#This Row],[Ticker]],[1]!Table1[[Symbol]:[Industry]],2,FALSE),"-")</f>
        <v>-</v>
      </c>
      <c r="D3158" t="s">
        <v>1141</v>
      </c>
      <c r="E3158">
        <v>68.347859999999997</v>
      </c>
      <c r="F3158">
        <v>52.95</v>
      </c>
      <c r="G3158">
        <v>-66.520431132991305</v>
      </c>
      <c r="H3158">
        <v>-5.3565847313844204</v>
      </c>
      <c r="I3158">
        <v>-54.821586839701602</v>
      </c>
      <c r="J3158">
        <v>-4.7466144031323596</v>
      </c>
      <c r="K3158">
        <v>59.646446782674502</v>
      </c>
      <c r="L3158">
        <v>84.213550140690998</v>
      </c>
      <c r="M3158">
        <v>58.604468879783497</v>
      </c>
      <c r="N3158">
        <v>1.59139784946236</v>
      </c>
      <c r="O3158">
        <v>209.63172804532499</v>
      </c>
      <c r="P3158">
        <v>9.9688473520249197</v>
      </c>
    </row>
    <row r="3159" spans="1:17" hidden="1" x14ac:dyDescent="0.3">
      <c r="A3159" t="s">
        <v>6482</v>
      </c>
      <c r="B3159" t="s">
        <v>6483</v>
      </c>
      <c r="C3159" t="str">
        <f>IFERROR(VLOOKUP(Table1[[#This Row],[Ticker]],[1]!Table1[[Symbol]:[Industry]],2,FALSE),"-")</f>
        <v>-</v>
      </c>
      <c r="E3159">
        <v>68.3</v>
      </c>
      <c r="F3159">
        <v>34.15</v>
      </c>
      <c r="G3159">
        <v>-4.3402988391099697</v>
      </c>
      <c r="H3159">
        <v>-3.7200118866331402</v>
      </c>
      <c r="I3159">
        <v>3.32964556018656</v>
      </c>
      <c r="J3159">
        <v>-6.9088646645853498</v>
      </c>
      <c r="K3159">
        <v>33.715296248966503</v>
      </c>
      <c r="L3159">
        <v>32.2887002076492</v>
      </c>
      <c r="M3159">
        <v>56.7184582383763</v>
      </c>
      <c r="N3159">
        <v>0.98701122714350797</v>
      </c>
      <c r="O3159">
        <v>28.521229868228399</v>
      </c>
      <c r="P3159">
        <v>72.474747474747403</v>
      </c>
      <c r="Q3159">
        <v>9.9037188114771996E-2</v>
      </c>
    </row>
    <row r="3160" spans="1:17" hidden="1" x14ac:dyDescent="0.3">
      <c r="A3160" t="s">
        <v>6484</v>
      </c>
      <c r="B3160" t="s">
        <v>6485</v>
      </c>
      <c r="C3160" t="str">
        <f>IFERROR(VLOOKUP(Table1[[#This Row],[Ticker]],[1]!Table1[[Symbol]:[Industry]],2,FALSE),"-")</f>
        <v>-</v>
      </c>
      <c r="D3160" t="s">
        <v>617</v>
      </c>
      <c r="E3160">
        <v>68.273527974999993</v>
      </c>
      <c r="F3160">
        <v>26.63</v>
      </c>
      <c r="G3160">
        <v>-30.318050180610399</v>
      </c>
      <c r="H3160">
        <v>-1.0994418742415499</v>
      </c>
      <c r="I3160">
        <v>-38.051332236798601</v>
      </c>
      <c r="J3160">
        <v>-6.6804672530893399</v>
      </c>
      <c r="K3160">
        <v>27.229919353528</v>
      </c>
      <c r="L3160">
        <v>29.418170470407102</v>
      </c>
      <c r="M3160">
        <v>42.869815650263497</v>
      </c>
      <c r="N3160">
        <v>1.1138895204607699</v>
      </c>
      <c r="O3160">
        <v>57.341344348479097</v>
      </c>
      <c r="P3160">
        <v>17.831858407079601</v>
      </c>
      <c r="Q3160">
        <v>-5.0490929365085001E-2</v>
      </c>
    </row>
    <row r="3161" spans="1:17" hidden="1" x14ac:dyDescent="0.3">
      <c r="A3161" t="s">
        <v>6486</v>
      </c>
      <c r="B3161" t="s">
        <v>6487</v>
      </c>
      <c r="C3161" t="str">
        <f>IFERROR(VLOOKUP(Table1[[#This Row],[Ticker]],[1]!Table1[[Symbol]:[Industry]],2,FALSE),"-")</f>
        <v>-</v>
      </c>
      <c r="D3161" t="s">
        <v>1415</v>
      </c>
      <c r="E3161">
        <v>68.222972389999995</v>
      </c>
      <c r="F3161">
        <v>33.65</v>
      </c>
      <c r="G3161">
        <v>-9.31928170770402</v>
      </c>
      <c r="H3161">
        <v>25.161848448339001</v>
      </c>
      <c r="I3161">
        <v>-5.6838970018081403</v>
      </c>
      <c r="J3161">
        <v>18.361301788679601</v>
      </c>
      <c r="K3161">
        <v>27.5513194532227</v>
      </c>
      <c r="L3161">
        <v>29.312290038913201</v>
      </c>
      <c r="M3161">
        <v>82.742274881419704</v>
      </c>
      <c r="N3161">
        <v>2.9998441639395299</v>
      </c>
      <c r="O3161">
        <v>39.375928677563103</v>
      </c>
      <c r="P3161">
        <v>39.916839916839898</v>
      </c>
    </row>
    <row r="3162" spans="1:17" hidden="1" x14ac:dyDescent="0.3">
      <c r="A3162" t="s">
        <v>6488</v>
      </c>
      <c r="B3162" t="s">
        <v>6489</v>
      </c>
      <c r="C3162" t="str">
        <f>IFERROR(VLOOKUP(Table1[[#This Row],[Ticker]],[1]!Table1[[Symbol]:[Industry]],2,FALSE),"-")</f>
        <v>-</v>
      </c>
      <c r="E3162">
        <v>68.116960000000006</v>
      </c>
      <c r="F3162">
        <v>317</v>
      </c>
      <c r="G3162">
        <v>150.370337473311</v>
      </c>
      <c r="H3162">
        <v>-7.0262557543677397</v>
      </c>
      <c r="I3162">
        <v>69.606841584391603</v>
      </c>
      <c r="J3162">
        <v>-0.16395073657283399</v>
      </c>
      <c r="K3162">
        <v>311.63042044320599</v>
      </c>
      <c r="L3162">
        <v>258.522760187318</v>
      </c>
      <c r="M3162">
        <v>50.663668196822499</v>
      </c>
      <c r="N3162">
        <v>2.2518765638031599</v>
      </c>
      <c r="O3162">
        <v>27.744479495268099</v>
      </c>
      <c r="P3162">
        <v>189.497716894977</v>
      </c>
    </row>
    <row r="3163" spans="1:17" hidden="1" x14ac:dyDescent="0.3">
      <c r="A3163" t="s">
        <v>6490</v>
      </c>
      <c r="B3163" t="s">
        <v>6491</v>
      </c>
      <c r="C3163" t="str">
        <f>IFERROR(VLOOKUP(Table1[[#This Row],[Ticker]],[1]!Table1[[Symbol]:[Industry]],2,FALSE),"-")</f>
        <v>-</v>
      </c>
      <c r="D3163" t="s">
        <v>140</v>
      </c>
      <c r="E3163">
        <v>67.680000000000007</v>
      </c>
      <c r="F3163">
        <v>37.6</v>
      </c>
      <c r="G3163">
        <v>59.4873113282963</v>
      </c>
      <c r="H3163">
        <v>18.052397590641299</v>
      </c>
      <c r="I3163">
        <v>22.764012763942901</v>
      </c>
      <c r="J3163">
        <v>-8.2391262838673391</v>
      </c>
      <c r="K3163">
        <v>32.580648587048501</v>
      </c>
      <c r="L3163">
        <v>29.807975549964201</v>
      </c>
      <c r="M3163">
        <v>69.908129060007695</v>
      </c>
      <c r="N3163">
        <v>3.5543674510617702</v>
      </c>
      <c r="O3163">
        <v>10.4255319148936</v>
      </c>
      <c r="P3163">
        <v>104.90463215258799</v>
      </c>
      <c r="Q3163">
        <v>6.6528454466330003E-2</v>
      </c>
    </row>
    <row r="3164" spans="1:17" hidden="1" x14ac:dyDescent="0.3">
      <c r="A3164" t="s">
        <v>6492</v>
      </c>
      <c r="B3164" t="s">
        <v>6493</v>
      </c>
      <c r="C3164" t="str">
        <f>IFERROR(VLOOKUP(Table1[[#This Row],[Ticker]],[1]!Table1[[Symbol]:[Industry]],2,FALSE),"-")</f>
        <v>-</v>
      </c>
      <c r="D3164" t="s">
        <v>1572</v>
      </c>
      <c r="E3164">
        <v>67.641872000000006</v>
      </c>
      <c r="F3164">
        <v>36.200000000000003</v>
      </c>
      <c r="G3164">
        <v>-78.613932316550603</v>
      </c>
      <c r="H3164">
        <v>-2.19641157121126</v>
      </c>
      <c r="I3164">
        <v>-33.648033970684402</v>
      </c>
      <c r="J3164">
        <v>-1.41874000860347</v>
      </c>
      <c r="K3164">
        <v>36.343612362822803</v>
      </c>
      <c r="L3164">
        <v>43.305245257892999</v>
      </c>
      <c r="M3164">
        <v>67.705021493929095</v>
      </c>
      <c r="N3164">
        <v>1.36327589935837</v>
      </c>
      <c r="O3164">
        <v>113.950276243093</v>
      </c>
      <c r="P3164">
        <v>20.265780730896999</v>
      </c>
    </row>
    <row r="3165" spans="1:17" hidden="1" x14ac:dyDescent="0.3">
      <c r="A3165" t="s">
        <v>6494</v>
      </c>
      <c r="B3165" t="s">
        <v>6495</v>
      </c>
      <c r="C3165" t="str">
        <f>IFERROR(VLOOKUP(Table1[[#This Row],[Ticker]],[1]!Table1[[Symbol]:[Industry]],2,FALSE),"-")</f>
        <v>-</v>
      </c>
      <c r="D3165" t="s">
        <v>1219</v>
      </c>
      <c r="E3165">
        <v>67.611180000000004</v>
      </c>
      <c r="F3165">
        <v>58.8</v>
      </c>
      <c r="G3165">
        <v>-38.307132341972299</v>
      </c>
      <c r="H3165">
        <v>-7.8384249250890203</v>
      </c>
      <c r="I3165">
        <v>-12.3419953765102</v>
      </c>
      <c r="J3165">
        <v>2.5201720446373201</v>
      </c>
      <c r="K3165">
        <v>58.292395750050702</v>
      </c>
      <c r="M3165">
        <v>64.695877717399</v>
      </c>
      <c r="N3165">
        <v>0.73441247002398002</v>
      </c>
      <c r="O3165">
        <v>25.850340136054399</v>
      </c>
      <c r="P3165">
        <v>19.3908629441624</v>
      </c>
    </row>
    <row r="3166" spans="1:17" hidden="1" x14ac:dyDescent="0.3">
      <c r="A3166" t="s">
        <v>6496</v>
      </c>
      <c r="B3166" t="s">
        <v>6497</v>
      </c>
      <c r="C3166" t="str">
        <f>IFERROR(VLOOKUP(Table1[[#This Row],[Ticker]],[1]!Table1[[Symbol]:[Industry]],2,FALSE),"-")</f>
        <v>-</v>
      </c>
      <c r="D3166" t="s">
        <v>75</v>
      </c>
      <c r="E3166">
        <v>67.493447423999996</v>
      </c>
      <c r="F3166">
        <v>21.24</v>
      </c>
      <c r="G3166">
        <v>-49.231681881046399</v>
      </c>
      <c r="H3166">
        <v>0.540260359009062</v>
      </c>
      <c r="I3166">
        <v>-25.6615489110286</v>
      </c>
      <c r="J3166">
        <v>-2.1402713194507998</v>
      </c>
      <c r="K3166">
        <v>21.725214314518801</v>
      </c>
      <c r="L3166">
        <v>23.0479903152773</v>
      </c>
      <c r="M3166">
        <v>31.945326261505201</v>
      </c>
      <c r="N3166">
        <v>0.49182174212762098</v>
      </c>
      <c r="O3166">
        <v>53.483992467043301</v>
      </c>
      <c r="P3166">
        <v>20.681818181818102</v>
      </c>
      <c r="Q3166">
        <v>5.2633445522951003E-2</v>
      </c>
    </row>
    <row r="3167" spans="1:17" hidden="1" x14ac:dyDescent="0.3">
      <c r="A3167" t="s">
        <v>6498</v>
      </c>
      <c r="B3167" t="s">
        <v>6499</v>
      </c>
      <c r="C3167" t="str">
        <f>IFERROR(VLOOKUP(Table1[[#This Row],[Ticker]],[1]!Table1[[Symbol]:[Industry]],2,FALSE),"-")</f>
        <v>-</v>
      </c>
      <c r="D3167" t="s">
        <v>948</v>
      </c>
      <c r="E3167">
        <v>67.475834109999994</v>
      </c>
      <c r="F3167">
        <v>58.9</v>
      </c>
      <c r="G3167">
        <v>-47.237053590993099</v>
      </c>
      <c r="H3167">
        <v>-9.2538278391538409</v>
      </c>
      <c r="I3167">
        <v>-40.086040408690899</v>
      </c>
      <c r="J3167">
        <v>-4.8895196790092399</v>
      </c>
      <c r="K3167">
        <v>61.6064640425231</v>
      </c>
      <c r="M3167">
        <v>48.272702356565503</v>
      </c>
      <c r="N3167">
        <v>0.96279521190553197</v>
      </c>
      <c r="O3167">
        <v>56.027164685908303</v>
      </c>
      <c r="P3167">
        <v>6.8965517241379199</v>
      </c>
    </row>
    <row r="3168" spans="1:17" hidden="1" x14ac:dyDescent="0.3">
      <c r="A3168" t="s">
        <v>6500</v>
      </c>
      <c r="B3168" t="s">
        <v>6501</v>
      </c>
      <c r="C3168" t="str">
        <f>IFERROR(VLOOKUP(Table1[[#This Row],[Ticker]],[1]!Table1[[Symbol]:[Industry]],2,FALSE),"-")</f>
        <v>-</v>
      </c>
      <c r="D3168" t="s">
        <v>686</v>
      </c>
      <c r="E3168">
        <v>67.298741250000006</v>
      </c>
      <c r="F3168">
        <v>39.450000000000003</v>
      </c>
      <c r="G3168">
        <v>-6.88529599785622</v>
      </c>
      <c r="H3168">
        <v>7.1347044672218498</v>
      </c>
      <c r="I3168">
        <v>-26.7057150283655</v>
      </c>
      <c r="J3168">
        <v>9.6971603745382797</v>
      </c>
      <c r="K3168">
        <v>37.802827566097001</v>
      </c>
      <c r="L3168">
        <v>39.780556718156902</v>
      </c>
      <c r="M3168">
        <v>70.483429110762302</v>
      </c>
      <c r="N3168">
        <v>1.8385939087538401</v>
      </c>
      <c r="O3168">
        <v>77.186311787072199</v>
      </c>
      <c r="P3168">
        <v>26.848874598070701</v>
      </c>
      <c r="Q3168">
        <v>-1.4352167005181E-2</v>
      </c>
    </row>
    <row r="3169" spans="1:17" hidden="1" x14ac:dyDescent="0.3">
      <c r="A3169" t="s">
        <v>6502</v>
      </c>
      <c r="B3169" t="s">
        <v>6503</v>
      </c>
      <c r="C3169" t="str">
        <f>IFERROR(VLOOKUP(Table1[[#This Row],[Ticker]],[1]!Table1[[Symbol]:[Industry]],2,FALSE),"-")</f>
        <v>-</v>
      </c>
      <c r="D3169" t="s">
        <v>21</v>
      </c>
      <c r="E3169">
        <v>67.144000000000005</v>
      </c>
      <c r="F3169">
        <v>40.36</v>
      </c>
      <c r="G3169">
        <v>-16.565160557348499</v>
      </c>
      <c r="H3169">
        <v>-5.2522508630055897</v>
      </c>
      <c r="I3169">
        <v>-37.9845316880102</v>
      </c>
      <c r="J3169">
        <v>-1.17728624269737</v>
      </c>
      <c r="K3169">
        <v>42.638342613918098</v>
      </c>
      <c r="L3169">
        <v>41.660343827835597</v>
      </c>
      <c r="M3169">
        <v>41.5565601653309</v>
      </c>
      <c r="N3169">
        <v>1.0493790405438399</v>
      </c>
      <c r="O3169">
        <v>48.810703666997</v>
      </c>
      <c r="P3169">
        <v>50.885063682449498</v>
      </c>
      <c r="Q3169">
        <v>0.22836849565189701</v>
      </c>
    </row>
    <row r="3170" spans="1:17" hidden="1" x14ac:dyDescent="0.3">
      <c r="A3170" t="s">
        <v>6504</v>
      </c>
      <c r="B3170" t="s">
        <v>6505</v>
      </c>
      <c r="C3170" t="str">
        <f>IFERROR(VLOOKUP(Table1[[#This Row],[Ticker]],[1]!Table1[[Symbol]:[Industry]],2,FALSE),"-")</f>
        <v>-</v>
      </c>
      <c r="D3170" t="s">
        <v>617</v>
      </c>
      <c r="E3170">
        <v>66.974999999999994</v>
      </c>
      <c r="F3170">
        <v>235</v>
      </c>
      <c r="G3170">
        <v>-22.957250305104601</v>
      </c>
      <c r="H3170">
        <v>-5.2168331785893898</v>
      </c>
      <c r="I3170">
        <v>-10.293425656110699</v>
      </c>
      <c r="J3170">
        <v>0.65301440881518202</v>
      </c>
      <c r="K3170">
        <v>237.695592854822</v>
      </c>
      <c r="L3170">
        <v>243.036620267074</v>
      </c>
      <c r="M3170">
        <v>50.6905605012169</v>
      </c>
      <c r="N3170">
        <v>1.3703889345693301</v>
      </c>
      <c r="O3170">
        <v>27.1914893617021</v>
      </c>
      <c r="P3170">
        <v>12.818050888142</v>
      </c>
      <c r="Q3170">
        <v>0.18158569309717601</v>
      </c>
    </row>
    <row r="3171" spans="1:17" hidden="1" x14ac:dyDescent="0.3">
      <c r="A3171" t="s">
        <v>6506</v>
      </c>
      <c r="B3171" t="s">
        <v>6507</v>
      </c>
      <c r="C3171" t="str">
        <f>IFERROR(VLOOKUP(Table1[[#This Row],[Ticker]],[1]!Table1[[Symbol]:[Industry]],2,FALSE),"-")</f>
        <v>-</v>
      </c>
      <c r="D3171" t="s">
        <v>479</v>
      </c>
      <c r="E3171">
        <v>66.904910000000001</v>
      </c>
      <c r="F3171">
        <v>8.83</v>
      </c>
      <c r="G3171">
        <v>90.012089192211803</v>
      </c>
      <c r="H3171">
        <v>41.473160865484402</v>
      </c>
      <c r="I3171">
        <v>-13.343794448567801</v>
      </c>
      <c r="J3171">
        <v>-3.30208887471098</v>
      </c>
      <c r="K3171">
        <v>7.9483115215240501</v>
      </c>
      <c r="L3171">
        <v>7.5255616976743598</v>
      </c>
      <c r="M3171">
        <v>61.838837432771797</v>
      </c>
      <c r="N3171">
        <v>0.76795849729190702</v>
      </c>
      <c r="O3171">
        <v>41.109852774631896</v>
      </c>
      <c r="P3171">
        <v>143.92265193370099</v>
      </c>
      <c r="Q3171">
        <v>5.7664166175797997E-2</v>
      </c>
    </row>
    <row r="3172" spans="1:17" hidden="1" x14ac:dyDescent="0.3">
      <c r="A3172" t="s">
        <v>6508</v>
      </c>
      <c r="B3172" t="s">
        <v>6509</v>
      </c>
      <c r="C3172" t="str">
        <f>IFERROR(VLOOKUP(Table1[[#This Row],[Ticker]],[1]!Table1[[Symbol]:[Industry]],2,FALSE),"-")</f>
        <v>-</v>
      </c>
      <c r="E3172">
        <v>66.790620000000004</v>
      </c>
      <c r="F3172">
        <v>74.459999999999994</v>
      </c>
      <c r="G3172">
        <v>-28.827967214574599</v>
      </c>
      <c r="H3172">
        <v>40.984832472101701</v>
      </c>
      <c r="I3172">
        <v>-32.468724780266498</v>
      </c>
      <c r="J3172">
        <v>27.242484888951001</v>
      </c>
      <c r="K3172">
        <v>64.200301910730502</v>
      </c>
      <c r="L3172">
        <v>70.770820747019698</v>
      </c>
      <c r="M3172">
        <v>67.495768902108793</v>
      </c>
      <c r="N3172">
        <v>1.9523672903568501</v>
      </c>
      <c r="O3172">
        <v>33.400483481063603</v>
      </c>
      <c r="P3172">
        <v>59.957035445757199</v>
      </c>
      <c r="Q3172">
        <v>0.109794684143927</v>
      </c>
    </row>
    <row r="3173" spans="1:17" hidden="1" x14ac:dyDescent="0.3">
      <c r="A3173" t="s">
        <v>6510</v>
      </c>
      <c r="B3173" t="s">
        <v>6511</v>
      </c>
      <c r="C3173" t="str">
        <f>IFERROR(VLOOKUP(Table1[[#This Row],[Ticker]],[1]!Table1[[Symbol]:[Industry]],2,FALSE),"-")</f>
        <v>-</v>
      </c>
      <c r="E3173">
        <v>66.646799999999999</v>
      </c>
      <c r="F3173">
        <v>118.8</v>
      </c>
      <c r="G3173">
        <v>282.05364294108199</v>
      </c>
      <c r="H3173">
        <v>33.6770287139937</v>
      </c>
      <c r="I3173">
        <v>19.5584494683571</v>
      </c>
      <c r="J3173">
        <v>-2.9144061099790202</v>
      </c>
      <c r="K3173">
        <v>108.32345690723901</v>
      </c>
      <c r="L3173">
        <v>95.705365780841902</v>
      </c>
      <c r="M3173">
        <v>49.338419186867696</v>
      </c>
      <c r="N3173">
        <v>0.77847466903752205</v>
      </c>
      <c r="O3173">
        <v>34.663299663299597</v>
      </c>
      <c r="P3173">
        <v>307.40740740740699</v>
      </c>
    </row>
    <row r="3174" spans="1:17" hidden="1" x14ac:dyDescent="0.3">
      <c r="A3174" t="s">
        <v>6512</v>
      </c>
      <c r="B3174" t="s">
        <v>6513</v>
      </c>
      <c r="C3174" t="str">
        <f>IFERROR(VLOOKUP(Table1[[#This Row],[Ticker]],[1]!Table1[[Symbol]:[Industry]],2,FALSE),"-")</f>
        <v>-</v>
      </c>
      <c r="E3174">
        <v>66.64</v>
      </c>
      <c r="F3174">
        <v>238</v>
      </c>
      <c r="G3174">
        <v>31.2251829020963</v>
      </c>
      <c r="H3174">
        <v>42.4852254057339</v>
      </c>
      <c r="I3174">
        <v>85.016855224005994</v>
      </c>
      <c r="J3174">
        <v>-12.3477891204112</v>
      </c>
      <c r="K3174">
        <v>196.520822257112</v>
      </c>
      <c r="M3174">
        <v>43.493714507291699</v>
      </c>
      <c r="N3174">
        <v>0.85152284263959299</v>
      </c>
      <c r="O3174">
        <v>17.857142857142801</v>
      </c>
      <c r="P3174">
        <v>132.19512195121899</v>
      </c>
    </row>
    <row r="3175" spans="1:17" hidden="1" x14ac:dyDescent="0.3">
      <c r="A3175" t="s">
        <v>6514</v>
      </c>
      <c r="B3175" t="s">
        <v>6515</v>
      </c>
      <c r="C3175" t="str">
        <f>IFERROR(VLOOKUP(Table1[[#This Row],[Ticker]],[1]!Table1[[Symbol]:[Industry]],2,FALSE),"-")</f>
        <v>-</v>
      </c>
      <c r="D3175" t="s">
        <v>242</v>
      </c>
      <c r="E3175">
        <v>66.388007169999995</v>
      </c>
      <c r="F3175">
        <v>977.05</v>
      </c>
      <c r="G3175">
        <v>123.703079785523</v>
      </c>
      <c r="H3175">
        <v>38.399108850396097</v>
      </c>
      <c r="I3175">
        <v>91.974023164942594</v>
      </c>
      <c r="J3175">
        <v>-26.966148764089102</v>
      </c>
      <c r="K3175">
        <v>834.11759161381701</v>
      </c>
      <c r="L3175">
        <v>649.53680028314295</v>
      </c>
      <c r="M3175">
        <v>47.995203065966798</v>
      </c>
      <c r="N3175">
        <v>2.98623566635094</v>
      </c>
      <c r="O3175">
        <v>38.657182334578501</v>
      </c>
      <c r="P3175">
        <v>167.68493150684901</v>
      </c>
      <c r="Q3175">
        <v>0.103036502826516</v>
      </c>
    </row>
    <row r="3176" spans="1:17" hidden="1" x14ac:dyDescent="0.3">
      <c r="A3176" t="s">
        <v>6516</v>
      </c>
      <c r="B3176" t="s">
        <v>6517</v>
      </c>
      <c r="C3176" t="str">
        <f>IFERROR(VLOOKUP(Table1[[#This Row],[Ticker]],[1]!Table1[[Symbol]:[Industry]],2,FALSE),"-")</f>
        <v>-</v>
      </c>
      <c r="E3176">
        <v>66.361186950000004</v>
      </c>
      <c r="F3176">
        <v>29.45</v>
      </c>
      <c r="G3176">
        <v>21.896235533675199</v>
      </c>
      <c r="H3176">
        <v>7.1439572152880197</v>
      </c>
      <c r="I3176">
        <v>-2.2378241035233999</v>
      </c>
      <c r="J3176">
        <v>-0.54172851435061598</v>
      </c>
      <c r="K3176">
        <v>26.920248464114799</v>
      </c>
      <c r="L3176">
        <v>24.7701865671274</v>
      </c>
      <c r="M3176">
        <v>47.523633592252096</v>
      </c>
      <c r="N3176">
        <v>1.4006194206595</v>
      </c>
      <c r="O3176">
        <v>21.4940577249575</v>
      </c>
      <c r="P3176">
        <v>86.392405063291093</v>
      </c>
    </row>
    <row r="3177" spans="1:17" hidden="1" x14ac:dyDescent="0.3">
      <c r="A3177" t="s">
        <v>6518</v>
      </c>
      <c r="B3177" t="s">
        <v>6519</v>
      </c>
      <c r="C3177" t="str">
        <f>IFERROR(VLOOKUP(Table1[[#This Row],[Ticker]],[1]!Table1[[Symbol]:[Industry]],2,FALSE),"-")</f>
        <v>-</v>
      </c>
      <c r="D3177" t="s">
        <v>539</v>
      </c>
      <c r="E3177">
        <v>66.351869655000002</v>
      </c>
      <c r="F3177">
        <v>27.33</v>
      </c>
      <c r="G3177">
        <v>11.570083229066</v>
      </c>
      <c r="H3177">
        <v>-2.4994418742415601</v>
      </c>
      <c r="I3177">
        <v>11.6621460453779</v>
      </c>
      <c r="J3177">
        <v>-8.4179189905410805</v>
      </c>
      <c r="K3177">
        <v>28.1172389763314</v>
      </c>
      <c r="L3177">
        <v>26.543955930610998</v>
      </c>
      <c r="M3177">
        <v>38.621507431607903</v>
      </c>
      <c r="N3177">
        <v>0.52202249781259302</v>
      </c>
      <c r="O3177">
        <v>31.7599707281375</v>
      </c>
      <c r="P3177">
        <v>43.089005235602002</v>
      </c>
      <c r="Q3177">
        <v>8.5543906400078001E-2</v>
      </c>
    </row>
    <row r="3178" spans="1:17" hidden="1" x14ac:dyDescent="0.3">
      <c r="A3178" t="s">
        <v>6520</v>
      </c>
      <c r="B3178" t="s">
        <v>6521</v>
      </c>
      <c r="C3178" t="str">
        <f>IFERROR(VLOOKUP(Table1[[#This Row],[Ticker]],[1]!Table1[[Symbol]:[Industry]],2,FALSE),"-")</f>
        <v>-</v>
      </c>
      <c r="D3178" t="s">
        <v>408</v>
      </c>
      <c r="E3178">
        <v>66.219435099999998</v>
      </c>
      <c r="F3178">
        <v>14.69</v>
      </c>
      <c r="G3178">
        <v>72.092472092815001</v>
      </c>
      <c r="H3178">
        <v>-16.0475248409291</v>
      </c>
      <c r="I3178">
        <v>101.825226393405</v>
      </c>
      <c r="J3178">
        <v>-0.99938989730489003</v>
      </c>
      <c r="K3178">
        <v>15.0561174757062</v>
      </c>
      <c r="L3178">
        <v>11.4394910840057</v>
      </c>
      <c r="M3178">
        <v>46.550915504176501</v>
      </c>
      <c r="N3178">
        <v>0.44459265301197198</v>
      </c>
      <c r="O3178">
        <v>23.5534377127297</v>
      </c>
      <c r="P3178">
        <v>193.79999999999899</v>
      </c>
    </row>
    <row r="3179" spans="1:17" hidden="1" x14ac:dyDescent="0.3">
      <c r="A3179" t="s">
        <v>6522</v>
      </c>
      <c r="B3179" t="s">
        <v>6523</v>
      </c>
      <c r="C3179" t="str">
        <f>IFERROR(VLOOKUP(Table1[[#This Row],[Ticker]],[1]!Table1[[Symbol]:[Industry]],2,FALSE),"-")</f>
        <v>-</v>
      </c>
      <c r="E3179">
        <v>66.113963999999996</v>
      </c>
      <c r="F3179">
        <v>175.35</v>
      </c>
      <c r="G3179">
        <v>-21.902437032696401</v>
      </c>
      <c r="H3179">
        <v>4.99257090531116</v>
      </c>
      <c r="I3179">
        <v>11.4829031672949</v>
      </c>
      <c r="J3179">
        <v>-2.4538437730277498</v>
      </c>
      <c r="K3179">
        <v>166.32957765226601</v>
      </c>
      <c r="L3179">
        <v>157.29970225234501</v>
      </c>
      <c r="M3179">
        <v>54.125116770076303</v>
      </c>
      <c r="N3179">
        <v>2.2154882154882101</v>
      </c>
      <c r="O3179">
        <v>27.4308525805531</v>
      </c>
      <c r="P3179">
        <v>39.721115537848597</v>
      </c>
    </row>
    <row r="3180" spans="1:17" hidden="1" x14ac:dyDescent="0.3">
      <c r="A3180" t="s">
        <v>6524</v>
      </c>
      <c r="B3180" t="s">
        <v>6525</v>
      </c>
      <c r="C3180" t="str">
        <f>IFERROR(VLOOKUP(Table1[[#This Row],[Ticker]],[1]!Table1[[Symbol]:[Industry]],2,FALSE),"-")</f>
        <v>-</v>
      </c>
      <c r="D3180" t="s">
        <v>482</v>
      </c>
      <c r="E3180">
        <v>66.06</v>
      </c>
      <c r="F3180">
        <v>7.34</v>
      </c>
      <c r="G3180">
        <v>-4.32727440009955</v>
      </c>
      <c r="H3180">
        <v>-3.3506578971313998</v>
      </c>
      <c r="I3180">
        <v>-23.5692773859037</v>
      </c>
      <c r="J3180">
        <v>3.0229324216570199</v>
      </c>
      <c r="K3180">
        <v>7.25161409659803</v>
      </c>
      <c r="L3180">
        <v>7.2082694186218204</v>
      </c>
      <c r="M3180">
        <v>58.266567789133497</v>
      </c>
      <c r="N3180">
        <v>1.3942938290831099</v>
      </c>
      <c r="O3180">
        <v>44.414168937329698</v>
      </c>
      <c r="P3180">
        <v>46.8</v>
      </c>
      <c r="Q3180">
        <v>2.1621613300248001E-2</v>
      </c>
    </row>
    <row r="3181" spans="1:17" hidden="1" x14ac:dyDescent="0.3">
      <c r="A3181" t="s">
        <v>6526</v>
      </c>
      <c r="B3181" t="s">
        <v>6527</v>
      </c>
      <c r="C3181" t="str">
        <f>IFERROR(VLOOKUP(Table1[[#This Row],[Ticker]],[1]!Table1[[Symbol]:[Industry]],2,FALSE),"-")</f>
        <v>-</v>
      </c>
      <c r="E3181">
        <v>66</v>
      </c>
      <c r="F3181">
        <v>1.2</v>
      </c>
      <c r="G3181">
        <v>109.94035318073399</v>
      </c>
      <c r="H3181">
        <v>7.5005581257584204</v>
      </c>
      <c r="I3181">
        <v>2.28270196005146</v>
      </c>
      <c r="J3181">
        <v>18.516604818982699</v>
      </c>
      <c r="K3181">
        <v>0.97040169881188698</v>
      </c>
      <c r="L3181">
        <v>0.83434855686132303</v>
      </c>
      <c r="M3181">
        <v>93.103112397734606</v>
      </c>
      <c r="N3181">
        <v>2.15737607418875</v>
      </c>
      <c r="O3181">
        <v>14.999999999999901</v>
      </c>
      <c r="P3181">
        <v>166.666666666666</v>
      </c>
      <c r="Q3181">
        <v>0.12248738708717199</v>
      </c>
    </row>
    <row r="3182" spans="1:17" hidden="1" x14ac:dyDescent="0.3">
      <c r="A3182" t="s">
        <v>6528</v>
      </c>
      <c r="B3182" t="s">
        <v>6529</v>
      </c>
      <c r="C3182" t="str">
        <f>IFERROR(VLOOKUP(Table1[[#This Row],[Ticker]],[1]!Table1[[Symbol]:[Industry]],2,FALSE),"-")</f>
        <v>-</v>
      </c>
      <c r="D3182" t="s">
        <v>46</v>
      </c>
      <c r="E3182">
        <v>65.928226420000001</v>
      </c>
      <c r="F3182">
        <v>0.7</v>
      </c>
      <c r="G3182">
        <v>1.9189628064025399</v>
      </c>
      <c r="K3182">
        <v>0.813046339516308</v>
      </c>
      <c r="L3182">
        <v>1.2524745064316301</v>
      </c>
      <c r="M3182">
        <v>70.989730741565694</v>
      </c>
      <c r="N3182">
        <v>1</v>
      </c>
      <c r="O3182">
        <v>7.1428571428571397</v>
      </c>
      <c r="P3182">
        <v>39.999999999999901</v>
      </c>
      <c r="Q3182">
        <v>3.7666979515126001E-2</v>
      </c>
    </row>
    <row r="3183" spans="1:17" hidden="1" x14ac:dyDescent="0.3">
      <c r="A3183" t="s">
        <v>6530</v>
      </c>
      <c r="B3183" t="s">
        <v>6531</v>
      </c>
      <c r="C3183" t="str">
        <f>IFERROR(VLOOKUP(Table1[[#This Row],[Ticker]],[1]!Table1[[Symbol]:[Industry]],2,FALSE),"-")</f>
        <v>-</v>
      </c>
      <c r="D3183" t="s">
        <v>387</v>
      </c>
      <c r="E3183">
        <v>65.908253999999999</v>
      </c>
      <c r="F3183">
        <v>54.3</v>
      </c>
      <c r="G3183">
        <v>-57.5211598442135</v>
      </c>
      <c r="H3183">
        <v>-7.4994418742415601</v>
      </c>
      <c r="I3183">
        <v>-27.686242139327401</v>
      </c>
      <c r="J3183">
        <v>2.80657080537727</v>
      </c>
      <c r="K3183">
        <v>50.3281371777827</v>
      </c>
      <c r="M3183">
        <v>73.066981155265907</v>
      </c>
      <c r="N3183">
        <v>1.24615384615384</v>
      </c>
      <c r="O3183">
        <v>54.696132596684997</v>
      </c>
      <c r="P3183">
        <v>42.706964520367897</v>
      </c>
    </row>
    <row r="3184" spans="1:17" hidden="1" x14ac:dyDescent="0.3">
      <c r="A3184" t="s">
        <v>6532</v>
      </c>
      <c r="B3184" t="s">
        <v>6533</v>
      </c>
      <c r="C3184" t="str">
        <f>IFERROR(VLOOKUP(Table1[[#This Row],[Ticker]],[1]!Table1[[Symbol]:[Industry]],2,FALSE),"-")</f>
        <v>-</v>
      </c>
      <c r="D3184" t="s">
        <v>169</v>
      </c>
      <c r="E3184">
        <v>65.787817614999994</v>
      </c>
      <c r="F3184">
        <v>51.35</v>
      </c>
      <c r="G3184">
        <v>27.473616486056201</v>
      </c>
      <c r="H3184">
        <v>40.580216731732797</v>
      </c>
      <c r="I3184">
        <v>40.824368626718098</v>
      </c>
      <c r="J3184">
        <v>1.7942450830091099</v>
      </c>
      <c r="M3184">
        <v>52.809808151706498</v>
      </c>
      <c r="O3184">
        <v>27.1665043816942</v>
      </c>
      <c r="P3184">
        <v>68.360655737704903</v>
      </c>
    </row>
    <row r="3185" spans="1:17" hidden="1" x14ac:dyDescent="0.3">
      <c r="A3185" t="s">
        <v>6534</v>
      </c>
      <c r="B3185" t="s">
        <v>6535</v>
      </c>
      <c r="C3185" t="str">
        <f>IFERROR(VLOOKUP(Table1[[#This Row],[Ticker]],[1]!Table1[[Symbol]:[Industry]],2,FALSE),"-")</f>
        <v>-</v>
      </c>
      <c r="D3185" t="s">
        <v>59</v>
      </c>
      <c r="E3185">
        <v>65.704423031999994</v>
      </c>
      <c r="F3185">
        <v>14.01</v>
      </c>
      <c r="G3185">
        <v>13.910649052561901</v>
      </c>
      <c r="H3185">
        <v>-3.6384380132377001</v>
      </c>
      <c r="I3185">
        <v>-30.5021397253137</v>
      </c>
      <c r="J3185">
        <v>2.9885040437889101</v>
      </c>
      <c r="K3185">
        <v>13.361116757800501</v>
      </c>
      <c r="L3185">
        <v>13.7569064480534</v>
      </c>
      <c r="M3185">
        <v>72.357252291338895</v>
      </c>
      <c r="N3185">
        <v>0.64303880114089795</v>
      </c>
      <c r="O3185">
        <v>40.613847251962802</v>
      </c>
      <c r="P3185">
        <v>72.5369458128079</v>
      </c>
      <c r="Q3185">
        <v>2.4509455197037001E-2</v>
      </c>
    </row>
    <row r="3186" spans="1:17" hidden="1" x14ac:dyDescent="0.3">
      <c r="A3186" t="s">
        <v>6536</v>
      </c>
      <c r="B3186" t="s">
        <v>6537</v>
      </c>
      <c r="C3186" t="str">
        <f>IFERROR(VLOOKUP(Table1[[#This Row],[Ticker]],[1]!Table1[[Symbol]:[Industry]],2,FALSE),"-")</f>
        <v>-</v>
      </c>
      <c r="D3186" t="s">
        <v>1141</v>
      </c>
      <c r="E3186">
        <v>65.636480000000006</v>
      </c>
      <c r="F3186">
        <v>44.59</v>
      </c>
      <c r="G3186">
        <v>-36.191596899837997</v>
      </c>
      <c r="H3186">
        <v>4.7200703208803798</v>
      </c>
      <c r="I3186">
        <v>-2.92766985990938</v>
      </c>
      <c r="J3186">
        <v>7.29029917166479</v>
      </c>
      <c r="K3186">
        <v>41.2527324954767</v>
      </c>
      <c r="L3186">
        <v>39.742245020282397</v>
      </c>
      <c r="M3186">
        <v>57.6794809306082</v>
      </c>
      <c r="N3186">
        <v>1.5468898238323301</v>
      </c>
      <c r="O3186">
        <v>46.064139941690897</v>
      </c>
      <c r="P3186">
        <v>35.121212121212103</v>
      </c>
    </row>
    <row r="3187" spans="1:17" hidden="1" x14ac:dyDescent="0.3">
      <c r="A3187" t="s">
        <v>6538</v>
      </c>
      <c r="B3187" t="s">
        <v>6539</v>
      </c>
      <c r="C3187" t="str">
        <f>IFERROR(VLOOKUP(Table1[[#This Row],[Ticker]],[1]!Table1[[Symbol]:[Industry]],2,FALSE),"-")</f>
        <v>-</v>
      </c>
      <c r="D3187" t="s">
        <v>21</v>
      </c>
      <c r="E3187">
        <v>65.635878000000005</v>
      </c>
      <c r="F3187">
        <v>1.83</v>
      </c>
      <c r="G3187">
        <v>-67.625057841718998</v>
      </c>
      <c r="H3187">
        <v>-14.4994418742415</v>
      </c>
      <c r="I3187">
        <v>-69.246002979868393</v>
      </c>
      <c r="J3187">
        <v>-4.4000618476839302</v>
      </c>
      <c r="K3187">
        <v>2.3046361827817199</v>
      </c>
      <c r="L3187">
        <v>3.0606545664674201</v>
      </c>
      <c r="M3187">
        <v>21.825792261486999</v>
      </c>
      <c r="N3187">
        <v>0.317787597891107</v>
      </c>
      <c r="O3187">
        <v>189.61748633879699</v>
      </c>
      <c r="P3187">
        <v>0</v>
      </c>
      <c r="Q3187">
        <v>0.15290311422658001</v>
      </c>
    </row>
    <row r="3188" spans="1:17" hidden="1" x14ac:dyDescent="0.3">
      <c r="A3188" t="s">
        <v>6540</v>
      </c>
      <c r="B3188" t="s">
        <v>6541</v>
      </c>
      <c r="C3188" t="str">
        <f>IFERROR(VLOOKUP(Table1[[#This Row],[Ticker]],[1]!Table1[[Symbol]:[Industry]],2,FALSE),"-")</f>
        <v>-</v>
      </c>
      <c r="D3188" t="s">
        <v>21</v>
      </c>
      <c r="E3188">
        <v>65.534450000000007</v>
      </c>
      <c r="F3188">
        <v>11.75</v>
      </c>
      <c r="G3188">
        <v>36.163476912985601</v>
      </c>
      <c r="H3188">
        <v>13.510659135859401</v>
      </c>
      <c r="I3188">
        <v>-17.927752117496201</v>
      </c>
      <c r="J3188">
        <v>16.754494802562299</v>
      </c>
      <c r="K3188">
        <v>10.5421541276085</v>
      </c>
      <c r="L3188">
        <v>9.9232039271494301</v>
      </c>
      <c r="M3188">
        <v>73.143525325449801</v>
      </c>
      <c r="N3188">
        <v>2.1421872150646499</v>
      </c>
      <c r="O3188">
        <v>28.510638297872301</v>
      </c>
      <c r="P3188">
        <v>72.794117647058798</v>
      </c>
      <c r="Q3188">
        <v>9.0696656558850994E-2</v>
      </c>
    </row>
    <row r="3189" spans="1:17" hidden="1" x14ac:dyDescent="0.3">
      <c r="A3189" t="s">
        <v>6542</v>
      </c>
      <c r="B3189" t="s">
        <v>6543</v>
      </c>
      <c r="C3189" t="str">
        <f>IFERROR(VLOOKUP(Table1[[#This Row],[Ticker]],[1]!Table1[[Symbol]:[Industry]],2,FALSE),"-")</f>
        <v>-</v>
      </c>
      <c r="D3189" t="s">
        <v>887</v>
      </c>
      <c r="E3189">
        <v>65.533439999999999</v>
      </c>
      <c r="F3189">
        <v>12.19</v>
      </c>
      <c r="G3189">
        <v>-78.360703556532897</v>
      </c>
      <c r="H3189">
        <v>-40.237537112336803</v>
      </c>
      <c r="I3189">
        <v>-65.009951415870901</v>
      </c>
      <c r="J3189">
        <v>-8.8587049703605203</v>
      </c>
      <c r="M3189">
        <v>1.0470589352196</v>
      </c>
      <c r="O3189">
        <v>135.11074651353499</v>
      </c>
      <c r="P3189">
        <v>0</v>
      </c>
    </row>
    <row r="3190" spans="1:17" hidden="1" x14ac:dyDescent="0.3">
      <c r="A3190" t="s">
        <v>6544</v>
      </c>
      <c r="B3190" t="s">
        <v>6545</v>
      </c>
      <c r="C3190" t="str">
        <f>IFERROR(VLOOKUP(Table1[[#This Row],[Ticker]],[1]!Table1[[Symbol]:[Industry]],2,FALSE),"-")</f>
        <v>-</v>
      </c>
      <c r="E3190">
        <v>65.389625639999906</v>
      </c>
      <c r="F3190">
        <v>66.52</v>
      </c>
      <c r="G3190">
        <v>104.81924591429799</v>
      </c>
      <c r="H3190">
        <v>33.113074770232402</v>
      </c>
      <c r="I3190">
        <v>67.344520702107403</v>
      </c>
      <c r="J3190">
        <v>14.450965549576299</v>
      </c>
      <c r="K3190">
        <v>40.509594646174499</v>
      </c>
      <c r="L3190">
        <v>25.676092197869199</v>
      </c>
      <c r="M3190">
        <v>99.999999999999204</v>
      </c>
      <c r="N3190">
        <v>0.35916574947475499</v>
      </c>
      <c r="O3190">
        <v>0</v>
      </c>
      <c r="P3190">
        <v>196.83177153056599</v>
      </c>
      <c r="Q3190">
        <v>0.24990462889496801</v>
      </c>
    </row>
    <row r="3191" spans="1:17" hidden="1" x14ac:dyDescent="0.3">
      <c r="A3191" t="s">
        <v>6546</v>
      </c>
      <c r="B3191" t="s">
        <v>6547</v>
      </c>
      <c r="C3191" t="str">
        <f>IFERROR(VLOOKUP(Table1[[#This Row],[Ticker]],[1]!Table1[[Symbol]:[Industry]],2,FALSE),"-")</f>
        <v>-</v>
      </c>
      <c r="D3191" t="s">
        <v>401</v>
      </c>
      <c r="E3191">
        <v>65.301000000000002</v>
      </c>
      <c r="F3191">
        <v>217.67</v>
      </c>
      <c r="G3191">
        <v>30.850038906477501</v>
      </c>
      <c r="H3191">
        <v>4.0830497082500097</v>
      </c>
      <c r="I3191">
        <v>7.9914749951750998</v>
      </c>
      <c r="J3191">
        <v>-4.8688677911139404</v>
      </c>
      <c r="K3191">
        <v>206.163435794452</v>
      </c>
      <c r="L3191">
        <v>181.86458356882099</v>
      </c>
      <c r="M3191">
        <v>52.784092365024101</v>
      </c>
      <c r="N3191">
        <v>1.15489160789562</v>
      </c>
      <c r="O3191">
        <v>14.2095833141912</v>
      </c>
      <c r="P3191">
        <v>80.939318370739798</v>
      </c>
      <c r="Q3191">
        <v>8.0588153372792001E-2</v>
      </c>
    </row>
    <row r="3192" spans="1:17" hidden="1" x14ac:dyDescent="0.3">
      <c r="A3192" t="s">
        <v>6548</v>
      </c>
      <c r="B3192" t="s">
        <v>6549</v>
      </c>
      <c r="C3192" t="str">
        <f>IFERROR(VLOOKUP(Table1[[#This Row],[Ticker]],[1]!Table1[[Symbol]:[Industry]],2,FALSE),"-")</f>
        <v>-</v>
      </c>
      <c r="D3192" t="s">
        <v>387</v>
      </c>
      <c r="E3192">
        <v>65.150912735999995</v>
      </c>
      <c r="F3192">
        <v>14.04</v>
      </c>
      <c r="G3192">
        <v>-0.55376446632472498</v>
      </c>
      <c r="H3192">
        <v>6.3650999584277397</v>
      </c>
      <c r="I3192">
        <v>-9.1458694685199493</v>
      </c>
      <c r="J3192">
        <v>0.79636672374461903</v>
      </c>
      <c r="K3192">
        <v>13.6937333687288</v>
      </c>
      <c r="L3192">
        <v>13.4757740674504</v>
      </c>
      <c r="M3192">
        <v>57.392351015386303</v>
      </c>
      <c r="N3192">
        <v>1.1250190898836301</v>
      </c>
      <c r="O3192">
        <v>20.370370370370299</v>
      </c>
      <c r="P3192">
        <v>52.6086956521739</v>
      </c>
      <c r="Q3192">
        <v>8.9631027165209994E-3</v>
      </c>
    </row>
    <row r="3193" spans="1:17" hidden="1" x14ac:dyDescent="0.3">
      <c r="A3193" t="s">
        <v>6550</v>
      </c>
      <c r="B3193" t="s">
        <v>6551</v>
      </c>
      <c r="C3193" t="str">
        <f>IFERROR(VLOOKUP(Table1[[#This Row],[Ticker]],[1]!Table1[[Symbol]:[Industry]],2,FALSE),"-")</f>
        <v>-</v>
      </c>
      <c r="D3193" t="s">
        <v>546</v>
      </c>
      <c r="E3193">
        <v>65.138549999999995</v>
      </c>
      <c r="F3193">
        <v>1.29</v>
      </c>
      <c r="G3193">
        <v>79.408140295579997</v>
      </c>
      <c r="H3193">
        <v>27.665393290593599</v>
      </c>
      <c r="I3193">
        <v>2.15627970973543</v>
      </c>
      <c r="J3193">
        <v>2.08628269013118</v>
      </c>
      <c r="K3193">
        <v>1.05733622074876</v>
      </c>
      <c r="L3193">
        <v>0.93311465464659005</v>
      </c>
      <c r="M3193">
        <v>76.149474715141594</v>
      </c>
      <c r="N3193">
        <v>1.8276014955545301</v>
      </c>
      <c r="O3193">
        <v>5.4263565891472902</v>
      </c>
      <c r="P3193">
        <v>122.413793103448</v>
      </c>
      <c r="Q3193">
        <v>7.9680051363235999E-2</v>
      </c>
    </row>
    <row r="3194" spans="1:17" hidden="1" x14ac:dyDescent="0.3">
      <c r="A3194" t="s">
        <v>6552</v>
      </c>
      <c r="B3194" t="s">
        <v>6553</v>
      </c>
      <c r="C3194" t="str">
        <f>IFERROR(VLOOKUP(Table1[[#This Row],[Ticker]],[1]!Table1[[Symbol]:[Industry]],2,FALSE),"-")</f>
        <v>-</v>
      </c>
      <c r="D3194" t="s">
        <v>546</v>
      </c>
      <c r="E3194">
        <v>64.897708499999993</v>
      </c>
      <c r="F3194">
        <v>1.38</v>
      </c>
      <c r="G3194">
        <v>16.942673644757999</v>
      </c>
      <c r="H3194">
        <v>3.4249278736575999</v>
      </c>
      <c r="I3194">
        <v>18.698901198590899</v>
      </c>
      <c r="J3194">
        <v>7.81584724322515</v>
      </c>
      <c r="K3194">
        <v>1.24450859555633</v>
      </c>
      <c r="L3194">
        <v>1.1405581447858399</v>
      </c>
      <c r="M3194">
        <v>63.169155578583201</v>
      </c>
      <c r="N3194">
        <v>4.6377270882996902</v>
      </c>
      <c r="O3194">
        <v>18.4487744979238</v>
      </c>
      <c r="P3194">
        <v>87.710194955045296</v>
      </c>
      <c r="Q3194">
        <v>0.115285709175787</v>
      </c>
    </row>
    <row r="3195" spans="1:17" hidden="1" x14ac:dyDescent="0.3">
      <c r="A3195" t="s">
        <v>6554</v>
      </c>
      <c r="B3195" t="s">
        <v>6555</v>
      </c>
      <c r="C3195" t="str">
        <f>IFERROR(VLOOKUP(Table1[[#This Row],[Ticker]],[1]!Table1[[Symbol]:[Industry]],2,FALSE),"-")</f>
        <v>-</v>
      </c>
      <c r="D3195" t="s">
        <v>80</v>
      </c>
      <c r="E3195">
        <v>64.859080000000006</v>
      </c>
      <c r="F3195">
        <v>97.24</v>
      </c>
      <c r="G3195">
        <v>78.546424252484201</v>
      </c>
      <c r="H3195">
        <v>-8.0496201727642394</v>
      </c>
      <c r="I3195">
        <v>-22.2153853635206</v>
      </c>
      <c r="J3195">
        <v>-4.5836304459999404</v>
      </c>
      <c r="K3195">
        <v>101.56284792472999</v>
      </c>
      <c r="L3195">
        <v>88.613228564683894</v>
      </c>
      <c r="M3195">
        <v>42.028960009345198</v>
      </c>
      <c r="N3195">
        <v>0.97786731825394302</v>
      </c>
      <c r="O3195">
        <v>62.0732208967503</v>
      </c>
      <c r="P3195">
        <v>163.38028169014001</v>
      </c>
    </row>
    <row r="3196" spans="1:17" hidden="1" x14ac:dyDescent="0.3">
      <c r="A3196" t="s">
        <v>6556</v>
      </c>
      <c r="B3196" t="s">
        <v>6557</v>
      </c>
      <c r="C3196" t="str">
        <f>IFERROR(VLOOKUP(Table1[[#This Row],[Ticker]],[1]!Table1[[Symbol]:[Industry]],2,FALSE),"-")</f>
        <v>-</v>
      </c>
      <c r="E3196">
        <v>64.828894211999994</v>
      </c>
      <c r="F3196">
        <v>3.72</v>
      </c>
      <c r="G3196">
        <v>-4.5745436871039296</v>
      </c>
      <c r="H3196">
        <v>-6.6464851925784798E-3</v>
      </c>
      <c r="I3196">
        <v>14.959445012221099</v>
      </c>
      <c r="J3196">
        <v>-3.1171671108418302</v>
      </c>
      <c r="K3196">
        <v>3.6631137235728999</v>
      </c>
      <c r="L3196">
        <v>3.7022911414584398</v>
      </c>
      <c r="M3196">
        <v>61.603816790751303</v>
      </c>
      <c r="N3196">
        <v>2.1931466115473199</v>
      </c>
      <c r="O3196">
        <v>83.064516129032199</v>
      </c>
      <c r="P3196">
        <v>75.471698113207495</v>
      </c>
      <c r="Q3196">
        <v>2.3174585227877E-2</v>
      </c>
    </row>
    <row r="3197" spans="1:17" hidden="1" x14ac:dyDescent="0.3">
      <c r="A3197" t="s">
        <v>6558</v>
      </c>
      <c r="B3197" t="s">
        <v>6559</v>
      </c>
      <c r="C3197" t="str">
        <f>IFERROR(VLOOKUP(Table1[[#This Row],[Ticker]],[1]!Table1[[Symbol]:[Industry]],2,FALSE),"-")</f>
        <v>-</v>
      </c>
      <c r="D3197" t="s">
        <v>546</v>
      </c>
      <c r="E3197">
        <v>64.823999999999998</v>
      </c>
      <c r="F3197">
        <v>27.01</v>
      </c>
      <c r="G3197">
        <v>-16.8798688839953</v>
      </c>
      <c r="H3197">
        <v>-16.0871641151003</v>
      </c>
      <c r="I3197">
        <v>-13.784830507480899</v>
      </c>
      <c r="J3197">
        <v>-11.341068448344</v>
      </c>
      <c r="K3197">
        <v>29.4947790140553</v>
      </c>
      <c r="L3197">
        <v>28.909259407298698</v>
      </c>
      <c r="M3197">
        <v>17.947864722628001</v>
      </c>
      <c r="N3197">
        <v>1.44067027653738</v>
      </c>
      <c r="O3197">
        <v>36.616068122917397</v>
      </c>
      <c r="P3197">
        <v>15.181236673774</v>
      </c>
      <c r="Q3197">
        <v>7.3505813272035994E-2</v>
      </c>
    </row>
    <row r="3198" spans="1:17" hidden="1" x14ac:dyDescent="0.3">
      <c r="A3198" t="s">
        <v>6560</v>
      </c>
      <c r="B3198" t="s">
        <v>6561</v>
      </c>
      <c r="C3198" t="str">
        <f>IFERROR(VLOOKUP(Table1[[#This Row],[Ticker]],[1]!Table1[[Symbol]:[Industry]],2,FALSE),"-")</f>
        <v>-</v>
      </c>
      <c r="D3198" t="s">
        <v>46</v>
      </c>
      <c r="E3198">
        <v>64.683999999999997</v>
      </c>
      <c r="F3198">
        <v>82.4</v>
      </c>
      <c r="G3198">
        <v>78.103025657132093</v>
      </c>
      <c r="H3198">
        <v>54.069185576738803</v>
      </c>
      <c r="I3198">
        <v>15.748925658833301</v>
      </c>
      <c r="J3198">
        <v>26.675248711322201</v>
      </c>
      <c r="K3198">
        <v>59.517700072216897</v>
      </c>
      <c r="L3198">
        <v>54.814853733514298</v>
      </c>
      <c r="M3198">
        <v>94.139725793923603</v>
      </c>
      <c r="N3198">
        <v>1.78090048752509</v>
      </c>
      <c r="O3198">
        <v>0</v>
      </c>
      <c r="P3198">
        <v>135.42857142857099</v>
      </c>
      <c r="Q3198">
        <v>0.11356683663040799</v>
      </c>
    </row>
    <row r="3199" spans="1:17" hidden="1" x14ac:dyDescent="0.3">
      <c r="A3199" t="s">
        <v>6562</v>
      </c>
      <c r="B3199" t="s">
        <v>6563</v>
      </c>
      <c r="C3199" t="str">
        <f>IFERROR(VLOOKUP(Table1[[#This Row],[Ticker]],[1]!Table1[[Symbol]:[Industry]],2,FALSE),"-")</f>
        <v>-</v>
      </c>
      <c r="D3199" t="s">
        <v>140</v>
      </c>
      <c r="E3199">
        <v>64.667582463000002</v>
      </c>
      <c r="F3199">
        <v>88.99</v>
      </c>
      <c r="G3199">
        <v>-38.534252271202703</v>
      </c>
      <c r="H3199">
        <v>-15.7571738330044</v>
      </c>
      <c r="I3199">
        <v>-39.858707501990303</v>
      </c>
      <c r="J3199">
        <v>-2.3972840699061702</v>
      </c>
      <c r="K3199">
        <v>95.462828574325997</v>
      </c>
      <c r="L3199">
        <v>107.633362289826</v>
      </c>
      <c r="M3199">
        <v>35.544893933549801</v>
      </c>
      <c r="N3199">
        <v>1.8095415865265101</v>
      </c>
      <c r="O3199">
        <v>80.919204404989301</v>
      </c>
      <c r="P3199">
        <v>7.8013325257419703</v>
      </c>
      <c r="Q3199">
        <v>-4.3775717401508998E-2</v>
      </c>
    </row>
    <row r="3200" spans="1:17" hidden="1" x14ac:dyDescent="0.3">
      <c r="A3200" t="s">
        <v>6564</v>
      </c>
      <c r="B3200" t="s">
        <v>6565</v>
      </c>
      <c r="C3200" t="str">
        <f>IFERROR(VLOOKUP(Table1[[#This Row],[Ticker]],[1]!Table1[[Symbol]:[Industry]],2,FALSE),"-")</f>
        <v>-</v>
      </c>
      <c r="E3200">
        <v>64.664347199999995</v>
      </c>
      <c r="F3200">
        <v>1.23</v>
      </c>
      <c r="G3200">
        <v>66.833735533675195</v>
      </c>
      <c r="H3200">
        <v>10.500558125758401</v>
      </c>
      <c r="I3200">
        <v>-2.1815837542342398</v>
      </c>
      <c r="J3200">
        <v>12.1864766138545</v>
      </c>
      <c r="K3200">
        <v>1.0173541636947601</v>
      </c>
      <c r="L3200">
        <v>0.9382360803691</v>
      </c>
      <c r="M3200">
        <v>91.004964682484996</v>
      </c>
      <c r="N3200">
        <v>1.7969284856782299</v>
      </c>
      <c r="O3200">
        <v>25.2032520325203</v>
      </c>
      <c r="P3200">
        <v>105</v>
      </c>
      <c r="Q3200">
        <v>1.6668262325701001E-2</v>
      </c>
    </row>
    <row r="3201" spans="1:17" hidden="1" x14ac:dyDescent="0.3">
      <c r="A3201" t="s">
        <v>6566</v>
      </c>
      <c r="B3201" t="s">
        <v>6567</v>
      </c>
      <c r="C3201" t="str">
        <f>IFERROR(VLOOKUP(Table1[[#This Row],[Ticker]],[1]!Table1[[Symbol]:[Industry]],2,FALSE),"-")</f>
        <v>-</v>
      </c>
      <c r="D3201" t="s">
        <v>539</v>
      </c>
      <c r="E3201">
        <v>64.406988960000007</v>
      </c>
      <c r="F3201">
        <v>24.24</v>
      </c>
      <c r="G3201">
        <v>-28.5872974004564</v>
      </c>
      <c r="H3201">
        <v>7.3240875375231296</v>
      </c>
      <c r="I3201">
        <v>1.2680157117203701</v>
      </c>
      <c r="J3201">
        <v>-8.8508194234415196</v>
      </c>
      <c r="K3201">
        <v>23.7492422373093</v>
      </c>
      <c r="L3201">
        <v>24.120825375347099</v>
      </c>
      <c r="M3201">
        <v>45.836001494932901</v>
      </c>
      <c r="N3201">
        <v>1.4592387973263401</v>
      </c>
      <c r="O3201">
        <v>32.013201320131998</v>
      </c>
      <c r="Q3201">
        <v>-6.9214519090727997E-2</v>
      </c>
    </row>
    <row r="3202" spans="1:17" hidden="1" x14ac:dyDescent="0.3">
      <c r="A3202" t="s">
        <v>6568</v>
      </c>
      <c r="B3202" t="s">
        <v>6569</v>
      </c>
      <c r="C3202" t="str">
        <f>IFERROR(VLOOKUP(Table1[[#This Row],[Ticker]],[1]!Table1[[Symbol]:[Industry]],2,FALSE),"-")</f>
        <v>-</v>
      </c>
      <c r="D3202" t="s">
        <v>59</v>
      </c>
      <c r="E3202">
        <v>64.395872054999998</v>
      </c>
      <c r="F3202">
        <v>58.55</v>
      </c>
      <c r="G3202">
        <v>18.327217128767298</v>
      </c>
      <c r="H3202">
        <v>24.392450017650301</v>
      </c>
      <c r="I3202">
        <v>22.1321537682661</v>
      </c>
      <c r="J3202">
        <v>18.7741386443209</v>
      </c>
      <c r="K3202">
        <v>42.5022238930326</v>
      </c>
      <c r="L3202">
        <v>43.4442644436702</v>
      </c>
      <c r="M3202">
        <v>91.038754107687296</v>
      </c>
      <c r="N3202">
        <v>2.6633522727272698</v>
      </c>
      <c r="O3202">
        <v>0</v>
      </c>
      <c r="P3202">
        <v>62.413314840499297</v>
      </c>
    </row>
    <row r="3203" spans="1:17" hidden="1" x14ac:dyDescent="0.3">
      <c r="A3203" t="s">
        <v>6570</v>
      </c>
      <c r="B3203" t="s">
        <v>6571</v>
      </c>
      <c r="C3203" t="str">
        <f>IFERROR(VLOOKUP(Table1[[#This Row],[Ticker]],[1]!Table1[[Symbol]:[Industry]],2,FALSE),"-")</f>
        <v>-</v>
      </c>
      <c r="D3203" t="s">
        <v>242</v>
      </c>
      <c r="E3203">
        <v>64.366576499999994</v>
      </c>
      <c r="F3203">
        <v>29.11</v>
      </c>
      <c r="G3203">
        <v>16.646235533675199</v>
      </c>
      <c r="H3203">
        <v>-2.9373980786211198</v>
      </c>
      <c r="I3203">
        <v>-25.802242411537801</v>
      </c>
      <c r="J3203">
        <v>-3.49349188181364</v>
      </c>
      <c r="K3203">
        <v>28.3982381155651</v>
      </c>
      <c r="L3203">
        <v>27.814206724356598</v>
      </c>
      <c r="M3203">
        <v>55.924281061921398</v>
      </c>
      <c r="N3203">
        <v>1.2963501960820101</v>
      </c>
      <c r="O3203">
        <v>38.440398488491901</v>
      </c>
      <c r="P3203">
        <v>58.637602179836399</v>
      </c>
      <c r="Q3203">
        <v>1.1789696263288E-2</v>
      </c>
    </row>
    <row r="3204" spans="1:17" hidden="1" x14ac:dyDescent="0.3">
      <c r="A3204" t="s">
        <v>6572</v>
      </c>
      <c r="B3204" t="s">
        <v>6573</v>
      </c>
      <c r="C3204" t="str">
        <f>IFERROR(VLOOKUP(Table1[[#This Row],[Ticker]],[1]!Table1[[Symbol]:[Industry]],2,FALSE),"-")</f>
        <v>-</v>
      </c>
      <c r="E3204">
        <v>64.237764143999996</v>
      </c>
      <c r="F3204">
        <v>55.57</v>
      </c>
      <c r="G3204">
        <v>7.0818885365351498</v>
      </c>
      <c r="H3204">
        <v>-4.1320949354660499</v>
      </c>
      <c r="I3204">
        <v>-24.145304815781301</v>
      </c>
      <c r="J3204">
        <v>0.12633955371744601</v>
      </c>
      <c r="K3204">
        <v>53.196979425897403</v>
      </c>
      <c r="L3204">
        <v>53.694058926734897</v>
      </c>
      <c r="M3204">
        <v>74.200259680232193</v>
      </c>
      <c r="N3204">
        <v>1.34293640631668</v>
      </c>
      <c r="O3204">
        <v>45.5821486413532</v>
      </c>
      <c r="P3204">
        <v>48.186666666666603</v>
      </c>
    </row>
    <row r="3205" spans="1:17" hidden="1" x14ac:dyDescent="0.3">
      <c r="A3205" t="s">
        <v>6574</v>
      </c>
      <c r="B3205" t="s">
        <v>6575</v>
      </c>
      <c r="C3205" t="str">
        <f>IFERROR(VLOOKUP(Table1[[#This Row],[Ticker]],[1]!Table1[[Symbol]:[Industry]],2,FALSE),"-")</f>
        <v>-</v>
      </c>
      <c r="E3205">
        <v>63.9447677</v>
      </c>
      <c r="F3205">
        <v>139</v>
      </c>
      <c r="G3205">
        <v>19.6039996383785</v>
      </c>
      <c r="H3205">
        <v>27.766258608850201</v>
      </c>
      <c r="I3205">
        <v>-12.6818261877564</v>
      </c>
      <c r="J3205">
        <v>1.66611462290428</v>
      </c>
      <c r="K3205">
        <v>125.036238741921</v>
      </c>
      <c r="L3205">
        <v>125.308509358584</v>
      </c>
      <c r="M3205">
        <v>59.040390011042902</v>
      </c>
      <c r="N3205">
        <v>0.95379276632693699</v>
      </c>
      <c r="O3205">
        <v>55.683453237409999</v>
      </c>
      <c r="P3205">
        <v>63.529411764705799</v>
      </c>
      <c r="Q3205">
        <v>1.9150884177067E-2</v>
      </c>
    </row>
    <row r="3206" spans="1:17" hidden="1" x14ac:dyDescent="0.3">
      <c r="A3206" t="s">
        <v>6576</v>
      </c>
      <c r="B3206" t="s">
        <v>6577</v>
      </c>
      <c r="C3206" t="str">
        <f>IFERROR(VLOOKUP(Table1[[#This Row],[Ticker]],[1]!Table1[[Symbol]:[Industry]],2,FALSE),"-")</f>
        <v>-</v>
      </c>
      <c r="D3206" t="s">
        <v>398</v>
      </c>
      <c r="E3206">
        <v>63.932515500000001</v>
      </c>
      <c r="F3206">
        <v>43.5</v>
      </c>
      <c r="G3206">
        <v>90.741615563481503</v>
      </c>
      <c r="H3206">
        <v>3.1062379448084401</v>
      </c>
      <c r="I3206">
        <v>3.6269717253738798</v>
      </c>
      <c r="J3206">
        <v>3.5106524380303301</v>
      </c>
      <c r="K3206">
        <v>43.301077289301801</v>
      </c>
      <c r="L3206">
        <v>36.748254894592598</v>
      </c>
      <c r="M3206">
        <v>52.008182070805297</v>
      </c>
      <c r="N3206">
        <v>0.23063912551187099</v>
      </c>
      <c r="O3206">
        <v>18.827586206896498</v>
      </c>
      <c r="P3206">
        <v>121.938775510204</v>
      </c>
      <c r="Q3206">
        <v>8.9213821753092004E-2</v>
      </c>
    </row>
    <row r="3207" spans="1:17" hidden="1" x14ac:dyDescent="0.3">
      <c r="A3207" t="s">
        <v>6578</v>
      </c>
      <c r="B3207" t="s">
        <v>6579</v>
      </c>
      <c r="C3207" t="str">
        <f>IFERROR(VLOOKUP(Table1[[#This Row],[Ticker]],[1]!Table1[[Symbol]:[Industry]],2,FALSE),"-")</f>
        <v>-</v>
      </c>
      <c r="D3207" t="s">
        <v>46</v>
      </c>
      <c r="E3207">
        <v>63.875278791999897</v>
      </c>
      <c r="F3207">
        <v>37.880000000000003</v>
      </c>
      <c r="G3207">
        <v>10.896235533675201</v>
      </c>
      <c r="H3207">
        <v>-0.26845191728318202</v>
      </c>
      <c r="I3207">
        <v>-24.419197296760998</v>
      </c>
      <c r="J3207">
        <v>10.6782035807162</v>
      </c>
      <c r="K3207">
        <v>35.382520472336502</v>
      </c>
      <c r="L3207">
        <v>35.455617361261297</v>
      </c>
      <c r="M3207">
        <v>82.929686995619093</v>
      </c>
      <c r="N3207">
        <v>1.1739919503816101</v>
      </c>
      <c r="O3207">
        <v>33.579725448785602</v>
      </c>
      <c r="P3207">
        <v>49.723320158102702</v>
      </c>
      <c r="Q3207">
        <v>-9.3603944059109004E-2</v>
      </c>
    </row>
    <row r="3208" spans="1:17" hidden="1" x14ac:dyDescent="0.3">
      <c r="A3208" t="s">
        <v>6580</v>
      </c>
      <c r="B3208" t="s">
        <v>6581</v>
      </c>
      <c r="C3208" t="str">
        <f>IFERROR(VLOOKUP(Table1[[#This Row],[Ticker]],[1]!Table1[[Symbol]:[Industry]],2,FALSE),"-")</f>
        <v>-</v>
      </c>
      <c r="D3208" t="s">
        <v>230</v>
      </c>
      <c r="E3208">
        <v>63.756678149999999</v>
      </c>
      <c r="F3208">
        <v>118.7</v>
      </c>
      <c r="G3208">
        <v>98.397413667511302</v>
      </c>
      <c r="H3208">
        <v>-2.4745437302850202</v>
      </c>
      <c r="I3208">
        <v>39.380739746776896</v>
      </c>
      <c r="J3208">
        <v>-2.92830474721764</v>
      </c>
      <c r="K3208">
        <v>108.82712722879199</v>
      </c>
      <c r="L3208">
        <v>96.515493827057199</v>
      </c>
      <c r="M3208">
        <v>68.627652458730395</v>
      </c>
      <c r="N3208">
        <v>1.2401843613115699</v>
      </c>
      <c r="O3208">
        <v>18.744734625105199</v>
      </c>
      <c r="P3208">
        <v>126.095238095238</v>
      </c>
      <c r="Q3208">
        <v>0.103755484817229</v>
      </c>
    </row>
    <row r="3209" spans="1:17" hidden="1" x14ac:dyDescent="0.3">
      <c r="A3209" t="s">
        <v>6582</v>
      </c>
      <c r="B3209" t="s">
        <v>6583</v>
      </c>
      <c r="C3209" t="str">
        <f>IFERROR(VLOOKUP(Table1[[#This Row],[Ticker]],[1]!Table1[[Symbol]:[Industry]],2,FALSE),"-")</f>
        <v>-</v>
      </c>
      <c r="E3209">
        <v>63.734160000000003</v>
      </c>
      <c r="F3209">
        <v>168</v>
      </c>
      <c r="G3209">
        <v>358.79609144145599</v>
      </c>
      <c r="H3209">
        <v>2.3273402709949398</v>
      </c>
      <c r="I3209">
        <v>42.550805521623197</v>
      </c>
      <c r="J3209">
        <v>0.48419741157530999</v>
      </c>
      <c r="K3209">
        <v>160.81321102422899</v>
      </c>
      <c r="L3209">
        <v>128.703305768354</v>
      </c>
      <c r="M3209">
        <v>54.566282951932202</v>
      </c>
      <c r="N3209">
        <v>0.90620842572061999</v>
      </c>
      <c r="O3209">
        <v>25.773809523809501</v>
      </c>
      <c r="P3209">
        <v>392.66862170087899</v>
      </c>
    </row>
    <row r="3210" spans="1:17" hidden="1" x14ac:dyDescent="0.3">
      <c r="A3210" t="s">
        <v>6584</v>
      </c>
      <c r="B3210" t="s">
        <v>6585</v>
      </c>
      <c r="C3210" t="str">
        <f>IFERROR(VLOOKUP(Table1[[#This Row],[Ticker]],[1]!Table1[[Symbol]:[Industry]],2,FALSE),"-")</f>
        <v>-</v>
      </c>
      <c r="D3210" t="s">
        <v>216</v>
      </c>
      <c r="E3210">
        <v>63.716025088000002</v>
      </c>
      <c r="F3210">
        <v>39.68</v>
      </c>
      <c r="G3210">
        <v>3.7708694419082698</v>
      </c>
      <c r="H3210">
        <v>-9.7844541592538405</v>
      </c>
      <c r="I3210">
        <v>-46.772040765577302</v>
      </c>
      <c r="J3210">
        <v>1.35719621683219</v>
      </c>
      <c r="K3210">
        <v>42.249275076483897</v>
      </c>
      <c r="L3210">
        <v>39.999032485342703</v>
      </c>
      <c r="M3210">
        <v>50.030253550862597</v>
      </c>
      <c r="N3210">
        <v>0.83312193333871198</v>
      </c>
      <c r="O3210">
        <v>62.852822580645103</v>
      </c>
      <c r="P3210">
        <v>52.909441233140598</v>
      </c>
      <c r="Q3210">
        <v>9.5812197154111003E-2</v>
      </c>
    </row>
    <row r="3211" spans="1:17" hidden="1" x14ac:dyDescent="0.3">
      <c r="A3211" t="s">
        <v>6586</v>
      </c>
      <c r="B3211" t="s">
        <v>6587</v>
      </c>
      <c r="C3211" t="str">
        <f>IFERROR(VLOOKUP(Table1[[#This Row],[Ticker]],[1]!Table1[[Symbol]:[Industry]],2,FALSE),"-")</f>
        <v>-</v>
      </c>
      <c r="D3211" t="s">
        <v>328</v>
      </c>
      <c r="E3211">
        <v>63.701568000000002</v>
      </c>
      <c r="F3211">
        <v>67.709999999999994</v>
      </c>
      <c r="G3211">
        <v>4.9830979013364702</v>
      </c>
      <c r="H3211">
        <v>-5.1372371498321101</v>
      </c>
      <c r="I3211">
        <v>8.90770196005146</v>
      </c>
      <c r="J3211">
        <v>-3.2358461614094298</v>
      </c>
      <c r="K3211">
        <v>65.627198109177897</v>
      </c>
      <c r="L3211">
        <v>59.135490061554201</v>
      </c>
      <c r="M3211">
        <v>55.337267263480399</v>
      </c>
      <c r="N3211">
        <v>0.25531468531468499</v>
      </c>
      <c r="O3211">
        <v>19.258602865160199</v>
      </c>
      <c r="P3211">
        <v>115.980861244019</v>
      </c>
      <c r="Q3211">
        <v>2.2782533947688002E-2</v>
      </c>
    </row>
    <row r="3212" spans="1:17" hidden="1" x14ac:dyDescent="0.3">
      <c r="A3212" t="s">
        <v>6588</v>
      </c>
      <c r="B3212" t="s">
        <v>6589</v>
      </c>
      <c r="C3212" t="str">
        <f>IFERROR(VLOOKUP(Table1[[#This Row],[Ticker]],[1]!Table1[[Symbol]:[Industry]],2,FALSE),"-")</f>
        <v>-</v>
      </c>
      <c r="D3212" t="s">
        <v>617</v>
      </c>
      <c r="E3212">
        <v>63.625777749999997</v>
      </c>
      <c r="F3212">
        <v>2.15</v>
      </c>
      <c r="G3212">
        <v>30.041918986912599</v>
      </c>
      <c r="H3212">
        <v>-0.499441874241557</v>
      </c>
      <c r="I3212">
        <v>-18.524751456097501</v>
      </c>
      <c r="J3212">
        <v>0.146739100183364</v>
      </c>
      <c r="K3212">
        <v>2.02194203839105</v>
      </c>
      <c r="L3212">
        <v>1.9039708023755799</v>
      </c>
      <c r="M3212">
        <v>52.8738645784466</v>
      </c>
      <c r="N3212">
        <v>1.1651595785064399</v>
      </c>
      <c r="O3212">
        <v>51.162790697674403</v>
      </c>
      <c r="P3212">
        <v>1142.77456647398</v>
      </c>
      <c r="Q3212">
        <v>6.0820433085549998E-2</v>
      </c>
    </row>
    <row r="3213" spans="1:17" hidden="1" x14ac:dyDescent="0.3">
      <c r="A3213" t="s">
        <v>6590</v>
      </c>
      <c r="B3213" t="s">
        <v>6591</v>
      </c>
      <c r="C3213" t="str">
        <f>IFERROR(VLOOKUP(Table1[[#This Row],[Ticker]],[1]!Table1[[Symbol]:[Industry]],2,FALSE),"-")</f>
        <v>-</v>
      </c>
      <c r="D3213" t="s">
        <v>482</v>
      </c>
      <c r="E3213">
        <v>63.528599999999997</v>
      </c>
      <c r="F3213">
        <v>46.85</v>
      </c>
      <c r="G3213">
        <v>-9.6747521206456994</v>
      </c>
      <c r="H3213">
        <v>-6.9036971933904896</v>
      </c>
      <c r="I3213">
        <v>-23.355897850733701</v>
      </c>
      <c r="J3213">
        <v>-2.2386144241397399</v>
      </c>
      <c r="K3213">
        <v>47.875244965630898</v>
      </c>
      <c r="L3213">
        <v>49.482077278410699</v>
      </c>
      <c r="M3213">
        <v>50.0188344132144</v>
      </c>
      <c r="N3213">
        <v>1.2706295813523001</v>
      </c>
      <c r="O3213">
        <v>61.792956243329698</v>
      </c>
      <c r="P3213">
        <v>20.128205128205099</v>
      </c>
      <c r="Q3213">
        <v>1.7070581983351998E-2</v>
      </c>
    </row>
    <row r="3214" spans="1:17" hidden="1" x14ac:dyDescent="0.3">
      <c r="A3214" t="s">
        <v>6592</v>
      </c>
      <c r="B3214" t="s">
        <v>6593</v>
      </c>
      <c r="C3214" t="str">
        <f>IFERROR(VLOOKUP(Table1[[#This Row],[Ticker]],[1]!Table1[[Symbol]:[Industry]],2,FALSE),"-")</f>
        <v>-</v>
      </c>
      <c r="D3214" t="s">
        <v>21</v>
      </c>
      <c r="E3214">
        <v>63.274844999999999</v>
      </c>
      <c r="F3214">
        <v>44.25</v>
      </c>
      <c r="G3214">
        <v>-67.130080255798404</v>
      </c>
      <c r="H3214">
        <v>-7.4994418742415601</v>
      </c>
      <c r="I3214">
        <v>-36.939399094110598</v>
      </c>
      <c r="J3214">
        <v>0.85259772678415302</v>
      </c>
      <c r="K3214">
        <v>45.472353538850903</v>
      </c>
      <c r="M3214">
        <v>53.413679541803504</v>
      </c>
      <c r="N3214">
        <v>0.85719131614653898</v>
      </c>
      <c r="O3214">
        <v>82.598870056497105</v>
      </c>
      <c r="P3214">
        <v>8.1907090464547796</v>
      </c>
    </row>
    <row r="3215" spans="1:17" hidden="1" x14ac:dyDescent="0.3">
      <c r="A3215" t="s">
        <v>6594</v>
      </c>
      <c r="B3215" t="s">
        <v>6595</v>
      </c>
      <c r="C3215" t="str">
        <f>IFERROR(VLOOKUP(Table1[[#This Row],[Ticker]],[1]!Table1[[Symbol]:[Industry]],2,FALSE),"-")</f>
        <v>-</v>
      </c>
      <c r="D3215" t="s">
        <v>617</v>
      </c>
      <c r="E3215">
        <v>63.162901177999998</v>
      </c>
      <c r="F3215">
        <v>36.01</v>
      </c>
      <c r="G3215">
        <v>-17.377752472321699</v>
      </c>
      <c r="H3215">
        <v>1.84518026435986</v>
      </c>
      <c r="I3215">
        <v>-46.399077182649499</v>
      </c>
      <c r="J3215">
        <v>2.0740786383859802</v>
      </c>
      <c r="K3215">
        <v>33.3928385896603</v>
      </c>
      <c r="L3215">
        <v>36.3090732313429</v>
      </c>
      <c r="M3215">
        <v>74.960759827849003</v>
      </c>
      <c r="N3215">
        <v>1.6620742637643999</v>
      </c>
      <c r="O3215">
        <v>74.951402388225503</v>
      </c>
      <c r="P3215">
        <v>22.358137954468202</v>
      </c>
      <c r="Q3215">
        <v>5.4006179890221002E-2</v>
      </c>
    </row>
    <row r="3216" spans="1:17" hidden="1" x14ac:dyDescent="0.3">
      <c r="A3216" t="s">
        <v>6596</v>
      </c>
      <c r="B3216" t="s">
        <v>6597</v>
      </c>
      <c r="C3216" t="str">
        <f>IFERROR(VLOOKUP(Table1[[#This Row],[Ticker]],[1]!Table1[[Symbol]:[Industry]],2,FALSE),"-")</f>
        <v>-</v>
      </c>
      <c r="D3216" t="s">
        <v>49</v>
      </c>
      <c r="E3216">
        <v>63</v>
      </c>
      <c r="F3216">
        <v>63</v>
      </c>
      <c r="G3216">
        <v>81.339148919501994</v>
      </c>
      <c r="H3216">
        <v>33.095271782146099</v>
      </c>
      <c r="I3216">
        <v>46.6072595776604</v>
      </c>
      <c r="J3216">
        <v>-10.7360547554853</v>
      </c>
      <c r="K3216">
        <v>53.619713209296101</v>
      </c>
      <c r="L3216">
        <v>44.892369739040703</v>
      </c>
      <c r="M3216">
        <v>58.961248815540202</v>
      </c>
      <c r="N3216">
        <v>2.75737777697785</v>
      </c>
      <c r="O3216">
        <v>17.460317460317398</v>
      </c>
      <c r="P3216">
        <v>122.614840989399</v>
      </c>
      <c r="Q3216">
        <v>3.7931142783981998E-2</v>
      </c>
    </row>
    <row r="3217" spans="1:17" hidden="1" x14ac:dyDescent="0.3">
      <c r="A3217" t="s">
        <v>6598</v>
      </c>
      <c r="B3217" t="s">
        <v>6599</v>
      </c>
      <c r="C3217" t="str">
        <f>IFERROR(VLOOKUP(Table1[[#This Row],[Ticker]],[1]!Table1[[Symbol]:[Industry]],2,FALSE),"-")</f>
        <v>-</v>
      </c>
      <c r="D3217" t="s">
        <v>401</v>
      </c>
      <c r="E3217">
        <v>62.955893250000003</v>
      </c>
      <c r="F3217">
        <v>62.1</v>
      </c>
      <c r="G3217">
        <v>-50.534487357890903</v>
      </c>
      <c r="H3217">
        <v>-5.9604921677525899</v>
      </c>
      <c r="I3217">
        <v>-20.531514314173599</v>
      </c>
      <c r="J3217">
        <v>-8.5214386592781395</v>
      </c>
      <c r="K3217">
        <v>66.152465960160001</v>
      </c>
      <c r="L3217">
        <v>69.885885759285202</v>
      </c>
      <c r="M3217">
        <v>27.615075048969999</v>
      </c>
      <c r="N3217">
        <v>5.5068242413098503E-2</v>
      </c>
      <c r="O3217">
        <v>60.450885668276896</v>
      </c>
      <c r="P3217">
        <v>10.695187165775399</v>
      </c>
      <c r="Q3217">
        <v>-3.2430725519492998E-2</v>
      </c>
    </row>
    <row r="3218" spans="1:17" hidden="1" x14ac:dyDescent="0.3">
      <c r="A3218" t="s">
        <v>6600</v>
      </c>
      <c r="B3218" t="s">
        <v>6601</v>
      </c>
      <c r="C3218" t="str">
        <f>IFERROR(VLOOKUP(Table1[[#This Row],[Ticker]],[1]!Table1[[Symbol]:[Industry]],2,FALSE),"-")</f>
        <v>-</v>
      </c>
      <c r="D3218" t="s">
        <v>617</v>
      </c>
      <c r="E3218">
        <v>62.731749999999998</v>
      </c>
      <c r="F3218">
        <v>42.53</v>
      </c>
      <c r="G3218">
        <v>23.594148607148899</v>
      </c>
      <c r="H3218">
        <v>-2.2298639284011199</v>
      </c>
      <c r="I3218">
        <v>9.8943794771460194</v>
      </c>
      <c r="J3218">
        <v>5.2944614914121102</v>
      </c>
      <c r="K3218">
        <v>42.205624026694501</v>
      </c>
      <c r="L3218">
        <v>38.834533770185701</v>
      </c>
      <c r="M3218">
        <v>48.615897947876299</v>
      </c>
      <c r="N3218">
        <v>2.9687452167053201</v>
      </c>
      <c r="O3218">
        <v>25.675993416411899</v>
      </c>
      <c r="P3218">
        <v>57.518518518518498</v>
      </c>
      <c r="Q3218">
        <v>3.9953514640938999E-2</v>
      </c>
    </row>
    <row r="3219" spans="1:17" hidden="1" x14ac:dyDescent="0.3">
      <c r="A3219" t="s">
        <v>6602</v>
      </c>
      <c r="B3219" t="s">
        <v>6603</v>
      </c>
      <c r="C3219" t="str">
        <f>IFERROR(VLOOKUP(Table1[[#This Row],[Ticker]],[1]!Table1[[Symbol]:[Industry]],2,FALSE),"-")</f>
        <v>-</v>
      </c>
      <c r="E3219">
        <v>62.52</v>
      </c>
      <c r="F3219">
        <v>104.2</v>
      </c>
      <c r="G3219">
        <v>217.522181568555</v>
      </c>
      <c r="H3219">
        <v>9.7227803479806507</v>
      </c>
      <c r="I3219">
        <v>81.5693450958493</v>
      </c>
      <c r="J3219">
        <v>-9.5279534034714004</v>
      </c>
      <c r="K3219">
        <v>97.829755525307903</v>
      </c>
      <c r="L3219">
        <v>71.2754589930733</v>
      </c>
      <c r="M3219">
        <v>41.377099181251999</v>
      </c>
      <c r="N3219">
        <v>0.81564598162261004</v>
      </c>
      <c r="O3219">
        <v>21.593090211132399</v>
      </c>
      <c r="P3219">
        <v>316.8</v>
      </c>
      <c r="Q3219">
        <v>0.13038691756467699</v>
      </c>
    </row>
    <row r="3220" spans="1:17" hidden="1" x14ac:dyDescent="0.3">
      <c r="A3220" t="s">
        <v>6604</v>
      </c>
      <c r="B3220" t="s">
        <v>6605</v>
      </c>
      <c r="C3220" t="str">
        <f>IFERROR(VLOOKUP(Table1[[#This Row],[Ticker]],[1]!Table1[[Symbol]:[Industry]],2,FALSE),"-")</f>
        <v>-</v>
      </c>
      <c r="D3220" t="s">
        <v>1502</v>
      </c>
      <c r="E3220">
        <v>62.385249539999997</v>
      </c>
      <c r="F3220">
        <v>5.3</v>
      </c>
      <c r="G3220">
        <v>37.107773995213698</v>
      </c>
      <c r="H3220">
        <v>15.000558125758401</v>
      </c>
      <c r="I3220">
        <v>-4.9323052549557396</v>
      </c>
      <c r="J3220">
        <v>1.00197800051339</v>
      </c>
      <c r="K3220">
        <v>4.9344187287229797</v>
      </c>
      <c r="L3220">
        <v>4.5767680730418903</v>
      </c>
      <c r="M3220">
        <v>51.073580688142698</v>
      </c>
      <c r="N3220">
        <v>1.52859428942159</v>
      </c>
      <c r="O3220">
        <v>28.301886792452802</v>
      </c>
      <c r="P3220">
        <v>92.727272727272705</v>
      </c>
      <c r="Q3220">
        <v>6.4239699426631006E-2</v>
      </c>
    </row>
    <row r="3221" spans="1:17" hidden="1" x14ac:dyDescent="0.3">
      <c r="A3221" t="s">
        <v>6606</v>
      </c>
      <c r="B3221" t="s">
        <v>6607</v>
      </c>
      <c r="C3221" t="str">
        <f>IFERROR(VLOOKUP(Table1[[#This Row],[Ticker]],[1]!Table1[[Symbol]:[Industry]],2,FALSE),"-")</f>
        <v>-</v>
      </c>
      <c r="E3221">
        <v>62.37989125</v>
      </c>
      <c r="F3221">
        <v>50.99</v>
      </c>
      <c r="G3221">
        <v>-17.7799248038774</v>
      </c>
      <c r="H3221">
        <v>-1.27157268032362</v>
      </c>
      <c r="I3221">
        <v>-19.293921416571798</v>
      </c>
      <c r="J3221">
        <v>7.2355764501883897</v>
      </c>
      <c r="K3221">
        <v>48.959655344190097</v>
      </c>
      <c r="L3221">
        <v>50.927890620697397</v>
      </c>
      <c r="M3221">
        <v>78.911598365006498</v>
      </c>
      <c r="N3221">
        <v>0.23410889901654999</v>
      </c>
      <c r="O3221">
        <v>23.553637968229001</v>
      </c>
      <c r="P3221">
        <v>21.694510739856799</v>
      </c>
      <c r="Q3221">
        <v>1.8424192576273E-2</v>
      </c>
    </row>
    <row r="3222" spans="1:17" hidden="1" x14ac:dyDescent="0.3">
      <c r="A3222" t="s">
        <v>6608</v>
      </c>
      <c r="B3222" t="s">
        <v>6609</v>
      </c>
      <c r="C3222" t="str">
        <f>IFERROR(VLOOKUP(Table1[[#This Row],[Ticker]],[1]!Table1[[Symbol]:[Industry]],2,FALSE),"-")</f>
        <v>-</v>
      </c>
      <c r="D3222" t="s">
        <v>617</v>
      </c>
      <c r="E3222">
        <v>62.298786</v>
      </c>
      <c r="F3222">
        <v>72.599999999999994</v>
      </c>
      <c r="G3222">
        <v>67.423718273983297</v>
      </c>
      <c r="H3222">
        <v>5.0586976606421397</v>
      </c>
      <c r="I3222">
        <v>5.7585448519527498</v>
      </c>
      <c r="J3222">
        <v>0.69123028714750201</v>
      </c>
      <c r="K3222">
        <v>69.2568736940664</v>
      </c>
      <c r="L3222">
        <v>59.996360365214898</v>
      </c>
      <c r="M3222">
        <v>53.689747100425102</v>
      </c>
      <c r="N3222">
        <v>0.56094786995033097</v>
      </c>
      <c r="O3222">
        <v>10.1928374655647</v>
      </c>
      <c r="P3222">
        <v>101.666666666666</v>
      </c>
      <c r="Q3222">
        <v>9.2147294727806001E-2</v>
      </c>
    </row>
    <row r="3223" spans="1:17" hidden="1" x14ac:dyDescent="0.3">
      <c r="A3223" t="s">
        <v>6610</v>
      </c>
      <c r="B3223" t="s">
        <v>6611</v>
      </c>
      <c r="C3223" t="str">
        <f>IFERROR(VLOOKUP(Table1[[#This Row],[Ticker]],[1]!Table1[[Symbol]:[Industry]],2,FALSE),"-")</f>
        <v>-</v>
      </c>
      <c r="D3223" t="s">
        <v>46</v>
      </c>
      <c r="E3223">
        <v>62.260794400000002</v>
      </c>
      <c r="F3223">
        <v>32.44</v>
      </c>
      <c r="G3223">
        <v>28.2447203821601</v>
      </c>
      <c r="H3223">
        <v>19.191825038427499</v>
      </c>
      <c r="I3223">
        <v>2.5045768024699102</v>
      </c>
      <c r="J3223">
        <v>20.234965678859499</v>
      </c>
      <c r="K3223">
        <v>25.686755895603401</v>
      </c>
      <c r="L3223">
        <v>25.270671178718999</v>
      </c>
      <c r="M3223">
        <v>97.780827954756504</v>
      </c>
      <c r="N3223">
        <v>3.3008355960262499</v>
      </c>
      <c r="O3223">
        <v>41.7694204685573</v>
      </c>
      <c r="P3223">
        <v>78.241758241758205</v>
      </c>
      <c r="Q3223">
        <v>5.4886911473674999E-2</v>
      </c>
    </row>
    <row r="3224" spans="1:17" hidden="1" x14ac:dyDescent="0.3">
      <c r="A3224" t="s">
        <v>6612</v>
      </c>
      <c r="B3224" t="s">
        <v>6613</v>
      </c>
      <c r="C3224" t="str">
        <f>IFERROR(VLOOKUP(Table1[[#This Row],[Ticker]],[1]!Table1[[Symbol]:[Industry]],2,FALSE),"-")</f>
        <v>-</v>
      </c>
      <c r="E3224">
        <v>62.186</v>
      </c>
      <c r="F3224">
        <v>1829</v>
      </c>
      <c r="G3224">
        <v>121.801717817937</v>
      </c>
      <c r="H3224">
        <v>69.348273861799001</v>
      </c>
      <c r="I3224">
        <v>102.971129658352</v>
      </c>
      <c r="J3224">
        <v>19.8619339798543</v>
      </c>
      <c r="K3224">
        <v>1199.12175226519</v>
      </c>
      <c r="L3224">
        <v>954.88885412771594</v>
      </c>
      <c r="M3224">
        <v>93.7642342364271</v>
      </c>
      <c r="N3224">
        <v>2.3799981139192701</v>
      </c>
      <c r="O3224">
        <v>0</v>
      </c>
      <c r="P3224">
        <v>165.072463768115</v>
      </c>
      <c r="Q3224">
        <v>0.104587174210659</v>
      </c>
    </row>
    <row r="3225" spans="1:17" hidden="1" x14ac:dyDescent="0.3">
      <c r="A3225" t="s">
        <v>6614</v>
      </c>
      <c r="B3225" t="s">
        <v>6615</v>
      </c>
      <c r="C3225" t="str">
        <f>IFERROR(VLOOKUP(Table1[[#This Row],[Ticker]],[1]!Table1[[Symbol]:[Industry]],2,FALSE),"-")</f>
        <v>-</v>
      </c>
      <c r="D3225" t="s">
        <v>75</v>
      </c>
      <c r="E3225">
        <v>62.158968000000002</v>
      </c>
      <c r="F3225">
        <v>62</v>
      </c>
      <c r="G3225">
        <v>56.999176710145797</v>
      </c>
      <c r="H3225">
        <v>-29.236376991636099</v>
      </c>
      <c r="I3225">
        <v>4.97811974980889</v>
      </c>
      <c r="J3225">
        <v>1.5612294112312901</v>
      </c>
      <c r="K3225">
        <v>73.731123951685404</v>
      </c>
      <c r="L3225">
        <v>67.536451662370496</v>
      </c>
      <c r="M3225">
        <v>22.262158409941101</v>
      </c>
      <c r="N3225">
        <v>4.0192763425060196</v>
      </c>
      <c r="O3225">
        <v>45.161290322580598</v>
      </c>
      <c r="P3225">
        <v>100.777202072538</v>
      </c>
      <c r="Q3225">
        <v>1.3067890769934001E-2</v>
      </c>
    </row>
    <row r="3226" spans="1:17" hidden="1" x14ac:dyDescent="0.3">
      <c r="A3226" t="s">
        <v>6616</v>
      </c>
      <c r="B3226" t="s">
        <v>6617</v>
      </c>
      <c r="C3226" t="str">
        <f>IFERROR(VLOOKUP(Table1[[#This Row],[Ticker]],[1]!Table1[[Symbol]:[Industry]],2,FALSE),"-")</f>
        <v>-</v>
      </c>
      <c r="E3226">
        <v>62.128</v>
      </c>
      <c r="F3226">
        <v>194.15</v>
      </c>
      <c r="G3226">
        <v>-59.316349500338298</v>
      </c>
      <c r="H3226">
        <v>-11.838692367338201</v>
      </c>
      <c r="I3226">
        <v>-29.683741602745599</v>
      </c>
      <c r="J3226">
        <v>0.45540485394164998</v>
      </c>
      <c r="K3226">
        <v>203.86114291318901</v>
      </c>
      <c r="L3226">
        <v>230.41462016421301</v>
      </c>
      <c r="M3226">
        <v>47.494408222372002</v>
      </c>
      <c r="N3226">
        <v>0.822952221066654</v>
      </c>
      <c r="O3226">
        <v>59.902137522534098</v>
      </c>
      <c r="P3226">
        <v>3.2712765957446801</v>
      </c>
      <c r="Q3226">
        <v>7.2260646290639996E-2</v>
      </c>
    </row>
    <row r="3227" spans="1:17" hidden="1" x14ac:dyDescent="0.3">
      <c r="A3227" t="s">
        <v>6618</v>
      </c>
      <c r="B3227" t="s">
        <v>6619</v>
      </c>
      <c r="C3227" t="str">
        <f>IFERROR(VLOOKUP(Table1[[#This Row],[Ticker]],[1]!Table1[[Symbol]:[Industry]],2,FALSE),"-")</f>
        <v>-</v>
      </c>
      <c r="D3227" t="s">
        <v>130</v>
      </c>
      <c r="E3227">
        <v>61.911459999999998</v>
      </c>
      <c r="F3227">
        <v>84.5</v>
      </c>
      <c r="G3227">
        <v>-36.406396045271997</v>
      </c>
      <c r="H3227">
        <v>-7.25235398154829</v>
      </c>
      <c r="I3227">
        <v>-22.157185637730802</v>
      </c>
      <c r="J3227">
        <v>2.0602929127769301</v>
      </c>
      <c r="K3227">
        <v>85.068767330167901</v>
      </c>
      <c r="L3227">
        <v>87.530990358678096</v>
      </c>
      <c r="M3227">
        <v>53.960618672079299</v>
      </c>
      <c r="N3227">
        <v>0.22497008439195401</v>
      </c>
      <c r="O3227">
        <v>30.177514792899402</v>
      </c>
      <c r="P3227">
        <v>17.3611111111111</v>
      </c>
      <c r="Q3227">
        <v>6.7329601310772993E-2</v>
      </c>
    </row>
    <row r="3228" spans="1:17" hidden="1" x14ac:dyDescent="0.3">
      <c r="A3228" t="s">
        <v>6620</v>
      </c>
      <c r="B3228" t="s">
        <v>6621</v>
      </c>
      <c r="C3228" t="str">
        <f>IFERROR(VLOOKUP(Table1[[#This Row],[Ticker]],[1]!Table1[[Symbol]:[Industry]],2,FALSE),"-")</f>
        <v>-</v>
      </c>
      <c r="E3228">
        <v>61.859830000000002</v>
      </c>
      <c r="F3228">
        <v>56.39</v>
      </c>
      <c r="G3228">
        <v>97.972968206942596</v>
      </c>
      <c r="H3228">
        <v>32.095494834619103</v>
      </c>
      <c r="I3228">
        <v>79.149530047218505</v>
      </c>
      <c r="J3228">
        <v>-17.475669750419499</v>
      </c>
      <c r="K3228">
        <v>45.847116655282001</v>
      </c>
      <c r="L3228">
        <v>35.519023148930202</v>
      </c>
      <c r="M3228">
        <v>57.373560639646001</v>
      </c>
      <c r="N3228">
        <v>1.8133073360955301</v>
      </c>
      <c r="O3228">
        <v>22.2734527398474</v>
      </c>
      <c r="P3228">
        <v>146.137058053251</v>
      </c>
      <c r="Q3228">
        <v>0.10903313373743399</v>
      </c>
    </row>
    <row r="3229" spans="1:17" hidden="1" x14ac:dyDescent="0.3">
      <c r="A3229" t="s">
        <v>5898</v>
      </c>
      <c r="B3229" t="s">
        <v>6622</v>
      </c>
      <c r="C3229" t="str">
        <f>IFERROR(VLOOKUP(Table1[[#This Row],[Ticker]],[1]!Table1[[Symbol]:[Industry]],2,FALSE),"-")</f>
        <v>-</v>
      </c>
      <c r="D3229" t="s">
        <v>104</v>
      </c>
      <c r="E3229">
        <v>61.519720466999999</v>
      </c>
      <c r="F3229">
        <v>0.82</v>
      </c>
      <c r="G3229">
        <v>-16.020431132991298</v>
      </c>
      <c r="H3229">
        <v>-6.2494418742415601</v>
      </c>
      <c r="I3229">
        <v>-33.9077742304247</v>
      </c>
      <c r="J3229">
        <v>-2.50618476839445E-2</v>
      </c>
      <c r="K3229">
        <v>0.767846197527424</v>
      </c>
      <c r="L3229">
        <v>1.0301705659885201</v>
      </c>
      <c r="M3229">
        <v>72.815088169943905</v>
      </c>
      <c r="N3229">
        <v>0.77420931448762698</v>
      </c>
      <c r="O3229">
        <v>34.146341463414601</v>
      </c>
      <c r="P3229">
        <v>36.6666666666666</v>
      </c>
      <c r="Q3229">
        <v>-0.15802183477905399</v>
      </c>
    </row>
    <row r="3230" spans="1:17" hidden="1" x14ac:dyDescent="0.3">
      <c r="A3230" t="s">
        <v>6623</v>
      </c>
      <c r="B3230" t="s">
        <v>6624</v>
      </c>
      <c r="C3230" t="str">
        <f>IFERROR(VLOOKUP(Table1[[#This Row],[Ticker]],[1]!Table1[[Symbol]:[Industry]],2,FALSE),"-")</f>
        <v>-</v>
      </c>
      <c r="E3230">
        <v>61.515036000000002</v>
      </c>
      <c r="F3230">
        <v>68.2</v>
      </c>
      <c r="G3230">
        <v>130.396235533675</v>
      </c>
      <c r="H3230">
        <v>-15.072488982172301</v>
      </c>
      <c r="I3230">
        <v>71.824480935792707</v>
      </c>
      <c r="J3230">
        <v>-3.97437132665444</v>
      </c>
      <c r="K3230">
        <v>72.8747954460937</v>
      </c>
      <c r="L3230">
        <v>61.723973762379899</v>
      </c>
      <c r="M3230">
        <v>64.353039541955795</v>
      </c>
      <c r="N3230">
        <v>0.52930622009569295</v>
      </c>
      <c r="O3230">
        <v>283.43108504398799</v>
      </c>
      <c r="P3230">
        <v>177.198211624441</v>
      </c>
      <c r="Q3230">
        <v>0.14165533914581599</v>
      </c>
    </row>
    <row r="3231" spans="1:17" hidden="1" x14ac:dyDescent="0.3">
      <c r="A3231" t="s">
        <v>6625</v>
      </c>
      <c r="B3231" t="s">
        <v>6626</v>
      </c>
      <c r="C3231" t="str">
        <f>IFERROR(VLOOKUP(Table1[[#This Row],[Ticker]],[1]!Table1[[Symbol]:[Industry]],2,FALSE),"-")</f>
        <v>-</v>
      </c>
      <c r="D3231" t="s">
        <v>1415</v>
      </c>
      <c r="E3231">
        <v>61.490519999999997</v>
      </c>
      <c r="F3231">
        <v>81.900000000000006</v>
      </c>
      <c r="G3231">
        <v>-25.231515077571601</v>
      </c>
      <c r="H3231">
        <v>25.357700982901299</v>
      </c>
      <c r="I3231">
        <v>-3.3102452387351202</v>
      </c>
      <c r="J3231">
        <v>30.432255225486699</v>
      </c>
      <c r="K3231">
        <v>68.332108598607704</v>
      </c>
      <c r="L3231">
        <v>69.197818278733195</v>
      </c>
      <c r="M3231">
        <v>71.822020224490302</v>
      </c>
      <c r="N3231">
        <v>2.3381642512077199</v>
      </c>
      <c r="O3231">
        <v>27.8388278388278</v>
      </c>
      <c r="P3231">
        <v>51.948051948051898</v>
      </c>
      <c r="Q3231">
        <v>7.1290620137603997E-2</v>
      </c>
    </row>
    <row r="3232" spans="1:17" hidden="1" x14ac:dyDescent="0.3">
      <c r="A3232" t="s">
        <v>6627</v>
      </c>
      <c r="B3232" t="s">
        <v>6628</v>
      </c>
      <c r="C3232" t="str">
        <f>IFERROR(VLOOKUP(Table1[[#This Row],[Ticker]],[1]!Table1[[Symbol]:[Industry]],2,FALSE),"-")</f>
        <v>-</v>
      </c>
      <c r="E3232">
        <v>61.435038599999999</v>
      </c>
      <c r="F3232">
        <v>6.12</v>
      </c>
      <c r="G3232">
        <v>-0.71017994493978798</v>
      </c>
      <c r="H3232">
        <v>9.8082504334507306</v>
      </c>
      <c r="I3232">
        <v>-8.6246339472844191</v>
      </c>
      <c r="J3232">
        <v>-4.14130388590051</v>
      </c>
      <c r="K3232">
        <v>6.1259563991419697</v>
      </c>
      <c r="L3232">
        <v>5.9246797408004097</v>
      </c>
      <c r="M3232">
        <v>42.820745947447797</v>
      </c>
      <c r="N3232">
        <v>1.3426223082126101</v>
      </c>
      <c r="O3232">
        <v>50.653594771241799</v>
      </c>
      <c r="P3232">
        <v>61.904761904761898</v>
      </c>
      <c r="Q3232">
        <v>-3.5556764215852001E-2</v>
      </c>
    </row>
    <row r="3233" spans="1:17" hidden="1" x14ac:dyDescent="0.3">
      <c r="A3233" t="s">
        <v>6629</v>
      </c>
      <c r="B3233" t="s">
        <v>6630</v>
      </c>
      <c r="C3233" t="str">
        <f>IFERROR(VLOOKUP(Table1[[#This Row],[Ticker]],[1]!Table1[[Symbol]:[Industry]],2,FALSE),"-")</f>
        <v>-</v>
      </c>
      <c r="D3233" t="s">
        <v>188</v>
      </c>
      <c r="E3233">
        <v>61.347286500000003</v>
      </c>
      <c r="F3233">
        <v>63.5</v>
      </c>
      <c r="G3233">
        <v>-9.0107816887504999</v>
      </c>
      <c r="H3233">
        <v>-4.4649591156208697</v>
      </c>
      <c r="I3233">
        <v>-23.599838164448801</v>
      </c>
      <c r="J3233">
        <v>-1.5919926233303201</v>
      </c>
      <c r="K3233">
        <v>60.329570414038898</v>
      </c>
      <c r="L3233">
        <v>63.121804162604597</v>
      </c>
      <c r="M3233">
        <v>74.556474513386405</v>
      </c>
      <c r="N3233">
        <v>3.0438707679675998</v>
      </c>
      <c r="O3233">
        <v>33.858267716535401</v>
      </c>
      <c r="P3233">
        <v>29.5918367346938</v>
      </c>
      <c r="Q3233">
        <v>-6.5518297278800003E-4</v>
      </c>
    </row>
    <row r="3234" spans="1:17" hidden="1" x14ac:dyDescent="0.3">
      <c r="A3234" t="s">
        <v>6631</v>
      </c>
      <c r="B3234" t="s">
        <v>6632</v>
      </c>
      <c r="C3234" t="str">
        <f>IFERROR(VLOOKUP(Table1[[#This Row],[Ticker]],[1]!Table1[[Symbol]:[Industry]],2,FALSE),"-")</f>
        <v>-</v>
      </c>
      <c r="D3234" t="s">
        <v>98</v>
      </c>
      <c r="E3234">
        <v>61.339080000000003</v>
      </c>
      <c r="F3234">
        <v>3.1</v>
      </c>
      <c r="G3234">
        <v>-44.834283946844103</v>
      </c>
      <c r="H3234">
        <v>-18.9280133028129</v>
      </c>
      <c r="I3234">
        <v>-39.488392442621802</v>
      </c>
      <c r="J3234">
        <v>1.3739447748326099</v>
      </c>
      <c r="K3234">
        <v>3.4080730967092099</v>
      </c>
      <c r="L3234">
        <v>3.9458793696040901</v>
      </c>
      <c r="M3234">
        <v>50.558613010746598</v>
      </c>
      <c r="N3234">
        <v>2.1077575295640498</v>
      </c>
      <c r="O3234">
        <v>143.54838709677401</v>
      </c>
      <c r="P3234">
        <v>14.814814814814801</v>
      </c>
      <c r="Q3234">
        <v>-2.0537271229987001E-2</v>
      </c>
    </row>
    <row r="3235" spans="1:17" hidden="1" x14ac:dyDescent="0.3">
      <c r="A3235" t="s">
        <v>6633</v>
      </c>
      <c r="B3235" t="s">
        <v>6634</v>
      </c>
      <c r="C3235" t="str">
        <f>IFERROR(VLOOKUP(Table1[[#This Row],[Ticker]],[1]!Table1[[Symbol]:[Industry]],2,FALSE),"-")</f>
        <v>-</v>
      </c>
      <c r="D3235" t="s">
        <v>59</v>
      </c>
      <c r="E3235">
        <v>61.252423872000001</v>
      </c>
      <c r="F3235">
        <v>49.12</v>
      </c>
      <c r="G3235">
        <v>6.5120073457558103</v>
      </c>
      <c r="H3235">
        <v>-0.97770274380678102</v>
      </c>
      <c r="I3235">
        <v>-15.7081681774565</v>
      </c>
      <c r="J3235">
        <v>-1.2750618476839399</v>
      </c>
      <c r="K3235">
        <v>49.290947822755001</v>
      </c>
      <c r="L3235">
        <v>47.855082951948901</v>
      </c>
      <c r="M3235">
        <v>48.509599562406201</v>
      </c>
      <c r="N3235">
        <v>0.57584954641291397</v>
      </c>
      <c r="O3235">
        <v>29.254885993485299</v>
      </c>
      <c r="P3235">
        <v>36.406553735073601</v>
      </c>
      <c r="Q3235">
        <v>-7.0358188705490002E-3</v>
      </c>
    </row>
    <row r="3236" spans="1:17" hidden="1" x14ac:dyDescent="0.3">
      <c r="A3236" t="s">
        <v>6635</v>
      </c>
      <c r="B3236" t="s">
        <v>6636</v>
      </c>
      <c r="C3236" t="str">
        <f>IFERROR(VLOOKUP(Table1[[#This Row],[Ticker]],[1]!Table1[[Symbol]:[Industry]],2,FALSE),"-")</f>
        <v>-</v>
      </c>
      <c r="D3236" t="s">
        <v>21</v>
      </c>
      <c r="E3236">
        <v>61.212619142999998</v>
      </c>
      <c r="F3236">
        <v>17.809999999999999</v>
      </c>
      <c r="G3236">
        <v>-10.4051178854602</v>
      </c>
      <c r="H3236">
        <v>-4.6225719087639998</v>
      </c>
      <c r="I3236">
        <v>-13.5508287988524</v>
      </c>
      <c r="J3236">
        <v>-6.4712442442905198</v>
      </c>
      <c r="K3236">
        <v>18.860432800577101</v>
      </c>
      <c r="L3236">
        <v>19.590647211505299</v>
      </c>
      <c r="M3236">
        <v>37.8597207386508</v>
      </c>
      <c r="N3236">
        <v>1.2571039782739</v>
      </c>
      <c r="O3236">
        <v>51.544076361594598</v>
      </c>
      <c r="P3236">
        <v>17.145922696754901</v>
      </c>
      <c r="Q3236">
        <v>-3.6196972884553001E-2</v>
      </c>
    </row>
    <row r="3237" spans="1:17" hidden="1" x14ac:dyDescent="0.3">
      <c r="A3237" t="s">
        <v>6637</v>
      </c>
      <c r="B3237" t="s">
        <v>6638</v>
      </c>
      <c r="C3237" t="str">
        <f>IFERROR(VLOOKUP(Table1[[#This Row],[Ticker]],[1]!Table1[[Symbol]:[Industry]],2,FALSE),"-")</f>
        <v>-</v>
      </c>
      <c r="D3237" t="s">
        <v>122</v>
      </c>
      <c r="E3237">
        <v>61.108792024000003</v>
      </c>
      <c r="F3237">
        <v>53.87</v>
      </c>
      <c r="G3237">
        <v>435.208150205891</v>
      </c>
      <c r="H3237">
        <v>43.673998308929598</v>
      </c>
      <c r="I3237">
        <v>164.25339793074701</v>
      </c>
      <c r="J3237">
        <v>6.9183015279817601</v>
      </c>
      <c r="K3237">
        <v>36.869318973241</v>
      </c>
      <c r="L3237">
        <v>23.742822116007801</v>
      </c>
      <c r="M3237">
        <v>99.996699394710106</v>
      </c>
      <c r="N3237">
        <v>0.56011676153740997</v>
      </c>
      <c r="O3237">
        <v>0</v>
      </c>
      <c r="P3237">
        <v>541.30952380952294</v>
      </c>
      <c r="Q3237">
        <v>0.116877601762399</v>
      </c>
    </row>
    <row r="3238" spans="1:17" hidden="1" x14ac:dyDescent="0.3">
      <c r="A3238" t="s">
        <v>6639</v>
      </c>
      <c r="B3238" t="s">
        <v>6640</v>
      </c>
      <c r="C3238" t="str">
        <f>IFERROR(VLOOKUP(Table1[[#This Row],[Ticker]],[1]!Table1[[Symbol]:[Industry]],2,FALSE),"-")</f>
        <v>-</v>
      </c>
      <c r="D3238" t="s">
        <v>140</v>
      </c>
      <c r="E3238">
        <v>61.101764541999998</v>
      </c>
      <c r="F3238">
        <v>52.78</v>
      </c>
      <c r="G3238">
        <v>18.853885806899299</v>
      </c>
      <c r="H3238">
        <v>5.5853910306427599</v>
      </c>
      <c r="I3238">
        <v>10.741173720848799</v>
      </c>
      <c r="J3238">
        <v>-1.97483611404962</v>
      </c>
      <c r="K3238">
        <v>42.6404351713444</v>
      </c>
      <c r="L3238">
        <v>41.053048745338202</v>
      </c>
      <c r="M3238">
        <v>73.154734031040206</v>
      </c>
      <c r="N3238">
        <v>1.5311574611869401</v>
      </c>
      <c r="O3238">
        <v>0</v>
      </c>
      <c r="P3238">
        <v>54.327485380116897</v>
      </c>
      <c r="Q3238">
        <v>6.1713772241914003E-2</v>
      </c>
    </row>
    <row r="3239" spans="1:17" hidden="1" x14ac:dyDescent="0.3">
      <c r="A3239" t="s">
        <v>6641</v>
      </c>
      <c r="B3239" t="s">
        <v>6642</v>
      </c>
      <c r="C3239" t="str">
        <f>IFERROR(VLOOKUP(Table1[[#This Row],[Ticker]],[1]!Table1[[Symbol]:[Industry]],2,FALSE),"-")</f>
        <v>-</v>
      </c>
      <c r="D3239" t="s">
        <v>387</v>
      </c>
      <c r="E3239">
        <v>61.052204639999999</v>
      </c>
      <c r="F3239">
        <v>112.7</v>
      </c>
      <c r="G3239">
        <v>-2.0496069170905802</v>
      </c>
      <c r="H3239">
        <v>5.5812575843816603E-4</v>
      </c>
      <c r="I3239">
        <v>-23.576178273093099</v>
      </c>
      <c r="J3239">
        <v>-0.96696325613464196</v>
      </c>
      <c r="K3239">
        <v>114.872384592817</v>
      </c>
      <c r="L3239">
        <v>112.160765627977</v>
      </c>
      <c r="M3239">
        <v>47.291475633792501</v>
      </c>
      <c r="N3239">
        <v>0.99436544815565198</v>
      </c>
      <c r="O3239">
        <v>42.564330079858003</v>
      </c>
      <c r="P3239">
        <v>39.135802469135797</v>
      </c>
      <c r="Q3239">
        <v>1.7775978227122999E-2</v>
      </c>
    </row>
    <row r="3240" spans="1:17" hidden="1" x14ac:dyDescent="0.3">
      <c r="A3240" t="s">
        <v>6643</v>
      </c>
      <c r="B3240" t="s">
        <v>6644</v>
      </c>
      <c r="C3240" t="str">
        <f>IFERROR(VLOOKUP(Table1[[#This Row],[Ticker]],[1]!Table1[[Symbol]:[Industry]],2,FALSE),"-")</f>
        <v>-</v>
      </c>
      <c r="D3240" t="s">
        <v>292</v>
      </c>
      <c r="E3240">
        <v>61.02</v>
      </c>
      <c r="F3240">
        <v>27</v>
      </c>
      <c r="G3240">
        <v>-78.150967263527505</v>
      </c>
      <c r="H3240">
        <v>-3.5931918742415601</v>
      </c>
      <c r="I3240">
        <v>-48.323767042643901</v>
      </c>
      <c r="J3240">
        <v>0.64064696457658998</v>
      </c>
      <c r="K3240">
        <v>30.468071257536099</v>
      </c>
      <c r="L3240">
        <v>38.738495280692398</v>
      </c>
      <c r="M3240">
        <v>53.758765378805499</v>
      </c>
      <c r="N3240">
        <v>0.85472753283911995</v>
      </c>
      <c r="O3240">
        <v>122.222222222222</v>
      </c>
      <c r="P3240">
        <v>8</v>
      </c>
    </row>
    <row r="3241" spans="1:17" hidden="1" x14ac:dyDescent="0.3">
      <c r="A3241" t="s">
        <v>6645</v>
      </c>
      <c r="B3241" t="s">
        <v>6646</v>
      </c>
      <c r="C3241" t="str">
        <f>IFERROR(VLOOKUP(Table1[[#This Row],[Ticker]],[1]!Table1[[Symbol]:[Industry]],2,FALSE),"-")</f>
        <v>-</v>
      </c>
      <c r="D3241" t="s">
        <v>617</v>
      </c>
      <c r="E3241">
        <v>60.951239999999999</v>
      </c>
      <c r="F3241">
        <v>4.0199999999999996</v>
      </c>
      <c r="G3241">
        <v>94.535738296106203</v>
      </c>
      <c r="H3241">
        <v>-2.3712367460364399</v>
      </c>
      <c r="I3241">
        <v>-6.4912013020407704</v>
      </c>
      <c r="J3241">
        <v>-4.8044736123898302</v>
      </c>
      <c r="K3241">
        <v>4.0763301273837502</v>
      </c>
      <c r="L3241">
        <v>3.7680645801541202</v>
      </c>
      <c r="M3241">
        <v>42.057402049777103</v>
      </c>
      <c r="N3241">
        <v>1.31311773894523</v>
      </c>
      <c r="O3241">
        <v>90.298507462686601</v>
      </c>
      <c r="P3241">
        <v>166.22516556291299</v>
      </c>
      <c r="Q3241">
        <v>0.112825618760137</v>
      </c>
    </row>
    <row r="3242" spans="1:17" hidden="1" x14ac:dyDescent="0.3">
      <c r="A3242" t="s">
        <v>6647</v>
      </c>
      <c r="B3242" t="s">
        <v>6648</v>
      </c>
      <c r="C3242" t="str">
        <f>IFERROR(VLOOKUP(Table1[[#This Row],[Ticker]],[1]!Table1[[Symbol]:[Industry]],2,FALSE),"-")</f>
        <v>-</v>
      </c>
      <c r="D3242" t="s">
        <v>191</v>
      </c>
      <c r="E3242">
        <v>60.874148519999999</v>
      </c>
      <c r="F3242">
        <v>41.94</v>
      </c>
      <c r="G3242">
        <v>74.265464472275895</v>
      </c>
      <c r="H3242">
        <v>14.2372210088458</v>
      </c>
      <c r="I3242">
        <v>47.646778310043302</v>
      </c>
      <c r="J3242">
        <v>13.4308205052572</v>
      </c>
      <c r="K3242">
        <v>37.3442869089928</v>
      </c>
      <c r="L3242">
        <v>32.026801154509201</v>
      </c>
      <c r="M3242">
        <v>76.599271543068198</v>
      </c>
      <c r="N3242">
        <v>1.9916382373522701</v>
      </c>
      <c r="O3242">
        <v>10.777300906056199</v>
      </c>
      <c r="P3242">
        <v>141.03448275861999</v>
      </c>
      <c r="Q3242">
        <v>8.1165162178852002E-2</v>
      </c>
    </row>
    <row r="3243" spans="1:17" hidden="1" x14ac:dyDescent="0.3">
      <c r="A3243" t="s">
        <v>6649</v>
      </c>
      <c r="B3243" t="s">
        <v>6650</v>
      </c>
      <c r="C3243" t="str">
        <f>IFERROR(VLOOKUP(Table1[[#This Row],[Ticker]],[1]!Table1[[Symbol]:[Industry]],2,FALSE),"-")</f>
        <v>-</v>
      </c>
      <c r="D3243" t="s">
        <v>408</v>
      </c>
      <c r="E3243">
        <v>60.756318</v>
      </c>
      <c r="F3243">
        <v>102.06</v>
      </c>
      <c r="G3243">
        <v>171.79245500999099</v>
      </c>
      <c r="H3243">
        <v>0.91532468384747101</v>
      </c>
      <c r="I3243">
        <v>-12.042189602842001</v>
      </c>
      <c r="J3243">
        <v>6.2061006926820204</v>
      </c>
      <c r="K3243">
        <v>97.543892732165801</v>
      </c>
      <c r="L3243">
        <v>90.733670371845903</v>
      </c>
      <c r="M3243">
        <v>85.380335318309903</v>
      </c>
      <c r="N3243">
        <v>1.1139300528137599</v>
      </c>
      <c r="O3243">
        <v>46.629433666470597</v>
      </c>
      <c r="P3243">
        <v>204.20268256333799</v>
      </c>
      <c r="Q3243">
        <v>0.14185282741608399</v>
      </c>
    </row>
    <row r="3244" spans="1:17" hidden="1" x14ac:dyDescent="0.3">
      <c r="A3244" t="s">
        <v>6651</v>
      </c>
      <c r="B3244" t="s">
        <v>6652</v>
      </c>
      <c r="C3244" t="str">
        <f>IFERROR(VLOOKUP(Table1[[#This Row],[Ticker]],[1]!Table1[[Symbol]:[Industry]],2,FALSE),"-")</f>
        <v>-</v>
      </c>
      <c r="D3244" t="s">
        <v>130</v>
      </c>
      <c r="E3244">
        <v>60.499000000000002</v>
      </c>
      <c r="F3244">
        <v>5.99</v>
      </c>
      <c r="G3244">
        <v>-98.980138092698297</v>
      </c>
      <c r="H3244">
        <v>-10.1010678905017</v>
      </c>
      <c r="I3244">
        <v>-59.870723378752402</v>
      </c>
      <c r="J3244">
        <v>2.0008002212815699</v>
      </c>
      <c r="K3244">
        <v>6.40905131775295</v>
      </c>
      <c r="L3244">
        <v>9.9377489258794398</v>
      </c>
      <c r="M3244">
        <v>47.843405640988301</v>
      </c>
      <c r="N3244">
        <v>1.54495504537787</v>
      </c>
      <c r="O3244">
        <v>324.87479131886403</v>
      </c>
      <c r="P3244">
        <v>4.53752181500872</v>
      </c>
      <c r="Q3244">
        <v>0.157571035035832</v>
      </c>
    </row>
    <row r="3245" spans="1:17" hidden="1" x14ac:dyDescent="0.3">
      <c r="A3245" t="s">
        <v>6653</v>
      </c>
      <c r="B3245" t="s">
        <v>6654</v>
      </c>
      <c r="C3245" t="str">
        <f>IFERROR(VLOOKUP(Table1[[#This Row],[Ticker]],[1]!Table1[[Symbol]:[Industry]],2,FALSE),"-")</f>
        <v>-</v>
      </c>
      <c r="D3245" t="s">
        <v>328</v>
      </c>
      <c r="E3245">
        <v>60.434373119999997</v>
      </c>
      <c r="F3245">
        <v>1.06</v>
      </c>
      <c r="G3245">
        <v>-52.250316190462598</v>
      </c>
      <c r="H3245">
        <v>25.000558125758399</v>
      </c>
      <c r="I3245">
        <v>-33.484493807144197</v>
      </c>
      <c r="K3245">
        <v>1.0740579266511801</v>
      </c>
      <c r="L3245">
        <v>1.7681056445472201</v>
      </c>
      <c r="M3245">
        <v>4.5782334131322697</v>
      </c>
      <c r="N3245">
        <v>1.1741584998382999</v>
      </c>
      <c r="O3245">
        <v>36.792452830188601</v>
      </c>
      <c r="P3245">
        <v>41.3333333333333</v>
      </c>
      <c r="Q3245">
        <v>-4.9493861384649E-2</v>
      </c>
    </row>
    <row r="3246" spans="1:17" hidden="1" x14ac:dyDescent="0.3">
      <c r="A3246" t="s">
        <v>6655</v>
      </c>
      <c r="B3246" t="s">
        <v>6656</v>
      </c>
      <c r="C3246" t="str">
        <f>IFERROR(VLOOKUP(Table1[[#This Row],[Ticker]],[1]!Table1[[Symbol]:[Industry]],2,FALSE),"-")</f>
        <v>-</v>
      </c>
      <c r="D3246" t="s">
        <v>21</v>
      </c>
      <c r="E3246">
        <v>60.344415155999997</v>
      </c>
      <c r="F3246">
        <v>55.47</v>
      </c>
      <c r="G3246">
        <v>9.8094761624540006</v>
      </c>
      <c r="H3246">
        <v>-3.6661085409082199</v>
      </c>
      <c r="I3246">
        <v>-25.263371981643999</v>
      </c>
      <c r="J3246">
        <v>-4.4356836093419698</v>
      </c>
      <c r="K3246">
        <v>57.381207695313499</v>
      </c>
      <c r="L3246">
        <v>55.581525578526197</v>
      </c>
      <c r="M3246">
        <v>41.258528375843198</v>
      </c>
      <c r="N3246">
        <v>0.731603757071421</v>
      </c>
      <c r="O3246">
        <v>38.8137732107445</v>
      </c>
      <c r="P3246">
        <v>45.399737876802</v>
      </c>
      <c r="Q3246">
        <v>5.5858875026592002E-2</v>
      </c>
    </row>
    <row r="3247" spans="1:17" hidden="1" x14ac:dyDescent="0.3">
      <c r="A3247" t="s">
        <v>6657</v>
      </c>
      <c r="B3247" t="s">
        <v>6658</v>
      </c>
      <c r="C3247" t="str">
        <f>IFERROR(VLOOKUP(Table1[[#This Row],[Ticker]],[1]!Table1[[Symbol]:[Industry]],2,FALSE),"-")</f>
        <v>-</v>
      </c>
      <c r="D3247" t="s">
        <v>292</v>
      </c>
      <c r="E3247">
        <v>60.343216200000001</v>
      </c>
      <c r="F3247">
        <v>43.8</v>
      </c>
      <c r="G3247">
        <v>-20.694266258439399</v>
      </c>
      <c r="H3247">
        <v>-8.0556154003817095</v>
      </c>
      <c r="I3247">
        <v>1.7448032393447801E-2</v>
      </c>
      <c r="J3247">
        <v>-5.9658934041871303</v>
      </c>
      <c r="K3247">
        <v>44.891435176283899</v>
      </c>
      <c r="M3247">
        <v>32.327006898580898</v>
      </c>
      <c r="N3247">
        <v>1.43109540636042</v>
      </c>
      <c r="O3247">
        <v>13.3561643835616</v>
      </c>
      <c r="P3247">
        <v>21.6666666666666</v>
      </c>
    </row>
    <row r="3248" spans="1:17" hidden="1" x14ac:dyDescent="0.3">
      <c r="A3248" t="s">
        <v>6659</v>
      </c>
      <c r="B3248" t="s">
        <v>6660</v>
      </c>
      <c r="C3248" t="str">
        <f>IFERROR(VLOOKUP(Table1[[#This Row],[Ticker]],[1]!Table1[[Symbol]:[Industry]],2,FALSE),"-")</f>
        <v>-</v>
      </c>
      <c r="D3248" t="s">
        <v>109</v>
      </c>
      <c r="E3248">
        <v>60.272984375</v>
      </c>
      <c r="F3248">
        <v>1063.25</v>
      </c>
      <c r="G3248">
        <v>-0.26552917220706701</v>
      </c>
      <c r="H3248">
        <v>-12.490059334700801</v>
      </c>
      <c r="I3248">
        <v>41.4241161014656</v>
      </c>
      <c r="K3248">
        <v>976.54990849000399</v>
      </c>
      <c r="M3248">
        <v>1.7195230148033001E-2</v>
      </c>
      <c r="N3248">
        <v>0.875</v>
      </c>
      <c r="O3248">
        <v>28.3799670820597</v>
      </c>
      <c r="P3248">
        <v>95.9727214081651</v>
      </c>
    </row>
    <row r="3249" spans="1:17" hidden="1" x14ac:dyDescent="0.3">
      <c r="A3249" t="s">
        <v>6661</v>
      </c>
      <c r="B3249" t="s">
        <v>6662</v>
      </c>
      <c r="C3249" t="str">
        <f>IFERROR(VLOOKUP(Table1[[#This Row],[Ticker]],[1]!Table1[[Symbol]:[Industry]],2,FALSE),"-")</f>
        <v>-</v>
      </c>
      <c r="D3249" t="s">
        <v>59</v>
      </c>
      <c r="E3249">
        <v>60.239791239999903</v>
      </c>
      <c r="F3249">
        <v>24.1</v>
      </c>
      <c r="G3249">
        <v>-33.927360824442999</v>
      </c>
      <c r="H3249">
        <v>5.2655350842837798</v>
      </c>
      <c r="I3249">
        <v>30.263811759343</v>
      </c>
      <c r="J3249">
        <v>5.1162425001421301</v>
      </c>
      <c r="K3249">
        <v>23.236393236558701</v>
      </c>
      <c r="L3249">
        <v>22.539256694542601</v>
      </c>
      <c r="M3249">
        <v>50.735247501528498</v>
      </c>
      <c r="N3249">
        <v>1.1823222140762399</v>
      </c>
      <c r="O3249">
        <v>15.145228215767601</v>
      </c>
      <c r="P3249">
        <v>50.155763239875299</v>
      </c>
      <c r="Q3249">
        <v>7.5718435585363994E-2</v>
      </c>
    </row>
    <row r="3250" spans="1:17" hidden="1" x14ac:dyDescent="0.3">
      <c r="A3250" t="s">
        <v>6663</v>
      </c>
      <c r="B3250" t="s">
        <v>6664</v>
      </c>
      <c r="C3250" t="str">
        <f>IFERROR(VLOOKUP(Table1[[#This Row],[Ticker]],[1]!Table1[[Symbol]:[Industry]],2,FALSE),"-")</f>
        <v>-</v>
      </c>
      <c r="D3250" t="s">
        <v>479</v>
      </c>
      <c r="E3250">
        <v>60.195317279999998</v>
      </c>
      <c r="F3250">
        <v>40.39</v>
      </c>
      <c r="G3250">
        <v>20.169976019358401</v>
      </c>
      <c r="H3250">
        <v>-8.1724229310710594</v>
      </c>
      <c r="I3250">
        <v>-17.3906909389211</v>
      </c>
      <c r="J3250">
        <v>-1.6500618476839399</v>
      </c>
      <c r="K3250">
        <v>41.1839676630875</v>
      </c>
      <c r="L3250">
        <v>39.367425806140403</v>
      </c>
      <c r="M3250">
        <v>52.464562962165701</v>
      </c>
      <c r="N3250">
        <v>0.65980733836774497</v>
      </c>
      <c r="O3250">
        <v>38.648180242634297</v>
      </c>
      <c r="P3250">
        <v>65.532786885245898</v>
      </c>
      <c r="Q3250">
        <v>-6.7600798065011999E-2</v>
      </c>
    </row>
    <row r="3251" spans="1:17" hidden="1" x14ac:dyDescent="0.3">
      <c r="A3251" t="s">
        <v>6665</v>
      </c>
      <c r="B3251" t="s">
        <v>6666</v>
      </c>
      <c r="C3251" t="str">
        <f>IFERROR(VLOOKUP(Table1[[#This Row],[Ticker]],[1]!Table1[[Symbol]:[Industry]],2,FALSE),"-")</f>
        <v>-</v>
      </c>
      <c r="D3251" t="s">
        <v>1798</v>
      </c>
      <c r="E3251">
        <v>60.171715511999999</v>
      </c>
      <c r="F3251">
        <v>0.69</v>
      </c>
      <c r="G3251">
        <v>-44.177293878089401</v>
      </c>
      <c r="H3251">
        <v>-2.8840572588569402</v>
      </c>
      <c r="I3251">
        <v>-35.336345658996102</v>
      </c>
      <c r="J3251">
        <v>3.3403227677006702</v>
      </c>
      <c r="K3251">
        <v>0.67351360999758103</v>
      </c>
      <c r="L3251">
        <v>0.83309830566458398</v>
      </c>
      <c r="M3251">
        <v>88.929665798233103</v>
      </c>
      <c r="N3251">
        <v>0.81780188506717799</v>
      </c>
      <c r="O3251">
        <v>66.6666666666666</v>
      </c>
      <c r="P3251">
        <v>37.999999999999901</v>
      </c>
      <c r="Q3251">
        <v>-1.9493548224779E-2</v>
      </c>
    </row>
    <row r="3252" spans="1:17" hidden="1" x14ac:dyDescent="0.3">
      <c r="A3252" t="s">
        <v>6667</v>
      </c>
      <c r="B3252" t="s">
        <v>6668</v>
      </c>
      <c r="C3252" t="str">
        <f>IFERROR(VLOOKUP(Table1[[#This Row],[Ticker]],[1]!Table1[[Symbol]:[Industry]],2,FALSE),"-")</f>
        <v>-</v>
      </c>
      <c r="D3252" t="s">
        <v>401</v>
      </c>
      <c r="E3252">
        <v>60.16</v>
      </c>
      <c r="F3252">
        <v>20.72</v>
      </c>
      <c r="G3252">
        <v>15.2705054684141</v>
      </c>
      <c r="H3252">
        <v>0.55040380190305405</v>
      </c>
      <c r="I3252">
        <v>2.4908146494618202</v>
      </c>
      <c r="J3252">
        <v>-1.7679983912052499</v>
      </c>
      <c r="K3252">
        <v>16.425846993943299</v>
      </c>
      <c r="L3252">
        <v>11.700299498881799</v>
      </c>
      <c r="M3252">
        <v>99.787298978585</v>
      </c>
      <c r="N3252">
        <v>0.476941537006281</v>
      </c>
      <c r="O3252">
        <v>0</v>
      </c>
      <c r="P3252">
        <v>40.9826914894103</v>
      </c>
    </row>
    <row r="3253" spans="1:17" hidden="1" x14ac:dyDescent="0.3">
      <c r="A3253" t="s">
        <v>6669</v>
      </c>
      <c r="B3253" t="s">
        <v>6670</v>
      </c>
      <c r="C3253" t="str">
        <f>IFERROR(VLOOKUP(Table1[[#This Row],[Ticker]],[1]!Table1[[Symbol]:[Industry]],2,FALSE),"-")</f>
        <v>-</v>
      </c>
      <c r="E3253">
        <v>60.0419652</v>
      </c>
      <c r="F3253">
        <v>121.45</v>
      </c>
      <c r="G3253">
        <v>175.63756143206399</v>
      </c>
      <c r="H3253">
        <v>7.2227803479806596</v>
      </c>
      <c r="I3253">
        <v>488.04639478896098</v>
      </c>
      <c r="J3253">
        <v>-2.9807341999251098</v>
      </c>
      <c r="K3253">
        <v>104.22298553694699</v>
      </c>
      <c r="L3253">
        <v>61.399018649655503</v>
      </c>
      <c r="M3253">
        <v>35.279902208566199</v>
      </c>
      <c r="N3253">
        <v>1.1514511213660901</v>
      </c>
      <c r="O3253">
        <v>10.2923013585837</v>
      </c>
      <c r="P3253">
        <v>531.56526261050396</v>
      </c>
    </row>
    <row r="3254" spans="1:17" hidden="1" x14ac:dyDescent="0.3">
      <c r="A3254" t="s">
        <v>6671</v>
      </c>
      <c r="B3254" t="s">
        <v>6672</v>
      </c>
      <c r="C3254" t="str">
        <f>IFERROR(VLOOKUP(Table1[[#This Row],[Ticker]],[1]!Table1[[Symbol]:[Industry]],2,FALSE),"-")</f>
        <v>-</v>
      </c>
      <c r="D3254" t="s">
        <v>140</v>
      </c>
      <c r="E3254">
        <v>59.999609999999997</v>
      </c>
      <c r="F3254">
        <v>16.09</v>
      </c>
      <c r="G3254">
        <v>-32.835203643937497</v>
      </c>
      <c r="H3254">
        <v>-10.731149191314699</v>
      </c>
      <c r="I3254">
        <v>-17.467172137648699</v>
      </c>
      <c r="J3254">
        <v>-7.9221206712133601</v>
      </c>
      <c r="K3254">
        <v>15.4532728864619</v>
      </c>
      <c r="L3254">
        <v>16.489395851570698</v>
      </c>
      <c r="M3254">
        <v>60.037561989000601</v>
      </c>
      <c r="N3254">
        <v>0.93411610398089395</v>
      </c>
      <c r="O3254">
        <v>60.348042262274703</v>
      </c>
      <c r="P3254">
        <v>29.236947791164599</v>
      </c>
      <c r="Q3254">
        <v>-5.5985345344100005E-4</v>
      </c>
    </row>
    <row r="3255" spans="1:17" hidden="1" x14ac:dyDescent="0.3">
      <c r="A3255" t="s">
        <v>6673</v>
      </c>
      <c r="B3255" t="s">
        <v>6674</v>
      </c>
      <c r="C3255" t="str">
        <f>IFERROR(VLOOKUP(Table1[[#This Row],[Ticker]],[1]!Table1[[Symbol]:[Industry]],2,FALSE),"-")</f>
        <v>-</v>
      </c>
      <c r="E3255">
        <v>59.948799999999999</v>
      </c>
      <c r="F3255">
        <v>170</v>
      </c>
      <c r="G3255">
        <v>18.7751036981517</v>
      </c>
      <c r="H3255">
        <v>19.478975391945401</v>
      </c>
      <c r="I3255">
        <v>10.2551681849448</v>
      </c>
      <c r="J3255">
        <v>-1.55754772339016</v>
      </c>
      <c r="K3255">
        <v>171.13219201442601</v>
      </c>
      <c r="L3255">
        <v>149.51538866080099</v>
      </c>
      <c r="M3255">
        <v>48.417114859050002</v>
      </c>
      <c r="N3255">
        <v>0.43770572377533801</v>
      </c>
      <c r="O3255">
        <v>23.911764705882302</v>
      </c>
      <c r="P3255">
        <v>87.845303867403302</v>
      </c>
      <c r="Q3255">
        <v>0.13491709898513499</v>
      </c>
    </row>
    <row r="3256" spans="1:17" hidden="1" x14ac:dyDescent="0.3">
      <c r="A3256" t="s">
        <v>6675</v>
      </c>
      <c r="B3256" t="s">
        <v>6676</v>
      </c>
      <c r="C3256" t="str">
        <f>IFERROR(VLOOKUP(Table1[[#This Row],[Ticker]],[1]!Table1[[Symbol]:[Industry]],2,FALSE),"-")</f>
        <v>-</v>
      </c>
      <c r="D3256" t="s">
        <v>539</v>
      </c>
      <c r="E3256">
        <v>59.941990015999998</v>
      </c>
      <c r="F3256">
        <v>65.02</v>
      </c>
      <c r="G3256">
        <v>-1.26979500067586</v>
      </c>
      <c r="H3256">
        <v>-6.5684073914829399</v>
      </c>
      <c r="I3256">
        <v>-25.1359448573929</v>
      </c>
      <c r="J3256">
        <v>-1.1895771494449301</v>
      </c>
      <c r="K3256">
        <v>57.770511347059902</v>
      </c>
      <c r="L3256">
        <v>58.239761642784998</v>
      </c>
      <c r="M3256">
        <v>71.249117574238397</v>
      </c>
      <c r="N3256">
        <v>1.71994207723165</v>
      </c>
      <c r="O3256">
        <v>36.727160873577297</v>
      </c>
      <c r="P3256">
        <v>39.527896995708097</v>
      </c>
      <c r="Q3256">
        <v>-5.2589519260669002E-2</v>
      </c>
    </row>
    <row r="3257" spans="1:17" hidden="1" x14ac:dyDescent="0.3">
      <c r="A3257" t="s">
        <v>6677</v>
      </c>
      <c r="B3257" t="s">
        <v>6678</v>
      </c>
      <c r="C3257" t="str">
        <f>IFERROR(VLOOKUP(Table1[[#This Row],[Ticker]],[1]!Table1[[Symbol]:[Industry]],2,FALSE),"-")</f>
        <v>-</v>
      </c>
      <c r="D3257" t="s">
        <v>98</v>
      </c>
      <c r="E3257">
        <v>59.812032000000002</v>
      </c>
      <c r="F3257">
        <v>28.65</v>
      </c>
      <c r="G3257">
        <v>13.8165201453491</v>
      </c>
      <c r="H3257">
        <v>15.208891459091699</v>
      </c>
      <c r="I3257">
        <v>-26.095965848901098</v>
      </c>
      <c r="J3257">
        <v>0.73394404078158304</v>
      </c>
      <c r="K3257">
        <v>29.290712063066199</v>
      </c>
      <c r="L3257">
        <v>30.193941179104399</v>
      </c>
      <c r="M3257">
        <v>48.079688785079803</v>
      </c>
      <c r="N3257">
        <v>1.1697052402745001</v>
      </c>
      <c r="O3257">
        <v>47.958115183246001</v>
      </c>
      <c r="P3257">
        <v>46.024464831804202</v>
      </c>
      <c r="Q3257">
        <v>5.2202399401418E-2</v>
      </c>
    </row>
    <row r="3258" spans="1:17" hidden="1" x14ac:dyDescent="0.3">
      <c r="A3258" t="s">
        <v>6679</v>
      </c>
      <c r="B3258" t="s">
        <v>6680</v>
      </c>
      <c r="C3258" t="str">
        <f>IFERROR(VLOOKUP(Table1[[#This Row],[Ticker]],[1]!Table1[[Symbol]:[Industry]],2,FALSE),"-")</f>
        <v>-</v>
      </c>
      <c r="D3258" t="s">
        <v>328</v>
      </c>
      <c r="E3258">
        <v>59.798879999999997</v>
      </c>
      <c r="F3258">
        <v>65.5</v>
      </c>
      <c r="G3258">
        <v>-7.65385431358437</v>
      </c>
      <c r="H3258">
        <v>-6.2223223173866602</v>
      </c>
      <c r="I3258">
        <v>7.17457137157154</v>
      </c>
      <c r="J3258">
        <v>-2.74212771594742</v>
      </c>
      <c r="K3258">
        <v>68.048360315503302</v>
      </c>
      <c r="L3258">
        <v>64.992465591860295</v>
      </c>
      <c r="M3258">
        <v>40.402105146928498</v>
      </c>
      <c r="N3258">
        <v>0.48624059413145099</v>
      </c>
      <c r="O3258">
        <v>34.824427480916</v>
      </c>
      <c r="P3258">
        <v>31</v>
      </c>
      <c r="Q3258">
        <v>3.2975392641437999E-2</v>
      </c>
    </row>
    <row r="3259" spans="1:17" hidden="1" x14ac:dyDescent="0.3">
      <c r="A3259" t="s">
        <v>6681</v>
      </c>
      <c r="B3259" t="s">
        <v>6682</v>
      </c>
      <c r="C3259" t="str">
        <f>IFERROR(VLOOKUP(Table1[[#This Row],[Ticker]],[1]!Table1[[Symbol]:[Industry]],2,FALSE),"-")</f>
        <v>-</v>
      </c>
      <c r="D3259" t="s">
        <v>617</v>
      </c>
      <c r="E3259">
        <v>59.637815500000002</v>
      </c>
      <c r="F3259">
        <v>150.65</v>
      </c>
      <c r="G3259">
        <v>11.042795062873999</v>
      </c>
      <c r="H3259">
        <v>1.6771994025085299</v>
      </c>
      <c r="I3259">
        <v>5.6004224908867704</v>
      </c>
      <c r="J3259">
        <v>-7.0358633505017201</v>
      </c>
      <c r="K3259">
        <v>154.82013570128299</v>
      </c>
      <c r="L3259">
        <v>143.79590070448899</v>
      </c>
      <c r="M3259">
        <v>44.516809941244503</v>
      </c>
      <c r="N3259">
        <v>0.22611572733766899</v>
      </c>
      <c r="O3259">
        <v>61.964819117158903</v>
      </c>
      <c r="P3259">
        <v>50.574712643678097</v>
      </c>
      <c r="Q3259">
        <v>5.5160382860143999E-2</v>
      </c>
    </row>
    <row r="3260" spans="1:17" hidden="1" x14ac:dyDescent="0.3">
      <c r="A3260" t="s">
        <v>6683</v>
      </c>
      <c r="B3260" t="s">
        <v>6684</v>
      </c>
      <c r="C3260" t="str">
        <f>IFERROR(VLOOKUP(Table1[[#This Row],[Ticker]],[1]!Table1[[Symbol]:[Industry]],2,FALSE),"-")</f>
        <v>-</v>
      </c>
      <c r="D3260" t="s">
        <v>617</v>
      </c>
      <c r="E3260">
        <v>59.515913739999903</v>
      </c>
      <c r="F3260">
        <v>357.55</v>
      </c>
      <c r="G3260">
        <v>37.242870367690699</v>
      </c>
      <c r="H3260">
        <v>19.829524646864598</v>
      </c>
      <c r="I3260">
        <v>-15.3025390328974</v>
      </c>
      <c r="J3260">
        <v>28.317530744908598</v>
      </c>
      <c r="K3260">
        <v>292.824571062345</v>
      </c>
      <c r="L3260">
        <v>274.08324290763898</v>
      </c>
      <c r="M3260">
        <v>72.451788218367298</v>
      </c>
      <c r="N3260">
        <v>1.7828661731680899</v>
      </c>
      <c r="O3260">
        <v>14.948958187665999</v>
      </c>
      <c r="P3260">
        <v>71.899038461538396</v>
      </c>
      <c r="Q3260">
        <v>-1.4118163426078001E-2</v>
      </c>
    </row>
    <row r="3261" spans="1:17" hidden="1" x14ac:dyDescent="0.3">
      <c r="A3261" t="s">
        <v>6685</v>
      </c>
      <c r="B3261" t="s">
        <v>6686</v>
      </c>
      <c r="C3261" t="str">
        <f>IFERROR(VLOOKUP(Table1[[#This Row],[Ticker]],[1]!Table1[[Symbol]:[Industry]],2,FALSE),"-")</f>
        <v>-</v>
      </c>
      <c r="D3261" t="s">
        <v>336</v>
      </c>
      <c r="E3261">
        <v>59.498047</v>
      </c>
      <c r="F3261">
        <v>110.95</v>
      </c>
      <c r="G3261">
        <v>-39.909020531014697</v>
      </c>
      <c r="H3261">
        <v>14.8200329616446</v>
      </c>
      <c r="I3261">
        <v>-39.486672456381697</v>
      </c>
      <c r="J3261">
        <v>5.4043274652931501</v>
      </c>
      <c r="K3261">
        <v>107.55764184046301</v>
      </c>
      <c r="L3261">
        <v>124.632828976797</v>
      </c>
      <c r="M3261">
        <v>63.888002976756901</v>
      </c>
      <c r="N3261">
        <v>1.1943939104385699</v>
      </c>
      <c r="O3261">
        <v>88.373141054529</v>
      </c>
      <c r="P3261">
        <v>27.778417597604498</v>
      </c>
      <c r="Q3261">
        <v>0.131223138162993</v>
      </c>
    </row>
    <row r="3262" spans="1:17" hidden="1" x14ac:dyDescent="0.3">
      <c r="A3262" t="s">
        <v>6687</v>
      </c>
      <c r="B3262" t="s">
        <v>6688</v>
      </c>
      <c r="C3262" t="str">
        <f>IFERROR(VLOOKUP(Table1[[#This Row],[Ticker]],[1]!Table1[[Symbol]:[Industry]],2,FALSE),"-")</f>
        <v>-</v>
      </c>
      <c r="D3262" t="s">
        <v>401</v>
      </c>
      <c r="E3262">
        <v>59.455520669999999</v>
      </c>
      <c r="F3262">
        <v>3.99</v>
      </c>
      <c r="G3262">
        <v>-78.671575874939293</v>
      </c>
      <c r="H3262">
        <v>-5.97659923464765</v>
      </c>
      <c r="I3262">
        <v>-36.291437373101097</v>
      </c>
      <c r="J3262">
        <v>-2.0194787211330798</v>
      </c>
      <c r="K3262">
        <v>4.0971524929039296</v>
      </c>
      <c r="L3262">
        <v>5.2858355181686196</v>
      </c>
      <c r="M3262">
        <v>51.135478726547198</v>
      </c>
      <c r="N3262">
        <v>0.81098592292151195</v>
      </c>
      <c r="O3262">
        <v>115.288220551378</v>
      </c>
      <c r="P3262">
        <v>22.769230769230699</v>
      </c>
      <c r="Q3262">
        <v>4.7395633577733E-2</v>
      </c>
    </row>
    <row r="3263" spans="1:17" hidden="1" x14ac:dyDescent="0.3">
      <c r="A3263" t="s">
        <v>6689</v>
      </c>
      <c r="B3263" t="s">
        <v>6690</v>
      </c>
      <c r="C3263" t="str">
        <f>IFERROR(VLOOKUP(Table1[[#This Row],[Ticker]],[1]!Table1[[Symbol]:[Industry]],2,FALSE),"-")</f>
        <v>-</v>
      </c>
      <c r="D3263" t="s">
        <v>140</v>
      </c>
      <c r="E3263">
        <v>59.289901319999998</v>
      </c>
      <c r="F3263">
        <v>47.4</v>
      </c>
      <c r="G3263">
        <v>28.842722196004399</v>
      </c>
      <c r="H3263">
        <v>11.6559125752305</v>
      </c>
      <c r="I3263">
        <v>20.7700969180346</v>
      </c>
      <c r="J3263">
        <v>6.7222040443187803</v>
      </c>
      <c r="K3263">
        <v>43.218311054624998</v>
      </c>
      <c r="L3263">
        <v>40.0135199899699</v>
      </c>
      <c r="M3263">
        <v>89.044631758191898</v>
      </c>
      <c r="N3263">
        <v>0.73742239181771196</v>
      </c>
      <c r="O3263">
        <v>12.4472573839662</v>
      </c>
      <c r="P3263">
        <v>57.999999999999901</v>
      </c>
      <c r="Q3263">
        <v>4.6106426828610998E-2</v>
      </c>
    </row>
    <row r="3264" spans="1:17" hidden="1" x14ac:dyDescent="0.3">
      <c r="A3264" t="s">
        <v>6691</v>
      </c>
      <c r="B3264" t="s">
        <v>6692</v>
      </c>
      <c r="C3264" t="str">
        <f>IFERROR(VLOOKUP(Table1[[#This Row],[Ticker]],[1]!Table1[[Symbol]:[Industry]],2,FALSE),"-")</f>
        <v>-</v>
      </c>
      <c r="D3264" t="s">
        <v>408</v>
      </c>
      <c r="E3264">
        <v>59.206899999999997</v>
      </c>
      <c r="F3264">
        <v>142</v>
      </c>
      <c r="G3264">
        <v>-46.112693037753203</v>
      </c>
      <c r="H3264">
        <v>1.66235149807812</v>
      </c>
      <c r="I3264">
        <v>-28.4981608114023</v>
      </c>
      <c r="J3264">
        <v>-0.55563738725229095</v>
      </c>
      <c r="K3264">
        <v>141.316594461931</v>
      </c>
      <c r="L3264">
        <v>144.59845243869401</v>
      </c>
      <c r="M3264">
        <v>55.518625192412699</v>
      </c>
      <c r="N3264">
        <v>1.8092738407699001</v>
      </c>
      <c r="O3264">
        <v>47.887323943661897</v>
      </c>
      <c r="P3264">
        <v>22.361051271003799</v>
      </c>
    </row>
    <row r="3265" spans="1:17" hidden="1" x14ac:dyDescent="0.3">
      <c r="A3265" t="s">
        <v>6693</v>
      </c>
      <c r="B3265" t="s">
        <v>6694</v>
      </c>
      <c r="C3265" t="str">
        <f>IFERROR(VLOOKUP(Table1[[#This Row],[Ticker]],[1]!Table1[[Symbol]:[Industry]],2,FALSE),"-")</f>
        <v>-</v>
      </c>
      <c r="D3265" t="s">
        <v>401</v>
      </c>
      <c r="E3265">
        <v>59.105592000000001</v>
      </c>
      <c r="F3265">
        <v>101.85</v>
      </c>
      <c r="G3265">
        <v>111.506700649954</v>
      </c>
      <c r="H3265">
        <v>-14.9381946582059</v>
      </c>
      <c r="I3265">
        <v>53.043171437098401</v>
      </c>
      <c r="J3265">
        <v>-6.0413313252274703</v>
      </c>
      <c r="K3265">
        <v>106.706756905925</v>
      </c>
      <c r="L3265">
        <v>81.319659955769595</v>
      </c>
      <c r="M3265">
        <v>22.688204380403999</v>
      </c>
      <c r="N3265">
        <v>0.19811498382937101</v>
      </c>
      <c r="O3265">
        <v>36.524300441826199</v>
      </c>
      <c r="P3265">
        <v>168.02631578947299</v>
      </c>
      <c r="Q3265">
        <v>5.5455322587291002E-2</v>
      </c>
    </row>
    <row r="3266" spans="1:17" hidden="1" x14ac:dyDescent="0.3">
      <c r="A3266" t="s">
        <v>6695</v>
      </c>
      <c r="B3266" t="s">
        <v>6696</v>
      </c>
      <c r="C3266" t="str">
        <f>IFERROR(VLOOKUP(Table1[[#This Row],[Ticker]],[1]!Table1[[Symbol]:[Industry]],2,FALSE),"-")</f>
        <v>-</v>
      </c>
      <c r="D3266" t="s">
        <v>408</v>
      </c>
      <c r="E3266">
        <v>59.097175</v>
      </c>
      <c r="F3266">
        <v>49.85</v>
      </c>
      <c r="G3266">
        <v>-26.967302443499001</v>
      </c>
      <c r="H3266">
        <v>8.7368921569284606</v>
      </c>
      <c r="I3266">
        <v>-4.9368611229136601</v>
      </c>
      <c r="J3266">
        <v>10.0662928760237</v>
      </c>
      <c r="K3266">
        <v>44.585561835161698</v>
      </c>
      <c r="L3266">
        <v>42.652198530411901</v>
      </c>
      <c r="M3266">
        <v>72.163031336712706</v>
      </c>
      <c r="N3266">
        <v>1.4655340781755499</v>
      </c>
      <c r="O3266">
        <v>6.2988966900702197</v>
      </c>
      <c r="P3266">
        <v>54.813664596273199</v>
      </c>
      <c r="Q3266">
        <v>0.14089932706250199</v>
      </c>
    </row>
    <row r="3267" spans="1:17" hidden="1" x14ac:dyDescent="0.3">
      <c r="A3267" t="s">
        <v>6697</v>
      </c>
      <c r="B3267" t="s">
        <v>6698</v>
      </c>
      <c r="C3267" t="str">
        <f>IFERROR(VLOOKUP(Table1[[#This Row],[Ticker]],[1]!Table1[[Symbol]:[Industry]],2,FALSE),"-")</f>
        <v>-</v>
      </c>
      <c r="D3267" t="s">
        <v>297</v>
      </c>
      <c r="E3267">
        <v>59.063400000000001</v>
      </c>
      <c r="F3267">
        <v>149.15</v>
      </c>
      <c r="G3267">
        <v>87.717664105103793</v>
      </c>
      <c r="H3267">
        <v>11.870306024918101</v>
      </c>
      <c r="I3267">
        <v>22.3663570437065</v>
      </c>
      <c r="J3267">
        <v>7.7844391120089602</v>
      </c>
      <c r="K3267">
        <v>118.545962711477</v>
      </c>
      <c r="L3267">
        <v>101.008309452323</v>
      </c>
      <c r="M3267">
        <v>89.787894171180696</v>
      </c>
      <c r="N3267">
        <v>2.6803030303030302</v>
      </c>
      <c r="O3267">
        <v>0</v>
      </c>
      <c r="P3267">
        <v>127.189642041127</v>
      </c>
      <c r="Q3267">
        <v>0.126672262232461</v>
      </c>
    </row>
    <row r="3268" spans="1:17" hidden="1" x14ac:dyDescent="0.3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D3268" t="s">
        <v>408</v>
      </c>
      <c r="E3268">
        <v>58.878058799999998</v>
      </c>
      <c r="F3268">
        <v>125.4</v>
      </c>
      <c r="G3268">
        <v>45.026670316283997</v>
      </c>
      <c r="H3268">
        <v>2.5005581257584302</v>
      </c>
      <c r="I3268">
        <v>41.110540787890301</v>
      </c>
      <c r="J3268">
        <v>15.463963719127401</v>
      </c>
      <c r="K3268">
        <v>115.38877173677901</v>
      </c>
      <c r="L3268">
        <v>101.48761431908299</v>
      </c>
      <c r="M3268">
        <v>76.877526273534301</v>
      </c>
      <c r="N3268">
        <v>1.3196294151708099</v>
      </c>
      <c r="O3268">
        <v>22.7671451355661</v>
      </c>
      <c r="P3268">
        <v>70.380434782608702</v>
      </c>
      <c r="Q3268">
        <v>6.7609075737713006E-2</v>
      </c>
    </row>
    <row r="3269" spans="1:17" hidden="1" x14ac:dyDescent="0.3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D3269" t="s">
        <v>75</v>
      </c>
      <c r="E3269">
        <v>58.750425</v>
      </c>
      <c r="F3269">
        <v>139.5</v>
      </c>
      <c r="G3269">
        <v>139.55318578054101</v>
      </c>
      <c r="H3269">
        <v>-7.72125333450035</v>
      </c>
      <c r="I3269">
        <v>-15.629955330844099</v>
      </c>
      <c r="J3269">
        <v>-8.0131406313743394</v>
      </c>
      <c r="K3269">
        <v>139.782886620238</v>
      </c>
      <c r="L3269">
        <v>111.267236543674</v>
      </c>
      <c r="M3269">
        <v>37.863498220066198</v>
      </c>
      <c r="N3269">
        <v>1.9974303650957399</v>
      </c>
      <c r="O3269">
        <v>41.756272401433598</v>
      </c>
      <c r="P3269">
        <v>164.90695024686599</v>
      </c>
      <c r="Q3269">
        <v>0.30377031992423398</v>
      </c>
    </row>
    <row r="3270" spans="1:17" hidden="1" x14ac:dyDescent="0.3">
      <c r="A3270" t="s">
        <v>6703</v>
      </c>
      <c r="B3270" t="s">
        <v>6704</v>
      </c>
      <c r="C3270" t="str">
        <f>IFERROR(VLOOKUP(Table1[[#This Row],[Ticker]],[1]!Table1[[Symbol]:[Industry]],2,FALSE),"-")</f>
        <v>-</v>
      </c>
      <c r="D3270" t="s">
        <v>130</v>
      </c>
      <c r="E3270">
        <v>58.700995749999997</v>
      </c>
      <c r="F3270">
        <v>42.5</v>
      </c>
      <c r="G3270">
        <v>-35.596636694413398</v>
      </c>
      <c r="H3270">
        <v>-17.366404180228201</v>
      </c>
      <c r="I3270">
        <v>-22.245884553751502</v>
      </c>
      <c r="J3270">
        <v>-11.142024153670601</v>
      </c>
      <c r="O3270">
        <v>14.705882352941099</v>
      </c>
      <c r="P3270">
        <v>8.9743589743589602</v>
      </c>
    </row>
    <row r="3271" spans="1:17" hidden="1" x14ac:dyDescent="0.3">
      <c r="A3271" t="s">
        <v>6705</v>
      </c>
      <c r="B3271" t="s">
        <v>6706</v>
      </c>
      <c r="C3271" t="str">
        <f>IFERROR(VLOOKUP(Table1[[#This Row],[Ticker]],[1]!Table1[[Symbol]:[Industry]],2,FALSE),"-")</f>
        <v>-</v>
      </c>
      <c r="D3271" t="s">
        <v>546</v>
      </c>
      <c r="E3271">
        <v>58.671737</v>
      </c>
      <c r="F3271">
        <v>86</v>
      </c>
      <c r="G3271">
        <v>237.056686439701</v>
      </c>
      <c r="H3271">
        <v>-11.323468946999601</v>
      </c>
      <c r="I3271">
        <v>143.03850606105101</v>
      </c>
      <c r="J3271">
        <v>-3.5222528589198898</v>
      </c>
      <c r="K3271">
        <v>79.206414839693096</v>
      </c>
      <c r="L3271">
        <v>56.562153906789398</v>
      </c>
      <c r="M3271">
        <v>46.126272282854501</v>
      </c>
      <c r="N3271">
        <v>0.57368101788872705</v>
      </c>
      <c r="O3271">
        <v>13.918604651162701</v>
      </c>
      <c r="P3271">
        <v>333.03121852970798</v>
      </c>
      <c r="Q3271">
        <v>0.12917419577351899</v>
      </c>
    </row>
    <row r="3272" spans="1:17" hidden="1" x14ac:dyDescent="0.3">
      <c r="A3272" t="s">
        <v>6707</v>
      </c>
      <c r="B3272" t="s">
        <v>6708</v>
      </c>
      <c r="C3272" t="str">
        <f>IFERROR(VLOOKUP(Table1[[#This Row],[Ticker]],[1]!Table1[[Symbol]:[Industry]],2,FALSE),"-")</f>
        <v>-</v>
      </c>
      <c r="D3272" t="s">
        <v>328</v>
      </c>
      <c r="E3272">
        <v>58.659599999999998</v>
      </c>
      <c r="F3272">
        <v>120</v>
      </c>
      <c r="G3272">
        <v>39.368267105397997</v>
      </c>
      <c r="H3272">
        <v>-1.9066007109306</v>
      </c>
      <c r="I3272">
        <v>-18.799128830517098</v>
      </c>
      <c r="J3272">
        <v>6.7835462109241096</v>
      </c>
      <c r="K3272">
        <v>112.11265346012399</v>
      </c>
      <c r="L3272">
        <v>110.568271571997</v>
      </c>
      <c r="M3272">
        <v>87.225370346323203</v>
      </c>
      <c r="N3272">
        <v>0.85067599864761401</v>
      </c>
      <c r="O3272">
        <v>50.8333333333333</v>
      </c>
      <c r="P3272">
        <v>71.428571428571402</v>
      </c>
      <c r="Q3272">
        <v>5.9064985010315998E-2</v>
      </c>
    </row>
    <row r="3273" spans="1:17" hidden="1" x14ac:dyDescent="0.3">
      <c r="A3273" t="s">
        <v>6709</v>
      </c>
      <c r="B3273" t="s">
        <v>6710</v>
      </c>
      <c r="C3273" t="str">
        <f>IFERROR(VLOOKUP(Table1[[#This Row],[Ticker]],[1]!Table1[[Symbol]:[Industry]],2,FALSE),"-")</f>
        <v>-</v>
      </c>
      <c r="E3273">
        <v>58.571290849999997</v>
      </c>
      <c r="F3273">
        <v>286.45</v>
      </c>
      <c r="G3273">
        <v>133.99435685553999</v>
      </c>
      <c r="H3273">
        <v>4.6964373273077299E-3</v>
      </c>
      <c r="I3273">
        <v>-71.598188290117207</v>
      </c>
      <c r="J3273">
        <v>-8.9953018224234391</v>
      </c>
      <c r="K3273">
        <v>372.05495534418299</v>
      </c>
      <c r="L3273">
        <v>455.01610044676198</v>
      </c>
      <c r="M3273">
        <v>24.3944787682216</v>
      </c>
      <c r="N3273">
        <v>0.200287658097803</v>
      </c>
      <c r="O3273">
        <v>391.58666433932598</v>
      </c>
      <c r="P3273">
        <v>159.34812132186499</v>
      </c>
    </row>
    <row r="3274" spans="1:17" hidden="1" x14ac:dyDescent="0.3">
      <c r="A3274" t="s">
        <v>6711</v>
      </c>
      <c r="B3274" t="s">
        <v>6712</v>
      </c>
      <c r="C3274" t="str">
        <f>IFERROR(VLOOKUP(Table1[[#This Row],[Ticker]],[1]!Table1[[Symbol]:[Industry]],2,FALSE),"-")</f>
        <v>-</v>
      </c>
      <c r="D3274" t="s">
        <v>546</v>
      </c>
      <c r="E3274">
        <v>58.395359999999997</v>
      </c>
      <c r="F3274">
        <v>108.3</v>
      </c>
      <c r="G3274">
        <v>64.646235533675195</v>
      </c>
      <c r="H3274">
        <v>5.6846377277484796</v>
      </c>
      <c r="I3274">
        <v>44.4772650908955</v>
      </c>
      <c r="J3274">
        <v>-6.4833951810172703</v>
      </c>
      <c r="K3274">
        <v>118.469542397083</v>
      </c>
      <c r="L3274">
        <v>98.559808829447903</v>
      </c>
      <c r="M3274">
        <v>35.635801645805699</v>
      </c>
      <c r="N3274">
        <v>1.26768633163389</v>
      </c>
      <c r="O3274">
        <v>55.5863342566943</v>
      </c>
      <c r="P3274">
        <v>118.170829975825</v>
      </c>
      <c r="Q3274">
        <v>0.11117263457934901</v>
      </c>
    </row>
    <row r="3275" spans="1:17" hidden="1" x14ac:dyDescent="0.3">
      <c r="A3275" t="s">
        <v>6713</v>
      </c>
      <c r="B3275" t="s">
        <v>6714</v>
      </c>
      <c r="C3275" t="str">
        <f>IFERROR(VLOOKUP(Table1[[#This Row],[Ticker]],[1]!Table1[[Symbol]:[Industry]],2,FALSE),"-")</f>
        <v>-</v>
      </c>
      <c r="D3275" t="s">
        <v>122</v>
      </c>
      <c r="E3275">
        <v>58.305</v>
      </c>
      <c r="F3275">
        <v>77.739999999999995</v>
      </c>
      <c r="G3275">
        <v>34.967951351369599</v>
      </c>
      <c r="H3275">
        <v>2.3228611899811802</v>
      </c>
      <c r="I3275">
        <v>72.2586610566552</v>
      </c>
      <c r="J3275">
        <v>0.39592260827459302</v>
      </c>
      <c r="K3275">
        <v>71.775767463435699</v>
      </c>
      <c r="L3275">
        <v>62.1848625897292</v>
      </c>
      <c r="M3275">
        <v>59.110092938088101</v>
      </c>
      <c r="N3275">
        <v>1.6836428918633199</v>
      </c>
      <c r="O3275">
        <v>25.418060200668901</v>
      </c>
      <c r="P3275">
        <v>94.107365792758998</v>
      </c>
      <c r="Q3275">
        <v>9.1322402279015003E-2</v>
      </c>
    </row>
    <row r="3276" spans="1:17" hidden="1" x14ac:dyDescent="0.3">
      <c r="A3276" t="s">
        <v>6715</v>
      </c>
      <c r="B3276" t="s">
        <v>6716</v>
      </c>
      <c r="C3276" t="str">
        <f>IFERROR(VLOOKUP(Table1[[#This Row],[Ticker]],[1]!Table1[[Symbol]:[Industry]],2,FALSE),"-")</f>
        <v>-</v>
      </c>
      <c r="D3276" t="s">
        <v>401</v>
      </c>
      <c r="E3276">
        <v>58.277768000000002</v>
      </c>
      <c r="F3276">
        <v>2.72</v>
      </c>
      <c r="G3276">
        <v>6.0472017172501698</v>
      </c>
      <c r="H3276">
        <v>18.4917475530712</v>
      </c>
      <c r="I3276">
        <v>-27.792486009873301</v>
      </c>
      <c r="J3276">
        <v>31.748193966269501</v>
      </c>
      <c r="K3276">
        <v>2.27855961225091</v>
      </c>
      <c r="L3276">
        <v>2.3280595322554598</v>
      </c>
      <c r="M3276">
        <v>75.974587737906901</v>
      </c>
      <c r="N3276">
        <v>2.4154879418584501</v>
      </c>
      <c r="O3276">
        <v>30.514705882352899</v>
      </c>
      <c r="P3276">
        <v>46.236559139784902</v>
      </c>
      <c r="Q3276">
        <v>9.2024431446868005E-2</v>
      </c>
    </row>
    <row r="3277" spans="1:17" hidden="1" x14ac:dyDescent="0.3">
      <c r="A3277" t="s">
        <v>6717</v>
      </c>
      <c r="B3277" t="s">
        <v>6718</v>
      </c>
      <c r="C3277" t="str">
        <f>IFERROR(VLOOKUP(Table1[[#This Row],[Ticker]],[1]!Table1[[Symbol]:[Industry]],2,FALSE),"-")</f>
        <v>-</v>
      </c>
      <c r="D3277" t="s">
        <v>140</v>
      </c>
      <c r="E3277">
        <v>58.243425000000002</v>
      </c>
      <c r="F3277">
        <v>87.65</v>
      </c>
      <c r="G3277">
        <v>-12.6927197488831</v>
      </c>
      <c r="H3277">
        <v>1.5519716245500199</v>
      </c>
      <c r="I3277">
        <v>-10.870979564353901</v>
      </c>
      <c r="J3277">
        <v>0.64134879291996105</v>
      </c>
      <c r="M3277">
        <v>100</v>
      </c>
    </row>
    <row r="3278" spans="1:17" hidden="1" x14ac:dyDescent="0.3">
      <c r="A3278" t="s">
        <v>6719</v>
      </c>
      <c r="B3278" t="s">
        <v>6720</v>
      </c>
      <c r="C3278" t="str">
        <f>IFERROR(VLOOKUP(Table1[[#This Row],[Ticker]],[1]!Table1[[Symbol]:[Industry]],2,FALSE),"-")</f>
        <v>-</v>
      </c>
      <c r="E3278">
        <v>58.210980215999903</v>
      </c>
      <c r="F3278">
        <v>71.08</v>
      </c>
      <c r="G3278">
        <v>54.050576775472301</v>
      </c>
      <c r="H3278">
        <v>-1.6170889330650899</v>
      </c>
      <c r="I3278">
        <v>-1.2692531731468299</v>
      </c>
      <c r="J3278">
        <v>-7.4395346744791997</v>
      </c>
      <c r="K3278">
        <v>74.387309255182402</v>
      </c>
      <c r="L3278">
        <v>65.808617223050106</v>
      </c>
      <c r="M3278">
        <v>38.450168422348703</v>
      </c>
      <c r="N3278">
        <v>3.5232518922545601</v>
      </c>
      <c r="O3278">
        <v>32.850309510410803</v>
      </c>
      <c r="P3278">
        <v>146.121883656509</v>
      </c>
      <c r="Q3278">
        <v>0.174583001668001</v>
      </c>
    </row>
    <row r="3279" spans="1:17" hidden="1" x14ac:dyDescent="0.3">
      <c r="A3279" t="s">
        <v>6721</v>
      </c>
      <c r="B3279" t="s">
        <v>6722</v>
      </c>
      <c r="C3279" t="str">
        <f>IFERROR(VLOOKUP(Table1[[#This Row],[Ticker]],[1]!Table1[[Symbol]:[Industry]],2,FALSE),"-")</f>
        <v>-</v>
      </c>
      <c r="D3279" t="s">
        <v>546</v>
      </c>
      <c r="E3279">
        <v>58.201265563999897</v>
      </c>
      <c r="F3279">
        <v>47.33</v>
      </c>
      <c r="G3279">
        <v>25.864985533675199</v>
      </c>
      <c r="H3279">
        <v>-14.316706900461799</v>
      </c>
      <c r="I3279">
        <v>-11.129184533676399</v>
      </c>
      <c r="J3279">
        <v>-4.0119039529470903</v>
      </c>
      <c r="K3279">
        <v>48.705973708878098</v>
      </c>
      <c r="L3279">
        <v>43.255541483647498</v>
      </c>
      <c r="M3279">
        <v>39.744533788031099</v>
      </c>
      <c r="N3279">
        <v>0.57534523221131495</v>
      </c>
      <c r="O3279">
        <v>18.106908937249099</v>
      </c>
      <c r="P3279">
        <v>69.702402294729197</v>
      </c>
      <c r="Q3279">
        <v>1.7223407606042001E-2</v>
      </c>
    </row>
    <row r="3280" spans="1:17" hidden="1" x14ac:dyDescent="0.3">
      <c r="A3280" t="s">
        <v>6723</v>
      </c>
      <c r="B3280" t="s">
        <v>6724</v>
      </c>
      <c r="C3280" t="str">
        <f>IFERROR(VLOOKUP(Table1[[#This Row],[Ticker]],[1]!Table1[[Symbol]:[Industry]],2,FALSE),"-")</f>
        <v>-</v>
      </c>
      <c r="D3280" t="s">
        <v>617</v>
      </c>
      <c r="E3280">
        <v>58.2</v>
      </c>
      <c r="F3280">
        <v>23.28</v>
      </c>
      <c r="G3280">
        <v>-8.6620351430164302</v>
      </c>
      <c r="H3280">
        <v>-18.610552985352601</v>
      </c>
      <c r="I3280">
        <v>-10.785621021314901</v>
      </c>
      <c r="J3280">
        <v>-1.2750618476839399</v>
      </c>
      <c r="K3280">
        <v>23.9742856397115</v>
      </c>
      <c r="L3280">
        <v>23.795986793086801</v>
      </c>
      <c r="M3280">
        <v>37.426571775701397</v>
      </c>
      <c r="N3280">
        <v>0.41258741258741199</v>
      </c>
      <c r="O3280">
        <v>37.4570446735395</v>
      </c>
      <c r="P3280">
        <v>25.701943844492401</v>
      </c>
    </row>
    <row r="3281" spans="1:17" hidden="1" x14ac:dyDescent="0.3">
      <c r="A3281" t="s">
        <v>6725</v>
      </c>
      <c r="B3281" t="s">
        <v>6726</v>
      </c>
      <c r="C3281" t="str">
        <f>IFERROR(VLOOKUP(Table1[[#This Row],[Ticker]],[1]!Table1[[Symbol]:[Industry]],2,FALSE),"-")</f>
        <v>-</v>
      </c>
      <c r="E3281">
        <v>58.1605968</v>
      </c>
      <c r="F3281">
        <v>23.91</v>
      </c>
      <c r="G3281">
        <v>-21.638178325329001</v>
      </c>
      <c r="H3281">
        <v>21.565713933123799</v>
      </c>
      <c r="I3281">
        <v>112.376804520832</v>
      </c>
      <c r="J3281">
        <v>14.949427948234399</v>
      </c>
      <c r="K3281">
        <v>17.9984610277961</v>
      </c>
      <c r="L3281">
        <v>14.3225967064763</v>
      </c>
      <c r="M3281">
        <v>89.219063531260403</v>
      </c>
      <c r="N3281">
        <v>1.6315959595959499</v>
      </c>
      <c r="O3281">
        <v>1.30905549595201</v>
      </c>
      <c r="P3281">
        <v>162.46997120417399</v>
      </c>
      <c r="Q3281">
        <v>2.5493404190681999E-2</v>
      </c>
    </row>
    <row r="3282" spans="1:17" hidden="1" x14ac:dyDescent="0.3">
      <c r="A3282" t="s">
        <v>6727</v>
      </c>
      <c r="B3282" t="s">
        <v>6728</v>
      </c>
      <c r="C3282" t="str">
        <f>IFERROR(VLOOKUP(Table1[[#This Row],[Ticker]],[1]!Table1[[Symbol]:[Industry]],2,FALSE),"-")</f>
        <v>-</v>
      </c>
      <c r="D3282" t="s">
        <v>336</v>
      </c>
      <c r="E3282">
        <v>57.874809659999997</v>
      </c>
      <c r="F3282">
        <v>34.700000000000003</v>
      </c>
      <c r="G3282">
        <v>28.514967557818</v>
      </c>
      <c r="H3282">
        <v>21.099779915641601</v>
      </c>
      <c r="I3282">
        <v>18.940383900752199</v>
      </c>
      <c r="J3282">
        <v>-3.3491359217580201</v>
      </c>
      <c r="K3282">
        <v>35.506371847593996</v>
      </c>
      <c r="L3282">
        <v>32.691966898707904</v>
      </c>
      <c r="M3282">
        <v>53.121403355134198</v>
      </c>
      <c r="N3282">
        <v>0.91667056566696203</v>
      </c>
      <c r="O3282">
        <v>76.801152737752105</v>
      </c>
      <c r="P3282">
        <v>130.56478405315599</v>
      </c>
      <c r="Q3282">
        <v>0.15232748912761301</v>
      </c>
    </row>
    <row r="3283" spans="1:17" hidden="1" x14ac:dyDescent="0.3">
      <c r="A3283" t="s">
        <v>6729</v>
      </c>
      <c r="B3283" t="s">
        <v>6730</v>
      </c>
      <c r="C3283" t="str">
        <f>IFERROR(VLOOKUP(Table1[[#This Row],[Ticker]],[1]!Table1[[Symbol]:[Industry]],2,FALSE),"-")</f>
        <v>-</v>
      </c>
      <c r="E3283">
        <v>57.802674015999997</v>
      </c>
      <c r="F3283">
        <v>76.61</v>
      </c>
      <c r="G3283">
        <v>-58.880879433786703</v>
      </c>
      <c r="H3283">
        <v>-38.452878681336898</v>
      </c>
      <c r="I3283">
        <v>-42.984994307644698</v>
      </c>
      <c r="J3283">
        <v>-5.1639507365728399</v>
      </c>
      <c r="K3283">
        <v>97.672988129647393</v>
      </c>
      <c r="L3283">
        <v>110.674813530102</v>
      </c>
      <c r="M3283">
        <v>33.493480126114399</v>
      </c>
      <c r="N3283">
        <v>1.5362962962962901</v>
      </c>
      <c r="O3283">
        <v>108.850019579689</v>
      </c>
      <c r="P3283">
        <v>5.5961405926946801</v>
      </c>
      <c r="Q3283">
        <v>1.3872920424052001E-2</v>
      </c>
    </row>
    <row r="3284" spans="1:17" hidden="1" x14ac:dyDescent="0.3">
      <c r="A3284" t="s">
        <v>6731</v>
      </c>
      <c r="B3284" t="s">
        <v>6732</v>
      </c>
      <c r="C3284" t="str">
        <f>IFERROR(VLOOKUP(Table1[[#This Row],[Ticker]],[1]!Table1[[Symbol]:[Industry]],2,FALSE),"-")</f>
        <v>-</v>
      </c>
      <c r="E3284">
        <v>57.794010800000002</v>
      </c>
      <c r="F3284">
        <v>56.53</v>
      </c>
      <c r="G3284">
        <v>-82.495538537590804</v>
      </c>
      <c r="H3284">
        <v>13.2451196866465</v>
      </c>
      <c r="I3284">
        <v>-48.699540881093903</v>
      </c>
      <c r="J3284">
        <v>21.787795295173201</v>
      </c>
      <c r="K3284">
        <v>50.704505957830399</v>
      </c>
      <c r="L3284">
        <v>81.098439624059793</v>
      </c>
      <c r="M3284">
        <v>86.708569928407002</v>
      </c>
      <c r="N3284">
        <v>1.3844851307016599</v>
      </c>
      <c r="O3284">
        <v>201.78666194940701</v>
      </c>
      <c r="P3284">
        <v>37.878048780487802</v>
      </c>
    </row>
    <row r="3285" spans="1:17" hidden="1" x14ac:dyDescent="0.3">
      <c r="A3285" t="s">
        <v>6733</v>
      </c>
      <c r="B3285" t="s">
        <v>6734</v>
      </c>
      <c r="C3285" t="str">
        <f>IFERROR(VLOOKUP(Table1[[#This Row],[Ticker]],[1]!Table1[[Symbol]:[Industry]],2,FALSE),"-")</f>
        <v>-</v>
      </c>
      <c r="D3285" t="s">
        <v>948</v>
      </c>
      <c r="E3285">
        <v>57.722383319999999</v>
      </c>
      <c r="F3285">
        <v>48.3</v>
      </c>
      <c r="G3285">
        <v>-32.913573078764898</v>
      </c>
      <c r="H3285">
        <v>1.3894470146473199</v>
      </c>
      <c r="I3285">
        <v>-16.717946237677001</v>
      </c>
      <c r="J3285">
        <v>-3.17696374958585</v>
      </c>
      <c r="K3285">
        <v>47.475953180144202</v>
      </c>
      <c r="L3285">
        <v>48.779292945770599</v>
      </c>
      <c r="M3285">
        <v>49.000863518300797</v>
      </c>
      <c r="N3285">
        <v>0.74414238413200195</v>
      </c>
      <c r="O3285">
        <v>19.047619047619001</v>
      </c>
      <c r="P3285">
        <v>35.4458777341559</v>
      </c>
      <c r="Q3285">
        <v>-0.12083657991753501</v>
      </c>
    </row>
    <row r="3286" spans="1:17" hidden="1" x14ac:dyDescent="0.3">
      <c r="A3286" t="s">
        <v>6735</v>
      </c>
      <c r="B3286" t="s">
        <v>6736</v>
      </c>
      <c r="C3286" t="str">
        <f>IFERROR(VLOOKUP(Table1[[#This Row],[Ticker]],[1]!Table1[[Symbol]:[Industry]],2,FALSE),"-")</f>
        <v>-</v>
      </c>
      <c r="D3286" t="s">
        <v>375</v>
      </c>
      <c r="E3286">
        <v>57.683605200000002</v>
      </c>
      <c r="F3286">
        <v>159.9</v>
      </c>
      <c r="G3286">
        <v>18.505884656482198</v>
      </c>
      <c r="H3286">
        <v>3.8893478437162901</v>
      </c>
      <c r="I3286">
        <v>-27.999860237404299</v>
      </c>
      <c r="J3286">
        <v>2.7249381523160499</v>
      </c>
      <c r="K3286">
        <v>151.94287420972501</v>
      </c>
      <c r="L3286">
        <v>152.99043773640699</v>
      </c>
      <c r="M3286">
        <v>65.930548614743401</v>
      </c>
      <c r="N3286">
        <v>0.71268744283774799</v>
      </c>
      <c r="O3286">
        <v>58.223889931206998</v>
      </c>
      <c r="P3286">
        <v>45.495905368516802</v>
      </c>
      <c r="Q3286">
        <v>6.1353923334318002E-2</v>
      </c>
    </row>
    <row r="3287" spans="1:17" hidden="1" x14ac:dyDescent="0.3">
      <c r="A3287" t="s">
        <v>6737</v>
      </c>
      <c r="B3287" t="s">
        <v>6738</v>
      </c>
      <c r="C3287" t="str">
        <f>IFERROR(VLOOKUP(Table1[[#This Row],[Ticker]],[1]!Table1[[Symbol]:[Industry]],2,FALSE),"-")</f>
        <v>-</v>
      </c>
      <c r="D3287" t="s">
        <v>122</v>
      </c>
      <c r="E3287">
        <v>57.664000000000001</v>
      </c>
      <c r="F3287">
        <v>53</v>
      </c>
      <c r="G3287">
        <v>54.307252482827799</v>
      </c>
      <c r="H3287">
        <v>30.275461101178799</v>
      </c>
      <c r="I3287">
        <v>-18.346889335735199</v>
      </c>
      <c r="J3287">
        <v>7.5094121053293197</v>
      </c>
      <c r="K3287">
        <v>43.998059400285698</v>
      </c>
      <c r="L3287">
        <v>39.5897608772704</v>
      </c>
      <c r="M3287">
        <v>73.218964847778594</v>
      </c>
      <c r="N3287">
        <v>1.2799165672560999</v>
      </c>
      <c r="O3287">
        <v>11.320754716981099</v>
      </c>
      <c r="P3287">
        <v>103.846153846153</v>
      </c>
      <c r="Q3287">
        <v>8.3310466439517006E-2</v>
      </c>
    </row>
    <row r="3288" spans="1:17" hidden="1" x14ac:dyDescent="0.3">
      <c r="A3288" t="s">
        <v>6739</v>
      </c>
      <c r="B3288" t="s">
        <v>6740</v>
      </c>
      <c r="C3288" t="str">
        <f>IFERROR(VLOOKUP(Table1[[#This Row],[Ticker]],[1]!Table1[[Symbol]:[Industry]],2,FALSE),"-")</f>
        <v>-</v>
      </c>
      <c r="E3288">
        <v>57.512</v>
      </c>
      <c r="F3288">
        <v>71.89</v>
      </c>
      <c r="G3288">
        <v>309.55246662865397</v>
      </c>
      <c r="H3288">
        <v>20.078197877311201</v>
      </c>
      <c r="I3288">
        <v>142.92606568852099</v>
      </c>
      <c r="J3288">
        <v>-1.2750618476839399</v>
      </c>
      <c r="K3288">
        <v>58.419346702494899</v>
      </c>
      <c r="M3288">
        <v>100</v>
      </c>
      <c r="N3288">
        <v>1.2352617079889801</v>
      </c>
      <c r="O3288">
        <v>0</v>
      </c>
      <c r="P3288">
        <v>334.90623109497801</v>
      </c>
    </row>
    <row r="3289" spans="1:17" hidden="1" x14ac:dyDescent="0.3">
      <c r="A3289" t="s">
        <v>6741</v>
      </c>
      <c r="B3289" t="s">
        <v>6742</v>
      </c>
      <c r="C3289" t="str">
        <f>IFERROR(VLOOKUP(Table1[[#This Row],[Ticker]],[1]!Table1[[Symbol]:[Industry]],2,FALSE),"-")</f>
        <v>-</v>
      </c>
      <c r="D3289" t="s">
        <v>242</v>
      </c>
      <c r="E3289">
        <v>57.342806439999997</v>
      </c>
      <c r="F3289">
        <v>67.33</v>
      </c>
      <c r="G3289">
        <v>28.017533939142201</v>
      </c>
      <c r="H3289">
        <v>-5.0513476690974697</v>
      </c>
      <c r="I3289">
        <v>18.734851752007</v>
      </c>
      <c r="J3289">
        <v>-6.1383712002019202</v>
      </c>
      <c r="K3289">
        <v>67.633826455578898</v>
      </c>
      <c r="L3289">
        <v>61.459996159705902</v>
      </c>
      <c r="M3289">
        <v>47.273238463072602</v>
      </c>
      <c r="N3289">
        <v>0.96692453437960701</v>
      </c>
      <c r="O3289">
        <v>12.8768750928263</v>
      </c>
      <c r="P3289">
        <v>63.382674108226098</v>
      </c>
      <c r="Q3289">
        <v>0.124052041021718</v>
      </c>
    </row>
    <row r="3290" spans="1:17" hidden="1" x14ac:dyDescent="0.3">
      <c r="A3290" t="s">
        <v>6743</v>
      </c>
      <c r="B3290" t="s">
        <v>6744</v>
      </c>
      <c r="C3290" t="str">
        <f>IFERROR(VLOOKUP(Table1[[#This Row],[Ticker]],[1]!Table1[[Symbol]:[Industry]],2,FALSE),"-")</f>
        <v>-</v>
      </c>
      <c r="D3290" t="s">
        <v>398</v>
      </c>
      <c r="E3290">
        <v>57.246676999999998</v>
      </c>
      <c r="F3290">
        <v>23.42</v>
      </c>
      <c r="G3290">
        <v>-69.908688708748898</v>
      </c>
      <c r="H3290">
        <v>-32.064302301170898</v>
      </c>
      <c r="I3290">
        <v>-70.322998088253996</v>
      </c>
      <c r="J3290">
        <v>-8.9147884258906291</v>
      </c>
      <c r="K3290">
        <v>37.401132739913301</v>
      </c>
      <c r="L3290">
        <v>49.8431727255795</v>
      </c>
      <c r="M3290">
        <v>34.986092200954999</v>
      </c>
      <c r="N3290">
        <v>1.32639538575292</v>
      </c>
      <c r="O3290">
        <v>300.81127241673698</v>
      </c>
      <c r="P3290">
        <v>19.004065040650399</v>
      </c>
      <c r="Q3290">
        <v>0.1004177526512</v>
      </c>
    </row>
    <row r="3291" spans="1:17" hidden="1" x14ac:dyDescent="0.3">
      <c r="A3291" t="s">
        <v>6745</v>
      </c>
      <c r="B3291" t="s">
        <v>6746</v>
      </c>
      <c r="C3291" t="str">
        <f>IFERROR(VLOOKUP(Table1[[#This Row],[Ticker]],[1]!Table1[[Symbol]:[Industry]],2,FALSE),"-")</f>
        <v>-</v>
      </c>
      <c r="D3291" t="s">
        <v>143</v>
      </c>
      <c r="E3291">
        <v>56.7</v>
      </c>
      <c r="F3291">
        <v>270</v>
      </c>
      <c r="G3291">
        <v>-68.210907323467495</v>
      </c>
      <c r="H3291">
        <v>-0.51518672688588596</v>
      </c>
      <c r="I3291">
        <v>-48.308744809739203</v>
      </c>
      <c r="J3291">
        <v>0.64801507539297698</v>
      </c>
      <c r="K3291">
        <v>304.96776962678399</v>
      </c>
      <c r="M3291">
        <v>50.951405068678497</v>
      </c>
      <c r="N3291">
        <v>0.48681732580037601</v>
      </c>
      <c r="O3291">
        <v>85.185185185185105</v>
      </c>
      <c r="P3291">
        <v>9.2896174863387806</v>
      </c>
    </row>
    <row r="3292" spans="1:17" hidden="1" x14ac:dyDescent="0.3">
      <c r="A3292" t="s">
        <v>6747</v>
      </c>
      <c r="B3292" t="s">
        <v>6748</v>
      </c>
      <c r="C3292" t="str">
        <f>IFERROR(VLOOKUP(Table1[[#This Row],[Ticker]],[1]!Table1[[Symbol]:[Industry]],2,FALSE),"-")</f>
        <v>-</v>
      </c>
      <c r="E3292">
        <v>56.564500000000002</v>
      </c>
      <c r="F3292">
        <v>120.35</v>
      </c>
      <c r="G3292">
        <v>-4.7021353936430099</v>
      </c>
      <c r="H3292">
        <v>8.1947231156980695</v>
      </c>
      <c r="I3292">
        <v>8.6486167470188899</v>
      </c>
      <c r="J3292">
        <v>-0.39786886522780501</v>
      </c>
      <c r="K3292">
        <v>122.21294955484601</v>
      </c>
      <c r="M3292">
        <v>60.2390807811909</v>
      </c>
      <c r="O3292">
        <v>45.409223099293698</v>
      </c>
      <c r="P3292">
        <v>27.4219163578612</v>
      </c>
    </row>
    <row r="3293" spans="1:17" hidden="1" x14ac:dyDescent="0.3">
      <c r="A3293" t="s">
        <v>6749</v>
      </c>
      <c r="B3293" t="s">
        <v>6750</v>
      </c>
      <c r="C3293" t="str">
        <f>IFERROR(VLOOKUP(Table1[[#This Row],[Ticker]],[1]!Table1[[Symbol]:[Industry]],2,FALSE),"-")</f>
        <v>-</v>
      </c>
      <c r="E3293">
        <v>56.506498272000002</v>
      </c>
      <c r="F3293">
        <v>39.840000000000003</v>
      </c>
      <c r="G3293">
        <v>9.1953743381332504</v>
      </c>
      <c r="H3293">
        <v>-12.0827752075748</v>
      </c>
      <c r="I3293">
        <v>-33.854718877251599</v>
      </c>
      <c r="J3293">
        <v>1.4968494511544801</v>
      </c>
      <c r="K3293">
        <v>37.9149855395342</v>
      </c>
      <c r="L3293">
        <v>39.928731915629498</v>
      </c>
      <c r="M3293">
        <v>71.761699650408005</v>
      </c>
      <c r="N3293">
        <v>2.0325103716399</v>
      </c>
      <c r="O3293">
        <v>40.512048192770997</v>
      </c>
      <c r="P3293">
        <v>51.080773606370798</v>
      </c>
      <c r="Q3293">
        <v>6.1545970508103003E-2</v>
      </c>
    </row>
    <row r="3294" spans="1:17" hidden="1" x14ac:dyDescent="0.3">
      <c r="A3294" t="s">
        <v>6751</v>
      </c>
      <c r="B3294" t="s">
        <v>6752</v>
      </c>
      <c r="C3294" t="str">
        <f>IFERROR(VLOOKUP(Table1[[#This Row],[Ticker]],[1]!Table1[[Symbol]:[Industry]],2,FALSE),"-")</f>
        <v>-</v>
      </c>
      <c r="E3294">
        <v>56.408296</v>
      </c>
      <c r="F3294">
        <v>90.34</v>
      </c>
      <c r="G3294">
        <v>3.7033783908181399</v>
      </c>
      <c r="H3294">
        <v>8.1612652100439593</v>
      </c>
      <c r="I3294">
        <v>-25.1376277102781</v>
      </c>
      <c r="J3294">
        <v>3.6517674206087398</v>
      </c>
      <c r="K3294">
        <v>88.325342653137895</v>
      </c>
      <c r="L3294">
        <v>89.5728070681904</v>
      </c>
      <c r="M3294">
        <v>66.238366841975605</v>
      </c>
      <c r="N3294">
        <v>0.47354694485842003</v>
      </c>
      <c r="O3294">
        <v>48.671684746513101</v>
      </c>
      <c r="P3294">
        <v>48.025561199410099</v>
      </c>
    </row>
    <row r="3295" spans="1:17" hidden="1" x14ac:dyDescent="0.3">
      <c r="A3295" t="s">
        <v>6753</v>
      </c>
      <c r="B3295" t="s">
        <v>6754</v>
      </c>
      <c r="C3295" t="str">
        <f>IFERROR(VLOOKUP(Table1[[#This Row],[Ticker]],[1]!Table1[[Symbol]:[Industry]],2,FALSE),"-")</f>
        <v>-</v>
      </c>
      <c r="E3295">
        <v>56.405197520000002</v>
      </c>
      <c r="F3295">
        <v>19.600000000000001</v>
      </c>
      <c r="G3295">
        <v>45.452335751540197</v>
      </c>
      <c r="H3295">
        <v>-15.273374976894299</v>
      </c>
      <c r="I3295">
        <v>-10.2288885697129</v>
      </c>
      <c r="J3295">
        <v>-8.7715912322281397</v>
      </c>
      <c r="K3295">
        <v>24.4639523696693</v>
      </c>
      <c r="L3295">
        <v>21.589227837643801</v>
      </c>
      <c r="M3295">
        <v>12.8090111824185</v>
      </c>
      <c r="N3295">
        <v>1.0512603813840899</v>
      </c>
      <c r="O3295">
        <v>82.823129251700607</v>
      </c>
      <c r="P3295">
        <v>95.836802664446296</v>
      </c>
      <c r="Q3295">
        <v>9.5112573222302002E-2</v>
      </c>
    </row>
    <row r="3296" spans="1:17" hidden="1" x14ac:dyDescent="0.3">
      <c r="A3296" t="s">
        <v>6755</v>
      </c>
      <c r="B3296" t="s">
        <v>6756</v>
      </c>
      <c r="C3296" t="str">
        <f>IFERROR(VLOOKUP(Table1[[#This Row],[Ticker]],[1]!Table1[[Symbol]:[Industry]],2,FALSE),"-")</f>
        <v>-</v>
      </c>
      <c r="E3296">
        <v>56.398650000000004</v>
      </c>
      <c r="F3296">
        <v>28.5</v>
      </c>
      <c r="G3296">
        <v>100.836711724151</v>
      </c>
      <c r="H3296">
        <v>-8.5223695638359303</v>
      </c>
      <c r="I3296">
        <v>1.9969876743371899</v>
      </c>
      <c r="J3296">
        <v>-4.0133634074759801</v>
      </c>
      <c r="K3296">
        <v>28.596180457965598</v>
      </c>
      <c r="L3296">
        <v>26.421493499025701</v>
      </c>
      <c r="M3296">
        <v>52.786016427441503</v>
      </c>
      <c r="N3296">
        <v>0.98905179683285305</v>
      </c>
      <c r="O3296">
        <v>19.298245614035</v>
      </c>
      <c r="P3296">
        <v>137.5</v>
      </c>
    </row>
    <row r="3297" spans="1:17" hidden="1" x14ac:dyDescent="0.3">
      <c r="A3297" t="s">
        <v>6757</v>
      </c>
      <c r="B3297" t="s">
        <v>6758</v>
      </c>
      <c r="C3297" t="str">
        <f>IFERROR(VLOOKUP(Table1[[#This Row],[Ticker]],[1]!Table1[[Symbol]:[Industry]],2,FALSE),"-")</f>
        <v>-</v>
      </c>
      <c r="D3297" t="s">
        <v>143</v>
      </c>
      <c r="E3297">
        <v>56.395082799999997</v>
      </c>
      <c r="F3297">
        <v>2.8</v>
      </c>
      <c r="G3297">
        <v>-67.209434569417496</v>
      </c>
      <c r="H3297">
        <v>33.500558125758403</v>
      </c>
      <c r="I3297">
        <v>-12.0030123256628</v>
      </c>
      <c r="J3297">
        <v>21.333633804489899</v>
      </c>
      <c r="K3297">
        <v>2.3148062867114798</v>
      </c>
      <c r="L3297">
        <v>3.2356528047812199</v>
      </c>
      <c r="M3297">
        <v>75.457024720273097</v>
      </c>
      <c r="N3297">
        <v>0.84938920498260195</v>
      </c>
      <c r="O3297">
        <v>126.78571428571399</v>
      </c>
      <c r="P3297">
        <v>55.5555555555555</v>
      </c>
      <c r="Q3297">
        <v>-0.184223619556942</v>
      </c>
    </row>
    <row r="3298" spans="1:17" hidden="1" x14ac:dyDescent="0.3">
      <c r="A3298" t="s">
        <v>6759</v>
      </c>
      <c r="B3298" t="s">
        <v>6760</v>
      </c>
      <c r="C3298" t="str">
        <f>IFERROR(VLOOKUP(Table1[[#This Row],[Ticker]],[1]!Table1[[Symbol]:[Industry]],2,FALSE),"-")</f>
        <v>-</v>
      </c>
      <c r="D3298" t="s">
        <v>948</v>
      </c>
      <c r="E3298">
        <v>56.361600000000003</v>
      </c>
      <c r="F3298">
        <v>182.4</v>
      </c>
      <c r="G3298">
        <v>539.12710985061506</v>
      </c>
      <c r="H3298">
        <v>-23.011233753648298</v>
      </c>
      <c r="I3298">
        <v>384.18850018793898</v>
      </c>
      <c r="J3298">
        <v>-11.2491551119326</v>
      </c>
      <c r="K3298">
        <v>176.137770974088</v>
      </c>
      <c r="L3298">
        <v>101.948581229452</v>
      </c>
      <c r="M3298">
        <v>40.251376001545601</v>
      </c>
      <c r="N3298">
        <v>1.74308659190338</v>
      </c>
      <c r="O3298">
        <v>29.2763157894736</v>
      </c>
      <c r="P3298">
        <v>564.48087431693898</v>
      </c>
    </row>
    <row r="3299" spans="1:17" hidden="1" x14ac:dyDescent="0.3">
      <c r="A3299" t="s">
        <v>6761</v>
      </c>
      <c r="B3299" t="s">
        <v>6762</v>
      </c>
      <c r="C3299" t="str">
        <f>IFERROR(VLOOKUP(Table1[[#This Row],[Ticker]],[1]!Table1[[Symbol]:[Industry]],2,FALSE),"-")</f>
        <v>-</v>
      </c>
      <c r="E3299">
        <v>56.353376327999896</v>
      </c>
      <c r="F3299">
        <v>40.78</v>
      </c>
      <c r="G3299">
        <v>-47.942982385838697</v>
      </c>
      <c r="H3299">
        <v>-14.193153841787201</v>
      </c>
      <c r="I3299">
        <v>-41.081273195228</v>
      </c>
      <c r="J3299">
        <v>-4.3195583348033901</v>
      </c>
      <c r="K3299">
        <v>47.499783860657097</v>
      </c>
      <c r="L3299">
        <v>54.042722909559103</v>
      </c>
      <c r="M3299">
        <v>29.252576642901701</v>
      </c>
      <c r="N3299">
        <v>0.81853727894783601</v>
      </c>
      <c r="O3299">
        <v>102.15792054928799</v>
      </c>
      <c r="P3299">
        <v>13.246320466537</v>
      </c>
      <c r="Q3299">
        <v>5.9116010506843002E-2</v>
      </c>
    </row>
    <row r="3300" spans="1:17" hidden="1" x14ac:dyDescent="0.3">
      <c r="A3300" t="s">
        <v>6763</v>
      </c>
      <c r="B3300" t="s">
        <v>6764</v>
      </c>
      <c r="C3300" t="str">
        <f>IFERROR(VLOOKUP(Table1[[#This Row],[Ticker]],[1]!Table1[[Symbol]:[Industry]],2,FALSE),"-")</f>
        <v>-</v>
      </c>
      <c r="D3300" t="s">
        <v>140</v>
      </c>
      <c r="E3300">
        <v>56.3457492</v>
      </c>
      <c r="F3300">
        <v>169</v>
      </c>
      <c r="G3300">
        <v>82.008198723859294</v>
      </c>
      <c r="H3300">
        <v>24.048411611382601</v>
      </c>
      <c r="I3300">
        <v>43.185233771674099</v>
      </c>
      <c r="J3300">
        <v>-2.4584938003466599</v>
      </c>
      <c r="K3300">
        <v>138.278614910214</v>
      </c>
      <c r="L3300">
        <v>113.22276294109101</v>
      </c>
      <c r="M3300">
        <v>67.501031299199298</v>
      </c>
      <c r="N3300">
        <v>0.39594078015096601</v>
      </c>
      <c r="O3300">
        <v>6.5088757396449797</v>
      </c>
      <c r="P3300">
        <v>131.72905525846599</v>
      </c>
      <c r="Q3300">
        <v>0.114358841312253</v>
      </c>
    </row>
    <row r="3301" spans="1:17" hidden="1" x14ac:dyDescent="0.3">
      <c r="A3301" t="s">
        <v>6765</v>
      </c>
      <c r="B3301" t="s">
        <v>6766</v>
      </c>
      <c r="C3301" t="str">
        <f>IFERROR(VLOOKUP(Table1[[#This Row],[Ticker]],[1]!Table1[[Symbol]:[Industry]],2,FALSE),"-")</f>
        <v>-</v>
      </c>
      <c r="E3301">
        <v>56.2911906</v>
      </c>
      <c r="F3301">
        <v>3.86</v>
      </c>
      <c r="G3301">
        <v>5.4936931607939101</v>
      </c>
      <c r="H3301">
        <v>3.5198418723149199</v>
      </c>
      <c r="I3301">
        <v>-1.71729803994852</v>
      </c>
      <c r="J3301">
        <v>-1.5225866001591799</v>
      </c>
      <c r="K3301">
        <v>3.8082133121758099</v>
      </c>
      <c r="L3301">
        <v>3.5148870827527401</v>
      </c>
      <c r="M3301">
        <v>39.258050705258498</v>
      </c>
      <c r="N3301">
        <v>1.0182024072065601</v>
      </c>
      <c r="O3301">
        <v>48.186528497409299</v>
      </c>
      <c r="P3301">
        <v>56.910569105691003</v>
      </c>
      <c r="Q3301">
        <v>6.0048136869485E-2</v>
      </c>
    </row>
    <row r="3302" spans="1:17" hidden="1" x14ac:dyDescent="0.3">
      <c r="A3302" t="s">
        <v>6767</v>
      </c>
      <c r="B3302" t="s">
        <v>6768</v>
      </c>
      <c r="C3302" t="str">
        <f>IFERROR(VLOOKUP(Table1[[#This Row],[Ticker]],[1]!Table1[[Symbol]:[Industry]],2,FALSE),"-")</f>
        <v>-</v>
      </c>
      <c r="D3302" t="s">
        <v>1390</v>
      </c>
      <c r="E3302">
        <v>56.25996</v>
      </c>
      <c r="F3302">
        <v>31.55</v>
      </c>
      <c r="G3302">
        <v>26.474916958121799</v>
      </c>
      <c r="H3302">
        <v>-0.78145726962294304</v>
      </c>
      <c r="I3302">
        <v>-6.94140726405774</v>
      </c>
      <c r="J3302">
        <v>-11.278012570611001</v>
      </c>
      <c r="K3302">
        <v>32.847853227415897</v>
      </c>
      <c r="L3302">
        <v>30.356452813150401</v>
      </c>
      <c r="M3302">
        <v>48.137745933465901</v>
      </c>
      <c r="N3302">
        <v>0.53460059648264202</v>
      </c>
      <c r="O3302">
        <v>47.575277337559399</v>
      </c>
      <c r="P3302">
        <v>94.153846153846104</v>
      </c>
      <c r="Q3302">
        <v>0.117286709243915</v>
      </c>
    </row>
    <row r="3303" spans="1:17" hidden="1" x14ac:dyDescent="0.3">
      <c r="A3303" t="s">
        <v>6769</v>
      </c>
      <c r="B3303" t="s">
        <v>6770</v>
      </c>
      <c r="C3303" t="str">
        <f>IFERROR(VLOOKUP(Table1[[#This Row],[Ticker]],[1]!Table1[[Symbol]:[Industry]],2,FALSE),"-")</f>
        <v>-</v>
      </c>
      <c r="D3303" t="s">
        <v>292</v>
      </c>
      <c r="E3303">
        <v>56.238142500000002</v>
      </c>
      <c r="F3303">
        <v>167.85</v>
      </c>
      <c r="G3303">
        <v>-8.2218733288508901</v>
      </c>
      <c r="H3303">
        <v>5.6375534930648499</v>
      </c>
      <c r="I3303">
        <v>-22.957919487466501</v>
      </c>
      <c r="J3303">
        <v>-0.71623831827218698</v>
      </c>
      <c r="K3303">
        <v>166.21333375218799</v>
      </c>
      <c r="L3303">
        <v>156.90376877468199</v>
      </c>
      <c r="M3303">
        <v>45.458542299728698</v>
      </c>
      <c r="N3303">
        <v>1.5869126397523801</v>
      </c>
      <c r="O3303">
        <v>37.027107536490902</v>
      </c>
      <c r="P3303">
        <v>55.201109570041503</v>
      </c>
      <c r="Q3303">
        <v>0.103977098050465</v>
      </c>
    </row>
    <row r="3304" spans="1:17" hidden="1" x14ac:dyDescent="0.3">
      <c r="A3304" t="s">
        <v>6771</v>
      </c>
      <c r="B3304" t="s">
        <v>6772</v>
      </c>
      <c r="C3304" t="str">
        <f>IFERROR(VLOOKUP(Table1[[#This Row],[Ticker]],[1]!Table1[[Symbol]:[Industry]],2,FALSE),"-")</f>
        <v>-</v>
      </c>
      <c r="D3304" t="s">
        <v>119</v>
      </c>
      <c r="E3304">
        <v>56.02608</v>
      </c>
      <c r="F3304">
        <v>8.91</v>
      </c>
      <c r="G3304">
        <v>-28.701496647750201</v>
      </c>
      <c r="H3304">
        <v>-16.499441874241501</v>
      </c>
      <c r="I3304">
        <v>-27.946408552077799</v>
      </c>
      <c r="J3304">
        <v>-4.56942954162656</v>
      </c>
      <c r="K3304">
        <v>9.6549272080386306</v>
      </c>
      <c r="L3304">
        <v>10.1591305154942</v>
      </c>
      <c r="M3304">
        <v>19.335500040984801</v>
      </c>
      <c r="N3304">
        <v>1.26724569972326</v>
      </c>
      <c r="O3304">
        <v>71.717171717171695</v>
      </c>
      <c r="P3304">
        <v>29.130434782608599</v>
      </c>
      <c r="Q3304">
        <v>9.4782048389170006E-3</v>
      </c>
    </row>
    <row r="3305" spans="1:17" hidden="1" x14ac:dyDescent="0.3">
      <c r="A3305" t="s">
        <v>6773</v>
      </c>
      <c r="B3305" t="s">
        <v>6774</v>
      </c>
      <c r="C3305" t="str">
        <f>IFERROR(VLOOKUP(Table1[[#This Row],[Ticker]],[1]!Table1[[Symbol]:[Industry]],2,FALSE),"-")</f>
        <v>-</v>
      </c>
      <c r="D3305" t="s">
        <v>6775</v>
      </c>
      <c r="E3305">
        <v>56.018549999999998</v>
      </c>
      <c r="F3305">
        <v>258.14999999999998</v>
      </c>
      <c r="G3305">
        <v>-22.913288275848501</v>
      </c>
      <c r="H3305">
        <v>-5.0411085409082199</v>
      </c>
      <c r="I3305">
        <v>-9.5625361351866207</v>
      </c>
      <c r="J3305">
        <v>1.18327148564939</v>
      </c>
      <c r="M3305">
        <v>66.0815998757313</v>
      </c>
      <c r="O3305">
        <v>0</v>
      </c>
      <c r="P3305">
        <v>19.375722543352499</v>
      </c>
    </row>
    <row r="3306" spans="1:17" hidden="1" x14ac:dyDescent="0.3">
      <c r="A3306" t="s">
        <v>6776</v>
      </c>
      <c r="B3306" t="s">
        <v>6777</v>
      </c>
      <c r="C3306" t="str">
        <f>IFERROR(VLOOKUP(Table1[[#This Row],[Ticker]],[1]!Table1[[Symbol]:[Industry]],2,FALSE),"-")</f>
        <v>-</v>
      </c>
      <c r="E3306">
        <v>55.980236189999999</v>
      </c>
      <c r="F3306">
        <v>51.85</v>
      </c>
      <c r="G3306">
        <v>34.135623414327398</v>
      </c>
      <c r="H3306">
        <v>-2.6994418742415598</v>
      </c>
      <c r="I3306">
        <v>-9.6540190370721906</v>
      </c>
      <c r="J3306">
        <v>4.5835240109019102</v>
      </c>
      <c r="K3306">
        <v>52.781114096792798</v>
      </c>
      <c r="L3306">
        <v>50.994815543753397</v>
      </c>
      <c r="M3306">
        <v>53.2485138550757</v>
      </c>
      <c r="N3306">
        <v>1.05106065823662</v>
      </c>
      <c r="O3306">
        <v>36.316297010607499</v>
      </c>
      <c r="P3306">
        <v>71.916445623342099</v>
      </c>
      <c r="Q3306">
        <v>0.123489030165263</v>
      </c>
    </row>
    <row r="3307" spans="1:17" hidden="1" x14ac:dyDescent="0.3">
      <c r="A3307" t="s">
        <v>6778</v>
      </c>
      <c r="B3307" t="s">
        <v>6779</v>
      </c>
      <c r="C3307" t="str">
        <f>IFERROR(VLOOKUP(Table1[[#This Row],[Ticker]],[1]!Table1[[Symbol]:[Industry]],2,FALSE),"-")</f>
        <v>-</v>
      </c>
      <c r="D3307" t="s">
        <v>802</v>
      </c>
      <c r="E3307">
        <v>55.950437999999998</v>
      </c>
      <c r="F3307">
        <v>111</v>
      </c>
      <c r="G3307">
        <v>-1.3175593037367099</v>
      </c>
      <c r="H3307">
        <v>21.980326911885602</v>
      </c>
      <c r="I3307">
        <v>-1.5002746452247799</v>
      </c>
      <c r="J3307">
        <v>8.7445845177384491</v>
      </c>
      <c r="K3307">
        <v>100.233471727411</v>
      </c>
      <c r="L3307">
        <v>98.420502524223906</v>
      </c>
      <c r="M3307">
        <v>72.2178210908735</v>
      </c>
      <c r="N3307">
        <v>0.69733517716877302</v>
      </c>
      <c r="O3307">
        <v>22.8828828828828</v>
      </c>
      <c r="P3307">
        <v>49.797570850202398</v>
      </c>
      <c r="Q3307">
        <v>8.7849920839600006E-3</v>
      </c>
    </row>
    <row r="3308" spans="1:17" hidden="1" x14ac:dyDescent="0.3">
      <c r="A3308" t="s">
        <v>6780</v>
      </c>
      <c r="B3308" t="s">
        <v>6781</v>
      </c>
      <c r="C3308" t="str">
        <f>IFERROR(VLOOKUP(Table1[[#This Row],[Ticker]],[1]!Table1[[Symbol]:[Industry]],2,FALSE),"-")</f>
        <v>-</v>
      </c>
      <c r="E3308">
        <v>55.864703900000002</v>
      </c>
      <c r="F3308">
        <v>63.43</v>
      </c>
      <c r="G3308">
        <v>50.303948078676598</v>
      </c>
      <c r="H3308">
        <v>5.7803830071885702</v>
      </c>
      <c r="I3308">
        <v>-6.2863456589961402</v>
      </c>
      <c r="J3308">
        <v>1.2170985748280101</v>
      </c>
      <c r="K3308">
        <v>61.038706111227597</v>
      </c>
      <c r="L3308">
        <v>57.626783909011102</v>
      </c>
      <c r="M3308">
        <v>59.0336076583053</v>
      </c>
      <c r="N3308">
        <v>1.35971216275944</v>
      </c>
      <c r="O3308">
        <v>26.832728992590201</v>
      </c>
      <c r="P3308">
        <v>90.194902548725594</v>
      </c>
      <c r="Q3308">
        <v>3.1199119714224E-2</v>
      </c>
    </row>
    <row r="3309" spans="1:17" hidden="1" x14ac:dyDescent="0.3">
      <c r="A3309" t="s">
        <v>6782</v>
      </c>
      <c r="B3309" t="s">
        <v>6783</v>
      </c>
      <c r="C3309" t="str">
        <f>IFERROR(VLOOKUP(Table1[[#This Row],[Ticker]],[1]!Table1[[Symbol]:[Industry]],2,FALSE),"-")</f>
        <v>-</v>
      </c>
      <c r="E3309">
        <v>55.84800164</v>
      </c>
      <c r="F3309">
        <v>15.37</v>
      </c>
      <c r="G3309">
        <v>28.336832095859201</v>
      </c>
      <c r="H3309">
        <v>7.8200346461587404</v>
      </c>
      <c r="I3309">
        <v>17.5922659205429</v>
      </c>
      <c r="J3309">
        <v>2.1779768263491999</v>
      </c>
      <c r="K3309">
        <v>13.4012508037973</v>
      </c>
      <c r="L3309">
        <v>12.060519775941801</v>
      </c>
      <c r="M3309">
        <v>69.791224524474202</v>
      </c>
      <c r="N3309">
        <v>1.2989834770249</v>
      </c>
      <c r="O3309">
        <v>7.0266753415745002</v>
      </c>
      <c r="P3309">
        <v>66.162162162162105</v>
      </c>
      <c r="Q3309">
        <v>6.5003683402663007E-2</v>
      </c>
    </row>
    <row r="3310" spans="1:17" hidden="1" x14ac:dyDescent="0.3">
      <c r="A3310" t="s">
        <v>6784</v>
      </c>
      <c r="B3310" t="s">
        <v>6785</v>
      </c>
      <c r="C3310" t="str">
        <f>IFERROR(VLOOKUP(Table1[[#This Row],[Ticker]],[1]!Table1[[Symbol]:[Industry]],2,FALSE),"-")</f>
        <v>-</v>
      </c>
      <c r="D3310" t="s">
        <v>387</v>
      </c>
      <c r="E3310">
        <v>55.819400000000002</v>
      </c>
      <c r="F3310">
        <v>30.67</v>
      </c>
      <c r="G3310">
        <v>134.56148977096299</v>
      </c>
      <c r="H3310">
        <v>4.7718175444882398</v>
      </c>
      <c r="I3310">
        <v>52.800856562031903</v>
      </c>
      <c r="J3310">
        <v>4.6132630254124898</v>
      </c>
      <c r="K3310">
        <v>29.0657293438599</v>
      </c>
      <c r="L3310">
        <v>24.698299192434501</v>
      </c>
      <c r="M3310">
        <v>60.147880166334602</v>
      </c>
      <c r="N3310">
        <v>0.56212689228671597</v>
      </c>
      <c r="O3310">
        <v>27.127486142810501</v>
      </c>
      <c r="P3310">
        <v>179.07188353048201</v>
      </c>
      <c r="Q3310">
        <v>8.6810667018960994E-2</v>
      </c>
    </row>
    <row r="3311" spans="1:17" hidden="1" x14ac:dyDescent="0.3">
      <c r="A3311" t="s">
        <v>6786</v>
      </c>
      <c r="B3311" t="s">
        <v>6787</v>
      </c>
      <c r="C3311" t="str">
        <f>IFERROR(VLOOKUP(Table1[[#This Row],[Ticker]],[1]!Table1[[Symbol]:[Industry]],2,FALSE),"-")</f>
        <v>-</v>
      </c>
      <c r="D3311" t="s">
        <v>75</v>
      </c>
      <c r="E3311">
        <v>55.754962274999997</v>
      </c>
      <c r="F3311">
        <v>54.43</v>
      </c>
      <c r="G3311">
        <v>-60.409247105627898</v>
      </c>
      <c r="H3311">
        <v>-7.5179741203497796</v>
      </c>
      <c r="I3311">
        <v>-27.049055715704899</v>
      </c>
      <c r="J3311">
        <v>-1.36765444027653</v>
      </c>
      <c r="K3311">
        <v>56.136764995028798</v>
      </c>
      <c r="L3311">
        <v>62.736051075358098</v>
      </c>
      <c r="M3311">
        <v>53.8984305788927</v>
      </c>
      <c r="N3311">
        <v>0.65345703008665801</v>
      </c>
      <c r="O3311">
        <v>82.803600955355506</v>
      </c>
      <c r="P3311">
        <v>11.081632653061201</v>
      </c>
      <c r="Q3311">
        <v>1.8426064988095001E-2</v>
      </c>
    </row>
    <row r="3312" spans="1:17" hidden="1" x14ac:dyDescent="0.3">
      <c r="A3312" t="s">
        <v>6788</v>
      </c>
      <c r="B3312" t="s">
        <v>6789</v>
      </c>
      <c r="C3312" t="str">
        <f>IFERROR(VLOOKUP(Table1[[#This Row],[Ticker]],[1]!Table1[[Symbol]:[Industry]],2,FALSE),"-")</f>
        <v>-</v>
      </c>
      <c r="D3312" t="s">
        <v>21</v>
      </c>
      <c r="E3312">
        <v>55.631999999999998</v>
      </c>
      <c r="F3312">
        <v>190</v>
      </c>
      <c r="G3312">
        <v>27.9957109170489</v>
      </c>
      <c r="H3312">
        <v>43.055233244617298</v>
      </c>
      <c r="I3312">
        <v>-7.4638101248374902</v>
      </c>
      <c r="J3312">
        <v>14.578596688901399</v>
      </c>
      <c r="K3312">
        <v>158.61710952590599</v>
      </c>
      <c r="L3312">
        <v>154.45410343885001</v>
      </c>
      <c r="M3312">
        <v>66.8334142829125</v>
      </c>
      <c r="N3312">
        <v>1.5476363636363599</v>
      </c>
      <c r="O3312">
        <v>7.8947368421052602</v>
      </c>
      <c r="P3312">
        <v>84.645286686103006</v>
      </c>
    </row>
    <row r="3313" spans="1:17" hidden="1" x14ac:dyDescent="0.3">
      <c r="A3313" t="s">
        <v>6790</v>
      </c>
      <c r="B3313" t="s">
        <v>6791</v>
      </c>
      <c r="C3313" t="str">
        <f>IFERROR(VLOOKUP(Table1[[#This Row],[Ticker]],[1]!Table1[[Symbol]:[Industry]],2,FALSE),"-")</f>
        <v>-</v>
      </c>
      <c r="E3313">
        <v>55.612544120000003</v>
      </c>
      <c r="F3313">
        <v>47.39</v>
      </c>
      <c r="G3313">
        <v>128.068695426723</v>
      </c>
      <c r="H3313">
        <v>-9.82267419747388</v>
      </c>
      <c r="I3313">
        <v>251.97548229799301</v>
      </c>
      <c r="J3313">
        <v>-5.2090972142645002</v>
      </c>
      <c r="K3313">
        <v>43.877837618335299</v>
      </c>
      <c r="L3313">
        <v>26.816017709166001</v>
      </c>
      <c r="M3313">
        <v>19.112298707068401</v>
      </c>
      <c r="N3313">
        <v>0.12907462078794599</v>
      </c>
      <c r="O3313">
        <v>16.058240135049498</v>
      </c>
      <c r="P3313">
        <v>283.10428455941798</v>
      </c>
    </row>
    <row r="3314" spans="1:17" hidden="1" x14ac:dyDescent="0.3">
      <c r="A3314" t="s">
        <v>6792</v>
      </c>
      <c r="B3314" t="s">
        <v>6793</v>
      </c>
      <c r="C3314" t="str">
        <f>IFERROR(VLOOKUP(Table1[[#This Row],[Ticker]],[1]!Table1[[Symbol]:[Industry]],2,FALSE),"-")</f>
        <v>-</v>
      </c>
      <c r="D3314" t="s">
        <v>546</v>
      </c>
      <c r="E3314">
        <v>55.607771999999997</v>
      </c>
      <c r="F3314">
        <v>48.5</v>
      </c>
      <c r="G3314">
        <v>-0.994790107350358</v>
      </c>
      <c r="H3314">
        <v>-21.470536161922201</v>
      </c>
      <c r="I3314">
        <v>-0.17455947807229999</v>
      </c>
      <c r="J3314">
        <v>-3.2550657684837798</v>
      </c>
      <c r="K3314">
        <v>52.659287884968798</v>
      </c>
      <c r="L3314">
        <v>47.941946816879302</v>
      </c>
      <c r="M3314">
        <v>27.474559572208101</v>
      </c>
      <c r="N3314">
        <v>0.292364709773967</v>
      </c>
      <c r="O3314">
        <v>70.680412371133997</v>
      </c>
      <c r="P3314">
        <v>38.531848043416097</v>
      </c>
      <c r="Q3314">
        <v>0.16826932977931999</v>
      </c>
    </row>
    <row r="3315" spans="1:17" hidden="1" x14ac:dyDescent="0.3">
      <c r="A3315" t="s">
        <v>6794</v>
      </c>
      <c r="B3315" t="s">
        <v>6795</v>
      </c>
      <c r="C3315" t="str">
        <f>IFERROR(VLOOKUP(Table1[[#This Row],[Ticker]],[1]!Table1[[Symbol]:[Industry]],2,FALSE),"-")</f>
        <v>-</v>
      </c>
      <c r="E3315">
        <v>55.498343372999997</v>
      </c>
      <c r="F3315">
        <v>26.49</v>
      </c>
      <c r="G3315">
        <v>43.587562064287503</v>
      </c>
      <c r="H3315">
        <v>4.7912890363341898</v>
      </c>
      <c r="I3315">
        <v>10.806445254309301</v>
      </c>
      <c r="J3315">
        <v>12.2674649896405</v>
      </c>
      <c r="K3315">
        <v>26.157846001597498</v>
      </c>
      <c r="L3315">
        <v>22.984988385699499</v>
      </c>
      <c r="M3315">
        <v>55.994936313078597</v>
      </c>
      <c r="N3315">
        <v>1.0718954947905299</v>
      </c>
      <c r="O3315">
        <v>40.770101925254799</v>
      </c>
      <c r="P3315">
        <v>106.147859922178</v>
      </c>
      <c r="Q3315">
        <v>8.6310645612424006E-2</v>
      </c>
    </row>
    <row r="3316" spans="1:17" hidden="1" x14ac:dyDescent="0.3">
      <c r="A3316" t="s">
        <v>6796</v>
      </c>
      <c r="B3316" t="s">
        <v>6797</v>
      </c>
      <c r="C3316" t="str">
        <f>IFERROR(VLOOKUP(Table1[[#This Row],[Ticker]],[1]!Table1[[Symbol]:[Industry]],2,FALSE),"-")</f>
        <v>-</v>
      </c>
      <c r="D3316" t="s">
        <v>130</v>
      </c>
      <c r="E3316">
        <v>55.456426499999999</v>
      </c>
      <c r="F3316">
        <v>3.93</v>
      </c>
      <c r="G3316">
        <v>7.5275914658786602</v>
      </c>
      <c r="H3316">
        <v>-7.4994418742415601</v>
      </c>
      <c r="I3316">
        <v>-35.692332714012302</v>
      </c>
      <c r="J3316">
        <v>-2.0482577239726001</v>
      </c>
      <c r="K3316">
        <v>3.97466693044462</v>
      </c>
      <c r="L3316">
        <v>4.2799945854252304</v>
      </c>
      <c r="M3316">
        <v>50.9404025749119</v>
      </c>
      <c r="N3316">
        <v>0.92289451954278501</v>
      </c>
      <c r="O3316">
        <v>47.582697201017801</v>
      </c>
      <c r="Q3316">
        <v>7.0718753399935996E-2</v>
      </c>
    </row>
    <row r="3317" spans="1:17" hidden="1" x14ac:dyDescent="0.3">
      <c r="A3317" t="s">
        <v>6798</v>
      </c>
      <c r="B3317" t="s">
        <v>6799</v>
      </c>
      <c r="C3317" t="str">
        <f>IFERROR(VLOOKUP(Table1[[#This Row],[Ticker]],[1]!Table1[[Symbol]:[Industry]],2,FALSE),"-")</f>
        <v>-</v>
      </c>
      <c r="D3317" t="s">
        <v>948</v>
      </c>
      <c r="E3317">
        <v>55.408735999999998</v>
      </c>
      <c r="F3317">
        <v>1.39</v>
      </c>
      <c r="G3317">
        <v>4.55277758975003</v>
      </c>
      <c r="H3317">
        <v>3.9040668976882702</v>
      </c>
      <c r="I3317">
        <v>-21.743272065922501</v>
      </c>
      <c r="J3317">
        <v>9.1597207610117106</v>
      </c>
      <c r="K3317">
        <v>1.18656713781839</v>
      </c>
      <c r="L3317">
        <v>1.22296727533504</v>
      </c>
      <c r="M3317">
        <v>86.609204650444994</v>
      </c>
      <c r="N3317">
        <v>1.77090921099835</v>
      </c>
      <c r="O3317">
        <v>35.971223021582702</v>
      </c>
      <c r="P3317">
        <v>98.571428571428498</v>
      </c>
      <c r="Q3317">
        <v>-0.130239669687222</v>
      </c>
    </row>
    <row r="3318" spans="1:17" hidden="1" x14ac:dyDescent="0.3">
      <c r="A3318" t="s">
        <v>6800</v>
      </c>
      <c r="B3318" t="s">
        <v>6801</v>
      </c>
      <c r="C3318" t="str">
        <f>IFERROR(VLOOKUP(Table1[[#This Row],[Ticker]],[1]!Table1[[Symbol]:[Industry]],2,FALSE),"-")</f>
        <v>-</v>
      </c>
      <c r="D3318" t="s">
        <v>242</v>
      </c>
      <c r="E3318">
        <v>55.340248320000001</v>
      </c>
      <c r="F3318">
        <v>76.400000000000006</v>
      </c>
      <c r="G3318">
        <v>93.244232672444895</v>
      </c>
      <c r="H3318">
        <v>26.076536287723801</v>
      </c>
      <c r="I3318">
        <v>21.7973379370342</v>
      </c>
      <c r="J3318">
        <v>13.412438152316</v>
      </c>
      <c r="K3318">
        <v>61.580581064212303</v>
      </c>
      <c r="L3318">
        <v>54.701386789292002</v>
      </c>
      <c r="M3318">
        <v>93.222393420984801</v>
      </c>
      <c r="N3318">
        <v>1.5950878389902701</v>
      </c>
      <c r="O3318">
        <v>0.65445026178010401</v>
      </c>
      <c r="P3318">
        <v>131.51515151515099</v>
      </c>
    </row>
    <row r="3319" spans="1:17" hidden="1" x14ac:dyDescent="0.3">
      <c r="A3319" t="s">
        <v>6802</v>
      </c>
      <c r="B3319" t="s">
        <v>6803</v>
      </c>
      <c r="C3319" t="str">
        <f>IFERROR(VLOOKUP(Table1[[#This Row],[Ticker]],[1]!Table1[[Symbol]:[Industry]],2,FALSE),"-")</f>
        <v>-</v>
      </c>
      <c r="D3319" t="s">
        <v>791</v>
      </c>
      <c r="E3319">
        <v>55.329103799999999</v>
      </c>
      <c r="F3319">
        <v>25.49</v>
      </c>
      <c r="G3319">
        <v>96.105835881199098</v>
      </c>
      <c r="H3319">
        <v>34.978944292905297</v>
      </c>
      <c r="I3319">
        <v>36.626725283666602</v>
      </c>
      <c r="J3319">
        <v>18.841556228117799</v>
      </c>
      <c r="K3319">
        <v>19.639682876376298</v>
      </c>
      <c r="L3319">
        <v>17.426128406970999</v>
      </c>
      <c r="M3319">
        <v>92.144331011073604</v>
      </c>
      <c r="N3319">
        <v>2.8399181805098701</v>
      </c>
      <c r="O3319">
        <v>3.6877206747744302</v>
      </c>
      <c r="P3319">
        <v>142.07027540360801</v>
      </c>
      <c r="Q3319">
        <v>0.105979252990439</v>
      </c>
    </row>
    <row r="3320" spans="1:17" hidden="1" x14ac:dyDescent="0.3">
      <c r="A3320" t="s">
        <v>6804</v>
      </c>
      <c r="B3320" t="s">
        <v>6805</v>
      </c>
      <c r="C3320" t="str">
        <f>IFERROR(VLOOKUP(Table1[[#This Row],[Ticker]],[1]!Table1[[Symbol]:[Industry]],2,FALSE),"-")</f>
        <v>-</v>
      </c>
      <c r="D3320" t="s">
        <v>46</v>
      </c>
      <c r="E3320">
        <v>55.285469999999997</v>
      </c>
      <c r="F3320">
        <v>7.47</v>
      </c>
      <c r="G3320">
        <v>-94.447682546589505</v>
      </c>
      <c r="H3320">
        <v>-8.4327752075749007</v>
      </c>
      <c r="I3320">
        <v>-54.541473864124299</v>
      </c>
      <c r="J3320">
        <v>-4.1508788411479998</v>
      </c>
      <c r="K3320">
        <v>8.8828183255168796</v>
      </c>
      <c r="L3320">
        <v>12.7448884893174</v>
      </c>
      <c r="M3320">
        <v>37.040416318435803</v>
      </c>
      <c r="N3320">
        <v>0.13834762828908201</v>
      </c>
      <c r="O3320">
        <v>295.04685408299798</v>
      </c>
      <c r="P3320">
        <v>8.26086956521738</v>
      </c>
      <c r="Q3320">
        <v>8.3354892470244996E-2</v>
      </c>
    </row>
    <row r="3321" spans="1:17" hidden="1" x14ac:dyDescent="0.3">
      <c r="A3321" t="s">
        <v>6806</v>
      </c>
      <c r="B3321" t="s">
        <v>6807</v>
      </c>
      <c r="C3321" t="str">
        <f>IFERROR(VLOOKUP(Table1[[#This Row],[Ticker]],[1]!Table1[[Symbol]:[Industry]],2,FALSE),"-")</f>
        <v>-</v>
      </c>
      <c r="D3321" t="s">
        <v>75</v>
      </c>
      <c r="E3321">
        <v>55.216163999999999</v>
      </c>
      <c r="F3321">
        <v>20.43</v>
      </c>
      <c r="G3321">
        <v>-10.255172917028901</v>
      </c>
      <c r="H3321">
        <v>-10.2745614914664</v>
      </c>
      <c r="I3321">
        <v>-46.205910876387399</v>
      </c>
      <c r="J3321">
        <v>-2.2979551745227198</v>
      </c>
      <c r="K3321">
        <v>20.656191476132602</v>
      </c>
      <c r="L3321">
        <v>21.075766464046701</v>
      </c>
      <c r="M3321">
        <v>66.913029405751701</v>
      </c>
      <c r="N3321">
        <v>0.68761076556526302</v>
      </c>
      <c r="O3321">
        <v>74.743024963289301</v>
      </c>
      <c r="P3321">
        <v>20.176470588235201</v>
      </c>
      <c r="Q3321">
        <v>0.13190347644206399</v>
      </c>
    </row>
    <row r="3322" spans="1:17" hidden="1" x14ac:dyDescent="0.3">
      <c r="A3322" t="s">
        <v>6808</v>
      </c>
      <c r="B3322" t="s">
        <v>6809</v>
      </c>
      <c r="C3322" t="str">
        <f>IFERROR(VLOOKUP(Table1[[#This Row],[Ticker]],[1]!Table1[[Symbol]:[Industry]],2,FALSE),"-")</f>
        <v>-</v>
      </c>
      <c r="D3322" t="s">
        <v>230</v>
      </c>
      <c r="E3322">
        <v>55.210577000000001</v>
      </c>
      <c r="F3322">
        <v>53</v>
      </c>
      <c r="G3322">
        <v>93.6544999964852</v>
      </c>
      <c r="H3322">
        <v>-7.6877657913790403</v>
      </c>
      <c r="I3322">
        <v>14.7912460475429</v>
      </c>
      <c r="K3322">
        <v>53.706138190125102</v>
      </c>
      <c r="L3322">
        <v>38.513103008389599</v>
      </c>
      <c r="M3322">
        <v>19.721633824694301</v>
      </c>
      <c r="N3322">
        <v>4.2813455657492297E-2</v>
      </c>
      <c r="O3322">
        <v>50.943396226415103</v>
      </c>
      <c r="P3322">
        <v>218.31831831831801</v>
      </c>
    </row>
    <row r="3323" spans="1:17" hidden="1" x14ac:dyDescent="0.3">
      <c r="A3323" t="s">
        <v>6810</v>
      </c>
      <c r="B3323" t="s">
        <v>6811</v>
      </c>
      <c r="C3323" t="str">
        <f>IFERROR(VLOOKUP(Table1[[#This Row],[Ticker]],[1]!Table1[[Symbol]:[Industry]],2,FALSE),"-")</f>
        <v>-</v>
      </c>
      <c r="E3323">
        <v>55.050649999999997</v>
      </c>
      <c r="F3323">
        <v>196.75</v>
      </c>
      <c r="G3323">
        <v>220.42830934738299</v>
      </c>
      <c r="H3323">
        <v>-8.3722268517607397</v>
      </c>
      <c r="I3323">
        <v>25.7770997191551</v>
      </c>
      <c r="J3323">
        <v>4.6006443670053203</v>
      </c>
      <c r="K3323">
        <v>181.799274614138</v>
      </c>
      <c r="L3323">
        <v>153.180598149638</v>
      </c>
      <c r="M3323">
        <v>78.920041378486104</v>
      </c>
      <c r="N3323">
        <v>1.0141329258976299</v>
      </c>
      <c r="O3323">
        <v>24.8792884371029</v>
      </c>
      <c r="P3323">
        <v>348.68871151653298</v>
      </c>
    </row>
    <row r="3324" spans="1:17" hidden="1" x14ac:dyDescent="0.3">
      <c r="A3324" t="s">
        <v>6812</v>
      </c>
      <c r="B3324" t="s">
        <v>6813</v>
      </c>
      <c r="C3324" t="str">
        <f>IFERROR(VLOOKUP(Table1[[#This Row],[Ticker]],[1]!Table1[[Symbol]:[Industry]],2,FALSE),"-")</f>
        <v>-</v>
      </c>
      <c r="D3324" t="s">
        <v>539</v>
      </c>
      <c r="E3324">
        <v>55.039940999999999</v>
      </c>
      <c r="F3324">
        <v>90.81</v>
      </c>
      <c r="G3324">
        <v>20.1998040591183</v>
      </c>
      <c r="H3324">
        <v>40.138353401348901</v>
      </c>
      <c r="I3324">
        <v>-26.743412288107599</v>
      </c>
      <c r="J3324">
        <v>8.9920295514829203</v>
      </c>
      <c r="K3324">
        <v>76.422996073625399</v>
      </c>
      <c r="L3324">
        <v>77.831404830361095</v>
      </c>
      <c r="M3324">
        <v>77.415945337199503</v>
      </c>
      <c r="N3324">
        <v>3.53627511511481</v>
      </c>
      <c r="O3324">
        <v>25.4267151194802</v>
      </c>
      <c r="P3324">
        <v>63.6216216216216</v>
      </c>
      <c r="Q3324">
        <v>0.18701450907738201</v>
      </c>
    </row>
    <row r="3325" spans="1:17" hidden="1" x14ac:dyDescent="0.3">
      <c r="A3325" t="s">
        <v>6814</v>
      </c>
      <c r="B3325" t="s">
        <v>6815</v>
      </c>
      <c r="C3325" t="str">
        <f>IFERROR(VLOOKUP(Table1[[#This Row],[Ticker]],[1]!Table1[[Symbol]:[Industry]],2,FALSE),"-")</f>
        <v>-</v>
      </c>
      <c r="E3325">
        <v>55.018799999999999</v>
      </c>
      <c r="F3325">
        <v>44.95</v>
      </c>
      <c r="G3325">
        <v>-40.542443711607703</v>
      </c>
      <c r="H3325">
        <v>-3.9606290888534201</v>
      </c>
      <c r="I3325">
        <v>-23.186572886816698</v>
      </c>
      <c r="J3325">
        <v>4.6581313314797903</v>
      </c>
      <c r="K3325">
        <v>45.617872367867903</v>
      </c>
      <c r="L3325">
        <v>49.816080531789503</v>
      </c>
      <c r="M3325">
        <v>54.273753898492998</v>
      </c>
      <c r="N3325">
        <v>0.45864661654135302</v>
      </c>
      <c r="O3325">
        <v>71.1902113459399</v>
      </c>
      <c r="P3325">
        <v>10.3067484662576</v>
      </c>
    </row>
    <row r="3326" spans="1:17" hidden="1" x14ac:dyDescent="0.3">
      <c r="A3326" t="s">
        <v>6816</v>
      </c>
      <c r="B3326" t="s">
        <v>6817</v>
      </c>
      <c r="C3326" t="str">
        <f>IFERROR(VLOOKUP(Table1[[#This Row],[Ticker]],[1]!Table1[[Symbol]:[Industry]],2,FALSE),"-")</f>
        <v>-</v>
      </c>
      <c r="D3326" t="s">
        <v>718</v>
      </c>
      <c r="E3326">
        <v>54.986265107999998</v>
      </c>
      <c r="F3326">
        <v>400.47</v>
      </c>
      <c r="G3326">
        <v>3.1351516706182498</v>
      </c>
      <c r="H3326">
        <v>9.0654592330066706</v>
      </c>
      <c r="I3326">
        <v>-2.5760101123666299</v>
      </c>
      <c r="J3326">
        <v>2.6123515773017298</v>
      </c>
      <c r="K3326">
        <v>370.01540205374999</v>
      </c>
      <c r="L3326">
        <v>358.72990735465999</v>
      </c>
      <c r="M3326">
        <v>51.557362812998498</v>
      </c>
      <c r="N3326">
        <v>0.90142300325687996</v>
      </c>
      <c r="O3326">
        <v>1.1985916548055999</v>
      </c>
      <c r="P3326">
        <v>33.49</v>
      </c>
    </row>
    <row r="3327" spans="1:17" hidden="1" x14ac:dyDescent="0.3">
      <c r="A3327" t="s">
        <v>6818</v>
      </c>
      <c r="B3327" t="s">
        <v>6819</v>
      </c>
      <c r="C3327" t="str">
        <f>IFERROR(VLOOKUP(Table1[[#This Row],[Ticker]],[1]!Table1[[Symbol]:[Industry]],2,FALSE),"-")</f>
        <v>-</v>
      </c>
      <c r="D3327" t="s">
        <v>140</v>
      </c>
      <c r="E3327">
        <v>54.905307999999998</v>
      </c>
      <c r="F3327">
        <v>50.66</v>
      </c>
      <c r="G3327">
        <v>34.205290651785504</v>
      </c>
      <c r="H3327">
        <v>27.187891102776</v>
      </c>
      <c r="I3327">
        <v>17.927739149074199</v>
      </c>
      <c r="J3327">
        <v>-13.6990409962504</v>
      </c>
      <c r="K3327">
        <v>42.963239755381103</v>
      </c>
      <c r="L3327">
        <v>38.478428624430201</v>
      </c>
      <c r="M3327">
        <v>64.635365737867204</v>
      </c>
      <c r="N3327">
        <v>2.63477476868175</v>
      </c>
      <c r="O3327">
        <v>18.811685748124699</v>
      </c>
      <c r="P3327">
        <v>80.606060606060595</v>
      </c>
      <c r="Q3327">
        <v>4.2974207765909003E-2</v>
      </c>
    </row>
    <row r="3328" spans="1:17" hidden="1" x14ac:dyDescent="0.3">
      <c r="A3328" t="s">
        <v>6820</v>
      </c>
      <c r="B3328" t="s">
        <v>6821</v>
      </c>
      <c r="C3328" t="str">
        <f>IFERROR(VLOOKUP(Table1[[#This Row],[Ticker]],[1]!Table1[[Symbol]:[Industry]],2,FALSE),"-")</f>
        <v>-</v>
      </c>
      <c r="D3328" t="s">
        <v>401</v>
      </c>
      <c r="E3328">
        <v>54.888070629999902</v>
      </c>
      <c r="F3328">
        <v>0.94</v>
      </c>
      <c r="G3328">
        <v>-33.196901721226602</v>
      </c>
      <c r="H3328">
        <v>25.411950530821699</v>
      </c>
      <c r="I3328">
        <v>-14.0863456589961</v>
      </c>
      <c r="J3328">
        <v>28.354567781945601</v>
      </c>
      <c r="K3328">
        <v>0.84381632045274702</v>
      </c>
      <c r="L3328">
        <v>0.85309115331448204</v>
      </c>
      <c r="M3328">
        <v>55.6257141345394</v>
      </c>
      <c r="N3328">
        <v>2.90051563437481</v>
      </c>
      <c r="O3328">
        <v>43.6170212765957</v>
      </c>
      <c r="P3328">
        <v>42.424242424242401</v>
      </c>
      <c r="Q3328">
        <v>0.10491449621396701</v>
      </c>
    </row>
    <row r="3329" spans="1:17" hidden="1" x14ac:dyDescent="0.3">
      <c r="A3329" t="s">
        <v>6822</v>
      </c>
      <c r="B3329" t="s">
        <v>6823</v>
      </c>
      <c r="C3329" t="str">
        <f>IFERROR(VLOOKUP(Table1[[#This Row],[Ticker]],[1]!Table1[[Symbol]:[Industry]],2,FALSE),"-")</f>
        <v>-</v>
      </c>
      <c r="D3329" t="s">
        <v>401</v>
      </c>
      <c r="E3329">
        <v>54.764246800000002</v>
      </c>
      <c r="F3329">
        <v>42.04</v>
      </c>
      <c r="G3329">
        <v>36.338543225982903</v>
      </c>
      <c r="H3329">
        <v>-0.153597370220109</v>
      </c>
      <c r="I3329">
        <v>-28.007008329658799</v>
      </c>
      <c r="J3329">
        <v>14.447481504917199</v>
      </c>
      <c r="K3329">
        <v>37.613306834706499</v>
      </c>
      <c r="L3329">
        <v>38.134558320601798</v>
      </c>
      <c r="M3329">
        <v>84.850791822456799</v>
      </c>
      <c r="N3329">
        <v>2.4945923863587902</v>
      </c>
      <c r="O3329">
        <v>50.927687916270202</v>
      </c>
      <c r="P3329">
        <v>81.991341991341898</v>
      </c>
      <c r="Q3329">
        <v>6.6975477235544006E-2</v>
      </c>
    </row>
    <row r="3330" spans="1:17" hidden="1" x14ac:dyDescent="0.3">
      <c r="A3330" t="s">
        <v>6824</v>
      </c>
      <c r="B3330" t="s">
        <v>6825</v>
      </c>
      <c r="C3330" t="str">
        <f>IFERROR(VLOOKUP(Table1[[#This Row],[Ticker]],[1]!Table1[[Symbol]:[Industry]],2,FALSE),"-")</f>
        <v>-</v>
      </c>
      <c r="D3330" t="s">
        <v>46</v>
      </c>
      <c r="E3330">
        <v>54.722549999999998</v>
      </c>
      <c r="F3330">
        <v>75.22</v>
      </c>
      <c r="G3330">
        <v>4.1061658472641396</v>
      </c>
      <c r="H3330">
        <v>12.188058125758401</v>
      </c>
      <c r="I3330">
        <v>-22.795232439514699</v>
      </c>
      <c r="J3330">
        <v>3.45559169346999</v>
      </c>
      <c r="K3330">
        <v>78.036690865146795</v>
      </c>
      <c r="L3330">
        <v>77.1746545732058</v>
      </c>
      <c r="M3330">
        <v>53.938488602643297</v>
      </c>
      <c r="N3330">
        <v>0.49612909444408199</v>
      </c>
      <c r="O3330">
        <v>47.567136399893599</v>
      </c>
      <c r="P3330">
        <v>64.956140350877106</v>
      </c>
      <c r="Q3330">
        <v>6.4210292049036999E-2</v>
      </c>
    </row>
    <row r="3331" spans="1:17" hidden="1" x14ac:dyDescent="0.3">
      <c r="A3331" t="s">
        <v>6826</v>
      </c>
      <c r="B3331" t="s">
        <v>6827</v>
      </c>
      <c r="C3331" t="str">
        <f>IFERROR(VLOOKUP(Table1[[#This Row],[Ticker]],[1]!Table1[[Symbol]:[Industry]],2,FALSE),"-")</f>
        <v>-</v>
      </c>
      <c r="D3331" t="s">
        <v>140</v>
      </c>
      <c r="E3331">
        <v>54.473304599999999</v>
      </c>
      <c r="F3331">
        <v>7.02</v>
      </c>
      <c r="G3331">
        <v>52.367754521016998</v>
      </c>
      <c r="H3331">
        <v>7.6356932608935697</v>
      </c>
      <c r="I3331">
        <v>4.9969876743371797</v>
      </c>
      <c r="J3331">
        <v>7.7693067529986299</v>
      </c>
      <c r="K3331">
        <v>5.9108970724044401</v>
      </c>
      <c r="L3331">
        <v>5.41260387041768</v>
      </c>
      <c r="M3331">
        <v>77.793825707046693</v>
      </c>
      <c r="N3331">
        <v>1.9366915868406001</v>
      </c>
      <c r="O3331">
        <v>0.427350427350425</v>
      </c>
      <c r="P3331">
        <v>82.337662337662294</v>
      </c>
      <c r="Q3331">
        <v>7.6827117403591993E-2</v>
      </c>
    </row>
    <row r="3332" spans="1:17" hidden="1" x14ac:dyDescent="0.3">
      <c r="A3332" t="s">
        <v>6828</v>
      </c>
      <c r="B3332" t="s">
        <v>6829</v>
      </c>
      <c r="C3332" t="str">
        <f>IFERROR(VLOOKUP(Table1[[#This Row],[Ticker]],[1]!Table1[[Symbol]:[Industry]],2,FALSE),"-")</f>
        <v>-</v>
      </c>
      <c r="D3332" t="s">
        <v>46</v>
      </c>
      <c r="E3332">
        <v>54.457428569999998</v>
      </c>
      <c r="F3332">
        <v>23.95</v>
      </c>
      <c r="G3332">
        <v>-7.1037644663247201</v>
      </c>
      <c r="H3332">
        <v>-9.0807985117779797</v>
      </c>
      <c r="I3332">
        <v>-15.235335557986</v>
      </c>
      <c r="J3332">
        <v>13.141967663685101</v>
      </c>
      <c r="K3332">
        <v>22.082407898742801</v>
      </c>
      <c r="L3332">
        <v>21.278266293885</v>
      </c>
      <c r="M3332">
        <v>71.247771127695501</v>
      </c>
      <c r="N3332">
        <v>0.99815633022126105</v>
      </c>
      <c r="O3332">
        <v>11.691022964509299</v>
      </c>
      <c r="P3332">
        <v>37.643678160919499</v>
      </c>
      <c r="Q3332">
        <v>-1.9344684617625001E-2</v>
      </c>
    </row>
    <row r="3333" spans="1:17" hidden="1" x14ac:dyDescent="0.3">
      <c r="A3333" t="s">
        <v>6830</v>
      </c>
      <c r="B3333" t="s">
        <v>6831</v>
      </c>
      <c r="C3333" t="str">
        <f>IFERROR(VLOOKUP(Table1[[#This Row],[Ticker]],[1]!Table1[[Symbol]:[Industry]],2,FALSE),"-")</f>
        <v>-</v>
      </c>
      <c r="D3333" t="s">
        <v>140</v>
      </c>
      <c r="E3333">
        <v>54.406105599999997</v>
      </c>
      <c r="F3333">
        <v>5520.1</v>
      </c>
      <c r="G3333">
        <v>72.840261097369094</v>
      </c>
      <c r="H3333">
        <v>45.223525765853097</v>
      </c>
      <c r="I3333">
        <v>-4.1611774847852203</v>
      </c>
      <c r="J3333">
        <v>32.173214014385003</v>
      </c>
      <c r="K3333">
        <v>4529.9636738547197</v>
      </c>
      <c r="L3333">
        <v>4148.7282746271703</v>
      </c>
      <c r="M3333">
        <v>63.043518043495602</v>
      </c>
      <c r="N3333">
        <v>4.5537672664023701</v>
      </c>
      <c r="O3333">
        <v>17.298599663049501</v>
      </c>
      <c r="P3333">
        <v>104.372454646427</v>
      </c>
      <c r="Q3333">
        <v>5.7615102520218002E-2</v>
      </c>
    </row>
    <row r="3334" spans="1:17" hidden="1" x14ac:dyDescent="0.3">
      <c r="A3334" t="s">
        <v>6832</v>
      </c>
      <c r="B3334" t="s">
        <v>6833</v>
      </c>
      <c r="C3334" t="str">
        <f>IFERROR(VLOOKUP(Table1[[#This Row],[Ticker]],[1]!Table1[[Symbol]:[Industry]],2,FALSE),"-")</f>
        <v>-</v>
      </c>
      <c r="D3334" t="s">
        <v>21</v>
      </c>
      <c r="E3334">
        <v>54.055360450000002</v>
      </c>
      <c r="F3334">
        <v>4.2699999999999996</v>
      </c>
      <c r="G3334">
        <v>77.979568867008496</v>
      </c>
      <c r="H3334">
        <v>39.7419374361032</v>
      </c>
      <c r="I3334">
        <v>55.447968066493999</v>
      </c>
      <c r="J3334">
        <v>8.4935756844497092</v>
      </c>
      <c r="K3334">
        <v>3.0878901812941799</v>
      </c>
      <c r="L3334">
        <v>2.5072924544158699</v>
      </c>
      <c r="M3334">
        <v>99.892676055708904</v>
      </c>
      <c r="N3334">
        <v>1.2273965584706099</v>
      </c>
      <c r="O3334">
        <v>0</v>
      </c>
      <c r="P3334">
        <v>166.87499999999901</v>
      </c>
      <c r="Q3334">
        <v>7.5900981738953002E-2</v>
      </c>
    </row>
    <row r="3335" spans="1:17" hidden="1" x14ac:dyDescent="0.3">
      <c r="A3335" t="s">
        <v>6834</v>
      </c>
      <c r="B3335" t="s">
        <v>6835</v>
      </c>
      <c r="C3335" t="str">
        <f>IFERROR(VLOOKUP(Table1[[#This Row],[Ticker]],[1]!Table1[[Symbol]:[Industry]],2,FALSE),"-")</f>
        <v>-</v>
      </c>
      <c r="D3335" t="s">
        <v>617</v>
      </c>
      <c r="E3335">
        <v>53.963717490000001</v>
      </c>
      <c r="F3335">
        <v>31.47</v>
      </c>
      <c r="G3335">
        <v>23.6938545812943</v>
      </c>
      <c r="H3335">
        <v>10.984846480656699</v>
      </c>
      <c r="I3335">
        <v>8.1114914911310798</v>
      </c>
      <c r="J3335">
        <v>0.99041358307545801</v>
      </c>
      <c r="K3335">
        <v>31.5717845480435</v>
      </c>
      <c r="L3335">
        <v>28.634860328221102</v>
      </c>
      <c r="M3335">
        <v>43.938163037466801</v>
      </c>
      <c r="N3335">
        <v>0.51730193493809895</v>
      </c>
      <c r="O3335">
        <v>23.292024149984101</v>
      </c>
      <c r="P3335">
        <v>70.108108108108098</v>
      </c>
      <c r="Q3335">
        <v>5.4948147260942E-2</v>
      </c>
    </row>
    <row r="3336" spans="1:17" hidden="1" x14ac:dyDescent="0.3">
      <c r="A3336" t="s">
        <v>6836</v>
      </c>
      <c r="B3336" t="s">
        <v>6837</v>
      </c>
      <c r="C3336" t="str">
        <f>IFERROR(VLOOKUP(Table1[[#This Row],[Ticker]],[1]!Table1[[Symbol]:[Industry]],2,FALSE),"-")</f>
        <v>-</v>
      </c>
      <c r="D3336" t="s">
        <v>718</v>
      </c>
      <c r="E3336">
        <v>53.792091599999999</v>
      </c>
      <c r="F3336">
        <v>899.91</v>
      </c>
      <c r="G3336">
        <v>-4.04812583046592E-2</v>
      </c>
      <c r="H3336">
        <v>0.74596132248960001</v>
      </c>
      <c r="I3336">
        <v>0.103175309033783</v>
      </c>
      <c r="J3336">
        <v>0.103728418619545</v>
      </c>
      <c r="K3336">
        <v>856.17339240980402</v>
      </c>
      <c r="L3336">
        <v>803.40865308389095</v>
      </c>
      <c r="M3336">
        <v>58.819350865168801</v>
      </c>
      <c r="N3336">
        <v>0.64325827447053596</v>
      </c>
      <c r="O3336">
        <v>8.3441677501083493</v>
      </c>
      <c r="P3336">
        <v>27.809970174690999</v>
      </c>
      <c r="Q3336">
        <v>1.3226938830403E-2</v>
      </c>
    </row>
    <row r="3337" spans="1:17" hidden="1" x14ac:dyDescent="0.3">
      <c r="A3337" t="s">
        <v>6838</v>
      </c>
      <c r="B3337" t="s">
        <v>6839</v>
      </c>
      <c r="C3337" t="str">
        <f>IFERROR(VLOOKUP(Table1[[#This Row],[Ticker]],[1]!Table1[[Symbol]:[Industry]],2,FALSE),"-")</f>
        <v>-</v>
      </c>
      <c r="D3337" t="s">
        <v>482</v>
      </c>
      <c r="E3337">
        <v>53.761074000000001</v>
      </c>
      <c r="F3337">
        <v>127.35</v>
      </c>
      <c r="G3337">
        <v>110.479568867008</v>
      </c>
      <c r="I3337">
        <v>160.98734137208601</v>
      </c>
      <c r="K3337">
        <v>72.929201290160904</v>
      </c>
      <c r="M3337">
        <v>99.999999999087606</v>
      </c>
      <c r="N3337">
        <v>2.0357142857142798</v>
      </c>
      <c r="O3337">
        <v>2.7483313702394798</v>
      </c>
      <c r="P3337">
        <v>240.96385542168599</v>
      </c>
    </row>
    <row r="3338" spans="1:17" hidden="1" x14ac:dyDescent="0.3">
      <c r="A3338" t="s">
        <v>6840</v>
      </c>
      <c r="B3338" t="s">
        <v>6841</v>
      </c>
      <c r="C3338" t="str">
        <f>IFERROR(VLOOKUP(Table1[[#This Row],[Ticker]],[1]!Table1[[Symbol]:[Industry]],2,FALSE),"-")</f>
        <v>-</v>
      </c>
      <c r="D3338" t="s">
        <v>887</v>
      </c>
      <c r="E3338">
        <v>53.695880000000002</v>
      </c>
      <c r="F3338">
        <v>10.220000000000001</v>
      </c>
      <c r="G3338">
        <v>86.679430554422098</v>
      </c>
      <c r="H3338">
        <v>104.239688560541</v>
      </c>
      <c r="I3338">
        <v>96.143627185538804</v>
      </c>
      <c r="J3338">
        <v>20.171322192216302</v>
      </c>
      <c r="K3338">
        <v>6.1544840778255896</v>
      </c>
      <c r="L3338">
        <v>5.3807839222406004</v>
      </c>
      <c r="M3338">
        <v>97.985150899768897</v>
      </c>
      <c r="N3338">
        <v>3.5361547698681499</v>
      </c>
      <c r="O3338">
        <v>0</v>
      </c>
      <c r="P3338">
        <v>155.5</v>
      </c>
      <c r="Q3338">
        <v>1.4609373488564E-2</v>
      </c>
    </row>
    <row r="3339" spans="1:17" hidden="1" x14ac:dyDescent="0.3">
      <c r="A3339" t="s">
        <v>6842</v>
      </c>
      <c r="B3339" t="s">
        <v>6843</v>
      </c>
      <c r="C3339" t="str">
        <f>IFERROR(VLOOKUP(Table1[[#This Row],[Ticker]],[1]!Table1[[Symbol]:[Industry]],2,FALSE),"-")</f>
        <v>-</v>
      </c>
      <c r="E3339">
        <v>53.69218</v>
      </c>
      <c r="F3339">
        <v>136.9</v>
      </c>
      <c r="G3339">
        <v>18.645394048453799</v>
      </c>
      <c r="H3339">
        <v>2.3756557057740499</v>
      </c>
      <c r="I3339">
        <v>-17.589219222214499</v>
      </c>
      <c r="J3339">
        <v>7.7911915424748903</v>
      </c>
      <c r="K3339">
        <v>129.833479964817</v>
      </c>
      <c r="L3339">
        <v>129.62780749241199</v>
      </c>
      <c r="M3339">
        <v>67.596624405197005</v>
      </c>
      <c r="N3339">
        <v>1.7060368361954701</v>
      </c>
      <c r="O3339">
        <v>24.1782322863403</v>
      </c>
      <c r="P3339">
        <v>60.023378141437703</v>
      </c>
      <c r="Q3339">
        <v>4.3510183220202003E-2</v>
      </c>
    </row>
    <row r="3340" spans="1:17" hidden="1" x14ac:dyDescent="0.3">
      <c r="A3340" t="s">
        <v>6844</v>
      </c>
      <c r="B3340" t="s">
        <v>6845</v>
      </c>
      <c r="C3340" t="str">
        <f>IFERROR(VLOOKUP(Table1[[#This Row],[Ticker]],[1]!Table1[[Symbol]:[Industry]],2,FALSE),"-")</f>
        <v>-</v>
      </c>
      <c r="D3340" t="s">
        <v>328</v>
      </c>
      <c r="E3340">
        <v>53.535083759999999</v>
      </c>
      <c r="F3340">
        <v>31.8</v>
      </c>
      <c r="G3340">
        <v>19.191690079129799</v>
      </c>
      <c r="H3340">
        <v>-9.0735159483156291</v>
      </c>
      <c r="I3340">
        <v>-11.210619298721401</v>
      </c>
      <c r="J3340">
        <v>-1.8363340647091999</v>
      </c>
      <c r="K3340">
        <v>34.4525297981303</v>
      </c>
      <c r="L3340">
        <v>32.624658899629999</v>
      </c>
      <c r="M3340">
        <v>33.553040960128101</v>
      </c>
      <c r="N3340">
        <v>0.19737733394406401</v>
      </c>
      <c r="O3340">
        <v>52.201257861635199</v>
      </c>
      <c r="P3340">
        <v>57.816377171215898</v>
      </c>
      <c r="Q3340">
        <v>4.5078397046647997E-2</v>
      </c>
    </row>
    <row r="3341" spans="1:17" hidden="1" x14ac:dyDescent="0.3">
      <c r="A3341" t="s">
        <v>6846</v>
      </c>
      <c r="B3341" t="s">
        <v>6847</v>
      </c>
      <c r="C3341" t="str">
        <f>IFERROR(VLOOKUP(Table1[[#This Row],[Ticker]],[1]!Table1[[Symbol]:[Industry]],2,FALSE),"-")</f>
        <v>-</v>
      </c>
      <c r="D3341" t="s">
        <v>408</v>
      </c>
      <c r="E3341">
        <v>53.349218999999998</v>
      </c>
      <c r="F3341">
        <v>140.69999999999999</v>
      </c>
      <c r="G3341">
        <v>-28.1267874036749</v>
      </c>
      <c r="H3341">
        <v>6.7344290935003697</v>
      </c>
      <c r="I3341">
        <v>-46.682678063824298</v>
      </c>
      <c r="J3341">
        <v>7.2689994549980499</v>
      </c>
      <c r="K3341">
        <v>131.91933343331999</v>
      </c>
      <c r="L3341">
        <v>138.721617623718</v>
      </c>
      <c r="M3341">
        <v>76.791282804248496</v>
      </c>
      <c r="N3341">
        <v>1.5460893653618699</v>
      </c>
      <c r="O3341">
        <v>77.683013503908995</v>
      </c>
      <c r="P3341">
        <v>33.364928909952503</v>
      </c>
      <c r="Q3341">
        <v>1.0791961801939001E-2</v>
      </c>
    </row>
    <row r="3342" spans="1:17" hidden="1" x14ac:dyDescent="0.3">
      <c r="A3342" t="s">
        <v>6848</v>
      </c>
      <c r="B3342" t="s">
        <v>6849</v>
      </c>
      <c r="C3342" t="str">
        <f>IFERROR(VLOOKUP(Table1[[#This Row],[Ticker]],[1]!Table1[[Symbol]:[Industry]],2,FALSE),"-")</f>
        <v>-</v>
      </c>
      <c r="D3342" t="s">
        <v>122</v>
      </c>
      <c r="E3342">
        <v>53.151274999999998</v>
      </c>
      <c r="F3342">
        <v>5.29</v>
      </c>
      <c r="G3342">
        <v>13.491379890630601</v>
      </c>
      <c r="H3342">
        <v>-5.7981186228237904</v>
      </c>
      <c r="I3342">
        <v>-29.217409821750401</v>
      </c>
      <c r="J3342">
        <v>-6.8890969354032396</v>
      </c>
      <c r="K3342">
        <v>5.3294675424173299</v>
      </c>
      <c r="L3342">
        <v>5.3762289914922503</v>
      </c>
      <c r="M3342">
        <v>38.618747414987197</v>
      </c>
      <c r="N3342">
        <v>1.0013288230466999</v>
      </c>
      <c r="O3342">
        <v>80.718336483931907</v>
      </c>
      <c r="P3342">
        <v>62.769230769230703</v>
      </c>
      <c r="Q3342">
        <v>6.6585055334142995E-2</v>
      </c>
    </row>
    <row r="3343" spans="1:17" hidden="1" x14ac:dyDescent="0.3">
      <c r="A3343" t="s">
        <v>6850</v>
      </c>
      <c r="B3343" t="s">
        <v>6851</v>
      </c>
      <c r="C3343" t="str">
        <f>IFERROR(VLOOKUP(Table1[[#This Row],[Ticker]],[1]!Table1[[Symbol]:[Industry]],2,FALSE),"-")</f>
        <v>-</v>
      </c>
      <c r="D3343" t="s">
        <v>119</v>
      </c>
      <c r="E3343">
        <v>53.097964040000001</v>
      </c>
      <c r="F3343">
        <v>2.2000000000000002</v>
      </c>
      <c r="G3343">
        <v>-5.5931859894901201</v>
      </c>
      <c r="H3343">
        <v>-1.87035303188851</v>
      </c>
      <c r="I3343">
        <v>-12.2495918825592</v>
      </c>
      <c r="J3343">
        <v>1.0670674632677399</v>
      </c>
      <c r="K3343">
        <v>2.80531640952095</v>
      </c>
      <c r="L3343">
        <v>2.8492677430408602</v>
      </c>
      <c r="M3343">
        <v>15.3874106226971</v>
      </c>
      <c r="N3343">
        <v>1</v>
      </c>
      <c r="Q3343">
        <v>-0.13535727796024799</v>
      </c>
    </row>
    <row r="3344" spans="1:17" hidden="1" x14ac:dyDescent="0.3">
      <c r="A3344" t="s">
        <v>6852</v>
      </c>
      <c r="B3344" t="s">
        <v>6853</v>
      </c>
      <c r="C3344" t="str">
        <f>IFERROR(VLOOKUP(Table1[[#This Row],[Ticker]],[1]!Table1[[Symbol]:[Industry]],2,FALSE),"-")</f>
        <v>-</v>
      </c>
      <c r="D3344" t="s">
        <v>482</v>
      </c>
      <c r="E3344">
        <v>52.996580000000002</v>
      </c>
      <c r="F3344">
        <v>120.25</v>
      </c>
      <c r="G3344">
        <v>64.764812608774093</v>
      </c>
      <c r="H3344">
        <v>-7.4994418742415601</v>
      </c>
      <c r="I3344">
        <v>-25.242550565201</v>
      </c>
      <c r="K3344">
        <v>101.614352436579</v>
      </c>
      <c r="L3344">
        <v>65.979273510552801</v>
      </c>
      <c r="M3344">
        <v>99.464893626018295</v>
      </c>
      <c r="N3344">
        <v>0</v>
      </c>
      <c r="O3344">
        <v>15.2598752598752</v>
      </c>
      <c r="P3344">
        <v>90.118577075098798</v>
      </c>
    </row>
    <row r="3345" spans="1:17" hidden="1" x14ac:dyDescent="0.3">
      <c r="A3345" t="s">
        <v>6854</v>
      </c>
      <c r="B3345" t="s">
        <v>6855</v>
      </c>
      <c r="C3345" t="str">
        <f>IFERROR(VLOOKUP(Table1[[#This Row],[Ticker]],[1]!Table1[[Symbol]:[Industry]],2,FALSE),"-")</f>
        <v>-</v>
      </c>
      <c r="D3345" t="s">
        <v>1415</v>
      </c>
      <c r="E3345">
        <v>52.989367139999999</v>
      </c>
      <c r="F3345">
        <v>10.07</v>
      </c>
      <c r="G3345">
        <v>-88.1676492521445</v>
      </c>
      <c r="H3345">
        <v>-5.4954338582095001</v>
      </c>
      <c r="I3345">
        <v>-40.279365602016</v>
      </c>
      <c r="J3345">
        <v>-3.7654833036226401</v>
      </c>
      <c r="K3345">
        <v>10.527700457584499</v>
      </c>
      <c r="L3345">
        <v>15.307908344606901</v>
      </c>
      <c r="M3345">
        <v>45.931140104112202</v>
      </c>
      <c r="N3345">
        <v>1.25233272929239</v>
      </c>
      <c r="O3345">
        <v>187.98411122144901</v>
      </c>
      <c r="P3345">
        <v>12.5139664804469</v>
      </c>
      <c r="Q3345">
        <v>0.213977816284705</v>
      </c>
    </row>
    <row r="3346" spans="1:17" hidden="1" x14ac:dyDescent="0.3">
      <c r="A3346" t="s">
        <v>6856</v>
      </c>
      <c r="B3346" t="s">
        <v>6857</v>
      </c>
      <c r="C3346" t="str">
        <f>IFERROR(VLOOKUP(Table1[[#This Row],[Ticker]],[1]!Table1[[Symbol]:[Industry]],2,FALSE),"-")</f>
        <v>-</v>
      </c>
      <c r="D3346" t="s">
        <v>230</v>
      </c>
      <c r="E3346">
        <v>52.817325015999998</v>
      </c>
      <c r="F3346">
        <v>49.46</v>
      </c>
      <c r="G3346">
        <v>-19.2931584057186</v>
      </c>
      <c r="H3346">
        <v>9.2996235463191894</v>
      </c>
      <c r="I3346">
        <v>-8.63833102994702</v>
      </c>
      <c r="J3346">
        <v>-9.0596034451751795</v>
      </c>
      <c r="K3346">
        <v>46.9053060768763</v>
      </c>
      <c r="L3346">
        <v>45.919151126854999</v>
      </c>
      <c r="M3346">
        <v>52.858153356126799</v>
      </c>
      <c r="N3346">
        <v>2.54595237840782</v>
      </c>
      <c r="O3346">
        <v>20.905782450465001</v>
      </c>
      <c r="P3346">
        <v>41.395082904516798</v>
      </c>
      <c r="Q3346">
        <v>-6.854831935116E-2</v>
      </c>
    </row>
    <row r="3347" spans="1:17" hidden="1" x14ac:dyDescent="0.3">
      <c r="A3347" t="s">
        <v>6858</v>
      </c>
      <c r="B3347" t="s">
        <v>6859</v>
      </c>
      <c r="C3347" t="str">
        <f>IFERROR(VLOOKUP(Table1[[#This Row],[Ticker]],[1]!Table1[[Symbol]:[Industry]],2,FALSE),"-")</f>
        <v>-</v>
      </c>
      <c r="D3347" t="s">
        <v>75</v>
      </c>
      <c r="E3347">
        <v>52.814749999999997</v>
      </c>
      <c r="F3347">
        <v>36.549999999999997</v>
      </c>
      <c r="G3347">
        <v>-78.344118164073905</v>
      </c>
      <c r="H3347">
        <v>-13.661187702226099</v>
      </c>
      <c r="I3347">
        <v>-6.2143003140853796</v>
      </c>
      <c r="J3347">
        <v>1.48006888045773</v>
      </c>
      <c r="K3347">
        <v>36.6893822743492</v>
      </c>
      <c r="L3347">
        <v>37.8884524583288</v>
      </c>
      <c r="M3347">
        <v>57.154480707262998</v>
      </c>
      <c r="N3347">
        <v>0.85389621065154497</v>
      </c>
      <c r="O3347">
        <v>112.722298221614</v>
      </c>
      <c r="P3347">
        <v>30.535714285714199</v>
      </c>
      <c r="Q3347">
        <v>-6.5305543470644004E-2</v>
      </c>
    </row>
    <row r="3348" spans="1:17" hidden="1" x14ac:dyDescent="0.3">
      <c r="A3348" t="s">
        <v>6860</v>
      </c>
      <c r="B3348" t="s">
        <v>6861</v>
      </c>
      <c r="C3348" t="str">
        <f>IFERROR(VLOOKUP(Table1[[#This Row],[Ticker]],[1]!Table1[[Symbol]:[Industry]],2,FALSE),"-")</f>
        <v>-</v>
      </c>
      <c r="D3348" t="s">
        <v>230</v>
      </c>
      <c r="E3348">
        <v>52.796718749999997</v>
      </c>
      <c r="F3348">
        <v>172.75</v>
      </c>
      <c r="G3348">
        <v>-35.379806132991298</v>
      </c>
      <c r="H3348">
        <v>-1.9093797624403199</v>
      </c>
      <c r="I3348">
        <v>7.1760149251133303</v>
      </c>
      <c r="J3348">
        <v>7.2124939914992101</v>
      </c>
      <c r="K3348">
        <v>163.85851597485399</v>
      </c>
      <c r="L3348">
        <v>156.92250282642399</v>
      </c>
      <c r="M3348">
        <v>70.750790105730999</v>
      </c>
      <c r="N3348">
        <v>0.72332206542406297</v>
      </c>
      <c r="O3348">
        <v>45.846599131693097</v>
      </c>
      <c r="P3348">
        <v>36.777513855898597</v>
      </c>
      <c r="Q3348">
        <v>8.0467532431530001E-2</v>
      </c>
    </row>
    <row r="3349" spans="1:17" hidden="1" x14ac:dyDescent="0.3">
      <c r="A3349" t="s">
        <v>6862</v>
      </c>
      <c r="B3349" t="s">
        <v>6863</v>
      </c>
      <c r="C3349" t="str">
        <f>IFERROR(VLOOKUP(Table1[[#This Row],[Ticker]],[1]!Table1[[Symbol]:[Industry]],2,FALSE),"-")</f>
        <v>-</v>
      </c>
      <c r="D3349" t="s">
        <v>686</v>
      </c>
      <c r="E3349">
        <v>52.734552000000001</v>
      </c>
      <c r="F3349">
        <v>39</v>
      </c>
      <c r="G3349">
        <v>35.803260327063697</v>
      </c>
      <c r="H3349">
        <v>-18.254590615660302</v>
      </c>
      <c r="I3349">
        <v>-18.0271087112049</v>
      </c>
      <c r="J3349">
        <v>-9.2288027020620298</v>
      </c>
      <c r="K3349">
        <v>42.837362591309201</v>
      </c>
      <c r="L3349">
        <v>38.353455073710599</v>
      </c>
      <c r="M3349">
        <v>25.8976088512673</v>
      </c>
      <c r="N3349">
        <v>0.239144638676098</v>
      </c>
      <c r="O3349">
        <v>55.230769230769198</v>
      </c>
      <c r="P3349">
        <v>95</v>
      </c>
      <c r="Q3349">
        <v>8.0018448571270995E-2</v>
      </c>
    </row>
    <row r="3350" spans="1:17" hidden="1" x14ac:dyDescent="0.3">
      <c r="A3350" t="s">
        <v>6864</v>
      </c>
      <c r="B3350" t="s">
        <v>6865</v>
      </c>
      <c r="C3350" t="str">
        <f>IFERROR(VLOOKUP(Table1[[#This Row],[Ticker]],[1]!Table1[[Symbol]:[Industry]],2,FALSE),"-")</f>
        <v>-</v>
      </c>
      <c r="D3350" t="s">
        <v>130</v>
      </c>
      <c r="E3350">
        <v>52.732203425000002</v>
      </c>
      <c r="F3350">
        <v>5.17</v>
      </c>
      <c r="G3350">
        <v>21.125108773111901</v>
      </c>
      <c r="H3350">
        <v>-0.94206482506122902</v>
      </c>
      <c r="I3350">
        <v>-12.3883687803834</v>
      </c>
      <c r="J3350">
        <v>1.8995413269192301</v>
      </c>
      <c r="K3350">
        <v>5.1432927438526397</v>
      </c>
      <c r="L3350">
        <v>4.8900185742425899</v>
      </c>
      <c r="M3350">
        <v>52.318794146112801</v>
      </c>
      <c r="N3350">
        <v>0.62948443904740603</v>
      </c>
      <c r="O3350">
        <v>28.2398452611218</v>
      </c>
      <c r="P3350">
        <v>56.6666666666666</v>
      </c>
      <c r="Q3350">
        <v>0.120466202149239</v>
      </c>
    </row>
    <row r="3351" spans="1:17" hidden="1" x14ac:dyDescent="0.3">
      <c r="A3351" t="s">
        <v>6866</v>
      </c>
      <c r="B3351" t="s">
        <v>6867</v>
      </c>
      <c r="C3351" t="str">
        <f>IFERROR(VLOOKUP(Table1[[#This Row],[Ticker]],[1]!Table1[[Symbol]:[Industry]],2,FALSE),"-")</f>
        <v>-</v>
      </c>
      <c r="D3351" t="s">
        <v>948</v>
      </c>
      <c r="E3351">
        <v>52.693199999999997</v>
      </c>
      <c r="F3351">
        <v>1.23</v>
      </c>
      <c r="G3351">
        <v>-82.496621609181801</v>
      </c>
      <c r="H3351">
        <v>15.500558125758401</v>
      </c>
      <c r="I3351">
        <v>5.1398448171943203</v>
      </c>
      <c r="J3351">
        <v>10.5431199704978</v>
      </c>
      <c r="K3351">
        <v>1.11645034350404</v>
      </c>
      <c r="L3351">
        <v>1.52053573788382</v>
      </c>
      <c r="M3351">
        <v>68.423856235828694</v>
      </c>
      <c r="N3351">
        <v>0.76112630863658104</v>
      </c>
      <c r="O3351">
        <v>168.292682926829</v>
      </c>
      <c r="P3351">
        <v>29.473684210526301</v>
      </c>
      <c r="Q3351">
        <v>-3.5340152498983E-2</v>
      </c>
    </row>
    <row r="3352" spans="1:17" hidden="1" x14ac:dyDescent="0.3">
      <c r="A3352" t="s">
        <v>6868</v>
      </c>
      <c r="B3352" t="s">
        <v>6869</v>
      </c>
      <c r="C3352" t="str">
        <f>IFERROR(VLOOKUP(Table1[[#This Row],[Ticker]],[1]!Table1[[Symbol]:[Industry]],2,FALSE),"-")</f>
        <v>-</v>
      </c>
      <c r="E3352">
        <v>52.4</v>
      </c>
      <c r="F3352">
        <v>41.92</v>
      </c>
      <c r="G3352">
        <v>2.5976771118239599</v>
      </c>
      <c r="H3352">
        <v>-11.455726027247</v>
      </c>
      <c r="I3352">
        <v>-29.434566393025399</v>
      </c>
      <c r="J3352">
        <v>-10.8263175084496</v>
      </c>
      <c r="K3352">
        <v>47.161826552194398</v>
      </c>
      <c r="L3352">
        <v>43.370100070237399</v>
      </c>
      <c r="M3352">
        <v>27.1186617174472</v>
      </c>
      <c r="N3352">
        <v>0.91959779175299305</v>
      </c>
      <c r="O3352">
        <v>61.378816793893101</v>
      </c>
      <c r="P3352">
        <v>57.593984962405997</v>
      </c>
      <c r="Q3352">
        <v>8.3165643384238E-2</v>
      </c>
    </row>
    <row r="3353" spans="1:17" hidden="1" x14ac:dyDescent="0.3">
      <c r="A3353" t="s">
        <v>6870</v>
      </c>
      <c r="B3353" t="s">
        <v>6871</v>
      </c>
      <c r="C3353" t="str">
        <f>IFERROR(VLOOKUP(Table1[[#This Row],[Ticker]],[1]!Table1[[Symbol]:[Industry]],2,FALSE),"-")</f>
        <v>-</v>
      </c>
      <c r="D3353" t="s">
        <v>140</v>
      </c>
      <c r="E3353">
        <v>52.4</v>
      </c>
      <c r="F3353">
        <v>20.96</v>
      </c>
      <c r="G3353">
        <v>-28.674797676656802</v>
      </c>
      <c r="H3353">
        <v>-11.289529337798401</v>
      </c>
      <c r="I3353">
        <v>-29.839155014804302</v>
      </c>
      <c r="J3353">
        <v>-5.6228879346404597</v>
      </c>
      <c r="K3353">
        <v>21.282852218389898</v>
      </c>
      <c r="L3353">
        <v>22.865455602893999</v>
      </c>
      <c r="M3353">
        <v>55.624644153760997</v>
      </c>
      <c r="N3353">
        <v>1.1850484899059399</v>
      </c>
      <c r="O3353">
        <v>78.625954198473195</v>
      </c>
      <c r="P3353">
        <v>14.8493150684931</v>
      </c>
      <c r="Q3353">
        <v>6.6858648824591999E-2</v>
      </c>
    </row>
    <row r="3354" spans="1:17" hidden="1" x14ac:dyDescent="0.3">
      <c r="A3354" t="s">
        <v>6872</v>
      </c>
      <c r="B3354" t="s">
        <v>6873</v>
      </c>
      <c r="C3354" t="str">
        <f>IFERROR(VLOOKUP(Table1[[#This Row],[Ticker]],[1]!Table1[[Symbol]:[Industry]],2,FALSE),"-")</f>
        <v>-</v>
      </c>
      <c r="D3354" t="s">
        <v>1467</v>
      </c>
      <c r="E3354">
        <v>52.375</v>
      </c>
      <c r="F3354">
        <v>20.95</v>
      </c>
      <c r="G3354">
        <v>-13.3537644663247</v>
      </c>
      <c r="H3354">
        <v>2.1415837667840698</v>
      </c>
      <c r="I3354">
        <v>-31.021180087549102</v>
      </c>
      <c r="J3354">
        <v>-3.8718727816247198</v>
      </c>
      <c r="K3354">
        <v>20.8272243480972</v>
      </c>
      <c r="L3354">
        <v>20.963601339457099</v>
      </c>
      <c r="M3354">
        <v>54.875230044612003</v>
      </c>
      <c r="N3354">
        <v>0.89586860234148802</v>
      </c>
      <c r="O3354">
        <v>32.696897374701599</v>
      </c>
      <c r="P3354">
        <v>22.086247086246999</v>
      </c>
      <c r="Q3354">
        <v>1.5440564825077E-2</v>
      </c>
    </row>
    <row r="3355" spans="1:17" hidden="1" x14ac:dyDescent="0.3">
      <c r="A3355" t="s">
        <v>6874</v>
      </c>
      <c r="B3355" t="s">
        <v>6875</v>
      </c>
      <c r="C3355" t="str">
        <f>IFERROR(VLOOKUP(Table1[[#This Row],[Ticker]],[1]!Table1[[Symbol]:[Industry]],2,FALSE),"-")</f>
        <v>-</v>
      </c>
      <c r="E3355">
        <v>52.214399999999998</v>
      </c>
      <c r="F3355">
        <v>72.52</v>
      </c>
      <c r="G3355">
        <v>-51.278177132310397</v>
      </c>
      <c r="H3355">
        <v>-4.0860776856387204</v>
      </c>
      <c r="I3355">
        <v>-23.250105704686099</v>
      </c>
      <c r="J3355">
        <v>-1.06483059330412</v>
      </c>
      <c r="K3355">
        <v>72.819122416077306</v>
      </c>
      <c r="L3355">
        <v>79.438500636237507</v>
      </c>
      <c r="M3355">
        <v>52.271441451258497</v>
      </c>
      <c r="N3355">
        <v>1.6762065785658</v>
      </c>
      <c r="O3355">
        <v>36.238279095421902</v>
      </c>
      <c r="P3355">
        <v>10.7175572519083</v>
      </c>
      <c r="Q3355">
        <v>0.11376248424228</v>
      </c>
    </row>
    <row r="3356" spans="1:17" hidden="1" x14ac:dyDescent="0.3">
      <c r="A3356" t="s">
        <v>6876</v>
      </c>
      <c r="B3356" t="s">
        <v>6877</v>
      </c>
      <c r="C3356" t="str">
        <f>IFERROR(VLOOKUP(Table1[[#This Row],[Ticker]],[1]!Table1[[Symbol]:[Industry]],2,FALSE),"-")</f>
        <v>-</v>
      </c>
      <c r="D3356" t="s">
        <v>230</v>
      </c>
      <c r="E3356">
        <v>51.896469600000003</v>
      </c>
      <c r="F3356">
        <v>2.4</v>
      </c>
      <c r="G3356">
        <v>152.63851352595299</v>
      </c>
      <c r="H3356">
        <v>18.816347599442601</v>
      </c>
      <c r="I3356">
        <v>-32.136123806527998</v>
      </c>
      <c r="J3356">
        <v>-14.002334574956601</v>
      </c>
      <c r="K3356">
        <v>2.4016507827071698</v>
      </c>
      <c r="L3356">
        <v>2.4415830753942802</v>
      </c>
      <c r="M3356">
        <v>44.752101631348197</v>
      </c>
      <c r="N3356">
        <v>0.87405495113405796</v>
      </c>
      <c r="O3356">
        <v>154.166666666666</v>
      </c>
      <c r="P3356">
        <v>208.35117773019201</v>
      </c>
    </row>
    <row r="3357" spans="1:17" hidden="1" x14ac:dyDescent="0.3">
      <c r="A3357" t="s">
        <v>6878</v>
      </c>
      <c r="B3357" t="s">
        <v>6879</v>
      </c>
      <c r="C3357" t="str">
        <f>IFERROR(VLOOKUP(Table1[[#This Row],[Ticker]],[1]!Table1[[Symbol]:[Industry]],2,FALSE),"-")</f>
        <v>-</v>
      </c>
      <c r="D3357" t="s">
        <v>21</v>
      </c>
      <c r="E3357">
        <v>51.687515906000002</v>
      </c>
      <c r="F3357">
        <v>17.78</v>
      </c>
      <c r="G3357">
        <v>21.709325740256201</v>
      </c>
      <c r="H3357">
        <v>-15.012669387469</v>
      </c>
      <c r="I3357">
        <v>-7.2283109195850699</v>
      </c>
      <c r="J3357">
        <v>-6.3266642376893696</v>
      </c>
      <c r="K3357">
        <v>18.757793151919099</v>
      </c>
      <c r="L3357">
        <v>17.552216755399201</v>
      </c>
      <c r="M3357">
        <v>33.7895951643671</v>
      </c>
      <c r="N3357">
        <v>0.57647608068979905</v>
      </c>
      <c r="O3357">
        <v>40.287154258519003</v>
      </c>
      <c r="P3357">
        <v>50.437705600965302</v>
      </c>
      <c r="Q3357">
        <v>6.7645210271801995E-2</v>
      </c>
    </row>
    <row r="3358" spans="1:17" hidden="1" x14ac:dyDescent="0.3">
      <c r="A3358" t="s">
        <v>6880</v>
      </c>
      <c r="B3358" t="s">
        <v>6881</v>
      </c>
      <c r="C3358" t="str">
        <f>IFERROR(VLOOKUP(Table1[[#This Row],[Ticker]],[1]!Table1[[Symbol]:[Industry]],2,FALSE),"-")</f>
        <v>-</v>
      </c>
      <c r="E3358">
        <v>51.662511700000003</v>
      </c>
      <c r="F3358">
        <v>37</v>
      </c>
      <c r="G3358">
        <v>113.83815472559399</v>
      </c>
      <c r="H3358">
        <v>22.553282203087001</v>
      </c>
      <c r="I3358">
        <v>-17.290589319503301</v>
      </c>
      <c r="J3358">
        <v>-1.2750618476839399</v>
      </c>
      <c r="K3358">
        <v>36.9144668551222</v>
      </c>
      <c r="L3358">
        <v>31.7651250803249</v>
      </c>
      <c r="M3358">
        <v>54.746581712483199</v>
      </c>
      <c r="N3358">
        <v>0.42704354469060302</v>
      </c>
      <c r="O3358">
        <v>51.351351351351298</v>
      </c>
      <c r="P3358">
        <v>139.191919191919</v>
      </c>
    </row>
    <row r="3359" spans="1:17" hidden="1" x14ac:dyDescent="0.3">
      <c r="A3359" t="s">
        <v>6882</v>
      </c>
      <c r="B3359" t="s">
        <v>6883</v>
      </c>
      <c r="C3359" t="str">
        <f>IFERROR(VLOOKUP(Table1[[#This Row],[Ticker]],[1]!Table1[[Symbol]:[Industry]],2,FALSE),"-")</f>
        <v>-</v>
      </c>
      <c r="E3359">
        <v>51.637104399999998</v>
      </c>
      <c r="F3359">
        <v>105.2</v>
      </c>
      <c r="G3359">
        <v>126.924412991708</v>
      </c>
      <c r="H3359">
        <v>14.4323763075766</v>
      </c>
      <c r="I3359">
        <v>51.123053731090103</v>
      </c>
      <c r="J3359">
        <v>2.4866633239628899</v>
      </c>
      <c r="K3359">
        <v>96.250853650986699</v>
      </c>
      <c r="L3359">
        <v>73.999291810512901</v>
      </c>
      <c r="M3359">
        <v>45.156261686906497</v>
      </c>
      <c r="N3359">
        <v>0.19775771680392701</v>
      </c>
      <c r="O3359">
        <v>7.4144486692015104</v>
      </c>
      <c r="P3359">
        <v>182.03753351206399</v>
      </c>
      <c r="Q3359">
        <v>8.6128620451956003E-2</v>
      </c>
    </row>
    <row r="3360" spans="1:17" hidden="1" x14ac:dyDescent="0.3">
      <c r="A3360" t="s">
        <v>6884</v>
      </c>
      <c r="B3360" t="s">
        <v>6885</v>
      </c>
      <c r="C3360" t="str">
        <f>IFERROR(VLOOKUP(Table1[[#This Row],[Ticker]],[1]!Table1[[Symbol]:[Industry]],2,FALSE),"-")</f>
        <v>-</v>
      </c>
      <c r="D3360" t="s">
        <v>59</v>
      </c>
      <c r="E3360">
        <v>51.625</v>
      </c>
      <c r="F3360">
        <v>4.13</v>
      </c>
      <c r="G3360">
        <v>-46.992737275992297</v>
      </c>
      <c r="H3360">
        <v>-4.7900822683302202</v>
      </c>
      <c r="I3360">
        <v>-41.404721727372198</v>
      </c>
      <c r="J3360">
        <v>2.4562814358981502</v>
      </c>
      <c r="K3360">
        <v>4.1169559140979901</v>
      </c>
      <c r="L3360">
        <v>4.1915171856629598</v>
      </c>
      <c r="M3360">
        <v>63.940428782586103</v>
      </c>
      <c r="N3360">
        <v>1.0444552624410799</v>
      </c>
      <c r="O3360">
        <v>52.784503631961201</v>
      </c>
      <c r="P3360">
        <v>20.058139534883701</v>
      </c>
      <c r="Q3360">
        <v>0.10967896434124701</v>
      </c>
    </row>
    <row r="3361" spans="1:17" hidden="1" x14ac:dyDescent="0.3">
      <c r="A3361" t="s">
        <v>6886</v>
      </c>
      <c r="B3361" t="s">
        <v>6887</v>
      </c>
      <c r="C3361" t="str">
        <f>IFERROR(VLOOKUP(Table1[[#This Row],[Ticker]],[1]!Table1[[Symbol]:[Industry]],2,FALSE),"-")</f>
        <v>-</v>
      </c>
      <c r="E3361">
        <v>51.496000000000002</v>
      </c>
      <c r="F3361">
        <v>164</v>
      </c>
      <c r="G3361">
        <v>291.94903451586299</v>
      </c>
      <c r="H3361">
        <v>43.274116494253498</v>
      </c>
      <c r="I3361">
        <v>318.44318190005902</v>
      </c>
      <c r="J3361">
        <v>6.8985002108427897</v>
      </c>
      <c r="K3361">
        <v>113.17990165975201</v>
      </c>
      <c r="L3361">
        <v>84.746537780089596</v>
      </c>
      <c r="M3361">
        <v>99.951214047583605</v>
      </c>
      <c r="N3361">
        <v>0.59315956051860996</v>
      </c>
      <c r="O3361">
        <v>0</v>
      </c>
      <c r="P3361">
        <v>373.30447330447299</v>
      </c>
    </row>
    <row r="3362" spans="1:17" hidden="1" x14ac:dyDescent="0.3">
      <c r="A3362" t="s">
        <v>6888</v>
      </c>
      <c r="B3362" t="s">
        <v>6889</v>
      </c>
      <c r="C3362" t="str">
        <f>IFERROR(VLOOKUP(Table1[[#This Row],[Ticker]],[1]!Table1[[Symbol]:[Industry]],2,FALSE),"-")</f>
        <v>-</v>
      </c>
      <c r="D3362" t="s">
        <v>387</v>
      </c>
      <c r="E3362">
        <v>51.472859999999997</v>
      </c>
      <c r="F3362">
        <v>33.450000000000003</v>
      </c>
      <c r="G3362">
        <v>61.5177439135635</v>
      </c>
      <c r="H3362">
        <v>-8.2770468509134094</v>
      </c>
      <c r="I3362">
        <v>-15.6053178011671</v>
      </c>
      <c r="J3362">
        <v>-3.5721521999044601</v>
      </c>
      <c r="K3362">
        <v>33.826610167924201</v>
      </c>
      <c r="L3362">
        <v>31.623853461163701</v>
      </c>
      <c r="M3362">
        <v>60.321680940654403</v>
      </c>
      <c r="N3362">
        <v>0.51381540270429105</v>
      </c>
      <c r="O3362">
        <v>68.460388639760794</v>
      </c>
      <c r="P3362">
        <v>99.107142857142804</v>
      </c>
      <c r="Q3362">
        <v>0.13300227209642301</v>
      </c>
    </row>
    <row r="3363" spans="1:17" hidden="1" x14ac:dyDescent="0.3">
      <c r="A3363" t="s">
        <v>6890</v>
      </c>
      <c r="B3363" t="s">
        <v>6891</v>
      </c>
      <c r="C3363" t="str">
        <f>IFERROR(VLOOKUP(Table1[[#This Row],[Ticker]],[1]!Table1[[Symbol]:[Industry]],2,FALSE),"-")</f>
        <v>-</v>
      </c>
      <c r="D3363" t="s">
        <v>408</v>
      </c>
      <c r="E3363">
        <v>51.424485480000001</v>
      </c>
      <c r="F3363">
        <v>34.799999999999997</v>
      </c>
      <c r="G3363">
        <v>-65.094024206584393</v>
      </c>
      <c r="H3363">
        <v>1.87555812575843</v>
      </c>
      <c r="I3363">
        <v>-51.743272065922497</v>
      </c>
      <c r="J3363">
        <v>10.9044253318032</v>
      </c>
      <c r="K3363">
        <v>34.961047657096202</v>
      </c>
      <c r="M3363">
        <v>61.409831620461702</v>
      </c>
      <c r="N3363">
        <v>1.2595837897042701</v>
      </c>
      <c r="O3363">
        <v>76.436781609195407</v>
      </c>
      <c r="P3363">
        <v>15.614617940199301</v>
      </c>
    </row>
    <row r="3364" spans="1:17" hidden="1" x14ac:dyDescent="0.3">
      <c r="A3364" t="s">
        <v>6892</v>
      </c>
      <c r="B3364" t="s">
        <v>6893</v>
      </c>
      <c r="C3364" t="str">
        <f>IFERROR(VLOOKUP(Table1[[#This Row],[Ticker]],[1]!Table1[[Symbol]:[Industry]],2,FALSE),"-")</f>
        <v>-</v>
      </c>
      <c r="D3364" t="s">
        <v>230</v>
      </c>
      <c r="E3364">
        <v>51.184910250000001</v>
      </c>
      <c r="F3364">
        <v>107.5</v>
      </c>
      <c r="G3364">
        <v>54.622796725706003</v>
      </c>
      <c r="H3364">
        <v>4.7444105847748297</v>
      </c>
      <c r="I3364">
        <v>-43.0927559154064</v>
      </c>
      <c r="J3364">
        <v>7.2440069982793904</v>
      </c>
      <c r="K3364">
        <v>105.301940259592</v>
      </c>
      <c r="L3364">
        <v>103.64113172926</v>
      </c>
      <c r="M3364">
        <v>60.767354051897897</v>
      </c>
      <c r="N3364">
        <v>1.8194722679573301</v>
      </c>
      <c r="O3364">
        <v>51.4418604651162</v>
      </c>
      <c r="P3364">
        <v>110.78431372548999</v>
      </c>
      <c r="Q3364">
        <v>5.5705749226313002E-2</v>
      </c>
    </row>
    <row r="3365" spans="1:17" hidden="1" x14ac:dyDescent="0.3">
      <c r="A3365" t="s">
        <v>6894</v>
      </c>
      <c r="B3365" t="s">
        <v>6895</v>
      </c>
      <c r="C3365" t="str">
        <f>IFERROR(VLOOKUP(Table1[[#This Row],[Ticker]],[1]!Table1[[Symbol]:[Industry]],2,FALSE),"-")</f>
        <v>-</v>
      </c>
      <c r="D3365" t="s">
        <v>546</v>
      </c>
      <c r="E3365">
        <v>51.07</v>
      </c>
      <c r="F3365">
        <v>255.35</v>
      </c>
      <c r="G3365">
        <v>291.13620454362399</v>
      </c>
      <c r="H3365">
        <v>-6.4449253601150298</v>
      </c>
      <c r="I3365">
        <v>26.024014701364202</v>
      </c>
      <c r="J3365">
        <v>0.32525821632885599</v>
      </c>
      <c r="K3365">
        <v>244.98605697347099</v>
      </c>
      <c r="L3365">
        <v>198.699740811087</v>
      </c>
      <c r="M3365">
        <v>58.881035665330799</v>
      </c>
      <c r="N3365">
        <v>1.9676773150086599</v>
      </c>
      <c r="O3365">
        <v>16.232621891521401</v>
      </c>
      <c r="P3365">
        <v>347.903876512892</v>
      </c>
      <c r="Q3365">
        <v>0.16778835179681301</v>
      </c>
    </row>
    <row r="3366" spans="1:17" hidden="1" x14ac:dyDescent="0.3">
      <c r="A3366" t="s">
        <v>6896</v>
      </c>
      <c r="B3366" t="s">
        <v>6897</v>
      </c>
      <c r="C3366" t="str">
        <f>IFERROR(VLOOKUP(Table1[[#This Row],[Ticker]],[1]!Table1[[Symbol]:[Industry]],2,FALSE),"-")</f>
        <v>-</v>
      </c>
      <c r="D3366" t="s">
        <v>482</v>
      </c>
      <c r="E3366">
        <v>51.031878389999903</v>
      </c>
      <c r="F3366">
        <v>4.7699999999999996</v>
      </c>
      <c r="G3366">
        <v>111.959668369496</v>
      </c>
      <c r="H3366">
        <v>21.413024969259698</v>
      </c>
      <c r="I3366">
        <v>114.063338385237</v>
      </c>
      <c r="J3366">
        <v>-7.6334433505741197</v>
      </c>
      <c r="K3366">
        <v>4.3699186924418898</v>
      </c>
      <c r="L3366">
        <v>3.3072974204088599</v>
      </c>
      <c r="M3366">
        <v>46.923656807786003</v>
      </c>
      <c r="N3366">
        <v>1.89625139053695</v>
      </c>
      <c r="O3366">
        <v>14.8846960167715</v>
      </c>
      <c r="P3366">
        <v>167.97752808988699</v>
      </c>
      <c r="Q3366">
        <v>0.10942837844763301</v>
      </c>
    </row>
    <row r="3367" spans="1:17" hidden="1" x14ac:dyDescent="0.3">
      <c r="A3367" t="s">
        <v>6898</v>
      </c>
      <c r="B3367" t="s">
        <v>6899</v>
      </c>
      <c r="C3367" t="str">
        <f>IFERROR(VLOOKUP(Table1[[#This Row],[Ticker]],[1]!Table1[[Symbol]:[Industry]],2,FALSE),"-")</f>
        <v>-</v>
      </c>
      <c r="D3367" t="s">
        <v>1099</v>
      </c>
      <c r="E3367">
        <v>51.011024999999997</v>
      </c>
      <c r="F3367">
        <v>115.75</v>
      </c>
      <c r="G3367">
        <v>27.693967915005398</v>
      </c>
      <c r="H3367">
        <v>33.901096794477098</v>
      </c>
      <c r="I3367">
        <v>24.093401548528799</v>
      </c>
      <c r="J3367">
        <v>11.224938152316</v>
      </c>
      <c r="K3367">
        <v>88.158012009996497</v>
      </c>
      <c r="L3367">
        <v>82.841880407530397</v>
      </c>
      <c r="M3367">
        <v>93.303923375438501</v>
      </c>
      <c r="N3367">
        <v>3.07173536460928</v>
      </c>
      <c r="O3367">
        <v>0</v>
      </c>
      <c r="P3367">
        <v>65.309911453870299</v>
      </c>
      <c r="Q3367">
        <v>3.136413230328E-3</v>
      </c>
    </row>
    <row r="3368" spans="1:17" hidden="1" x14ac:dyDescent="0.3">
      <c r="A3368" t="s">
        <v>6900</v>
      </c>
      <c r="B3368" t="s">
        <v>6901</v>
      </c>
      <c r="C3368" t="str">
        <f>IFERROR(VLOOKUP(Table1[[#This Row],[Ticker]],[1]!Table1[[Symbol]:[Industry]],2,FALSE),"-")</f>
        <v>-</v>
      </c>
      <c r="D3368" t="s">
        <v>140</v>
      </c>
      <c r="E3368">
        <v>50.981124319999999</v>
      </c>
      <c r="F3368">
        <v>30.04</v>
      </c>
      <c r="G3368">
        <v>23.603534441321699</v>
      </c>
      <c r="H3368">
        <v>-0.99386566606312399</v>
      </c>
      <c r="I3368">
        <v>-20.445560329320202</v>
      </c>
      <c r="J3368">
        <v>-4.8104153830374798</v>
      </c>
      <c r="K3368">
        <v>29.732808110495</v>
      </c>
      <c r="L3368">
        <v>27.906718042279198</v>
      </c>
      <c r="M3368">
        <v>62.082760224292898</v>
      </c>
      <c r="N3368">
        <v>1.417033439571</v>
      </c>
      <c r="O3368">
        <v>25.8988015978695</v>
      </c>
      <c r="P3368">
        <v>90.730158730158706</v>
      </c>
      <c r="Q3368">
        <v>6.3313823440538E-2</v>
      </c>
    </row>
    <row r="3369" spans="1:17" hidden="1" x14ac:dyDescent="0.3">
      <c r="A3369" t="s">
        <v>6902</v>
      </c>
      <c r="B3369" t="s">
        <v>6903</v>
      </c>
      <c r="C3369" t="str">
        <f>IFERROR(VLOOKUP(Table1[[#This Row],[Ticker]],[1]!Table1[[Symbol]:[Industry]],2,FALSE),"-")</f>
        <v>-</v>
      </c>
      <c r="E3369">
        <v>50.899717600000002</v>
      </c>
      <c r="F3369">
        <v>61.61</v>
      </c>
      <c r="G3369">
        <v>-18.577334656965899</v>
      </c>
      <c r="H3369">
        <v>3.3026156605269499</v>
      </c>
      <c r="I3369">
        <v>-40.446682476649997</v>
      </c>
      <c r="J3369">
        <v>-11.715468376787699</v>
      </c>
      <c r="K3369">
        <v>59.144774487658601</v>
      </c>
      <c r="L3369">
        <v>63.480572356767702</v>
      </c>
      <c r="M3369">
        <v>60.992220360612599</v>
      </c>
      <c r="N3369">
        <v>1.6667440455654801</v>
      </c>
      <c r="O3369">
        <v>49.991884434345003</v>
      </c>
      <c r="P3369">
        <v>25.734693877550999</v>
      </c>
      <c r="Q3369">
        <v>2.1600353697906E-2</v>
      </c>
    </row>
    <row r="3370" spans="1:17" hidden="1" x14ac:dyDescent="0.3">
      <c r="A3370" t="s">
        <v>6904</v>
      </c>
      <c r="B3370" t="s">
        <v>6905</v>
      </c>
      <c r="C3370" t="str">
        <f>IFERROR(VLOOKUP(Table1[[#This Row],[Ticker]],[1]!Table1[[Symbol]:[Industry]],2,FALSE),"-")</f>
        <v>-</v>
      </c>
      <c r="D3370" t="s">
        <v>546</v>
      </c>
      <c r="E3370">
        <v>50.853000000000002</v>
      </c>
      <c r="F3370">
        <v>165</v>
      </c>
      <c r="G3370">
        <v>-23.501912614472801</v>
      </c>
      <c r="H3370">
        <v>2.5005581257584302</v>
      </c>
      <c r="I3370">
        <v>-14.4276131535752</v>
      </c>
      <c r="J3370">
        <v>4.4941689215468203</v>
      </c>
      <c r="K3370">
        <v>152.211480688987</v>
      </c>
      <c r="L3370">
        <v>132.309140259402</v>
      </c>
      <c r="M3370">
        <v>63.838143479840099</v>
      </c>
      <c r="N3370">
        <v>0.35318042063351701</v>
      </c>
      <c r="O3370">
        <v>9.0909090909090793</v>
      </c>
      <c r="P3370">
        <v>111.81001283697</v>
      </c>
      <c r="Q3370">
        <v>0.160220745319758</v>
      </c>
    </row>
    <row r="3371" spans="1:17" hidden="1" x14ac:dyDescent="0.3">
      <c r="A3371" t="s">
        <v>6906</v>
      </c>
      <c r="B3371" t="s">
        <v>6907</v>
      </c>
      <c r="C3371" t="str">
        <f>IFERROR(VLOOKUP(Table1[[#This Row],[Ticker]],[1]!Table1[[Symbol]:[Industry]],2,FALSE),"-")</f>
        <v>-</v>
      </c>
      <c r="D3371" t="s">
        <v>46</v>
      </c>
      <c r="E3371">
        <v>50.761835099999999</v>
      </c>
      <c r="F3371">
        <v>84.3</v>
      </c>
      <c r="G3371">
        <v>209.170045057484</v>
      </c>
      <c r="H3371">
        <v>62.289077763220597</v>
      </c>
      <c r="I3371">
        <v>189.06841624576501</v>
      </c>
      <c r="J3371">
        <v>26.162579875672002</v>
      </c>
      <c r="K3371">
        <v>58.066458267161998</v>
      </c>
      <c r="L3371">
        <v>40.679131820668097</v>
      </c>
      <c r="M3371">
        <v>88.462536115139699</v>
      </c>
      <c r="N3371">
        <v>0.79822616407982205</v>
      </c>
      <c r="O3371">
        <v>0</v>
      </c>
      <c r="P3371">
        <v>234.52380952380901</v>
      </c>
      <c r="Q3371">
        <v>0.14098829337546501</v>
      </c>
    </row>
    <row r="3372" spans="1:17" hidden="1" x14ac:dyDescent="0.3">
      <c r="A3372" t="s">
        <v>6908</v>
      </c>
      <c r="B3372" t="s">
        <v>6909</v>
      </c>
      <c r="C3372" t="str">
        <f>IFERROR(VLOOKUP(Table1[[#This Row],[Ticker]],[1]!Table1[[Symbol]:[Industry]],2,FALSE),"-")</f>
        <v>-</v>
      </c>
      <c r="D3372" t="s">
        <v>903</v>
      </c>
      <c r="E3372">
        <v>50.530417499999999</v>
      </c>
      <c r="F3372">
        <v>90.78</v>
      </c>
      <c r="G3372">
        <v>-5.5121803079088698</v>
      </c>
      <c r="H3372">
        <v>8.6826061662135707</v>
      </c>
      <c r="I3372">
        <v>-14.756092132839999</v>
      </c>
      <c r="J3372">
        <v>-9.0152485759240708</v>
      </c>
      <c r="K3372">
        <v>89.154331994937493</v>
      </c>
      <c r="L3372">
        <v>85.499280606974693</v>
      </c>
      <c r="M3372">
        <v>44.618685248109003</v>
      </c>
      <c r="N3372">
        <v>0.69163967926232905</v>
      </c>
      <c r="O3372">
        <v>15.774399647499401</v>
      </c>
      <c r="P3372">
        <v>31.469949312092702</v>
      </c>
      <c r="Q3372">
        <v>7.6292664160042004E-2</v>
      </c>
    </row>
    <row r="3373" spans="1:17" hidden="1" x14ac:dyDescent="0.3">
      <c r="A3373" t="s">
        <v>6910</v>
      </c>
      <c r="B3373" t="s">
        <v>6911</v>
      </c>
      <c r="C3373" t="str">
        <f>IFERROR(VLOOKUP(Table1[[#This Row],[Ticker]],[1]!Table1[[Symbol]:[Industry]],2,FALSE),"-")</f>
        <v>-</v>
      </c>
      <c r="E3373">
        <v>50.418788399999997</v>
      </c>
      <c r="F3373">
        <v>30.9</v>
      </c>
      <c r="G3373">
        <v>-3.7959359848141001</v>
      </c>
      <c r="H3373">
        <v>37.605632446619502</v>
      </c>
      <c r="I3373">
        <v>12.0933732165058</v>
      </c>
      <c r="J3373">
        <v>-0.52773088682986202</v>
      </c>
      <c r="K3373">
        <v>24.8197680116307</v>
      </c>
      <c r="M3373">
        <v>65.466515841966597</v>
      </c>
      <c r="N3373">
        <v>1.2709620476610699</v>
      </c>
      <c r="O3373">
        <v>11.9093851132686</v>
      </c>
      <c r="P3373">
        <v>71.6666666666666</v>
      </c>
    </row>
    <row r="3374" spans="1:17" hidden="1" x14ac:dyDescent="0.3">
      <c r="A3374" t="s">
        <v>6912</v>
      </c>
      <c r="B3374" t="s">
        <v>6913</v>
      </c>
      <c r="C3374" t="str">
        <f>IFERROR(VLOOKUP(Table1[[#This Row],[Ticker]],[1]!Table1[[Symbol]:[Industry]],2,FALSE),"-")</f>
        <v>-</v>
      </c>
      <c r="D3374" t="s">
        <v>292</v>
      </c>
      <c r="E3374">
        <v>50.387500000000003</v>
      </c>
      <c r="F3374">
        <v>36.25</v>
      </c>
      <c r="G3374">
        <v>-44.257567598315703</v>
      </c>
      <c r="H3374">
        <v>11.6941065128552</v>
      </c>
      <c r="I3374">
        <v>-10.6044109270614</v>
      </c>
      <c r="J3374">
        <v>-4.2185135355170697E-2</v>
      </c>
      <c r="K3374">
        <v>33.828064272618903</v>
      </c>
      <c r="L3374">
        <v>34.709235292722099</v>
      </c>
      <c r="M3374">
        <v>58.256444949049801</v>
      </c>
      <c r="N3374">
        <v>2.0237055803117001</v>
      </c>
      <c r="O3374">
        <v>57.793103448275801</v>
      </c>
      <c r="P3374">
        <v>34.259259259259203</v>
      </c>
      <c r="Q3374">
        <v>-7.9483056756121995E-2</v>
      </c>
    </row>
    <row r="3375" spans="1:17" hidden="1" x14ac:dyDescent="0.3">
      <c r="A3375" t="s">
        <v>6914</v>
      </c>
      <c r="B3375" t="s">
        <v>6915</v>
      </c>
      <c r="C3375" t="str">
        <f>IFERROR(VLOOKUP(Table1[[#This Row],[Ticker]],[1]!Table1[[Symbol]:[Industry]],2,FALSE),"-")</f>
        <v>-</v>
      </c>
      <c r="D3375" t="s">
        <v>703</v>
      </c>
      <c r="E3375">
        <v>50.318970368000002</v>
      </c>
      <c r="F3375">
        <v>5.12</v>
      </c>
      <c r="G3375">
        <v>12.651626369254799</v>
      </c>
      <c r="H3375">
        <v>-9.3969750810726698</v>
      </c>
      <c r="I3375">
        <v>9.0371767996326895</v>
      </c>
      <c r="J3375">
        <v>2.1249381523160502</v>
      </c>
      <c r="K3375">
        <v>4.7894063891263698</v>
      </c>
      <c r="L3375">
        <v>4.3604713008184701</v>
      </c>
      <c r="M3375">
        <v>54.6264816760931</v>
      </c>
      <c r="N3375">
        <v>1.17752814416119</v>
      </c>
      <c r="O3375">
        <v>14.2578125</v>
      </c>
      <c r="P3375">
        <v>83.512544802867296</v>
      </c>
      <c r="Q3375">
        <v>7.0525832576146003E-2</v>
      </c>
    </row>
    <row r="3376" spans="1:17" hidden="1" x14ac:dyDescent="0.3">
      <c r="A3376" t="s">
        <v>6916</v>
      </c>
      <c r="B3376" t="s">
        <v>6917</v>
      </c>
      <c r="C3376" t="str">
        <f>IFERROR(VLOOKUP(Table1[[#This Row],[Ticker]],[1]!Table1[[Symbol]:[Industry]],2,FALSE),"-")</f>
        <v>-</v>
      </c>
      <c r="D3376" t="s">
        <v>915</v>
      </c>
      <c r="E3376">
        <v>50.258400000000002</v>
      </c>
      <c r="F3376">
        <v>48.7</v>
      </c>
      <c r="G3376">
        <v>-49.081250762330903</v>
      </c>
      <c r="H3376">
        <v>-4.2482103471479702</v>
      </c>
      <c r="I3376">
        <v>-50.975443403356998</v>
      </c>
      <c r="J3376">
        <v>5.6637136625201299</v>
      </c>
      <c r="K3376">
        <v>56.449636301573697</v>
      </c>
      <c r="L3376">
        <v>54.3248780605945</v>
      </c>
      <c r="M3376">
        <v>39.698943567198</v>
      </c>
      <c r="N3376">
        <v>1.3106382978723401</v>
      </c>
      <c r="O3376">
        <v>72.484599589322301</v>
      </c>
      <c r="P3376">
        <v>5.6399132321041296</v>
      </c>
    </row>
    <row r="3377" spans="1:17" hidden="1" x14ac:dyDescent="0.3">
      <c r="A3377" t="s">
        <v>6918</v>
      </c>
      <c r="B3377" t="s">
        <v>6919</v>
      </c>
      <c r="C3377" t="str">
        <f>IFERROR(VLOOKUP(Table1[[#This Row],[Ticker]],[1]!Table1[[Symbol]:[Industry]],2,FALSE),"-")</f>
        <v>-</v>
      </c>
      <c r="D3377" t="s">
        <v>546</v>
      </c>
      <c r="E3377">
        <v>50.216281000000002</v>
      </c>
      <c r="F3377">
        <v>42.95</v>
      </c>
      <c r="G3377">
        <v>-49.830641554420303</v>
      </c>
      <c r="H3377">
        <v>-33.369080509837602</v>
      </c>
      <c r="I3377">
        <v>5.6359906872103904</v>
      </c>
      <c r="J3377">
        <v>-1.5023345749566701</v>
      </c>
      <c r="K3377">
        <v>52.689114676021397</v>
      </c>
      <c r="L3377">
        <v>51.284019192149302</v>
      </c>
      <c r="M3377">
        <v>42.798168266748903</v>
      </c>
      <c r="N3377">
        <v>2.6550520966325499</v>
      </c>
      <c r="O3377">
        <v>87.380675203725204</v>
      </c>
      <c r="P3377">
        <v>44.175897952333003</v>
      </c>
      <c r="Q3377">
        <v>0.185004438467851</v>
      </c>
    </row>
    <row r="3378" spans="1:17" hidden="1" x14ac:dyDescent="0.3">
      <c r="A3378" t="s">
        <v>6920</v>
      </c>
      <c r="B3378" t="s">
        <v>6921</v>
      </c>
      <c r="C3378" t="str">
        <f>IFERROR(VLOOKUP(Table1[[#This Row],[Ticker]],[1]!Table1[[Symbol]:[Industry]],2,FALSE),"-")</f>
        <v>-</v>
      </c>
      <c r="D3378" t="s">
        <v>617</v>
      </c>
      <c r="E3378">
        <v>50.210951909999999</v>
      </c>
      <c r="F3378">
        <v>14.42</v>
      </c>
      <c r="G3378">
        <v>-44.342528511268497</v>
      </c>
      <c r="H3378">
        <v>2.1583528025645098</v>
      </c>
      <c r="I3378">
        <v>-50.641310198003197</v>
      </c>
      <c r="J3378">
        <v>-1.2750618476839399</v>
      </c>
      <c r="K3378">
        <v>18.077868940527601</v>
      </c>
      <c r="L3378">
        <v>21.1468125560292</v>
      </c>
      <c r="M3378">
        <v>35.294602411970203</v>
      </c>
      <c r="N3378">
        <v>1.1668949348826301</v>
      </c>
      <c r="O3378">
        <v>127.461858529819</v>
      </c>
      <c r="P3378">
        <v>25.938864628820902</v>
      </c>
      <c r="Q3378">
        <v>-1.5911011952415999E-2</v>
      </c>
    </row>
    <row r="3379" spans="1:17" hidden="1" x14ac:dyDescent="0.3">
      <c r="A3379" t="s">
        <v>6922</v>
      </c>
      <c r="B3379" t="s">
        <v>6923</v>
      </c>
      <c r="C3379" t="str">
        <f>IFERROR(VLOOKUP(Table1[[#This Row],[Ticker]],[1]!Table1[[Symbol]:[Industry]],2,FALSE),"-")</f>
        <v>-</v>
      </c>
      <c r="E3379">
        <v>50.177908199999997</v>
      </c>
      <c r="F3379">
        <v>21</v>
      </c>
      <c r="G3379">
        <v>209.57446519874699</v>
      </c>
      <c r="H3379">
        <v>-16.026896117170001</v>
      </c>
      <c r="I3379">
        <v>164.31277714802101</v>
      </c>
      <c r="J3379">
        <v>3.14089256827046</v>
      </c>
      <c r="K3379">
        <v>20.854332898822399</v>
      </c>
      <c r="L3379">
        <v>12.856418902888301</v>
      </c>
      <c r="M3379">
        <v>41.360589073846697</v>
      </c>
      <c r="N3379">
        <v>0.96519393535584497</v>
      </c>
      <c r="O3379">
        <v>29.285714285714199</v>
      </c>
      <c r="P3379">
        <v>234.928229665071</v>
      </c>
      <c r="Q3379">
        <v>0.16653084317151201</v>
      </c>
    </row>
    <row r="3380" spans="1:17" hidden="1" x14ac:dyDescent="0.3">
      <c r="A3380" t="s">
        <v>6924</v>
      </c>
      <c r="B3380" t="s">
        <v>6925</v>
      </c>
      <c r="C3380" t="str">
        <f>IFERROR(VLOOKUP(Table1[[#This Row],[Ticker]],[1]!Table1[[Symbol]:[Industry]],2,FALSE),"-")</f>
        <v>-</v>
      </c>
      <c r="D3380" t="s">
        <v>230</v>
      </c>
      <c r="E3380">
        <v>50.172800000000002</v>
      </c>
      <c r="F3380">
        <v>783.95</v>
      </c>
      <c r="G3380">
        <v>-36.369655499241802</v>
      </c>
      <c r="H3380">
        <v>-6.8648264896261697</v>
      </c>
      <c r="I3380">
        <v>-13.782126527253901</v>
      </c>
      <c r="J3380">
        <v>-3.4009970097786999</v>
      </c>
      <c r="K3380">
        <v>759.49063275146898</v>
      </c>
      <c r="L3380">
        <v>766.19739985557601</v>
      </c>
      <c r="M3380">
        <v>54.918762652609402</v>
      </c>
      <c r="N3380">
        <v>0.44572781587344601</v>
      </c>
      <c r="O3380">
        <v>20.5434020026787</v>
      </c>
      <c r="P3380">
        <v>30.658333333333299</v>
      </c>
      <c r="Q3380">
        <v>0.107914546302111</v>
      </c>
    </row>
    <row r="3381" spans="1:17" hidden="1" x14ac:dyDescent="0.3">
      <c r="A3381" t="s">
        <v>6926</v>
      </c>
      <c r="B3381" t="s">
        <v>6927</v>
      </c>
      <c r="C3381" t="str">
        <f>IFERROR(VLOOKUP(Table1[[#This Row],[Ticker]],[1]!Table1[[Symbol]:[Industry]],2,FALSE),"-")</f>
        <v>-</v>
      </c>
      <c r="D3381" t="s">
        <v>230</v>
      </c>
      <c r="E3381">
        <v>50.168333920000002</v>
      </c>
      <c r="F3381">
        <v>110.45</v>
      </c>
      <c r="G3381">
        <v>65.175819801399896</v>
      </c>
      <c r="H3381">
        <v>42.393919895952997</v>
      </c>
      <c r="I3381">
        <v>21.697508192434199</v>
      </c>
      <c r="J3381">
        <v>12.3107967381746</v>
      </c>
      <c r="K3381">
        <v>94.602945542408307</v>
      </c>
      <c r="L3381">
        <v>79.808150388271699</v>
      </c>
      <c r="M3381">
        <v>57.872277947944198</v>
      </c>
      <c r="N3381">
        <v>0.63299331054854802</v>
      </c>
      <c r="O3381">
        <v>11.090991398822901</v>
      </c>
      <c r="P3381">
        <v>111.509000382995</v>
      </c>
      <c r="Q3381">
        <v>7.7814245187930994E-2</v>
      </c>
    </row>
    <row r="3382" spans="1:17" hidden="1" x14ac:dyDescent="0.3">
      <c r="A3382" t="s">
        <v>6928</v>
      </c>
      <c r="B3382" t="s">
        <v>6929</v>
      </c>
      <c r="C3382" t="str">
        <f>IFERROR(VLOOKUP(Table1[[#This Row],[Ticker]],[1]!Table1[[Symbol]:[Industry]],2,FALSE),"-")</f>
        <v>-</v>
      </c>
      <c r="D3382" t="s">
        <v>1467</v>
      </c>
      <c r="E3382">
        <v>50.097667000000001</v>
      </c>
      <c r="F3382">
        <v>31.27</v>
      </c>
      <c r="G3382">
        <v>6.9754676083464799</v>
      </c>
      <c r="H3382">
        <v>4.0916308399412902</v>
      </c>
      <c r="I3382">
        <v>25.447537124886601</v>
      </c>
      <c r="J3382">
        <v>-2.86236343498553</v>
      </c>
      <c r="K3382">
        <v>27.6807388684031</v>
      </c>
      <c r="L3382">
        <v>24.349916046810598</v>
      </c>
      <c r="M3382">
        <v>49.593380462010202</v>
      </c>
      <c r="N3382">
        <v>0.51945923784633596</v>
      </c>
      <c r="O3382">
        <v>17.684681803645599</v>
      </c>
      <c r="P3382">
        <v>62.8645833333333</v>
      </c>
      <c r="Q3382">
        <v>0.112404438926563</v>
      </c>
    </row>
    <row r="3383" spans="1:17" hidden="1" x14ac:dyDescent="0.3">
      <c r="A3383" t="s">
        <v>6930</v>
      </c>
      <c r="B3383" t="s">
        <v>6931</v>
      </c>
      <c r="C3383" t="str">
        <f>IFERROR(VLOOKUP(Table1[[#This Row],[Ticker]],[1]!Table1[[Symbol]:[Industry]],2,FALSE),"-")</f>
        <v>-</v>
      </c>
      <c r="D3383" t="s">
        <v>686</v>
      </c>
      <c r="E3383">
        <v>50.008000000000003</v>
      </c>
      <c r="F3383">
        <v>35.72</v>
      </c>
      <c r="G3383">
        <v>50.174491061930702</v>
      </c>
      <c r="H3383">
        <v>30.318739943940201</v>
      </c>
      <c r="I3383">
        <v>15.250283007433</v>
      </c>
      <c r="J3383">
        <v>-3.74546843543484</v>
      </c>
      <c r="K3383">
        <v>32.628307475316298</v>
      </c>
      <c r="L3383">
        <v>29.733774116890999</v>
      </c>
      <c r="M3383">
        <v>57.2130018083677</v>
      </c>
      <c r="N3383">
        <v>2.6009350856686702</v>
      </c>
      <c r="O3383">
        <v>11.282194848824201</v>
      </c>
      <c r="P3383">
        <v>86.0416666666666</v>
      </c>
      <c r="Q3383">
        <v>0.105872768923436</v>
      </c>
    </row>
    <row r="3384" spans="1:17" hidden="1" x14ac:dyDescent="0.3">
      <c r="A3384" t="s">
        <v>6932</v>
      </c>
      <c r="B3384" t="s">
        <v>6933</v>
      </c>
      <c r="C3384" t="str">
        <f>IFERROR(VLOOKUP(Table1[[#This Row],[Ticker]],[1]!Table1[[Symbol]:[Industry]],2,FALSE),"-")</f>
        <v>-</v>
      </c>
      <c r="D3384" t="s">
        <v>242</v>
      </c>
      <c r="E3384">
        <v>49.906194499999998</v>
      </c>
      <c r="F3384">
        <v>12.41</v>
      </c>
      <c r="G3384">
        <v>61.864280646457203</v>
      </c>
      <c r="H3384">
        <v>-4.33804420369247</v>
      </c>
      <c r="I3384">
        <v>-17.6303887515183</v>
      </c>
      <c r="J3384">
        <v>-3.1737960248991302</v>
      </c>
      <c r="K3384">
        <v>13.147132114228</v>
      </c>
      <c r="L3384">
        <v>13.0000473194665</v>
      </c>
      <c r="M3384">
        <v>45.438042265699302</v>
      </c>
      <c r="N3384">
        <v>0.96222307733282098</v>
      </c>
      <c r="O3384">
        <v>77.034649476228793</v>
      </c>
      <c r="P3384">
        <v>96.6719492868462</v>
      </c>
      <c r="Q3384">
        <v>2.9130519318392001E-2</v>
      </c>
    </row>
    <row r="3385" spans="1:17" hidden="1" x14ac:dyDescent="0.3">
      <c r="A3385" t="s">
        <v>6934</v>
      </c>
      <c r="B3385" t="s">
        <v>6935</v>
      </c>
      <c r="C3385" t="str">
        <f>IFERROR(VLOOKUP(Table1[[#This Row],[Ticker]],[1]!Table1[[Symbol]:[Industry]],2,FALSE),"-")</f>
        <v>-</v>
      </c>
      <c r="D3385" t="s">
        <v>686</v>
      </c>
      <c r="E3385">
        <v>49.85904</v>
      </c>
      <c r="F3385">
        <v>46.86</v>
      </c>
      <c r="G3385">
        <v>585.72362551849994</v>
      </c>
      <c r="H3385">
        <v>8.92819828221214</v>
      </c>
      <c r="I3385">
        <v>122.414196278639</v>
      </c>
      <c r="J3385">
        <v>9.3816915599988207</v>
      </c>
      <c r="K3385">
        <v>40.440589474154898</v>
      </c>
      <c r="L3385">
        <v>30.5402108948511</v>
      </c>
      <c r="M3385">
        <v>75.654428944451098</v>
      </c>
      <c r="N3385">
        <v>1.3002794355285601</v>
      </c>
      <c r="O3385">
        <v>3.5638070849338401</v>
      </c>
      <c r="P3385">
        <v>809.90291262135895</v>
      </c>
      <c r="Q3385">
        <v>0.19008510815688001</v>
      </c>
    </row>
    <row r="3386" spans="1:17" hidden="1" x14ac:dyDescent="0.3">
      <c r="A3386" t="s">
        <v>6936</v>
      </c>
      <c r="B3386" t="s">
        <v>6937</v>
      </c>
      <c r="C3386" t="str">
        <f>IFERROR(VLOOKUP(Table1[[#This Row],[Ticker]],[1]!Table1[[Symbol]:[Industry]],2,FALSE),"-")</f>
        <v>-</v>
      </c>
      <c r="D3386" t="s">
        <v>80</v>
      </c>
      <c r="E3386">
        <v>49.527190324999999</v>
      </c>
      <c r="F3386">
        <v>15.79</v>
      </c>
      <c r="G3386">
        <v>-37.387190650168698</v>
      </c>
      <c r="H3386">
        <v>-5.3704096161770396</v>
      </c>
      <c r="I3386">
        <v>-23.045265846789501</v>
      </c>
      <c r="J3386">
        <v>-2.21373518936104</v>
      </c>
      <c r="K3386">
        <v>16.284104149681401</v>
      </c>
      <c r="L3386">
        <v>16.895188406048099</v>
      </c>
      <c r="M3386">
        <v>39.085840065101301</v>
      </c>
      <c r="N3386">
        <v>1.0419751207666601</v>
      </c>
      <c r="O3386">
        <v>32.995566814439499</v>
      </c>
    </row>
    <row r="3387" spans="1:17" hidden="1" x14ac:dyDescent="0.3">
      <c r="A3387" t="s">
        <v>6938</v>
      </c>
      <c r="B3387" t="s">
        <v>6939</v>
      </c>
      <c r="C3387" t="str">
        <f>IFERROR(VLOOKUP(Table1[[#This Row],[Ticker]],[1]!Table1[[Symbol]:[Industry]],2,FALSE),"-")</f>
        <v>-</v>
      </c>
      <c r="D3387" t="s">
        <v>304</v>
      </c>
      <c r="E3387">
        <v>49.347583999999998</v>
      </c>
      <c r="F3387">
        <v>16.850000000000001</v>
      </c>
      <c r="G3387">
        <v>41.3457429228378</v>
      </c>
      <c r="H3387">
        <v>12.9322128020174</v>
      </c>
      <c r="I3387">
        <v>5.82915550650503</v>
      </c>
      <c r="J3387">
        <v>2.8941976420484599</v>
      </c>
      <c r="K3387">
        <v>15.828545474586299</v>
      </c>
      <c r="L3387">
        <v>14.682584922810101</v>
      </c>
      <c r="M3387">
        <v>58.813893912054198</v>
      </c>
      <c r="N3387">
        <v>1.40900825193137</v>
      </c>
      <c r="O3387">
        <v>20.474777448071201</v>
      </c>
      <c r="P3387">
        <v>86.187845303867405</v>
      </c>
      <c r="Q3387">
        <v>5.5776723171503999E-2</v>
      </c>
    </row>
    <row r="3388" spans="1:17" hidden="1" x14ac:dyDescent="0.3">
      <c r="A3388" t="s">
        <v>6940</v>
      </c>
      <c r="B3388" t="s">
        <v>6941</v>
      </c>
      <c r="C3388" t="str">
        <f>IFERROR(VLOOKUP(Table1[[#This Row],[Ticker]],[1]!Table1[[Symbol]:[Industry]],2,FALSE),"-")</f>
        <v>-</v>
      </c>
      <c r="D3388" t="s">
        <v>401</v>
      </c>
      <c r="E3388">
        <v>49.264901999999999</v>
      </c>
      <c r="F3388">
        <v>9.08</v>
      </c>
      <c r="G3388">
        <v>-1.0000229697260601</v>
      </c>
      <c r="H3388">
        <v>2.03011180488993</v>
      </c>
      <c r="I3388">
        <v>-31.577857321234099</v>
      </c>
      <c r="J3388">
        <v>-3.64065324553341</v>
      </c>
      <c r="K3388">
        <v>8.9648734362884692</v>
      </c>
      <c r="L3388">
        <v>9.35138475309531</v>
      </c>
      <c r="M3388">
        <v>57.755434265761203</v>
      </c>
      <c r="N3388">
        <v>1.12542034249523</v>
      </c>
      <c r="O3388">
        <v>32.048458149779698</v>
      </c>
      <c r="P3388">
        <v>38.625954198473202</v>
      </c>
      <c r="Q3388">
        <v>9.2583937837488001E-2</v>
      </c>
    </row>
    <row r="3389" spans="1:17" hidden="1" x14ac:dyDescent="0.3">
      <c r="A3389" t="s">
        <v>6942</v>
      </c>
      <c r="B3389" t="s">
        <v>6943</v>
      </c>
      <c r="C3389" t="str">
        <f>IFERROR(VLOOKUP(Table1[[#This Row],[Ticker]],[1]!Table1[[Symbol]:[Industry]],2,FALSE),"-")</f>
        <v>-</v>
      </c>
      <c r="D3389" t="s">
        <v>546</v>
      </c>
      <c r="E3389">
        <v>49.186900199999997</v>
      </c>
      <c r="F3389">
        <v>38.270000000000003</v>
      </c>
      <c r="G3389">
        <v>67.929063816503501</v>
      </c>
      <c r="H3389">
        <v>-6.7428214454899704</v>
      </c>
      <c r="I3389">
        <v>20.464969675029401</v>
      </c>
      <c r="J3389">
        <v>-3.83603745744003</v>
      </c>
      <c r="K3389">
        <v>35.726294937044898</v>
      </c>
      <c r="L3389">
        <v>30.616665325027899</v>
      </c>
      <c r="M3389">
        <v>47.470760213010301</v>
      </c>
      <c r="N3389">
        <v>0.23803473307520701</v>
      </c>
      <c r="O3389">
        <v>18.343349882414401</v>
      </c>
      <c r="P3389">
        <v>102.486772486772</v>
      </c>
      <c r="Q3389">
        <v>7.9221055983450001E-2</v>
      </c>
    </row>
    <row r="3390" spans="1:17" hidden="1" x14ac:dyDescent="0.3">
      <c r="A3390" t="s">
        <v>6944</v>
      </c>
      <c r="B3390" t="s">
        <v>6945</v>
      </c>
      <c r="C3390" t="str">
        <f>IFERROR(VLOOKUP(Table1[[#This Row],[Ticker]],[1]!Table1[[Symbol]:[Industry]],2,FALSE),"-")</f>
        <v>-</v>
      </c>
      <c r="E3390">
        <v>49.085012466000002</v>
      </c>
      <c r="F3390">
        <v>6.23</v>
      </c>
      <c r="G3390">
        <v>-64.2753330937756</v>
      </c>
      <c r="H3390">
        <v>0.63615134609741197</v>
      </c>
      <c r="I3390">
        <v>-42.780790103440502</v>
      </c>
      <c r="J3390">
        <v>-5.2205778426745999E-3</v>
      </c>
      <c r="K3390">
        <v>6.0474794586851299</v>
      </c>
      <c r="L3390">
        <v>7.2397785908548498</v>
      </c>
      <c r="M3390">
        <v>47.5110434206508</v>
      </c>
      <c r="N3390">
        <v>1.07400994451168</v>
      </c>
      <c r="O3390">
        <v>89.406099518459001</v>
      </c>
      <c r="P3390">
        <v>31.157894736842099</v>
      </c>
      <c r="Q3390">
        <v>-7.3777970682137997E-2</v>
      </c>
    </row>
    <row r="3391" spans="1:17" hidden="1" x14ac:dyDescent="0.3">
      <c r="A3391" t="s">
        <v>6946</v>
      </c>
      <c r="B3391" t="s">
        <v>6947</v>
      </c>
      <c r="C3391" t="str">
        <f>IFERROR(VLOOKUP(Table1[[#This Row],[Ticker]],[1]!Table1[[Symbol]:[Industry]],2,FALSE),"-")</f>
        <v>-</v>
      </c>
      <c r="D3391" t="s">
        <v>130</v>
      </c>
      <c r="E3391">
        <v>49.079735534999998</v>
      </c>
      <c r="F3391">
        <v>3.45</v>
      </c>
      <c r="K3391">
        <v>3.4677458506360201</v>
      </c>
      <c r="L3391">
        <v>4.1767796842679701</v>
      </c>
      <c r="M3391">
        <v>60.755946489344097</v>
      </c>
      <c r="N3391">
        <v>1</v>
      </c>
      <c r="Q3391">
        <v>-4.7233022382218999E-2</v>
      </c>
    </row>
    <row r="3392" spans="1:17" hidden="1" x14ac:dyDescent="0.3">
      <c r="A3392" t="s">
        <v>6948</v>
      </c>
      <c r="B3392" t="s">
        <v>6949</v>
      </c>
      <c r="C3392" t="str">
        <f>IFERROR(VLOOKUP(Table1[[#This Row],[Ticker]],[1]!Table1[[Symbol]:[Industry]],2,FALSE),"-")</f>
        <v>-</v>
      </c>
      <c r="E3392">
        <v>49.010423166000002</v>
      </c>
      <c r="F3392">
        <v>28.89</v>
      </c>
      <c r="G3392">
        <v>314.37226293093499</v>
      </c>
      <c r="H3392">
        <v>-17.62447999562</v>
      </c>
      <c r="I3392">
        <v>55.962103953406903</v>
      </c>
      <c r="J3392">
        <v>-8.9794151204681594</v>
      </c>
      <c r="K3392">
        <v>29.983216226425</v>
      </c>
      <c r="L3392">
        <v>21.215765252145001</v>
      </c>
      <c r="M3392">
        <v>12.494504568318099</v>
      </c>
      <c r="N3392">
        <v>1.7732710503136</v>
      </c>
      <c r="O3392">
        <v>31.1872620283835</v>
      </c>
      <c r="P3392">
        <v>340.39634146341399</v>
      </c>
      <c r="Q3392">
        <v>5.7326393332753002E-2</v>
      </c>
    </row>
    <row r="3393" spans="1:17" hidden="1" x14ac:dyDescent="0.3">
      <c r="A3393" t="s">
        <v>6950</v>
      </c>
      <c r="B3393" t="s">
        <v>6951</v>
      </c>
      <c r="C3393" t="str">
        <f>IFERROR(VLOOKUP(Table1[[#This Row],[Ticker]],[1]!Table1[[Symbol]:[Industry]],2,FALSE),"-")</f>
        <v>-</v>
      </c>
      <c r="D3393" t="s">
        <v>384</v>
      </c>
      <c r="E3393">
        <v>49.008703248000003</v>
      </c>
      <c r="F3393">
        <v>17.12</v>
      </c>
      <c r="G3393">
        <v>126.410941416028</v>
      </c>
      <c r="H3393">
        <v>-33.272637750530201</v>
      </c>
      <c r="I3393">
        <v>139.76169355669001</v>
      </c>
      <c r="J3393">
        <v>2.2327012345472101</v>
      </c>
      <c r="K3393">
        <v>19.977779359257202</v>
      </c>
      <c r="L3393">
        <v>13.9838352598216</v>
      </c>
      <c r="M3393">
        <v>32.122794920577199</v>
      </c>
      <c r="N3393">
        <v>1.3996721908727601</v>
      </c>
      <c r="O3393">
        <v>69.100467289719603</v>
      </c>
      <c r="P3393">
        <v>239.009900990099</v>
      </c>
      <c r="Q3393">
        <v>5.4856915106544002E-2</v>
      </c>
    </row>
    <row r="3394" spans="1:17" hidden="1" x14ac:dyDescent="0.3">
      <c r="A3394" t="s">
        <v>6952</v>
      </c>
      <c r="B3394" t="s">
        <v>6953</v>
      </c>
      <c r="C3394" t="str">
        <f>IFERROR(VLOOKUP(Table1[[#This Row],[Ticker]],[1]!Table1[[Symbol]:[Industry]],2,FALSE),"-")</f>
        <v>-</v>
      </c>
      <c r="D3394" t="s">
        <v>104</v>
      </c>
      <c r="E3394">
        <v>48.9</v>
      </c>
      <c r="F3394">
        <v>16.3</v>
      </c>
      <c r="G3394">
        <v>-36.766807944585501</v>
      </c>
      <c r="H3394">
        <v>-2.8010291758288699</v>
      </c>
      <c r="I3394">
        <v>-29.1778090736302</v>
      </c>
      <c r="J3394">
        <v>-0.72628135987906794</v>
      </c>
      <c r="K3394">
        <v>16.740237162937799</v>
      </c>
      <c r="L3394">
        <v>18.222912311816501</v>
      </c>
      <c r="M3394">
        <v>47.237803006379998</v>
      </c>
      <c r="N3394">
        <v>0.50539898249556503</v>
      </c>
      <c r="O3394">
        <v>70.490797546012203</v>
      </c>
      <c r="P3394">
        <v>11.643835616438301</v>
      </c>
      <c r="Q3394">
        <v>-1.2217014818433999E-2</v>
      </c>
    </row>
    <row r="3395" spans="1:17" hidden="1" x14ac:dyDescent="0.3">
      <c r="A3395" t="s">
        <v>6954</v>
      </c>
      <c r="B3395" t="s">
        <v>6955</v>
      </c>
      <c r="C3395" t="str">
        <f>IFERROR(VLOOKUP(Table1[[#This Row],[Ticker]],[1]!Table1[[Symbol]:[Industry]],2,FALSE),"-")</f>
        <v>-</v>
      </c>
      <c r="E3395">
        <v>48.815078399999997</v>
      </c>
      <c r="F3395">
        <v>33.659999999999997</v>
      </c>
      <c r="G3395">
        <v>-10.7079878995672</v>
      </c>
      <c r="H3395">
        <v>-7.8071341819338702</v>
      </c>
      <c r="I3395">
        <v>-8.0499548827968592</v>
      </c>
      <c r="J3395">
        <v>-8.3051909725046098</v>
      </c>
      <c r="K3395">
        <v>34.735011626497403</v>
      </c>
      <c r="L3395">
        <v>32.782030486244899</v>
      </c>
      <c r="M3395">
        <v>50.112575696163702</v>
      </c>
      <c r="N3395">
        <v>0.34125269978401701</v>
      </c>
      <c r="O3395">
        <v>35.8288770053476</v>
      </c>
      <c r="P3395">
        <v>24.574389341228699</v>
      </c>
      <c r="Q3395">
        <v>0.12082583427591401</v>
      </c>
    </row>
    <row r="3396" spans="1:17" hidden="1" x14ac:dyDescent="0.3">
      <c r="A3396" t="s">
        <v>6956</v>
      </c>
      <c r="B3396" t="s">
        <v>6957</v>
      </c>
      <c r="C3396" t="str">
        <f>IFERROR(VLOOKUP(Table1[[#This Row],[Ticker]],[1]!Table1[[Symbol]:[Industry]],2,FALSE),"-")</f>
        <v>-</v>
      </c>
      <c r="E3396">
        <v>48.7956</v>
      </c>
      <c r="F3396">
        <v>155.4</v>
      </c>
      <c r="G3396">
        <v>227.687930680633</v>
      </c>
      <c r="H3396">
        <v>3.19871720877337</v>
      </c>
      <c r="I3396">
        <v>120.910656739085</v>
      </c>
      <c r="J3396">
        <v>7.7940688846911401</v>
      </c>
      <c r="K3396">
        <v>138.057515850383</v>
      </c>
      <c r="L3396">
        <v>100.81310112153901</v>
      </c>
      <c r="M3396">
        <v>52.088806629392501</v>
      </c>
      <c r="N3396">
        <v>1.10984364407598</v>
      </c>
      <c r="O3396">
        <v>10.971685971685901</v>
      </c>
      <c r="P3396">
        <v>357.05882352941097</v>
      </c>
      <c r="Q3396">
        <v>0.13141714094014101</v>
      </c>
    </row>
    <row r="3397" spans="1:17" hidden="1" x14ac:dyDescent="0.3">
      <c r="A3397" t="s">
        <v>6958</v>
      </c>
      <c r="B3397" t="s">
        <v>6959</v>
      </c>
      <c r="C3397" t="str">
        <f>IFERROR(VLOOKUP(Table1[[#This Row],[Ticker]],[1]!Table1[[Symbol]:[Industry]],2,FALSE),"-")</f>
        <v>-</v>
      </c>
      <c r="D3397" t="s">
        <v>617</v>
      </c>
      <c r="E3397">
        <v>48.629776579999998</v>
      </c>
      <c r="F3397">
        <v>0.77</v>
      </c>
      <c r="G3397">
        <v>-57.809904817201897</v>
      </c>
      <c r="H3397">
        <v>-23.982958357758001</v>
      </c>
      <c r="I3397">
        <v>-66.973772559580894</v>
      </c>
      <c r="J3397">
        <v>1.42764085501875</v>
      </c>
      <c r="K3397">
        <v>0.879612236456075</v>
      </c>
      <c r="L3397">
        <v>1.1671307070608901</v>
      </c>
      <c r="M3397">
        <v>45.920142190069903</v>
      </c>
      <c r="N3397">
        <v>0.34383283454204999</v>
      </c>
      <c r="O3397">
        <v>159.74025974025901</v>
      </c>
      <c r="P3397">
        <v>5.4794520547945202</v>
      </c>
      <c r="Q3397">
        <v>5.5066384891391998E-2</v>
      </c>
    </row>
    <row r="3398" spans="1:17" hidden="1" x14ac:dyDescent="0.3">
      <c r="A3398" t="s">
        <v>6960</v>
      </c>
      <c r="B3398" t="s">
        <v>6961</v>
      </c>
      <c r="C3398" t="str">
        <f>IFERROR(VLOOKUP(Table1[[#This Row],[Ticker]],[1]!Table1[[Symbol]:[Industry]],2,FALSE),"-")</f>
        <v>-</v>
      </c>
      <c r="D3398" t="s">
        <v>401</v>
      </c>
      <c r="E3398">
        <v>48.551692625000001</v>
      </c>
      <c r="F3398">
        <v>93.89</v>
      </c>
      <c r="G3398">
        <v>200.653179978119</v>
      </c>
      <c r="H3398">
        <v>-16.225272315490901</v>
      </c>
      <c r="I3398">
        <v>97.479361614542398</v>
      </c>
      <c r="J3398">
        <v>-1.43775165245618</v>
      </c>
      <c r="K3398">
        <v>94.176271299592401</v>
      </c>
      <c r="L3398">
        <v>70.645692249668599</v>
      </c>
      <c r="M3398">
        <v>61.165319777604402</v>
      </c>
      <c r="N3398">
        <v>1.6141070516112599</v>
      </c>
      <c r="O3398">
        <v>60.240707210565503</v>
      </c>
      <c r="P3398">
        <v>271.841584158415</v>
      </c>
      <c r="Q3398">
        <v>8.8453454018071004E-2</v>
      </c>
    </row>
    <row r="3399" spans="1:17" hidden="1" x14ac:dyDescent="0.3">
      <c r="A3399" t="s">
        <v>6962</v>
      </c>
      <c r="B3399" t="s">
        <v>6963</v>
      </c>
      <c r="C3399" t="str">
        <f>IFERROR(VLOOKUP(Table1[[#This Row],[Ticker]],[1]!Table1[[Symbol]:[Industry]],2,FALSE),"-")</f>
        <v>-</v>
      </c>
      <c r="D3399" t="s">
        <v>140</v>
      </c>
      <c r="E3399">
        <v>48.520216040000001</v>
      </c>
      <c r="F3399">
        <v>162.19999999999999</v>
      </c>
      <c r="G3399">
        <v>60.463625841843402</v>
      </c>
      <c r="H3399">
        <v>-3.7806918742415698</v>
      </c>
      <c r="I3399">
        <v>17.7569876743371</v>
      </c>
      <c r="J3399">
        <v>2.4436881523160401</v>
      </c>
      <c r="K3399">
        <v>158.96401700474701</v>
      </c>
      <c r="L3399">
        <v>138.60045117960101</v>
      </c>
      <c r="M3399">
        <v>44.380157667995697</v>
      </c>
      <c r="N3399">
        <v>1.4093711690274699</v>
      </c>
      <c r="O3399">
        <v>14.0567200986436</v>
      </c>
      <c r="P3399">
        <v>96.606060606060495</v>
      </c>
      <c r="Q3399">
        <v>4.4383680159080001E-2</v>
      </c>
    </row>
    <row r="3400" spans="1:17" hidden="1" x14ac:dyDescent="0.3">
      <c r="A3400" t="s">
        <v>6964</v>
      </c>
      <c r="B3400" t="s">
        <v>6965</v>
      </c>
      <c r="C3400" t="str">
        <f>IFERROR(VLOOKUP(Table1[[#This Row],[Ticker]],[1]!Table1[[Symbol]:[Industry]],2,FALSE),"-")</f>
        <v>-</v>
      </c>
      <c r="E3400">
        <v>48.404643</v>
      </c>
      <c r="F3400">
        <v>48.9</v>
      </c>
      <c r="G3400">
        <v>28.953588010797301</v>
      </c>
      <c r="H3400">
        <v>-2.7955718721034502</v>
      </c>
      <c r="I3400">
        <v>1.6650490411433101</v>
      </c>
      <c r="J3400">
        <v>-2.34576891839101</v>
      </c>
      <c r="K3400">
        <v>48.891906358441297</v>
      </c>
      <c r="L3400">
        <v>44.581507912342403</v>
      </c>
      <c r="M3400">
        <v>49.0277519983172</v>
      </c>
      <c r="N3400">
        <v>0.26815903487161802</v>
      </c>
      <c r="O3400">
        <v>37.0143149284253</v>
      </c>
      <c r="P3400">
        <v>72.0014069644741</v>
      </c>
      <c r="Q3400">
        <v>0.106177836319488</v>
      </c>
    </row>
    <row r="3401" spans="1:17" hidden="1" x14ac:dyDescent="0.3">
      <c r="A3401" t="s">
        <v>6966</v>
      </c>
      <c r="B3401" t="s">
        <v>6967</v>
      </c>
      <c r="C3401" t="str">
        <f>IFERROR(VLOOKUP(Table1[[#This Row],[Ticker]],[1]!Table1[[Symbol]:[Industry]],2,FALSE),"-")</f>
        <v>-</v>
      </c>
      <c r="D3401" t="s">
        <v>408</v>
      </c>
      <c r="E3401">
        <v>48.35</v>
      </c>
      <c r="F3401">
        <v>156.25</v>
      </c>
      <c r="G3401">
        <v>61.4883407968331</v>
      </c>
      <c r="H3401">
        <v>-0.52269768819505202</v>
      </c>
      <c r="I3401">
        <v>21.429950953585699</v>
      </c>
      <c r="J3401">
        <v>-3.66972689769909</v>
      </c>
      <c r="K3401">
        <v>151.79904766803</v>
      </c>
      <c r="L3401">
        <v>131.52587868451599</v>
      </c>
      <c r="M3401">
        <v>48.851628169156697</v>
      </c>
      <c r="N3401">
        <v>1.5956305389573</v>
      </c>
      <c r="O3401">
        <v>14.112</v>
      </c>
      <c r="P3401">
        <v>105.59210526315699</v>
      </c>
      <c r="Q3401">
        <v>0.18788403191599701</v>
      </c>
    </row>
    <row r="3402" spans="1:17" hidden="1" x14ac:dyDescent="0.3">
      <c r="A3402" t="s">
        <v>6968</v>
      </c>
      <c r="B3402" t="s">
        <v>6969</v>
      </c>
      <c r="C3402" t="str">
        <f>IFERROR(VLOOKUP(Table1[[#This Row],[Ticker]],[1]!Table1[[Symbol]:[Industry]],2,FALSE),"-")</f>
        <v>-</v>
      </c>
      <c r="D3402" t="s">
        <v>1415</v>
      </c>
      <c r="E3402">
        <v>48.24</v>
      </c>
      <c r="F3402">
        <v>48.24</v>
      </c>
      <c r="G3402">
        <v>-32.584533697093903</v>
      </c>
      <c r="H3402">
        <v>-3.1791046771920399</v>
      </c>
      <c r="I3402">
        <v>-21.035635369223002</v>
      </c>
      <c r="J3402">
        <v>4.0440870884862603</v>
      </c>
      <c r="K3402">
        <v>48.644921987770601</v>
      </c>
      <c r="L3402">
        <v>50.811897701133198</v>
      </c>
      <c r="M3402">
        <v>52.479648835909302</v>
      </c>
      <c r="N3402">
        <v>1.16053775039532</v>
      </c>
      <c r="O3402">
        <v>46.2479270315091</v>
      </c>
      <c r="P3402">
        <v>14.3127962085308</v>
      </c>
      <c r="Q3402">
        <v>-0.10060402974072299</v>
      </c>
    </row>
    <row r="3403" spans="1:17" hidden="1" x14ac:dyDescent="0.3">
      <c r="A3403" t="s">
        <v>6970</v>
      </c>
      <c r="B3403" t="s">
        <v>6971</v>
      </c>
      <c r="C3403" t="str">
        <f>IFERROR(VLOOKUP(Table1[[#This Row],[Ticker]],[1]!Table1[[Symbol]:[Industry]],2,FALSE),"-")</f>
        <v>-</v>
      </c>
      <c r="D3403" t="s">
        <v>191</v>
      </c>
      <c r="E3403">
        <v>48.080996039999903</v>
      </c>
      <c r="F3403">
        <v>92.4</v>
      </c>
      <c r="G3403">
        <v>-16.647882113383499</v>
      </c>
      <c r="H3403">
        <v>-7.4994418742415601</v>
      </c>
      <c r="I3403">
        <v>-27.193466662514499</v>
      </c>
      <c r="J3403">
        <v>-1.2750618476839399</v>
      </c>
      <c r="K3403">
        <v>100.70561190248</v>
      </c>
      <c r="L3403">
        <v>65.745581202550497</v>
      </c>
      <c r="M3403">
        <v>73.545132454437507</v>
      </c>
      <c r="N3403">
        <v>1.7391304347826</v>
      </c>
      <c r="O3403">
        <v>52.813852813852797</v>
      </c>
      <c r="P3403">
        <v>11.1913357400722</v>
      </c>
    </row>
    <row r="3404" spans="1:17" hidden="1" x14ac:dyDescent="0.3">
      <c r="A3404" t="s">
        <v>6972</v>
      </c>
      <c r="B3404" t="s">
        <v>6973</v>
      </c>
      <c r="C3404" t="str">
        <f>IFERROR(VLOOKUP(Table1[[#This Row],[Ticker]],[1]!Table1[[Symbol]:[Industry]],2,FALSE),"-")</f>
        <v>-</v>
      </c>
      <c r="D3404" t="s">
        <v>140</v>
      </c>
      <c r="E3404">
        <v>48.078122424999997</v>
      </c>
      <c r="F3404">
        <v>14.57</v>
      </c>
      <c r="G3404">
        <v>23.979568867008599</v>
      </c>
      <c r="H3404">
        <v>-7.5679350249264896</v>
      </c>
      <c r="I3404">
        <v>-7.4836436025637996</v>
      </c>
      <c r="J3404">
        <v>-5.47729428366556</v>
      </c>
      <c r="K3404">
        <v>15.199204190767899</v>
      </c>
      <c r="L3404">
        <v>14.0006975389629</v>
      </c>
      <c r="M3404">
        <v>41.743942153977798</v>
      </c>
      <c r="N3404">
        <v>0.76517751858287297</v>
      </c>
      <c r="O3404">
        <v>36.238846945779002</v>
      </c>
      <c r="P3404">
        <v>69.418604651162795</v>
      </c>
      <c r="Q3404">
        <v>7.0352484591860998E-2</v>
      </c>
    </row>
    <row r="3405" spans="1:17" hidden="1" x14ac:dyDescent="0.3">
      <c r="A3405" t="s">
        <v>6974</v>
      </c>
      <c r="B3405" t="s">
        <v>6975</v>
      </c>
      <c r="C3405" t="str">
        <f>IFERROR(VLOOKUP(Table1[[#This Row],[Ticker]],[1]!Table1[[Symbol]:[Industry]],2,FALSE),"-")</f>
        <v>-</v>
      </c>
      <c r="D3405" t="s">
        <v>401</v>
      </c>
      <c r="E3405">
        <v>48.06</v>
      </c>
      <c r="F3405">
        <v>5.34</v>
      </c>
      <c r="G3405">
        <v>62.6744045477597</v>
      </c>
      <c r="H3405">
        <v>15.471337346537601</v>
      </c>
      <c r="I3405">
        <v>36.056137397072803</v>
      </c>
      <c r="J3405">
        <v>-19.027504844426598</v>
      </c>
      <c r="K3405">
        <v>4.8379362771339096</v>
      </c>
      <c r="L3405">
        <v>3.83686800338534</v>
      </c>
      <c r="M3405">
        <v>45.424126178042002</v>
      </c>
      <c r="N3405">
        <v>2.7366692949033502</v>
      </c>
      <c r="O3405">
        <v>22.2222222222222</v>
      </c>
      <c r="P3405">
        <v>128.85714285714201</v>
      </c>
      <c r="Q3405">
        <v>7.6813563609457999E-2</v>
      </c>
    </row>
    <row r="3406" spans="1:17" hidden="1" x14ac:dyDescent="0.3">
      <c r="A3406" t="s">
        <v>6976</v>
      </c>
      <c r="B3406" t="s">
        <v>6977</v>
      </c>
      <c r="C3406" t="str">
        <f>IFERROR(VLOOKUP(Table1[[#This Row],[Ticker]],[1]!Table1[[Symbol]:[Industry]],2,FALSE),"-")</f>
        <v>-</v>
      </c>
      <c r="D3406" t="s">
        <v>539</v>
      </c>
      <c r="E3406">
        <v>47.970241199999997</v>
      </c>
      <c r="F3406">
        <v>24.85</v>
      </c>
      <c r="G3406">
        <v>-51.395431132991298</v>
      </c>
      <c r="H3406">
        <v>-12.622781532685501</v>
      </c>
      <c r="I3406">
        <v>-31.190004195581501</v>
      </c>
      <c r="J3406">
        <v>-2.26516085758493</v>
      </c>
      <c r="K3406">
        <v>26.4448907258076</v>
      </c>
      <c r="L3406">
        <v>29.924743406844801</v>
      </c>
      <c r="M3406">
        <v>36.842265796693397</v>
      </c>
      <c r="N3406">
        <v>1.3376976284584901</v>
      </c>
      <c r="O3406">
        <v>73.038229376257505</v>
      </c>
      <c r="P3406">
        <v>1.4285714285714199</v>
      </c>
    </row>
    <row r="3407" spans="1:17" hidden="1" x14ac:dyDescent="0.3">
      <c r="A3407" t="s">
        <v>6978</v>
      </c>
      <c r="B3407" t="s">
        <v>6979</v>
      </c>
      <c r="C3407" t="str">
        <f>IFERROR(VLOOKUP(Table1[[#This Row],[Ticker]],[1]!Table1[[Symbol]:[Industry]],2,FALSE),"-")</f>
        <v>-</v>
      </c>
      <c r="D3407" t="s">
        <v>900</v>
      </c>
      <c r="E3407">
        <v>47.835366020000002</v>
      </c>
      <c r="F3407">
        <v>23.77</v>
      </c>
      <c r="G3407">
        <v>169.92573863926501</v>
      </c>
      <c r="H3407">
        <v>45.855396835435798</v>
      </c>
      <c r="I3407">
        <v>51.364685268838898</v>
      </c>
      <c r="J3407">
        <v>8.9754019742084505</v>
      </c>
      <c r="K3407">
        <v>18.024735019782302</v>
      </c>
      <c r="L3407">
        <v>14.3079545215876</v>
      </c>
      <c r="M3407">
        <v>95.730248849604095</v>
      </c>
      <c r="N3407">
        <v>0.26747530433171901</v>
      </c>
      <c r="O3407">
        <v>0</v>
      </c>
      <c r="P3407">
        <v>234.78873239436601</v>
      </c>
      <c r="Q3407">
        <v>0.17632798858427501</v>
      </c>
    </row>
    <row r="3408" spans="1:17" hidden="1" x14ac:dyDescent="0.3">
      <c r="A3408" t="s">
        <v>6980</v>
      </c>
      <c r="B3408" t="s">
        <v>6981</v>
      </c>
      <c r="C3408" t="str">
        <f>IFERROR(VLOOKUP(Table1[[#This Row],[Ticker]],[1]!Table1[[Symbol]:[Industry]],2,FALSE),"-")</f>
        <v>-</v>
      </c>
      <c r="D3408" t="s">
        <v>482</v>
      </c>
      <c r="E3408">
        <v>47.798507123999997</v>
      </c>
      <c r="F3408">
        <v>9.9600000000000009</v>
      </c>
      <c r="G3408">
        <v>40.646235533675203</v>
      </c>
      <c r="H3408">
        <v>14.600680225880501</v>
      </c>
      <c r="I3408">
        <v>0.92215774236440995</v>
      </c>
      <c r="J3408">
        <v>11.847110098017399</v>
      </c>
      <c r="K3408">
        <v>8.44975107088095</v>
      </c>
      <c r="L3408">
        <v>8.0555026618843009</v>
      </c>
      <c r="M3408">
        <v>82.896058961117106</v>
      </c>
      <c r="N3408">
        <v>2.00864882583243</v>
      </c>
      <c r="O3408">
        <v>34.036144578313198</v>
      </c>
      <c r="P3408">
        <v>87.570621468926504</v>
      </c>
      <c r="Q3408">
        <v>7.7955631592197996E-2</v>
      </c>
    </row>
    <row r="3409" spans="1:17" hidden="1" x14ac:dyDescent="0.3">
      <c r="A3409" t="s">
        <v>6982</v>
      </c>
      <c r="B3409" t="s">
        <v>6983</v>
      </c>
      <c r="C3409" t="str">
        <f>IFERROR(VLOOKUP(Table1[[#This Row],[Ticker]],[1]!Table1[[Symbol]:[Industry]],2,FALSE),"-")</f>
        <v>-</v>
      </c>
      <c r="D3409" t="s">
        <v>617</v>
      </c>
      <c r="E3409">
        <v>47.740210519999998</v>
      </c>
      <c r="F3409">
        <v>17.39</v>
      </c>
      <c r="G3409">
        <v>-5.4220238519902404</v>
      </c>
      <c r="H3409">
        <v>9.6338914590917692</v>
      </c>
      <c r="I3409">
        <v>-14.580043137987699</v>
      </c>
      <c r="J3409">
        <v>-1.2181142394834801</v>
      </c>
      <c r="K3409">
        <v>16.4586349010535</v>
      </c>
      <c r="L3409">
        <v>16.171489174407998</v>
      </c>
      <c r="M3409">
        <v>51.141401846119102</v>
      </c>
      <c r="N3409">
        <v>1.27668313444083</v>
      </c>
      <c r="O3409">
        <v>30.5347901092581</v>
      </c>
      <c r="P3409">
        <v>35.859375</v>
      </c>
      <c r="Q3409">
        <v>1.1919602194243E-2</v>
      </c>
    </row>
    <row r="3410" spans="1:17" hidden="1" x14ac:dyDescent="0.3">
      <c r="A3410" t="s">
        <v>6984</v>
      </c>
      <c r="B3410" t="s">
        <v>6985</v>
      </c>
      <c r="C3410" t="str">
        <f>IFERROR(VLOOKUP(Table1[[#This Row],[Ticker]],[1]!Table1[[Symbol]:[Industry]],2,FALSE),"-")</f>
        <v>-</v>
      </c>
      <c r="D3410" t="s">
        <v>188</v>
      </c>
      <c r="E3410">
        <v>47.690215680000001</v>
      </c>
      <c r="F3410">
        <v>71.2</v>
      </c>
      <c r="G3410">
        <v>-56.594710869028702</v>
      </c>
      <c r="H3410">
        <v>8.81593673621901</v>
      </c>
      <c r="I3410">
        <v>-45.273865184144498</v>
      </c>
      <c r="J3410">
        <v>-3.2487460582102599</v>
      </c>
      <c r="K3410">
        <v>76.031671555401104</v>
      </c>
      <c r="M3410">
        <v>48.6499879555641</v>
      </c>
      <c r="N3410">
        <v>0.43125202199935297</v>
      </c>
      <c r="O3410">
        <v>103.65168539325801</v>
      </c>
      <c r="P3410">
        <v>22.7586206896551</v>
      </c>
    </row>
    <row r="3411" spans="1:17" hidden="1" x14ac:dyDescent="0.3">
      <c r="A3411" t="s">
        <v>6986</v>
      </c>
      <c r="B3411" t="s">
        <v>6987</v>
      </c>
      <c r="C3411" t="str">
        <f>IFERROR(VLOOKUP(Table1[[#This Row],[Ticker]],[1]!Table1[[Symbol]:[Industry]],2,FALSE),"-")</f>
        <v>-</v>
      </c>
      <c r="D3411" t="s">
        <v>75</v>
      </c>
      <c r="E3411">
        <v>47.631259999999997</v>
      </c>
      <c r="F3411">
        <v>23.51</v>
      </c>
      <c r="G3411">
        <v>96.021000128778894</v>
      </c>
      <c r="H3411">
        <v>-12.4392509236396</v>
      </c>
      <c r="I3411">
        <v>67.874569923763303</v>
      </c>
      <c r="J3411">
        <v>-2.56816529595981</v>
      </c>
      <c r="K3411">
        <v>22.985458616786399</v>
      </c>
      <c r="L3411">
        <v>18.383720188601199</v>
      </c>
      <c r="M3411">
        <v>44.942637581579802</v>
      </c>
      <c r="N3411">
        <v>0.41181550891756802</v>
      </c>
      <c r="O3411">
        <v>20.799659719268298</v>
      </c>
      <c r="P3411">
        <v>188.46625766871099</v>
      </c>
      <c r="Q3411">
        <v>5.4137419581887003E-2</v>
      </c>
    </row>
    <row r="3412" spans="1:17" hidden="1" x14ac:dyDescent="0.3">
      <c r="A3412" t="s">
        <v>6988</v>
      </c>
      <c r="B3412" t="s">
        <v>6989</v>
      </c>
      <c r="C3412" t="str">
        <f>IFERROR(VLOOKUP(Table1[[#This Row],[Ticker]],[1]!Table1[[Symbol]:[Industry]],2,FALSE),"-")</f>
        <v>-</v>
      </c>
      <c r="E3412">
        <v>47.325000000000003</v>
      </c>
      <c r="F3412">
        <v>315.5</v>
      </c>
      <c r="G3412">
        <v>-7.6298838693097899</v>
      </c>
      <c r="H3412">
        <v>15.1928658180661</v>
      </c>
      <c r="I3412">
        <v>9.3431415204910397</v>
      </c>
      <c r="J3412">
        <v>31.0626274283998</v>
      </c>
      <c r="K3412">
        <v>255.00007842181901</v>
      </c>
      <c r="L3412">
        <v>262.59114849766001</v>
      </c>
      <c r="M3412">
        <v>74.494138634430897</v>
      </c>
      <c r="N3412">
        <v>4.7084048027444201</v>
      </c>
      <c r="O3412">
        <v>23.232963549920701</v>
      </c>
      <c r="P3412">
        <v>57.671164417791097</v>
      </c>
    </row>
    <row r="3413" spans="1:17" hidden="1" x14ac:dyDescent="0.3">
      <c r="A3413" t="s">
        <v>6990</v>
      </c>
      <c r="B3413" t="s">
        <v>6991</v>
      </c>
      <c r="C3413" t="str">
        <f>IFERROR(VLOOKUP(Table1[[#This Row],[Ticker]],[1]!Table1[[Symbol]:[Industry]],2,FALSE),"-")</f>
        <v>-</v>
      </c>
      <c r="D3413" t="s">
        <v>216</v>
      </c>
      <c r="E3413">
        <v>47.295267799999998</v>
      </c>
      <c r="F3413">
        <v>68.2</v>
      </c>
      <c r="G3413">
        <v>101.979568867008</v>
      </c>
      <c r="H3413">
        <v>2.0243676495679401</v>
      </c>
      <c r="I3413">
        <v>-43.287647086367997</v>
      </c>
      <c r="J3413">
        <v>-9.6477829820526093</v>
      </c>
      <c r="K3413">
        <v>65.903894903668998</v>
      </c>
      <c r="L3413">
        <v>64.142979412520702</v>
      </c>
      <c r="M3413">
        <v>52.8541030317813</v>
      </c>
      <c r="N3413">
        <v>1.5372670807453399</v>
      </c>
      <c r="O3413">
        <v>73.020527859237504</v>
      </c>
      <c r="P3413">
        <v>143.13725490196001</v>
      </c>
    </row>
    <row r="3414" spans="1:17" hidden="1" x14ac:dyDescent="0.3">
      <c r="A3414" t="s">
        <v>6992</v>
      </c>
      <c r="B3414" t="s">
        <v>6993</v>
      </c>
      <c r="C3414" t="str">
        <f>IFERROR(VLOOKUP(Table1[[#This Row],[Ticker]],[1]!Table1[[Symbol]:[Industry]],2,FALSE),"-")</f>
        <v>-</v>
      </c>
      <c r="E3414">
        <v>47.257742399999998</v>
      </c>
      <c r="F3414">
        <v>77.52</v>
      </c>
      <c r="G3414">
        <v>522.26528315272196</v>
      </c>
      <c r="H3414">
        <v>-17.963530272031601</v>
      </c>
      <c r="I3414">
        <v>36.873500061508203</v>
      </c>
      <c r="J3414">
        <v>-15.155389193841801</v>
      </c>
      <c r="K3414">
        <v>84.381898881882407</v>
      </c>
      <c r="L3414">
        <v>62.301907553625199</v>
      </c>
      <c r="M3414">
        <v>25.598066467341599</v>
      </c>
      <c r="N3414">
        <v>1.5530609941279001</v>
      </c>
      <c r="O3414">
        <v>28.0959752321981</v>
      </c>
      <c r="P3414">
        <v>581.19507908611502</v>
      </c>
      <c r="Q3414">
        <v>0.19834545250292901</v>
      </c>
    </row>
    <row r="3415" spans="1:17" hidden="1" x14ac:dyDescent="0.3">
      <c r="A3415" t="s">
        <v>6994</v>
      </c>
      <c r="B3415" t="s">
        <v>6995</v>
      </c>
      <c r="C3415" t="str">
        <f>IFERROR(VLOOKUP(Table1[[#This Row],[Ticker]],[1]!Table1[[Symbol]:[Industry]],2,FALSE),"-")</f>
        <v>-</v>
      </c>
      <c r="E3415">
        <v>47.167520400000001</v>
      </c>
      <c r="F3415">
        <v>327.60000000000002</v>
      </c>
      <c r="G3415">
        <v>-19.880486938958299</v>
      </c>
      <c r="H3415">
        <v>-18.827091082524099</v>
      </c>
      <c r="I3415">
        <v>2.3425374125570899</v>
      </c>
      <c r="J3415">
        <v>-1.2750618476839399</v>
      </c>
      <c r="K3415">
        <v>386.87012575640102</v>
      </c>
      <c r="L3415">
        <v>408.00077675230699</v>
      </c>
      <c r="M3415">
        <v>11.8669377962221</v>
      </c>
      <c r="N3415">
        <v>0.75795613034106701</v>
      </c>
      <c r="O3415">
        <v>113.65995115995101</v>
      </c>
      <c r="P3415">
        <v>23.111612175873699</v>
      </c>
      <c r="Q3415">
        <v>-2.8306974526984999E-2</v>
      </c>
    </row>
    <row r="3416" spans="1:17" hidden="1" x14ac:dyDescent="0.3">
      <c r="A3416" t="s">
        <v>6996</v>
      </c>
      <c r="B3416" t="s">
        <v>6997</v>
      </c>
      <c r="C3416" t="str">
        <f>IFERROR(VLOOKUP(Table1[[#This Row],[Ticker]],[1]!Table1[[Symbol]:[Industry]],2,FALSE),"-")</f>
        <v>-</v>
      </c>
      <c r="D3416" t="s">
        <v>122</v>
      </c>
      <c r="E3416">
        <v>47.167499999999997</v>
      </c>
      <c r="F3416">
        <v>3.24</v>
      </c>
      <c r="G3416">
        <v>116.909345009296</v>
      </c>
      <c r="H3416">
        <v>14.7647090691546</v>
      </c>
      <c r="I3416">
        <v>86.212259063481596</v>
      </c>
      <c r="J3416">
        <v>2.5710919984699001</v>
      </c>
      <c r="K3416">
        <v>2.7756544847835301</v>
      </c>
      <c r="L3416">
        <v>2.2495222737031999</v>
      </c>
      <c r="M3416">
        <v>77.731946712272006</v>
      </c>
      <c r="N3416">
        <v>0.877382656752415</v>
      </c>
      <c r="O3416">
        <v>5.8641975308641996</v>
      </c>
      <c r="P3416">
        <v>190.715731370745</v>
      </c>
      <c r="Q3416">
        <v>0.102976409229373</v>
      </c>
    </row>
    <row r="3417" spans="1:17" hidden="1" x14ac:dyDescent="0.3">
      <c r="A3417" t="s">
        <v>6998</v>
      </c>
      <c r="B3417" t="s">
        <v>6999</v>
      </c>
      <c r="C3417" t="str">
        <f>IFERROR(VLOOKUP(Table1[[#This Row],[Ticker]],[1]!Table1[[Symbol]:[Industry]],2,FALSE),"-")</f>
        <v>-</v>
      </c>
      <c r="D3417" t="s">
        <v>242</v>
      </c>
      <c r="E3417">
        <v>47.089017900000002</v>
      </c>
      <c r="F3417">
        <v>18.18</v>
      </c>
      <c r="G3417">
        <v>-15.4873522525842</v>
      </c>
      <c r="H3417">
        <v>-19.683907893659001</v>
      </c>
      <c r="I3417">
        <v>-52.365581386436297</v>
      </c>
      <c r="J3417">
        <v>2.4520023724995301</v>
      </c>
      <c r="K3417">
        <v>19.926883515703299</v>
      </c>
      <c r="L3417">
        <v>20.956016587299601</v>
      </c>
      <c r="M3417">
        <v>47.065019498146903</v>
      </c>
      <c r="N3417">
        <v>0.56465908749257798</v>
      </c>
      <c r="O3417">
        <v>105.89427363789</v>
      </c>
      <c r="P3417">
        <v>24.4308357348703</v>
      </c>
      <c r="Q3417">
        <v>-3.5741233851138997E-2</v>
      </c>
    </row>
    <row r="3418" spans="1:17" hidden="1" x14ac:dyDescent="0.3">
      <c r="A3418" t="s">
        <v>7000</v>
      </c>
      <c r="B3418" t="s">
        <v>7001</v>
      </c>
      <c r="C3418" t="str">
        <f>IFERROR(VLOOKUP(Table1[[#This Row],[Ticker]],[1]!Table1[[Symbol]:[Industry]],2,FALSE),"-")</f>
        <v>-</v>
      </c>
      <c r="D3418" t="s">
        <v>375</v>
      </c>
      <c r="E3418">
        <v>47.077022999999997</v>
      </c>
      <c r="F3418">
        <v>47.11</v>
      </c>
      <c r="G3418">
        <v>-51.8706885031364</v>
      </c>
      <c r="H3418">
        <v>18.868979178389999</v>
      </c>
      <c r="I3418">
        <v>-45.151869995593202</v>
      </c>
      <c r="J3418">
        <v>1.7058517272678</v>
      </c>
      <c r="K3418">
        <v>45.606759232085501</v>
      </c>
      <c r="L3418">
        <v>55.5390099980334</v>
      </c>
      <c r="M3418">
        <v>49.993337045505001</v>
      </c>
      <c r="N3418">
        <v>0.575938700342154</v>
      </c>
      <c r="O3418">
        <v>72.787094035236606</v>
      </c>
      <c r="P3418">
        <v>27.152496626180799</v>
      </c>
      <c r="Q3418">
        <v>-3.2268697166351001E-2</v>
      </c>
    </row>
    <row r="3419" spans="1:17" hidden="1" x14ac:dyDescent="0.3">
      <c r="A3419" t="s">
        <v>7002</v>
      </c>
      <c r="B3419" t="s">
        <v>7003</v>
      </c>
      <c r="C3419" t="str">
        <f>IFERROR(VLOOKUP(Table1[[#This Row],[Ticker]],[1]!Table1[[Symbol]:[Industry]],2,FALSE),"-")</f>
        <v>-</v>
      </c>
      <c r="E3419">
        <v>47.018501010000001</v>
      </c>
      <c r="F3419">
        <v>46.1</v>
      </c>
      <c r="G3419">
        <v>-35.752209558647301</v>
      </c>
      <c r="H3419">
        <v>-5.8730682478679297</v>
      </c>
      <c r="I3419">
        <v>-25.021880250191099</v>
      </c>
      <c r="J3419">
        <v>-1.83420163263017</v>
      </c>
      <c r="K3419">
        <v>47.411272364418899</v>
      </c>
      <c r="L3419">
        <v>48.467622125661102</v>
      </c>
      <c r="M3419">
        <v>42.626123680331403</v>
      </c>
      <c r="N3419">
        <v>1.2234494477485101</v>
      </c>
      <c r="O3419">
        <v>40.1301518438177</v>
      </c>
      <c r="P3419">
        <v>15.25</v>
      </c>
      <c r="Q3419">
        <v>2.0643822547690002E-3</v>
      </c>
    </row>
    <row r="3420" spans="1:17" hidden="1" x14ac:dyDescent="0.3">
      <c r="A3420" t="s">
        <v>7004</v>
      </c>
      <c r="B3420" t="s">
        <v>7005</v>
      </c>
      <c r="C3420" t="str">
        <f>IFERROR(VLOOKUP(Table1[[#This Row],[Ticker]],[1]!Table1[[Symbol]:[Industry]],2,FALSE),"-")</f>
        <v>-</v>
      </c>
      <c r="D3420" t="s">
        <v>292</v>
      </c>
      <c r="E3420">
        <v>47.0056704</v>
      </c>
      <c r="F3420">
        <v>23.14</v>
      </c>
      <c r="G3420">
        <v>-59.116466627481103</v>
      </c>
      <c r="H3420">
        <v>-10.605031936353299</v>
      </c>
      <c r="I3420">
        <v>-42.0302273241508</v>
      </c>
      <c r="J3420">
        <v>-0.62990055736137096</v>
      </c>
      <c r="K3420">
        <v>24.8698706672469</v>
      </c>
      <c r="L3420">
        <v>28.915691717423002</v>
      </c>
      <c r="M3420">
        <v>28.864793871522998</v>
      </c>
      <c r="N3420">
        <v>1.33015362810575</v>
      </c>
      <c r="O3420">
        <v>60.955056179775198</v>
      </c>
      <c r="P3420">
        <v>2.61640798226163</v>
      </c>
      <c r="Q3420">
        <v>-7.8236567516855995E-2</v>
      </c>
    </row>
    <row r="3421" spans="1:17" hidden="1" x14ac:dyDescent="0.3">
      <c r="A3421" t="s">
        <v>7006</v>
      </c>
      <c r="B3421" t="s">
        <v>7007</v>
      </c>
      <c r="C3421" t="str">
        <f>IFERROR(VLOOKUP(Table1[[#This Row],[Ticker]],[1]!Table1[[Symbol]:[Industry]],2,FALSE),"-")</f>
        <v>-</v>
      </c>
      <c r="E3421">
        <v>46.828133000000001</v>
      </c>
      <c r="F3421">
        <v>934.6</v>
      </c>
      <c r="G3421">
        <v>537.01335105458202</v>
      </c>
      <c r="H3421">
        <v>-4.7752266276047903</v>
      </c>
      <c r="I3421">
        <v>152.756194473204</v>
      </c>
      <c r="J3421">
        <v>11.2925057198836</v>
      </c>
      <c r="K3421">
        <v>801.688881129386</v>
      </c>
      <c r="L3421">
        <v>547.41463132234901</v>
      </c>
      <c r="M3421">
        <v>76.645711599731996</v>
      </c>
      <c r="N3421">
        <v>1.3315358869468199</v>
      </c>
      <c r="O3421">
        <v>1.0539268136100901</v>
      </c>
      <c r="P3421">
        <v>708.82734746862798</v>
      </c>
      <c r="Q3421">
        <v>0.46237084283291502</v>
      </c>
    </row>
    <row r="3422" spans="1:17" hidden="1" x14ac:dyDescent="0.3">
      <c r="A3422" t="s">
        <v>7008</v>
      </c>
      <c r="B3422" t="s">
        <v>7009</v>
      </c>
      <c r="C3422" t="str">
        <f>IFERROR(VLOOKUP(Table1[[#This Row],[Ticker]],[1]!Table1[[Symbol]:[Industry]],2,FALSE),"-")</f>
        <v>-</v>
      </c>
      <c r="D3422" t="s">
        <v>59</v>
      </c>
      <c r="E3422">
        <v>46.78</v>
      </c>
      <c r="F3422">
        <v>46.78</v>
      </c>
      <c r="G3422">
        <v>-60.749428048702796</v>
      </c>
      <c r="H3422">
        <v>5.5812575843283696E-4</v>
      </c>
      <c r="I3422">
        <v>-65.841575578080395</v>
      </c>
      <c r="J3422">
        <v>-15.1819882546103</v>
      </c>
      <c r="K3422">
        <v>48.184779358257202</v>
      </c>
      <c r="L3422">
        <v>63.911174859067899</v>
      </c>
      <c r="M3422">
        <v>41.676027174252198</v>
      </c>
      <c r="N3422">
        <v>0.76530547507491598</v>
      </c>
      <c r="O3422">
        <v>160.795211628901</v>
      </c>
      <c r="P3422">
        <v>19.948717948717899</v>
      </c>
      <c r="Q3422">
        <v>2.4812954769201E-2</v>
      </c>
    </row>
    <row r="3423" spans="1:17" hidden="1" x14ac:dyDescent="0.3">
      <c r="A3423" t="s">
        <v>7010</v>
      </c>
      <c r="B3423" t="s">
        <v>7011</v>
      </c>
      <c r="C3423" t="str">
        <f>IFERROR(VLOOKUP(Table1[[#This Row],[Ticker]],[1]!Table1[[Symbol]:[Industry]],2,FALSE),"-")</f>
        <v>-</v>
      </c>
      <c r="D3423" t="s">
        <v>1219</v>
      </c>
      <c r="E3423">
        <v>46.729420879999999</v>
      </c>
      <c r="F3423">
        <v>11.38</v>
      </c>
      <c r="G3423">
        <v>-73.527280448059798</v>
      </c>
      <c r="H3423">
        <v>-25.8506963545282</v>
      </c>
      <c r="I3423">
        <v>-60.275739598389997</v>
      </c>
      <c r="J3423">
        <v>-1.01097734064168</v>
      </c>
      <c r="K3423">
        <v>14.602679310461401</v>
      </c>
      <c r="L3423">
        <v>18.537428899812301</v>
      </c>
      <c r="M3423">
        <v>32.177763237359599</v>
      </c>
      <c r="N3423">
        <v>0.46321903056679697</v>
      </c>
      <c r="O3423">
        <v>123.19859402460401</v>
      </c>
      <c r="P3423">
        <v>6.3551401869158903</v>
      </c>
      <c r="Q3423">
        <v>0.118259784922677</v>
      </c>
    </row>
    <row r="3424" spans="1:17" hidden="1" x14ac:dyDescent="0.3">
      <c r="A3424" t="s">
        <v>7012</v>
      </c>
      <c r="B3424" t="s">
        <v>7013</v>
      </c>
      <c r="C3424" t="str">
        <f>IFERROR(VLOOKUP(Table1[[#This Row],[Ticker]],[1]!Table1[[Symbol]:[Industry]],2,FALSE),"-")</f>
        <v>-</v>
      </c>
      <c r="D3424" t="s">
        <v>617</v>
      </c>
      <c r="E3424">
        <v>46.695</v>
      </c>
      <c r="F3424">
        <v>8.49</v>
      </c>
      <c r="G3424">
        <v>-8.1315422441024996</v>
      </c>
      <c r="H3424">
        <v>13.7862724114727</v>
      </c>
      <c r="I3424">
        <v>-20.712689745017599</v>
      </c>
      <c r="J3424">
        <v>-5.66695373957584</v>
      </c>
      <c r="K3424">
        <v>8.1000065592594304</v>
      </c>
      <c r="L3424">
        <v>8.0529193789128009</v>
      </c>
      <c r="M3424">
        <v>47.843749774442003</v>
      </c>
      <c r="N3424">
        <v>0.84367039632669405</v>
      </c>
      <c r="O3424">
        <v>38.044758539458101</v>
      </c>
      <c r="P3424">
        <v>40.330578512396698</v>
      </c>
      <c r="Q3424">
        <v>1.7381075295320001E-3</v>
      </c>
    </row>
    <row r="3425" spans="1:17" hidden="1" x14ac:dyDescent="0.3">
      <c r="A3425" t="s">
        <v>7014</v>
      </c>
      <c r="B3425" t="s">
        <v>7015</v>
      </c>
      <c r="C3425" t="str">
        <f>IFERROR(VLOOKUP(Table1[[#This Row],[Ticker]],[1]!Table1[[Symbol]:[Industry]],2,FALSE),"-")</f>
        <v>-</v>
      </c>
      <c r="D3425" t="s">
        <v>482</v>
      </c>
      <c r="E3425">
        <v>46.656251179999998</v>
      </c>
      <c r="F3425">
        <v>17.71</v>
      </c>
      <c r="G3425">
        <v>0.62488322050801404</v>
      </c>
      <c r="H3425">
        <v>-2.3381515516609199</v>
      </c>
      <c r="I3425">
        <v>-19.522594571093599</v>
      </c>
      <c r="J3425">
        <v>-1.7192595156461901</v>
      </c>
      <c r="K3425">
        <v>18.474684421477001</v>
      </c>
      <c r="L3425">
        <v>18.233749903573401</v>
      </c>
      <c r="M3425">
        <v>27.575435406089898</v>
      </c>
      <c r="N3425">
        <v>0.73897930748834095</v>
      </c>
      <c r="O3425">
        <v>54.432523997741299</v>
      </c>
      <c r="P3425">
        <v>60.271493212669597</v>
      </c>
      <c r="Q3425">
        <v>-0.128908807983764</v>
      </c>
    </row>
    <row r="3426" spans="1:17" hidden="1" x14ac:dyDescent="0.3">
      <c r="A3426" t="s">
        <v>7016</v>
      </c>
      <c r="B3426" t="s">
        <v>7017</v>
      </c>
      <c r="C3426" t="str">
        <f>IFERROR(VLOOKUP(Table1[[#This Row],[Ticker]],[1]!Table1[[Symbol]:[Industry]],2,FALSE),"-")</f>
        <v>-</v>
      </c>
      <c r="D3426" t="s">
        <v>631</v>
      </c>
      <c r="E3426">
        <v>46.589723999999997</v>
      </c>
      <c r="F3426">
        <v>10.199999999999999</v>
      </c>
      <c r="G3426">
        <v>43.241276855989298</v>
      </c>
      <c r="H3426">
        <v>2.9977956948191999</v>
      </c>
      <c r="I3426">
        <v>-8.9727092953597793</v>
      </c>
      <c r="J3426">
        <v>-4.8430464185614603</v>
      </c>
      <c r="K3426">
        <v>10.4953692777363</v>
      </c>
      <c r="L3426">
        <v>10.0883966914807</v>
      </c>
      <c r="M3426">
        <v>39.757915062272602</v>
      </c>
      <c r="N3426">
        <v>0.84360615765339497</v>
      </c>
      <c r="O3426">
        <v>67.647058823529406</v>
      </c>
      <c r="P3426">
        <v>72.881355932203306</v>
      </c>
      <c r="Q3426">
        <v>1.7434324381199E-2</v>
      </c>
    </row>
    <row r="3427" spans="1:17" hidden="1" x14ac:dyDescent="0.3">
      <c r="A3427" t="s">
        <v>7018</v>
      </c>
      <c r="B3427" t="s">
        <v>7019</v>
      </c>
      <c r="C3427" t="str">
        <f>IFERROR(VLOOKUP(Table1[[#This Row],[Ticker]],[1]!Table1[[Symbol]:[Industry]],2,FALSE),"-")</f>
        <v>-</v>
      </c>
      <c r="D3427" t="s">
        <v>75</v>
      </c>
      <c r="E3427">
        <v>46.587420000000002</v>
      </c>
      <c r="F3427">
        <v>113.85</v>
      </c>
      <c r="G3427">
        <v>456.70145025760098</v>
      </c>
      <c r="H3427">
        <v>43.767324146622798</v>
      </c>
      <c r="I3427">
        <v>280.583194570888</v>
      </c>
      <c r="J3427">
        <v>6.8710055680464004</v>
      </c>
      <c r="K3427">
        <v>77.218175328394906</v>
      </c>
      <c r="L3427">
        <v>48.3558685613067</v>
      </c>
      <c r="M3427">
        <v>99.959466421563107</v>
      </c>
      <c r="N3427">
        <v>1.4878310319671599</v>
      </c>
      <c r="O3427">
        <v>0</v>
      </c>
      <c r="P3427">
        <v>525.20593080724802</v>
      </c>
      <c r="Q3427">
        <v>0.15946196638267701</v>
      </c>
    </row>
    <row r="3428" spans="1:17" hidden="1" x14ac:dyDescent="0.3">
      <c r="A3428" t="s">
        <v>7020</v>
      </c>
      <c r="B3428" t="s">
        <v>7021</v>
      </c>
      <c r="C3428" t="str">
        <f>IFERROR(VLOOKUP(Table1[[#This Row],[Ticker]],[1]!Table1[[Symbol]:[Industry]],2,FALSE),"-")</f>
        <v>-</v>
      </c>
      <c r="D3428" t="s">
        <v>242</v>
      </c>
      <c r="E3428">
        <v>46.5558835</v>
      </c>
      <c r="F3428">
        <v>24.55</v>
      </c>
      <c r="G3428">
        <v>3.51762660979076</v>
      </c>
      <c r="H3428">
        <v>10.715661100586701</v>
      </c>
      <c r="I3428">
        <v>8.9329482654701895</v>
      </c>
      <c r="J3428">
        <v>-11.2436920324173</v>
      </c>
      <c r="K3428">
        <v>26.879821473794198</v>
      </c>
      <c r="L3428">
        <v>23.5730598363781</v>
      </c>
      <c r="M3428">
        <v>29.610795305187001</v>
      </c>
      <c r="N3428">
        <v>0.42231394632463198</v>
      </c>
      <c r="O3428">
        <v>59.185336048879797</v>
      </c>
    </row>
    <row r="3429" spans="1:17" hidden="1" x14ac:dyDescent="0.3">
      <c r="A3429" t="s">
        <v>7022</v>
      </c>
      <c r="B3429" t="s">
        <v>7023</v>
      </c>
      <c r="C3429" t="str">
        <f>IFERROR(VLOOKUP(Table1[[#This Row],[Ticker]],[1]!Table1[[Symbol]:[Industry]],2,FALSE),"-")</f>
        <v>-</v>
      </c>
      <c r="E3429">
        <v>46.425411199999999</v>
      </c>
      <c r="F3429">
        <v>56</v>
      </c>
      <c r="G3429">
        <v>34.646235533675203</v>
      </c>
      <c r="H3429">
        <v>1.2384222034283301</v>
      </c>
      <c r="I3429">
        <v>-30.251187508144501</v>
      </c>
      <c r="J3429">
        <v>-1.2750618476839399</v>
      </c>
      <c r="K3429">
        <v>50.283009441706298</v>
      </c>
      <c r="L3429">
        <v>49.094570140200197</v>
      </c>
      <c r="M3429">
        <v>91.264438468587599</v>
      </c>
      <c r="N3429">
        <v>0.54545454545454497</v>
      </c>
      <c r="O3429">
        <v>61.25</v>
      </c>
      <c r="P3429">
        <v>86.6666666666666</v>
      </c>
    </row>
    <row r="3430" spans="1:17" hidden="1" x14ac:dyDescent="0.3">
      <c r="A3430" t="s">
        <v>7024</v>
      </c>
      <c r="B3430" t="s">
        <v>7025</v>
      </c>
      <c r="C3430" t="str">
        <f>IFERROR(VLOOKUP(Table1[[#This Row],[Ticker]],[1]!Table1[[Symbol]:[Industry]],2,FALSE),"-")</f>
        <v>-</v>
      </c>
      <c r="D3430" t="s">
        <v>75</v>
      </c>
      <c r="E3430">
        <v>46.368417127999997</v>
      </c>
      <c r="F3430">
        <v>51.47</v>
      </c>
      <c r="G3430">
        <v>27.739632321301698</v>
      </c>
      <c r="H3430">
        <v>3.5814554745007801</v>
      </c>
      <c r="I3430">
        <v>-23.672825265425899</v>
      </c>
      <c r="J3430">
        <v>8.3893676825173902</v>
      </c>
      <c r="K3430">
        <v>46.268910160911297</v>
      </c>
      <c r="L3430">
        <v>43.9772466642643</v>
      </c>
      <c r="M3430">
        <v>73.679603178237201</v>
      </c>
      <c r="N3430">
        <v>1.15008953726193</v>
      </c>
      <c r="O3430">
        <v>25.5294346221099</v>
      </c>
      <c r="P3430">
        <v>60.84375</v>
      </c>
      <c r="Q3430">
        <v>5.3701207618262997E-2</v>
      </c>
    </row>
    <row r="3431" spans="1:17" hidden="1" x14ac:dyDescent="0.3">
      <c r="A3431" t="s">
        <v>7026</v>
      </c>
      <c r="B3431" t="s">
        <v>7027</v>
      </c>
      <c r="C3431" t="str">
        <f>IFERROR(VLOOKUP(Table1[[#This Row],[Ticker]],[1]!Table1[[Symbol]:[Industry]],2,FALSE),"-")</f>
        <v>-</v>
      </c>
      <c r="D3431" t="s">
        <v>387</v>
      </c>
      <c r="E3431">
        <v>46.365380000000002</v>
      </c>
      <c r="F3431">
        <v>66.349999999999994</v>
      </c>
      <c r="G3431">
        <v>-35.691602304162501</v>
      </c>
      <c r="H3431">
        <v>-5.4260766429815996</v>
      </c>
      <c r="I3431">
        <v>-20.987923162425499</v>
      </c>
      <c r="J3431">
        <v>8.7851273182661807</v>
      </c>
      <c r="K3431">
        <v>65.300325219859502</v>
      </c>
      <c r="L3431">
        <v>69.405559565944401</v>
      </c>
      <c r="M3431">
        <v>65.344097677247305</v>
      </c>
      <c r="N3431">
        <v>2.6265845708076698</v>
      </c>
      <c r="O3431">
        <v>53.5041446872645</v>
      </c>
      <c r="P3431">
        <v>25.781990521327</v>
      </c>
      <c r="Q3431">
        <v>4.9982524665798E-2</v>
      </c>
    </row>
    <row r="3432" spans="1:17" hidden="1" x14ac:dyDescent="0.3">
      <c r="A3432" t="s">
        <v>7028</v>
      </c>
      <c r="B3432" t="s">
        <v>7029</v>
      </c>
      <c r="C3432" t="str">
        <f>IFERROR(VLOOKUP(Table1[[#This Row],[Ticker]],[1]!Table1[[Symbol]:[Industry]],2,FALSE),"-")</f>
        <v>-</v>
      </c>
      <c r="D3432" t="s">
        <v>617</v>
      </c>
      <c r="E3432">
        <v>46.3247152</v>
      </c>
      <c r="F3432">
        <v>158</v>
      </c>
      <c r="G3432">
        <v>-46.353764466324698</v>
      </c>
      <c r="H3432">
        <v>1.3440955407244199</v>
      </c>
      <c r="I3432">
        <v>-21.717298039948499</v>
      </c>
      <c r="J3432">
        <v>3.3684960332839999</v>
      </c>
      <c r="K3432">
        <v>155.23308547747601</v>
      </c>
      <c r="L3432">
        <v>166.671998116635</v>
      </c>
      <c r="M3432">
        <v>66.830116790462398</v>
      </c>
      <c r="N3432">
        <v>2.2014025256798999</v>
      </c>
      <c r="O3432">
        <v>31.677215189873401</v>
      </c>
      <c r="P3432">
        <v>9.3047388446903998</v>
      </c>
      <c r="Q3432">
        <v>2.4362921733413999E-2</v>
      </c>
    </row>
    <row r="3433" spans="1:17" hidden="1" x14ac:dyDescent="0.3">
      <c r="A3433" t="s">
        <v>7030</v>
      </c>
      <c r="B3433" t="s">
        <v>7031</v>
      </c>
      <c r="C3433" t="str">
        <f>IFERROR(VLOOKUP(Table1[[#This Row],[Ticker]],[1]!Table1[[Symbol]:[Industry]],2,FALSE),"-")</f>
        <v>-</v>
      </c>
      <c r="E3433">
        <v>46.319732500000001</v>
      </c>
      <c r="F3433">
        <v>154.25</v>
      </c>
      <c r="G3433">
        <v>-35.359598772042297</v>
      </c>
      <c r="H3433">
        <v>2.8897172640489002</v>
      </c>
      <c r="I3433">
        <v>-28.669678992329398</v>
      </c>
      <c r="J3433">
        <v>4.5896499150617904</v>
      </c>
      <c r="K3433">
        <v>154.981753134228</v>
      </c>
      <c r="L3433">
        <v>169.43246376134601</v>
      </c>
      <c r="M3433">
        <v>51.124214357646302</v>
      </c>
      <c r="N3433">
        <v>1.0342359604384399</v>
      </c>
      <c r="O3433">
        <v>75.688816855753601</v>
      </c>
      <c r="P3433">
        <v>15.716429107276801</v>
      </c>
      <c r="Q3433">
        <v>9.5468881421955004E-2</v>
      </c>
    </row>
    <row r="3434" spans="1:17" hidden="1" x14ac:dyDescent="0.3">
      <c r="A3434" t="s">
        <v>7032</v>
      </c>
      <c r="B3434" t="s">
        <v>7033</v>
      </c>
      <c r="C3434" t="str">
        <f>IFERROR(VLOOKUP(Table1[[#This Row],[Ticker]],[1]!Table1[[Symbol]:[Industry]],2,FALSE),"-")</f>
        <v>-</v>
      </c>
      <c r="E3434">
        <v>46.302118200000002</v>
      </c>
      <c r="F3434">
        <v>43.29</v>
      </c>
      <c r="G3434">
        <v>49.273101205316998</v>
      </c>
      <c r="H3434">
        <v>5.0508599366236302</v>
      </c>
      <c r="I3434">
        <v>-19.542525354283001</v>
      </c>
      <c r="J3434">
        <v>6.6863374285524699</v>
      </c>
      <c r="K3434">
        <v>40.076254619152202</v>
      </c>
      <c r="L3434">
        <v>35.984758599326298</v>
      </c>
      <c r="M3434">
        <v>61.981905091250603</v>
      </c>
      <c r="N3434">
        <v>1.3258831204371899</v>
      </c>
      <c r="O3434">
        <v>14.1141141141141</v>
      </c>
      <c r="P3434">
        <v>116.44999999999899</v>
      </c>
      <c r="Q3434">
        <v>0.14199376088662699</v>
      </c>
    </row>
    <row r="3435" spans="1:17" hidden="1" x14ac:dyDescent="0.3">
      <c r="A3435" t="s">
        <v>7034</v>
      </c>
      <c r="B3435" t="s">
        <v>7035</v>
      </c>
      <c r="C3435" t="str">
        <f>IFERROR(VLOOKUP(Table1[[#This Row],[Ticker]],[1]!Table1[[Symbol]:[Industry]],2,FALSE),"-")</f>
        <v>-</v>
      </c>
      <c r="E3435">
        <v>46.239912400000001</v>
      </c>
      <c r="F3435">
        <v>67.7</v>
      </c>
      <c r="G3435">
        <v>-50.339914050812197</v>
      </c>
      <c r="H3435">
        <v>25.575993328853201</v>
      </c>
      <c r="I3435">
        <v>-36.989161910150301</v>
      </c>
      <c r="J3435">
        <v>5.8900471865839501</v>
      </c>
      <c r="M3435">
        <v>46.3139939205088</v>
      </c>
      <c r="O3435">
        <v>40.324963072378097</v>
      </c>
      <c r="P3435">
        <v>38.729508196721298</v>
      </c>
    </row>
    <row r="3436" spans="1:17" hidden="1" x14ac:dyDescent="0.3">
      <c r="A3436" t="s">
        <v>7036</v>
      </c>
      <c r="B3436" t="s">
        <v>7037</v>
      </c>
      <c r="C3436" t="str">
        <f>IFERROR(VLOOKUP(Table1[[#This Row],[Ticker]],[1]!Table1[[Symbol]:[Industry]],2,FALSE),"-")</f>
        <v>-</v>
      </c>
      <c r="D3436" t="s">
        <v>156</v>
      </c>
      <c r="E3436">
        <v>46.225554000000002</v>
      </c>
      <c r="F3436">
        <v>27.1</v>
      </c>
      <c r="G3436">
        <v>1.87628248203209</v>
      </c>
      <c r="H3436">
        <v>-6.9068492816489702</v>
      </c>
      <c r="I3436">
        <v>-33.338280830742598</v>
      </c>
      <c r="J3436">
        <v>-0.719711977265587</v>
      </c>
      <c r="K3436">
        <v>27.682501132732401</v>
      </c>
      <c r="L3436">
        <v>27.215623779914399</v>
      </c>
      <c r="M3436">
        <v>38.775818500787999</v>
      </c>
      <c r="N3436">
        <v>1.58402522872618</v>
      </c>
      <c r="O3436">
        <v>49.261992619926197</v>
      </c>
      <c r="P3436">
        <v>34.491315136476402</v>
      </c>
      <c r="Q3436">
        <v>-4.3890230494409002E-2</v>
      </c>
    </row>
    <row r="3437" spans="1:17" hidden="1" x14ac:dyDescent="0.3">
      <c r="A3437" t="s">
        <v>7038</v>
      </c>
      <c r="B3437" t="s">
        <v>7039</v>
      </c>
      <c r="C3437" t="str">
        <f>IFERROR(VLOOKUP(Table1[[#This Row],[Ticker]],[1]!Table1[[Symbol]:[Industry]],2,FALSE),"-")</f>
        <v>-</v>
      </c>
      <c r="D3437" t="s">
        <v>188</v>
      </c>
      <c r="E3437">
        <v>46.206744192000002</v>
      </c>
      <c r="F3437">
        <v>16.32</v>
      </c>
      <c r="G3437">
        <v>-79.119631885224507</v>
      </c>
      <c r="H3437">
        <v>-1.60553224752249</v>
      </c>
      <c r="I3437">
        <v>-59.895732632176198</v>
      </c>
      <c r="J3437">
        <v>1.9157486181743899</v>
      </c>
      <c r="K3437">
        <v>18.034626143699199</v>
      </c>
      <c r="L3437">
        <v>26.4132057755413</v>
      </c>
      <c r="M3437">
        <v>58.262484816692698</v>
      </c>
      <c r="N3437">
        <v>0.53741331362878897</v>
      </c>
      <c r="O3437">
        <v>169.30147058823499</v>
      </c>
      <c r="P3437">
        <v>8.7275149900066502</v>
      </c>
      <c r="Q3437">
        <v>-3.1475682243602997E-2</v>
      </c>
    </row>
    <row r="3438" spans="1:17" hidden="1" x14ac:dyDescent="0.3">
      <c r="A3438" t="s">
        <v>7040</v>
      </c>
      <c r="B3438" t="s">
        <v>7041</v>
      </c>
      <c r="C3438" t="str">
        <f>IFERROR(VLOOKUP(Table1[[#This Row],[Ticker]],[1]!Table1[[Symbol]:[Industry]],2,FALSE),"-")</f>
        <v>-</v>
      </c>
      <c r="D3438" t="s">
        <v>75</v>
      </c>
      <c r="E3438">
        <v>46.155000000000001</v>
      </c>
      <c r="F3438">
        <v>1.81</v>
      </c>
      <c r="G3438">
        <v>133.21766410510301</v>
      </c>
      <c r="H3438">
        <v>80.619370006946497</v>
      </c>
      <c r="I3438">
        <v>28.307065193717001</v>
      </c>
      <c r="J3438">
        <v>39.465678893056698</v>
      </c>
      <c r="K3438">
        <v>1.20595025914443</v>
      </c>
      <c r="L3438">
        <v>1.1185450322133901</v>
      </c>
      <c r="M3438">
        <v>74.9609977333469</v>
      </c>
      <c r="N3438">
        <v>3.47844699530103</v>
      </c>
      <c r="O3438">
        <v>16.022099447513799</v>
      </c>
      <c r="P3438">
        <v>187.30158730158701</v>
      </c>
      <c r="Q3438">
        <v>7.4694303788413005E-2</v>
      </c>
    </row>
    <row r="3439" spans="1:17" hidden="1" x14ac:dyDescent="0.3">
      <c r="A3439" t="s">
        <v>7042</v>
      </c>
      <c r="B3439" t="s">
        <v>7043</v>
      </c>
      <c r="C3439" t="str">
        <f>IFERROR(VLOOKUP(Table1[[#This Row],[Ticker]],[1]!Table1[[Symbol]:[Industry]],2,FALSE),"-")</f>
        <v>-</v>
      </c>
      <c r="D3439" t="s">
        <v>59</v>
      </c>
      <c r="E3439">
        <v>46.108080000000001</v>
      </c>
      <c r="F3439">
        <v>37.67</v>
      </c>
      <c r="G3439">
        <v>45.879112246003999</v>
      </c>
      <c r="H3439">
        <v>-8.7923178636874795</v>
      </c>
      <c r="I3439">
        <v>14.9602502291063</v>
      </c>
      <c r="J3439">
        <v>-2.04429261691473</v>
      </c>
      <c r="K3439">
        <v>38.070648015321197</v>
      </c>
      <c r="L3439">
        <v>33.393318543156497</v>
      </c>
      <c r="M3439">
        <v>47.783342365244401</v>
      </c>
      <c r="N3439">
        <v>0.23957688277365299</v>
      </c>
      <c r="O3439">
        <v>34.563312981152002</v>
      </c>
      <c r="P3439">
        <v>83.756097560975604</v>
      </c>
      <c r="Q3439">
        <v>1.5581709084033999E-2</v>
      </c>
    </row>
    <row r="3440" spans="1:17" hidden="1" x14ac:dyDescent="0.3">
      <c r="A3440" t="s">
        <v>7044</v>
      </c>
      <c r="B3440" t="s">
        <v>7045</v>
      </c>
      <c r="C3440" t="str">
        <f>IFERROR(VLOOKUP(Table1[[#This Row],[Ticker]],[1]!Table1[[Symbol]:[Industry]],2,FALSE),"-")</f>
        <v>-</v>
      </c>
      <c r="D3440" t="s">
        <v>401</v>
      </c>
      <c r="E3440">
        <v>46.01765168</v>
      </c>
      <c r="F3440">
        <v>72.8</v>
      </c>
      <c r="G3440">
        <v>-56.674519183305797</v>
      </c>
      <c r="H3440">
        <v>-24.235199306433898</v>
      </c>
      <c r="I3440">
        <v>-32.099598869401099</v>
      </c>
      <c r="J3440">
        <v>-13.179823752445801</v>
      </c>
      <c r="K3440">
        <v>85.956204720895897</v>
      </c>
      <c r="L3440">
        <v>93.939646429504506</v>
      </c>
      <c r="M3440">
        <v>27.8398658780219</v>
      </c>
      <c r="N3440">
        <v>0.228973747885094</v>
      </c>
      <c r="O3440">
        <v>121.153846153846</v>
      </c>
      <c r="P3440">
        <v>3.55618776671409</v>
      </c>
      <c r="Q3440">
        <v>3.7640747531512003E-2</v>
      </c>
    </row>
    <row r="3441" spans="1:17" hidden="1" x14ac:dyDescent="0.3">
      <c r="A3441" t="s">
        <v>7046</v>
      </c>
      <c r="B3441" t="s">
        <v>7047</v>
      </c>
      <c r="C3441" t="str">
        <f>IFERROR(VLOOKUP(Table1[[#This Row],[Ticker]],[1]!Table1[[Symbol]:[Industry]],2,FALSE),"-")</f>
        <v>-</v>
      </c>
      <c r="D3441" t="s">
        <v>546</v>
      </c>
      <c r="E3441">
        <v>45.881645499999998</v>
      </c>
      <c r="F3441">
        <v>159.35</v>
      </c>
      <c r="G3441">
        <v>-4.6797773402361198</v>
      </c>
      <c r="H3441">
        <v>-13.9806493320693</v>
      </c>
      <c r="I3441">
        <v>12.489175174337101</v>
      </c>
      <c r="J3441">
        <v>-7.6454322180543102</v>
      </c>
      <c r="K3441">
        <v>158.62993274185499</v>
      </c>
      <c r="L3441">
        <v>144.23258815531</v>
      </c>
      <c r="M3441">
        <v>48.0169102120609</v>
      </c>
      <c r="N3441">
        <v>0.73069733359254596</v>
      </c>
      <c r="O3441">
        <v>31.534358330718501</v>
      </c>
      <c r="P3441">
        <v>45.193621867881497</v>
      </c>
      <c r="Q3441">
        <v>0.16755128616489701</v>
      </c>
    </row>
    <row r="3442" spans="1:17" hidden="1" x14ac:dyDescent="0.3">
      <c r="A3442" t="s">
        <v>7048</v>
      </c>
      <c r="B3442" t="s">
        <v>7049</v>
      </c>
      <c r="C3442" t="str">
        <f>IFERROR(VLOOKUP(Table1[[#This Row],[Ticker]],[1]!Table1[[Symbol]:[Industry]],2,FALSE),"-")</f>
        <v>-</v>
      </c>
      <c r="D3442" t="s">
        <v>1141</v>
      </c>
      <c r="E3442">
        <v>45.727244639999903</v>
      </c>
      <c r="F3442">
        <v>33.6</v>
      </c>
      <c r="G3442">
        <v>-75.832762255565598</v>
      </c>
      <c r="H3442">
        <v>-4.69570355648455</v>
      </c>
      <c r="I3442">
        <v>-60.231055468960101</v>
      </c>
      <c r="J3442">
        <v>2.01132312884187</v>
      </c>
      <c r="K3442">
        <v>36.405406603282501</v>
      </c>
      <c r="M3442">
        <v>57.614705941640601</v>
      </c>
      <c r="N3442">
        <v>0.55740865709052301</v>
      </c>
      <c r="O3442">
        <v>114.583333333333</v>
      </c>
      <c r="P3442">
        <v>15.4639175257731</v>
      </c>
    </row>
    <row r="3443" spans="1:17" hidden="1" x14ac:dyDescent="0.3">
      <c r="A3443" t="s">
        <v>7050</v>
      </c>
      <c r="B3443" t="s">
        <v>7051</v>
      </c>
      <c r="C3443" t="str">
        <f>IFERROR(VLOOKUP(Table1[[#This Row],[Ticker]],[1]!Table1[[Symbol]:[Industry]],2,FALSE),"-")</f>
        <v>-</v>
      </c>
      <c r="D3443" t="s">
        <v>1502</v>
      </c>
      <c r="E3443">
        <v>45.623640319000003</v>
      </c>
      <c r="F3443">
        <v>2.93</v>
      </c>
      <c r="G3443">
        <v>6.5183731600846997</v>
      </c>
      <c r="H3443">
        <v>-11.433868103749701</v>
      </c>
      <c r="I3443">
        <v>-24.917638421430102</v>
      </c>
      <c r="J3443">
        <v>-0.587776624316247</v>
      </c>
      <c r="K3443">
        <v>3.0763222278390399</v>
      </c>
      <c r="L3443">
        <v>2.9981275062612598</v>
      </c>
      <c r="M3443">
        <v>44.136528269396798</v>
      </c>
      <c r="N3443">
        <v>1.95062893713645</v>
      </c>
      <c r="O3443">
        <v>53.828660480072102</v>
      </c>
      <c r="Q3443">
        <v>9.0940465182686003E-2</v>
      </c>
    </row>
    <row r="3444" spans="1:17" hidden="1" x14ac:dyDescent="0.3">
      <c r="A3444" t="s">
        <v>7052</v>
      </c>
      <c r="B3444" t="s">
        <v>7053</v>
      </c>
      <c r="C3444" t="str">
        <f>IFERROR(VLOOKUP(Table1[[#This Row],[Ticker]],[1]!Table1[[Symbol]:[Industry]],2,FALSE),"-")</f>
        <v>-</v>
      </c>
      <c r="D3444" t="s">
        <v>49</v>
      </c>
      <c r="E3444">
        <v>45.571682457000001</v>
      </c>
      <c r="F3444">
        <v>19.57</v>
      </c>
      <c r="G3444">
        <v>-54.370811981739998</v>
      </c>
      <c r="H3444">
        <v>-37.139627125399301</v>
      </c>
      <c r="I3444">
        <v>-48.833225366334197</v>
      </c>
      <c r="J3444">
        <v>-7.98266694924276</v>
      </c>
      <c r="K3444">
        <v>25.7209661936893</v>
      </c>
      <c r="L3444">
        <v>30.359033019456501</v>
      </c>
      <c r="M3444">
        <v>26.690697352296301</v>
      </c>
      <c r="N3444">
        <v>2.5145566306559699</v>
      </c>
      <c r="O3444">
        <v>200.715380684721</v>
      </c>
      <c r="P3444">
        <v>5.4418103448275996</v>
      </c>
      <c r="Q3444">
        <v>-6.4428295639206004E-2</v>
      </c>
    </row>
    <row r="3445" spans="1:17" hidden="1" x14ac:dyDescent="0.3">
      <c r="A3445" t="s">
        <v>7054</v>
      </c>
      <c r="B3445" t="s">
        <v>7055</v>
      </c>
      <c r="C3445" t="str">
        <f>IFERROR(VLOOKUP(Table1[[#This Row],[Ticker]],[1]!Table1[[Symbol]:[Industry]],2,FALSE),"-")</f>
        <v>-</v>
      </c>
      <c r="D3445" t="s">
        <v>156</v>
      </c>
      <c r="E3445">
        <v>45.568005999999997</v>
      </c>
      <c r="F3445">
        <v>44.93</v>
      </c>
      <c r="G3445">
        <v>15.052485533675201</v>
      </c>
      <c r="H3445">
        <v>-6.78168313379238</v>
      </c>
      <c r="I3445">
        <v>13.3597108886228</v>
      </c>
      <c r="J3445">
        <v>-6.7098444563795896</v>
      </c>
      <c r="K3445">
        <v>46.6053979018821</v>
      </c>
      <c r="L3445">
        <v>42.160370217301598</v>
      </c>
      <c r="M3445">
        <v>46.189053192915999</v>
      </c>
      <c r="N3445">
        <v>0.57158133116840204</v>
      </c>
      <c r="O3445">
        <v>47.229022924549298</v>
      </c>
      <c r="P3445">
        <v>70.836501901140593</v>
      </c>
      <c r="Q3445">
        <v>6.6751065063633E-2</v>
      </c>
    </row>
    <row r="3446" spans="1:17" hidden="1" x14ac:dyDescent="0.3">
      <c r="A3446" t="s">
        <v>7056</v>
      </c>
      <c r="B3446" t="s">
        <v>7057</v>
      </c>
      <c r="C3446" t="str">
        <f>IFERROR(VLOOKUP(Table1[[#This Row],[Ticker]],[1]!Table1[[Symbol]:[Industry]],2,FALSE),"-")</f>
        <v>-</v>
      </c>
      <c r="D3446" t="s">
        <v>2844</v>
      </c>
      <c r="E3446">
        <v>45.554070348000003</v>
      </c>
      <c r="F3446">
        <v>6.81</v>
      </c>
      <c r="G3446">
        <v>9.4977206821901294</v>
      </c>
      <c r="H3446">
        <v>1.71930812575843</v>
      </c>
      <c r="I3446">
        <v>-13.3073601517497</v>
      </c>
      <c r="J3446">
        <v>-3.3759021838183898</v>
      </c>
      <c r="K3446">
        <v>6.9929643449137604</v>
      </c>
      <c r="L3446">
        <v>6.6980608392340599</v>
      </c>
      <c r="M3446">
        <v>43.881479121946199</v>
      </c>
      <c r="N3446">
        <v>0.39201645445500799</v>
      </c>
      <c r="O3446">
        <v>29.221732745961798</v>
      </c>
      <c r="P3446">
        <v>48.043478260869499</v>
      </c>
      <c r="Q3446">
        <v>3.3487765066625E-2</v>
      </c>
    </row>
    <row r="3447" spans="1:17" hidden="1" x14ac:dyDescent="0.3">
      <c r="A3447" t="s">
        <v>7058</v>
      </c>
      <c r="B3447" t="s">
        <v>7059</v>
      </c>
      <c r="C3447" t="str">
        <f>IFERROR(VLOOKUP(Table1[[#This Row],[Ticker]],[1]!Table1[[Symbol]:[Industry]],2,FALSE),"-")</f>
        <v>-</v>
      </c>
      <c r="D3447" t="s">
        <v>802</v>
      </c>
      <c r="E3447">
        <v>45.348368999999998</v>
      </c>
      <c r="F3447">
        <v>124.3</v>
      </c>
      <c r="G3447">
        <v>49.1268643938661</v>
      </c>
      <c r="H3447">
        <v>-0.73964016175846303</v>
      </c>
      <c r="I3447">
        <v>15.549578746681901</v>
      </c>
      <c r="J3447">
        <v>2.4919114330869601</v>
      </c>
      <c r="K3447">
        <v>110.837749430521</v>
      </c>
      <c r="L3447">
        <v>102.607188036568</v>
      </c>
      <c r="M3447">
        <v>67.012873536869193</v>
      </c>
      <c r="N3447">
        <v>0.12816087259133799</v>
      </c>
      <c r="O3447">
        <v>28.7208366854384</v>
      </c>
      <c r="P3447">
        <v>79.884225759768398</v>
      </c>
      <c r="Q3447">
        <v>6.0864765522506997E-2</v>
      </c>
    </row>
    <row r="3448" spans="1:17" hidden="1" x14ac:dyDescent="0.3">
      <c r="A3448" t="s">
        <v>7060</v>
      </c>
      <c r="B3448" t="s">
        <v>7061</v>
      </c>
      <c r="C3448" t="str">
        <f>IFERROR(VLOOKUP(Table1[[#This Row],[Ticker]],[1]!Table1[[Symbol]:[Industry]],2,FALSE),"-")</f>
        <v>-</v>
      </c>
      <c r="D3448" t="s">
        <v>539</v>
      </c>
      <c r="E3448">
        <v>45.273933119999903</v>
      </c>
      <c r="F3448">
        <v>57.56</v>
      </c>
      <c r="G3448">
        <v>11.6938545812943</v>
      </c>
      <c r="H3448">
        <v>-6.0731344257471003</v>
      </c>
      <c r="I3448">
        <v>-25.8997961700906</v>
      </c>
      <c r="J3448">
        <v>-1.50024805935897</v>
      </c>
      <c r="K3448">
        <v>57.985588218355602</v>
      </c>
      <c r="L3448">
        <v>55.219876678040102</v>
      </c>
      <c r="M3448">
        <v>47.3728660310422</v>
      </c>
      <c r="N3448">
        <v>0.64737338785781695</v>
      </c>
      <c r="O3448">
        <v>27.171646977067301</v>
      </c>
      <c r="P3448">
        <v>53.903743315508002</v>
      </c>
      <c r="Q3448">
        <v>0.10597033247179399</v>
      </c>
    </row>
    <row r="3449" spans="1:17" hidden="1" x14ac:dyDescent="0.3">
      <c r="A3449" t="s">
        <v>7062</v>
      </c>
      <c r="B3449" t="s">
        <v>7063</v>
      </c>
      <c r="C3449" t="str">
        <f>IFERROR(VLOOKUP(Table1[[#This Row],[Ticker]],[1]!Table1[[Symbol]:[Industry]],2,FALSE),"-")</f>
        <v>-</v>
      </c>
      <c r="D3449" t="s">
        <v>75</v>
      </c>
      <c r="E3449">
        <v>45.191910499999999</v>
      </c>
      <c r="F3449">
        <v>0.79</v>
      </c>
      <c r="G3449">
        <v>-8.9817105942708508</v>
      </c>
      <c r="H3449">
        <v>-51.2031455779452</v>
      </c>
      <c r="I3449">
        <v>-28.744957522892499</v>
      </c>
      <c r="J3449">
        <v>-8.5921350184156395</v>
      </c>
      <c r="K3449">
        <v>1.11557203537368</v>
      </c>
      <c r="L3449">
        <v>1.04894985962027</v>
      </c>
      <c r="M3449">
        <v>30.270727008391599</v>
      </c>
      <c r="N3449">
        <v>1.81838176258341</v>
      </c>
      <c r="O3449">
        <v>129.11392405063199</v>
      </c>
      <c r="P3449">
        <v>36.543209876543202</v>
      </c>
      <c r="Q3449">
        <v>0.101354979877015</v>
      </c>
    </row>
    <row r="3450" spans="1:17" hidden="1" x14ac:dyDescent="0.3">
      <c r="A3450" t="s">
        <v>7064</v>
      </c>
      <c r="B3450" t="s">
        <v>7065</v>
      </c>
      <c r="C3450" t="str">
        <f>IFERROR(VLOOKUP(Table1[[#This Row],[Ticker]],[1]!Table1[[Symbol]:[Industry]],2,FALSE),"-")</f>
        <v>-</v>
      </c>
      <c r="D3450" t="s">
        <v>718</v>
      </c>
      <c r="E3450">
        <v>45.057158311999999</v>
      </c>
      <c r="F3450">
        <v>20.84</v>
      </c>
      <c r="G3450">
        <v>24.574499522197499</v>
      </c>
      <c r="H3450">
        <v>-0.65651807952927499</v>
      </c>
      <c r="I3450">
        <v>6.1375772434981801</v>
      </c>
      <c r="J3450">
        <v>2.2927773482959499</v>
      </c>
      <c r="K3450">
        <v>19.706685375450402</v>
      </c>
      <c r="L3450">
        <v>18.0572573710729</v>
      </c>
      <c r="M3450">
        <v>37.579943371070499</v>
      </c>
      <c r="N3450">
        <v>1.06710766614117</v>
      </c>
      <c r="O3450">
        <v>0.287907869481762</v>
      </c>
      <c r="P3450">
        <v>52.116788321167803</v>
      </c>
    </row>
    <row r="3451" spans="1:17" hidden="1" x14ac:dyDescent="0.3">
      <c r="A3451" t="s">
        <v>7066</v>
      </c>
      <c r="B3451" t="s">
        <v>7067</v>
      </c>
      <c r="C3451" t="str">
        <f>IFERROR(VLOOKUP(Table1[[#This Row],[Ticker]],[1]!Table1[[Symbol]:[Industry]],2,FALSE),"-")</f>
        <v>-</v>
      </c>
      <c r="E3451">
        <v>44.968583279999997</v>
      </c>
      <c r="F3451">
        <v>71.97</v>
      </c>
      <c r="G3451">
        <v>-13.7723691174875</v>
      </c>
      <c r="H3451">
        <v>-15.7009724864864</v>
      </c>
      <c r="I3451">
        <v>22.269375734038601</v>
      </c>
      <c r="J3451">
        <v>2.5627681912714602</v>
      </c>
      <c r="K3451">
        <v>78.080061498555096</v>
      </c>
      <c r="L3451">
        <v>72.681756750961</v>
      </c>
      <c r="M3451">
        <v>45.541389249687199</v>
      </c>
      <c r="N3451">
        <v>0.324488921343769</v>
      </c>
      <c r="O3451">
        <v>62.567736556898701</v>
      </c>
      <c r="P3451">
        <v>99.362880886426495</v>
      </c>
    </row>
    <row r="3452" spans="1:17" hidden="1" x14ac:dyDescent="0.3">
      <c r="A3452" t="s">
        <v>7068</v>
      </c>
      <c r="B3452" t="s">
        <v>7069</v>
      </c>
      <c r="C3452" t="str">
        <f>IFERROR(VLOOKUP(Table1[[#This Row],[Ticker]],[1]!Table1[[Symbol]:[Industry]],2,FALSE),"-")</f>
        <v>-</v>
      </c>
      <c r="E3452">
        <v>44.925398723000001</v>
      </c>
      <c r="F3452">
        <v>6.07</v>
      </c>
      <c r="G3452">
        <v>103.70283930726001</v>
      </c>
      <c r="H3452">
        <v>51.130695112059797</v>
      </c>
      <c r="I3452">
        <v>15.250656437439901</v>
      </c>
      <c r="J3452">
        <v>-11.088145959833399</v>
      </c>
      <c r="K3452">
        <v>4.8532602771034901</v>
      </c>
      <c r="L3452">
        <v>4.0696869956082198</v>
      </c>
      <c r="M3452">
        <v>60.7798724716368</v>
      </c>
      <c r="N3452">
        <v>2.03926992298444</v>
      </c>
      <c r="O3452">
        <v>11.0378912685337</v>
      </c>
      <c r="P3452">
        <v>146.747967479674</v>
      </c>
      <c r="Q3452">
        <v>9.3478906616692004E-2</v>
      </c>
    </row>
    <row r="3453" spans="1:17" hidden="1" x14ac:dyDescent="0.3">
      <c r="A3453" t="s">
        <v>7070</v>
      </c>
      <c r="B3453" t="s">
        <v>7071</v>
      </c>
      <c r="C3453" t="str">
        <f>IFERROR(VLOOKUP(Table1[[#This Row],[Ticker]],[1]!Table1[[Symbol]:[Industry]],2,FALSE),"-")</f>
        <v>-</v>
      </c>
      <c r="D3453" t="s">
        <v>539</v>
      </c>
      <c r="E3453">
        <v>44.884546200000003</v>
      </c>
      <c r="F3453">
        <v>26.13</v>
      </c>
      <c r="G3453">
        <v>-57.219049440417898</v>
      </c>
      <c r="H3453">
        <v>-4.0092457958101804</v>
      </c>
      <c r="I3453">
        <v>-24.757603310637698</v>
      </c>
      <c r="J3453">
        <v>1.17059032622909</v>
      </c>
      <c r="K3453">
        <v>27.227245882734699</v>
      </c>
      <c r="L3453">
        <v>29.568699193095</v>
      </c>
      <c r="M3453">
        <v>43.739355106479799</v>
      </c>
      <c r="N3453">
        <v>1.2415759020837001</v>
      </c>
      <c r="O3453">
        <v>65.327210103329506</v>
      </c>
      <c r="Q3453">
        <v>2.1571010790223999E-2</v>
      </c>
    </row>
    <row r="3454" spans="1:17" hidden="1" x14ac:dyDescent="0.3">
      <c r="A3454" t="s">
        <v>7072</v>
      </c>
      <c r="B3454" t="s">
        <v>7073</v>
      </c>
      <c r="C3454" t="str">
        <f>IFERROR(VLOOKUP(Table1[[#This Row],[Ticker]],[1]!Table1[[Symbol]:[Industry]],2,FALSE),"-")</f>
        <v>-</v>
      </c>
      <c r="D3454" t="s">
        <v>216</v>
      </c>
      <c r="E3454">
        <v>44.866512</v>
      </c>
      <c r="F3454">
        <v>155.69999999999999</v>
      </c>
      <c r="G3454">
        <v>2863.1299207543998</v>
      </c>
      <c r="H3454">
        <v>-0.45766289850033098</v>
      </c>
      <c r="I3454">
        <v>387.51575572053503</v>
      </c>
      <c r="J3454">
        <v>-8.9740740498919607</v>
      </c>
      <c r="K3454">
        <v>150.66540709305201</v>
      </c>
      <c r="L3454">
        <v>86.848485627925001</v>
      </c>
      <c r="M3454">
        <v>21.8039406404868</v>
      </c>
      <c r="N3454">
        <v>0.169175510899815</v>
      </c>
      <c r="O3454">
        <v>29.768786127167601</v>
      </c>
      <c r="P3454">
        <v>2888.48368522072</v>
      </c>
    </row>
    <row r="3455" spans="1:17" hidden="1" x14ac:dyDescent="0.3">
      <c r="A3455" t="s">
        <v>7074</v>
      </c>
      <c r="B3455" t="s">
        <v>7075</v>
      </c>
      <c r="C3455" t="str">
        <f>IFERROR(VLOOKUP(Table1[[#This Row],[Ticker]],[1]!Table1[[Symbol]:[Industry]],2,FALSE),"-")</f>
        <v>-</v>
      </c>
      <c r="D3455" t="s">
        <v>140</v>
      </c>
      <c r="E3455">
        <v>44.816800000000001</v>
      </c>
      <c r="F3455">
        <v>87</v>
      </c>
      <c r="G3455">
        <v>-29.780991843027198</v>
      </c>
      <c r="H3455">
        <v>-14.2119579112544</v>
      </c>
      <c r="I3455">
        <v>-9.2439049796298391</v>
      </c>
      <c r="J3455">
        <v>-6.6860311780905004</v>
      </c>
      <c r="K3455">
        <v>101.820136699709</v>
      </c>
      <c r="L3455">
        <v>68.854794773939503</v>
      </c>
      <c r="M3455">
        <v>19.899481783897901</v>
      </c>
      <c r="N3455">
        <v>1.4808668765778801</v>
      </c>
      <c r="O3455">
        <v>53.850574712643599</v>
      </c>
      <c r="P3455">
        <v>9.0909090909090793</v>
      </c>
      <c r="Q3455">
        <v>0.14520796144857101</v>
      </c>
    </row>
    <row r="3456" spans="1:17" hidden="1" x14ac:dyDescent="0.3">
      <c r="A3456" t="s">
        <v>7076</v>
      </c>
      <c r="B3456" t="s">
        <v>7077</v>
      </c>
      <c r="C3456" t="str">
        <f>IFERROR(VLOOKUP(Table1[[#This Row],[Ticker]],[1]!Table1[[Symbol]:[Industry]],2,FALSE),"-")</f>
        <v>-</v>
      </c>
      <c r="D3456" t="s">
        <v>401</v>
      </c>
      <c r="E3456">
        <v>44.771500000000003</v>
      </c>
      <c r="F3456">
        <v>11.86</v>
      </c>
      <c r="G3456">
        <v>-100.742849338704</v>
      </c>
      <c r="H3456">
        <v>-18.106667085617399</v>
      </c>
      <c r="I3456">
        <v>-44.192835081523299</v>
      </c>
      <c r="J3456">
        <v>-8.3836880457670002</v>
      </c>
      <c r="K3456">
        <v>12.214163518449199</v>
      </c>
      <c r="L3456">
        <v>18.570881816342801</v>
      </c>
      <c r="M3456">
        <v>40.510460705139401</v>
      </c>
      <c r="N3456">
        <v>0.72249880992695403</v>
      </c>
      <c r="O3456">
        <v>321.079258010118</v>
      </c>
      <c r="P3456">
        <v>42.891566265060199</v>
      </c>
      <c r="Q3456">
        <v>4.7080742483999999E-4</v>
      </c>
    </row>
    <row r="3457" spans="1:17" hidden="1" x14ac:dyDescent="0.3">
      <c r="A3457" t="s">
        <v>7078</v>
      </c>
      <c r="B3457" t="s">
        <v>7079</v>
      </c>
      <c r="C3457" t="str">
        <f>IFERROR(VLOOKUP(Table1[[#This Row],[Ticker]],[1]!Table1[[Symbol]:[Industry]],2,FALSE),"-")</f>
        <v>-</v>
      </c>
      <c r="D3457" t="s">
        <v>140</v>
      </c>
      <c r="E3457">
        <v>44.73</v>
      </c>
      <c r="F3457">
        <v>4.97</v>
      </c>
      <c r="G3457">
        <v>56.763023854843098</v>
      </c>
      <c r="H3457">
        <v>9.5548216916499094</v>
      </c>
      <c r="I3457">
        <v>-23.411211969156501</v>
      </c>
      <c r="J3457">
        <v>0.52269096130481896</v>
      </c>
      <c r="K3457">
        <v>4.24759876689932</v>
      </c>
      <c r="L3457">
        <v>4.0832507629060402</v>
      </c>
      <c r="M3457">
        <v>79.296252739078497</v>
      </c>
      <c r="N3457">
        <v>2.1354081656235202</v>
      </c>
      <c r="O3457">
        <v>19.9195171026157</v>
      </c>
      <c r="P3457">
        <v>91.153846153846104</v>
      </c>
      <c r="Q3457">
        <v>6.6034299235295996E-2</v>
      </c>
    </row>
    <row r="3458" spans="1:17" hidden="1" x14ac:dyDescent="0.3">
      <c r="A3458" t="s">
        <v>7080</v>
      </c>
      <c r="B3458" t="s">
        <v>7081</v>
      </c>
      <c r="C3458" t="str">
        <f>IFERROR(VLOOKUP(Table1[[#This Row],[Ticker]],[1]!Table1[[Symbol]:[Industry]],2,FALSE),"-")</f>
        <v>-</v>
      </c>
      <c r="E3458">
        <v>44.616370000000003</v>
      </c>
      <c r="F3458">
        <v>24.13</v>
      </c>
      <c r="G3458">
        <v>-23.5478005856023</v>
      </c>
      <c r="H3458">
        <v>-14.7195190943187</v>
      </c>
      <c r="I3458">
        <v>-34.464451914351699</v>
      </c>
      <c r="J3458">
        <v>-5.0781042816311004</v>
      </c>
      <c r="K3458">
        <v>26.269848040972601</v>
      </c>
      <c r="L3458">
        <v>27.706800940893899</v>
      </c>
      <c r="M3458">
        <v>37.064513481728198</v>
      </c>
      <c r="N3458">
        <v>0.80287324502575297</v>
      </c>
      <c r="O3458">
        <v>69.912971404890101</v>
      </c>
      <c r="P3458">
        <v>6.7699115044247602</v>
      </c>
      <c r="Q3458">
        <v>4.7027187091510998E-2</v>
      </c>
    </row>
    <row r="3459" spans="1:17" hidden="1" x14ac:dyDescent="0.3">
      <c r="A3459" t="s">
        <v>7082</v>
      </c>
      <c r="B3459" t="s">
        <v>7083</v>
      </c>
      <c r="C3459" t="str">
        <f>IFERROR(VLOOKUP(Table1[[#This Row],[Ticker]],[1]!Table1[[Symbol]:[Industry]],2,FALSE),"-")</f>
        <v>-</v>
      </c>
      <c r="E3459">
        <v>44.542362150000002</v>
      </c>
      <c r="F3459">
        <v>85.5</v>
      </c>
      <c r="G3459">
        <v>17.0987513617325</v>
      </c>
      <c r="H3459">
        <v>76.174027513513494</v>
      </c>
      <c r="I3459">
        <v>34.075921554398697</v>
      </c>
      <c r="J3459">
        <v>-27.456164209888598</v>
      </c>
      <c r="K3459">
        <v>71.466633956596993</v>
      </c>
      <c r="L3459">
        <v>61.4462691747568</v>
      </c>
      <c r="M3459">
        <v>47.384331971597298</v>
      </c>
      <c r="N3459">
        <v>4.6202447079829696</v>
      </c>
      <c r="O3459">
        <v>42.5964912280701</v>
      </c>
      <c r="P3459">
        <v>159.09090909090901</v>
      </c>
      <c r="Q3459">
        <v>6.5323540953163006E-2</v>
      </c>
    </row>
    <row r="3460" spans="1:17" hidden="1" x14ac:dyDescent="0.3">
      <c r="A3460" t="s">
        <v>7084</v>
      </c>
      <c r="B3460" t="s">
        <v>7085</v>
      </c>
      <c r="C3460" t="str">
        <f>IFERROR(VLOOKUP(Table1[[#This Row],[Ticker]],[1]!Table1[[Symbol]:[Industry]],2,FALSE),"-")</f>
        <v>-</v>
      </c>
      <c r="D3460" t="s">
        <v>617</v>
      </c>
      <c r="E3460">
        <v>44.485199999999999</v>
      </c>
      <c r="F3460">
        <v>27.46</v>
      </c>
      <c r="G3460">
        <v>21.2158821033218</v>
      </c>
      <c r="H3460">
        <v>-6.6132313106116403</v>
      </c>
      <c r="I3460">
        <v>-47.739029175651098</v>
      </c>
      <c r="J3460">
        <v>6.2835171394664702</v>
      </c>
      <c r="K3460">
        <v>28.404911066576702</v>
      </c>
      <c r="L3460">
        <v>31.881697853012</v>
      </c>
      <c r="M3460">
        <v>46.770839545796598</v>
      </c>
      <c r="N3460">
        <v>0.91545751990555602</v>
      </c>
      <c r="O3460">
        <v>183.46686088856501</v>
      </c>
      <c r="P3460">
        <v>42.723492723492697</v>
      </c>
      <c r="Q3460">
        <v>0.18933156702135501</v>
      </c>
    </row>
    <row r="3461" spans="1:17" hidden="1" x14ac:dyDescent="0.3">
      <c r="A3461" t="s">
        <v>7086</v>
      </c>
      <c r="B3461" t="s">
        <v>7087</v>
      </c>
      <c r="C3461" t="str">
        <f>IFERROR(VLOOKUP(Table1[[#This Row],[Ticker]],[1]!Table1[[Symbol]:[Industry]],2,FALSE),"-")</f>
        <v>-</v>
      </c>
      <c r="D3461" t="s">
        <v>80</v>
      </c>
      <c r="E3461">
        <v>44.388547500000001</v>
      </c>
      <c r="F3461">
        <v>248.05</v>
      </c>
      <c r="G3461">
        <v>174.40454369077401</v>
      </c>
      <c r="H3461">
        <v>-38.308367955134102</v>
      </c>
      <c r="I3461">
        <v>149.10225083223099</v>
      </c>
      <c r="J3461">
        <v>-23.880366059852399</v>
      </c>
      <c r="K3461">
        <v>273.620675194596</v>
      </c>
      <c r="M3461">
        <v>7.8141617874416598</v>
      </c>
      <c r="N3461">
        <v>1.93574846206425</v>
      </c>
      <c r="O3461">
        <v>53.1949203789558</v>
      </c>
      <c r="P3461">
        <v>210.0625</v>
      </c>
    </row>
    <row r="3462" spans="1:17" hidden="1" x14ac:dyDescent="0.3">
      <c r="A3462" t="s">
        <v>7088</v>
      </c>
      <c r="B3462" t="s">
        <v>7089</v>
      </c>
      <c r="C3462" t="str">
        <f>IFERROR(VLOOKUP(Table1[[#This Row],[Ticker]],[1]!Table1[[Symbol]:[Industry]],2,FALSE),"-")</f>
        <v>-</v>
      </c>
      <c r="D3462" t="s">
        <v>408</v>
      </c>
      <c r="E3462">
        <v>44.353999999999999</v>
      </c>
      <c r="F3462">
        <v>83.75</v>
      </c>
      <c r="G3462">
        <v>-42.432972387116699</v>
      </c>
      <c r="H3462">
        <v>-5.5393736979571697</v>
      </c>
      <c r="I3462">
        <v>-40.7870259311049</v>
      </c>
      <c r="J3462">
        <v>-1.2750618476839399</v>
      </c>
      <c r="K3462">
        <v>86.757963663756001</v>
      </c>
      <c r="L3462">
        <v>100.550555027485</v>
      </c>
      <c r="M3462">
        <v>90.043799696394998</v>
      </c>
      <c r="N3462">
        <v>1.1094543667048899</v>
      </c>
      <c r="O3462">
        <v>60.477611940298502</v>
      </c>
      <c r="P3462">
        <v>4.6875</v>
      </c>
    </row>
    <row r="3463" spans="1:17" hidden="1" x14ac:dyDescent="0.3">
      <c r="A3463" t="s">
        <v>7090</v>
      </c>
      <c r="B3463" t="s">
        <v>7091</v>
      </c>
      <c r="C3463" t="str">
        <f>IFERROR(VLOOKUP(Table1[[#This Row],[Ticker]],[1]!Table1[[Symbol]:[Industry]],2,FALSE),"-")</f>
        <v>-</v>
      </c>
      <c r="E3463">
        <v>44.330624280000002</v>
      </c>
      <c r="F3463">
        <v>123.1</v>
      </c>
      <c r="G3463">
        <v>-20.898949022964501</v>
      </c>
      <c r="H3463">
        <v>-21.715469748806001</v>
      </c>
      <c r="I3463">
        <v>-9.1625779062810206</v>
      </c>
      <c r="J3463">
        <v>-1.2750618476839399</v>
      </c>
      <c r="K3463">
        <v>138.08915530385201</v>
      </c>
      <c r="L3463">
        <v>131.56959711873901</v>
      </c>
      <c r="M3463">
        <v>0.75750245680460204</v>
      </c>
      <c r="N3463">
        <v>2.1454545454545402</v>
      </c>
      <c r="O3463">
        <v>29.163281884646601</v>
      </c>
      <c r="P3463">
        <v>14.140009272137201</v>
      </c>
    </row>
    <row r="3464" spans="1:17" hidden="1" x14ac:dyDescent="0.3">
      <c r="A3464" t="s">
        <v>7092</v>
      </c>
      <c r="B3464" t="s">
        <v>7093</v>
      </c>
      <c r="C3464" t="str">
        <f>IFERROR(VLOOKUP(Table1[[#This Row],[Ticker]],[1]!Table1[[Symbol]:[Industry]],2,FALSE),"-")</f>
        <v>-</v>
      </c>
      <c r="D3464" t="s">
        <v>487</v>
      </c>
      <c r="E3464">
        <v>44.159186460000001</v>
      </c>
      <c r="F3464">
        <v>30.92</v>
      </c>
      <c r="G3464">
        <v>-17.656098147968699</v>
      </c>
      <c r="H3464">
        <v>-8.6815505004396503</v>
      </c>
      <c r="I3464">
        <v>-45.062116027762798</v>
      </c>
      <c r="J3464">
        <v>2.1697542058277599</v>
      </c>
      <c r="K3464">
        <v>31.583645275894099</v>
      </c>
      <c r="L3464">
        <v>32.3414518432227</v>
      </c>
      <c r="M3464">
        <v>49.188448889067097</v>
      </c>
      <c r="N3464">
        <v>1.9697913794081401</v>
      </c>
      <c r="O3464">
        <v>53.622250970245702</v>
      </c>
      <c r="P3464">
        <v>34.434782608695599</v>
      </c>
      <c r="Q3464">
        <v>-7.2902980839610998E-2</v>
      </c>
    </row>
    <row r="3465" spans="1:17" hidden="1" x14ac:dyDescent="0.3">
      <c r="A3465" t="s">
        <v>7094</v>
      </c>
      <c r="B3465" t="s">
        <v>7095</v>
      </c>
      <c r="C3465" t="str">
        <f>IFERROR(VLOOKUP(Table1[[#This Row],[Ticker]],[1]!Table1[[Symbol]:[Industry]],2,FALSE),"-")</f>
        <v>-</v>
      </c>
      <c r="E3465">
        <v>44.156700000000001</v>
      </c>
      <c r="F3465">
        <v>4.3</v>
      </c>
      <c r="G3465">
        <v>64.558516235429593</v>
      </c>
      <c r="H3465">
        <v>3.40964903484933</v>
      </c>
      <c r="I3465">
        <v>21.1239226588573</v>
      </c>
      <c r="J3465">
        <v>-4.0085470413058104</v>
      </c>
      <c r="K3465">
        <v>4.10458781081533</v>
      </c>
      <c r="L3465">
        <v>3.80511252587945</v>
      </c>
      <c r="M3465">
        <v>64.671432527359997</v>
      </c>
      <c r="N3465">
        <v>0.622251343592227</v>
      </c>
      <c r="O3465">
        <v>63.953488372092998</v>
      </c>
      <c r="P3465">
        <v>111.82266009852199</v>
      </c>
      <c r="Q3465">
        <v>-1.4845719643541999E-2</v>
      </c>
    </row>
    <row r="3466" spans="1:17" hidden="1" x14ac:dyDescent="0.3">
      <c r="A3466" t="s">
        <v>7096</v>
      </c>
      <c r="B3466" t="s">
        <v>7097</v>
      </c>
      <c r="C3466" t="str">
        <f>IFERROR(VLOOKUP(Table1[[#This Row],[Ticker]],[1]!Table1[[Symbol]:[Industry]],2,FALSE),"-")</f>
        <v>-</v>
      </c>
      <c r="E3466">
        <v>44.138899479000003</v>
      </c>
      <c r="F3466">
        <v>40.909999999999997</v>
      </c>
      <c r="G3466">
        <v>-31.2258934458502</v>
      </c>
      <c r="H3466">
        <v>1.9053868736528801</v>
      </c>
      <c r="I3466">
        <v>-39.051713398125301</v>
      </c>
      <c r="J3466">
        <v>-7.3488145591806902</v>
      </c>
      <c r="K3466">
        <v>39.529971617072803</v>
      </c>
      <c r="L3466">
        <v>44.115873743095698</v>
      </c>
      <c r="M3466">
        <v>60.148891292798297</v>
      </c>
      <c r="N3466">
        <v>0.57292707292707201</v>
      </c>
      <c r="O3466">
        <v>90.626455446384597</v>
      </c>
      <c r="P3466">
        <v>26.5388184348901</v>
      </c>
      <c r="Q3466">
        <v>0.166879699181297</v>
      </c>
    </row>
    <row r="3467" spans="1:17" hidden="1" x14ac:dyDescent="0.3">
      <c r="A3467" t="s">
        <v>7098</v>
      </c>
      <c r="B3467" t="s">
        <v>7099</v>
      </c>
      <c r="C3467" t="str">
        <f>IFERROR(VLOOKUP(Table1[[#This Row],[Ticker]],[1]!Table1[[Symbol]:[Industry]],2,FALSE),"-")</f>
        <v>-</v>
      </c>
      <c r="D3467" t="s">
        <v>401</v>
      </c>
      <c r="E3467">
        <v>44.134775179000002</v>
      </c>
      <c r="F3467">
        <v>26.33</v>
      </c>
      <c r="G3467">
        <v>498.57988482277398</v>
      </c>
      <c r="H3467">
        <v>30.792569145042201</v>
      </c>
      <c r="I3467">
        <v>44.723178150527602</v>
      </c>
      <c r="J3467">
        <v>20.156965244720499</v>
      </c>
      <c r="K3467">
        <v>20.832019181099501</v>
      </c>
      <c r="L3467">
        <v>18.634970804471401</v>
      </c>
      <c r="M3467">
        <v>92.701285803154505</v>
      </c>
      <c r="N3467">
        <v>0.83840407912485004</v>
      </c>
      <c r="O3467">
        <v>54.120774781617897</v>
      </c>
      <c r="P3467">
        <v>746.62379421221794</v>
      </c>
    </row>
    <row r="3468" spans="1:17" hidden="1" x14ac:dyDescent="0.3">
      <c r="A3468" t="s">
        <v>7100</v>
      </c>
      <c r="B3468" t="s">
        <v>7101</v>
      </c>
      <c r="C3468" t="str">
        <f>IFERROR(VLOOKUP(Table1[[#This Row],[Ticker]],[1]!Table1[[Symbol]:[Industry]],2,FALSE),"-")</f>
        <v>-</v>
      </c>
      <c r="D3468" t="s">
        <v>6775</v>
      </c>
      <c r="E3468">
        <v>43.91968</v>
      </c>
      <c r="F3468">
        <v>196</v>
      </c>
      <c r="G3468">
        <v>39.352117886616398</v>
      </c>
      <c r="H3468">
        <v>40.192865818066103</v>
      </c>
      <c r="I3468">
        <v>55.5183551957047</v>
      </c>
      <c r="J3468">
        <v>27.728297614801999</v>
      </c>
      <c r="K3468">
        <v>130.97429571381301</v>
      </c>
      <c r="L3468">
        <v>117.601839680136</v>
      </c>
      <c r="M3468">
        <v>92.483058427117598</v>
      </c>
      <c r="N3468">
        <v>2.2280487804878</v>
      </c>
      <c r="O3468">
        <v>5.7908163265306003</v>
      </c>
      <c r="P3468">
        <v>95.8041958041958</v>
      </c>
    </row>
    <row r="3469" spans="1:17" hidden="1" x14ac:dyDescent="0.3">
      <c r="A3469" t="s">
        <v>7102</v>
      </c>
      <c r="B3469" t="s">
        <v>7103</v>
      </c>
      <c r="C3469" t="str">
        <f>IFERROR(VLOOKUP(Table1[[#This Row],[Ticker]],[1]!Table1[[Symbol]:[Industry]],2,FALSE),"-")</f>
        <v>-</v>
      </c>
      <c r="E3469">
        <v>43.806350399999999</v>
      </c>
      <c r="F3469">
        <v>11.12</v>
      </c>
      <c r="G3469">
        <v>54.290823578909503</v>
      </c>
      <c r="H3469">
        <v>28.130011807468598</v>
      </c>
      <c r="I3469">
        <v>26.996987674337099</v>
      </c>
      <c r="J3469">
        <v>2.0733544419087999</v>
      </c>
      <c r="K3469">
        <v>10.224123556186299</v>
      </c>
      <c r="L3469">
        <v>8.9462531894752804</v>
      </c>
      <c r="M3469">
        <v>48.939597157874204</v>
      </c>
      <c r="N3469">
        <v>0.33346836775917899</v>
      </c>
      <c r="O3469">
        <v>31.115107913669</v>
      </c>
      <c r="P3469">
        <v>115.922330097087</v>
      </c>
      <c r="Q3469">
        <v>0.10831780341727799</v>
      </c>
    </row>
    <row r="3470" spans="1:17" hidden="1" x14ac:dyDescent="0.3">
      <c r="A3470" t="s">
        <v>7104</v>
      </c>
      <c r="B3470" t="s">
        <v>7105</v>
      </c>
      <c r="C3470" t="str">
        <f>IFERROR(VLOOKUP(Table1[[#This Row],[Ticker]],[1]!Table1[[Symbol]:[Industry]],2,FALSE),"-")</f>
        <v>-</v>
      </c>
      <c r="D3470" t="s">
        <v>130</v>
      </c>
      <c r="E3470">
        <v>43.740716714999998</v>
      </c>
      <c r="F3470">
        <v>121.35</v>
      </c>
      <c r="G3470">
        <v>-38.114368348423902</v>
      </c>
      <c r="H3470">
        <v>-6.9161085409082199</v>
      </c>
      <c r="I3470">
        <v>-20.001496025435301</v>
      </c>
      <c r="J3470">
        <v>1.0130737455363901</v>
      </c>
      <c r="K3470">
        <v>121.176322528695</v>
      </c>
      <c r="L3470">
        <v>126.47177697785099</v>
      </c>
      <c r="M3470">
        <v>53.282261934153702</v>
      </c>
      <c r="N3470">
        <v>0.54173375129052503</v>
      </c>
      <c r="O3470">
        <v>34.322208487845003</v>
      </c>
      <c r="P3470">
        <v>17.815533980582501</v>
      </c>
      <c r="Q3470">
        <v>0.17456248718769901</v>
      </c>
    </row>
    <row r="3471" spans="1:17" hidden="1" x14ac:dyDescent="0.3">
      <c r="A3471" t="s">
        <v>7106</v>
      </c>
      <c r="B3471" t="s">
        <v>7107</v>
      </c>
      <c r="C3471" t="str">
        <f>IFERROR(VLOOKUP(Table1[[#This Row],[Ticker]],[1]!Table1[[Symbol]:[Industry]],2,FALSE),"-")</f>
        <v>-</v>
      </c>
      <c r="D3471" t="s">
        <v>140</v>
      </c>
      <c r="E3471">
        <v>43.579799999999999</v>
      </c>
      <c r="F3471">
        <v>4.6500000000000004</v>
      </c>
      <c r="G3471">
        <v>6.8399677274074699</v>
      </c>
      <c r="H3471">
        <v>-3.2772196520193302</v>
      </c>
      <c r="I3471">
        <v>-28.520067980958999</v>
      </c>
      <c r="J3471">
        <v>2.4860000992187201</v>
      </c>
      <c r="K3471">
        <v>4.6895726982130101</v>
      </c>
      <c r="L3471">
        <v>4.6264111654067301</v>
      </c>
      <c r="M3471">
        <v>49.104099720302301</v>
      </c>
      <c r="N3471">
        <v>0.72144648299292202</v>
      </c>
      <c r="O3471">
        <v>44.516129032258</v>
      </c>
      <c r="P3471">
        <v>53.9735099337748</v>
      </c>
      <c r="Q3471">
        <v>0.13751717351440099</v>
      </c>
    </row>
    <row r="3472" spans="1:17" hidden="1" x14ac:dyDescent="0.3">
      <c r="A3472" t="s">
        <v>7108</v>
      </c>
      <c r="B3472" t="s">
        <v>7109</v>
      </c>
      <c r="C3472" t="str">
        <f>IFERROR(VLOOKUP(Table1[[#This Row],[Ticker]],[1]!Table1[[Symbol]:[Industry]],2,FALSE),"-")</f>
        <v>-</v>
      </c>
      <c r="E3472">
        <v>43.533707999999997</v>
      </c>
      <c r="F3472">
        <v>85.3</v>
      </c>
      <c r="G3472">
        <v>-50.988060179360502</v>
      </c>
      <c r="H3472">
        <v>-5.8922990170987104</v>
      </c>
      <c r="I3472">
        <v>-37.374840847097602</v>
      </c>
      <c r="J3472">
        <v>8.9392976564482804</v>
      </c>
      <c r="M3472">
        <v>64.916691598166906</v>
      </c>
      <c r="O3472">
        <v>47.725674091441903</v>
      </c>
      <c r="P3472">
        <v>22.031473533619401</v>
      </c>
    </row>
    <row r="3473" spans="1:17" hidden="1" x14ac:dyDescent="0.3">
      <c r="A3473" t="s">
        <v>7110</v>
      </c>
      <c r="B3473" t="s">
        <v>7111</v>
      </c>
      <c r="C3473" t="str">
        <f>IFERROR(VLOOKUP(Table1[[#This Row],[Ticker]],[1]!Table1[[Symbol]:[Industry]],2,FALSE),"-")</f>
        <v>-</v>
      </c>
      <c r="E3473">
        <v>43.520293250000002</v>
      </c>
      <c r="F3473">
        <v>72.25</v>
      </c>
      <c r="G3473">
        <v>-52.9879792099144</v>
      </c>
      <c r="H3473">
        <v>27.200932657593601</v>
      </c>
      <c r="I3473">
        <v>-8.6410666890390608</v>
      </c>
      <c r="J3473">
        <v>25.4738368307301</v>
      </c>
      <c r="K3473">
        <v>57.9978005473357</v>
      </c>
      <c r="L3473">
        <v>65.416288747000493</v>
      </c>
      <c r="M3473">
        <v>81.750056482723195</v>
      </c>
      <c r="N3473">
        <v>4.7459660374341697</v>
      </c>
      <c r="O3473">
        <v>46.712802768166</v>
      </c>
      <c r="P3473">
        <v>70.92500591436</v>
      </c>
      <c r="Q3473">
        <v>6.8148825759202003E-2</v>
      </c>
    </row>
    <row r="3474" spans="1:17" hidden="1" x14ac:dyDescent="0.3">
      <c r="A3474" t="s">
        <v>7112</v>
      </c>
      <c r="B3474" t="s">
        <v>7113</v>
      </c>
      <c r="C3474" t="str">
        <f>IFERROR(VLOOKUP(Table1[[#This Row],[Ticker]],[1]!Table1[[Symbol]:[Industry]],2,FALSE),"-")</f>
        <v>-</v>
      </c>
      <c r="D3474" t="s">
        <v>242</v>
      </c>
      <c r="E3474">
        <v>43.468008319999903</v>
      </c>
      <c r="F3474">
        <v>40.4</v>
      </c>
      <c r="G3474">
        <v>-19.566909268628901</v>
      </c>
      <c r="H3474">
        <v>-15.4581574705718</v>
      </c>
      <c r="I3474">
        <v>-17.610488961176799</v>
      </c>
      <c r="J3474">
        <v>-5.4994055231015899</v>
      </c>
      <c r="K3474">
        <v>40.282548757580003</v>
      </c>
      <c r="L3474">
        <v>41.268449759594901</v>
      </c>
      <c r="M3474">
        <v>54.263524734431599</v>
      </c>
      <c r="N3474">
        <v>3.2235690157308499</v>
      </c>
      <c r="O3474">
        <v>60.866336633663302</v>
      </c>
      <c r="P3474">
        <v>22.239031770045301</v>
      </c>
      <c r="Q3474">
        <v>-2.5657959419254001E-2</v>
      </c>
    </row>
    <row r="3475" spans="1:17" hidden="1" x14ac:dyDescent="0.3">
      <c r="A3475" t="s">
        <v>7114</v>
      </c>
      <c r="B3475" t="s">
        <v>7115</v>
      </c>
      <c r="C3475" t="str">
        <f>IFERROR(VLOOKUP(Table1[[#This Row],[Ticker]],[1]!Table1[[Symbol]:[Industry]],2,FALSE),"-")</f>
        <v>-</v>
      </c>
      <c r="E3475">
        <v>43.436049660000002</v>
      </c>
      <c r="F3475">
        <v>61.02</v>
      </c>
      <c r="G3475">
        <v>91.105973029240999</v>
      </c>
      <c r="H3475">
        <v>3.16555185223271</v>
      </c>
      <c r="I3475">
        <v>43.978582766361697</v>
      </c>
      <c r="J3475">
        <v>-2.9629599368559099</v>
      </c>
      <c r="K3475">
        <v>56.684123073600702</v>
      </c>
      <c r="L3475">
        <v>45.525343784719603</v>
      </c>
      <c r="M3475">
        <v>58.280639690493103</v>
      </c>
      <c r="N3475">
        <v>0.95503576354640096</v>
      </c>
      <c r="O3475">
        <v>4.8836447066535396</v>
      </c>
      <c r="P3475">
        <v>146.04838709677401</v>
      </c>
      <c r="Q3475">
        <v>9.5669818262750006E-2</v>
      </c>
    </row>
    <row r="3476" spans="1:17" hidden="1" x14ac:dyDescent="0.3">
      <c r="A3476" t="s">
        <v>7116</v>
      </c>
      <c r="B3476" t="s">
        <v>7117</v>
      </c>
      <c r="C3476" t="str">
        <f>IFERROR(VLOOKUP(Table1[[#This Row],[Ticker]],[1]!Table1[[Symbol]:[Industry]],2,FALSE),"-")</f>
        <v>-</v>
      </c>
      <c r="D3476" t="s">
        <v>130</v>
      </c>
      <c r="E3476">
        <v>43.433037648000003</v>
      </c>
      <c r="F3476">
        <v>21.37</v>
      </c>
      <c r="G3476">
        <v>86.440090835954706</v>
      </c>
      <c r="H3476">
        <v>-6.14547669048914</v>
      </c>
      <c r="I3476">
        <v>86.787685348755801</v>
      </c>
      <c r="J3476">
        <v>2.84813735748248</v>
      </c>
      <c r="K3476">
        <v>19.467837525555801</v>
      </c>
      <c r="L3476">
        <v>15.021692607717</v>
      </c>
      <c r="M3476">
        <v>58.579780101691199</v>
      </c>
      <c r="N3476">
        <v>0.72449083816412096</v>
      </c>
      <c r="O3476">
        <v>10.949929808142199</v>
      </c>
      <c r="P3476">
        <v>136.39380530973401</v>
      </c>
    </row>
    <row r="3477" spans="1:17" hidden="1" x14ac:dyDescent="0.3">
      <c r="A3477" t="s">
        <v>7118</v>
      </c>
      <c r="B3477" t="s">
        <v>7119</v>
      </c>
      <c r="C3477" t="str">
        <f>IFERROR(VLOOKUP(Table1[[#This Row],[Ticker]],[1]!Table1[[Symbol]:[Industry]],2,FALSE),"-")</f>
        <v>-</v>
      </c>
      <c r="D3477" t="s">
        <v>546</v>
      </c>
      <c r="E3477">
        <v>43.427582835000003</v>
      </c>
      <c r="F3477">
        <v>28.47</v>
      </c>
      <c r="G3477">
        <v>-29.171332033892199</v>
      </c>
      <c r="H3477">
        <v>-12.3360431814311</v>
      </c>
      <c r="I3477">
        <v>-9.4084177310682104</v>
      </c>
      <c r="J3477">
        <v>-0.478938621654176</v>
      </c>
      <c r="K3477">
        <v>28.948544615385</v>
      </c>
      <c r="L3477">
        <v>28.726531701440699</v>
      </c>
      <c r="M3477">
        <v>45.020373918614197</v>
      </c>
      <c r="N3477">
        <v>2.2741128646698101</v>
      </c>
      <c r="O3477">
        <v>26.097646645591801</v>
      </c>
      <c r="P3477">
        <v>27.3825503355704</v>
      </c>
      <c r="Q3477">
        <v>4.8644783967171E-2</v>
      </c>
    </row>
    <row r="3478" spans="1:17" hidden="1" x14ac:dyDescent="0.3">
      <c r="A3478" t="s">
        <v>7120</v>
      </c>
      <c r="B3478" t="s">
        <v>7121</v>
      </c>
      <c r="C3478" t="str">
        <f>IFERROR(VLOOKUP(Table1[[#This Row],[Ticker]],[1]!Table1[[Symbol]:[Industry]],2,FALSE),"-")</f>
        <v>-</v>
      </c>
      <c r="E3478">
        <v>43.4026</v>
      </c>
      <c r="F3478">
        <v>41</v>
      </c>
      <c r="G3478">
        <v>11.312902200341901</v>
      </c>
      <c r="H3478">
        <v>-0.96968937292506996</v>
      </c>
      <c r="I3478">
        <v>-2.6113367653639701</v>
      </c>
      <c r="J3478">
        <v>3.0032886677799802</v>
      </c>
      <c r="K3478">
        <v>39.157220837615803</v>
      </c>
      <c r="L3478">
        <v>37.5649981563731</v>
      </c>
      <c r="M3478">
        <v>69.012307981469505</v>
      </c>
      <c r="N3478">
        <v>8.5024365371492605E-2</v>
      </c>
      <c r="O3478">
        <v>29.024390243902399</v>
      </c>
      <c r="P3478">
        <v>51.795631247686003</v>
      </c>
      <c r="Q3478">
        <v>9.4764307414129001E-2</v>
      </c>
    </row>
    <row r="3479" spans="1:17" hidden="1" x14ac:dyDescent="0.3">
      <c r="A3479" t="s">
        <v>7122</v>
      </c>
      <c r="B3479" t="s">
        <v>7123</v>
      </c>
      <c r="C3479" t="str">
        <f>IFERROR(VLOOKUP(Table1[[#This Row],[Ticker]],[1]!Table1[[Symbol]:[Industry]],2,FALSE),"-")</f>
        <v>-</v>
      </c>
      <c r="E3479">
        <v>43.351133976</v>
      </c>
      <c r="F3479">
        <v>8.2799999999999994</v>
      </c>
      <c r="G3479">
        <v>39.9156966115195</v>
      </c>
      <c r="H3479">
        <v>-9.3707869034813296</v>
      </c>
      <c r="I3479">
        <v>-4.1905123256628096</v>
      </c>
      <c r="J3479">
        <v>1.54356560329645</v>
      </c>
      <c r="K3479">
        <v>8.5705112354421704</v>
      </c>
      <c r="L3479">
        <v>7.8784820509420097</v>
      </c>
      <c r="M3479">
        <v>41.364534778520103</v>
      </c>
      <c r="N3479">
        <v>0.51069678114004902</v>
      </c>
      <c r="O3479">
        <v>43.115942028985501</v>
      </c>
      <c r="P3479">
        <v>83.999999999999901</v>
      </c>
      <c r="Q3479">
        <v>6.8723939473053997E-2</v>
      </c>
    </row>
    <row r="3480" spans="1:17" hidden="1" x14ac:dyDescent="0.3">
      <c r="A3480" t="s">
        <v>7124</v>
      </c>
      <c r="B3480" t="s">
        <v>7125</v>
      </c>
      <c r="C3480" t="str">
        <f>IFERROR(VLOOKUP(Table1[[#This Row],[Ticker]],[1]!Table1[[Symbol]:[Industry]],2,FALSE),"-")</f>
        <v>-</v>
      </c>
      <c r="D3480" t="s">
        <v>230</v>
      </c>
      <c r="E3480">
        <v>43.243200000000002</v>
      </c>
      <c r="F3480">
        <v>572</v>
      </c>
      <c r="G3480">
        <v>-32.639606106652103</v>
      </c>
      <c r="H3480">
        <v>6.4901954314579102</v>
      </c>
      <c r="I3480">
        <v>-15.868558544150201</v>
      </c>
      <c r="J3480">
        <v>5.2227970240345298</v>
      </c>
      <c r="K3480">
        <v>572.48847869610699</v>
      </c>
      <c r="L3480">
        <v>562.48759100166706</v>
      </c>
      <c r="M3480">
        <v>69.110767076259606</v>
      </c>
      <c r="N3480">
        <v>0.226461038961038</v>
      </c>
      <c r="O3480">
        <v>53.330419580419502</v>
      </c>
      <c r="P3480">
        <v>48.861418347430003</v>
      </c>
    </row>
    <row r="3481" spans="1:17" hidden="1" x14ac:dyDescent="0.3">
      <c r="A3481" t="s">
        <v>7126</v>
      </c>
      <c r="B3481" t="s">
        <v>7127</v>
      </c>
      <c r="C3481" t="str">
        <f>IFERROR(VLOOKUP(Table1[[#This Row],[Ticker]],[1]!Table1[[Symbol]:[Industry]],2,FALSE),"-")</f>
        <v>-</v>
      </c>
      <c r="D3481" t="s">
        <v>617</v>
      </c>
      <c r="E3481">
        <v>43.146229153999997</v>
      </c>
      <c r="F3481">
        <v>8.17</v>
      </c>
      <c r="G3481">
        <v>-34.373809009754503</v>
      </c>
      <c r="H3481">
        <v>8.9249767304095897</v>
      </c>
      <c r="I3481">
        <v>-9.8780123256627999</v>
      </c>
      <c r="J3481">
        <v>-2.2639370021956799</v>
      </c>
      <c r="K3481">
        <v>8.0698106534897605</v>
      </c>
      <c r="L3481">
        <v>8.4133625138302506</v>
      </c>
      <c r="M3481">
        <v>59.872694274228202</v>
      </c>
      <c r="N3481">
        <v>0.28307032059224102</v>
      </c>
      <c r="O3481">
        <v>54.834761321909397</v>
      </c>
      <c r="P3481">
        <v>55.619047619047599</v>
      </c>
      <c r="Q3481">
        <v>-5.8386695569879001E-2</v>
      </c>
    </row>
    <row r="3482" spans="1:17" hidden="1" x14ac:dyDescent="0.3">
      <c r="A3482" t="s">
        <v>7128</v>
      </c>
      <c r="B3482" t="s">
        <v>7129</v>
      </c>
      <c r="C3482" t="str">
        <f>IFERROR(VLOOKUP(Table1[[#This Row],[Ticker]],[1]!Table1[[Symbol]:[Industry]],2,FALSE),"-")</f>
        <v>-</v>
      </c>
      <c r="D3482" t="s">
        <v>718</v>
      </c>
      <c r="E3482">
        <v>43.024297066000003</v>
      </c>
      <c r="F3482">
        <v>88.68</v>
      </c>
      <c r="G3482">
        <v>2.1709018134199098</v>
      </c>
      <c r="H3482">
        <v>-6.0384962858371001</v>
      </c>
      <c r="I3482">
        <v>13.730718001857401</v>
      </c>
      <c r="J3482">
        <v>1.87076904928716</v>
      </c>
      <c r="K3482">
        <v>85.0825991806242</v>
      </c>
      <c r="L3482">
        <v>77.329802797325002</v>
      </c>
      <c r="M3482">
        <v>57.290049328383198</v>
      </c>
      <c r="N3482">
        <v>0.93346441441337602</v>
      </c>
      <c r="O3482">
        <v>4.9616599007667999</v>
      </c>
      <c r="P3482">
        <v>34.160363086232998</v>
      </c>
    </row>
    <row r="3483" spans="1:17" hidden="1" x14ac:dyDescent="0.3">
      <c r="A3483" t="s">
        <v>7130</v>
      </c>
      <c r="B3483" t="s">
        <v>7131</v>
      </c>
      <c r="C3483" t="str">
        <f>IFERROR(VLOOKUP(Table1[[#This Row],[Ticker]],[1]!Table1[[Symbol]:[Industry]],2,FALSE),"-")</f>
        <v>-</v>
      </c>
      <c r="D3483" t="s">
        <v>179</v>
      </c>
      <c r="E3483">
        <v>42.993906000000003</v>
      </c>
      <c r="F3483">
        <v>24.62</v>
      </c>
      <c r="G3483">
        <v>106.294175608581</v>
      </c>
      <c r="H3483">
        <v>9.8728208994810593</v>
      </c>
      <c r="I3483">
        <v>27.171662631940301</v>
      </c>
      <c r="J3483">
        <v>-4.7564544047067399</v>
      </c>
      <c r="K3483">
        <v>22.755400668786301</v>
      </c>
      <c r="L3483">
        <v>19.247771035372502</v>
      </c>
      <c r="M3483">
        <v>52.734818995522801</v>
      </c>
      <c r="N3483">
        <v>0.88895815076307405</v>
      </c>
      <c r="O3483">
        <v>13.1194151096669</v>
      </c>
      <c r="P3483">
        <v>158.885383806519</v>
      </c>
      <c r="Q3483">
        <v>7.7561738850704998E-2</v>
      </c>
    </row>
    <row r="3484" spans="1:17" hidden="1" x14ac:dyDescent="0.3">
      <c r="A3484" t="s">
        <v>7132</v>
      </c>
      <c r="B3484" t="s">
        <v>7133</v>
      </c>
      <c r="C3484" t="str">
        <f>IFERROR(VLOOKUP(Table1[[#This Row],[Ticker]],[1]!Table1[[Symbol]:[Industry]],2,FALSE),"-")</f>
        <v>-</v>
      </c>
      <c r="D3484" t="s">
        <v>1331</v>
      </c>
      <c r="E3484">
        <v>42.945599999999999</v>
      </c>
      <c r="F3484">
        <v>48</v>
      </c>
      <c r="G3484">
        <v>-13.0730627119387</v>
      </c>
      <c r="H3484">
        <v>5.38112018664836</v>
      </c>
      <c r="I3484">
        <v>-45.0106885294311</v>
      </c>
      <c r="J3484">
        <v>3.9651128248051499</v>
      </c>
      <c r="K3484">
        <v>44.804737514176203</v>
      </c>
      <c r="L3484">
        <v>47.824552458769602</v>
      </c>
      <c r="M3484">
        <v>63.5186760955498</v>
      </c>
      <c r="N3484">
        <v>1.6258669338923299</v>
      </c>
      <c r="O3484">
        <v>91.1458333333333</v>
      </c>
      <c r="P3484">
        <v>29.729729729729701</v>
      </c>
      <c r="Q3484">
        <v>-3.8040562901907E-2</v>
      </c>
    </row>
    <row r="3485" spans="1:17" hidden="1" x14ac:dyDescent="0.3">
      <c r="A3485" t="s">
        <v>7134</v>
      </c>
      <c r="B3485" t="s">
        <v>7135</v>
      </c>
      <c r="C3485" t="str">
        <f>IFERROR(VLOOKUP(Table1[[#This Row],[Ticker]],[1]!Table1[[Symbol]:[Industry]],2,FALSE),"-")</f>
        <v>-</v>
      </c>
      <c r="D3485" t="s">
        <v>1390</v>
      </c>
      <c r="E3485">
        <v>42.84</v>
      </c>
      <c r="F3485">
        <v>102</v>
      </c>
      <c r="G3485">
        <v>12.745341951221899</v>
      </c>
      <c r="H3485">
        <v>-3.96098033578002</v>
      </c>
      <c r="I3485">
        <v>41.588314281775801</v>
      </c>
      <c r="J3485">
        <v>-1.71884882993246</v>
      </c>
      <c r="K3485">
        <v>95.054096445344001</v>
      </c>
      <c r="L3485">
        <v>80.458802664294097</v>
      </c>
      <c r="M3485">
        <v>56.106046981165697</v>
      </c>
      <c r="N3485">
        <v>0.288009041313317</v>
      </c>
      <c r="O3485">
        <v>19.6078431372549</v>
      </c>
      <c r="P3485">
        <v>77.700348432055705</v>
      </c>
      <c r="Q3485">
        <v>0.13113723422962101</v>
      </c>
    </row>
    <row r="3486" spans="1:17" hidden="1" x14ac:dyDescent="0.3">
      <c r="A3486" t="s">
        <v>7136</v>
      </c>
      <c r="B3486" t="s">
        <v>7137</v>
      </c>
      <c r="C3486" t="str">
        <f>IFERROR(VLOOKUP(Table1[[#This Row],[Ticker]],[1]!Table1[[Symbol]:[Industry]],2,FALSE),"-")</f>
        <v>-</v>
      </c>
      <c r="D3486" t="s">
        <v>617</v>
      </c>
      <c r="E3486">
        <v>42.770034074999998</v>
      </c>
      <c r="F3486">
        <v>30.21</v>
      </c>
      <c r="G3486">
        <v>80.125687588469802</v>
      </c>
      <c r="H3486">
        <v>37.388338674386802</v>
      </c>
      <c r="I3486">
        <v>50.4163425130468</v>
      </c>
      <c r="J3486">
        <v>-6.3404213248081298</v>
      </c>
      <c r="K3486">
        <v>24.670074514676401</v>
      </c>
      <c r="L3486">
        <v>21.006138616703499</v>
      </c>
      <c r="M3486">
        <v>62.339268619620398</v>
      </c>
      <c r="N3486">
        <v>3.31976585115759</v>
      </c>
      <c r="O3486">
        <v>21.648460774577899</v>
      </c>
      <c r="P3486">
        <v>130.61068702290001</v>
      </c>
      <c r="Q3486">
        <v>4.0882596060522997E-2</v>
      </c>
    </row>
    <row r="3487" spans="1:17" hidden="1" x14ac:dyDescent="0.3">
      <c r="A3487" t="s">
        <v>7138</v>
      </c>
      <c r="B3487" t="s">
        <v>7139</v>
      </c>
      <c r="C3487" t="str">
        <f>IFERROR(VLOOKUP(Table1[[#This Row],[Ticker]],[1]!Table1[[Symbol]:[Industry]],2,FALSE),"-")</f>
        <v>-</v>
      </c>
      <c r="D3487" t="s">
        <v>482</v>
      </c>
      <c r="E3487">
        <v>42.763213305000001</v>
      </c>
      <c r="F3487">
        <v>6.35</v>
      </c>
      <c r="G3487">
        <v>-59.207931132991298</v>
      </c>
      <c r="H3487">
        <v>-17.200934411555</v>
      </c>
      <c r="I3487">
        <v>-33.607950597267703</v>
      </c>
      <c r="J3487">
        <v>2.3208285632749499</v>
      </c>
      <c r="K3487">
        <v>7.07187680254364</v>
      </c>
      <c r="L3487">
        <v>9.6788993619004202</v>
      </c>
      <c r="M3487">
        <v>57.119277682550901</v>
      </c>
      <c r="N3487">
        <v>2.5213508490694698</v>
      </c>
      <c r="O3487">
        <v>73.228346456692904</v>
      </c>
      <c r="P3487">
        <v>18.913857677902602</v>
      </c>
      <c r="Q3487">
        <v>-0.22456367709058001</v>
      </c>
    </row>
    <row r="3488" spans="1:17" hidden="1" x14ac:dyDescent="0.3">
      <c r="A3488" t="s">
        <v>7140</v>
      </c>
      <c r="B3488" t="s">
        <v>7141</v>
      </c>
      <c r="C3488" t="str">
        <f>IFERROR(VLOOKUP(Table1[[#This Row],[Ticker]],[1]!Table1[[Symbol]:[Industry]],2,FALSE),"-")</f>
        <v>-</v>
      </c>
      <c r="E3488">
        <v>42.75</v>
      </c>
      <c r="F3488">
        <v>14.25</v>
      </c>
      <c r="G3488">
        <v>67.183548966510998</v>
      </c>
      <c r="H3488">
        <v>15.2928205311411</v>
      </c>
      <c r="I3488">
        <v>-48.358528180955297</v>
      </c>
      <c r="J3488">
        <v>13.055400172676199</v>
      </c>
      <c r="K3488">
        <v>13.106117473468901</v>
      </c>
      <c r="L3488">
        <v>12.3831661201522</v>
      </c>
      <c r="M3488">
        <v>60.769624778045099</v>
      </c>
      <c r="N3488">
        <v>2.15588894214227</v>
      </c>
      <c r="O3488">
        <v>57.122807017543799</v>
      </c>
      <c r="P3488">
        <v>109.558823529411</v>
      </c>
      <c r="Q3488">
        <v>7.7055995396594995E-2</v>
      </c>
    </row>
    <row r="3489" spans="1:17" hidden="1" x14ac:dyDescent="0.3">
      <c r="A3489" t="s">
        <v>7142</v>
      </c>
      <c r="B3489" t="s">
        <v>7143</v>
      </c>
      <c r="C3489" t="str">
        <f>IFERROR(VLOOKUP(Table1[[#This Row],[Ticker]],[1]!Table1[[Symbol]:[Industry]],2,FALSE),"-")</f>
        <v>-</v>
      </c>
      <c r="E3489">
        <v>42.741217540000001</v>
      </c>
      <c r="F3489">
        <v>88.9</v>
      </c>
      <c r="G3489">
        <v>86.818073242505804</v>
      </c>
      <c r="H3489">
        <v>-2.7402033524050502</v>
      </c>
      <c r="I3489">
        <v>27.798843312016</v>
      </c>
      <c r="J3489">
        <v>5.5781648799002896</v>
      </c>
      <c r="K3489">
        <v>81.052682479180802</v>
      </c>
      <c r="L3489">
        <v>69.157728289629006</v>
      </c>
      <c r="M3489">
        <v>54.959344752244803</v>
      </c>
      <c r="N3489">
        <v>0.89939533803376204</v>
      </c>
      <c r="O3489">
        <v>16.4116985376827</v>
      </c>
      <c r="P3489">
        <v>143.561643835616</v>
      </c>
      <c r="Q3489">
        <v>0.13359871850527399</v>
      </c>
    </row>
    <row r="3490" spans="1:17" hidden="1" x14ac:dyDescent="0.3">
      <c r="A3490" t="s">
        <v>7144</v>
      </c>
      <c r="B3490" t="s">
        <v>7145</v>
      </c>
      <c r="C3490" t="str">
        <f>IFERROR(VLOOKUP(Table1[[#This Row],[Ticker]],[1]!Table1[[Symbol]:[Industry]],2,FALSE),"-")</f>
        <v>-</v>
      </c>
      <c r="E3490">
        <v>42.63</v>
      </c>
      <c r="F3490">
        <v>71.05</v>
      </c>
      <c r="G3490">
        <v>524.691981187838</v>
      </c>
      <c r="H3490">
        <v>17.199560533739099</v>
      </c>
      <c r="I3490">
        <v>71.162752046598001</v>
      </c>
      <c r="J3490">
        <v>-1.6460938663729601</v>
      </c>
      <c r="K3490">
        <v>57.182080173449201</v>
      </c>
      <c r="L3490">
        <v>38.537828958004702</v>
      </c>
      <c r="M3490">
        <v>65.263842694200207</v>
      </c>
      <c r="N3490">
        <v>0.46874522829772902</v>
      </c>
      <c r="O3490">
        <v>3.3779028852920501</v>
      </c>
      <c r="P3490">
        <v>721.38728323699399</v>
      </c>
      <c r="Q3490">
        <v>0.122446869477734</v>
      </c>
    </row>
    <row r="3491" spans="1:17" hidden="1" x14ac:dyDescent="0.3">
      <c r="A3491" t="s">
        <v>7146</v>
      </c>
      <c r="B3491" t="s">
        <v>7147</v>
      </c>
      <c r="C3491" t="str">
        <f>IFERROR(VLOOKUP(Table1[[#This Row],[Ticker]],[1]!Table1[[Symbol]:[Industry]],2,FALSE),"-")</f>
        <v>-</v>
      </c>
      <c r="D3491" t="s">
        <v>617</v>
      </c>
      <c r="E3491">
        <v>42.61163346</v>
      </c>
      <c r="F3491">
        <v>72.599999999999994</v>
      </c>
      <c r="G3491">
        <v>-36.415873984884001</v>
      </c>
      <c r="H3491">
        <v>1.41262966078079</v>
      </c>
      <c r="I3491">
        <v>-39.293948730269697</v>
      </c>
      <c r="J3491">
        <v>-4.3905331455760397</v>
      </c>
      <c r="K3491">
        <v>74.416851095324205</v>
      </c>
      <c r="L3491">
        <v>82.787559903070203</v>
      </c>
      <c r="M3491">
        <v>48.542094851178803</v>
      </c>
      <c r="N3491">
        <v>2.9761040944052</v>
      </c>
      <c r="O3491">
        <v>91.391184573002704</v>
      </c>
      <c r="P3491">
        <v>18.337408312958399</v>
      </c>
      <c r="Q3491">
        <v>5.0444301437912002E-2</v>
      </c>
    </row>
    <row r="3492" spans="1:17" hidden="1" x14ac:dyDescent="0.3">
      <c r="A3492" t="s">
        <v>7148</v>
      </c>
      <c r="B3492" t="s">
        <v>7149</v>
      </c>
      <c r="C3492" t="str">
        <f>IFERROR(VLOOKUP(Table1[[#This Row],[Ticker]],[1]!Table1[[Symbol]:[Industry]],2,FALSE),"-")</f>
        <v>-</v>
      </c>
      <c r="D3492" t="s">
        <v>75</v>
      </c>
      <c r="E3492">
        <v>42.57</v>
      </c>
      <c r="F3492">
        <v>3.87</v>
      </c>
      <c r="G3492">
        <v>-28.1175835618021</v>
      </c>
      <c r="H3492">
        <v>-6.9799613547610404</v>
      </c>
      <c r="I3492">
        <v>-32.044334639712297</v>
      </c>
      <c r="J3492">
        <v>-0.23067542470744301</v>
      </c>
      <c r="K3492">
        <v>3.89304365837181</v>
      </c>
      <c r="L3492">
        <v>4.1909633817003904</v>
      </c>
      <c r="M3492">
        <v>51.862015234047</v>
      </c>
      <c r="N3492">
        <v>1.3549004050859199</v>
      </c>
      <c r="O3492">
        <v>51.162790697674303</v>
      </c>
      <c r="P3492">
        <v>24.838709677419299</v>
      </c>
      <c r="Q3492">
        <v>4.6997490464470999E-2</v>
      </c>
    </row>
    <row r="3493" spans="1:17" hidden="1" x14ac:dyDescent="0.3">
      <c r="A3493" t="s">
        <v>7150</v>
      </c>
      <c r="B3493" t="s">
        <v>7151</v>
      </c>
      <c r="C3493" t="str">
        <f>IFERROR(VLOOKUP(Table1[[#This Row],[Ticker]],[1]!Table1[[Symbol]:[Industry]],2,FALSE),"-")</f>
        <v>-</v>
      </c>
      <c r="D3493" t="s">
        <v>1521</v>
      </c>
      <c r="E3493">
        <v>42.512500000000003</v>
      </c>
      <c r="F3493">
        <v>3.8</v>
      </c>
      <c r="G3493">
        <v>1774.6462355336701</v>
      </c>
      <c r="H3493">
        <v>-0.92801330281299199</v>
      </c>
      <c r="I3493">
        <v>92.298062943154306</v>
      </c>
      <c r="J3493">
        <v>6.5284063604085398</v>
      </c>
      <c r="K3493">
        <v>3.3269689903928299</v>
      </c>
      <c r="L3493">
        <v>2.3103260063786499</v>
      </c>
      <c r="M3493">
        <v>88.492639122765695</v>
      </c>
      <c r="N3493">
        <v>0.66734774949179398</v>
      </c>
      <c r="O3493">
        <v>11.578947368421</v>
      </c>
      <c r="P3493">
        <v>1799.99999999999</v>
      </c>
    </row>
    <row r="3494" spans="1:17" hidden="1" x14ac:dyDescent="0.3">
      <c r="A3494" t="s">
        <v>7152</v>
      </c>
      <c r="B3494" t="s">
        <v>7153</v>
      </c>
      <c r="C3494" t="str">
        <f>IFERROR(VLOOKUP(Table1[[#This Row],[Ticker]],[1]!Table1[[Symbol]:[Industry]],2,FALSE),"-")</f>
        <v>-</v>
      </c>
      <c r="E3494">
        <v>42.484271999999997</v>
      </c>
      <c r="F3494">
        <v>73.86</v>
      </c>
      <c r="G3494">
        <v>79.812902200341895</v>
      </c>
      <c r="H3494">
        <v>-12.251675830374699</v>
      </c>
      <c r="I3494">
        <v>4.9010712450874303</v>
      </c>
      <c r="J3494">
        <v>-1.2750618476839399</v>
      </c>
      <c r="K3494">
        <v>69.003139190294505</v>
      </c>
      <c r="L3494">
        <v>61.3309888878184</v>
      </c>
      <c r="M3494">
        <v>72.327329622742496</v>
      </c>
      <c r="N3494">
        <v>0.89393939393939403</v>
      </c>
      <c r="O3494">
        <v>0.21662604928243101</v>
      </c>
      <c r="P3494">
        <v>156.458333333333</v>
      </c>
    </row>
    <row r="3495" spans="1:17" hidden="1" x14ac:dyDescent="0.3">
      <c r="A3495" t="s">
        <v>7154</v>
      </c>
      <c r="B3495" t="s">
        <v>7155</v>
      </c>
      <c r="C3495" t="str">
        <f>IFERROR(VLOOKUP(Table1[[#This Row],[Ticker]],[1]!Table1[[Symbol]:[Industry]],2,FALSE),"-")</f>
        <v>-</v>
      </c>
      <c r="D3495" t="s">
        <v>1415</v>
      </c>
      <c r="E3495">
        <v>42.442848750000003</v>
      </c>
      <c r="F3495">
        <v>39.5</v>
      </c>
      <c r="G3495">
        <v>-7.2670679042918298</v>
      </c>
      <c r="H3495">
        <v>4.7164672166675103</v>
      </c>
      <c r="I3495">
        <v>-12.3813225400385</v>
      </c>
      <c r="J3495">
        <v>1.3223407497186499</v>
      </c>
      <c r="K3495">
        <v>36.1424645215086</v>
      </c>
      <c r="L3495">
        <v>37.655940347312303</v>
      </c>
      <c r="M3495">
        <v>85.295772822657497</v>
      </c>
      <c r="N3495">
        <v>0.65671641791044699</v>
      </c>
      <c r="O3495">
        <v>32.784810126582201</v>
      </c>
      <c r="P3495">
        <v>36.442141623488702</v>
      </c>
    </row>
    <row r="3496" spans="1:17" hidden="1" x14ac:dyDescent="0.3">
      <c r="A3496" t="s">
        <v>7156</v>
      </c>
      <c r="B3496" t="s">
        <v>7157</v>
      </c>
      <c r="C3496" t="str">
        <f>IFERROR(VLOOKUP(Table1[[#This Row],[Ticker]],[1]!Table1[[Symbol]:[Industry]],2,FALSE),"-")</f>
        <v>-</v>
      </c>
      <c r="D3496" t="s">
        <v>617</v>
      </c>
      <c r="E3496">
        <v>42.360399999999998</v>
      </c>
      <c r="F3496">
        <v>13.7</v>
      </c>
      <c r="G3496">
        <v>-5.7527237030983498</v>
      </c>
      <c r="H3496">
        <v>-1.96098033578002</v>
      </c>
      <c r="I3496">
        <v>-0.98194263360446499</v>
      </c>
      <c r="J3496">
        <v>4.2633996907775904</v>
      </c>
      <c r="K3496">
        <v>13.397479331279399</v>
      </c>
      <c r="L3496">
        <v>12.788695046172601</v>
      </c>
      <c r="M3496">
        <v>56.227195965869001</v>
      </c>
      <c r="N3496">
        <v>0.81768108892939695</v>
      </c>
      <c r="O3496">
        <v>35.5474452554744</v>
      </c>
      <c r="P3496">
        <v>34.182174338883399</v>
      </c>
      <c r="Q3496">
        <v>5.9839838462660999E-2</v>
      </c>
    </row>
    <row r="3497" spans="1:17" hidden="1" x14ac:dyDescent="0.3">
      <c r="A3497" t="s">
        <v>7158</v>
      </c>
      <c r="B3497" t="s">
        <v>7159</v>
      </c>
      <c r="C3497" t="str">
        <f>IFERROR(VLOOKUP(Table1[[#This Row],[Ticker]],[1]!Table1[[Symbol]:[Industry]],2,FALSE),"-")</f>
        <v>-</v>
      </c>
      <c r="E3497">
        <v>42.349440000000001</v>
      </c>
      <c r="F3497">
        <v>160</v>
      </c>
      <c r="G3497">
        <v>7.1514115171121304</v>
      </c>
      <c r="H3497">
        <v>7.6084717948231804</v>
      </c>
      <c r="I3497">
        <v>20.502163657773998</v>
      </c>
      <c r="J3497">
        <v>6.1074884878865197</v>
      </c>
      <c r="K3497">
        <v>143.16183909426999</v>
      </c>
      <c r="M3497">
        <v>69.923795702757204</v>
      </c>
      <c r="N3497">
        <v>0.971786833855799</v>
      </c>
      <c r="O3497">
        <v>6.34375</v>
      </c>
      <c r="P3497">
        <v>43.8848920863309</v>
      </c>
    </row>
    <row r="3498" spans="1:17" hidden="1" x14ac:dyDescent="0.3">
      <c r="A3498" t="s">
        <v>7160</v>
      </c>
      <c r="B3498" t="s">
        <v>7161</v>
      </c>
      <c r="C3498" t="str">
        <f>IFERROR(VLOOKUP(Table1[[#This Row],[Ticker]],[1]!Table1[[Symbol]:[Industry]],2,FALSE),"-")</f>
        <v>-</v>
      </c>
      <c r="D3498" t="s">
        <v>582</v>
      </c>
      <c r="E3498">
        <v>42.195595068000003</v>
      </c>
      <c r="F3498">
        <v>1.24</v>
      </c>
      <c r="G3498">
        <v>-21.187097799658002</v>
      </c>
      <c r="H3498">
        <v>-5.8327752075748904</v>
      </c>
      <c r="I3498">
        <v>-96.972709295359707</v>
      </c>
      <c r="J3498">
        <v>0.39160481898272198</v>
      </c>
      <c r="K3498">
        <v>1.3572189877171099</v>
      </c>
      <c r="L3498">
        <v>2.8507156494824799</v>
      </c>
      <c r="M3498">
        <v>60.439989976484298</v>
      </c>
      <c r="N3498">
        <v>2.2730058079325102</v>
      </c>
      <c r="O3498">
        <v>900</v>
      </c>
      <c r="P3498">
        <v>24</v>
      </c>
      <c r="Q3498">
        <v>4.2201043684299999E-2</v>
      </c>
    </row>
    <row r="3499" spans="1:17" hidden="1" x14ac:dyDescent="0.3">
      <c r="A3499" t="s">
        <v>7162</v>
      </c>
      <c r="B3499" t="s">
        <v>7163</v>
      </c>
      <c r="C3499" t="str">
        <f>IFERROR(VLOOKUP(Table1[[#This Row],[Ticker]],[1]!Table1[[Symbol]:[Industry]],2,FALSE),"-")</f>
        <v>-</v>
      </c>
      <c r="D3499" t="s">
        <v>21</v>
      </c>
      <c r="E3499">
        <v>42.049875604999997</v>
      </c>
      <c r="F3499">
        <v>53.05</v>
      </c>
      <c r="G3499">
        <v>45.775267791739701</v>
      </c>
      <c r="H3499">
        <v>-23.740667145460399</v>
      </c>
      <c r="I3499">
        <v>-16.657936840400399</v>
      </c>
      <c r="J3499">
        <v>-10.679721036639901</v>
      </c>
      <c r="K3499">
        <v>55.912340709424498</v>
      </c>
      <c r="L3499">
        <v>51.385999865152399</v>
      </c>
      <c r="M3499">
        <v>40.619148577586898</v>
      </c>
      <c r="N3499">
        <v>1.38811700554337</v>
      </c>
      <c r="O3499">
        <v>74.929311969839702</v>
      </c>
      <c r="P3499">
        <v>86.664320900774001</v>
      </c>
      <c r="Q3499">
        <v>0.16514604602517699</v>
      </c>
    </row>
    <row r="3500" spans="1:17" hidden="1" x14ac:dyDescent="0.3">
      <c r="A3500" t="s">
        <v>7164</v>
      </c>
      <c r="B3500" t="s">
        <v>7165</v>
      </c>
      <c r="C3500" t="str">
        <f>IFERROR(VLOOKUP(Table1[[#This Row],[Ticker]],[1]!Table1[[Symbol]:[Industry]],2,FALSE),"-")</f>
        <v>-</v>
      </c>
      <c r="D3500" t="s">
        <v>59</v>
      </c>
      <c r="E3500">
        <v>42.016798076000001</v>
      </c>
      <c r="F3500">
        <v>21.01</v>
      </c>
      <c r="G3500">
        <v>9.6272241268311802</v>
      </c>
      <c r="H3500">
        <v>-9.5779638141953694</v>
      </c>
      <c r="I3500">
        <v>-18.6667173456539</v>
      </c>
      <c r="J3500">
        <v>0.64801507539296999</v>
      </c>
      <c r="K3500">
        <v>21.3016122987509</v>
      </c>
      <c r="L3500">
        <v>20.2260944948186</v>
      </c>
      <c r="M3500">
        <v>44.817669068602797</v>
      </c>
      <c r="N3500">
        <v>0.92031545947989102</v>
      </c>
      <c r="O3500">
        <v>43.265111851499199</v>
      </c>
      <c r="P3500">
        <v>104.975609756097</v>
      </c>
      <c r="Q3500">
        <v>0.11510557887287701</v>
      </c>
    </row>
    <row r="3501" spans="1:17" hidden="1" x14ac:dyDescent="0.3">
      <c r="A3501" t="s">
        <v>7166</v>
      </c>
      <c r="B3501" t="s">
        <v>7167</v>
      </c>
      <c r="C3501" t="str">
        <f>IFERROR(VLOOKUP(Table1[[#This Row],[Ticker]],[1]!Table1[[Symbol]:[Industry]],2,FALSE),"-")</f>
        <v>-</v>
      </c>
      <c r="D3501" t="s">
        <v>617</v>
      </c>
      <c r="E3501">
        <v>41.951315999999998</v>
      </c>
      <c r="F3501">
        <v>56.76</v>
      </c>
      <c r="G3501">
        <v>95.159056046495806</v>
      </c>
      <c r="H3501">
        <v>5.1321370731268496</v>
      </c>
      <c r="I3501">
        <v>39.842894576423802</v>
      </c>
      <c r="J3501">
        <v>-10.5817239938104</v>
      </c>
      <c r="K3501">
        <v>54.363348539815803</v>
      </c>
      <c r="L3501">
        <v>45.494300893673902</v>
      </c>
      <c r="M3501">
        <v>53.816514509255697</v>
      </c>
      <c r="N3501">
        <v>1.23748473156575</v>
      </c>
      <c r="O3501">
        <v>14.3410852713178</v>
      </c>
      <c r="P3501">
        <v>138.98947368421</v>
      </c>
      <c r="Q3501">
        <v>5.4965286907806998E-2</v>
      </c>
    </row>
    <row r="3502" spans="1:17" hidden="1" x14ac:dyDescent="0.3">
      <c r="A3502" t="s">
        <v>7168</v>
      </c>
      <c r="B3502" t="s">
        <v>7169</v>
      </c>
      <c r="C3502" t="str">
        <f>IFERROR(VLOOKUP(Table1[[#This Row],[Ticker]],[1]!Table1[[Symbol]:[Industry]],2,FALSE),"-")</f>
        <v>-</v>
      </c>
      <c r="E3502">
        <v>41.904000000000003</v>
      </c>
      <c r="F3502">
        <v>7.76</v>
      </c>
      <c r="G3502">
        <v>49.0282580055853</v>
      </c>
      <c r="H3502">
        <v>15.709280867191399</v>
      </c>
      <c r="I3502">
        <v>44.448600577562999</v>
      </c>
      <c r="J3502">
        <v>-1.52726865726779</v>
      </c>
      <c r="K3502">
        <v>6.5991874806314197</v>
      </c>
      <c r="L3502">
        <v>5.2400350566933902</v>
      </c>
      <c r="M3502">
        <v>52.1336671007032</v>
      </c>
      <c r="N3502">
        <v>1.299329739632</v>
      </c>
      <c r="O3502">
        <v>6.1855670103092697</v>
      </c>
      <c r="P3502">
        <v>150.322580645161</v>
      </c>
    </row>
    <row r="3503" spans="1:17" hidden="1" x14ac:dyDescent="0.3">
      <c r="A3503" t="s">
        <v>7170</v>
      </c>
      <c r="B3503" t="s">
        <v>7171</v>
      </c>
      <c r="C3503" t="str">
        <f>IFERROR(VLOOKUP(Table1[[#This Row],[Ticker]],[1]!Table1[[Symbol]:[Industry]],2,FALSE),"-")</f>
        <v>-</v>
      </c>
      <c r="D3503" t="s">
        <v>122</v>
      </c>
      <c r="E3503">
        <v>41.809469759999999</v>
      </c>
      <c r="F3503">
        <v>38.159999999999997</v>
      </c>
      <c r="G3503">
        <v>51.628217515657198</v>
      </c>
      <c r="H3503">
        <v>5.5653063271972796</v>
      </c>
      <c r="I3503">
        <v>-7.0236450629392904</v>
      </c>
      <c r="J3503">
        <v>-1.01989471321086</v>
      </c>
      <c r="K3503">
        <v>37.141253050125997</v>
      </c>
      <c r="L3503">
        <v>33.251649055570702</v>
      </c>
      <c r="M3503">
        <v>51.1368755903205</v>
      </c>
      <c r="N3503">
        <v>0.40665696292903297</v>
      </c>
      <c r="O3503">
        <v>29.454926624737901</v>
      </c>
      <c r="P3503">
        <v>95.191815856777396</v>
      </c>
      <c r="Q3503">
        <v>6.4440378288569994E-2</v>
      </c>
    </row>
    <row r="3504" spans="1:17" hidden="1" x14ac:dyDescent="0.3">
      <c r="A3504" t="s">
        <v>7172</v>
      </c>
      <c r="B3504" t="s">
        <v>7173</v>
      </c>
      <c r="C3504" t="str">
        <f>IFERROR(VLOOKUP(Table1[[#This Row],[Ticker]],[1]!Table1[[Symbol]:[Industry]],2,FALSE),"-")</f>
        <v>-</v>
      </c>
      <c r="E3504">
        <v>41.746848</v>
      </c>
      <c r="F3504">
        <v>60.82</v>
      </c>
      <c r="G3504">
        <v>-46.489656582507202</v>
      </c>
      <c r="H3504">
        <v>37.955103580303799</v>
      </c>
      <c r="I3504">
        <v>-29.040251447201399</v>
      </c>
      <c r="J3504">
        <v>40.286539567932003</v>
      </c>
      <c r="K3504">
        <v>51.035460888967201</v>
      </c>
      <c r="M3504">
        <v>73.2081646795952</v>
      </c>
      <c r="N3504">
        <v>2.1520661157024699</v>
      </c>
      <c r="O3504">
        <v>46.399210785925597</v>
      </c>
      <c r="P3504">
        <v>40.624277456647398</v>
      </c>
    </row>
    <row r="3505" spans="1:17" hidden="1" x14ac:dyDescent="0.3">
      <c r="A3505" t="s">
        <v>7174</v>
      </c>
      <c r="B3505" t="s">
        <v>7175</v>
      </c>
      <c r="C3505" t="str">
        <f>IFERROR(VLOOKUP(Table1[[#This Row],[Ticker]],[1]!Table1[[Symbol]:[Industry]],2,FALSE),"-")</f>
        <v>-</v>
      </c>
      <c r="D3505" t="s">
        <v>247</v>
      </c>
      <c r="E3505">
        <v>41.704962000000002</v>
      </c>
      <c r="F3505">
        <v>27.82</v>
      </c>
      <c r="G3505">
        <v>-9.8242542109877498</v>
      </c>
      <c r="H3505">
        <v>5.6692824055938198</v>
      </c>
      <c r="I3505">
        <v>-14.4232157630532</v>
      </c>
      <c r="J3505">
        <v>-0.54246111508321504</v>
      </c>
      <c r="K3505">
        <v>27.761146231825101</v>
      </c>
      <c r="L3505">
        <v>28.002876880636599</v>
      </c>
      <c r="M3505">
        <v>49.079875228976597</v>
      </c>
      <c r="N3505">
        <v>0.81344016189683899</v>
      </c>
      <c r="O3505">
        <v>27.606038820992001</v>
      </c>
      <c r="P3505">
        <v>39.1</v>
      </c>
      <c r="Q3505">
        <v>-7.160146916804E-3</v>
      </c>
    </row>
    <row r="3506" spans="1:17" hidden="1" x14ac:dyDescent="0.3">
      <c r="A3506" t="s">
        <v>7176</v>
      </c>
      <c r="B3506" t="s">
        <v>7177</v>
      </c>
      <c r="C3506" t="str">
        <f>IFERROR(VLOOKUP(Table1[[#This Row],[Ticker]],[1]!Table1[[Symbol]:[Industry]],2,FALSE),"-")</f>
        <v>-</v>
      </c>
      <c r="D3506" t="s">
        <v>46</v>
      </c>
      <c r="E3506">
        <v>41.675849539999902</v>
      </c>
      <c r="F3506">
        <v>77.8</v>
      </c>
      <c r="G3506">
        <v>-37.145147686279302</v>
      </c>
      <c r="H3506">
        <v>-18.273251398050999</v>
      </c>
      <c r="I3506">
        <v>-23.794395545617402</v>
      </c>
      <c r="J3506">
        <v>-14.1238990569862</v>
      </c>
      <c r="M3506">
        <v>20.716381388193401</v>
      </c>
      <c r="O3506">
        <v>18.0591259640102</v>
      </c>
      <c r="P3506">
        <v>7.4585635359115798</v>
      </c>
    </row>
    <row r="3507" spans="1:17" hidden="1" x14ac:dyDescent="0.3">
      <c r="A3507" t="s">
        <v>7178</v>
      </c>
      <c r="B3507" t="s">
        <v>7179</v>
      </c>
      <c r="C3507" t="str">
        <f>IFERROR(VLOOKUP(Table1[[#This Row],[Ticker]],[1]!Table1[[Symbol]:[Industry]],2,FALSE),"-")</f>
        <v>-</v>
      </c>
      <c r="D3507" t="s">
        <v>526</v>
      </c>
      <c r="E3507">
        <v>41.665599999999998</v>
      </c>
      <c r="F3507">
        <v>80</v>
      </c>
      <c r="G3507">
        <v>-62.534761717993298</v>
      </c>
      <c r="H3507">
        <v>22.584591739203798</v>
      </c>
      <c r="I3507">
        <v>-49.184009577331402</v>
      </c>
      <c r="J3507">
        <v>-0.75558132820341795</v>
      </c>
      <c r="M3507">
        <v>62.099850614055299</v>
      </c>
      <c r="O3507">
        <v>67.124999999999901</v>
      </c>
      <c r="P3507">
        <v>39.737991266375502</v>
      </c>
    </row>
    <row r="3508" spans="1:17" hidden="1" x14ac:dyDescent="0.3">
      <c r="A3508" t="s">
        <v>7180</v>
      </c>
      <c r="B3508" t="s">
        <v>7181</v>
      </c>
      <c r="C3508" t="str">
        <f>IFERROR(VLOOKUP(Table1[[#This Row],[Ticker]],[1]!Table1[[Symbol]:[Industry]],2,FALSE),"-")</f>
        <v>-</v>
      </c>
      <c r="E3508">
        <v>41.645299999999999</v>
      </c>
      <c r="F3508">
        <v>79.400000000000006</v>
      </c>
      <c r="G3508">
        <v>-7.7067056427952796</v>
      </c>
      <c r="H3508">
        <v>-6.9931127603174996</v>
      </c>
      <c r="I3508">
        <v>-9.4587788244358908</v>
      </c>
      <c r="J3508">
        <v>-1.2750618476839399</v>
      </c>
      <c r="K3508">
        <v>78.471668467540894</v>
      </c>
      <c r="L3508">
        <v>74.432138110155705</v>
      </c>
      <c r="M3508">
        <v>56.494979839340203</v>
      </c>
      <c r="N3508">
        <v>0.34764309764309698</v>
      </c>
      <c r="O3508">
        <v>2.3929471032745502</v>
      </c>
      <c r="P3508">
        <v>17.647058823529399</v>
      </c>
    </row>
    <row r="3509" spans="1:17" hidden="1" x14ac:dyDescent="0.3">
      <c r="A3509" t="s">
        <v>7182</v>
      </c>
      <c r="B3509" t="s">
        <v>7183</v>
      </c>
      <c r="C3509" t="str">
        <f>IFERROR(VLOOKUP(Table1[[#This Row],[Ticker]],[1]!Table1[[Symbol]:[Industry]],2,FALSE),"-")</f>
        <v>-</v>
      </c>
      <c r="D3509" t="s">
        <v>718</v>
      </c>
      <c r="E3509">
        <v>41.638247819999997</v>
      </c>
      <c r="F3509">
        <v>153.38999999999999</v>
      </c>
      <c r="G3509">
        <v>8.7559937831900108</v>
      </c>
      <c r="H3509">
        <v>-2.5727803541348999</v>
      </c>
      <c r="I3509">
        <v>5.0975297004460298</v>
      </c>
      <c r="J3509">
        <v>-1.6681331334934</v>
      </c>
      <c r="K3509">
        <v>144.92440093292299</v>
      </c>
      <c r="L3509">
        <v>134.248415562959</v>
      </c>
      <c r="M3509">
        <v>54.966471854101101</v>
      </c>
      <c r="N3509">
        <v>0.42481592604100998</v>
      </c>
      <c r="O3509">
        <v>0.15646391550949701</v>
      </c>
      <c r="P3509">
        <v>38.7015100822859</v>
      </c>
      <c r="Q3509">
        <v>4.2502533627336997E-2</v>
      </c>
    </row>
    <row r="3510" spans="1:17" hidden="1" x14ac:dyDescent="0.3">
      <c r="A3510" t="s">
        <v>7184</v>
      </c>
      <c r="B3510" t="s">
        <v>7185</v>
      </c>
      <c r="C3510" t="str">
        <f>IFERROR(VLOOKUP(Table1[[#This Row],[Ticker]],[1]!Table1[[Symbol]:[Industry]],2,FALSE),"-")</f>
        <v>-</v>
      </c>
      <c r="D3510" t="s">
        <v>46</v>
      </c>
      <c r="E3510">
        <v>41.537404934999998</v>
      </c>
      <c r="F3510">
        <v>34.71</v>
      </c>
      <c r="G3510">
        <v>-4.4046119239518298</v>
      </c>
      <c r="H3510">
        <v>-5.0463394211391002</v>
      </c>
      <c r="I3510">
        <v>-8.48377582104008</v>
      </c>
      <c r="J3510">
        <v>-6.6083951810172703</v>
      </c>
      <c r="K3510">
        <v>37.695716252531199</v>
      </c>
      <c r="L3510">
        <v>36.3210197800326</v>
      </c>
      <c r="M3510">
        <v>35.447147496343</v>
      </c>
      <c r="N3510">
        <v>0.64034125198880698</v>
      </c>
      <c r="O3510">
        <v>61.768942667818997</v>
      </c>
      <c r="P3510">
        <v>46.455696202531598</v>
      </c>
      <c r="Q3510">
        <v>0.102913481342437</v>
      </c>
    </row>
    <row r="3511" spans="1:17" hidden="1" x14ac:dyDescent="0.3">
      <c r="A3511" t="s">
        <v>7186</v>
      </c>
      <c r="B3511" t="s">
        <v>7187</v>
      </c>
      <c r="C3511" t="str">
        <f>IFERROR(VLOOKUP(Table1[[#This Row],[Ticker]],[1]!Table1[[Symbol]:[Industry]],2,FALSE),"-")</f>
        <v>-</v>
      </c>
      <c r="E3511">
        <v>41.519042403999997</v>
      </c>
      <c r="F3511">
        <v>0.98</v>
      </c>
      <c r="G3511">
        <v>-12.8537644663247</v>
      </c>
      <c r="H3511">
        <v>2.1391123426259102</v>
      </c>
      <c r="I3511">
        <v>-32.970754261146602</v>
      </c>
      <c r="J3511">
        <v>5.7837616817278201</v>
      </c>
      <c r="K3511">
        <v>0.88204187048560601</v>
      </c>
      <c r="L3511">
        <v>0.939876207915738</v>
      </c>
      <c r="M3511">
        <v>84.242442119977895</v>
      </c>
      <c r="N3511">
        <v>1.82609422704694</v>
      </c>
      <c r="O3511">
        <v>37.755102040816297</v>
      </c>
      <c r="P3511">
        <v>24.050632911392398</v>
      </c>
      <c r="Q3511">
        <v>1.480339610204E-3</v>
      </c>
    </row>
    <row r="3512" spans="1:17" hidden="1" x14ac:dyDescent="0.3">
      <c r="A3512" t="s">
        <v>7188</v>
      </c>
      <c r="B3512" t="s">
        <v>7189</v>
      </c>
      <c r="C3512" t="str">
        <f>IFERROR(VLOOKUP(Table1[[#This Row],[Ticker]],[1]!Table1[[Symbol]:[Industry]],2,FALSE),"-")</f>
        <v>-</v>
      </c>
      <c r="D3512" t="s">
        <v>29</v>
      </c>
      <c r="E3512">
        <v>41.489305600000002</v>
      </c>
      <c r="F3512">
        <v>38.799999999999997</v>
      </c>
      <c r="G3512">
        <v>39.402074174864197</v>
      </c>
      <c r="H3512">
        <v>28.4799395690574</v>
      </c>
      <c r="I3512">
        <v>22.9535094134676</v>
      </c>
      <c r="J3512">
        <v>-8.4966327738269598</v>
      </c>
      <c r="K3512">
        <v>37.036685181161303</v>
      </c>
      <c r="L3512">
        <v>33.751352141792601</v>
      </c>
      <c r="M3512">
        <v>44.5471522776946</v>
      </c>
      <c r="N3512">
        <v>1.5960083750907399</v>
      </c>
      <c r="O3512">
        <v>46.778350515463899</v>
      </c>
      <c r="P3512">
        <v>90.196078431372499</v>
      </c>
      <c r="Q3512">
        <v>7.6210445500413004E-2</v>
      </c>
    </row>
    <row r="3513" spans="1:17" hidden="1" x14ac:dyDescent="0.3">
      <c r="A3513" t="s">
        <v>7190</v>
      </c>
      <c r="B3513" t="s">
        <v>7191</v>
      </c>
      <c r="C3513" t="str">
        <f>IFERROR(VLOOKUP(Table1[[#This Row],[Ticker]],[1]!Table1[[Symbol]:[Industry]],2,FALSE),"-")</f>
        <v>-</v>
      </c>
      <c r="D3513" t="s">
        <v>130</v>
      </c>
      <c r="E3513">
        <v>41.4769425</v>
      </c>
      <c r="F3513">
        <v>75</v>
      </c>
      <c r="G3513">
        <v>-34.223752315656398</v>
      </c>
      <c r="H3513">
        <v>-16.811941874241501</v>
      </c>
      <c r="I3513">
        <v>-25.527744252331701</v>
      </c>
      <c r="J3513">
        <v>-4.5417285143506101</v>
      </c>
      <c r="K3513">
        <v>77.108175239766297</v>
      </c>
      <c r="L3513">
        <v>82.816026964404699</v>
      </c>
      <c r="M3513">
        <v>50.276113956075598</v>
      </c>
      <c r="N3513">
        <v>0.75766737489263603</v>
      </c>
      <c r="O3513">
        <v>24.72</v>
      </c>
      <c r="P3513">
        <v>18.110236220472402</v>
      </c>
      <c r="Q3513">
        <v>8.3464131125872004E-2</v>
      </c>
    </row>
    <row r="3514" spans="1:17" hidden="1" x14ac:dyDescent="0.3">
      <c r="A3514" t="s">
        <v>7192</v>
      </c>
      <c r="B3514" t="s">
        <v>7193</v>
      </c>
      <c r="C3514" t="str">
        <f>IFERROR(VLOOKUP(Table1[[#This Row],[Ticker]],[1]!Table1[[Symbol]:[Industry]],2,FALSE),"-")</f>
        <v>-</v>
      </c>
      <c r="D3514" t="s">
        <v>242</v>
      </c>
      <c r="E3514">
        <v>41.443330672000002</v>
      </c>
      <c r="F3514">
        <v>74.53</v>
      </c>
      <c r="G3514">
        <v>11.927502802048799</v>
      </c>
      <c r="H3514">
        <v>-7.8968777716774596</v>
      </c>
      <c r="I3514">
        <v>4.6323554364655202</v>
      </c>
      <c r="J3514">
        <v>-1.1332727267764899</v>
      </c>
      <c r="K3514">
        <v>80.187053898644294</v>
      </c>
      <c r="L3514">
        <v>75.034302372432094</v>
      </c>
      <c r="M3514">
        <v>46.283339756681997</v>
      </c>
      <c r="N3514">
        <v>1.0960590793682601</v>
      </c>
      <c r="O3514">
        <v>52.958540185160302</v>
      </c>
      <c r="P3514">
        <v>70.354285714285695</v>
      </c>
      <c r="Q3514">
        <v>3.0605460398216999E-2</v>
      </c>
    </row>
    <row r="3515" spans="1:17" hidden="1" x14ac:dyDescent="0.3">
      <c r="A3515" t="s">
        <v>7194</v>
      </c>
      <c r="B3515" t="s">
        <v>7195</v>
      </c>
      <c r="C3515" t="str">
        <f>IFERROR(VLOOKUP(Table1[[#This Row],[Ticker]],[1]!Table1[[Symbol]:[Industry]],2,FALSE),"-")</f>
        <v>-</v>
      </c>
      <c r="E3515">
        <v>41.25</v>
      </c>
      <c r="F3515">
        <v>125</v>
      </c>
      <c r="G3515">
        <v>-9.3982913679944708</v>
      </c>
      <c r="H3515">
        <v>-7.4994418742415601</v>
      </c>
      <c r="I3515">
        <v>-9.4683556116934806</v>
      </c>
      <c r="J3515">
        <v>-1.2750618476839399</v>
      </c>
      <c r="K3515">
        <v>124.642066014433</v>
      </c>
      <c r="L3515">
        <v>114.04199418625301</v>
      </c>
      <c r="M3515">
        <v>99.999999993730199</v>
      </c>
      <c r="N3515">
        <v>0</v>
      </c>
      <c r="O3515">
        <v>0</v>
      </c>
      <c r="P3515">
        <v>37.362637362637301</v>
      </c>
    </row>
    <row r="3516" spans="1:17" hidden="1" x14ac:dyDescent="0.3">
      <c r="A3516" t="s">
        <v>7196</v>
      </c>
      <c r="B3516" t="s">
        <v>7197</v>
      </c>
      <c r="C3516" t="str">
        <f>IFERROR(VLOOKUP(Table1[[#This Row],[Ticker]],[1]!Table1[[Symbol]:[Industry]],2,FALSE),"-")</f>
        <v>-</v>
      </c>
      <c r="E3516">
        <v>41.235225</v>
      </c>
      <c r="F3516">
        <v>99.22</v>
      </c>
      <c r="G3516">
        <v>-16.320797433357601</v>
      </c>
      <c r="H3516">
        <v>-2.5047328795325701</v>
      </c>
      <c r="I3516">
        <v>-7.56090706250491</v>
      </c>
      <c r="J3516">
        <v>-1.2750618476839399</v>
      </c>
      <c r="K3516">
        <v>95.570823061295201</v>
      </c>
      <c r="L3516">
        <v>94.538780126767307</v>
      </c>
      <c r="M3516">
        <v>1.5372440029999999E-6</v>
      </c>
      <c r="N3516">
        <v>0</v>
      </c>
      <c r="O3516">
        <v>0.78613182826043904</v>
      </c>
      <c r="P3516">
        <v>9.9390581717451401</v>
      </c>
    </row>
    <row r="3517" spans="1:17" hidden="1" x14ac:dyDescent="0.3">
      <c r="A3517" t="s">
        <v>7198</v>
      </c>
      <c r="B3517" t="s">
        <v>7199</v>
      </c>
      <c r="C3517" t="str">
        <f>IFERROR(VLOOKUP(Table1[[#This Row],[Ticker]],[1]!Table1[[Symbol]:[Industry]],2,FALSE),"-")</f>
        <v>-</v>
      </c>
      <c r="E3517">
        <v>41.180324499999998</v>
      </c>
      <c r="F3517">
        <v>12.9</v>
      </c>
      <c r="G3517">
        <v>10.220374569098601</v>
      </c>
      <c r="H3517">
        <v>-9.2813918423572801</v>
      </c>
      <c r="I3517">
        <v>47.359081181736499</v>
      </c>
      <c r="J3517">
        <v>-1.0654222787930701</v>
      </c>
      <c r="K3517">
        <v>11.0225673581085</v>
      </c>
      <c r="L3517">
        <v>9.1192774978748901</v>
      </c>
      <c r="M3517">
        <v>98.479950958253099</v>
      </c>
      <c r="N3517">
        <v>0.87429521656663201</v>
      </c>
      <c r="O3517">
        <v>5.34883720930232</v>
      </c>
      <c r="P3517">
        <v>109.41558441558399</v>
      </c>
    </row>
    <row r="3518" spans="1:17" hidden="1" x14ac:dyDescent="0.3">
      <c r="A3518" t="s">
        <v>7200</v>
      </c>
      <c r="B3518" t="s">
        <v>7201</v>
      </c>
      <c r="C3518" t="str">
        <f>IFERROR(VLOOKUP(Table1[[#This Row],[Ticker]],[1]!Table1[[Symbol]:[Industry]],2,FALSE),"-")</f>
        <v>-</v>
      </c>
      <c r="E3518">
        <v>41.1648</v>
      </c>
      <c r="F3518">
        <v>51.2</v>
      </c>
      <c r="G3518">
        <v>-82.526495541188694</v>
      </c>
      <c r="H3518">
        <v>-5.89733276858348</v>
      </c>
      <c r="I3518">
        <v>-11.944384223259</v>
      </c>
      <c r="J3518">
        <v>-4.1820385918699898</v>
      </c>
      <c r="K3518">
        <v>51.533370578904503</v>
      </c>
      <c r="L3518">
        <v>56.952904297665697</v>
      </c>
      <c r="M3518">
        <v>55.325177367484102</v>
      </c>
      <c r="N3518">
        <v>0.62036732275689499</v>
      </c>
      <c r="O3518">
        <v>133.49609375</v>
      </c>
      <c r="P3518">
        <v>18.765947575968401</v>
      </c>
    </row>
    <row r="3519" spans="1:17" hidden="1" x14ac:dyDescent="0.3">
      <c r="A3519" t="s">
        <v>7202</v>
      </c>
      <c r="B3519" t="s">
        <v>7203</v>
      </c>
      <c r="C3519" t="str">
        <f>IFERROR(VLOOKUP(Table1[[#This Row],[Ticker]],[1]!Table1[[Symbol]:[Industry]],2,FALSE),"-")</f>
        <v>-</v>
      </c>
      <c r="E3519">
        <v>41.079091853999998</v>
      </c>
      <c r="F3519">
        <v>32.869999999999997</v>
      </c>
      <c r="G3519">
        <v>-41.982466060857703</v>
      </c>
      <c r="H3519">
        <v>-4.2736354226286597</v>
      </c>
      <c r="I3519">
        <v>-29.394316673488898</v>
      </c>
      <c r="J3519">
        <v>-8.8963089608479198</v>
      </c>
      <c r="K3519">
        <v>33.3496336005392</v>
      </c>
      <c r="L3519">
        <v>36.672282201297001</v>
      </c>
      <c r="M3519">
        <v>56.8564136657021</v>
      </c>
      <c r="N3519">
        <v>1.69252318527888</v>
      </c>
      <c r="O3519">
        <v>50.4107088530574</v>
      </c>
      <c r="P3519">
        <v>10.8600337268128</v>
      </c>
      <c r="Q3519">
        <v>0.13624948789102201</v>
      </c>
    </row>
    <row r="3520" spans="1:17" hidden="1" x14ac:dyDescent="0.3">
      <c r="A3520" t="s">
        <v>7204</v>
      </c>
      <c r="B3520" t="s">
        <v>7205</v>
      </c>
      <c r="C3520" t="str">
        <f>IFERROR(VLOOKUP(Table1[[#This Row],[Ticker]],[1]!Table1[[Symbol]:[Industry]],2,FALSE),"-")</f>
        <v>-</v>
      </c>
      <c r="D3520" t="s">
        <v>546</v>
      </c>
      <c r="E3520">
        <v>41.000017239999998</v>
      </c>
      <c r="F3520">
        <v>51.35</v>
      </c>
      <c r="G3520">
        <v>-7.7026967698231301</v>
      </c>
      <c r="H3520">
        <v>-7.4202339534494799</v>
      </c>
      <c r="I3520">
        <v>0.31107341361978702</v>
      </c>
      <c r="J3520">
        <v>-2.1575878331712999</v>
      </c>
      <c r="K3520">
        <v>51.415442897539599</v>
      </c>
      <c r="L3520">
        <v>51.035770217278703</v>
      </c>
      <c r="M3520">
        <v>52.019632100103799</v>
      </c>
      <c r="N3520">
        <v>1.30151678534756</v>
      </c>
      <c r="O3520">
        <v>18.792599805258</v>
      </c>
      <c r="P3520">
        <v>42.678521811614303</v>
      </c>
      <c r="Q3520">
        <v>5.2144214600531001E-2</v>
      </c>
    </row>
    <row r="3521" spans="1:17" hidden="1" x14ac:dyDescent="0.3">
      <c r="A3521" t="s">
        <v>7206</v>
      </c>
      <c r="B3521" t="s">
        <v>7207</v>
      </c>
      <c r="C3521" t="str">
        <f>IFERROR(VLOOKUP(Table1[[#This Row],[Ticker]],[1]!Table1[[Symbol]:[Industry]],2,FALSE),"-")</f>
        <v>-</v>
      </c>
      <c r="E3521">
        <v>40.943198692000003</v>
      </c>
      <c r="F3521">
        <v>7.58</v>
      </c>
      <c r="G3521">
        <v>-13.916814319697099</v>
      </c>
      <c r="H3521">
        <v>-0.61741940233144799</v>
      </c>
      <c r="I3521">
        <v>-25.670438293772101</v>
      </c>
      <c r="J3521">
        <v>-1.4062954434844599</v>
      </c>
      <c r="K3521">
        <v>7.6644315015099398</v>
      </c>
      <c r="L3521">
        <v>8.4217915230332796</v>
      </c>
      <c r="M3521">
        <v>49.814234923277503</v>
      </c>
      <c r="N3521">
        <v>1.0232559749274499</v>
      </c>
      <c r="O3521">
        <v>37.071240105540902</v>
      </c>
      <c r="P3521">
        <v>19.3700787401574</v>
      </c>
      <c r="Q3521">
        <v>-4.6424652007026002E-2</v>
      </c>
    </row>
    <row r="3522" spans="1:17" hidden="1" x14ac:dyDescent="0.3">
      <c r="A3522" t="s">
        <v>7208</v>
      </c>
      <c r="B3522" t="s">
        <v>7209</v>
      </c>
      <c r="C3522" t="str">
        <f>IFERROR(VLOOKUP(Table1[[#This Row],[Ticker]],[1]!Table1[[Symbol]:[Industry]],2,FALSE),"-")</f>
        <v>-</v>
      </c>
      <c r="E3522">
        <v>40.897476239999897</v>
      </c>
      <c r="F3522">
        <v>255.7</v>
      </c>
      <c r="G3522">
        <v>95.878282600641796</v>
      </c>
      <c r="H3522">
        <v>-31.663890262292401</v>
      </c>
      <c r="I3522">
        <v>12.51610138264</v>
      </c>
      <c r="J3522">
        <v>-11.2627746789986</v>
      </c>
      <c r="K3522">
        <v>307.58319274441601</v>
      </c>
      <c r="L3522">
        <v>244.528754092741</v>
      </c>
      <c r="M3522">
        <v>29.855081206461001</v>
      </c>
      <c r="N3522">
        <v>3.11242708585009</v>
      </c>
      <c r="O3522">
        <v>53.695737192021802</v>
      </c>
      <c r="P3522">
        <v>176.881429344883</v>
      </c>
    </row>
    <row r="3523" spans="1:17" hidden="1" x14ac:dyDescent="0.3">
      <c r="A3523" t="s">
        <v>7210</v>
      </c>
      <c r="B3523" t="s">
        <v>7211</v>
      </c>
      <c r="C3523" t="str">
        <f>IFERROR(VLOOKUP(Table1[[#This Row],[Ticker]],[1]!Table1[[Symbol]:[Industry]],2,FALSE),"-")</f>
        <v>-</v>
      </c>
      <c r="D3523" t="s">
        <v>1521</v>
      </c>
      <c r="E3523">
        <v>40.856400000000001</v>
      </c>
      <c r="F3523">
        <v>130</v>
      </c>
      <c r="G3523">
        <v>-53.431219514734103</v>
      </c>
      <c r="H3523">
        <v>-36.596796660170099</v>
      </c>
      <c r="I3523">
        <v>-40.0804673740722</v>
      </c>
      <c r="J3523">
        <v>-4.2239233631747899</v>
      </c>
      <c r="K3523">
        <v>176.492342674003</v>
      </c>
      <c r="M3523">
        <v>33.656997481912597</v>
      </c>
      <c r="N3523">
        <v>0.63550600343053099</v>
      </c>
      <c r="O3523">
        <v>121.692307692307</v>
      </c>
      <c r="P3523">
        <v>3.1746031746031802</v>
      </c>
    </row>
    <row r="3524" spans="1:17" hidden="1" x14ac:dyDescent="0.3">
      <c r="A3524" t="s">
        <v>7212</v>
      </c>
      <c r="B3524" t="s">
        <v>7213</v>
      </c>
      <c r="C3524" t="str">
        <f>IFERROR(VLOOKUP(Table1[[#This Row],[Ticker]],[1]!Table1[[Symbol]:[Industry]],2,FALSE),"-")</f>
        <v>-</v>
      </c>
      <c r="D3524" t="s">
        <v>833</v>
      </c>
      <c r="E3524">
        <v>40.608854999999998</v>
      </c>
      <c r="F3524">
        <v>143.85</v>
      </c>
      <c r="G3524">
        <v>-70.291563509386904</v>
      </c>
      <c r="H3524">
        <v>-6.21503820451679</v>
      </c>
      <c r="I3524">
        <v>-56.940811368725001</v>
      </c>
      <c r="J3524">
        <v>-4.0919632561346404</v>
      </c>
      <c r="M3524">
        <v>49.920686460175602</v>
      </c>
      <c r="O3524">
        <v>100.729927007299</v>
      </c>
      <c r="P3524">
        <v>15.08</v>
      </c>
    </row>
    <row r="3525" spans="1:17" hidden="1" x14ac:dyDescent="0.3">
      <c r="A3525" t="s">
        <v>7214</v>
      </c>
      <c r="B3525" t="s">
        <v>7215</v>
      </c>
      <c r="C3525" t="str">
        <f>IFERROR(VLOOKUP(Table1[[#This Row],[Ticker]],[1]!Table1[[Symbol]:[Industry]],2,FALSE),"-")</f>
        <v>-</v>
      </c>
      <c r="E3525">
        <v>40.361055</v>
      </c>
      <c r="F3525">
        <v>93.45</v>
      </c>
      <c r="G3525">
        <v>-27.551566664126899</v>
      </c>
      <c r="H3525">
        <v>9.5818800715438002</v>
      </c>
      <c r="I3525">
        <v>-8.1927479399707295</v>
      </c>
      <c r="J3525">
        <v>-6.6756019016893298</v>
      </c>
      <c r="K3525">
        <v>95.998440621219601</v>
      </c>
      <c r="L3525">
        <v>95.266234808981693</v>
      </c>
      <c r="M3525">
        <v>44.439066063448699</v>
      </c>
      <c r="N3525">
        <v>0.90240728122870695</v>
      </c>
      <c r="O3525">
        <v>52.915997859817999</v>
      </c>
      <c r="P3525">
        <v>22.960526315789402</v>
      </c>
      <c r="Q3525">
        <v>0.10022558872470801</v>
      </c>
    </row>
    <row r="3526" spans="1:17" hidden="1" x14ac:dyDescent="0.3">
      <c r="A3526" t="s">
        <v>7216</v>
      </c>
      <c r="B3526" t="s">
        <v>7217</v>
      </c>
      <c r="C3526" t="str">
        <f>IFERROR(VLOOKUP(Table1[[#This Row],[Ticker]],[1]!Table1[[Symbol]:[Industry]],2,FALSE),"-")</f>
        <v>-</v>
      </c>
      <c r="E3526">
        <v>40.352819119999999</v>
      </c>
      <c r="F3526">
        <v>26.9</v>
      </c>
      <c r="G3526">
        <v>-26.818965931526101</v>
      </c>
      <c r="H3526">
        <v>15.514256755895399</v>
      </c>
      <c r="I3526">
        <v>7.5525432298927404</v>
      </c>
      <c r="J3526">
        <v>4.5379782151597299</v>
      </c>
      <c r="K3526">
        <v>24.024077966351499</v>
      </c>
      <c r="L3526">
        <v>21.880341467442602</v>
      </c>
      <c r="M3526">
        <v>65.209454217710501</v>
      </c>
      <c r="N3526">
        <v>1.8625914315569401</v>
      </c>
      <c r="O3526">
        <v>5.0185873605947897</v>
      </c>
      <c r="P3526">
        <v>79.3333333333333</v>
      </c>
    </row>
    <row r="3527" spans="1:17" hidden="1" x14ac:dyDescent="0.3">
      <c r="A3527" t="s">
        <v>7218</v>
      </c>
      <c r="B3527" t="s">
        <v>7219</v>
      </c>
      <c r="C3527" t="str">
        <f>IFERROR(VLOOKUP(Table1[[#This Row],[Ticker]],[1]!Table1[[Symbol]:[Industry]],2,FALSE),"-")</f>
        <v>-</v>
      </c>
      <c r="D3527" t="s">
        <v>617</v>
      </c>
      <c r="E3527">
        <v>40.2804</v>
      </c>
      <c r="F3527">
        <v>40</v>
      </c>
      <c r="G3527">
        <v>-62.241821840817998</v>
      </c>
      <c r="H3527">
        <v>-27.0033426543975</v>
      </c>
      <c r="I3527">
        <v>-48.811859087116197</v>
      </c>
      <c r="J3527">
        <v>-21.9062255557707</v>
      </c>
      <c r="K3527">
        <v>46.846661848056797</v>
      </c>
      <c r="L3527">
        <v>55.960657075787502</v>
      </c>
      <c r="M3527">
        <v>33.536207994565203</v>
      </c>
      <c r="N3527">
        <v>4.2916659478668899</v>
      </c>
      <c r="O3527">
        <v>90.249999999999901</v>
      </c>
      <c r="P3527">
        <v>10.650069156293201</v>
      </c>
      <c r="Q3527">
        <v>5.0267213575389998E-3</v>
      </c>
    </row>
    <row r="3528" spans="1:17" hidden="1" x14ac:dyDescent="0.3">
      <c r="A3528" t="s">
        <v>7220</v>
      </c>
      <c r="B3528" t="s">
        <v>7221</v>
      </c>
      <c r="C3528" t="str">
        <f>IFERROR(VLOOKUP(Table1[[#This Row],[Ticker]],[1]!Table1[[Symbol]:[Industry]],2,FALSE),"-")</f>
        <v>-</v>
      </c>
      <c r="D3528" t="s">
        <v>49</v>
      </c>
      <c r="E3528">
        <v>40.263664800000001</v>
      </c>
      <c r="F3528">
        <v>57.91</v>
      </c>
      <c r="G3528">
        <v>-10.2836241857635</v>
      </c>
      <c r="H3528">
        <v>-15.2459207474809</v>
      </c>
      <c r="I3528">
        <v>4.1654931908868296</v>
      </c>
      <c r="J3528">
        <v>-3.0414341189720502</v>
      </c>
      <c r="K3528">
        <v>60.306982691117803</v>
      </c>
      <c r="L3528">
        <v>56.735540615716097</v>
      </c>
      <c r="M3528">
        <v>45.6147356486277</v>
      </c>
      <c r="N3528">
        <v>0.722715666936109</v>
      </c>
      <c r="O3528">
        <v>35.555171818338799</v>
      </c>
      <c r="P3528">
        <v>42.987654320987602</v>
      </c>
      <c r="Q3528">
        <v>8.8179292852359994E-2</v>
      </c>
    </row>
    <row r="3529" spans="1:17" hidden="1" x14ac:dyDescent="0.3">
      <c r="A3529" t="s">
        <v>7222</v>
      </c>
      <c r="B3529" t="s">
        <v>7223</v>
      </c>
      <c r="C3529" t="str">
        <f>IFERROR(VLOOKUP(Table1[[#This Row],[Ticker]],[1]!Table1[[Symbol]:[Industry]],2,FALSE),"-")</f>
        <v>-</v>
      </c>
      <c r="D3529" t="s">
        <v>1334</v>
      </c>
      <c r="E3529">
        <v>40.260869499999998</v>
      </c>
      <c r="F3529">
        <v>35.5</v>
      </c>
      <c r="G3529">
        <v>-59.915976447891502</v>
      </c>
      <c r="H3529">
        <v>-11.7247939869176</v>
      </c>
      <c r="I3529">
        <v>-46.565224307229599</v>
      </c>
      <c r="J3529">
        <v>-4.8211611384640802</v>
      </c>
      <c r="K3529">
        <v>36.009416809636903</v>
      </c>
      <c r="M3529">
        <v>55.213806609962496</v>
      </c>
      <c r="N3529">
        <v>0.84329375121666295</v>
      </c>
      <c r="O3529">
        <v>65.633802816901394</v>
      </c>
      <c r="P3529">
        <v>21.367521367521299</v>
      </c>
    </row>
    <row r="3530" spans="1:17" hidden="1" x14ac:dyDescent="0.3">
      <c r="A3530" t="s">
        <v>7224</v>
      </c>
      <c r="B3530" t="s">
        <v>7225</v>
      </c>
      <c r="C3530" t="str">
        <f>IFERROR(VLOOKUP(Table1[[#This Row],[Ticker]],[1]!Table1[[Symbol]:[Industry]],2,FALSE),"-")</f>
        <v>-</v>
      </c>
      <c r="D3530" t="s">
        <v>1141</v>
      </c>
      <c r="E3530">
        <v>40.232500000000002</v>
      </c>
      <c r="F3530">
        <v>7.7</v>
      </c>
      <c r="G3530">
        <v>8.7925769970899204</v>
      </c>
      <c r="H3530">
        <v>-21.958603022144398</v>
      </c>
      <c r="I3530">
        <v>4.48715408886064</v>
      </c>
      <c r="J3530">
        <v>-10.0985912594486</v>
      </c>
      <c r="K3530">
        <v>8.2159183458345595</v>
      </c>
      <c r="L3530">
        <v>7.5168759393383402</v>
      </c>
      <c r="M3530">
        <v>39.294934404112702</v>
      </c>
      <c r="N3530">
        <v>0.67302571436065695</v>
      </c>
      <c r="O3530">
        <v>40.9090909090908</v>
      </c>
      <c r="P3530">
        <v>61.087866108786599</v>
      </c>
      <c r="Q3530">
        <v>0.150161411123167</v>
      </c>
    </row>
    <row r="3531" spans="1:17" hidden="1" x14ac:dyDescent="0.3">
      <c r="A3531" t="s">
        <v>7226</v>
      </c>
      <c r="B3531" t="s">
        <v>6636</v>
      </c>
      <c r="C3531" t="str">
        <f>IFERROR(VLOOKUP(Table1[[#This Row],[Ticker]],[1]!Table1[[Symbol]:[Industry]],2,FALSE),"-")</f>
        <v>-</v>
      </c>
      <c r="D3531" t="s">
        <v>21</v>
      </c>
      <c r="E3531">
        <v>40.167819089999902</v>
      </c>
      <c r="F3531">
        <v>44.1</v>
      </c>
      <c r="G3531">
        <v>-77.497009176037096</v>
      </c>
      <c r="H3531">
        <v>13.2900318099689</v>
      </c>
      <c r="I3531">
        <v>-58.645480565227203</v>
      </c>
      <c r="J3531">
        <v>9.9976654250433192</v>
      </c>
      <c r="K3531">
        <v>45.268770905258201</v>
      </c>
      <c r="L3531">
        <v>63.746645306742998</v>
      </c>
      <c r="M3531">
        <v>52.956021235656799</v>
      </c>
      <c r="N3531">
        <v>0.67487719797821599</v>
      </c>
      <c r="O3531">
        <v>204.98866213151899</v>
      </c>
      <c r="P3531">
        <v>18.867924528301799</v>
      </c>
      <c r="Q3531">
        <v>3.0465898109875999E-2</v>
      </c>
    </row>
    <row r="3532" spans="1:17" hidden="1" x14ac:dyDescent="0.3">
      <c r="A3532" t="s">
        <v>7227</v>
      </c>
      <c r="B3532" t="s">
        <v>7228</v>
      </c>
      <c r="C3532" t="str">
        <f>IFERROR(VLOOKUP(Table1[[#This Row],[Ticker]],[1]!Table1[[Symbol]:[Industry]],2,FALSE),"-")</f>
        <v>-</v>
      </c>
      <c r="D3532" t="s">
        <v>140</v>
      </c>
      <c r="E3532">
        <v>40.165977937999997</v>
      </c>
      <c r="F3532">
        <v>6.98</v>
      </c>
      <c r="G3532">
        <v>24.753762415395698</v>
      </c>
      <c r="H3532">
        <v>-14.7967391715388</v>
      </c>
      <c r="I3532">
        <v>-0.32301232566280003</v>
      </c>
      <c r="J3532">
        <v>3.7785369272012002</v>
      </c>
      <c r="K3532">
        <v>6.7198629057585197</v>
      </c>
      <c r="L3532">
        <v>6.5038890784108698</v>
      </c>
      <c r="M3532">
        <v>61.480806082674597</v>
      </c>
      <c r="N3532">
        <v>1.4483038219853599</v>
      </c>
      <c r="O3532">
        <v>54.011461318051502</v>
      </c>
      <c r="P3532">
        <v>60.459770114942501</v>
      </c>
      <c r="Q3532">
        <v>-7.5769791467923994E-2</v>
      </c>
    </row>
    <row r="3533" spans="1:17" hidden="1" x14ac:dyDescent="0.3">
      <c r="A3533" t="s">
        <v>7229</v>
      </c>
      <c r="B3533" t="s">
        <v>7230</v>
      </c>
      <c r="C3533" t="str">
        <f>IFERROR(VLOOKUP(Table1[[#This Row],[Ticker]],[1]!Table1[[Symbol]:[Industry]],2,FALSE),"-")</f>
        <v>-</v>
      </c>
      <c r="E3533">
        <v>40.124328639999902</v>
      </c>
      <c r="F3533">
        <v>5.17</v>
      </c>
      <c r="G3533">
        <v>45.273298239945902</v>
      </c>
      <c r="H3533">
        <v>-14.2284138368583</v>
      </c>
      <c r="I3533">
        <v>-16.791225953655399</v>
      </c>
      <c r="J3533">
        <v>-13.422949171627501</v>
      </c>
      <c r="K3533">
        <v>5.3619982483205098</v>
      </c>
      <c r="L3533">
        <v>4.9515819883400898</v>
      </c>
      <c r="M3533">
        <v>44.962205992237301</v>
      </c>
      <c r="N3533">
        <v>3.1646928133000198</v>
      </c>
      <c r="O3533">
        <v>41.972920696324898</v>
      </c>
      <c r="P3533">
        <v>182.51366120218501</v>
      </c>
      <c r="Q3533">
        <v>7.3331306637059002E-2</v>
      </c>
    </row>
    <row r="3534" spans="1:17" hidden="1" x14ac:dyDescent="0.3">
      <c r="A3534" t="s">
        <v>7231</v>
      </c>
      <c r="B3534" t="s">
        <v>7232</v>
      </c>
      <c r="C3534" t="str">
        <f>IFERROR(VLOOKUP(Table1[[#This Row],[Ticker]],[1]!Table1[[Symbol]:[Industry]],2,FALSE),"-")</f>
        <v>-</v>
      </c>
      <c r="D3534" t="s">
        <v>130</v>
      </c>
      <c r="E3534">
        <v>39.902045305000001</v>
      </c>
      <c r="F3534">
        <v>4.21</v>
      </c>
      <c r="G3534">
        <v>57.689713794544801</v>
      </c>
      <c r="H3534">
        <v>1.7313273565276599</v>
      </c>
      <c r="I3534">
        <v>-11.7649170875675</v>
      </c>
      <c r="J3534">
        <v>-2.20529440582348</v>
      </c>
      <c r="K3534">
        <v>4.3099290347708203</v>
      </c>
      <c r="L3534">
        <v>4.0881445856710998</v>
      </c>
      <c r="M3534">
        <v>44.5662821894242</v>
      </c>
      <c r="N3534">
        <v>1.60964325261912</v>
      </c>
      <c r="O3534">
        <v>79.334916864608005</v>
      </c>
      <c r="Q3534">
        <v>-1.3527916106850001E-3</v>
      </c>
    </row>
    <row r="3535" spans="1:17" hidden="1" x14ac:dyDescent="0.3">
      <c r="A3535" t="s">
        <v>7233</v>
      </c>
      <c r="B3535" t="s">
        <v>7234</v>
      </c>
      <c r="C3535" t="str">
        <f>IFERROR(VLOOKUP(Table1[[#This Row],[Ticker]],[1]!Table1[[Symbol]:[Industry]],2,FALSE),"-")</f>
        <v>-</v>
      </c>
      <c r="D3535" t="s">
        <v>127</v>
      </c>
      <c r="E3535">
        <v>39.882856239320702</v>
      </c>
      <c r="F3535">
        <v>31.7</v>
      </c>
      <c r="M3535">
        <v>8.5813433096764804</v>
      </c>
      <c r="N3535">
        <v>1</v>
      </c>
    </row>
    <row r="3536" spans="1:17" hidden="1" x14ac:dyDescent="0.3">
      <c r="A3536" t="s">
        <v>7235</v>
      </c>
      <c r="B3536" t="s">
        <v>7236</v>
      </c>
      <c r="C3536" t="str">
        <f>IFERROR(VLOOKUP(Table1[[#This Row],[Ticker]],[1]!Table1[[Symbol]:[Industry]],2,FALSE),"-")</f>
        <v>-</v>
      </c>
      <c r="E3536">
        <v>39.769799999999996</v>
      </c>
      <c r="F3536">
        <v>38.99</v>
      </c>
      <c r="G3536">
        <v>-10.677293878089399</v>
      </c>
      <c r="H3536">
        <v>-9.3941787163468202</v>
      </c>
      <c r="I3536">
        <v>-10.861637487789899</v>
      </c>
      <c r="J3536">
        <v>10.108266506065601</v>
      </c>
      <c r="K3536">
        <v>38.100105957461402</v>
      </c>
      <c r="L3536">
        <v>38.421266361813899</v>
      </c>
      <c r="M3536">
        <v>69.686009827831995</v>
      </c>
      <c r="N3536">
        <v>1.0336239103362299</v>
      </c>
      <c r="O3536">
        <v>38.2405745062836</v>
      </c>
      <c r="P3536">
        <v>39.299749910682301</v>
      </c>
      <c r="Q3536">
        <v>3.7761894693999001E-2</v>
      </c>
    </row>
    <row r="3537" spans="1:17" hidden="1" x14ac:dyDescent="0.3">
      <c r="A3537" t="s">
        <v>7237</v>
      </c>
      <c r="B3537" t="s">
        <v>7238</v>
      </c>
      <c r="C3537" t="str">
        <f>IFERROR(VLOOKUP(Table1[[#This Row],[Ticker]],[1]!Table1[[Symbol]:[Industry]],2,FALSE),"-")</f>
        <v>-</v>
      </c>
      <c r="E3537">
        <v>39.621079999999999</v>
      </c>
      <c r="F3537">
        <v>148</v>
      </c>
      <c r="G3537">
        <v>-45.353764466324698</v>
      </c>
      <c r="H3537">
        <v>0.35770098290129299</v>
      </c>
      <c r="I3537">
        <v>-59.145869468519898</v>
      </c>
      <c r="J3537">
        <v>-4.4491561086650204</v>
      </c>
      <c r="K3537">
        <v>160.971360059951</v>
      </c>
      <c r="L3537">
        <v>205.72597374057401</v>
      </c>
      <c r="M3537">
        <v>35.916868747216299</v>
      </c>
      <c r="N3537">
        <v>0.24077669902912599</v>
      </c>
      <c r="O3537">
        <v>122.29729729729701</v>
      </c>
      <c r="P3537">
        <v>19.018898271009199</v>
      </c>
    </row>
    <row r="3538" spans="1:17" hidden="1" x14ac:dyDescent="0.3">
      <c r="A3538" t="s">
        <v>7239</v>
      </c>
      <c r="B3538" t="s">
        <v>7240</v>
      </c>
      <c r="C3538" t="str">
        <f>IFERROR(VLOOKUP(Table1[[#This Row],[Ticker]],[1]!Table1[[Symbol]:[Industry]],2,FALSE),"-")</f>
        <v>-</v>
      </c>
      <c r="D3538" t="s">
        <v>614</v>
      </c>
      <c r="E3538">
        <v>39.604844849999999</v>
      </c>
      <c r="F3538">
        <v>3.95</v>
      </c>
      <c r="G3538">
        <v>-45.876903299322599</v>
      </c>
      <c r="H3538">
        <v>-10.462404837204501</v>
      </c>
      <c r="I3538">
        <v>-34.399868907195199</v>
      </c>
      <c r="J3538">
        <v>1.35979461304942E-2</v>
      </c>
      <c r="K3538">
        <v>4.0370457542769804</v>
      </c>
      <c r="L3538">
        <v>4.69067024721907</v>
      </c>
      <c r="M3538">
        <v>59.190640425499602</v>
      </c>
      <c r="N3538">
        <v>1.00965349687022</v>
      </c>
      <c r="O3538">
        <v>107.59493670886</v>
      </c>
      <c r="P3538">
        <v>5.0531914893617103</v>
      </c>
      <c r="Q3538">
        <v>0.115632551203326</v>
      </c>
    </row>
    <row r="3539" spans="1:17" hidden="1" x14ac:dyDescent="0.3">
      <c r="A3539" t="s">
        <v>7241</v>
      </c>
      <c r="B3539" t="s">
        <v>7242</v>
      </c>
      <c r="C3539" t="str">
        <f>IFERROR(VLOOKUP(Table1[[#This Row],[Ticker]],[1]!Table1[[Symbol]:[Industry]],2,FALSE),"-")</f>
        <v>-</v>
      </c>
      <c r="D3539" t="s">
        <v>1415</v>
      </c>
      <c r="E3539">
        <v>39.578405400000001</v>
      </c>
      <c r="F3539">
        <v>75.069999999999993</v>
      </c>
      <c r="G3539">
        <v>-54.5997588112823</v>
      </c>
      <c r="H3539">
        <v>-3.3183056053153099</v>
      </c>
      <c r="I3539">
        <v>-24.160746938347099</v>
      </c>
      <c r="J3539">
        <v>-0.60392090808663001</v>
      </c>
      <c r="K3539">
        <v>79.079245936830603</v>
      </c>
      <c r="L3539">
        <v>88.412503357930902</v>
      </c>
      <c r="M3539">
        <v>48.503066969836098</v>
      </c>
      <c r="N3539">
        <v>0.63532921888606997</v>
      </c>
      <c r="O3539">
        <v>59.957373118422801</v>
      </c>
      <c r="P3539">
        <v>15.4923076923076</v>
      </c>
      <c r="Q3539">
        <v>9.6737615768138996E-2</v>
      </c>
    </row>
    <row r="3540" spans="1:17" hidden="1" x14ac:dyDescent="0.3">
      <c r="A3540" t="s">
        <v>7243</v>
      </c>
      <c r="B3540" t="s">
        <v>7244</v>
      </c>
      <c r="C3540" t="str">
        <f>IFERROR(VLOOKUP(Table1[[#This Row],[Ticker]],[1]!Table1[[Symbol]:[Industry]],2,FALSE),"-")</f>
        <v>-</v>
      </c>
      <c r="D3540" t="s">
        <v>21</v>
      </c>
      <c r="E3540">
        <v>39.557116499999999</v>
      </c>
      <c r="F3540">
        <v>125.95</v>
      </c>
      <c r="G3540">
        <v>-2.0546944712194799</v>
      </c>
      <c r="H3540">
        <v>-13.7587011335008</v>
      </c>
      <c r="I3540">
        <v>26.418792268248598</v>
      </c>
      <c r="J3540">
        <v>-3.9289080015300999</v>
      </c>
      <c r="K3540">
        <v>124.170082858947</v>
      </c>
      <c r="L3540">
        <v>110.592796959944</v>
      </c>
      <c r="M3540">
        <v>47.7163323173734</v>
      </c>
      <c r="N3540">
        <v>0.20662080618555001</v>
      </c>
      <c r="O3540">
        <v>41.286224692338202</v>
      </c>
      <c r="P3540">
        <v>70.895522388059604</v>
      </c>
      <c r="Q3540">
        <v>7.6269450814724998E-2</v>
      </c>
    </row>
    <row r="3541" spans="1:17" hidden="1" x14ac:dyDescent="0.3">
      <c r="A3541" t="s">
        <v>7245</v>
      </c>
      <c r="B3541" t="s">
        <v>7246</v>
      </c>
      <c r="C3541" t="str">
        <f>IFERROR(VLOOKUP(Table1[[#This Row],[Ticker]],[1]!Table1[[Symbol]:[Industry]],2,FALSE),"-")</f>
        <v>-</v>
      </c>
      <c r="D3541" t="s">
        <v>292</v>
      </c>
      <c r="E3541">
        <v>39.547257680000001</v>
      </c>
      <c r="F3541">
        <v>39.619999999999997</v>
      </c>
      <c r="G3541">
        <v>43.313753626480697</v>
      </c>
      <c r="H3541">
        <v>14.8956271013968</v>
      </c>
      <c r="I3541">
        <v>-47.506837818093203</v>
      </c>
      <c r="J3541">
        <v>-6.9311704449690099</v>
      </c>
      <c r="K3541">
        <v>38.319919433071398</v>
      </c>
      <c r="L3541">
        <v>35.639972827797102</v>
      </c>
      <c r="M3541">
        <v>46.238826522844597</v>
      </c>
      <c r="N3541">
        <v>3.5651361398845101</v>
      </c>
      <c r="O3541">
        <v>62.796567390206903</v>
      </c>
      <c r="P3541">
        <v>80.913242009132404</v>
      </c>
      <c r="Q3541">
        <v>9.4586279773359993E-3</v>
      </c>
    </row>
    <row r="3542" spans="1:17" hidden="1" x14ac:dyDescent="0.3">
      <c r="A3542" t="s">
        <v>7247</v>
      </c>
      <c r="B3542" t="s">
        <v>7248</v>
      </c>
      <c r="C3542" t="str">
        <f>IFERROR(VLOOKUP(Table1[[#This Row],[Ticker]],[1]!Table1[[Symbol]:[Industry]],2,FALSE),"-")</f>
        <v>-</v>
      </c>
      <c r="D3542" t="s">
        <v>140</v>
      </c>
      <c r="E3542">
        <v>39.539760000000001</v>
      </c>
      <c r="F3542">
        <v>27.6</v>
      </c>
      <c r="G3542">
        <v>153.43411432155401</v>
      </c>
      <c r="H3542">
        <v>-20.527833041433901</v>
      </c>
      <c r="I3542">
        <v>32.878877438116703</v>
      </c>
      <c r="J3542">
        <v>-9.2216394770662404</v>
      </c>
      <c r="K3542">
        <v>31.312735704763501</v>
      </c>
      <c r="L3542">
        <v>26.394159424203298</v>
      </c>
      <c r="M3542">
        <v>24.170816211618899</v>
      </c>
      <c r="N3542">
        <v>1.57124054067509</v>
      </c>
      <c r="O3542">
        <v>62.862318840579697</v>
      </c>
      <c r="P3542">
        <v>206.666666666666</v>
      </c>
      <c r="Q3542">
        <v>0.11931363370984301</v>
      </c>
    </row>
    <row r="3543" spans="1:17" hidden="1" x14ac:dyDescent="0.3">
      <c r="A3543" t="s">
        <v>7249</v>
      </c>
      <c r="B3543" t="s">
        <v>7250</v>
      </c>
      <c r="C3543" t="str">
        <f>IFERROR(VLOOKUP(Table1[[#This Row],[Ticker]],[1]!Table1[[Symbol]:[Industry]],2,FALSE),"-")</f>
        <v>-</v>
      </c>
      <c r="D3543" t="s">
        <v>21</v>
      </c>
      <c r="E3543">
        <v>39.531786750000002</v>
      </c>
      <c r="F3543">
        <v>156.30000000000001</v>
      </c>
      <c r="G3543">
        <v>64.653529479699998</v>
      </c>
      <c r="H3543">
        <v>-2.5710369458366298</v>
      </c>
      <c r="I3543">
        <v>16.2694538212391</v>
      </c>
      <c r="J3543">
        <v>-1.9684119895055601</v>
      </c>
      <c r="K3543">
        <v>162.644420166678</v>
      </c>
      <c r="L3543">
        <v>131.082616842118</v>
      </c>
      <c r="M3543">
        <v>31.850315237696901</v>
      </c>
      <c r="N3543">
        <v>0.17682276228226301</v>
      </c>
      <c r="O3543">
        <v>56.078055022392803</v>
      </c>
      <c r="P3543">
        <v>122.617860703603</v>
      </c>
      <c r="Q3543">
        <v>0.121020616963797</v>
      </c>
    </row>
    <row r="3544" spans="1:17" hidden="1" x14ac:dyDescent="0.3">
      <c r="A3544" t="s">
        <v>7251</v>
      </c>
      <c r="B3544" t="s">
        <v>7252</v>
      </c>
      <c r="C3544" t="str">
        <f>IFERROR(VLOOKUP(Table1[[#This Row],[Ticker]],[1]!Table1[[Symbol]:[Industry]],2,FALSE),"-")</f>
        <v>-</v>
      </c>
      <c r="D3544" t="s">
        <v>98</v>
      </c>
      <c r="E3544">
        <v>39.514470299999999</v>
      </c>
      <c r="F3544">
        <v>8.57</v>
      </c>
      <c r="G3544">
        <v>-48.561649770984197</v>
      </c>
      <c r="H3544">
        <v>-5.4970861616385003</v>
      </c>
      <c r="I3544">
        <v>-40.467119170403997</v>
      </c>
      <c r="J3544">
        <v>0.13009037714042199</v>
      </c>
      <c r="K3544">
        <v>9.0196594639892407</v>
      </c>
      <c r="L3544">
        <v>10.359731298841201</v>
      </c>
      <c r="M3544">
        <v>38.500653202050501</v>
      </c>
      <c r="N3544">
        <v>0.41230955794810498</v>
      </c>
      <c r="O3544">
        <v>67.444574095682597</v>
      </c>
      <c r="P3544">
        <v>7.5282308657465604</v>
      </c>
      <c r="Q3544">
        <v>-1.1066490488595E-2</v>
      </c>
    </row>
    <row r="3545" spans="1:17" hidden="1" x14ac:dyDescent="0.3">
      <c r="A3545" t="s">
        <v>7253</v>
      </c>
      <c r="B3545" t="s">
        <v>7254</v>
      </c>
      <c r="C3545" t="str">
        <f>IFERROR(VLOOKUP(Table1[[#This Row],[Ticker]],[1]!Table1[[Symbol]:[Industry]],2,FALSE),"-")</f>
        <v>-</v>
      </c>
      <c r="D3545" t="s">
        <v>617</v>
      </c>
      <c r="E3545">
        <v>39.510297250000001</v>
      </c>
      <c r="F3545">
        <v>38.51</v>
      </c>
      <c r="G3545">
        <v>30.179353465823802</v>
      </c>
      <c r="H3545">
        <v>-0.44061834482980999</v>
      </c>
      <c r="I3545">
        <v>15.8522333582681</v>
      </c>
      <c r="J3545">
        <v>2.0222354496133401</v>
      </c>
      <c r="K3545">
        <v>36.218185911489101</v>
      </c>
      <c r="L3545">
        <v>34.003213902665998</v>
      </c>
      <c r="M3545">
        <v>71.814292244523401</v>
      </c>
      <c r="N3545">
        <v>1.3734929671273299</v>
      </c>
      <c r="O3545">
        <v>13.7366917683718</v>
      </c>
      <c r="P3545">
        <v>74.253393665158299</v>
      </c>
      <c r="Q3545">
        <v>3.5574742137974E-2</v>
      </c>
    </row>
    <row r="3546" spans="1:17" hidden="1" x14ac:dyDescent="0.3">
      <c r="A3546" t="s">
        <v>7255</v>
      </c>
      <c r="B3546" t="s">
        <v>7256</v>
      </c>
      <c r="C3546" t="str">
        <f>IFERROR(VLOOKUP(Table1[[#This Row],[Ticker]],[1]!Table1[[Symbol]:[Industry]],2,FALSE),"-")</f>
        <v>-</v>
      </c>
      <c r="D3546" t="s">
        <v>448</v>
      </c>
      <c r="E3546">
        <v>39.4587006</v>
      </c>
      <c r="F3546">
        <v>2.57</v>
      </c>
      <c r="G3546">
        <v>17.424013311452999</v>
      </c>
      <c r="H3546">
        <v>-0.26539932105007702</v>
      </c>
      <c r="I3546">
        <v>-38.5744408970913</v>
      </c>
      <c r="J3546">
        <v>-4.3519849246070201</v>
      </c>
      <c r="K3546">
        <v>2.5013644825940902</v>
      </c>
      <c r="L3546">
        <v>2.3939977089946201</v>
      </c>
      <c r="M3546">
        <v>54.742730281659803</v>
      </c>
      <c r="N3546">
        <v>1.33316049216079</v>
      </c>
      <c r="O3546">
        <v>42.023346303501903</v>
      </c>
      <c r="P3546">
        <v>55.757575757575701</v>
      </c>
      <c r="Q3546">
        <v>1.0661319392305999E-2</v>
      </c>
    </row>
    <row r="3547" spans="1:17" hidden="1" x14ac:dyDescent="0.3">
      <c r="A3547" t="s">
        <v>7257</v>
      </c>
      <c r="B3547" t="s">
        <v>7258</v>
      </c>
      <c r="C3547" t="str">
        <f>IFERROR(VLOOKUP(Table1[[#This Row],[Ticker]],[1]!Table1[[Symbol]:[Industry]],2,FALSE),"-")</f>
        <v>-</v>
      </c>
      <c r="E3547">
        <v>39.378951508</v>
      </c>
      <c r="F3547">
        <v>47.06</v>
      </c>
      <c r="G3547">
        <v>754.27240375797396</v>
      </c>
      <c r="H3547">
        <v>4.9595745192010501</v>
      </c>
      <c r="I3547">
        <v>61.394187379569303</v>
      </c>
      <c r="J3547">
        <v>-9.0176170830345601</v>
      </c>
      <c r="K3547">
        <v>46.620394094334998</v>
      </c>
      <c r="L3547">
        <v>35.624149984243601</v>
      </c>
      <c r="M3547">
        <v>31.7385085629959</v>
      </c>
      <c r="N3547">
        <v>1.04532749629091</v>
      </c>
      <c r="O3547">
        <v>34.424139396515002</v>
      </c>
      <c r="P3547">
        <v>969.54545454545405</v>
      </c>
      <c r="Q3547">
        <v>0.161582829815822</v>
      </c>
    </row>
    <row r="3548" spans="1:17" hidden="1" x14ac:dyDescent="0.3">
      <c r="A3548" t="s">
        <v>7259</v>
      </c>
      <c r="B3548" t="s">
        <v>7260</v>
      </c>
      <c r="C3548" t="str">
        <f>IFERROR(VLOOKUP(Table1[[#This Row],[Ticker]],[1]!Table1[[Symbol]:[Industry]],2,FALSE),"-")</f>
        <v>-</v>
      </c>
      <c r="D3548" t="s">
        <v>140</v>
      </c>
      <c r="E3548">
        <v>39.306509892000001</v>
      </c>
      <c r="F3548">
        <v>29.77</v>
      </c>
      <c r="G3548">
        <v>-36.488092824533602</v>
      </c>
      <c r="H3548">
        <v>-23.875846368623499</v>
      </c>
      <c r="I3548">
        <v>-24.18590318112</v>
      </c>
      <c r="J3548">
        <v>-1.2750618476839399</v>
      </c>
      <c r="K3548">
        <v>31.2349577821171</v>
      </c>
      <c r="L3548">
        <v>32.103909858061201</v>
      </c>
      <c r="M3548">
        <v>40.4492241975478</v>
      </c>
      <c r="N3548">
        <v>2.5030303030302998</v>
      </c>
      <c r="O3548">
        <v>36.042996305004998</v>
      </c>
      <c r="P3548">
        <v>23.526970954356798</v>
      </c>
    </row>
    <row r="3549" spans="1:17" hidden="1" x14ac:dyDescent="0.3">
      <c r="A3549" t="s">
        <v>7261</v>
      </c>
      <c r="B3549" t="s">
        <v>7262</v>
      </c>
      <c r="C3549" t="str">
        <f>IFERROR(VLOOKUP(Table1[[#This Row],[Ticker]],[1]!Table1[[Symbol]:[Industry]],2,FALSE),"-")</f>
        <v>-</v>
      </c>
      <c r="E3549">
        <v>39.297577500000003</v>
      </c>
      <c r="F3549">
        <v>6.15</v>
      </c>
      <c r="G3549">
        <v>-39.459909717721303</v>
      </c>
      <c r="H3549">
        <v>-35.250638046490302</v>
      </c>
      <c r="I3549">
        <v>-9.5030123256627999</v>
      </c>
      <c r="J3549">
        <v>-8.3519849246070201</v>
      </c>
      <c r="K3549">
        <v>7.0696717838035799</v>
      </c>
      <c r="L3549">
        <v>5.4117313149118198</v>
      </c>
      <c r="M3549">
        <v>26.190082044079102</v>
      </c>
      <c r="N3549">
        <v>1.6992740779064801</v>
      </c>
      <c r="O3549">
        <v>58.373983739837399</v>
      </c>
      <c r="P3549">
        <v>4.2372881355932002</v>
      </c>
    </row>
    <row r="3550" spans="1:17" hidden="1" x14ac:dyDescent="0.3">
      <c r="A3550" t="s">
        <v>7263</v>
      </c>
      <c r="B3550" t="s">
        <v>7264</v>
      </c>
      <c r="C3550" t="str">
        <f>IFERROR(VLOOKUP(Table1[[#This Row],[Ticker]],[1]!Table1[[Symbol]:[Industry]],2,FALSE),"-")</f>
        <v>-</v>
      </c>
      <c r="D3550" t="s">
        <v>130</v>
      </c>
      <c r="E3550">
        <v>39.266683</v>
      </c>
      <c r="F3550">
        <v>73.540000000000006</v>
      </c>
      <c r="G3550">
        <v>138.230464924356</v>
      </c>
      <c r="H3550">
        <v>-12.224158781699501</v>
      </c>
      <c r="I3550">
        <v>103.593586912097</v>
      </c>
      <c r="J3550">
        <v>0.124023898264253</v>
      </c>
      <c r="K3550">
        <v>69.689463352849799</v>
      </c>
      <c r="L3550">
        <v>53.401792820965198</v>
      </c>
      <c r="M3550">
        <v>47.189785007112398</v>
      </c>
      <c r="N3550">
        <v>0.84220512931963998</v>
      </c>
      <c r="O3550">
        <v>27.807995648626498</v>
      </c>
      <c r="P3550">
        <v>240.462962962962</v>
      </c>
      <c r="Q3550">
        <v>0.18660588273477999</v>
      </c>
    </row>
    <row r="3551" spans="1:17" hidden="1" x14ac:dyDescent="0.3">
      <c r="A3551" t="s">
        <v>7265</v>
      </c>
      <c r="B3551" t="s">
        <v>7266</v>
      </c>
      <c r="C3551" t="str">
        <f>IFERROR(VLOOKUP(Table1[[#This Row],[Ticker]],[1]!Table1[[Symbol]:[Industry]],2,FALSE),"-")</f>
        <v>-</v>
      </c>
      <c r="E3551">
        <v>39.244799999999998</v>
      </c>
      <c r="F3551">
        <v>20.440000000000001</v>
      </c>
      <c r="G3551">
        <v>141.664678156626</v>
      </c>
      <c r="H3551">
        <v>-41.986792073975202</v>
      </c>
      <c r="I3551">
        <v>-0.99826839666733302</v>
      </c>
      <c r="J3551">
        <v>6.2659217588734197</v>
      </c>
      <c r="K3551">
        <v>33.217419727011297</v>
      </c>
      <c r="L3551">
        <v>28.2254486794955</v>
      </c>
      <c r="M3551">
        <v>43.911000557685099</v>
      </c>
      <c r="N3551">
        <v>2.93474503337332</v>
      </c>
      <c r="O3551">
        <v>255.91976516634</v>
      </c>
      <c r="P3551">
        <v>244.19295725818401</v>
      </c>
    </row>
    <row r="3552" spans="1:17" hidden="1" x14ac:dyDescent="0.3">
      <c r="A3552" t="s">
        <v>7267</v>
      </c>
      <c r="B3552" t="s">
        <v>7268</v>
      </c>
      <c r="C3552" t="str">
        <f>IFERROR(VLOOKUP(Table1[[#This Row],[Ticker]],[1]!Table1[[Symbol]:[Industry]],2,FALSE),"-")</f>
        <v>-</v>
      </c>
      <c r="D3552" t="s">
        <v>718</v>
      </c>
      <c r="E3552">
        <v>39.201162959999998</v>
      </c>
      <c r="F3552">
        <v>53.72</v>
      </c>
      <c r="G3552">
        <v>-8.1785247104398096</v>
      </c>
      <c r="H3552">
        <v>1.4605581257584299</v>
      </c>
      <c r="I3552">
        <v>-2.1461616099163798</v>
      </c>
      <c r="J3552">
        <v>0.42365011796846502</v>
      </c>
      <c r="K3552">
        <v>51.084175572638898</v>
      </c>
      <c r="L3552">
        <v>48.106746373367002</v>
      </c>
      <c r="M3552">
        <v>73.375507359077204</v>
      </c>
      <c r="N3552">
        <v>0.25305930253155901</v>
      </c>
      <c r="O3552">
        <v>1.8987341772152</v>
      </c>
      <c r="P3552">
        <v>31.024390243902399</v>
      </c>
      <c r="Q3552">
        <v>8.5918559496748995E-2</v>
      </c>
    </row>
    <row r="3553" spans="1:17" hidden="1" x14ac:dyDescent="0.3">
      <c r="A3553" t="s">
        <v>7269</v>
      </c>
      <c r="B3553" t="s">
        <v>7270</v>
      </c>
      <c r="C3553" t="str">
        <f>IFERROR(VLOOKUP(Table1[[#This Row],[Ticker]],[1]!Table1[[Symbol]:[Industry]],2,FALSE),"-")</f>
        <v>-</v>
      </c>
      <c r="D3553" t="s">
        <v>401</v>
      </c>
      <c r="E3553">
        <v>39.200000000000003</v>
      </c>
      <c r="F3553">
        <v>112</v>
      </c>
      <c r="G3553">
        <v>210.37765040177999</v>
      </c>
      <c r="H3553">
        <v>33.310526973110399</v>
      </c>
      <c r="I3553">
        <v>49.3570222514874</v>
      </c>
      <c r="J3553">
        <v>-23.344027364925299</v>
      </c>
      <c r="K3553">
        <v>97.321819283062297</v>
      </c>
      <c r="L3553">
        <v>65.492118041989301</v>
      </c>
      <c r="M3553">
        <v>38.654751203035197</v>
      </c>
      <c r="N3553">
        <v>2.4267458648901901</v>
      </c>
      <c r="O3553">
        <v>35.705357142857103</v>
      </c>
      <c r="P3553">
        <v>235.83208395802001</v>
      </c>
      <c r="Q3553">
        <v>0.21400949205077699</v>
      </c>
    </row>
    <row r="3554" spans="1:17" hidden="1" x14ac:dyDescent="0.3">
      <c r="A3554" t="s">
        <v>7271</v>
      </c>
      <c r="B3554" t="s">
        <v>7272</v>
      </c>
      <c r="C3554" t="str">
        <f>IFERROR(VLOOKUP(Table1[[#This Row],[Ticker]],[1]!Table1[[Symbol]:[Industry]],2,FALSE),"-")</f>
        <v>-</v>
      </c>
      <c r="E3554">
        <v>39.186818000000002</v>
      </c>
      <c r="F3554">
        <v>12.43</v>
      </c>
      <c r="G3554">
        <v>-38.4914304341793</v>
      </c>
      <c r="H3554">
        <v>-13.514479468226501</v>
      </c>
      <c r="I3554">
        <v>-41.697582461409397</v>
      </c>
      <c r="J3554">
        <v>2.97848277283315</v>
      </c>
      <c r="K3554">
        <v>13.0143690163024</v>
      </c>
      <c r="L3554">
        <v>15.136828118135201</v>
      </c>
      <c r="M3554">
        <v>58.348713623502803</v>
      </c>
      <c r="N3554">
        <v>1.8486936254638</v>
      </c>
      <c r="O3554">
        <v>101.528559935639</v>
      </c>
      <c r="P3554">
        <v>12.999999999999901</v>
      </c>
      <c r="Q3554">
        <v>9.3109158816970003E-2</v>
      </c>
    </row>
    <row r="3555" spans="1:17" hidden="1" x14ac:dyDescent="0.3">
      <c r="A3555" t="s">
        <v>7273</v>
      </c>
      <c r="B3555" t="s">
        <v>7274</v>
      </c>
      <c r="C3555" t="str">
        <f>IFERROR(VLOOKUP(Table1[[#This Row],[Ticker]],[1]!Table1[[Symbol]:[Industry]],2,FALSE),"-")</f>
        <v>-</v>
      </c>
      <c r="E3555">
        <v>39.039910650000003</v>
      </c>
      <c r="F3555">
        <v>15.63</v>
      </c>
      <c r="G3555">
        <v>24.9346970721368</v>
      </c>
      <c r="H3555">
        <v>17.121770246970499</v>
      </c>
      <c r="I3555">
        <v>21.018264270081801</v>
      </c>
      <c r="J3555">
        <v>6.9486223628423698</v>
      </c>
      <c r="K3555">
        <v>14.1618184483295</v>
      </c>
      <c r="L3555">
        <v>12.770680920252801</v>
      </c>
      <c r="M3555">
        <v>50.717746280280601</v>
      </c>
      <c r="N3555">
        <v>3.65304420350291</v>
      </c>
      <c r="O3555">
        <v>36.148432501599402</v>
      </c>
      <c r="P3555">
        <v>73.281596452328102</v>
      </c>
      <c r="Q3555">
        <v>1.0929153597788E-2</v>
      </c>
    </row>
    <row r="3556" spans="1:17" hidden="1" x14ac:dyDescent="0.3">
      <c r="A3556" t="s">
        <v>7275</v>
      </c>
      <c r="B3556" t="s">
        <v>7276</v>
      </c>
      <c r="C3556" t="str">
        <f>IFERROR(VLOOKUP(Table1[[#This Row],[Ticker]],[1]!Table1[[Symbol]:[Industry]],2,FALSE),"-")</f>
        <v>-</v>
      </c>
      <c r="E3556">
        <v>39.012438062999998</v>
      </c>
      <c r="F3556">
        <v>56.01</v>
      </c>
      <c r="G3556">
        <v>-13.2440767161245</v>
      </c>
      <c r="H3556">
        <v>-3.1437249958386602</v>
      </c>
      <c r="I3556">
        <v>-33.1379039054994</v>
      </c>
      <c r="J3556">
        <v>6.4028407740389</v>
      </c>
      <c r="K3556">
        <v>56.685057227749397</v>
      </c>
      <c r="L3556">
        <v>57.042799849207</v>
      </c>
      <c r="M3556">
        <v>50.4605809641467</v>
      </c>
      <c r="N3556">
        <v>0.45961331346067902</v>
      </c>
      <c r="O3556">
        <v>53.544009998214598</v>
      </c>
      <c r="P3556">
        <v>46.163883089770302</v>
      </c>
      <c r="Q3556">
        <v>0.112811657843104</v>
      </c>
    </row>
    <row r="3557" spans="1:17" hidden="1" x14ac:dyDescent="0.3">
      <c r="A3557" t="s">
        <v>7277</v>
      </c>
      <c r="B3557" t="s">
        <v>7278</v>
      </c>
      <c r="C3557" t="str">
        <f>IFERROR(VLOOKUP(Table1[[#This Row],[Ticker]],[1]!Table1[[Symbol]:[Industry]],2,FALSE),"-")</f>
        <v>-</v>
      </c>
      <c r="D3557" t="s">
        <v>169</v>
      </c>
      <c r="E3557">
        <v>38.758830400000001</v>
      </c>
      <c r="F3557">
        <v>61.52</v>
      </c>
      <c r="G3557">
        <v>43.786109125321303</v>
      </c>
      <c r="H3557">
        <v>-7.8089385349354803</v>
      </c>
      <c r="I3557">
        <v>-11.0181140984796</v>
      </c>
      <c r="J3557">
        <v>-1.9244124970345899</v>
      </c>
      <c r="K3557">
        <v>59.694123855858301</v>
      </c>
      <c r="L3557">
        <v>54.655409807369402</v>
      </c>
      <c r="M3557">
        <v>57.429703171812399</v>
      </c>
      <c r="N3557">
        <v>1.76428610894633</v>
      </c>
      <c r="O3557">
        <v>16.872561768530499</v>
      </c>
      <c r="P3557">
        <v>98.387616897774905</v>
      </c>
      <c r="Q3557">
        <v>2.6903722282773001E-2</v>
      </c>
    </row>
    <row r="3558" spans="1:17" hidden="1" x14ac:dyDescent="0.3">
      <c r="A3558" t="s">
        <v>7279</v>
      </c>
      <c r="B3558" t="s">
        <v>7280</v>
      </c>
      <c r="C3558" t="str">
        <f>IFERROR(VLOOKUP(Table1[[#This Row],[Ticker]],[1]!Table1[[Symbol]:[Industry]],2,FALSE),"-")</f>
        <v>-</v>
      </c>
      <c r="E3558">
        <v>38.720880000000001</v>
      </c>
      <c r="F3558">
        <v>19.8</v>
      </c>
      <c r="G3558">
        <v>-70.490921573556605</v>
      </c>
      <c r="H3558">
        <v>22.573745085172899</v>
      </c>
      <c r="I3558">
        <v>-37.901215918477099</v>
      </c>
      <c r="J3558">
        <v>-1.07003878258912</v>
      </c>
      <c r="K3558">
        <v>18.829949179518799</v>
      </c>
      <c r="L3558">
        <v>22.150070186803799</v>
      </c>
      <c r="M3558">
        <v>54.433894151131803</v>
      </c>
      <c r="N3558">
        <v>1.58200111261133</v>
      </c>
      <c r="O3558">
        <v>98.737373737373701</v>
      </c>
      <c r="P3558">
        <v>31.736526946107801</v>
      </c>
      <c r="Q3558">
        <v>5.6379541603705001E-2</v>
      </c>
    </row>
    <row r="3559" spans="1:17" hidden="1" x14ac:dyDescent="0.3">
      <c r="A3559" t="s">
        <v>7281</v>
      </c>
      <c r="B3559" t="s">
        <v>7282</v>
      </c>
      <c r="C3559" t="str">
        <f>IFERROR(VLOOKUP(Table1[[#This Row],[Ticker]],[1]!Table1[[Symbol]:[Industry]],2,FALSE),"-")</f>
        <v>-</v>
      </c>
      <c r="D3559" t="s">
        <v>503</v>
      </c>
      <c r="E3559">
        <v>38.71116</v>
      </c>
      <c r="F3559">
        <v>55.05</v>
      </c>
      <c r="G3559">
        <v>19.514656586306799</v>
      </c>
      <c r="H3559">
        <v>-3.5183097987698599</v>
      </c>
      <c r="I3559">
        <v>2.6844876743371802</v>
      </c>
      <c r="J3559">
        <v>8.7249381523160494</v>
      </c>
      <c r="K3559">
        <v>56.419019247560101</v>
      </c>
      <c r="L3559">
        <v>54.776598663174397</v>
      </c>
      <c r="M3559">
        <v>62.447980439284699</v>
      </c>
      <c r="N3559">
        <v>1.93686868686868</v>
      </c>
      <c r="O3559">
        <v>36.239782016348698</v>
      </c>
      <c r="P3559">
        <v>62.869822485207102</v>
      </c>
    </row>
    <row r="3560" spans="1:17" hidden="1" x14ac:dyDescent="0.3">
      <c r="A3560" t="s">
        <v>7283</v>
      </c>
      <c r="B3560" t="s">
        <v>7284</v>
      </c>
      <c r="C3560" t="str">
        <f>IFERROR(VLOOKUP(Table1[[#This Row],[Ticker]],[1]!Table1[[Symbol]:[Industry]],2,FALSE),"-")</f>
        <v>-</v>
      </c>
      <c r="D3560" t="s">
        <v>46</v>
      </c>
      <c r="E3560">
        <v>38.660129999999903</v>
      </c>
      <c r="F3560">
        <v>30.75</v>
      </c>
      <c r="K3560">
        <v>26.2695652130257</v>
      </c>
      <c r="L3560">
        <v>18.751713502708899</v>
      </c>
      <c r="M3560">
        <v>99.999990516182706</v>
      </c>
      <c r="N3560">
        <v>1</v>
      </c>
      <c r="Q3560">
        <v>6.2078155048784001E-2</v>
      </c>
    </row>
    <row r="3561" spans="1:17" hidden="1" x14ac:dyDescent="0.3">
      <c r="A3561" t="s">
        <v>7285</v>
      </c>
      <c r="B3561" t="s">
        <v>7286</v>
      </c>
      <c r="C3561" t="str">
        <f>IFERROR(VLOOKUP(Table1[[#This Row],[Ticker]],[1]!Table1[[Symbol]:[Industry]],2,FALSE),"-")</f>
        <v>-</v>
      </c>
      <c r="D3561" t="s">
        <v>59</v>
      </c>
      <c r="E3561">
        <v>38.630000000000003</v>
      </c>
      <c r="F3561">
        <v>38.630000000000003</v>
      </c>
      <c r="G3561">
        <v>13.8534427408825</v>
      </c>
      <c r="H3561">
        <v>-1.1267610460619299</v>
      </c>
      <c r="I3561">
        <v>-37.398918080780597</v>
      </c>
      <c r="J3561">
        <v>1.0000157117783099</v>
      </c>
      <c r="K3561">
        <v>38.599206204252603</v>
      </c>
      <c r="L3561">
        <v>37.809516991815997</v>
      </c>
      <c r="M3561">
        <v>47.190881911643302</v>
      </c>
      <c r="N3561">
        <v>2.1933729370613002</v>
      </c>
      <c r="O3561">
        <v>59.202692208128397</v>
      </c>
      <c r="P3561">
        <v>51.134585289514803</v>
      </c>
      <c r="Q3561">
        <v>1.0564871653418999E-2</v>
      </c>
    </row>
    <row r="3562" spans="1:17" hidden="1" x14ac:dyDescent="0.3">
      <c r="A3562" t="s">
        <v>7287</v>
      </c>
      <c r="B3562" t="s">
        <v>7288</v>
      </c>
      <c r="C3562" t="str">
        <f>IFERROR(VLOOKUP(Table1[[#This Row],[Ticker]],[1]!Table1[[Symbol]:[Industry]],2,FALSE),"-")</f>
        <v>-</v>
      </c>
      <c r="D3562" t="s">
        <v>718</v>
      </c>
      <c r="E3562">
        <v>38.618346535999997</v>
      </c>
      <c r="F3562">
        <v>151.25</v>
      </c>
      <c r="G3562">
        <v>37.124757870445002</v>
      </c>
      <c r="H3562">
        <v>3.9676994994418702</v>
      </c>
      <c r="I3562">
        <v>23.5499541557854</v>
      </c>
      <c r="J3562">
        <v>0.36162150143007199</v>
      </c>
      <c r="K3562">
        <v>140.74279931720599</v>
      </c>
      <c r="L3562">
        <v>121.559742784549</v>
      </c>
      <c r="M3562">
        <v>44.752496423100702</v>
      </c>
      <c r="N3562">
        <v>0.99300538711569997</v>
      </c>
      <c r="O3562">
        <v>0.56198347107436697</v>
      </c>
      <c r="P3562">
        <v>88.356164383561605</v>
      </c>
    </row>
    <row r="3563" spans="1:17" hidden="1" x14ac:dyDescent="0.3">
      <c r="A3563" t="s">
        <v>7289</v>
      </c>
      <c r="B3563" t="s">
        <v>7290</v>
      </c>
      <c r="C3563" t="str">
        <f>IFERROR(VLOOKUP(Table1[[#This Row],[Ticker]],[1]!Table1[[Symbol]:[Industry]],2,FALSE),"-")</f>
        <v>-</v>
      </c>
      <c r="D3563" t="s">
        <v>1415</v>
      </c>
      <c r="E3563">
        <v>38.586975000000002</v>
      </c>
      <c r="F3563">
        <v>70.349999999999994</v>
      </c>
      <c r="G3563">
        <v>9.9346970721368102</v>
      </c>
      <c r="H3563">
        <v>-5.98429035909004</v>
      </c>
      <c r="I3563">
        <v>3.3248565267962</v>
      </c>
      <c r="J3563">
        <v>-13.6819124163857</v>
      </c>
      <c r="K3563">
        <v>65.950394126659106</v>
      </c>
      <c r="L3563">
        <v>59.864787632540803</v>
      </c>
      <c r="M3563">
        <v>52.5613973730296</v>
      </c>
      <c r="N3563">
        <v>1.6891607597354601</v>
      </c>
      <c r="O3563">
        <v>11.8692253020611</v>
      </c>
      <c r="P3563">
        <v>45.201238390092797</v>
      </c>
      <c r="Q3563">
        <v>7.3527973812185995E-2</v>
      </c>
    </row>
    <row r="3564" spans="1:17" hidden="1" x14ac:dyDescent="0.3">
      <c r="A3564" t="s">
        <v>7291</v>
      </c>
      <c r="B3564" t="s">
        <v>7292</v>
      </c>
      <c r="C3564" t="str">
        <f>IFERROR(VLOOKUP(Table1[[#This Row],[Ticker]],[1]!Table1[[Symbol]:[Industry]],2,FALSE),"-")</f>
        <v>-</v>
      </c>
      <c r="D3564" t="s">
        <v>718</v>
      </c>
      <c r="E3564">
        <v>38.500961535999998</v>
      </c>
      <c r="F3564">
        <v>21.58</v>
      </c>
      <c r="G3564">
        <v>34.085763557274099</v>
      </c>
      <c r="H3564">
        <v>6.6800589223596099</v>
      </c>
      <c r="I3564">
        <v>10.124888070488799</v>
      </c>
      <c r="J3564">
        <v>0.95984067252527305</v>
      </c>
      <c r="K3564">
        <v>20.074280854863499</v>
      </c>
      <c r="L3564">
        <v>17.8117886345924</v>
      </c>
      <c r="M3564">
        <v>45.204362990631097</v>
      </c>
      <c r="N3564">
        <v>1.35807569353894</v>
      </c>
      <c r="O3564">
        <v>0.32437442075996498</v>
      </c>
      <c r="P3564">
        <v>65.363984674329402</v>
      </c>
    </row>
    <row r="3565" spans="1:17" hidden="1" x14ac:dyDescent="0.3">
      <c r="A3565" t="s">
        <v>7293</v>
      </c>
      <c r="B3565" t="s">
        <v>7294</v>
      </c>
      <c r="C3565" t="str">
        <f>IFERROR(VLOOKUP(Table1[[#This Row],[Ticker]],[1]!Table1[[Symbol]:[Industry]],2,FALSE),"-")</f>
        <v>-</v>
      </c>
      <c r="E3565">
        <v>38.5</v>
      </c>
      <c r="F3565">
        <v>55</v>
      </c>
      <c r="G3565">
        <v>279.05800023955697</v>
      </c>
      <c r="H3565">
        <v>-11.3262817010813</v>
      </c>
      <c r="I3565">
        <v>12.911818471520901</v>
      </c>
      <c r="J3565">
        <v>4.5154143427922397</v>
      </c>
      <c r="K3565">
        <v>60.252691582092602</v>
      </c>
      <c r="L3565">
        <v>50.627671726532597</v>
      </c>
      <c r="M3565">
        <v>48.444880109433498</v>
      </c>
      <c r="N3565">
        <v>1.26089254618584</v>
      </c>
      <c r="O3565">
        <v>62.690909090909102</v>
      </c>
      <c r="P3565">
        <v>428.3381364073</v>
      </c>
    </row>
    <row r="3566" spans="1:17" hidden="1" x14ac:dyDescent="0.3">
      <c r="A3566" t="s">
        <v>7295</v>
      </c>
      <c r="B3566" t="s">
        <v>7296</v>
      </c>
      <c r="C3566" t="str">
        <f>IFERROR(VLOOKUP(Table1[[#This Row],[Ticker]],[1]!Table1[[Symbol]:[Industry]],2,FALSE),"-")</f>
        <v>-</v>
      </c>
      <c r="E3566">
        <v>38.4942432</v>
      </c>
      <c r="F3566">
        <v>144.55000000000001</v>
      </c>
      <c r="G3566">
        <v>77.951439471790593</v>
      </c>
      <c r="H3566">
        <v>18.752794261715501</v>
      </c>
      <c r="I3566">
        <v>125.431284651998</v>
      </c>
      <c r="J3566">
        <v>19.108733461484501</v>
      </c>
      <c r="K3566">
        <v>108.28927994867701</v>
      </c>
      <c r="L3566">
        <v>83.190757086009398</v>
      </c>
      <c r="M3566">
        <v>88.545345845383693</v>
      </c>
      <c r="N3566">
        <v>2.1708266544538501</v>
      </c>
      <c r="O3566">
        <v>6.91802144586528E-2</v>
      </c>
      <c r="P3566">
        <v>189.1</v>
      </c>
    </row>
    <row r="3567" spans="1:17" hidden="1" x14ac:dyDescent="0.3">
      <c r="A3567" t="s">
        <v>7297</v>
      </c>
      <c r="B3567" t="s">
        <v>7298</v>
      </c>
      <c r="C3567" t="str">
        <f>IFERROR(VLOOKUP(Table1[[#This Row],[Ticker]],[1]!Table1[[Symbol]:[Industry]],2,FALSE),"-")</f>
        <v>-</v>
      </c>
      <c r="E3567">
        <v>38.461874999999999</v>
      </c>
      <c r="F3567">
        <v>7.92</v>
      </c>
      <c r="G3567">
        <v>57.621147312337101</v>
      </c>
      <c r="H3567">
        <v>-9.3361039927041496</v>
      </c>
      <c r="I3567">
        <v>-9.3599542585265407</v>
      </c>
      <c r="J3567">
        <v>-1.7679983912052499</v>
      </c>
      <c r="K3567">
        <v>6.5443077717314804</v>
      </c>
      <c r="L3567">
        <v>5.1572723595907899</v>
      </c>
      <c r="M3567">
        <v>100</v>
      </c>
      <c r="N3567">
        <v>0.64186157565386903</v>
      </c>
      <c r="O3567">
        <v>10.606060606060501</v>
      </c>
      <c r="P3567">
        <v>83.3333333333333</v>
      </c>
    </row>
    <row r="3568" spans="1:17" hidden="1" x14ac:dyDescent="0.3">
      <c r="A3568" t="s">
        <v>7299</v>
      </c>
      <c r="B3568" t="s">
        <v>7300</v>
      </c>
      <c r="C3568" t="str">
        <f>IFERROR(VLOOKUP(Table1[[#This Row],[Ticker]],[1]!Table1[[Symbol]:[Industry]],2,FALSE),"-")</f>
        <v>-</v>
      </c>
      <c r="D3568" t="s">
        <v>1502</v>
      </c>
      <c r="E3568">
        <v>38.322073932000002</v>
      </c>
      <c r="F3568">
        <v>24.46</v>
      </c>
      <c r="G3568">
        <v>24.432168255387701</v>
      </c>
      <c r="H3568">
        <v>-2.2782029361884599</v>
      </c>
      <c r="I3568">
        <v>-32.844436273882799</v>
      </c>
      <c r="J3568">
        <v>-7.0968440259017598</v>
      </c>
      <c r="K3568">
        <v>24.5856627601325</v>
      </c>
      <c r="L3568">
        <v>24.419423332806002</v>
      </c>
      <c r="M3568">
        <v>52.939855639577402</v>
      </c>
      <c r="N3568">
        <v>1.1946406901811999</v>
      </c>
      <c r="O3568">
        <v>79.885527391659807</v>
      </c>
      <c r="P3568">
        <v>92.5984251968504</v>
      </c>
      <c r="Q3568">
        <v>5.8017196775824002E-2</v>
      </c>
    </row>
    <row r="3569" spans="1:17" hidden="1" x14ac:dyDescent="0.3">
      <c r="A3569" t="s">
        <v>7301</v>
      </c>
      <c r="B3569" t="s">
        <v>7302</v>
      </c>
      <c r="C3569" t="str">
        <f>IFERROR(VLOOKUP(Table1[[#This Row],[Ticker]],[1]!Table1[[Symbol]:[Industry]],2,FALSE),"-")</f>
        <v>-</v>
      </c>
      <c r="E3569">
        <v>38.299999999999997</v>
      </c>
      <c r="F3569">
        <v>192</v>
      </c>
      <c r="G3569">
        <v>-3.8347771245525601</v>
      </c>
      <c r="H3569">
        <v>-8.5303697092931099</v>
      </c>
      <c r="I3569">
        <v>-16.9535073751677</v>
      </c>
      <c r="J3569">
        <v>-2.81352338614548</v>
      </c>
      <c r="K3569">
        <v>196.978216821372</v>
      </c>
      <c r="L3569">
        <v>192.555930619881</v>
      </c>
      <c r="M3569">
        <v>10.746944628874299</v>
      </c>
      <c r="N3569">
        <v>0.25953079178885602</v>
      </c>
      <c r="O3569">
        <v>26.0416666666666</v>
      </c>
      <c r="P3569">
        <v>27.872127872127798</v>
      </c>
    </row>
    <row r="3570" spans="1:17" hidden="1" x14ac:dyDescent="0.3">
      <c r="A3570" t="s">
        <v>7303</v>
      </c>
      <c r="B3570" t="s">
        <v>7304</v>
      </c>
      <c r="C3570" t="str">
        <f>IFERROR(VLOOKUP(Table1[[#This Row],[Ticker]],[1]!Table1[[Symbol]:[Industry]],2,FALSE),"-")</f>
        <v>-</v>
      </c>
      <c r="E3570">
        <v>38.267376249999998</v>
      </c>
      <c r="F3570">
        <v>42.95</v>
      </c>
      <c r="G3570">
        <v>-17.565446942610201</v>
      </c>
      <c r="H3570">
        <v>-6.5222431771731504</v>
      </c>
      <c r="I3570">
        <v>-23.628526728954899</v>
      </c>
      <c r="J3570">
        <v>-2.41401401169305</v>
      </c>
      <c r="K3570">
        <v>44.013066649246298</v>
      </c>
      <c r="L3570">
        <v>43.776019438446902</v>
      </c>
      <c r="M3570">
        <v>46.556608844523097</v>
      </c>
      <c r="N3570">
        <v>0.76312072247227802</v>
      </c>
      <c r="O3570">
        <v>38.533178114086098</v>
      </c>
      <c r="P3570">
        <v>20.985915492957702</v>
      </c>
      <c r="Q3570">
        <v>7.7269881968918E-2</v>
      </c>
    </row>
    <row r="3571" spans="1:17" hidden="1" x14ac:dyDescent="0.3">
      <c r="A3571" t="s">
        <v>7305</v>
      </c>
      <c r="B3571" t="s">
        <v>7306</v>
      </c>
      <c r="C3571" t="str">
        <f>IFERROR(VLOOKUP(Table1[[#This Row],[Ticker]],[1]!Table1[[Symbol]:[Industry]],2,FALSE),"-")</f>
        <v>-</v>
      </c>
      <c r="E3571">
        <v>38.22</v>
      </c>
      <c r="F3571">
        <v>12.25</v>
      </c>
      <c r="G3571">
        <v>-25.026164138724301</v>
      </c>
      <c r="H3571">
        <v>-21.973126084767799</v>
      </c>
      <c r="I3571">
        <v>-29.400180228562299</v>
      </c>
      <c r="J3571">
        <v>14.223457402069201</v>
      </c>
      <c r="K3571">
        <v>11.504508526340199</v>
      </c>
      <c r="M3571">
        <v>65.785641202599294</v>
      </c>
      <c r="N3571">
        <v>0.32536446048480999</v>
      </c>
      <c r="O3571">
        <v>27.1020408163265</v>
      </c>
      <c r="P3571">
        <v>33.007600434310497</v>
      </c>
    </row>
    <row r="3572" spans="1:17" hidden="1" x14ac:dyDescent="0.3">
      <c r="A3572" t="s">
        <v>7307</v>
      </c>
      <c r="B3572" t="s">
        <v>7308</v>
      </c>
      <c r="C3572" t="str">
        <f>IFERROR(VLOOKUP(Table1[[#This Row],[Ticker]],[1]!Table1[[Symbol]:[Industry]],2,FALSE),"-")</f>
        <v>-</v>
      </c>
      <c r="E3572">
        <v>38.178848674999998</v>
      </c>
      <c r="F3572">
        <v>12.06</v>
      </c>
      <c r="G3572">
        <v>30.259138759481701</v>
      </c>
      <c r="H3572">
        <v>-9.6002822103760099</v>
      </c>
      <c r="I3572">
        <v>1.77057257999757</v>
      </c>
      <c r="J3572">
        <v>1.09752163210515</v>
      </c>
      <c r="K3572">
        <v>11.0421730809973</v>
      </c>
      <c r="L3572">
        <v>10.1618174750534</v>
      </c>
      <c r="M3572">
        <v>64.685278890049105</v>
      </c>
      <c r="N3572">
        <v>1.44541359386571</v>
      </c>
      <c r="O3572">
        <v>21.061359867329902</v>
      </c>
    </row>
    <row r="3573" spans="1:17" hidden="1" x14ac:dyDescent="0.3">
      <c r="A3573" t="s">
        <v>7309</v>
      </c>
      <c r="B3573" t="s">
        <v>7310</v>
      </c>
      <c r="C3573" t="str">
        <f>IFERROR(VLOOKUP(Table1[[#This Row],[Ticker]],[1]!Table1[[Symbol]:[Industry]],2,FALSE),"-")</f>
        <v>-</v>
      </c>
      <c r="D3573" t="s">
        <v>59</v>
      </c>
      <c r="E3573">
        <v>38.147981313999999</v>
      </c>
      <c r="F3573">
        <v>23.39</v>
      </c>
      <c r="G3573">
        <v>42.749683809537302</v>
      </c>
      <c r="H3573">
        <v>12.7265468263234</v>
      </c>
      <c r="I3573">
        <v>21.121631954359898</v>
      </c>
      <c r="J3573">
        <v>12.949307449149099</v>
      </c>
      <c r="K3573">
        <v>19.056275625953699</v>
      </c>
      <c r="L3573">
        <v>17.8629444042441</v>
      </c>
      <c r="M3573">
        <v>88.943902117748706</v>
      </c>
      <c r="N3573">
        <v>2.6269091037794499</v>
      </c>
      <c r="O3573">
        <v>4.27533133817714E-2</v>
      </c>
      <c r="P3573">
        <v>96.554621848739401</v>
      </c>
      <c r="Q3573">
        <v>6.8945789087676998E-2</v>
      </c>
    </row>
    <row r="3574" spans="1:17" hidden="1" x14ac:dyDescent="0.3">
      <c r="A3574" t="s">
        <v>7311</v>
      </c>
      <c r="B3574" t="s">
        <v>7312</v>
      </c>
      <c r="C3574" t="str">
        <f>IFERROR(VLOOKUP(Table1[[#This Row],[Ticker]],[1]!Table1[[Symbol]:[Industry]],2,FALSE),"-")</f>
        <v>-</v>
      </c>
      <c r="D3574" t="s">
        <v>1502</v>
      </c>
      <c r="E3574">
        <v>38.147570719999997</v>
      </c>
      <c r="F3574">
        <v>7.6</v>
      </c>
      <c r="G3574">
        <v>22.219051067655801</v>
      </c>
      <c r="H3574">
        <v>30.6823763075766</v>
      </c>
      <c r="I3574">
        <v>16.810546996370999</v>
      </c>
      <c r="J3574">
        <v>-1.2750618476839399</v>
      </c>
      <c r="K3574">
        <v>6.42913045807855</v>
      </c>
      <c r="L3574">
        <v>5.9153519343290304</v>
      </c>
      <c r="M3574">
        <v>58.311338154569498</v>
      </c>
      <c r="N3574">
        <v>1.71790961203127</v>
      </c>
      <c r="O3574">
        <v>11.052631578947301</v>
      </c>
      <c r="P3574">
        <v>72.727272727272705</v>
      </c>
      <c r="Q3574">
        <v>9.3619394600152006E-2</v>
      </c>
    </row>
    <row r="3575" spans="1:17" hidden="1" x14ac:dyDescent="0.3">
      <c r="A3575" t="s">
        <v>7313</v>
      </c>
      <c r="B3575" t="s">
        <v>7314</v>
      </c>
      <c r="C3575" t="str">
        <f>IFERROR(VLOOKUP(Table1[[#This Row],[Ticker]],[1]!Table1[[Symbol]:[Industry]],2,FALSE),"-")</f>
        <v>-</v>
      </c>
      <c r="E3575">
        <v>38.080500000000001</v>
      </c>
      <c r="F3575">
        <v>79.5</v>
      </c>
      <c r="G3575">
        <v>-95.990883579898096</v>
      </c>
      <c r="H3575">
        <v>3.2735256925537</v>
      </c>
      <c r="I3575">
        <v>-82.6401314392362</v>
      </c>
      <c r="J3575">
        <v>0.40362667690621901</v>
      </c>
      <c r="M3575">
        <v>44.516135198994199</v>
      </c>
      <c r="O3575">
        <v>276.41509433962199</v>
      </c>
      <c r="P3575">
        <v>30.093274423171302</v>
      </c>
    </row>
    <row r="3576" spans="1:17" hidden="1" x14ac:dyDescent="0.3">
      <c r="A3576" t="s">
        <v>7315</v>
      </c>
      <c r="B3576" t="s">
        <v>7316</v>
      </c>
      <c r="C3576" t="str">
        <f>IFERROR(VLOOKUP(Table1[[#This Row],[Ticker]],[1]!Table1[[Symbol]:[Industry]],2,FALSE),"-")</f>
        <v>-</v>
      </c>
      <c r="D3576" t="s">
        <v>617</v>
      </c>
      <c r="E3576">
        <v>38.051069419999997</v>
      </c>
      <c r="F3576">
        <v>1.3</v>
      </c>
      <c r="G3576">
        <v>20.528588474851698</v>
      </c>
      <c r="H3576">
        <v>10.595796220996499</v>
      </c>
      <c r="I3576">
        <v>-8.0030123256627999</v>
      </c>
      <c r="J3576">
        <v>8.4594514266523397</v>
      </c>
      <c r="K3576">
        <v>1.10269179637972</v>
      </c>
      <c r="L3576">
        <v>1.1186484362096201</v>
      </c>
      <c r="M3576">
        <v>87.120423842264401</v>
      </c>
      <c r="N3576">
        <v>2.4243173380470902</v>
      </c>
      <c r="O3576">
        <v>61.538461538461497</v>
      </c>
      <c r="P3576">
        <v>62.5</v>
      </c>
      <c r="Q3576">
        <v>3.0535709086098001E-2</v>
      </c>
    </row>
    <row r="3577" spans="1:17" hidden="1" x14ac:dyDescent="0.3">
      <c r="A3577" t="s">
        <v>7317</v>
      </c>
      <c r="B3577" t="s">
        <v>7318</v>
      </c>
      <c r="C3577" t="str">
        <f>IFERROR(VLOOKUP(Table1[[#This Row],[Ticker]],[1]!Table1[[Symbol]:[Industry]],2,FALSE),"-")</f>
        <v>-</v>
      </c>
      <c r="E3577">
        <v>38.0257656</v>
      </c>
      <c r="F3577">
        <v>1.86</v>
      </c>
      <c r="G3577">
        <v>14.4958595938256</v>
      </c>
      <c r="H3577">
        <v>39.221869601168201</v>
      </c>
      <c r="I3577">
        <v>7.9969876743371904</v>
      </c>
      <c r="J3577">
        <v>10.599938152316</v>
      </c>
      <c r="K3577">
        <v>1.48317061380872</v>
      </c>
      <c r="L3577">
        <v>1.5699810337631299</v>
      </c>
      <c r="M3577">
        <v>85.735772833620899</v>
      </c>
      <c r="N3577">
        <v>1.61387210185219</v>
      </c>
      <c r="O3577">
        <v>6.4516129032257998</v>
      </c>
      <c r="P3577">
        <v>69.090909090909093</v>
      </c>
      <c r="Q3577">
        <v>-9.1787601245833003E-2</v>
      </c>
    </row>
    <row r="3578" spans="1:17" hidden="1" x14ac:dyDescent="0.3">
      <c r="A3578" t="s">
        <v>7319</v>
      </c>
      <c r="B3578" t="s">
        <v>7320</v>
      </c>
      <c r="C3578" t="str">
        <f>IFERROR(VLOOKUP(Table1[[#This Row],[Ticker]],[1]!Table1[[Symbol]:[Industry]],2,FALSE),"-")</f>
        <v>-</v>
      </c>
      <c r="E3578">
        <v>37.979999999999997</v>
      </c>
      <c r="F3578">
        <v>31.65</v>
      </c>
      <c r="G3578">
        <v>-12.1968105871684</v>
      </c>
      <c r="H3578">
        <v>-9.1609803357800192</v>
      </c>
      <c r="I3578">
        <v>-13.772099848940201</v>
      </c>
      <c r="J3578">
        <v>0.28197660163287003</v>
      </c>
      <c r="K3578">
        <v>33.3616690524631</v>
      </c>
      <c r="M3578">
        <v>37.3050090311609</v>
      </c>
      <c r="N3578">
        <v>1.21305649556458</v>
      </c>
      <c r="O3578">
        <v>50.900473933649202</v>
      </c>
      <c r="P3578">
        <v>19.074492099322701</v>
      </c>
    </row>
    <row r="3579" spans="1:17" hidden="1" x14ac:dyDescent="0.3">
      <c r="A3579" t="s">
        <v>7321</v>
      </c>
      <c r="B3579" t="s">
        <v>7322</v>
      </c>
      <c r="C3579" t="str">
        <f>IFERROR(VLOOKUP(Table1[[#This Row],[Ticker]],[1]!Table1[[Symbol]:[Industry]],2,FALSE),"-")</f>
        <v>-</v>
      </c>
      <c r="D3579" t="s">
        <v>46</v>
      </c>
      <c r="E3579">
        <v>37.916640000000001</v>
      </c>
      <c r="F3579">
        <v>1.44</v>
      </c>
      <c r="G3579">
        <v>-47.813657514452998</v>
      </c>
      <c r="H3579">
        <v>-9.5684073914829408</v>
      </c>
      <c r="I3579">
        <v>-67.831233184558499</v>
      </c>
      <c r="J3579">
        <v>0.88321153361102001</v>
      </c>
      <c r="K3579">
        <v>1.6105636773618099</v>
      </c>
      <c r="L3579">
        <v>1.9631718149438999</v>
      </c>
      <c r="M3579">
        <v>50.373237393262002</v>
      </c>
      <c r="N3579">
        <v>2.0182537279900599</v>
      </c>
      <c r="O3579">
        <v>150</v>
      </c>
      <c r="P3579">
        <v>11.6279069767441</v>
      </c>
      <c r="Q3579">
        <v>2.6831006528548001E-2</v>
      </c>
    </row>
    <row r="3580" spans="1:17" hidden="1" x14ac:dyDescent="0.3">
      <c r="A3580" t="s">
        <v>7323</v>
      </c>
      <c r="B3580" t="s">
        <v>7324</v>
      </c>
      <c r="C3580" t="str">
        <f>IFERROR(VLOOKUP(Table1[[#This Row],[Ticker]],[1]!Table1[[Symbol]:[Industry]],2,FALSE),"-")</f>
        <v>-</v>
      </c>
      <c r="D3580" t="s">
        <v>95</v>
      </c>
      <c r="E3580">
        <v>37.9000512</v>
      </c>
      <c r="F3580">
        <v>37.68</v>
      </c>
      <c r="G3580">
        <v>-49.993764466324699</v>
      </c>
      <c r="H3580">
        <v>12.025227199163901</v>
      </c>
      <c r="I3580">
        <v>-19.7631102448794</v>
      </c>
      <c r="J3580">
        <v>9.0860492634271495</v>
      </c>
      <c r="K3580">
        <v>36.5600389964683</v>
      </c>
      <c r="L3580">
        <v>39.382925585959804</v>
      </c>
      <c r="M3580">
        <v>53.684677346059701</v>
      </c>
      <c r="N3580">
        <v>0.53081262514939398</v>
      </c>
      <c r="O3580">
        <v>49.4957537154989</v>
      </c>
      <c r="P3580">
        <v>38.427626745040399</v>
      </c>
      <c r="Q3580">
        <v>2.7274396530947001E-2</v>
      </c>
    </row>
    <row r="3581" spans="1:17" hidden="1" x14ac:dyDescent="0.3">
      <c r="A3581" t="s">
        <v>7325</v>
      </c>
      <c r="B3581" t="s">
        <v>7326</v>
      </c>
      <c r="C3581" t="str">
        <f>IFERROR(VLOOKUP(Table1[[#This Row],[Ticker]],[1]!Table1[[Symbol]:[Industry]],2,FALSE),"-")</f>
        <v>-</v>
      </c>
      <c r="D3581" t="s">
        <v>130</v>
      </c>
      <c r="E3581">
        <v>37.872624000000002</v>
      </c>
      <c r="F3581">
        <v>47.55</v>
      </c>
      <c r="G3581">
        <v>30.190887152909799</v>
      </c>
      <c r="H3581">
        <v>3.8318707860522099</v>
      </c>
      <c r="I3581">
        <v>35.805504926435397</v>
      </c>
      <c r="J3581">
        <v>0.32068283316711799</v>
      </c>
      <c r="K3581">
        <v>45.825121154017999</v>
      </c>
      <c r="L3581">
        <v>40.930873921164199</v>
      </c>
      <c r="M3581">
        <v>47.565670804499398</v>
      </c>
      <c r="N3581">
        <v>0.33155051151404602</v>
      </c>
      <c r="O3581">
        <v>29.127234490010501</v>
      </c>
      <c r="P3581">
        <v>80.318543799772399</v>
      </c>
      <c r="Q3581">
        <v>8.9981875354491994E-2</v>
      </c>
    </row>
    <row r="3582" spans="1:17" hidden="1" x14ac:dyDescent="0.3">
      <c r="A3582" t="s">
        <v>7327</v>
      </c>
      <c r="B3582" t="s">
        <v>7328</v>
      </c>
      <c r="C3582" t="str">
        <f>IFERROR(VLOOKUP(Table1[[#This Row],[Ticker]],[1]!Table1[[Symbol]:[Industry]],2,FALSE),"-")</f>
        <v>-</v>
      </c>
      <c r="D3582" t="s">
        <v>408</v>
      </c>
      <c r="E3582">
        <v>37.785003760000002</v>
      </c>
      <c r="F3582">
        <v>93.8</v>
      </c>
      <c r="G3582">
        <v>-36.863198428588802</v>
      </c>
      <c r="H3582">
        <v>4.4758667677337396</v>
      </c>
      <c r="I3582">
        <v>-25.151160473810901</v>
      </c>
      <c r="J3582">
        <v>2.38208100945891</v>
      </c>
      <c r="K3582">
        <v>90.100891690543193</v>
      </c>
      <c r="L3582">
        <v>91.745599168779293</v>
      </c>
      <c r="M3582">
        <v>61.716347608104797</v>
      </c>
      <c r="N3582">
        <v>0.91360141408448603</v>
      </c>
      <c r="O3582">
        <v>22.601279317697198</v>
      </c>
      <c r="P3582">
        <v>20.256410256410199</v>
      </c>
      <c r="Q3582">
        <v>-3.2600426562106002E-2</v>
      </c>
    </row>
    <row r="3583" spans="1:17" hidden="1" x14ac:dyDescent="0.3">
      <c r="A3583" t="s">
        <v>7329</v>
      </c>
      <c r="B3583" t="s">
        <v>7330</v>
      </c>
      <c r="C3583" t="str">
        <f>IFERROR(VLOOKUP(Table1[[#This Row],[Ticker]],[1]!Table1[[Symbol]:[Industry]],2,FALSE),"-")</f>
        <v>-</v>
      </c>
      <c r="E3583">
        <v>37.7622</v>
      </c>
      <c r="F3583">
        <v>170.1</v>
      </c>
      <c r="G3583">
        <v>43.062077117833603</v>
      </c>
      <c r="H3583">
        <v>4.4084528626005302</v>
      </c>
      <c r="I3583">
        <v>29.746987674337099</v>
      </c>
      <c r="J3583">
        <v>-4.6273345749566701</v>
      </c>
      <c r="K3583">
        <v>147.43655928343901</v>
      </c>
      <c r="L3583">
        <v>124.20987718482399</v>
      </c>
      <c r="M3583">
        <v>40.769146225507001</v>
      </c>
      <c r="N3583">
        <v>1.01132909643547</v>
      </c>
      <c r="O3583">
        <v>17.019400352733701</v>
      </c>
      <c r="P3583">
        <v>101.063829787234</v>
      </c>
    </row>
    <row r="3584" spans="1:17" hidden="1" x14ac:dyDescent="0.3">
      <c r="A3584" t="s">
        <v>7331</v>
      </c>
      <c r="B3584" t="s">
        <v>7332</v>
      </c>
      <c r="C3584" t="str">
        <f>IFERROR(VLOOKUP(Table1[[#This Row],[Ticker]],[1]!Table1[[Symbol]:[Industry]],2,FALSE),"-")</f>
        <v>-</v>
      </c>
      <c r="D3584" t="s">
        <v>1665</v>
      </c>
      <c r="E3584">
        <v>37.713257499999997</v>
      </c>
      <c r="F3584">
        <v>38.049999999999997</v>
      </c>
      <c r="G3584">
        <v>80.655981066972501</v>
      </c>
      <c r="H3584">
        <v>31.5551035803039</v>
      </c>
      <c r="I3584">
        <v>57.108098785448199</v>
      </c>
      <c r="J3584">
        <v>5.1837354797102604</v>
      </c>
      <c r="K3584">
        <v>30.780271473342999</v>
      </c>
      <c r="L3584">
        <v>27.092889674817801</v>
      </c>
      <c r="M3584">
        <v>80.580437003350198</v>
      </c>
      <c r="N3584">
        <v>1.8146509713166701</v>
      </c>
      <c r="O3584">
        <v>5.0722733245729401</v>
      </c>
      <c r="P3584">
        <v>117.428571428571</v>
      </c>
      <c r="Q3584">
        <v>0.13800121471033799</v>
      </c>
    </row>
    <row r="3585" spans="1:17" hidden="1" x14ac:dyDescent="0.3">
      <c r="A3585" t="s">
        <v>7333</v>
      </c>
      <c r="B3585" t="s">
        <v>7334</v>
      </c>
      <c r="C3585" t="str">
        <f>IFERROR(VLOOKUP(Table1[[#This Row],[Ticker]],[1]!Table1[[Symbol]:[Industry]],2,FALSE),"-")</f>
        <v>-</v>
      </c>
      <c r="E3585">
        <v>37.521707599999999</v>
      </c>
      <c r="F3585">
        <v>26</v>
      </c>
      <c r="G3585">
        <v>-21.353764466324701</v>
      </c>
      <c r="H3585">
        <v>5.544036386628</v>
      </c>
      <c r="I3585">
        <v>-30.753012325662802</v>
      </c>
      <c r="J3585">
        <v>-4.9787655513876397</v>
      </c>
      <c r="K3585">
        <v>27.257142455733199</v>
      </c>
      <c r="L3585">
        <v>27.673541964947901</v>
      </c>
      <c r="M3585">
        <v>20.805007762973101</v>
      </c>
      <c r="N3585">
        <v>0.946524064171123</v>
      </c>
      <c r="O3585">
        <v>38.461538461538403</v>
      </c>
      <c r="P3585">
        <v>42.076502732240399</v>
      </c>
      <c r="Q3585">
        <v>1.7042421719003002E-2</v>
      </c>
    </row>
    <row r="3586" spans="1:17" hidden="1" x14ac:dyDescent="0.3">
      <c r="A3586" t="s">
        <v>7335</v>
      </c>
      <c r="B3586" t="s">
        <v>7336</v>
      </c>
      <c r="C3586" t="str">
        <f>IFERROR(VLOOKUP(Table1[[#This Row],[Ticker]],[1]!Table1[[Symbol]:[Industry]],2,FALSE),"-")</f>
        <v>-</v>
      </c>
      <c r="E3586">
        <v>37.515920000000001</v>
      </c>
      <c r="F3586">
        <v>13</v>
      </c>
      <c r="G3586">
        <v>-74.010829472163493</v>
      </c>
      <c r="H3586">
        <v>-0.83277520757490897</v>
      </c>
      <c r="I3586">
        <v>-65.706716029366504</v>
      </c>
      <c r="J3586">
        <v>-5.36862909914593</v>
      </c>
      <c r="K3586">
        <v>13.2804693397325</v>
      </c>
      <c r="L3586">
        <v>18.0986896340419</v>
      </c>
      <c r="M3586">
        <v>38.296643894689502</v>
      </c>
      <c r="N3586">
        <v>0.78668952640091006</v>
      </c>
      <c r="O3586">
        <v>249.61538461538399</v>
      </c>
      <c r="P3586">
        <v>30.2605210420841</v>
      </c>
      <c r="Q3586">
        <v>0.22495718413945301</v>
      </c>
    </row>
    <row r="3587" spans="1:17" hidden="1" x14ac:dyDescent="0.3">
      <c r="A3587" t="s">
        <v>7337</v>
      </c>
      <c r="B3587" t="s">
        <v>7338</v>
      </c>
      <c r="C3587" t="str">
        <f>IFERROR(VLOOKUP(Table1[[#This Row],[Ticker]],[1]!Table1[[Symbol]:[Industry]],2,FALSE),"-")</f>
        <v>-</v>
      </c>
      <c r="D3587" t="s">
        <v>401</v>
      </c>
      <c r="E3587">
        <v>37.509692831999999</v>
      </c>
      <c r="F3587">
        <v>0.7</v>
      </c>
      <c r="G3587">
        <v>8.9031985943883996</v>
      </c>
      <c r="H3587">
        <v>-7.1538612325864097</v>
      </c>
      <c r="I3587">
        <v>-44.261915042840201</v>
      </c>
      <c r="J3587">
        <v>-3.1568872800941401</v>
      </c>
      <c r="K3587">
        <v>0.93610459795471201</v>
      </c>
      <c r="L3587">
        <v>0.84512881879640001</v>
      </c>
      <c r="M3587">
        <v>1.3030307788614</v>
      </c>
      <c r="N3587">
        <v>1.31963876413394</v>
      </c>
      <c r="O3587">
        <v>82.857142857142804</v>
      </c>
      <c r="P3587">
        <v>52.173913043478201</v>
      </c>
      <c r="Q3587">
        <v>9.6468635664927999E-2</v>
      </c>
    </row>
    <row r="3588" spans="1:17" hidden="1" x14ac:dyDescent="0.3">
      <c r="A3588" t="s">
        <v>7339</v>
      </c>
      <c r="B3588" t="s">
        <v>7340</v>
      </c>
      <c r="C3588" t="str">
        <f>IFERROR(VLOOKUP(Table1[[#This Row],[Ticker]],[1]!Table1[[Symbol]:[Industry]],2,FALSE),"-")</f>
        <v>-</v>
      </c>
      <c r="E3588">
        <v>37.444009270000002</v>
      </c>
      <c r="F3588">
        <v>655.1</v>
      </c>
      <c r="G3588">
        <v>95.330082594480302</v>
      </c>
      <c r="H3588">
        <v>-13.3433237307816</v>
      </c>
      <c r="I3588">
        <v>-45.0535999597966</v>
      </c>
      <c r="J3588">
        <v>6.6485235142377199</v>
      </c>
      <c r="K3588">
        <v>701.28868554909502</v>
      </c>
      <c r="L3588">
        <v>743.66899236291601</v>
      </c>
      <c r="M3588">
        <v>47.538881337281701</v>
      </c>
      <c r="N3588">
        <v>0.59050417161044799</v>
      </c>
      <c r="O3588">
        <v>92.955274003968796</v>
      </c>
      <c r="P3588">
        <v>129.53749124036401</v>
      </c>
      <c r="Q3588">
        <v>7.7035223832575994E-2</v>
      </c>
    </row>
    <row r="3589" spans="1:17" hidden="1" x14ac:dyDescent="0.3">
      <c r="A3589" t="s">
        <v>7341</v>
      </c>
      <c r="B3589" t="s">
        <v>7342</v>
      </c>
      <c r="C3589" t="str">
        <f>IFERROR(VLOOKUP(Table1[[#This Row],[Ticker]],[1]!Table1[[Symbol]:[Industry]],2,FALSE),"-")</f>
        <v>-</v>
      </c>
      <c r="D3589" t="s">
        <v>997</v>
      </c>
      <c r="E3589">
        <v>37.434750000000001</v>
      </c>
      <c r="F3589">
        <v>78.81</v>
      </c>
      <c r="G3589">
        <v>29.093938368474898</v>
      </c>
      <c r="H3589">
        <v>3.7908807064035899</v>
      </c>
      <c r="I3589">
        <v>22.599891175618101</v>
      </c>
      <c r="J3589">
        <v>-0.81930795478611096</v>
      </c>
      <c r="K3589">
        <v>73.956029111454797</v>
      </c>
      <c r="L3589">
        <v>65.558480470605303</v>
      </c>
      <c r="M3589">
        <v>50.417961707569397</v>
      </c>
      <c r="N3589">
        <v>1.27785965137229</v>
      </c>
      <c r="O3589">
        <v>20.860296916634901</v>
      </c>
      <c r="P3589">
        <v>71.326086956521706</v>
      </c>
      <c r="Q3589">
        <v>0.102420697969237</v>
      </c>
    </row>
    <row r="3590" spans="1:17" hidden="1" x14ac:dyDescent="0.3">
      <c r="A3590" t="s">
        <v>7343</v>
      </c>
      <c r="B3590" t="s">
        <v>7344</v>
      </c>
      <c r="C3590" t="str">
        <f>IFERROR(VLOOKUP(Table1[[#This Row],[Ticker]],[1]!Table1[[Symbol]:[Industry]],2,FALSE),"-")</f>
        <v>-</v>
      </c>
      <c r="D3590" t="s">
        <v>140</v>
      </c>
      <c r="E3590">
        <v>37.422170199</v>
      </c>
      <c r="F3590">
        <v>72.61</v>
      </c>
      <c r="G3590">
        <v>66.751498691570006</v>
      </c>
      <c r="H3590">
        <v>35.899379343832997</v>
      </c>
      <c r="I3590">
        <v>-5.0978297579360703</v>
      </c>
      <c r="J3590">
        <v>7.99140521818431</v>
      </c>
      <c r="K3590">
        <v>55.495646610648002</v>
      </c>
      <c r="L3590">
        <v>50.318910159342501</v>
      </c>
      <c r="M3590">
        <v>78.897142830610406</v>
      </c>
      <c r="N3590">
        <v>4.7220016899251496</v>
      </c>
      <c r="O3590">
        <v>5.7705550199697004</v>
      </c>
      <c r="P3590">
        <v>132.72435897435801</v>
      </c>
      <c r="Q3590">
        <v>5.1668720696378997E-2</v>
      </c>
    </row>
    <row r="3591" spans="1:17" hidden="1" x14ac:dyDescent="0.3">
      <c r="A3591" t="s">
        <v>7345</v>
      </c>
      <c r="B3591" t="s">
        <v>7346</v>
      </c>
      <c r="C3591" t="str">
        <f>IFERROR(VLOOKUP(Table1[[#This Row],[Ticker]],[1]!Table1[[Symbol]:[Industry]],2,FALSE),"-")</f>
        <v>-</v>
      </c>
      <c r="D3591" t="s">
        <v>46</v>
      </c>
      <c r="E3591">
        <v>37.3856964</v>
      </c>
      <c r="F3591">
        <v>1.56</v>
      </c>
      <c r="G3591">
        <v>82.646235533675195</v>
      </c>
      <c r="H3591">
        <v>28.152732038801901</v>
      </c>
      <c r="I3591">
        <v>61.330321007670499</v>
      </c>
      <c r="J3591">
        <v>-3.7750618476839399</v>
      </c>
      <c r="K3591">
        <v>1.25783840027531</v>
      </c>
      <c r="L3591">
        <v>1.05020862671513</v>
      </c>
      <c r="M3591">
        <v>63.522066072734901</v>
      </c>
      <c r="N3591">
        <v>1.4626037282592499</v>
      </c>
      <c r="O3591">
        <v>5.7692307692307701</v>
      </c>
      <c r="P3591">
        <v>183.636363636363</v>
      </c>
      <c r="Q3591">
        <v>8.3256970616143997E-2</v>
      </c>
    </row>
    <row r="3592" spans="1:17" hidden="1" x14ac:dyDescent="0.3">
      <c r="A3592" t="s">
        <v>7347</v>
      </c>
      <c r="B3592" t="s">
        <v>7348</v>
      </c>
      <c r="C3592" t="str">
        <f>IFERROR(VLOOKUP(Table1[[#This Row],[Ticker]],[1]!Table1[[Symbol]:[Industry]],2,FALSE),"-")</f>
        <v>-</v>
      </c>
      <c r="D3592" t="s">
        <v>653</v>
      </c>
      <c r="E3592">
        <v>37.369819749999998</v>
      </c>
      <c r="F3592">
        <v>15.1</v>
      </c>
      <c r="G3592">
        <v>-72.3713083259738</v>
      </c>
      <c r="H3592">
        <v>1.3973552787833401</v>
      </c>
      <c r="I3592">
        <v>-35.158228610649999</v>
      </c>
      <c r="J3592">
        <v>3.8795773275737799</v>
      </c>
      <c r="K3592">
        <v>15.1940504387097</v>
      </c>
      <c r="M3592">
        <v>57.717663142486202</v>
      </c>
      <c r="N3592">
        <v>1.14780902550686</v>
      </c>
      <c r="O3592">
        <v>98.675496688741703</v>
      </c>
      <c r="P3592">
        <v>13.9622641509433</v>
      </c>
    </row>
    <row r="3593" spans="1:17" hidden="1" x14ac:dyDescent="0.3">
      <c r="A3593" t="s">
        <v>7349</v>
      </c>
      <c r="B3593" t="s">
        <v>7350</v>
      </c>
      <c r="C3593" t="str">
        <f>IFERROR(VLOOKUP(Table1[[#This Row],[Ticker]],[1]!Table1[[Symbol]:[Industry]],2,FALSE),"-")</f>
        <v>-</v>
      </c>
      <c r="D3593" t="s">
        <v>718</v>
      </c>
      <c r="E3593">
        <v>37.354653050000003</v>
      </c>
      <c r="F3593">
        <v>262.63</v>
      </c>
      <c r="G3593">
        <v>2.12907084940879</v>
      </c>
      <c r="H3593">
        <v>1.5276686984640599</v>
      </c>
      <c r="I3593">
        <v>0.73791920470852101</v>
      </c>
      <c r="J3593">
        <v>-1.25973382806407</v>
      </c>
      <c r="K3593">
        <v>250.38797795844201</v>
      </c>
      <c r="L3593">
        <v>233.82898515450299</v>
      </c>
      <c r="M3593">
        <v>62.782489239617902</v>
      </c>
      <c r="N3593">
        <v>0.72167594845697303</v>
      </c>
      <c r="O3593">
        <v>4.7100483570041396</v>
      </c>
      <c r="P3593">
        <v>32.7084386053562</v>
      </c>
      <c r="Q3593">
        <v>1.5022786694405E-2</v>
      </c>
    </row>
    <row r="3594" spans="1:17" hidden="1" x14ac:dyDescent="0.3">
      <c r="A3594" t="s">
        <v>7351</v>
      </c>
      <c r="B3594" t="s">
        <v>7352</v>
      </c>
      <c r="C3594" t="str">
        <f>IFERROR(VLOOKUP(Table1[[#This Row],[Ticker]],[1]!Table1[[Symbol]:[Industry]],2,FALSE),"-")</f>
        <v>-</v>
      </c>
      <c r="D3594" t="s">
        <v>539</v>
      </c>
      <c r="E3594">
        <v>37.335000000000001</v>
      </c>
      <c r="F3594">
        <v>124.45</v>
      </c>
      <c r="G3594">
        <v>57.741718835131799</v>
      </c>
      <c r="H3594">
        <v>-12.444924740285099</v>
      </c>
      <c r="I3594">
        <v>37.128203971521103</v>
      </c>
      <c r="J3594">
        <v>-5.9607315079729002</v>
      </c>
      <c r="K3594">
        <v>125.313714378152</v>
      </c>
      <c r="L3594">
        <v>104.841723836881</v>
      </c>
      <c r="M3594">
        <v>37.307354480253302</v>
      </c>
      <c r="N3594">
        <v>0.52708892178737898</v>
      </c>
      <c r="O3594">
        <v>16.392125351546699</v>
      </c>
      <c r="P3594">
        <v>113.099315068493</v>
      </c>
      <c r="Q3594">
        <v>5.8655946448990998E-2</v>
      </c>
    </row>
    <row r="3595" spans="1:17" hidden="1" x14ac:dyDescent="0.3">
      <c r="A3595" t="s">
        <v>7353</v>
      </c>
      <c r="B3595" t="s">
        <v>7354</v>
      </c>
      <c r="C3595" t="str">
        <f>IFERROR(VLOOKUP(Table1[[#This Row],[Ticker]],[1]!Table1[[Symbol]:[Industry]],2,FALSE),"-")</f>
        <v>-</v>
      </c>
      <c r="E3595">
        <v>37.315439351999999</v>
      </c>
      <c r="F3595">
        <v>22.29</v>
      </c>
      <c r="G3595">
        <v>-11.0460721586324</v>
      </c>
      <c r="H3595">
        <v>12.0597867758961</v>
      </c>
      <c r="I3595">
        <v>-32.367428188470903</v>
      </c>
      <c r="J3595">
        <v>4.1671150230643503</v>
      </c>
      <c r="K3595">
        <v>21.065963415155601</v>
      </c>
      <c r="L3595">
        <v>23.124765006721301</v>
      </c>
      <c r="M3595">
        <v>86.730138700363796</v>
      </c>
      <c r="N3595">
        <v>1.2319134098636799</v>
      </c>
      <c r="O3595">
        <v>43.5621354867653</v>
      </c>
      <c r="P3595">
        <v>28.4726224783861</v>
      </c>
      <c r="Q3595">
        <v>3.1980492249364001E-2</v>
      </c>
    </row>
    <row r="3596" spans="1:17" hidden="1" x14ac:dyDescent="0.3">
      <c r="A3596" t="s">
        <v>7355</v>
      </c>
      <c r="B3596" t="s">
        <v>7356</v>
      </c>
      <c r="C3596" t="str">
        <f>IFERROR(VLOOKUP(Table1[[#This Row],[Ticker]],[1]!Table1[[Symbol]:[Industry]],2,FALSE),"-")</f>
        <v>-</v>
      </c>
      <c r="E3596">
        <v>37.285700400000003</v>
      </c>
      <c r="F3596">
        <v>26.82</v>
      </c>
      <c r="G3596">
        <v>55.862451749891399</v>
      </c>
      <c r="H3596">
        <v>4.4221921399310196</v>
      </c>
      <c r="I3596">
        <v>2.9562675714653599</v>
      </c>
      <c r="J3596">
        <v>2.31290111527901</v>
      </c>
      <c r="K3596">
        <v>25.9745674002058</v>
      </c>
      <c r="L3596">
        <v>23.008734312942799</v>
      </c>
      <c r="M3596">
        <v>57.153069986655503</v>
      </c>
      <c r="N3596">
        <v>0.970170632168881</v>
      </c>
      <c r="O3596">
        <v>8.1282624906785905</v>
      </c>
      <c r="P3596">
        <v>129.230769230769</v>
      </c>
      <c r="Q3596">
        <v>-6.142321601346E-3</v>
      </c>
    </row>
    <row r="3597" spans="1:17" hidden="1" x14ac:dyDescent="0.3">
      <c r="A3597" t="s">
        <v>7357</v>
      </c>
      <c r="B3597" t="s">
        <v>7358</v>
      </c>
      <c r="C3597" t="str">
        <f>IFERROR(VLOOKUP(Table1[[#This Row],[Ticker]],[1]!Table1[[Symbol]:[Industry]],2,FALSE),"-")</f>
        <v>-</v>
      </c>
      <c r="E3597">
        <v>37.244671250000003</v>
      </c>
      <c r="F3597">
        <v>163.25</v>
      </c>
      <c r="G3597">
        <v>37.896235533675203</v>
      </c>
      <c r="H3597">
        <v>15.5716625130504</v>
      </c>
      <c r="I3597">
        <v>52.397793313813501</v>
      </c>
      <c r="J3597">
        <v>14.8977335825195</v>
      </c>
      <c r="K3597">
        <v>136.811422872121</v>
      </c>
      <c r="L3597">
        <v>113.88343242958599</v>
      </c>
      <c r="M3597">
        <v>71.179121024769998</v>
      </c>
      <c r="N3597">
        <v>1.18590522478736</v>
      </c>
      <c r="O3597">
        <v>7.1975497702909603</v>
      </c>
      <c r="P3597">
        <v>92.058823529411697</v>
      </c>
      <c r="Q3597">
        <v>0.14308393273981601</v>
      </c>
    </row>
    <row r="3598" spans="1:17" hidden="1" x14ac:dyDescent="0.3">
      <c r="A3598" t="s">
        <v>7359</v>
      </c>
      <c r="B3598" t="s">
        <v>7360</v>
      </c>
      <c r="C3598" t="str">
        <f>IFERROR(VLOOKUP(Table1[[#This Row],[Ticker]],[1]!Table1[[Symbol]:[Industry]],2,FALSE),"-")</f>
        <v>-</v>
      </c>
      <c r="D3598" t="s">
        <v>401</v>
      </c>
      <c r="E3598">
        <v>37.041528</v>
      </c>
      <c r="F3598">
        <v>0.93</v>
      </c>
      <c r="G3598">
        <v>-30.4042695168297</v>
      </c>
      <c r="H3598">
        <v>-5.2633363603258702E-2</v>
      </c>
      <c r="I3598">
        <v>-31.133447108271401</v>
      </c>
      <c r="J3598">
        <v>-3.2168094204994802</v>
      </c>
      <c r="K3598">
        <v>0.97333116916245099</v>
      </c>
      <c r="L3598">
        <v>0.943181600039945</v>
      </c>
      <c r="M3598">
        <v>28.307153250151099</v>
      </c>
      <c r="N3598">
        <v>2.7651635152918299</v>
      </c>
      <c r="O3598">
        <v>32.258064516128997</v>
      </c>
      <c r="P3598">
        <v>27.397260273972599</v>
      </c>
      <c r="Q3598">
        <v>0.13106990819160799</v>
      </c>
    </row>
    <row r="3599" spans="1:17" hidden="1" x14ac:dyDescent="0.3">
      <c r="A3599" t="s">
        <v>7361</v>
      </c>
      <c r="B3599" t="s">
        <v>7362</v>
      </c>
      <c r="C3599" t="str">
        <f>IFERROR(VLOOKUP(Table1[[#This Row],[Ticker]],[1]!Table1[[Symbol]:[Industry]],2,FALSE),"-")</f>
        <v>-</v>
      </c>
      <c r="E3599">
        <v>36.99</v>
      </c>
      <c r="F3599">
        <v>68.5</v>
      </c>
      <c r="G3599">
        <v>-46.463979829678301</v>
      </c>
      <c r="H3599">
        <v>0.36982672801132199</v>
      </c>
      <c r="I3599">
        <v>-29.5722060681417</v>
      </c>
      <c r="J3599">
        <v>-1.2897677300368899</v>
      </c>
      <c r="K3599">
        <v>69.049891578845305</v>
      </c>
      <c r="L3599">
        <v>79.244056384951094</v>
      </c>
      <c r="M3599">
        <v>65.277249311561903</v>
      </c>
      <c r="N3599">
        <v>1.3807199511897399</v>
      </c>
      <c r="O3599">
        <v>59.051094890510903</v>
      </c>
      <c r="P3599">
        <v>15.126050420167999</v>
      </c>
    </row>
    <row r="3600" spans="1:17" hidden="1" x14ac:dyDescent="0.3">
      <c r="A3600" t="s">
        <v>7363</v>
      </c>
      <c r="B3600" t="s">
        <v>7364</v>
      </c>
      <c r="C3600" t="str">
        <f>IFERROR(VLOOKUP(Table1[[#This Row],[Ticker]],[1]!Table1[[Symbol]:[Industry]],2,FALSE),"-")</f>
        <v>-</v>
      </c>
      <c r="E3600">
        <v>36.90925</v>
      </c>
      <c r="F3600">
        <v>6.22</v>
      </c>
      <c r="G3600">
        <v>-34.241597785701998</v>
      </c>
      <c r="H3600">
        <v>-21.701369247742299</v>
      </c>
      <c r="I3600">
        <v>-41.3951131496691</v>
      </c>
      <c r="J3600">
        <v>-6.6609647520615196</v>
      </c>
      <c r="K3600">
        <v>6.9826674647625699</v>
      </c>
      <c r="L3600">
        <v>6.2995395240818901</v>
      </c>
      <c r="M3600">
        <v>68.351509113738501</v>
      </c>
      <c r="N3600">
        <v>0.72141765868360197</v>
      </c>
      <c r="O3600">
        <v>54.983922829581999</v>
      </c>
      <c r="P3600">
        <v>23.658051689860802</v>
      </c>
      <c r="Q3600">
        <v>0.10568842087592201</v>
      </c>
    </row>
    <row r="3601" spans="1:17" hidden="1" x14ac:dyDescent="0.3">
      <c r="A3601" t="s">
        <v>7365</v>
      </c>
      <c r="B3601" t="s">
        <v>7366</v>
      </c>
      <c r="C3601" t="str">
        <f>IFERROR(VLOOKUP(Table1[[#This Row],[Ticker]],[1]!Table1[[Symbol]:[Industry]],2,FALSE),"-")</f>
        <v>-</v>
      </c>
      <c r="E3601">
        <v>36.816067820000001</v>
      </c>
      <c r="F3601">
        <v>35.15</v>
      </c>
      <c r="G3601">
        <v>-14.0843754191578</v>
      </c>
      <c r="H3601">
        <v>-18.3541210525322</v>
      </c>
      <c r="I3601">
        <v>-17.3356274616714</v>
      </c>
      <c r="J3601">
        <v>-6.4032669758890703</v>
      </c>
      <c r="K3601">
        <v>38.294921720914601</v>
      </c>
      <c r="L3601">
        <v>37.408418993533203</v>
      </c>
      <c r="M3601">
        <v>27.6449821842366</v>
      </c>
      <c r="N3601">
        <v>0.67644219324463695</v>
      </c>
      <c r="O3601">
        <v>57.325746799431002</v>
      </c>
      <c r="P3601">
        <v>29.848540820096002</v>
      </c>
    </row>
    <row r="3602" spans="1:17" hidden="1" x14ac:dyDescent="0.3">
      <c r="A3602" t="s">
        <v>7367</v>
      </c>
      <c r="B3602" t="s">
        <v>7368</v>
      </c>
      <c r="C3602" t="str">
        <f>IFERROR(VLOOKUP(Table1[[#This Row],[Ticker]],[1]!Table1[[Symbol]:[Industry]],2,FALSE),"-")</f>
        <v>-</v>
      </c>
      <c r="D3602" t="s">
        <v>401</v>
      </c>
      <c r="E3602">
        <v>36.811007478000001</v>
      </c>
      <c r="F3602">
        <v>14.49</v>
      </c>
      <c r="G3602">
        <v>-5.5026478410145296</v>
      </c>
      <c r="H3602">
        <v>9.6301877553880502</v>
      </c>
      <c r="I3602">
        <v>-44.070522874185997</v>
      </c>
      <c r="J3602">
        <v>8.0121951717544899</v>
      </c>
      <c r="K3602">
        <v>14.172178258623401</v>
      </c>
      <c r="L3602">
        <v>14.800976327451499</v>
      </c>
      <c r="M3602">
        <v>52.832949292145997</v>
      </c>
      <c r="N3602">
        <v>2.4475477209508898</v>
      </c>
      <c r="O3602">
        <v>67.701863354037201</v>
      </c>
      <c r="P3602">
        <v>44.755244755244703</v>
      </c>
      <c r="Q3602">
        <v>0.11494964560478101</v>
      </c>
    </row>
    <row r="3603" spans="1:17" hidden="1" x14ac:dyDescent="0.3">
      <c r="A3603" t="s">
        <v>7369</v>
      </c>
      <c r="B3603" t="s">
        <v>7370</v>
      </c>
      <c r="C3603" t="str">
        <f>IFERROR(VLOOKUP(Table1[[#This Row],[Ticker]],[1]!Table1[[Symbol]:[Industry]],2,FALSE),"-")</f>
        <v>-</v>
      </c>
      <c r="D3603" t="s">
        <v>242</v>
      </c>
      <c r="E3603">
        <v>36.787510699999999</v>
      </c>
      <c r="F3603">
        <v>18.77</v>
      </c>
      <c r="G3603">
        <v>69.355779102139905</v>
      </c>
      <c r="H3603">
        <v>-7.8763939474779603</v>
      </c>
      <c r="I3603">
        <v>-26.7623220441005</v>
      </c>
      <c r="J3603">
        <v>-1.5446036266596901</v>
      </c>
      <c r="K3603">
        <v>18.249107168967299</v>
      </c>
      <c r="L3603">
        <v>16.733437946437999</v>
      </c>
      <c r="M3603">
        <v>53.864032646931904</v>
      </c>
      <c r="N3603">
        <v>1.0731699981405201</v>
      </c>
      <c r="O3603">
        <v>26.478423015450101</v>
      </c>
      <c r="P3603">
        <v>104.021739130434</v>
      </c>
      <c r="Q3603">
        <v>4.4752658401038002E-2</v>
      </c>
    </row>
    <row r="3604" spans="1:17" hidden="1" x14ac:dyDescent="0.3">
      <c r="A3604" t="s">
        <v>7371</v>
      </c>
      <c r="B3604" t="s">
        <v>7372</v>
      </c>
      <c r="C3604" t="str">
        <f>IFERROR(VLOOKUP(Table1[[#This Row],[Ticker]],[1]!Table1[[Symbol]:[Industry]],2,FALSE),"-")</f>
        <v>-</v>
      </c>
      <c r="D3604" t="s">
        <v>98</v>
      </c>
      <c r="E3604">
        <v>36.771999999999998</v>
      </c>
      <c r="F3604">
        <v>1.1599999999999999</v>
      </c>
      <c r="G3604">
        <v>11.116823768969301</v>
      </c>
      <c r="H3604">
        <v>23.088793419876001</v>
      </c>
      <c r="I3604">
        <v>-1.52682184947234</v>
      </c>
      <c r="J3604">
        <v>22.0582714856493</v>
      </c>
      <c r="K3604">
        <v>0.90353927555215596</v>
      </c>
      <c r="L3604">
        <v>0.96458442986107995</v>
      </c>
      <c r="M3604">
        <v>91.3028202238186</v>
      </c>
      <c r="N3604">
        <v>1.2493409604144701</v>
      </c>
      <c r="O3604">
        <v>0</v>
      </c>
      <c r="P3604">
        <v>65.714285714285694</v>
      </c>
      <c r="Q3604">
        <v>-1.176452841751E-3</v>
      </c>
    </row>
    <row r="3605" spans="1:17" hidden="1" x14ac:dyDescent="0.3">
      <c r="A3605" t="s">
        <v>7373</v>
      </c>
      <c r="B3605" t="s">
        <v>7374</v>
      </c>
      <c r="C3605" t="str">
        <f>IFERROR(VLOOKUP(Table1[[#This Row],[Ticker]],[1]!Table1[[Symbol]:[Industry]],2,FALSE),"-")</f>
        <v>-</v>
      </c>
      <c r="D3605" t="s">
        <v>718</v>
      </c>
      <c r="E3605">
        <v>36.765885388999997</v>
      </c>
      <c r="F3605">
        <v>258.33</v>
      </c>
      <c r="G3605">
        <v>41.983114506304602</v>
      </c>
      <c r="H3605">
        <v>-3.6085409082264801E-3</v>
      </c>
      <c r="I3605">
        <v>26.038026468822601</v>
      </c>
      <c r="J3605">
        <v>-0.66670869087701901</v>
      </c>
      <c r="K3605">
        <v>244.70705873685699</v>
      </c>
      <c r="L3605">
        <v>208.67679274722801</v>
      </c>
      <c r="M3605">
        <v>30.790198502182001</v>
      </c>
      <c r="N3605">
        <v>0.81094686422118201</v>
      </c>
      <c r="O3605">
        <v>2.3806758796887699</v>
      </c>
      <c r="P3605">
        <v>69.953947368420998</v>
      </c>
    </row>
    <row r="3606" spans="1:17" hidden="1" x14ac:dyDescent="0.3">
      <c r="A3606" t="s">
        <v>7375</v>
      </c>
      <c r="B3606" t="s">
        <v>7376</v>
      </c>
      <c r="C3606" t="str">
        <f>IFERROR(VLOOKUP(Table1[[#This Row],[Ticker]],[1]!Table1[[Symbol]:[Industry]],2,FALSE),"-")</f>
        <v>-</v>
      </c>
      <c r="E3606">
        <v>36.730652859999999</v>
      </c>
      <c r="F3606">
        <v>47.8</v>
      </c>
      <c r="G3606">
        <v>-41.494115343517699</v>
      </c>
      <c r="H3606">
        <v>-16.547949336928099</v>
      </c>
      <c r="I3606">
        <v>24.5684162457657</v>
      </c>
      <c r="J3606">
        <v>2.5588039670125302</v>
      </c>
      <c r="K3606">
        <v>48.450820045881201</v>
      </c>
      <c r="L3606">
        <v>47.078542339203402</v>
      </c>
      <c r="M3606">
        <v>39.910598107454597</v>
      </c>
      <c r="N3606">
        <v>0.65355254642048899</v>
      </c>
      <c r="O3606">
        <v>55.648535564853503</v>
      </c>
      <c r="P3606">
        <v>71.264779648871297</v>
      </c>
      <c r="Q3606">
        <v>0.163400201478166</v>
      </c>
    </row>
    <row r="3607" spans="1:17" hidden="1" x14ac:dyDescent="0.3">
      <c r="A3607" t="s">
        <v>7377</v>
      </c>
      <c r="B3607" t="s">
        <v>7378</v>
      </c>
      <c r="C3607" t="str">
        <f>IFERROR(VLOOKUP(Table1[[#This Row],[Ticker]],[1]!Table1[[Symbol]:[Industry]],2,FALSE),"-")</f>
        <v>-</v>
      </c>
      <c r="E3607">
        <v>36.72</v>
      </c>
      <c r="F3607">
        <v>36</v>
      </c>
      <c r="G3607">
        <v>-41.632834233766502</v>
      </c>
      <c r="H3607">
        <v>-1.46625937047082</v>
      </c>
      <c r="I3607">
        <v>-19.9314010724658</v>
      </c>
      <c r="J3607">
        <v>-3.63617295879506</v>
      </c>
      <c r="K3607">
        <v>37.328199578005801</v>
      </c>
      <c r="L3607">
        <v>41.971158257712801</v>
      </c>
      <c r="M3607">
        <v>55.5693037026968</v>
      </c>
      <c r="N3607">
        <v>0.95479384003974099</v>
      </c>
      <c r="O3607">
        <v>60.8333333333333</v>
      </c>
      <c r="P3607">
        <v>21.416526138279899</v>
      </c>
    </row>
    <row r="3608" spans="1:17" hidden="1" x14ac:dyDescent="0.3">
      <c r="A3608" t="s">
        <v>7379</v>
      </c>
      <c r="B3608" t="s">
        <v>7380</v>
      </c>
      <c r="C3608" t="str">
        <f>IFERROR(VLOOKUP(Table1[[#This Row],[Ticker]],[1]!Table1[[Symbol]:[Industry]],2,FALSE),"-")</f>
        <v>-</v>
      </c>
      <c r="D3608" t="s">
        <v>948</v>
      </c>
      <c r="E3608">
        <v>36.699932627999999</v>
      </c>
      <c r="F3608">
        <v>71.64</v>
      </c>
      <c r="G3608">
        <v>-25.4931567161156</v>
      </c>
      <c r="H3608">
        <v>0.94133773595333103</v>
      </c>
      <c r="I3608">
        <v>-22.475394230186598</v>
      </c>
      <c r="J3608">
        <v>0.31201680400144099</v>
      </c>
      <c r="K3608">
        <v>71.516483901296198</v>
      </c>
      <c r="L3608">
        <v>74.555853062458993</v>
      </c>
      <c r="M3608">
        <v>47.472577427024397</v>
      </c>
      <c r="N3608">
        <v>0.65434081639358099</v>
      </c>
      <c r="O3608">
        <v>22.208263539921798</v>
      </c>
      <c r="P3608">
        <v>15.5483870967741</v>
      </c>
      <c r="Q3608">
        <v>-2.8330149161917E-2</v>
      </c>
    </row>
    <row r="3609" spans="1:17" hidden="1" x14ac:dyDescent="0.3">
      <c r="A3609" t="s">
        <v>7381</v>
      </c>
      <c r="B3609" t="s">
        <v>7382</v>
      </c>
      <c r="C3609" t="str">
        <f>IFERROR(VLOOKUP(Table1[[#This Row],[Ticker]],[1]!Table1[[Symbol]:[Industry]],2,FALSE),"-")</f>
        <v>-</v>
      </c>
      <c r="E3609">
        <v>36.582700879999997</v>
      </c>
      <c r="F3609">
        <v>55.28</v>
      </c>
      <c r="G3609">
        <v>-79.171642494728999</v>
      </c>
      <c r="H3609">
        <v>8.9004749829606808</v>
      </c>
      <c r="I3609">
        <v>-65.820890354067103</v>
      </c>
      <c r="J3609">
        <v>0.54311997049787197</v>
      </c>
      <c r="M3609">
        <v>47.545336053976101</v>
      </c>
      <c r="O3609">
        <v>116.534008683068</v>
      </c>
      <c r="P3609">
        <v>20.936337781667</v>
      </c>
    </row>
    <row r="3610" spans="1:17" hidden="1" x14ac:dyDescent="0.3">
      <c r="A3610" t="s">
        <v>7383</v>
      </c>
      <c r="B3610" t="s">
        <v>7384</v>
      </c>
      <c r="C3610" t="str">
        <f>IFERROR(VLOOKUP(Table1[[#This Row],[Ticker]],[1]!Table1[[Symbol]:[Industry]],2,FALSE),"-")</f>
        <v>-</v>
      </c>
      <c r="D3610" t="s">
        <v>948</v>
      </c>
      <c r="E3610">
        <v>36.451287999999998</v>
      </c>
      <c r="F3610">
        <v>63.86</v>
      </c>
      <c r="G3610">
        <v>-5.61839361280252</v>
      </c>
      <c r="H3610">
        <v>-3.2752472654315801</v>
      </c>
      <c r="I3610">
        <v>-13.937901760552201</v>
      </c>
      <c r="J3610">
        <v>-4.1693956914817996</v>
      </c>
      <c r="K3610">
        <v>63.509138921536099</v>
      </c>
      <c r="L3610">
        <v>61.721798583156698</v>
      </c>
      <c r="M3610">
        <v>54.0457090178244</v>
      </c>
      <c r="N3610">
        <v>0.72473023225165401</v>
      </c>
      <c r="O3610">
        <v>21.3279047917319</v>
      </c>
      <c r="P3610">
        <v>27.4396328078228</v>
      </c>
      <c r="Q3610">
        <v>1.3731434518465001E-2</v>
      </c>
    </row>
    <row r="3611" spans="1:17" hidden="1" x14ac:dyDescent="0.3">
      <c r="A3611" t="s">
        <v>7385</v>
      </c>
      <c r="B3611" t="s">
        <v>7386</v>
      </c>
      <c r="C3611" t="str">
        <f>IFERROR(VLOOKUP(Table1[[#This Row],[Ticker]],[1]!Table1[[Symbol]:[Industry]],2,FALSE),"-")</f>
        <v>-</v>
      </c>
      <c r="E3611">
        <v>36.417685499999997</v>
      </c>
      <c r="F3611">
        <v>81.150000000000006</v>
      </c>
      <c r="G3611">
        <v>27.241196045145699</v>
      </c>
      <c r="H3611">
        <v>-8.9566367740593993</v>
      </c>
      <c r="I3611">
        <v>-9.2814933383210203</v>
      </c>
      <c r="J3611">
        <v>-6.3627811459295502</v>
      </c>
      <c r="K3611">
        <v>81.446228485518404</v>
      </c>
      <c r="L3611">
        <v>70.241002424700696</v>
      </c>
      <c r="M3611">
        <v>38.486568275525201</v>
      </c>
      <c r="N3611">
        <v>0.41957728454635101</v>
      </c>
      <c r="O3611">
        <v>18.964879852125598</v>
      </c>
      <c r="P3611">
        <v>64.271255060728706</v>
      </c>
      <c r="Q3611">
        <v>0.15865098647447301</v>
      </c>
    </row>
    <row r="3612" spans="1:17" hidden="1" x14ac:dyDescent="0.3">
      <c r="A3612" t="s">
        <v>7387</v>
      </c>
      <c r="B3612" t="s">
        <v>7388</v>
      </c>
      <c r="C3612" t="str">
        <f>IFERROR(VLOOKUP(Table1[[#This Row],[Ticker]],[1]!Table1[[Symbol]:[Industry]],2,FALSE),"-")</f>
        <v>-</v>
      </c>
      <c r="D3612" t="s">
        <v>617</v>
      </c>
      <c r="E3612">
        <v>36.307759707000002</v>
      </c>
      <c r="F3612">
        <v>13.77</v>
      </c>
      <c r="G3612">
        <v>-41.339121391278901</v>
      </c>
      <c r="H3612">
        <v>-5.2183528381856297</v>
      </c>
      <c r="I3612">
        <v>-32.176925369141003</v>
      </c>
      <c r="J3612">
        <v>-6.3945157725986199</v>
      </c>
      <c r="K3612">
        <v>14.686364669235401</v>
      </c>
      <c r="L3612">
        <v>16.282323038324702</v>
      </c>
      <c r="M3612">
        <v>45.514838872660199</v>
      </c>
      <c r="N3612">
        <v>0.73821233419118304</v>
      </c>
      <c r="O3612">
        <v>59.767610748002902</v>
      </c>
      <c r="P3612">
        <v>18.1974248927038</v>
      </c>
      <c r="Q3612">
        <v>-2.1994065320249001E-2</v>
      </c>
    </row>
    <row r="3613" spans="1:17" hidden="1" x14ac:dyDescent="0.3">
      <c r="A3613" t="s">
        <v>7389</v>
      </c>
      <c r="B3613" t="s">
        <v>7390</v>
      </c>
      <c r="C3613" t="str">
        <f>IFERROR(VLOOKUP(Table1[[#This Row],[Ticker]],[1]!Table1[[Symbol]:[Industry]],2,FALSE),"-")</f>
        <v>-</v>
      </c>
      <c r="D3613" t="s">
        <v>46</v>
      </c>
      <c r="E3613">
        <v>36.30744</v>
      </c>
      <c r="F3613">
        <v>7.02</v>
      </c>
      <c r="G3613">
        <v>-20.577645063339599</v>
      </c>
      <c r="H3613">
        <v>1.1267562088255201</v>
      </c>
      <c r="I3613">
        <v>2.5157478700957498</v>
      </c>
      <c r="J3613">
        <v>14.964254391632201</v>
      </c>
      <c r="K3613">
        <v>6.4325969302479997</v>
      </c>
      <c r="L3613">
        <v>6.3512104188552696</v>
      </c>
      <c r="M3613">
        <v>62.417354997742898</v>
      </c>
      <c r="N3613">
        <v>2.3876248420586399</v>
      </c>
      <c r="O3613">
        <v>43.589743589743499</v>
      </c>
      <c r="P3613">
        <v>60.273972602739697</v>
      </c>
      <c r="Q3613">
        <v>2.0594934518711999E-2</v>
      </c>
    </row>
    <row r="3614" spans="1:17" hidden="1" x14ac:dyDescent="0.3">
      <c r="A3614" t="s">
        <v>7391</v>
      </c>
      <c r="B3614" t="s">
        <v>7392</v>
      </c>
      <c r="C3614" t="str">
        <f>IFERROR(VLOOKUP(Table1[[#This Row],[Ticker]],[1]!Table1[[Symbol]:[Industry]],2,FALSE),"-")</f>
        <v>-</v>
      </c>
      <c r="D3614" t="s">
        <v>75</v>
      </c>
      <c r="E3614">
        <v>36.306800000000003</v>
      </c>
      <c r="F3614">
        <v>2.78</v>
      </c>
      <c r="G3614">
        <v>-42.120231532192904</v>
      </c>
      <c r="H3614">
        <v>25.364407891016601</v>
      </c>
      <c r="I3614">
        <v>-28.769479391531</v>
      </c>
      <c r="J3614">
        <v>-5.9888665614886598</v>
      </c>
      <c r="M3614">
        <v>28.691143585191199</v>
      </c>
      <c r="O3614">
        <v>29.136690647481998</v>
      </c>
      <c r="P3614">
        <v>0</v>
      </c>
    </row>
    <row r="3615" spans="1:17" hidden="1" x14ac:dyDescent="0.3">
      <c r="A3615" t="s">
        <v>7393</v>
      </c>
      <c r="B3615" t="s">
        <v>7394</v>
      </c>
      <c r="C3615" t="str">
        <f>IFERROR(VLOOKUP(Table1[[#This Row],[Ticker]],[1]!Table1[[Symbol]:[Industry]],2,FALSE),"-")</f>
        <v>-</v>
      </c>
      <c r="D3615" t="s">
        <v>98</v>
      </c>
      <c r="E3615">
        <v>36.265680000000003</v>
      </c>
      <c r="F3615">
        <v>34.200000000000003</v>
      </c>
      <c r="G3615">
        <v>-85.353764466324705</v>
      </c>
      <c r="H3615">
        <v>-20.8587155447992</v>
      </c>
      <c r="I3615">
        <v>-72.737799926121994</v>
      </c>
      <c r="J3615">
        <v>-3.4712551126912601</v>
      </c>
      <c r="K3615">
        <v>44.820222524539801</v>
      </c>
      <c r="L3615">
        <v>66.195941534572697</v>
      </c>
      <c r="M3615">
        <v>50.124790911993799</v>
      </c>
      <c r="N3615">
        <v>0.22518961649396399</v>
      </c>
      <c r="O3615">
        <v>189.47368421052599</v>
      </c>
      <c r="P3615">
        <v>9.44</v>
      </c>
      <c r="Q3615">
        <v>7.4722572731010004E-2</v>
      </c>
    </row>
    <row r="3616" spans="1:17" hidden="1" x14ac:dyDescent="0.3">
      <c r="A3616" t="s">
        <v>7395</v>
      </c>
      <c r="B3616" t="s">
        <v>7396</v>
      </c>
      <c r="C3616" t="str">
        <f>IFERROR(VLOOKUP(Table1[[#This Row],[Ticker]],[1]!Table1[[Symbol]:[Industry]],2,FALSE),"-")</f>
        <v>-</v>
      </c>
      <c r="D3616" t="s">
        <v>401</v>
      </c>
      <c r="E3616">
        <v>36.185291999999997</v>
      </c>
      <c r="F3616">
        <v>0.99</v>
      </c>
      <c r="G3616">
        <v>24.646235533675199</v>
      </c>
      <c r="H3616">
        <v>-4.3415471373994503</v>
      </c>
      <c r="I3616">
        <v>-18.606785910568401</v>
      </c>
      <c r="J3616">
        <v>-0.24413401263239801</v>
      </c>
      <c r="K3616">
        <v>0.9874356024098</v>
      </c>
      <c r="L3616">
        <v>0.96629976858743505</v>
      </c>
      <c r="M3616">
        <v>66.343188590345605</v>
      </c>
      <c r="N3616">
        <v>1.177848072095</v>
      </c>
      <c r="O3616">
        <v>33.3333333333333</v>
      </c>
      <c r="P3616">
        <v>67.796610169491501</v>
      </c>
      <c r="Q3616">
        <v>2.4524805462939999E-2</v>
      </c>
    </row>
    <row r="3617" spans="1:17" hidden="1" x14ac:dyDescent="0.3">
      <c r="A3617" t="s">
        <v>7397</v>
      </c>
      <c r="B3617" t="s">
        <v>7398</v>
      </c>
      <c r="C3617" t="str">
        <f>IFERROR(VLOOKUP(Table1[[#This Row],[Ticker]],[1]!Table1[[Symbol]:[Industry]],2,FALSE),"-")</f>
        <v>-</v>
      </c>
      <c r="E3617">
        <v>36.135202</v>
      </c>
      <c r="F3617">
        <v>115.4</v>
      </c>
      <c r="G3617">
        <v>8.8322820453031898</v>
      </c>
      <c r="H3617">
        <v>-13.7494418742415</v>
      </c>
      <c r="I3617">
        <v>-8.8291187181527295</v>
      </c>
      <c r="J3617">
        <v>3.07276423927257</v>
      </c>
      <c r="K3617">
        <v>128.608498732583</v>
      </c>
      <c r="L3617">
        <v>118.630241290271</v>
      </c>
      <c r="M3617">
        <v>34.971058759830498</v>
      </c>
      <c r="N3617">
        <v>0.89778754138980299</v>
      </c>
      <c r="O3617">
        <v>46.360485268630804</v>
      </c>
      <c r="P3617">
        <v>69.456681350954497</v>
      </c>
      <c r="Q3617">
        <v>8.5741836766095994E-2</v>
      </c>
    </row>
    <row r="3618" spans="1:17" hidden="1" x14ac:dyDescent="0.3">
      <c r="A3618" t="s">
        <v>7399</v>
      </c>
      <c r="B3618" t="s">
        <v>7400</v>
      </c>
      <c r="C3618" t="str">
        <f>IFERROR(VLOOKUP(Table1[[#This Row],[Ticker]],[1]!Table1[[Symbol]:[Industry]],2,FALSE),"-")</f>
        <v>-</v>
      </c>
      <c r="D3618" t="s">
        <v>408</v>
      </c>
      <c r="E3618">
        <v>36.113489100000002</v>
      </c>
      <c r="F3618">
        <v>60.09</v>
      </c>
      <c r="G3618">
        <v>28.525877018950499</v>
      </c>
      <c r="H3618">
        <v>20.9537171671527</v>
      </c>
      <c r="I3618">
        <v>-7.6800956589961302</v>
      </c>
      <c r="J3618">
        <v>16.668526870059502</v>
      </c>
      <c r="K3618">
        <v>52.195861093179197</v>
      </c>
      <c r="L3618">
        <v>53.148124478470599</v>
      </c>
      <c r="M3618">
        <v>88.510142171268399</v>
      </c>
      <c r="N3618">
        <v>2.30830002475951</v>
      </c>
      <c r="O3618">
        <v>57.097686803128603</v>
      </c>
      <c r="Q3618">
        <v>5.9479945369808003E-2</v>
      </c>
    </row>
    <row r="3619" spans="1:17" hidden="1" x14ac:dyDescent="0.3">
      <c r="A3619" t="s">
        <v>7401</v>
      </c>
      <c r="B3619" t="s">
        <v>7402</v>
      </c>
      <c r="C3619" t="str">
        <f>IFERROR(VLOOKUP(Table1[[#This Row],[Ticker]],[1]!Table1[[Symbol]:[Industry]],2,FALSE),"-")</f>
        <v>-</v>
      </c>
      <c r="D3619" t="s">
        <v>98</v>
      </c>
      <c r="E3619">
        <v>36.100490086000001</v>
      </c>
      <c r="F3619">
        <v>69.73</v>
      </c>
      <c r="G3619">
        <v>85.949265836705493</v>
      </c>
      <c r="H3619">
        <v>-9.7958634014323298</v>
      </c>
      <c r="I3619">
        <v>1.2685926126088001</v>
      </c>
      <c r="J3619">
        <v>8.7868330896275797</v>
      </c>
      <c r="K3619">
        <v>69.228622073393893</v>
      </c>
      <c r="L3619">
        <v>64.498914884133299</v>
      </c>
      <c r="M3619">
        <v>64.791187116548997</v>
      </c>
      <c r="N3619">
        <v>1.88201888322384</v>
      </c>
      <c r="O3619">
        <v>43.109135235909903</v>
      </c>
      <c r="P3619">
        <v>144.238178633975</v>
      </c>
      <c r="Q3619">
        <v>5.7137010559149999E-2</v>
      </c>
    </row>
    <row r="3620" spans="1:17" hidden="1" x14ac:dyDescent="0.3">
      <c r="A3620" t="s">
        <v>7403</v>
      </c>
      <c r="B3620" t="s">
        <v>7404</v>
      </c>
      <c r="C3620" t="str">
        <f>IFERROR(VLOOKUP(Table1[[#This Row],[Ticker]],[1]!Table1[[Symbol]:[Industry]],2,FALSE),"-")</f>
        <v>-</v>
      </c>
      <c r="D3620" t="s">
        <v>653</v>
      </c>
      <c r="E3620">
        <v>36.092700000000001</v>
      </c>
      <c r="F3620">
        <v>117.95</v>
      </c>
      <c r="G3620">
        <v>58.943110533675203</v>
      </c>
      <c r="H3620">
        <v>-15.3510043742415</v>
      </c>
      <c r="I3620">
        <v>-8.8638028118467798</v>
      </c>
      <c r="J3620">
        <v>-4.2767065845260399</v>
      </c>
      <c r="K3620">
        <v>125.311572173024</v>
      </c>
      <c r="L3620">
        <v>111.859990466992</v>
      </c>
      <c r="M3620">
        <v>0.27449722277640398</v>
      </c>
      <c r="N3620">
        <v>0.76623376623376604</v>
      </c>
      <c r="O3620">
        <v>17.761763459092801</v>
      </c>
      <c r="P3620">
        <v>84.296875</v>
      </c>
    </row>
    <row r="3621" spans="1:17" hidden="1" x14ac:dyDescent="0.3">
      <c r="A3621" t="s">
        <v>7405</v>
      </c>
      <c r="B3621" t="s">
        <v>7406</v>
      </c>
      <c r="C3621" t="str">
        <f>IFERROR(VLOOKUP(Table1[[#This Row],[Ticker]],[1]!Table1[[Symbol]:[Industry]],2,FALSE),"-")</f>
        <v>-</v>
      </c>
      <c r="D3621" t="s">
        <v>242</v>
      </c>
      <c r="E3621">
        <v>36.084000000000003</v>
      </c>
      <c r="F3621">
        <v>90.21</v>
      </c>
      <c r="G3621">
        <v>74.181736529030204</v>
      </c>
      <c r="H3621">
        <v>31.927870901088799</v>
      </c>
      <c r="I3621">
        <v>102.22163740124201</v>
      </c>
      <c r="J3621">
        <v>12.3966728584096</v>
      </c>
      <c r="K3621">
        <v>76.401547410346396</v>
      </c>
      <c r="L3621">
        <v>64.630607052329395</v>
      </c>
      <c r="M3621">
        <v>67.890612759295706</v>
      </c>
      <c r="N3621">
        <v>3.1461966604823699</v>
      </c>
      <c r="O3621">
        <v>5.3098326127923796</v>
      </c>
      <c r="P3621">
        <v>160.12110726643499</v>
      </c>
      <c r="Q3621">
        <v>8.5760147888475996E-2</v>
      </c>
    </row>
    <row r="3622" spans="1:17" hidden="1" x14ac:dyDescent="0.3">
      <c r="A3622" t="s">
        <v>7407</v>
      </c>
      <c r="B3622" t="s">
        <v>7408</v>
      </c>
      <c r="C3622" t="str">
        <f>IFERROR(VLOOKUP(Table1[[#This Row],[Ticker]],[1]!Table1[[Symbol]:[Industry]],2,FALSE),"-")</f>
        <v>-</v>
      </c>
      <c r="D3622" t="s">
        <v>915</v>
      </c>
      <c r="E3622">
        <v>36.018749999999997</v>
      </c>
      <c r="F3622">
        <v>85</v>
      </c>
      <c r="G3622">
        <v>20.5689823147911</v>
      </c>
      <c r="I3622">
        <v>1.8616896167350401</v>
      </c>
      <c r="K3622">
        <v>72.921358859577893</v>
      </c>
      <c r="M3622">
        <v>86.249356129260704</v>
      </c>
      <c r="N3622">
        <v>1</v>
      </c>
      <c r="O3622">
        <v>15.294117647058799</v>
      </c>
      <c r="P3622">
        <v>53.5682023486901</v>
      </c>
    </row>
    <row r="3623" spans="1:17" hidden="1" x14ac:dyDescent="0.3">
      <c r="A3623" t="s">
        <v>7409</v>
      </c>
      <c r="B3623" t="s">
        <v>7410</v>
      </c>
      <c r="C3623" t="str">
        <f>IFERROR(VLOOKUP(Table1[[#This Row],[Ticker]],[1]!Table1[[Symbol]:[Industry]],2,FALSE),"-")</f>
        <v>-</v>
      </c>
      <c r="E3623">
        <v>35.979332999999997</v>
      </c>
      <c r="F3623">
        <v>86.3</v>
      </c>
      <c r="G3623">
        <v>60.517439496630203</v>
      </c>
      <c r="H3623">
        <v>-16.343717511788999</v>
      </c>
      <c r="I3623">
        <v>-5.5911750876849897</v>
      </c>
      <c r="J3623">
        <v>-3.0294478125962199</v>
      </c>
      <c r="K3623">
        <v>86.891089645638402</v>
      </c>
      <c r="L3623">
        <v>74.814872368659806</v>
      </c>
      <c r="M3623">
        <v>48.634479365561603</v>
      </c>
      <c r="N3623">
        <v>0.255398198374789</v>
      </c>
      <c r="O3623">
        <v>51.6338354577057</v>
      </c>
      <c r="P3623">
        <v>118.370445344129</v>
      </c>
      <c r="Q3623">
        <v>7.2072934245721004E-2</v>
      </c>
    </row>
    <row r="3624" spans="1:17" hidden="1" x14ac:dyDescent="0.3">
      <c r="A3624" t="s">
        <v>7411</v>
      </c>
      <c r="B3624" t="s">
        <v>7412</v>
      </c>
      <c r="C3624" t="str">
        <f>IFERROR(VLOOKUP(Table1[[#This Row],[Ticker]],[1]!Table1[[Symbol]:[Industry]],2,FALSE),"-")</f>
        <v>-</v>
      </c>
      <c r="D3624" t="s">
        <v>617</v>
      </c>
      <c r="E3624">
        <v>35.828310260000002</v>
      </c>
      <c r="F3624">
        <v>16.7</v>
      </c>
      <c r="G3624">
        <v>-84.000381007678101</v>
      </c>
      <c r="H3624">
        <v>-5.9934177778560196</v>
      </c>
      <c r="I3624">
        <v>-59.0711581259797</v>
      </c>
      <c r="J3624">
        <v>-1.8650323491588501</v>
      </c>
      <c r="K3624">
        <v>18.540013384995</v>
      </c>
      <c r="M3624">
        <v>43.131886479518599</v>
      </c>
      <c r="N3624">
        <v>0.78313253012048201</v>
      </c>
      <c r="O3624">
        <v>151.49700598802301</v>
      </c>
      <c r="P3624">
        <v>7.74193548387096</v>
      </c>
    </row>
    <row r="3625" spans="1:17" hidden="1" x14ac:dyDescent="0.3">
      <c r="A3625" t="s">
        <v>7413</v>
      </c>
      <c r="B3625" t="s">
        <v>7414</v>
      </c>
      <c r="C3625" t="str">
        <f>IFERROR(VLOOKUP(Table1[[#This Row],[Ticker]],[1]!Table1[[Symbol]:[Industry]],2,FALSE),"-")</f>
        <v>-</v>
      </c>
      <c r="D3625" t="s">
        <v>387</v>
      </c>
      <c r="E3625">
        <v>35.760060000000003</v>
      </c>
      <c r="F3625">
        <v>28.1</v>
      </c>
      <c r="G3625">
        <v>-34.7086031760021</v>
      </c>
      <c r="H3625">
        <v>-13.0456603616365</v>
      </c>
      <c r="I3625">
        <v>-50.782968752678002</v>
      </c>
      <c r="J3625">
        <v>-1.2750618476839399</v>
      </c>
      <c r="K3625">
        <v>30.691670993838201</v>
      </c>
      <c r="M3625">
        <v>34.939795339547203</v>
      </c>
      <c r="N3625">
        <v>0.94838709677419297</v>
      </c>
      <c r="O3625">
        <v>83.096085409252595</v>
      </c>
      <c r="P3625">
        <v>2.93040293040294</v>
      </c>
    </row>
    <row r="3626" spans="1:17" hidden="1" x14ac:dyDescent="0.3">
      <c r="A3626" t="s">
        <v>7415</v>
      </c>
      <c r="B3626" t="s">
        <v>7416</v>
      </c>
      <c r="C3626" t="str">
        <f>IFERROR(VLOOKUP(Table1[[#This Row],[Ticker]],[1]!Table1[[Symbol]:[Industry]],2,FALSE),"-")</f>
        <v>-</v>
      </c>
      <c r="D3626" t="s">
        <v>140</v>
      </c>
      <c r="E3626">
        <v>35.75</v>
      </c>
      <c r="F3626">
        <v>32.5</v>
      </c>
      <c r="G3626">
        <v>-115.50527961783899</v>
      </c>
      <c r="H3626">
        <v>-5.1502355250351997</v>
      </c>
      <c r="I3626">
        <v>-32.032539884717899</v>
      </c>
      <c r="J3626">
        <v>3.06150773160409</v>
      </c>
      <c r="K3626">
        <v>31.900502080840301</v>
      </c>
      <c r="L3626">
        <v>90.943341411240098</v>
      </c>
      <c r="M3626">
        <v>61.838543442879399</v>
      </c>
      <c r="N3626">
        <v>0.84300873245268404</v>
      </c>
      <c r="O3626">
        <v>1019.38461538461</v>
      </c>
      <c r="P3626">
        <v>34.242048740189901</v>
      </c>
    </row>
    <row r="3627" spans="1:17" hidden="1" x14ac:dyDescent="0.3">
      <c r="A3627" t="s">
        <v>7417</v>
      </c>
      <c r="B3627" t="s">
        <v>7418</v>
      </c>
      <c r="C3627" t="str">
        <f>IFERROR(VLOOKUP(Table1[[#This Row],[Ticker]],[1]!Table1[[Symbol]:[Industry]],2,FALSE),"-")</f>
        <v>-</v>
      </c>
      <c r="D3627" t="s">
        <v>207</v>
      </c>
      <c r="E3627">
        <v>35.725920000000002</v>
      </c>
      <c r="F3627">
        <v>56.6</v>
      </c>
      <c r="G3627">
        <v>9.4081402955800506</v>
      </c>
      <c r="H3627">
        <v>-6.7242480757919401</v>
      </c>
      <c r="I3627">
        <v>-16.070808935832201</v>
      </c>
      <c r="J3627">
        <v>3.7249381523160499</v>
      </c>
      <c r="K3627">
        <v>59.165153380977102</v>
      </c>
      <c r="L3627">
        <v>62.244619787558001</v>
      </c>
      <c r="M3627">
        <v>66.751679630520002</v>
      </c>
      <c r="N3627">
        <v>1.8307959982601101</v>
      </c>
      <c r="O3627">
        <v>79.575971731448703</v>
      </c>
      <c r="P3627">
        <v>52.972972972972897</v>
      </c>
      <c r="Q3627">
        <v>-5.9845083668030999E-2</v>
      </c>
    </row>
    <row r="3628" spans="1:17" hidden="1" x14ac:dyDescent="0.3">
      <c r="A3628" t="s">
        <v>7419</v>
      </c>
      <c r="B3628" t="s">
        <v>7420</v>
      </c>
      <c r="C3628" t="str">
        <f>IFERROR(VLOOKUP(Table1[[#This Row],[Ticker]],[1]!Table1[[Symbol]:[Industry]],2,FALSE),"-")</f>
        <v>-</v>
      </c>
      <c r="D3628" t="s">
        <v>130</v>
      </c>
      <c r="E3628">
        <v>35.646000000000001</v>
      </c>
      <c r="F3628">
        <v>65</v>
      </c>
      <c r="G3628">
        <v>25.809026231349701</v>
      </c>
      <c r="H3628">
        <v>17.500558125758399</v>
      </c>
      <c r="I3628">
        <v>-22.961916435251801</v>
      </c>
      <c r="J3628">
        <v>8.1525475799254803</v>
      </c>
      <c r="K3628">
        <v>58.080076484991203</v>
      </c>
      <c r="L3628">
        <v>61.9886103668047</v>
      </c>
      <c r="M3628">
        <v>77.452458325107102</v>
      </c>
      <c r="N3628">
        <v>1.0339966832504099</v>
      </c>
      <c r="O3628">
        <v>84.538461538461505</v>
      </c>
      <c r="P3628">
        <v>87.861271676300504</v>
      </c>
    </row>
    <row r="3629" spans="1:17" hidden="1" x14ac:dyDescent="0.3">
      <c r="A3629" t="s">
        <v>7421</v>
      </c>
      <c r="B3629" t="s">
        <v>7422</v>
      </c>
      <c r="C3629" t="str">
        <f>IFERROR(VLOOKUP(Table1[[#This Row],[Ticker]],[1]!Table1[[Symbol]:[Industry]],2,FALSE),"-")</f>
        <v>-</v>
      </c>
      <c r="D3629" t="s">
        <v>539</v>
      </c>
      <c r="E3629">
        <v>35.606075189999999</v>
      </c>
      <c r="F3629">
        <v>59.65</v>
      </c>
      <c r="G3629">
        <v>40.340679978119702</v>
      </c>
      <c r="H3629">
        <v>-22.731325932212499</v>
      </c>
      <c r="I3629">
        <v>-9.9499755420871097</v>
      </c>
      <c r="J3629">
        <v>-9.0049877034971608</v>
      </c>
      <c r="K3629">
        <v>69.146718861549701</v>
      </c>
      <c r="L3629">
        <v>62.548307046155799</v>
      </c>
      <c r="M3629">
        <v>23.845421342332401</v>
      </c>
      <c r="N3629">
        <v>0.342051740053886</v>
      </c>
      <c r="O3629">
        <v>64.224643755238802</v>
      </c>
      <c r="P3629">
        <v>80.702817328082403</v>
      </c>
      <c r="Q3629">
        <v>7.765282034841E-3</v>
      </c>
    </row>
    <row r="3630" spans="1:17" hidden="1" x14ac:dyDescent="0.3">
      <c r="A3630" t="s">
        <v>7423</v>
      </c>
      <c r="B3630" t="s">
        <v>7424</v>
      </c>
      <c r="C3630" t="str">
        <f>IFERROR(VLOOKUP(Table1[[#This Row],[Ticker]],[1]!Table1[[Symbol]:[Industry]],2,FALSE),"-")</f>
        <v>-</v>
      </c>
      <c r="D3630" t="s">
        <v>59</v>
      </c>
      <c r="E3630">
        <v>35.595179100000003</v>
      </c>
      <c r="F3630">
        <v>47.97</v>
      </c>
      <c r="G3630">
        <v>55.052403265905397</v>
      </c>
      <c r="H3630">
        <v>-16.5489580950725</v>
      </c>
      <c r="I3630">
        <v>48.378131104627997</v>
      </c>
      <c r="J3630">
        <v>-4.4070076953299404</v>
      </c>
      <c r="K3630">
        <v>51.808201054888301</v>
      </c>
      <c r="L3630">
        <v>41.539415461319301</v>
      </c>
      <c r="M3630">
        <v>48.116856136816601</v>
      </c>
      <c r="N3630">
        <v>0.74589855148082396</v>
      </c>
      <c r="O3630">
        <v>47.821555138628298</v>
      </c>
      <c r="P3630">
        <v>188.10810810810801</v>
      </c>
      <c r="Q3630">
        <v>0.13967448682224501</v>
      </c>
    </row>
    <row r="3631" spans="1:17" hidden="1" x14ac:dyDescent="0.3">
      <c r="A3631" t="s">
        <v>7425</v>
      </c>
      <c r="B3631" t="s">
        <v>7426</v>
      </c>
      <c r="C3631" t="str">
        <f>IFERROR(VLOOKUP(Table1[[#This Row],[Ticker]],[1]!Table1[[Symbol]:[Industry]],2,FALSE),"-")</f>
        <v>-</v>
      </c>
      <c r="D3631" t="s">
        <v>1502</v>
      </c>
      <c r="E3631">
        <v>35.51088</v>
      </c>
      <c r="F3631">
        <v>35.44</v>
      </c>
      <c r="G3631">
        <v>49.485900062535599</v>
      </c>
      <c r="H3631">
        <v>-10.9716640964637</v>
      </c>
      <c r="I3631">
        <v>-14.5332653509653</v>
      </c>
      <c r="J3631">
        <v>-7.3815195618152503</v>
      </c>
      <c r="K3631">
        <v>38.603136214139198</v>
      </c>
      <c r="L3631">
        <v>35.444014213786303</v>
      </c>
      <c r="M3631">
        <v>32.539790071609303</v>
      </c>
      <c r="N3631">
        <v>0.78740353841650101</v>
      </c>
      <c r="O3631">
        <v>63.600451467268599</v>
      </c>
      <c r="P3631">
        <v>85.355648535564796</v>
      </c>
      <c r="Q3631">
        <v>2.9670575411359E-2</v>
      </c>
    </row>
    <row r="3632" spans="1:17" hidden="1" x14ac:dyDescent="0.3">
      <c r="A3632" t="s">
        <v>7427</v>
      </c>
      <c r="B3632" t="s">
        <v>7428</v>
      </c>
      <c r="C3632" t="str">
        <f>IFERROR(VLOOKUP(Table1[[#This Row],[Ticker]],[1]!Table1[[Symbol]:[Industry]],2,FALSE),"-")</f>
        <v>-</v>
      </c>
      <c r="E3632">
        <v>35.508571291999999</v>
      </c>
      <c r="F3632">
        <v>9.56</v>
      </c>
      <c r="G3632">
        <v>-85.767843141272905</v>
      </c>
      <c r="H3632">
        <v>-6.5264689012685899</v>
      </c>
      <c r="I3632">
        <v>-34.656734008510597</v>
      </c>
      <c r="J3632">
        <v>-4.2864844852748103</v>
      </c>
      <c r="K3632">
        <v>9.9685778475987892</v>
      </c>
      <c r="L3632">
        <v>12.6048568721032</v>
      </c>
      <c r="M3632">
        <v>51.762540284140499</v>
      </c>
      <c r="N3632">
        <v>0.74524144445041296</v>
      </c>
      <c r="O3632">
        <v>237.76150627614999</v>
      </c>
      <c r="P3632">
        <v>7.4157303370786503</v>
      </c>
      <c r="Q3632">
        <v>5.0712200181233E-2</v>
      </c>
    </row>
    <row r="3633" spans="1:17" hidden="1" x14ac:dyDescent="0.3">
      <c r="A3633" t="s">
        <v>7429</v>
      </c>
      <c r="B3633" t="s">
        <v>7430</v>
      </c>
      <c r="C3633" t="str">
        <f>IFERROR(VLOOKUP(Table1[[#This Row],[Ticker]],[1]!Table1[[Symbol]:[Industry]],2,FALSE),"-")</f>
        <v>-</v>
      </c>
      <c r="E3633">
        <v>35.445576320000001</v>
      </c>
      <c r="F3633">
        <v>51.92</v>
      </c>
      <c r="G3633">
        <v>97.9580634906645</v>
      </c>
      <c r="H3633">
        <v>44.095565060571197</v>
      </c>
      <c r="I3633">
        <v>20.142571792433401</v>
      </c>
      <c r="J3633">
        <v>-12.5287156313799</v>
      </c>
      <c r="K3633">
        <v>43.462789244616097</v>
      </c>
      <c r="L3633">
        <v>35.386439617468099</v>
      </c>
      <c r="M3633">
        <v>54.1061007511016</v>
      </c>
      <c r="N3633">
        <v>0.85571898931911405</v>
      </c>
      <c r="O3633">
        <v>18.605546995377399</v>
      </c>
      <c r="P3633">
        <v>134.82587064676599</v>
      </c>
      <c r="Q3633">
        <v>4.1467091381888997E-2</v>
      </c>
    </row>
    <row r="3634" spans="1:17" hidden="1" x14ac:dyDescent="0.3">
      <c r="A3634" t="s">
        <v>7431</v>
      </c>
      <c r="B3634" t="s">
        <v>7432</v>
      </c>
      <c r="C3634" t="str">
        <f>IFERROR(VLOOKUP(Table1[[#This Row],[Ticker]],[1]!Table1[[Symbol]:[Industry]],2,FALSE),"-")</f>
        <v>-</v>
      </c>
      <c r="D3634" t="s">
        <v>242</v>
      </c>
      <c r="E3634">
        <v>35.430181226000002</v>
      </c>
      <c r="F3634">
        <v>47.38</v>
      </c>
      <c r="G3634">
        <v>-0.89881306101869596</v>
      </c>
      <c r="H3634">
        <v>-5.9447155060823498</v>
      </c>
      <c r="I3634">
        <v>-18.1812301474449</v>
      </c>
      <c r="J3634">
        <v>-6.8091921986287902</v>
      </c>
      <c r="K3634">
        <v>50.7213993060193</v>
      </c>
      <c r="L3634">
        <v>49.6675995893116</v>
      </c>
      <c r="M3634">
        <v>39.458351829718197</v>
      </c>
      <c r="N3634">
        <v>0.42605977709263898</v>
      </c>
      <c r="O3634">
        <v>41.346559729843797</v>
      </c>
      <c r="P3634">
        <v>33.464788732394297</v>
      </c>
      <c r="Q3634">
        <v>2.4740968531664999E-2</v>
      </c>
    </row>
    <row r="3635" spans="1:17" hidden="1" x14ac:dyDescent="0.3">
      <c r="A3635" t="s">
        <v>7433</v>
      </c>
      <c r="B3635" t="s">
        <v>7434</v>
      </c>
      <c r="C3635" t="str">
        <f>IFERROR(VLOOKUP(Table1[[#This Row],[Ticker]],[1]!Table1[[Symbol]:[Industry]],2,FALSE),"-")</f>
        <v>-</v>
      </c>
      <c r="D3635" t="s">
        <v>546</v>
      </c>
      <c r="E3635">
        <v>35.388926580000003</v>
      </c>
      <c r="F3635">
        <v>33.4</v>
      </c>
      <c r="G3635">
        <v>237.68971379454399</v>
      </c>
      <c r="H3635">
        <v>-23.1590591954903</v>
      </c>
      <c r="I3635">
        <v>166.33032100766999</v>
      </c>
      <c r="J3635">
        <v>8.0948369443500106</v>
      </c>
      <c r="K3635">
        <v>33.536974050037102</v>
      </c>
      <c r="L3635">
        <v>25.4441228551627</v>
      </c>
      <c r="M3635">
        <v>55.008343033954802</v>
      </c>
      <c r="N3635">
        <v>0.62097958957395805</v>
      </c>
      <c r="O3635">
        <v>28.742514970059801</v>
      </c>
      <c r="P3635">
        <v>338.32020997375298</v>
      </c>
      <c r="Q3635">
        <v>0.23726956929951001</v>
      </c>
    </row>
    <row r="3636" spans="1:17" hidden="1" x14ac:dyDescent="0.3">
      <c r="A3636" t="s">
        <v>7435</v>
      </c>
      <c r="B3636" t="s">
        <v>7436</v>
      </c>
      <c r="C3636" t="str">
        <f>IFERROR(VLOOKUP(Table1[[#This Row],[Ticker]],[1]!Table1[[Symbol]:[Industry]],2,FALSE),"-")</f>
        <v>-</v>
      </c>
      <c r="D3636" t="s">
        <v>1318</v>
      </c>
      <c r="E3636">
        <v>35.335546641000001</v>
      </c>
      <c r="F3636">
        <v>999.99</v>
      </c>
      <c r="G3636">
        <v>-25.353764466324701</v>
      </c>
      <c r="H3636">
        <v>-7.4994418742415601</v>
      </c>
      <c r="I3636">
        <v>-12.0030123256628</v>
      </c>
      <c r="J3636">
        <v>-1.27406183768384</v>
      </c>
      <c r="K3636">
        <v>999.99417961136101</v>
      </c>
      <c r="L3636">
        <v>999.99291995898398</v>
      </c>
      <c r="M3636">
        <v>45.349584451913898</v>
      </c>
      <c r="N3636">
        <v>0.98705958118387005</v>
      </c>
      <c r="O3636">
        <v>4.5010450104500999</v>
      </c>
      <c r="P3636">
        <v>0.88171500630516098</v>
      </c>
      <c r="Q3636">
        <v>-0.10191173764686701</v>
      </c>
    </row>
    <row r="3637" spans="1:17" hidden="1" x14ac:dyDescent="0.3">
      <c r="A3637" t="s">
        <v>7437</v>
      </c>
      <c r="B3637" t="s">
        <v>7438</v>
      </c>
      <c r="C3637" t="str">
        <f>IFERROR(VLOOKUP(Table1[[#This Row],[Ticker]],[1]!Table1[[Symbol]:[Industry]],2,FALSE),"-")</f>
        <v>-</v>
      </c>
      <c r="D3637" t="s">
        <v>140</v>
      </c>
      <c r="E3637">
        <v>35.300699999999999</v>
      </c>
      <c r="F3637">
        <v>30.5</v>
      </c>
      <c r="G3637">
        <v>-33.624441158053997</v>
      </c>
      <c r="I3637">
        <v>-20.273689017392101</v>
      </c>
      <c r="M3637">
        <v>0</v>
      </c>
      <c r="N3637">
        <v>1.03448275862068</v>
      </c>
      <c r="O3637">
        <v>9.01639344262294</v>
      </c>
      <c r="P3637">
        <v>0</v>
      </c>
    </row>
    <row r="3638" spans="1:17" hidden="1" x14ac:dyDescent="0.3">
      <c r="A3638" t="s">
        <v>7439</v>
      </c>
      <c r="B3638" t="s">
        <v>7440</v>
      </c>
      <c r="C3638" t="str">
        <f>IFERROR(VLOOKUP(Table1[[#This Row],[Ticker]],[1]!Table1[[Symbol]:[Industry]],2,FALSE),"-")</f>
        <v>-</v>
      </c>
      <c r="E3638">
        <v>35.290773000000002</v>
      </c>
      <c r="F3638">
        <v>63</v>
      </c>
      <c r="G3638">
        <v>-15.3100963440539</v>
      </c>
      <c r="H3638">
        <v>9.3101949207940304</v>
      </c>
      <c r="I3638">
        <v>-1.78607740613865</v>
      </c>
      <c r="J3638">
        <v>1.12493815231605</v>
      </c>
      <c r="K3638">
        <v>59.6845804767622</v>
      </c>
      <c r="L3638">
        <v>58.286348543762202</v>
      </c>
      <c r="M3638">
        <v>56.585690248253798</v>
      </c>
      <c r="N3638">
        <v>0.187736559003924</v>
      </c>
      <c r="O3638">
        <v>25.079365079365001</v>
      </c>
      <c r="P3638">
        <v>47.368421052631497</v>
      </c>
      <c r="Q3638">
        <v>2.5036710081890001E-3</v>
      </c>
    </row>
    <row r="3639" spans="1:17" hidden="1" x14ac:dyDescent="0.3">
      <c r="A3639" t="s">
        <v>7441</v>
      </c>
      <c r="B3639" t="s">
        <v>7442</v>
      </c>
      <c r="C3639" t="str">
        <f>IFERROR(VLOOKUP(Table1[[#This Row],[Ticker]],[1]!Table1[[Symbol]:[Industry]],2,FALSE),"-")</f>
        <v>-</v>
      </c>
      <c r="D3639" t="s">
        <v>304</v>
      </c>
      <c r="E3639">
        <v>35.120399999999997</v>
      </c>
      <c r="F3639">
        <v>10.36</v>
      </c>
      <c r="G3639">
        <v>-76.485839938022806</v>
      </c>
      <c r="H3639">
        <v>0.24565616497413101</v>
      </c>
      <c r="I3639">
        <v>-46.5989719216224</v>
      </c>
      <c r="J3639">
        <v>-1.3659709385930301</v>
      </c>
      <c r="K3639">
        <v>11.289200429233</v>
      </c>
      <c r="L3639">
        <v>14.0469091810373</v>
      </c>
      <c r="M3639">
        <v>30.289016627157299</v>
      </c>
      <c r="N3639">
        <v>1.57121995241458</v>
      </c>
      <c r="O3639">
        <v>125.675675675675</v>
      </c>
      <c r="P3639">
        <v>8.8235294117646905</v>
      </c>
      <c r="Q3639">
        <v>1.2305789485950999E-2</v>
      </c>
    </row>
    <row r="3640" spans="1:17" hidden="1" x14ac:dyDescent="0.3">
      <c r="A3640" t="s">
        <v>7443</v>
      </c>
      <c r="B3640" t="s">
        <v>7444</v>
      </c>
      <c r="C3640" t="str">
        <f>IFERROR(VLOOKUP(Table1[[#This Row],[Ticker]],[1]!Table1[[Symbol]:[Industry]],2,FALSE),"-")</f>
        <v>-</v>
      </c>
      <c r="E3640">
        <v>34.968604380000002</v>
      </c>
      <c r="F3640">
        <v>197.35</v>
      </c>
      <c r="G3640">
        <v>66.714362054356499</v>
      </c>
      <c r="H3640">
        <v>0.17435491720228399</v>
      </c>
      <c r="I3640">
        <v>90.5734606778272</v>
      </c>
      <c r="J3640">
        <v>-10.433645199815601</v>
      </c>
      <c r="K3640">
        <v>185.30062894033</v>
      </c>
      <c r="L3640">
        <v>134.77052102191701</v>
      </c>
      <c r="M3640">
        <v>23.4894337481973</v>
      </c>
      <c r="N3640">
        <v>0.76563788813905598</v>
      </c>
      <c r="O3640">
        <v>32.480364834051102</v>
      </c>
      <c r="P3640">
        <v>152.688860435339</v>
      </c>
      <c r="Q3640">
        <v>9.3580598520142999E-2</v>
      </c>
    </row>
    <row r="3641" spans="1:17" hidden="1" x14ac:dyDescent="0.3">
      <c r="A3641" t="s">
        <v>7445</v>
      </c>
      <c r="B3641" t="s">
        <v>7446</v>
      </c>
      <c r="C3641" t="str">
        <f>IFERROR(VLOOKUP(Table1[[#This Row],[Ticker]],[1]!Table1[[Symbol]:[Industry]],2,FALSE),"-")</f>
        <v>-</v>
      </c>
      <c r="E3641">
        <v>34.941000000000003</v>
      </c>
      <c r="F3641">
        <v>570</v>
      </c>
      <c r="G3641">
        <v>55.598616486056201</v>
      </c>
      <c r="H3641">
        <v>-12.2613466361463</v>
      </c>
      <c r="I3641">
        <v>-10.9391825384287</v>
      </c>
      <c r="J3641">
        <v>-1.2750618476839399</v>
      </c>
      <c r="K3641">
        <v>564.52854642386399</v>
      </c>
      <c r="L3641">
        <v>514.667321971825</v>
      </c>
      <c r="M3641">
        <v>30.915554732558299</v>
      </c>
      <c r="N3641">
        <v>0.99788583509513695</v>
      </c>
      <c r="O3641">
        <v>28.622807017543799</v>
      </c>
      <c r="P3641">
        <v>103.571428571428</v>
      </c>
    </row>
    <row r="3642" spans="1:17" hidden="1" x14ac:dyDescent="0.3">
      <c r="A3642" t="s">
        <v>7447</v>
      </c>
      <c r="B3642" t="s">
        <v>7448</v>
      </c>
      <c r="C3642" t="str">
        <f>IFERROR(VLOOKUP(Table1[[#This Row],[Ticker]],[1]!Table1[[Symbol]:[Industry]],2,FALSE),"-")</f>
        <v>-</v>
      </c>
      <c r="D3642" t="s">
        <v>401</v>
      </c>
      <c r="E3642">
        <v>34.759245499999999</v>
      </c>
      <c r="F3642">
        <v>66.709999999999994</v>
      </c>
      <c r="G3642">
        <v>-50.650516985921499</v>
      </c>
      <c r="H3642">
        <v>-1.5994418742415599</v>
      </c>
      <c r="I3642">
        <v>1.7395281687958299</v>
      </c>
      <c r="J3642">
        <v>9.2292859784030092</v>
      </c>
      <c r="K3642">
        <v>62.630895382852302</v>
      </c>
      <c r="L3642">
        <v>64.295181151733701</v>
      </c>
      <c r="M3642">
        <v>75.557115286780103</v>
      </c>
      <c r="N3642">
        <v>3.3787528647822702</v>
      </c>
      <c r="O3642">
        <v>41.508019787138302</v>
      </c>
      <c r="P3642">
        <v>27.309160305343401</v>
      </c>
    </row>
    <row r="3643" spans="1:17" hidden="1" x14ac:dyDescent="0.3">
      <c r="A3643" t="s">
        <v>7449</v>
      </c>
      <c r="B3643" t="s">
        <v>7450</v>
      </c>
      <c r="C3643" t="str">
        <f>IFERROR(VLOOKUP(Table1[[#This Row],[Ticker]],[1]!Table1[[Symbol]:[Industry]],2,FALSE),"-")</f>
        <v>-</v>
      </c>
      <c r="E3643">
        <v>34.622720000000001</v>
      </c>
      <c r="F3643">
        <v>49.18</v>
      </c>
      <c r="G3643">
        <v>40.402892089118403</v>
      </c>
      <c r="H3643">
        <v>11.0817938236989</v>
      </c>
      <c r="I3643">
        <v>-22.795684192160099</v>
      </c>
      <c r="J3643">
        <v>4.05014140434856</v>
      </c>
      <c r="K3643">
        <v>50.120546059170501</v>
      </c>
      <c r="L3643">
        <v>48.273952632166598</v>
      </c>
      <c r="M3643">
        <v>49.559053016226898</v>
      </c>
      <c r="N3643">
        <v>0.99959771475764103</v>
      </c>
      <c r="O3643">
        <v>60.2277348515656</v>
      </c>
      <c r="P3643">
        <v>73.108060542062603</v>
      </c>
      <c r="Q3643">
        <v>4.7964386202336999E-2</v>
      </c>
    </row>
    <row r="3644" spans="1:17" hidden="1" x14ac:dyDescent="0.3">
      <c r="A3644" t="s">
        <v>7451</v>
      </c>
      <c r="B3644" t="s">
        <v>7452</v>
      </c>
      <c r="C3644" t="str">
        <f>IFERROR(VLOOKUP(Table1[[#This Row],[Ticker]],[1]!Table1[[Symbol]:[Industry]],2,FALSE),"-")</f>
        <v>-</v>
      </c>
      <c r="E3644">
        <v>34.620375000000003</v>
      </c>
      <c r="F3644">
        <v>64.41</v>
      </c>
      <c r="G3644">
        <v>99.777308585055906</v>
      </c>
      <c r="H3644">
        <v>0.48389145909178</v>
      </c>
      <c r="I3644">
        <v>-30.553846923538298</v>
      </c>
      <c r="J3644">
        <v>2.5550663574442698</v>
      </c>
      <c r="K3644">
        <v>65.398798907208402</v>
      </c>
      <c r="L3644">
        <v>63.839325078128702</v>
      </c>
      <c r="M3644">
        <v>56.726690712904102</v>
      </c>
      <c r="N3644">
        <v>0.57306728704366505</v>
      </c>
      <c r="O3644">
        <v>47.290793355068999</v>
      </c>
      <c r="P3644">
        <v>129.46205913786901</v>
      </c>
      <c r="Q3644">
        <v>9.6067712130551999E-2</v>
      </c>
    </row>
    <row r="3645" spans="1:17" hidden="1" x14ac:dyDescent="0.3">
      <c r="A3645" t="s">
        <v>7453</v>
      </c>
      <c r="B3645" t="s">
        <v>7454</v>
      </c>
      <c r="C3645" t="str">
        <f>IFERROR(VLOOKUP(Table1[[#This Row],[Ticker]],[1]!Table1[[Symbol]:[Industry]],2,FALSE),"-")</f>
        <v>-</v>
      </c>
      <c r="D3645" t="s">
        <v>1521</v>
      </c>
      <c r="E3645">
        <v>34.557600000000001</v>
      </c>
      <c r="F3645">
        <v>33.880000000000003</v>
      </c>
      <c r="G3645">
        <v>-35.724134836695001</v>
      </c>
      <c r="H3645">
        <v>-3.5117118128918698</v>
      </c>
      <c r="I3645">
        <v>-31.240199453195501</v>
      </c>
      <c r="J3645">
        <v>-2.6712224061481802</v>
      </c>
      <c r="K3645">
        <v>34.077982023141601</v>
      </c>
      <c r="L3645">
        <v>36.718166552926803</v>
      </c>
      <c r="M3645">
        <v>47.660859471178497</v>
      </c>
      <c r="N3645">
        <v>0.81491936268560505</v>
      </c>
      <c r="O3645">
        <v>63.813459268004699</v>
      </c>
      <c r="P3645">
        <v>14.459459459459399</v>
      </c>
      <c r="Q3645">
        <v>9.4550250087447996E-2</v>
      </c>
    </row>
    <row r="3646" spans="1:17" hidden="1" x14ac:dyDescent="0.3">
      <c r="A3646" t="s">
        <v>7455</v>
      </c>
      <c r="B3646" t="s">
        <v>7456</v>
      </c>
      <c r="C3646" t="str">
        <f>IFERROR(VLOOKUP(Table1[[#This Row],[Ticker]],[1]!Table1[[Symbol]:[Industry]],2,FALSE),"-")</f>
        <v>-</v>
      </c>
      <c r="E3646">
        <v>34.547924999999999</v>
      </c>
      <c r="F3646">
        <v>41.89</v>
      </c>
      <c r="G3646">
        <v>9.0256718111041501</v>
      </c>
      <c r="H3646">
        <v>5.8227069000740102</v>
      </c>
      <c r="I3646">
        <v>-6.8655745780286601</v>
      </c>
      <c r="J3646">
        <v>3.2194702804739399</v>
      </c>
      <c r="K3646">
        <v>35.5976466911236</v>
      </c>
      <c r="L3646">
        <v>29.038441131716699</v>
      </c>
      <c r="M3646">
        <v>87.052658370214502</v>
      </c>
      <c r="N3646">
        <v>0.64052850782708604</v>
      </c>
      <c r="O3646">
        <v>0</v>
      </c>
      <c r="P3646">
        <v>99.476190476190396</v>
      </c>
    </row>
    <row r="3647" spans="1:17" hidden="1" x14ac:dyDescent="0.3">
      <c r="A3647" t="s">
        <v>7457</v>
      </c>
      <c r="B3647" t="s">
        <v>7458</v>
      </c>
      <c r="C3647" t="str">
        <f>IFERROR(VLOOKUP(Table1[[#This Row],[Ticker]],[1]!Table1[[Symbol]:[Industry]],2,FALSE),"-")</f>
        <v>-</v>
      </c>
      <c r="D3647" t="s">
        <v>80</v>
      </c>
      <c r="E3647">
        <v>34.489608738000001</v>
      </c>
      <c r="F3647">
        <v>11.73</v>
      </c>
      <c r="G3647">
        <v>63.839783920772</v>
      </c>
      <c r="H3647">
        <v>8.8641944893947908</v>
      </c>
      <c r="I3647">
        <v>2.4360120645810999</v>
      </c>
      <c r="J3647">
        <v>5.8877288499904603</v>
      </c>
      <c r="K3647">
        <v>10.3111472999986</v>
      </c>
      <c r="L3647">
        <v>9.3324156968925998</v>
      </c>
      <c r="M3647">
        <v>69.164048125383701</v>
      </c>
      <c r="N3647">
        <v>1.55196350274261</v>
      </c>
      <c r="O3647">
        <v>23.188405797101399</v>
      </c>
      <c r="P3647">
        <v>127.766990291262</v>
      </c>
      <c r="Q3647">
        <v>-1.0752832301732001E-2</v>
      </c>
    </row>
    <row r="3648" spans="1:17" hidden="1" x14ac:dyDescent="0.3">
      <c r="A3648" t="s">
        <v>7459</v>
      </c>
      <c r="B3648" t="s">
        <v>7460</v>
      </c>
      <c r="C3648" t="str">
        <f>IFERROR(VLOOKUP(Table1[[#This Row],[Ticker]],[1]!Table1[[Symbol]:[Industry]],2,FALSE),"-")</f>
        <v>-</v>
      </c>
      <c r="D3648" t="s">
        <v>546</v>
      </c>
      <c r="E3648">
        <v>34.406509999999997</v>
      </c>
      <c r="F3648">
        <v>67</v>
      </c>
      <c r="G3648">
        <v>-39.434297936445198</v>
      </c>
      <c r="H3648">
        <v>6.3178549650526605E-2</v>
      </c>
      <c r="I3648">
        <v>-21.155554698544101</v>
      </c>
      <c r="J3648">
        <v>3.9723851279641198</v>
      </c>
      <c r="K3648">
        <v>65.618903734546606</v>
      </c>
      <c r="L3648">
        <v>68.197857864094004</v>
      </c>
      <c r="M3648">
        <v>57.663849874286697</v>
      </c>
      <c r="N3648">
        <v>2.0831623230042999</v>
      </c>
      <c r="O3648">
        <v>39.313432835820798</v>
      </c>
      <c r="P3648">
        <v>22.823098075160399</v>
      </c>
      <c r="Q3648">
        <v>0.12955134330255</v>
      </c>
    </row>
    <row r="3649" spans="1:17" hidden="1" x14ac:dyDescent="0.3">
      <c r="A3649" t="s">
        <v>7461</v>
      </c>
      <c r="B3649" t="s">
        <v>7462</v>
      </c>
      <c r="C3649" t="str">
        <f>IFERROR(VLOOKUP(Table1[[#This Row],[Ticker]],[1]!Table1[[Symbol]:[Industry]],2,FALSE),"-")</f>
        <v>-</v>
      </c>
      <c r="E3649">
        <v>34.310178499999999</v>
      </c>
      <c r="F3649">
        <v>100.85</v>
      </c>
      <c r="G3649">
        <v>-3.8477403699391699</v>
      </c>
      <c r="H3649">
        <v>10.2981771733774</v>
      </c>
      <c r="I3649">
        <v>-6.4782660663764098</v>
      </c>
      <c r="J3649">
        <v>-9.7394466765461001</v>
      </c>
      <c r="K3649">
        <v>94.231852664952299</v>
      </c>
      <c r="L3649">
        <v>93.402208342894397</v>
      </c>
      <c r="M3649">
        <v>58.964425078174898</v>
      </c>
      <c r="N3649">
        <v>2.0747587928327</v>
      </c>
      <c r="O3649">
        <v>18.790282597917699</v>
      </c>
      <c r="P3649">
        <v>27.159248518471799</v>
      </c>
      <c r="Q3649">
        <v>1.4082447361788E-2</v>
      </c>
    </row>
    <row r="3650" spans="1:17" hidden="1" x14ac:dyDescent="0.3">
      <c r="A3650" t="s">
        <v>7463</v>
      </c>
      <c r="B3650" t="s">
        <v>7464</v>
      </c>
      <c r="C3650" t="str">
        <f>IFERROR(VLOOKUP(Table1[[#This Row],[Ticker]],[1]!Table1[[Symbol]:[Industry]],2,FALSE),"-")</f>
        <v>-</v>
      </c>
      <c r="D3650" t="s">
        <v>1521</v>
      </c>
      <c r="E3650">
        <v>34.304852500000003</v>
      </c>
      <c r="F3650">
        <v>58.07</v>
      </c>
      <c r="G3650">
        <v>7.2261442094743797</v>
      </c>
      <c r="H3650">
        <v>-0.59310317982340099</v>
      </c>
      <c r="I3650">
        <v>-26.656157534363501</v>
      </c>
      <c r="J3650">
        <v>-5.4961162636866598</v>
      </c>
      <c r="K3650">
        <v>57.001540756668</v>
      </c>
      <c r="L3650">
        <v>55.244797958840401</v>
      </c>
      <c r="M3650">
        <v>58.743472425500599</v>
      </c>
      <c r="N3650">
        <v>0.750834700922415</v>
      </c>
      <c r="O3650">
        <v>29.154468744618502</v>
      </c>
      <c r="P3650">
        <v>37.086874409820503</v>
      </c>
      <c r="Q3650">
        <v>2.0801647843186E-2</v>
      </c>
    </row>
    <row r="3651" spans="1:17" hidden="1" x14ac:dyDescent="0.3">
      <c r="A3651" t="s">
        <v>7465</v>
      </c>
      <c r="B3651" t="s">
        <v>7466</v>
      </c>
      <c r="C3651" t="str">
        <f>IFERROR(VLOOKUP(Table1[[#This Row],[Ticker]],[1]!Table1[[Symbol]:[Industry]],2,FALSE),"-")</f>
        <v>-</v>
      </c>
      <c r="E3651">
        <v>34.282499999999999</v>
      </c>
      <c r="F3651">
        <v>32.65</v>
      </c>
      <c r="G3651">
        <v>-45.700190423875299</v>
      </c>
      <c r="H3651">
        <v>-12.319828733314299</v>
      </c>
      <c r="I3651">
        <v>-55.709908877386901</v>
      </c>
      <c r="J3651">
        <v>-9.5590855163229893</v>
      </c>
      <c r="K3651">
        <v>35.806062273365598</v>
      </c>
      <c r="L3651">
        <v>42.392000122880198</v>
      </c>
      <c r="M3651">
        <v>46.034930539501801</v>
      </c>
      <c r="N3651">
        <v>0.19580001088080001</v>
      </c>
      <c r="O3651">
        <v>88.973966309341506</v>
      </c>
      <c r="P3651">
        <v>20.925925925925899</v>
      </c>
      <c r="Q3651">
        <v>-0.17955392180605201</v>
      </c>
    </row>
    <row r="3652" spans="1:17" hidden="1" x14ac:dyDescent="0.3">
      <c r="A3652" t="s">
        <v>7467</v>
      </c>
      <c r="B3652" t="s">
        <v>7468</v>
      </c>
      <c r="C3652" t="str">
        <f>IFERROR(VLOOKUP(Table1[[#This Row],[Ticker]],[1]!Table1[[Symbol]:[Industry]],2,FALSE),"-")</f>
        <v>-</v>
      </c>
      <c r="D3652" t="s">
        <v>401</v>
      </c>
      <c r="E3652">
        <v>34.113999999999997</v>
      </c>
      <c r="F3652">
        <v>184.4</v>
      </c>
      <c r="G3652">
        <v>34.369059266893103</v>
      </c>
      <c r="H3652">
        <v>-5.7753039432070796</v>
      </c>
      <c r="I3652">
        <v>75.968445370565505</v>
      </c>
      <c r="J3652">
        <v>-8.1171671108418408</v>
      </c>
      <c r="K3652">
        <v>168.29854025379001</v>
      </c>
      <c r="L3652">
        <v>129.89302506561299</v>
      </c>
      <c r="M3652">
        <v>49.370605520646599</v>
      </c>
      <c r="N3652">
        <v>0.389630964487511</v>
      </c>
      <c r="O3652">
        <v>21.583514099782999</v>
      </c>
      <c r="P3652">
        <v>133.12262958280601</v>
      </c>
      <c r="Q3652">
        <v>0.161167665349808</v>
      </c>
    </row>
    <row r="3653" spans="1:17" hidden="1" x14ac:dyDescent="0.3">
      <c r="A3653" t="s">
        <v>7469</v>
      </c>
      <c r="B3653" t="s">
        <v>7470</v>
      </c>
      <c r="C3653" t="str">
        <f>IFERROR(VLOOKUP(Table1[[#This Row],[Ticker]],[1]!Table1[[Symbol]:[Industry]],2,FALSE),"-")</f>
        <v>-</v>
      </c>
      <c r="D3653" t="s">
        <v>401</v>
      </c>
      <c r="E3653">
        <v>34.100780800000003</v>
      </c>
      <c r="F3653">
        <v>17.440000000000001</v>
      </c>
      <c r="G3653">
        <v>82.207211143431394</v>
      </c>
      <c r="H3653">
        <v>-10.2772196520193</v>
      </c>
      <c r="I3653">
        <v>-20.1168163298777</v>
      </c>
      <c r="J3653">
        <v>-4.0528396254617203</v>
      </c>
      <c r="K3653">
        <v>18.127296335200199</v>
      </c>
      <c r="L3653">
        <v>15.927900336824299</v>
      </c>
      <c r="M3653">
        <v>42.502733977216401</v>
      </c>
      <c r="N3653">
        <v>2.6320002054937199</v>
      </c>
      <c r="O3653">
        <v>30.963302752293501</v>
      </c>
      <c r="P3653">
        <v>141.551246537396</v>
      </c>
      <c r="Q3653">
        <v>9.8697130088067006E-2</v>
      </c>
    </row>
    <row r="3654" spans="1:17" hidden="1" x14ac:dyDescent="0.3">
      <c r="A3654" t="s">
        <v>7471</v>
      </c>
      <c r="B3654" t="s">
        <v>7472</v>
      </c>
      <c r="C3654" t="str">
        <f>IFERROR(VLOOKUP(Table1[[#This Row],[Ticker]],[1]!Table1[[Symbol]:[Industry]],2,FALSE),"-")</f>
        <v>-</v>
      </c>
      <c r="D3654" t="s">
        <v>59</v>
      </c>
      <c r="E3654">
        <v>34.040607699999903</v>
      </c>
      <c r="F3654">
        <v>5.5</v>
      </c>
      <c r="G3654">
        <v>-5.5931859894901201</v>
      </c>
      <c r="H3654">
        <v>-1.87035303188851</v>
      </c>
      <c r="I3654">
        <v>-12.2495918825592</v>
      </c>
      <c r="J3654">
        <v>1.0670674632677399</v>
      </c>
      <c r="K3654">
        <v>3.84060084798248</v>
      </c>
      <c r="L3654">
        <v>2.670549716824</v>
      </c>
      <c r="M3654">
        <v>38.443217552922597</v>
      </c>
      <c r="N3654">
        <v>1</v>
      </c>
      <c r="Q3654">
        <v>2.0202940921462999E-2</v>
      </c>
    </row>
    <row r="3655" spans="1:17" hidden="1" x14ac:dyDescent="0.3">
      <c r="A3655" t="s">
        <v>7473</v>
      </c>
      <c r="B3655" t="s">
        <v>7474</v>
      </c>
      <c r="C3655" t="str">
        <f>IFERROR(VLOOKUP(Table1[[#This Row],[Ticker]],[1]!Table1[[Symbol]:[Industry]],2,FALSE),"-")</f>
        <v>-</v>
      </c>
      <c r="D3655" t="s">
        <v>948</v>
      </c>
      <c r="E3655">
        <v>33.912431142000003</v>
      </c>
      <c r="F3655">
        <v>25.03</v>
      </c>
      <c r="G3655">
        <v>2.35031716632834</v>
      </c>
      <c r="H3655">
        <v>9.6995753247756298</v>
      </c>
      <c r="I3655">
        <v>-2.7017022819946699</v>
      </c>
      <c r="J3655">
        <v>7.1340290614069701</v>
      </c>
      <c r="K3655">
        <v>21.7399464756149</v>
      </c>
      <c r="L3655">
        <v>22.054192759110901</v>
      </c>
      <c r="M3655">
        <v>92.523847750520801</v>
      </c>
      <c r="N3655">
        <v>3.2383022341230401</v>
      </c>
      <c r="O3655">
        <v>39.632441070715103</v>
      </c>
      <c r="P3655">
        <v>40.617977528089803</v>
      </c>
      <c r="Q3655">
        <v>5.5949803198523003E-2</v>
      </c>
    </row>
    <row r="3656" spans="1:17" hidden="1" x14ac:dyDescent="0.3">
      <c r="A3656" t="s">
        <v>7475</v>
      </c>
      <c r="B3656" t="s">
        <v>7476</v>
      </c>
      <c r="C3656" t="str">
        <f>IFERROR(VLOOKUP(Table1[[#This Row],[Ticker]],[1]!Table1[[Symbol]:[Industry]],2,FALSE),"-")</f>
        <v>-</v>
      </c>
      <c r="E3656">
        <v>33.911364749999997</v>
      </c>
      <c r="F3656">
        <v>107.65</v>
      </c>
      <c r="G3656">
        <v>60.249683809537302</v>
      </c>
      <c r="H3656">
        <v>-7.4994418742415601</v>
      </c>
      <c r="I3656">
        <v>-27.901449825662802</v>
      </c>
      <c r="J3656">
        <v>-1.2750618476839399</v>
      </c>
      <c r="K3656">
        <v>121.478717329107</v>
      </c>
      <c r="L3656">
        <v>115.117246613221</v>
      </c>
      <c r="M3656">
        <v>0.286662679983678</v>
      </c>
      <c r="N3656">
        <v>5.7169634489222097E-2</v>
      </c>
      <c r="O3656">
        <v>85.322805387830897</v>
      </c>
      <c r="P3656">
        <v>138.69179600886901</v>
      </c>
    </row>
    <row r="3657" spans="1:17" hidden="1" x14ac:dyDescent="0.3">
      <c r="A3657" t="s">
        <v>7477</v>
      </c>
      <c r="B3657" t="s">
        <v>7478</v>
      </c>
      <c r="C3657" t="str">
        <f>IFERROR(VLOOKUP(Table1[[#This Row],[Ticker]],[1]!Table1[[Symbol]:[Industry]],2,FALSE),"-")</f>
        <v>-</v>
      </c>
      <c r="D3657" t="s">
        <v>617</v>
      </c>
      <c r="E3657">
        <v>33.856463423999998</v>
      </c>
      <c r="F3657">
        <v>85.84</v>
      </c>
      <c r="G3657">
        <v>9.4617511438928794</v>
      </c>
      <c r="H3657">
        <v>15.2291295543298</v>
      </c>
      <c r="I3657">
        <v>0.191472055463838</v>
      </c>
      <c r="J3657">
        <v>2.2309622487015899</v>
      </c>
      <c r="K3657">
        <v>80.413991729332096</v>
      </c>
      <c r="L3657">
        <v>77.385579729279698</v>
      </c>
      <c r="M3657">
        <v>67.181156681511197</v>
      </c>
      <c r="N3657">
        <v>1.3036428172203001</v>
      </c>
      <c r="O3657">
        <v>36.288443616029802</v>
      </c>
      <c r="P3657">
        <v>40.721311475409799</v>
      </c>
      <c r="Q3657">
        <v>3.0229312809412E-2</v>
      </c>
    </row>
    <row r="3658" spans="1:17" hidden="1" x14ac:dyDescent="0.3">
      <c r="A3658" t="s">
        <v>7479</v>
      </c>
      <c r="B3658" t="s">
        <v>7480</v>
      </c>
      <c r="C3658" t="str">
        <f>IFERROR(VLOOKUP(Table1[[#This Row],[Ticker]],[1]!Table1[[Symbol]:[Industry]],2,FALSE),"-")</f>
        <v>-</v>
      </c>
      <c r="D3658" t="s">
        <v>617</v>
      </c>
      <c r="E3658">
        <v>33.830826999999999</v>
      </c>
      <c r="F3658">
        <v>80.540000000000006</v>
      </c>
      <c r="G3658">
        <v>95.303769780250605</v>
      </c>
      <c r="H3658">
        <v>51.843841707847901</v>
      </c>
      <c r="I3658">
        <v>44.385337188900301</v>
      </c>
      <c r="J3658">
        <v>29.987233234283199</v>
      </c>
      <c r="K3658">
        <v>54.471964704221598</v>
      </c>
      <c r="L3658">
        <v>46.5787502750849</v>
      </c>
      <c r="M3658">
        <v>93.997852094939702</v>
      </c>
      <c r="N3658">
        <v>3.2605867842524199</v>
      </c>
      <c r="O3658">
        <v>10.3799354358082</v>
      </c>
      <c r="P3658">
        <v>151.53029356651999</v>
      </c>
      <c r="Q3658">
        <v>0.19418832228168301</v>
      </c>
    </row>
    <row r="3659" spans="1:17" hidden="1" x14ac:dyDescent="0.3">
      <c r="A3659" t="s">
        <v>7481</v>
      </c>
      <c r="B3659" t="s">
        <v>7482</v>
      </c>
      <c r="C3659" t="str">
        <f>IFERROR(VLOOKUP(Table1[[#This Row],[Ticker]],[1]!Table1[[Symbol]:[Industry]],2,FALSE),"-")</f>
        <v>-</v>
      </c>
      <c r="D3659" t="s">
        <v>401</v>
      </c>
      <c r="E3659">
        <v>33.6</v>
      </c>
      <c r="F3659">
        <v>3.36</v>
      </c>
      <c r="G3659">
        <v>-4.0541254771550399</v>
      </c>
      <c r="H3659">
        <v>10.581738937566501</v>
      </c>
      <c r="I3659">
        <v>22.9367467104817</v>
      </c>
      <c r="J3659">
        <v>19.479655133448102</v>
      </c>
      <c r="K3659">
        <v>2.7960185035744001</v>
      </c>
      <c r="L3659">
        <v>2.7735293350528498</v>
      </c>
      <c r="M3659">
        <v>91.052008030347395</v>
      </c>
      <c r="N3659">
        <v>1.3280737069103501</v>
      </c>
      <c r="O3659">
        <v>69.345238095238102</v>
      </c>
      <c r="P3659">
        <v>68</v>
      </c>
      <c r="Q3659">
        <v>8.6882752266617999E-2</v>
      </c>
    </row>
    <row r="3660" spans="1:17" hidden="1" x14ac:dyDescent="0.3">
      <c r="A3660" t="s">
        <v>7483</v>
      </c>
      <c r="B3660" t="s">
        <v>7484</v>
      </c>
      <c r="C3660" t="str">
        <f>IFERROR(VLOOKUP(Table1[[#This Row],[Ticker]],[1]!Table1[[Symbol]:[Industry]],2,FALSE),"-")</f>
        <v>-</v>
      </c>
      <c r="D3660" t="s">
        <v>109</v>
      </c>
      <c r="E3660">
        <v>33.521841999999999</v>
      </c>
      <c r="F3660">
        <v>25.79</v>
      </c>
      <c r="G3660">
        <v>319.30140794746802</v>
      </c>
      <c r="H3660">
        <v>95.179901254539701</v>
      </c>
      <c r="I3660">
        <v>88.074567193344095</v>
      </c>
      <c r="J3660">
        <v>-17.2549973546706</v>
      </c>
      <c r="K3660">
        <v>16.764666716900201</v>
      </c>
      <c r="L3660">
        <v>13.2524577104251</v>
      </c>
      <c r="M3660">
        <v>68.542133962772496</v>
      </c>
      <c r="N3660">
        <v>2.6347182229535102</v>
      </c>
      <c r="O3660">
        <v>14.385420705699801</v>
      </c>
      <c r="P3660">
        <v>454.62365591397798</v>
      </c>
      <c r="Q3660">
        <v>5.5353646441814001E-2</v>
      </c>
    </row>
    <row r="3661" spans="1:17" hidden="1" x14ac:dyDescent="0.3">
      <c r="A3661" t="s">
        <v>7485</v>
      </c>
      <c r="B3661" t="s">
        <v>7486</v>
      </c>
      <c r="C3661" t="str">
        <f>IFERROR(VLOOKUP(Table1[[#This Row],[Ticker]],[1]!Table1[[Symbol]:[Industry]],2,FALSE),"-")</f>
        <v>-</v>
      </c>
      <c r="D3661" t="s">
        <v>401</v>
      </c>
      <c r="E3661">
        <v>33.503799999999998</v>
      </c>
      <c r="F3661">
        <v>3.14</v>
      </c>
      <c r="G3661">
        <v>-21.380254532549799</v>
      </c>
      <c r="H3661">
        <v>-3.4453878201874999</v>
      </c>
      <c r="I3661">
        <v>23.341815260544099</v>
      </c>
      <c r="J3661">
        <v>1.0505195476649001</v>
      </c>
      <c r="K3661">
        <v>3.08957800573168</v>
      </c>
      <c r="L3661">
        <v>2.79530636334886</v>
      </c>
      <c r="M3661">
        <v>46.211310626165002</v>
      </c>
      <c r="N3661">
        <v>0.22743080526586601</v>
      </c>
      <c r="O3661">
        <v>43.312101910827998</v>
      </c>
      <c r="P3661">
        <v>82.558139534883693</v>
      </c>
      <c r="Q3661">
        <v>2.1932119417604999E-2</v>
      </c>
    </row>
    <row r="3662" spans="1:17" hidden="1" x14ac:dyDescent="0.3">
      <c r="A3662" t="s">
        <v>7487</v>
      </c>
      <c r="B3662" t="s">
        <v>7488</v>
      </c>
      <c r="C3662" t="str">
        <f>IFERROR(VLOOKUP(Table1[[#This Row],[Ticker]],[1]!Table1[[Symbol]:[Industry]],2,FALSE),"-")</f>
        <v>-</v>
      </c>
      <c r="D3662" t="s">
        <v>252</v>
      </c>
      <c r="E3662">
        <v>33.443160300000002</v>
      </c>
      <c r="F3662">
        <v>26.51</v>
      </c>
      <c r="G3662">
        <v>-7.0055501806104097</v>
      </c>
      <c r="H3662">
        <v>18.664941687402202</v>
      </c>
      <c r="I3662">
        <v>45.7946067219562</v>
      </c>
      <c r="J3662">
        <v>0.60546912576737399</v>
      </c>
      <c r="K3662">
        <v>22.511567317217299</v>
      </c>
      <c r="L3662">
        <v>19.769411495206501</v>
      </c>
      <c r="M3662">
        <v>58.441650301135702</v>
      </c>
      <c r="N3662">
        <v>2.1305023062537698</v>
      </c>
      <c r="O3662">
        <v>12.749905695963699</v>
      </c>
      <c r="P3662">
        <v>88.014184397163106</v>
      </c>
      <c r="Q3662">
        <v>0.101229554980886</v>
      </c>
    </row>
    <row r="3663" spans="1:17" hidden="1" x14ac:dyDescent="0.3">
      <c r="A3663" t="s">
        <v>7489</v>
      </c>
      <c r="B3663" t="s">
        <v>7490</v>
      </c>
      <c r="C3663" t="str">
        <f>IFERROR(VLOOKUP(Table1[[#This Row],[Ticker]],[1]!Table1[[Symbol]:[Industry]],2,FALSE),"-")</f>
        <v>-</v>
      </c>
      <c r="E3663">
        <v>33.442798099999997</v>
      </c>
      <c r="F3663">
        <v>26.39</v>
      </c>
      <c r="G3663">
        <v>-49.389458191137599</v>
      </c>
      <c r="H3663">
        <v>-11.709968190031001</v>
      </c>
      <c r="I3663">
        <v>-62.767937698797098</v>
      </c>
      <c r="J3663">
        <v>-3.5343211069431999</v>
      </c>
      <c r="K3663">
        <v>29.145403532738602</v>
      </c>
      <c r="L3663">
        <v>37.186257149647602</v>
      </c>
      <c r="M3663">
        <v>42.408618567475898</v>
      </c>
      <c r="N3663">
        <v>0.98585858585858499</v>
      </c>
      <c r="O3663">
        <v>159.56801818870699</v>
      </c>
      <c r="P3663">
        <v>8.1114297419090597</v>
      </c>
      <c r="Q3663">
        <v>3.2532986283517001E-2</v>
      </c>
    </row>
    <row r="3664" spans="1:17" hidden="1" x14ac:dyDescent="0.3">
      <c r="A3664" t="s">
        <v>7491</v>
      </c>
      <c r="B3664" t="s">
        <v>7492</v>
      </c>
      <c r="C3664" t="str">
        <f>IFERROR(VLOOKUP(Table1[[#This Row],[Ticker]],[1]!Table1[[Symbol]:[Industry]],2,FALSE),"-")</f>
        <v>-</v>
      </c>
      <c r="E3664">
        <v>33.434199999999997</v>
      </c>
      <c r="F3664">
        <v>4.45</v>
      </c>
      <c r="K3664">
        <v>4.2784012200506201</v>
      </c>
      <c r="L3664">
        <v>4.6367428745490402</v>
      </c>
      <c r="M3664">
        <v>37.211772227299498</v>
      </c>
      <c r="N3664">
        <v>1</v>
      </c>
      <c r="Q3664">
        <v>4.2811073451381999E-2</v>
      </c>
    </row>
    <row r="3665" spans="1:17" hidden="1" x14ac:dyDescent="0.3">
      <c r="A3665" t="s">
        <v>7493</v>
      </c>
      <c r="B3665" t="s">
        <v>7494</v>
      </c>
      <c r="C3665" t="str">
        <f>IFERROR(VLOOKUP(Table1[[#This Row],[Ticker]],[1]!Table1[[Symbol]:[Industry]],2,FALSE),"-")</f>
        <v>-</v>
      </c>
      <c r="D3665" t="s">
        <v>617</v>
      </c>
      <c r="E3665">
        <v>33.370417500000002</v>
      </c>
      <c r="F3665">
        <v>169.35</v>
      </c>
      <c r="G3665">
        <v>-8.0347481864494092</v>
      </c>
      <c r="H3665">
        <v>-5.8736750030759097</v>
      </c>
      <c r="I3665">
        <v>-9.1484723924711897</v>
      </c>
      <c r="J3665">
        <v>3.3680209065800999</v>
      </c>
      <c r="K3665">
        <v>168.79378301757001</v>
      </c>
      <c r="L3665">
        <v>163.06974405997099</v>
      </c>
      <c r="M3665">
        <v>58.467818108412303</v>
      </c>
      <c r="N3665">
        <v>0.854449645506556</v>
      </c>
      <c r="O3665">
        <v>29.0227339828757</v>
      </c>
      <c r="P3665">
        <v>33.451536643026003</v>
      </c>
      <c r="Q3665">
        <v>4.2433642867162003E-2</v>
      </c>
    </row>
    <row r="3666" spans="1:17" hidden="1" x14ac:dyDescent="0.3">
      <c r="A3666" t="s">
        <v>7495</v>
      </c>
      <c r="B3666" t="s">
        <v>7496</v>
      </c>
      <c r="C3666" t="str">
        <f>IFERROR(VLOOKUP(Table1[[#This Row],[Ticker]],[1]!Table1[[Symbol]:[Industry]],2,FALSE),"-")</f>
        <v>-</v>
      </c>
      <c r="D3666" t="s">
        <v>7497</v>
      </c>
      <c r="E3666">
        <v>33.369712749999998</v>
      </c>
      <c r="F3666">
        <v>36.25</v>
      </c>
      <c r="G3666">
        <v>-41.613927067950698</v>
      </c>
      <c r="H3666">
        <v>-7.2044566235040897</v>
      </c>
      <c r="I3666">
        <v>-35.606805792469899</v>
      </c>
      <c r="J3666">
        <v>4.9749381523160503</v>
      </c>
      <c r="K3666">
        <v>34.437290518551997</v>
      </c>
      <c r="M3666">
        <v>71.7373458781409</v>
      </c>
      <c r="N3666">
        <v>1.32911392405063</v>
      </c>
      <c r="O3666">
        <v>58.758620689655103</v>
      </c>
      <c r="P3666">
        <v>35.261194029850699</v>
      </c>
    </row>
    <row r="3667" spans="1:17" hidden="1" x14ac:dyDescent="0.3">
      <c r="A3667" t="s">
        <v>7498</v>
      </c>
      <c r="B3667" t="s">
        <v>7499</v>
      </c>
      <c r="C3667" t="str">
        <f>IFERROR(VLOOKUP(Table1[[#This Row],[Ticker]],[1]!Table1[[Symbol]:[Industry]],2,FALSE),"-")</f>
        <v>-</v>
      </c>
      <c r="D3667" t="s">
        <v>21</v>
      </c>
      <c r="E3667">
        <v>33.241440400000002</v>
      </c>
      <c r="F3667">
        <v>11.08</v>
      </c>
      <c r="G3667">
        <v>328.74459618941302</v>
      </c>
      <c r="H3667">
        <v>107.57184122148099</v>
      </c>
      <c r="I3667">
        <v>81.028346559354603</v>
      </c>
      <c r="J3667">
        <v>19.964892228090999</v>
      </c>
      <c r="K3667">
        <v>6.1157113324087797</v>
      </c>
      <c r="L3667">
        <v>4.8684537828783299</v>
      </c>
      <c r="M3667">
        <v>97.344061233557795</v>
      </c>
      <c r="N3667">
        <v>3.38192786754224</v>
      </c>
      <c r="O3667">
        <v>0</v>
      </c>
      <c r="P3667">
        <v>390.26548672566298</v>
      </c>
      <c r="Q3667">
        <v>0.177605187978954</v>
      </c>
    </row>
    <row r="3668" spans="1:17" hidden="1" x14ac:dyDescent="0.3">
      <c r="A3668" t="s">
        <v>7500</v>
      </c>
      <c r="B3668" t="s">
        <v>7501</v>
      </c>
      <c r="C3668" t="str">
        <f>IFERROR(VLOOKUP(Table1[[#This Row],[Ticker]],[1]!Table1[[Symbol]:[Industry]],2,FALSE),"-")</f>
        <v>-</v>
      </c>
      <c r="E3668">
        <v>33.154650455000002</v>
      </c>
      <c r="F3668">
        <v>66.349999999999994</v>
      </c>
      <c r="G3668">
        <v>-43.186581803785998</v>
      </c>
      <c r="H3668">
        <v>11.7732853984856</v>
      </c>
      <c r="I3668">
        <v>-29.835829663124098</v>
      </c>
      <c r="J3668">
        <v>1.2249381523160401</v>
      </c>
      <c r="K3668">
        <v>68.510160122407797</v>
      </c>
      <c r="M3668">
        <v>52.513024465749801</v>
      </c>
      <c r="O3668">
        <v>34.137151469480003</v>
      </c>
      <c r="P3668">
        <v>33.072603289209702</v>
      </c>
    </row>
    <row r="3669" spans="1:17" hidden="1" x14ac:dyDescent="0.3">
      <c r="A3669" t="s">
        <v>7502</v>
      </c>
      <c r="B3669" t="s">
        <v>7503</v>
      </c>
      <c r="C3669" t="str">
        <f>IFERROR(VLOOKUP(Table1[[#This Row],[Ticker]],[1]!Table1[[Symbol]:[Industry]],2,FALSE),"-")</f>
        <v>-</v>
      </c>
      <c r="D3669" t="s">
        <v>482</v>
      </c>
      <c r="E3669">
        <v>33.130447109999999</v>
      </c>
      <c r="F3669">
        <v>119.85</v>
      </c>
      <c r="G3669">
        <v>-56.848477241403302</v>
      </c>
      <c r="H3669">
        <v>-16.371681621875599</v>
      </c>
      <c r="I3669">
        <v>-42.524751456097597</v>
      </c>
      <c r="J3669">
        <v>2.7771668781152399</v>
      </c>
      <c r="K3669">
        <v>122.168746831251</v>
      </c>
      <c r="L3669">
        <v>131.22709948901399</v>
      </c>
      <c r="M3669">
        <v>57.888795540653199</v>
      </c>
      <c r="N3669">
        <v>1.01672903367818</v>
      </c>
      <c r="O3669">
        <v>66.875260742594904</v>
      </c>
      <c r="P3669">
        <v>16.077481840193698</v>
      </c>
      <c r="Q3669">
        <v>4.5013694186337001E-2</v>
      </c>
    </row>
    <row r="3670" spans="1:17" hidden="1" x14ac:dyDescent="0.3">
      <c r="A3670" t="s">
        <v>7504</v>
      </c>
      <c r="B3670" t="s">
        <v>7505</v>
      </c>
      <c r="C3670" t="str">
        <f>IFERROR(VLOOKUP(Table1[[#This Row],[Ticker]],[1]!Table1[[Symbol]:[Industry]],2,FALSE),"-")</f>
        <v>-</v>
      </c>
      <c r="E3670">
        <v>32.979999999999997</v>
      </c>
      <c r="F3670">
        <v>16.489999999999998</v>
      </c>
      <c r="G3670">
        <v>9.8283547389732799</v>
      </c>
      <c r="H3670">
        <v>20.2104817898805</v>
      </c>
      <c r="I3670">
        <v>-14.6019491242452</v>
      </c>
      <c r="J3670">
        <v>-1.92826849851529</v>
      </c>
      <c r="K3670">
        <v>15.442398874845299</v>
      </c>
      <c r="L3670">
        <v>14.6330188209065</v>
      </c>
      <c r="M3670">
        <v>47.492595097745003</v>
      </c>
      <c r="N3670">
        <v>1.43030406866465</v>
      </c>
      <c r="O3670">
        <v>27.349909035779199</v>
      </c>
      <c r="P3670">
        <v>54.112149532710198</v>
      </c>
      <c r="Q3670">
        <v>2.9414371722139999E-3</v>
      </c>
    </row>
    <row r="3671" spans="1:17" hidden="1" x14ac:dyDescent="0.3">
      <c r="A3671" t="s">
        <v>7506</v>
      </c>
      <c r="B3671" t="s">
        <v>7507</v>
      </c>
      <c r="C3671" t="str">
        <f>IFERROR(VLOOKUP(Table1[[#This Row],[Ticker]],[1]!Table1[[Symbol]:[Industry]],2,FALSE),"-")</f>
        <v>-</v>
      </c>
      <c r="D3671" t="s">
        <v>546</v>
      </c>
      <c r="E3671">
        <v>32.864654999999999</v>
      </c>
      <c r="F3671">
        <v>107.7</v>
      </c>
      <c r="G3671">
        <v>54.897281558779802</v>
      </c>
      <c r="H3671">
        <v>36.270705287636503</v>
      </c>
      <c r="I3671">
        <v>36.548711812268202</v>
      </c>
      <c r="J3671">
        <v>13.8410867327222</v>
      </c>
      <c r="K3671">
        <v>83.076447232320604</v>
      </c>
      <c r="L3671">
        <v>73.185723421956197</v>
      </c>
      <c r="M3671">
        <v>92.189200194660202</v>
      </c>
      <c r="N3671">
        <v>1.2932999625836701</v>
      </c>
      <c r="O3671">
        <v>0</v>
      </c>
      <c r="Q3671">
        <v>9.8647179126614998E-2</v>
      </c>
    </row>
    <row r="3672" spans="1:17" hidden="1" x14ac:dyDescent="0.3">
      <c r="A3672" t="s">
        <v>7508</v>
      </c>
      <c r="B3672" t="s">
        <v>7509</v>
      </c>
      <c r="C3672" t="str">
        <f>IFERROR(VLOOKUP(Table1[[#This Row],[Ticker]],[1]!Table1[[Symbol]:[Industry]],2,FALSE),"-")</f>
        <v>-</v>
      </c>
      <c r="E3672">
        <v>32.786572</v>
      </c>
      <c r="F3672">
        <v>0.91</v>
      </c>
      <c r="G3672">
        <v>10.4671310560633</v>
      </c>
      <c r="H3672">
        <v>24.445002570202799</v>
      </c>
      <c r="I3672">
        <v>23.817883196725202</v>
      </c>
      <c r="J3672">
        <v>34.439223866601701</v>
      </c>
      <c r="K3672">
        <v>0.75353767287543305</v>
      </c>
      <c r="L3672">
        <v>0.74161066496504702</v>
      </c>
      <c r="M3672">
        <v>67.054127406110894</v>
      </c>
      <c r="N3672">
        <v>2.1848196869371601</v>
      </c>
      <c r="O3672">
        <v>21.9780219780219</v>
      </c>
      <c r="P3672">
        <v>71.698113207547095</v>
      </c>
      <c r="Q3672">
        <v>9.8859144785591005E-2</v>
      </c>
    </row>
    <row r="3673" spans="1:17" hidden="1" x14ac:dyDescent="0.3">
      <c r="A3673" t="s">
        <v>7510</v>
      </c>
      <c r="B3673" t="s">
        <v>7511</v>
      </c>
      <c r="C3673" t="str">
        <f>IFERROR(VLOOKUP(Table1[[#This Row],[Ticker]],[1]!Table1[[Symbol]:[Industry]],2,FALSE),"-")</f>
        <v>-</v>
      </c>
      <c r="D3673" t="s">
        <v>401</v>
      </c>
      <c r="E3673">
        <v>32.740200000000002</v>
      </c>
      <c r="F3673">
        <v>60.63</v>
      </c>
      <c r="G3673">
        <v>57.652574199537</v>
      </c>
      <c r="H3673">
        <v>6.7664861035977699</v>
      </c>
      <c r="I3673">
        <v>57.6863243661927</v>
      </c>
      <c r="J3673">
        <v>-5.0250618476839399</v>
      </c>
      <c r="K3673">
        <v>55.269122398973401</v>
      </c>
      <c r="L3673">
        <v>43.314641138404802</v>
      </c>
      <c r="M3673">
        <v>64.730135205228905</v>
      </c>
      <c r="N3673">
        <v>0.72407579340215</v>
      </c>
      <c r="O3673">
        <v>40.227610094012803</v>
      </c>
      <c r="P3673">
        <v>195.180136319376</v>
      </c>
      <c r="Q3673">
        <v>0.20680038829722799</v>
      </c>
    </row>
    <row r="3674" spans="1:17" hidden="1" x14ac:dyDescent="0.3">
      <c r="A3674" t="s">
        <v>7512</v>
      </c>
      <c r="B3674" t="s">
        <v>7513</v>
      </c>
      <c r="C3674" t="str">
        <f>IFERROR(VLOOKUP(Table1[[#This Row],[Ticker]],[1]!Table1[[Symbol]:[Industry]],2,FALSE),"-")</f>
        <v>-</v>
      </c>
      <c r="D3674" t="s">
        <v>252</v>
      </c>
      <c r="E3674">
        <v>32.655981599999997</v>
      </c>
      <c r="F3674">
        <v>82.3</v>
      </c>
      <c r="G3674">
        <v>-22.504476788244201</v>
      </c>
      <c r="H3674">
        <v>-1.5824574110490899E-2</v>
      </c>
      <c r="I3674">
        <v>-15.4634228828475</v>
      </c>
      <c r="J3674">
        <v>9.7002429201096696E-2</v>
      </c>
      <c r="K3674">
        <v>81.733616249878594</v>
      </c>
      <c r="L3674">
        <v>81.308685818138699</v>
      </c>
      <c r="M3674">
        <v>45.570831378389101</v>
      </c>
      <c r="N3674">
        <v>0.35443757233606799</v>
      </c>
      <c r="O3674">
        <v>31.4094775212636</v>
      </c>
      <c r="P3674">
        <v>13.360881542699699</v>
      </c>
      <c r="Q3674">
        <v>-0.105291803729096</v>
      </c>
    </row>
    <row r="3675" spans="1:17" hidden="1" x14ac:dyDescent="0.3">
      <c r="A3675" t="s">
        <v>7514</v>
      </c>
      <c r="B3675" t="s">
        <v>7515</v>
      </c>
      <c r="C3675" t="str">
        <f>IFERROR(VLOOKUP(Table1[[#This Row],[Ticker]],[1]!Table1[[Symbol]:[Industry]],2,FALSE),"-")</f>
        <v>-</v>
      </c>
      <c r="D3675" t="s">
        <v>297</v>
      </c>
      <c r="E3675">
        <v>32.353881999999999</v>
      </c>
      <c r="F3675">
        <v>60.28</v>
      </c>
      <c r="G3675">
        <v>-32.413934976266198</v>
      </c>
      <c r="H3675">
        <v>17.118122859326899</v>
      </c>
      <c r="I3675">
        <v>-51.063724997591301</v>
      </c>
      <c r="J3675">
        <v>3.2311306803850601</v>
      </c>
      <c r="K3675">
        <v>73.916081039654401</v>
      </c>
      <c r="L3675">
        <v>95.744336641039695</v>
      </c>
      <c r="M3675">
        <v>8.1486498722270997E-2</v>
      </c>
      <c r="N3675">
        <v>1.2768151815181501</v>
      </c>
      <c r="O3675">
        <v>61.745189117451801</v>
      </c>
      <c r="P3675">
        <v>21.728594507269701</v>
      </c>
      <c r="Q3675">
        <v>2.734758657463E-2</v>
      </c>
    </row>
    <row r="3676" spans="1:17" hidden="1" x14ac:dyDescent="0.3">
      <c r="A3676" t="s">
        <v>7516</v>
      </c>
      <c r="B3676" t="s">
        <v>7517</v>
      </c>
      <c r="C3676" t="str">
        <f>IFERROR(VLOOKUP(Table1[[#This Row],[Ticker]],[1]!Table1[[Symbol]:[Industry]],2,FALSE),"-")</f>
        <v>-</v>
      </c>
      <c r="E3676">
        <v>32.3196522</v>
      </c>
      <c r="F3676">
        <v>8.1999999999999993</v>
      </c>
      <c r="G3676">
        <v>101.165572550249</v>
      </c>
      <c r="H3676">
        <v>-21.004265025366902</v>
      </c>
      <c r="I3676">
        <v>-28.3295429379077</v>
      </c>
      <c r="J3676">
        <v>-0.40006184768394198</v>
      </c>
      <c r="K3676">
        <v>8.8730776147020105</v>
      </c>
      <c r="L3676">
        <v>8.1568213082050196</v>
      </c>
      <c r="M3676">
        <v>42.488898103447298</v>
      </c>
      <c r="N3676">
        <v>0.77473179314567797</v>
      </c>
      <c r="O3676">
        <v>40.243902439024403</v>
      </c>
      <c r="P3676">
        <v>163.66559485530499</v>
      </c>
      <c r="Q3676">
        <v>6.9478703125265995E-2</v>
      </c>
    </row>
    <row r="3677" spans="1:17" hidden="1" x14ac:dyDescent="0.3">
      <c r="A3677" t="s">
        <v>7518</v>
      </c>
      <c r="B3677" t="s">
        <v>7519</v>
      </c>
      <c r="C3677" t="str">
        <f>IFERROR(VLOOKUP(Table1[[#This Row],[Ticker]],[1]!Table1[[Symbol]:[Industry]],2,FALSE),"-")</f>
        <v>-</v>
      </c>
      <c r="D3677" t="s">
        <v>617</v>
      </c>
      <c r="E3677">
        <v>32.231924499999998</v>
      </c>
      <c r="F3677">
        <v>63.55</v>
      </c>
      <c r="G3677">
        <v>54.929923476937603</v>
      </c>
      <c r="H3677">
        <v>14.0615337355145</v>
      </c>
      <c r="I3677">
        <v>22.494342171691599</v>
      </c>
      <c r="J3677">
        <v>13.5424833052832</v>
      </c>
      <c r="K3677">
        <v>55.896220723937901</v>
      </c>
      <c r="L3677">
        <v>49.632071723197697</v>
      </c>
      <c r="M3677">
        <v>63.614021381533099</v>
      </c>
      <c r="N3677">
        <v>0.99876317509684198</v>
      </c>
      <c r="O3677">
        <v>6.9394177812745799</v>
      </c>
      <c r="P3677">
        <v>98.593749999999901</v>
      </c>
      <c r="Q3677">
        <v>4.0687341148004E-2</v>
      </c>
    </row>
    <row r="3678" spans="1:17" hidden="1" x14ac:dyDescent="0.3">
      <c r="A3678" t="s">
        <v>7520</v>
      </c>
      <c r="B3678" t="s">
        <v>7521</v>
      </c>
      <c r="C3678" t="str">
        <f>IFERROR(VLOOKUP(Table1[[#This Row],[Ticker]],[1]!Table1[[Symbol]:[Industry]],2,FALSE),"-")</f>
        <v>-</v>
      </c>
      <c r="E3678">
        <v>32.217889800000002</v>
      </c>
      <c r="F3678">
        <v>72.459999999999994</v>
      </c>
      <c r="G3678">
        <v>34.672737300459701</v>
      </c>
      <c r="H3678">
        <v>8.4096490348493393</v>
      </c>
      <c r="I3678">
        <v>-34.497396751804601</v>
      </c>
      <c r="J3678">
        <v>1.4095019107053099</v>
      </c>
      <c r="K3678">
        <v>73.859746889428195</v>
      </c>
      <c r="L3678">
        <v>71.977577383150702</v>
      </c>
      <c r="M3678">
        <v>46.141712620547501</v>
      </c>
      <c r="N3678">
        <v>2.3539552559399799</v>
      </c>
      <c r="O3678">
        <v>57.438586806513896</v>
      </c>
      <c r="P3678">
        <v>70.413922859830606</v>
      </c>
      <c r="Q3678">
        <v>-5.7486978066670002E-3</v>
      </c>
    </row>
    <row r="3679" spans="1:17" hidden="1" x14ac:dyDescent="0.3">
      <c r="A3679" t="s">
        <v>7522</v>
      </c>
      <c r="B3679" t="s">
        <v>7523</v>
      </c>
      <c r="C3679" t="str">
        <f>IFERROR(VLOOKUP(Table1[[#This Row],[Ticker]],[1]!Table1[[Symbol]:[Industry]],2,FALSE),"-")</f>
        <v>-</v>
      </c>
      <c r="D3679" t="s">
        <v>401</v>
      </c>
      <c r="E3679">
        <v>32.200000000000003</v>
      </c>
      <c r="F3679">
        <v>32.200000000000003</v>
      </c>
      <c r="G3679">
        <v>5.7537273903528199</v>
      </c>
      <c r="H3679">
        <v>-2.0392234655052102</v>
      </c>
      <c r="I3679">
        <v>5.13049076637067</v>
      </c>
      <c r="J3679">
        <v>6.0265254539033402</v>
      </c>
      <c r="K3679">
        <v>31.952639568530198</v>
      </c>
      <c r="L3679">
        <v>28.534954453723799</v>
      </c>
      <c r="M3679">
        <v>46.032010994624898</v>
      </c>
      <c r="N3679">
        <v>0.73119779317184996</v>
      </c>
      <c r="O3679">
        <v>28.9130434782608</v>
      </c>
      <c r="P3679">
        <v>75</v>
      </c>
      <c r="Q3679">
        <v>4.4877335191353E-2</v>
      </c>
    </row>
    <row r="3680" spans="1:17" hidden="1" x14ac:dyDescent="0.3">
      <c r="A3680" t="s">
        <v>7524</v>
      </c>
      <c r="B3680" t="s">
        <v>7525</v>
      </c>
      <c r="C3680" t="str">
        <f>IFERROR(VLOOKUP(Table1[[#This Row],[Ticker]],[1]!Table1[[Symbol]:[Industry]],2,FALSE),"-")</f>
        <v>-</v>
      </c>
      <c r="E3680">
        <v>32.176000000000002</v>
      </c>
      <c r="F3680">
        <v>80.44</v>
      </c>
      <c r="G3680">
        <v>9.1612857008993593</v>
      </c>
      <c r="H3680">
        <v>-8.2532107184626593</v>
      </c>
      <c r="I3680">
        <v>-0.28079010344058702</v>
      </c>
      <c r="J3680">
        <v>-6.0943389561176797</v>
      </c>
      <c r="K3680">
        <v>83.993252433544896</v>
      </c>
      <c r="L3680">
        <v>78.7375157219128</v>
      </c>
      <c r="M3680">
        <v>49.260067402730598</v>
      </c>
      <c r="N3680">
        <v>0.402434077079107</v>
      </c>
      <c r="O3680">
        <v>42.963699651914403</v>
      </c>
      <c r="P3680">
        <v>59.287128712871201</v>
      </c>
      <c r="Q3680">
        <v>0.112867651441984</v>
      </c>
    </row>
    <row r="3681" spans="1:17" hidden="1" x14ac:dyDescent="0.3">
      <c r="A3681" t="s">
        <v>7526</v>
      </c>
      <c r="B3681" t="s">
        <v>7527</v>
      </c>
      <c r="C3681" t="str">
        <f>IFERROR(VLOOKUP(Table1[[#This Row],[Ticker]],[1]!Table1[[Symbol]:[Industry]],2,FALSE),"-")</f>
        <v>-</v>
      </c>
      <c r="D3681" t="s">
        <v>1415</v>
      </c>
      <c r="E3681">
        <v>32.17343374</v>
      </c>
      <c r="F3681">
        <v>21.35</v>
      </c>
      <c r="G3681">
        <v>36.388659776099502</v>
      </c>
      <c r="H3681">
        <v>-3.67291126199666</v>
      </c>
      <c r="I3681">
        <v>-9.3587815564320298</v>
      </c>
      <c r="J3681">
        <v>-3.9066407950523501</v>
      </c>
      <c r="K3681">
        <v>20.8375724890921</v>
      </c>
      <c r="L3681">
        <v>19.8893079454195</v>
      </c>
      <c r="M3681">
        <v>59.421174174268302</v>
      </c>
      <c r="N3681">
        <v>0.76636904761904701</v>
      </c>
      <c r="O3681">
        <v>43.325526932084301</v>
      </c>
      <c r="P3681">
        <v>61.7424242424242</v>
      </c>
    </row>
    <row r="3682" spans="1:17" hidden="1" x14ac:dyDescent="0.3">
      <c r="A3682" t="s">
        <v>7528</v>
      </c>
      <c r="B3682" t="s">
        <v>7529</v>
      </c>
      <c r="C3682" t="str">
        <f>IFERROR(VLOOKUP(Table1[[#This Row],[Ticker]],[1]!Table1[[Symbol]:[Industry]],2,FALSE),"-")</f>
        <v>-</v>
      </c>
      <c r="D3682" t="s">
        <v>21</v>
      </c>
      <c r="E3682">
        <v>32.159999999999997</v>
      </c>
      <c r="F3682">
        <v>42.88</v>
      </c>
      <c r="G3682">
        <v>1.90817561080372</v>
      </c>
      <c r="H3682">
        <v>-1.29271586039387</v>
      </c>
      <c r="I3682">
        <v>4.0457021533628996</v>
      </c>
      <c r="J3682">
        <v>2.7200955373039601</v>
      </c>
      <c r="K3682">
        <v>41.068148018391199</v>
      </c>
      <c r="L3682">
        <v>37.943584613873803</v>
      </c>
      <c r="M3682">
        <v>60.301080711206801</v>
      </c>
      <c r="N3682">
        <v>0.52827352844896702</v>
      </c>
      <c r="O3682">
        <v>22.901119402985</v>
      </c>
      <c r="P3682">
        <v>61.750282912108602</v>
      </c>
      <c r="Q3682">
        <v>1.1692366413522001E-2</v>
      </c>
    </row>
    <row r="3683" spans="1:17" hidden="1" x14ac:dyDescent="0.3">
      <c r="A3683" t="s">
        <v>7530</v>
      </c>
      <c r="B3683" t="s">
        <v>7531</v>
      </c>
      <c r="C3683" t="str">
        <f>IFERROR(VLOOKUP(Table1[[#This Row],[Ticker]],[1]!Table1[[Symbol]:[Industry]],2,FALSE),"-")</f>
        <v>-</v>
      </c>
      <c r="D3683" t="s">
        <v>292</v>
      </c>
      <c r="E3683">
        <v>32.103867000000001</v>
      </c>
      <c r="F3683">
        <v>31.19</v>
      </c>
      <c r="G3683">
        <v>-13.960907323467501</v>
      </c>
      <c r="H3683">
        <v>-13.4039644873068</v>
      </c>
      <c r="I3683">
        <v>-27.132264026343002</v>
      </c>
      <c r="J3683">
        <v>-1.4083951810172699</v>
      </c>
      <c r="K3683">
        <v>30.401116738237999</v>
      </c>
      <c r="L3683">
        <v>33.096463209663199</v>
      </c>
      <c r="M3683">
        <v>56.590832718587201</v>
      </c>
      <c r="N3683">
        <v>4.1986909946965998</v>
      </c>
      <c r="O3683">
        <v>58.704713049054099</v>
      </c>
      <c r="P3683">
        <v>24.76</v>
      </c>
      <c r="Q3683">
        <v>3.257130776434E-3</v>
      </c>
    </row>
    <row r="3684" spans="1:17" hidden="1" x14ac:dyDescent="0.3">
      <c r="A3684" t="s">
        <v>7532</v>
      </c>
      <c r="B3684" t="s">
        <v>7533</v>
      </c>
      <c r="C3684" t="str">
        <f>IFERROR(VLOOKUP(Table1[[#This Row],[Ticker]],[1]!Table1[[Symbol]:[Industry]],2,FALSE),"-")</f>
        <v>-</v>
      </c>
      <c r="D3684" t="s">
        <v>130</v>
      </c>
      <c r="E3684">
        <v>32.095035459999998</v>
      </c>
      <c r="F3684">
        <v>3.65</v>
      </c>
      <c r="G3684">
        <v>0.50830449919252596</v>
      </c>
      <c r="H3684">
        <v>-12.627647002446601</v>
      </c>
      <c r="I3684">
        <v>-25.0982504209009</v>
      </c>
      <c r="J3684">
        <v>-0.73158358681437996</v>
      </c>
      <c r="K3684">
        <v>3.7285305296467102</v>
      </c>
      <c r="L3684">
        <v>3.85025062927954</v>
      </c>
      <c r="M3684">
        <v>44.726378560636803</v>
      </c>
      <c r="N3684">
        <v>0.99543141047012296</v>
      </c>
      <c r="O3684">
        <v>75.342465753424605</v>
      </c>
      <c r="P3684">
        <v>35.185185185185098</v>
      </c>
      <c r="Q3684">
        <v>9.3850181456774998E-2</v>
      </c>
    </row>
    <row r="3685" spans="1:17" hidden="1" x14ac:dyDescent="0.3">
      <c r="A3685" t="s">
        <v>7534</v>
      </c>
      <c r="B3685" t="s">
        <v>7535</v>
      </c>
      <c r="C3685" t="str">
        <f>IFERROR(VLOOKUP(Table1[[#This Row],[Ticker]],[1]!Table1[[Symbol]:[Industry]],2,FALSE),"-")</f>
        <v>-</v>
      </c>
      <c r="D3685" t="s">
        <v>617</v>
      </c>
      <c r="E3685">
        <v>31.9827189999999</v>
      </c>
      <c r="F3685">
        <v>7.6</v>
      </c>
      <c r="G3685">
        <v>-5.5931859894901201</v>
      </c>
      <c r="H3685">
        <v>-1.87035303188851</v>
      </c>
      <c r="I3685">
        <v>-12.2495918825592</v>
      </c>
      <c r="J3685">
        <v>1.0670674632677399</v>
      </c>
      <c r="K3685">
        <v>10.0372087729983</v>
      </c>
      <c r="L3685">
        <v>10.066633630706701</v>
      </c>
      <c r="M3685">
        <v>25.7607462659657</v>
      </c>
      <c r="N3685">
        <v>1</v>
      </c>
      <c r="Q3685">
        <v>-9.4079221239847993E-2</v>
      </c>
    </row>
    <row r="3686" spans="1:17" hidden="1" x14ac:dyDescent="0.3">
      <c r="A3686" t="s">
        <v>7536</v>
      </c>
      <c r="B3686" t="s">
        <v>7537</v>
      </c>
      <c r="C3686" t="str">
        <f>IFERROR(VLOOKUP(Table1[[#This Row],[Ticker]],[1]!Table1[[Symbol]:[Industry]],2,FALSE),"-")</f>
        <v>-</v>
      </c>
      <c r="D3686" t="s">
        <v>718</v>
      </c>
      <c r="E3686">
        <v>31.948726656000002</v>
      </c>
      <c r="F3686">
        <v>314.16000000000003</v>
      </c>
      <c r="G3686">
        <v>10.870327112896501</v>
      </c>
      <c r="H3686">
        <v>-1.1791509455595</v>
      </c>
      <c r="I3686">
        <v>2.9770411091723101</v>
      </c>
      <c r="J3686">
        <v>0.83670323866233598</v>
      </c>
      <c r="K3686">
        <v>300.35111201212902</v>
      </c>
      <c r="L3686">
        <v>276.41841025377198</v>
      </c>
      <c r="M3686">
        <v>50.554369654686603</v>
      </c>
      <c r="N3686">
        <v>0.82553656566490996</v>
      </c>
      <c r="O3686">
        <v>0.57613954672777101</v>
      </c>
      <c r="P3686">
        <v>38.0862379675618</v>
      </c>
    </row>
    <row r="3687" spans="1:17" hidden="1" x14ac:dyDescent="0.3">
      <c r="A3687" t="s">
        <v>7538</v>
      </c>
      <c r="B3687" t="s">
        <v>7539</v>
      </c>
      <c r="C3687" t="str">
        <f>IFERROR(VLOOKUP(Table1[[#This Row],[Ticker]],[1]!Table1[[Symbol]:[Industry]],2,FALSE),"-")</f>
        <v>-</v>
      </c>
      <c r="D3687" t="s">
        <v>617</v>
      </c>
      <c r="E3687">
        <v>31.867413083999999</v>
      </c>
      <c r="F3687">
        <v>34.130000000000003</v>
      </c>
      <c r="G3687">
        <v>-0.74624347326154705</v>
      </c>
      <c r="H3687">
        <v>10.0867650223101</v>
      </c>
      <c r="I3687">
        <v>-3.30874480973922</v>
      </c>
      <c r="J3687">
        <v>-3.8743192027253501</v>
      </c>
      <c r="K3687">
        <v>34.239627024512899</v>
      </c>
      <c r="L3687">
        <v>31.436315797915999</v>
      </c>
      <c r="M3687">
        <v>43.201958054603097</v>
      </c>
      <c r="N3687">
        <v>2.6020960085443701</v>
      </c>
      <c r="O3687">
        <v>18.781130969821199</v>
      </c>
      <c r="P3687">
        <v>51.486906347092699</v>
      </c>
      <c r="Q3687">
        <v>5.7782499753192003E-2</v>
      </c>
    </row>
    <row r="3688" spans="1:17" hidden="1" x14ac:dyDescent="0.3">
      <c r="A3688" t="s">
        <v>7540</v>
      </c>
      <c r="B3688" t="s">
        <v>7541</v>
      </c>
      <c r="C3688" t="str">
        <f>IFERROR(VLOOKUP(Table1[[#This Row],[Ticker]],[1]!Table1[[Symbol]:[Industry]],2,FALSE),"-")</f>
        <v>-</v>
      </c>
      <c r="D3688" t="s">
        <v>43</v>
      </c>
      <c r="E3688">
        <v>31.788</v>
      </c>
      <c r="F3688">
        <v>794.7</v>
      </c>
      <c r="G3688">
        <v>246.30709499941199</v>
      </c>
      <c r="H3688">
        <v>74.577060857998802</v>
      </c>
      <c r="I3688">
        <v>33.306916363311402</v>
      </c>
      <c r="J3688">
        <v>20.2332161772595</v>
      </c>
      <c r="K3688">
        <v>536.06327425648601</v>
      </c>
      <c r="L3688">
        <v>469.01866134884199</v>
      </c>
      <c r="M3688">
        <v>80.832124856485393</v>
      </c>
      <c r="N3688">
        <v>2.3956929146802501</v>
      </c>
      <c r="O3688">
        <v>10.0604001510003</v>
      </c>
      <c r="P3688">
        <v>269.19860627177701</v>
      </c>
    </row>
    <row r="3689" spans="1:17" hidden="1" x14ac:dyDescent="0.3">
      <c r="A3689" t="s">
        <v>7542</v>
      </c>
      <c r="B3689" t="s">
        <v>7543</v>
      </c>
      <c r="C3689" t="str">
        <f>IFERROR(VLOOKUP(Table1[[#This Row],[Ticker]],[1]!Table1[[Symbol]:[Industry]],2,FALSE),"-")</f>
        <v>-</v>
      </c>
      <c r="D3689" t="s">
        <v>718</v>
      </c>
      <c r="E3689">
        <v>31.730069843999999</v>
      </c>
      <c r="F3689">
        <v>226</v>
      </c>
      <c r="G3689">
        <v>9.3359850726127593</v>
      </c>
      <c r="H3689">
        <v>-2.3376689174433598</v>
      </c>
      <c r="I3689">
        <v>3.56845277277748</v>
      </c>
      <c r="J3689">
        <v>-0.405028660851046</v>
      </c>
      <c r="K3689">
        <v>212.883047851415</v>
      </c>
      <c r="L3689">
        <v>195.608479493212</v>
      </c>
      <c r="M3689">
        <v>48.807085432446698</v>
      </c>
      <c r="N3689">
        <v>0.54604910437090404</v>
      </c>
      <c r="O3689">
        <v>0.37610619469026202</v>
      </c>
      <c r="P3689">
        <v>45.703049448778202</v>
      </c>
      <c r="Q3689">
        <v>5.0860317588420001E-3</v>
      </c>
    </row>
    <row r="3690" spans="1:17" hidden="1" x14ac:dyDescent="0.3">
      <c r="A3690" t="s">
        <v>7544</v>
      </c>
      <c r="B3690" t="s">
        <v>7545</v>
      </c>
      <c r="C3690" t="str">
        <f>IFERROR(VLOOKUP(Table1[[#This Row],[Ticker]],[1]!Table1[[Symbol]:[Industry]],2,FALSE),"-")</f>
        <v>-</v>
      </c>
      <c r="D3690" t="s">
        <v>75</v>
      </c>
      <c r="E3690">
        <v>31.726957482</v>
      </c>
      <c r="F3690">
        <v>50.58</v>
      </c>
      <c r="G3690">
        <v>-23.295653086179399</v>
      </c>
      <c r="H3690">
        <v>12.9505581257584</v>
      </c>
      <c r="I3690">
        <v>-68.937878226045896</v>
      </c>
      <c r="J3690">
        <v>13.850386180989799</v>
      </c>
      <c r="K3690">
        <v>47.731078686484899</v>
      </c>
      <c r="L3690">
        <v>54.034187429619998</v>
      </c>
      <c r="M3690">
        <v>72.606157884425201</v>
      </c>
      <c r="N3690">
        <v>0.81922714485069303</v>
      </c>
      <c r="O3690">
        <v>156.52431791221801</v>
      </c>
      <c r="P3690">
        <v>36.077481840193698</v>
      </c>
      <c r="Q3690">
        <v>7.6989868286376995E-2</v>
      </c>
    </row>
    <row r="3691" spans="1:17" hidden="1" x14ac:dyDescent="0.3">
      <c r="A3691" t="s">
        <v>7546</v>
      </c>
      <c r="B3691" t="s">
        <v>7547</v>
      </c>
      <c r="C3691" t="str">
        <f>IFERROR(VLOOKUP(Table1[[#This Row],[Ticker]],[1]!Table1[[Symbol]:[Industry]],2,FALSE),"-")</f>
        <v>-</v>
      </c>
      <c r="D3691" t="s">
        <v>617</v>
      </c>
      <c r="E3691">
        <v>31.725000000000001</v>
      </c>
      <c r="F3691">
        <v>211.5</v>
      </c>
      <c r="G3691">
        <v>26.367899809141498</v>
      </c>
      <c r="H3691">
        <v>-8.5578864209511796</v>
      </c>
      <c r="I3691">
        <v>-40.910575350872797</v>
      </c>
      <c r="J3691">
        <v>-1.2750618476839399</v>
      </c>
      <c r="K3691">
        <v>236.440735028143</v>
      </c>
      <c r="L3691">
        <v>229.71114646638799</v>
      </c>
      <c r="M3691">
        <v>37.146676573692098</v>
      </c>
      <c r="N3691">
        <v>1.6275452942119599</v>
      </c>
      <c r="O3691">
        <v>67.115839243498797</v>
      </c>
      <c r="P3691">
        <v>75.445873081708797</v>
      </c>
      <c r="Q3691">
        <v>8.1339871793796995E-2</v>
      </c>
    </row>
    <row r="3692" spans="1:17" hidden="1" x14ac:dyDescent="0.3">
      <c r="A3692" t="s">
        <v>7548</v>
      </c>
      <c r="B3692" t="s">
        <v>7549</v>
      </c>
      <c r="C3692" t="str">
        <f>IFERROR(VLOOKUP(Table1[[#This Row],[Ticker]],[1]!Table1[[Symbol]:[Industry]],2,FALSE),"-")</f>
        <v>-</v>
      </c>
      <c r="E3692">
        <v>31.722950000000001</v>
      </c>
      <c r="F3692">
        <v>27.23</v>
      </c>
      <c r="G3692">
        <v>196.89475624373401</v>
      </c>
      <c r="H3692">
        <v>65.992083549487205</v>
      </c>
      <c r="I3692">
        <v>61.436478120197002</v>
      </c>
      <c r="J3692">
        <v>66.528216840840599</v>
      </c>
      <c r="K3692">
        <v>16.754364643420899</v>
      </c>
      <c r="L3692">
        <v>15.075103529602501</v>
      </c>
      <c r="M3692">
        <v>91.171628917789903</v>
      </c>
      <c r="N3692">
        <v>3.6907472016047</v>
      </c>
      <c r="O3692">
        <v>3.3419023136246699</v>
      </c>
      <c r="P3692">
        <v>262.58322237017302</v>
      </c>
      <c r="Q3692">
        <v>0.136068439823158</v>
      </c>
    </row>
    <row r="3693" spans="1:17" hidden="1" x14ac:dyDescent="0.3">
      <c r="A3693" t="s">
        <v>7550</v>
      </c>
      <c r="B3693" t="s">
        <v>7551</v>
      </c>
      <c r="C3693" t="str">
        <f>IFERROR(VLOOKUP(Table1[[#This Row],[Ticker]],[1]!Table1[[Symbol]:[Industry]],2,FALSE),"-")</f>
        <v>-</v>
      </c>
      <c r="D3693" t="s">
        <v>1665</v>
      </c>
      <c r="E3693">
        <v>31.665799132999901</v>
      </c>
      <c r="F3693">
        <v>37.97</v>
      </c>
      <c r="G3693">
        <v>-56.317400829961002</v>
      </c>
      <c r="H3693">
        <v>-0.97708357176363902</v>
      </c>
      <c r="I3693">
        <v>-41.004508211975399</v>
      </c>
      <c r="J3693">
        <v>-3.87922851435061</v>
      </c>
      <c r="K3693">
        <v>38.2723375654273</v>
      </c>
      <c r="L3693">
        <v>45.359704132256702</v>
      </c>
      <c r="M3693">
        <v>62.038192576737799</v>
      </c>
      <c r="N3693">
        <v>0.95319354834661196</v>
      </c>
      <c r="O3693">
        <v>96.339215169870897</v>
      </c>
      <c r="P3693">
        <v>22.0900321543408</v>
      </c>
      <c r="Q3693">
        <v>-2.0492819680403999E-2</v>
      </c>
    </row>
    <row r="3694" spans="1:17" hidden="1" x14ac:dyDescent="0.3">
      <c r="A3694" t="s">
        <v>7552</v>
      </c>
      <c r="B3694" t="s">
        <v>7553</v>
      </c>
      <c r="C3694" t="str">
        <f>IFERROR(VLOOKUP(Table1[[#This Row],[Ticker]],[1]!Table1[[Symbol]:[Industry]],2,FALSE),"-")</f>
        <v>-</v>
      </c>
      <c r="E3694">
        <v>31.568000000000001</v>
      </c>
      <c r="F3694">
        <v>39.46</v>
      </c>
      <c r="G3694">
        <v>-24.303828486811199</v>
      </c>
      <c r="H3694">
        <v>0.78932817923437604</v>
      </c>
      <c r="I3694">
        <v>-27.704785451063302</v>
      </c>
      <c r="J3694">
        <v>-1.1266938951616801</v>
      </c>
      <c r="K3694">
        <v>41.847100820299602</v>
      </c>
      <c r="L3694">
        <v>44.011799966203</v>
      </c>
      <c r="M3694">
        <v>40.942956982826203</v>
      </c>
      <c r="N3694">
        <v>0.41891437997498099</v>
      </c>
      <c r="O3694">
        <v>48.758236188545297</v>
      </c>
      <c r="P3694">
        <v>9.6111111111111001</v>
      </c>
      <c r="Q3694">
        <v>3.0187282803246999E-2</v>
      </c>
    </row>
    <row r="3695" spans="1:17" hidden="1" x14ac:dyDescent="0.3">
      <c r="A3695" t="s">
        <v>7554</v>
      </c>
      <c r="B3695" t="s">
        <v>7555</v>
      </c>
      <c r="C3695" t="str">
        <f>IFERROR(VLOOKUP(Table1[[#This Row],[Ticker]],[1]!Table1[[Symbol]:[Industry]],2,FALSE),"-")</f>
        <v>-</v>
      </c>
      <c r="D3695" t="s">
        <v>156</v>
      </c>
      <c r="E3695">
        <v>31.565239999999999</v>
      </c>
      <c r="F3695">
        <v>110.6</v>
      </c>
      <c r="G3695">
        <v>-3.1438197149435001</v>
      </c>
      <c r="H3695">
        <v>-15.332775207574899</v>
      </c>
      <c r="I3695">
        <v>-4.6243715489637802</v>
      </c>
      <c r="J3695">
        <v>-3.0512607819645798</v>
      </c>
      <c r="K3695">
        <v>118.34898304775901</v>
      </c>
      <c r="L3695">
        <v>111.405425342979</v>
      </c>
      <c r="M3695">
        <v>29.141591356795399</v>
      </c>
      <c r="N3695">
        <v>1.1142857142857101</v>
      </c>
      <c r="O3695">
        <v>50.7233273056057</v>
      </c>
      <c r="P3695">
        <v>43.636363636363598</v>
      </c>
    </row>
    <row r="3696" spans="1:17" hidden="1" x14ac:dyDescent="0.3">
      <c r="A3696" t="s">
        <v>7556</v>
      </c>
      <c r="B3696" t="s">
        <v>7557</v>
      </c>
      <c r="C3696" t="str">
        <f>IFERROR(VLOOKUP(Table1[[#This Row],[Ticker]],[1]!Table1[[Symbol]:[Industry]],2,FALSE),"-")</f>
        <v>-</v>
      </c>
      <c r="E3696">
        <v>31.556829914999899</v>
      </c>
      <c r="F3696">
        <v>21.09</v>
      </c>
      <c r="G3696">
        <v>45.553853037727102</v>
      </c>
      <c r="H3696">
        <v>9.5466436338095004</v>
      </c>
      <c r="I3696">
        <v>-10.608781556432</v>
      </c>
      <c r="J3696">
        <v>-2.3079256974492099</v>
      </c>
      <c r="K3696">
        <v>20.920552924490099</v>
      </c>
      <c r="L3696">
        <v>19.6561683590228</v>
      </c>
      <c r="M3696">
        <v>51.317574144266302</v>
      </c>
      <c r="N3696">
        <v>1.0277286766724001</v>
      </c>
      <c r="O3696">
        <v>56.4722617354196</v>
      </c>
      <c r="P3696">
        <v>83.231972198088599</v>
      </c>
      <c r="Q3696">
        <v>6.4575247427615001E-2</v>
      </c>
    </row>
    <row r="3697" spans="1:17" hidden="1" x14ac:dyDescent="0.3">
      <c r="A3697" t="s">
        <v>7558</v>
      </c>
      <c r="B3697" t="s">
        <v>7559</v>
      </c>
      <c r="C3697" t="str">
        <f>IFERROR(VLOOKUP(Table1[[#This Row],[Ticker]],[1]!Table1[[Symbol]:[Industry]],2,FALSE),"-")</f>
        <v>-</v>
      </c>
      <c r="D3697" t="s">
        <v>230</v>
      </c>
      <c r="E3697">
        <v>31.5517675</v>
      </c>
      <c r="F3697">
        <v>105.05</v>
      </c>
      <c r="G3697">
        <v>382.62495893792999</v>
      </c>
      <c r="H3697">
        <v>-13.704799017098701</v>
      </c>
      <c r="I3697">
        <v>8.8552481437343307</v>
      </c>
      <c r="J3697">
        <v>-10.3226808953029</v>
      </c>
      <c r="K3697">
        <v>110.67794413528</v>
      </c>
      <c r="L3697">
        <v>84.034914018254597</v>
      </c>
      <c r="M3697">
        <v>29.976986101624298</v>
      </c>
      <c r="N3697">
        <v>0.12840564056405601</v>
      </c>
      <c r="O3697">
        <v>19.942884340790101</v>
      </c>
      <c r="P3697">
        <v>611.72086720867196</v>
      </c>
    </row>
    <row r="3698" spans="1:17" hidden="1" x14ac:dyDescent="0.3">
      <c r="A3698" t="s">
        <v>7560</v>
      </c>
      <c r="B3698" t="s">
        <v>7561</v>
      </c>
      <c r="C3698" t="str">
        <f>IFERROR(VLOOKUP(Table1[[#This Row],[Ticker]],[1]!Table1[[Symbol]:[Industry]],2,FALSE),"-")</f>
        <v>-</v>
      </c>
      <c r="D3698" t="s">
        <v>718</v>
      </c>
      <c r="E3698">
        <v>31.504857428999902</v>
      </c>
      <c r="F3698">
        <v>248.23</v>
      </c>
      <c r="G3698">
        <v>1.2402465338789901</v>
      </c>
      <c r="H3698">
        <v>-1.06096369635634</v>
      </c>
      <c r="I3698">
        <v>1.41652527828491</v>
      </c>
      <c r="J3698">
        <v>1.65344805757013</v>
      </c>
      <c r="K3698">
        <v>237.040981128422</v>
      </c>
      <c r="L3698">
        <v>221.209130977668</v>
      </c>
      <c r="M3698">
        <v>51.891311594454301</v>
      </c>
      <c r="N3698">
        <v>0.87318551468195704</v>
      </c>
      <c r="O3698">
        <v>11.590057607863599</v>
      </c>
      <c r="P3698">
        <v>30.338671567340501</v>
      </c>
      <c r="Q3698">
        <v>1.5187022887975E-2</v>
      </c>
    </row>
    <row r="3699" spans="1:17" hidden="1" x14ac:dyDescent="0.3">
      <c r="A3699" t="s">
        <v>7562</v>
      </c>
      <c r="B3699" t="s">
        <v>7563</v>
      </c>
      <c r="C3699" t="str">
        <f>IFERROR(VLOOKUP(Table1[[#This Row],[Ticker]],[1]!Table1[[Symbol]:[Industry]],2,FALSE),"-")</f>
        <v>-</v>
      </c>
      <c r="E3699">
        <v>31.496315291999998</v>
      </c>
      <c r="F3699">
        <v>46.26</v>
      </c>
      <c r="G3699">
        <v>-46.813866333896797</v>
      </c>
      <c r="H3699">
        <v>-3.1289265448221202</v>
      </c>
      <c r="I3699">
        <v>-50.323012325662802</v>
      </c>
      <c r="J3699">
        <v>3.27732325360118</v>
      </c>
      <c r="K3699">
        <v>50.595922055219901</v>
      </c>
      <c r="M3699">
        <v>31.727227966268099</v>
      </c>
      <c r="N3699">
        <v>0.68745304282494302</v>
      </c>
      <c r="O3699">
        <v>94.120190229139595</v>
      </c>
      <c r="P3699">
        <v>6.3448275862068897</v>
      </c>
    </row>
    <row r="3700" spans="1:17" hidden="1" x14ac:dyDescent="0.3">
      <c r="A3700" t="s">
        <v>7564</v>
      </c>
      <c r="B3700" t="s">
        <v>7565</v>
      </c>
      <c r="C3700" t="str">
        <f>IFERROR(VLOOKUP(Table1[[#This Row],[Ticker]],[1]!Table1[[Symbol]:[Industry]],2,FALSE),"-")</f>
        <v>-</v>
      </c>
      <c r="E3700">
        <v>31.4758</v>
      </c>
      <c r="F3700">
        <v>18.68</v>
      </c>
      <c r="G3700">
        <v>-66.537643559523701</v>
      </c>
      <c r="H3700">
        <v>1.50529746225132</v>
      </c>
      <c r="I3700">
        <v>-19.436114406931299</v>
      </c>
      <c r="J3700">
        <v>3.9880960470528799</v>
      </c>
      <c r="K3700">
        <v>17.904333685162399</v>
      </c>
      <c r="L3700">
        <v>21.529378335227602</v>
      </c>
      <c r="M3700">
        <v>78.310974242993296</v>
      </c>
      <c r="N3700">
        <v>0.42696813136971401</v>
      </c>
      <c r="O3700">
        <v>79.871520342612399</v>
      </c>
      <c r="P3700">
        <v>28.827586206896498</v>
      </c>
      <c r="Q3700">
        <v>-4.9680597863380003E-3</v>
      </c>
    </row>
    <row r="3701" spans="1:17" hidden="1" x14ac:dyDescent="0.3">
      <c r="A3701" t="s">
        <v>7566</v>
      </c>
      <c r="B3701" t="s">
        <v>7567</v>
      </c>
      <c r="C3701" t="str">
        <f>IFERROR(VLOOKUP(Table1[[#This Row],[Ticker]],[1]!Table1[[Symbol]:[Industry]],2,FALSE),"-")</f>
        <v>-</v>
      </c>
      <c r="E3701">
        <v>31.475686499999998</v>
      </c>
      <c r="F3701">
        <v>168.2</v>
      </c>
      <c r="G3701">
        <v>-54.532711834745697</v>
      </c>
      <c r="H3701">
        <v>11.6090710961639</v>
      </c>
      <c r="I3701">
        <v>-25.413565736216199</v>
      </c>
      <c r="J3701">
        <v>9.5339116397395802</v>
      </c>
      <c r="K3701">
        <v>152.754099382047</v>
      </c>
      <c r="M3701">
        <v>74.766816854216799</v>
      </c>
      <c r="N3701">
        <v>1.36683738796414</v>
      </c>
      <c r="O3701">
        <v>51.6052318668252</v>
      </c>
      <c r="P3701">
        <v>37.868852459016303</v>
      </c>
    </row>
    <row r="3702" spans="1:17" hidden="1" x14ac:dyDescent="0.3">
      <c r="A3702" t="s">
        <v>7568</v>
      </c>
      <c r="B3702" t="s">
        <v>7569</v>
      </c>
      <c r="C3702" t="str">
        <f>IFERROR(VLOOKUP(Table1[[#This Row],[Ticker]],[1]!Table1[[Symbol]:[Industry]],2,FALSE),"-")</f>
        <v>-</v>
      </c>
      <c r="D3702" t="s">
        <v>686</v>
      </c>
      <c r="E3702">
        <v>31.44</v>
      </c>
      <c r="F3702">
        <v>5.24</v>
      </c>
      <c r="G3702">
        <v>-60.683105783689903</v>
      </c>
      <c r="H3702">
        <v>-9.1094597633292107</v>
      </c>
      <c r="I3702">
        <v>-47.311654300971398</v>
      </c>
      <c r="J3702">
        <v>-3.92992910432111</v>
      </c>
      <c r="K3702">
        <v>5.5661219027155697</v>
      </c>
      <c r="L3702">
        <v>6.7712844392932903</v>
      </c>
      <c r="M3702">
        <v>32.206228253077697</v>
      </c>
      <c r="N3702">
        <v>0.96389267324873695</v>
      </c>
      <c r="O3702">
        <v>127.67175572519</v>
      </c>
      <c r="P3702">
        <v>15.1648351648351</v>
      </c>
      <c r="Q3702">
        <v>4.9543617701466001E-2</v>
      </c>
    </row>
    <row r="3703" spans="1:17" hidden="1" x14ac:dyDescent="0.3">
      <c r="A3703" t="s">
        <v>7570</v>
      </c>
      <c r="B3703" t="s">
        <v>7571</v>
      </c>
      <c r="C3703" t="str">
        <f>IFERROR(VLOOKUP(Table1[[#This Row],[Ticker]],[1]!Table1[[Symbol]:[Industry]],2,FALSE),"-")</f>
        <v>-</v>
      </c>
      <c r="D3703" t="s">
        <v>887</v>
      </c>
      <c r="E3703">
        <v>31.305343359999998</v>
      </c>
      <c r="F3703">
        <v>3.65</v>
      </c>
      <c r="G3703">
        <v>-100.439088698406</v>
      </c>
      <c r="H3703">
        <v>-1.70234042496621</v>
      </c>
      <c r="I3703">
        <v>-72.329099282184501</v>
      </c>
      <c r="J3703">
        <v>-1.2750618476839399</v>
      </c>
      <c r="K3703">
        <v>5.0040450037801998</v>
      </c>
      <c r="L3703">
        <v>8.9001747075295992</v>
      </c>
      <c r="M3703">
        <v>37.127705759859097</v>
      </c>
      <c r="N3703">
        <v>0.80593911917806604</v>
      </c>
      <c r="O3703">
        <v>343.835616438356</v>
      </c>
      <c r="P3703">
        <v>22.073578595317699</v>
      </c>
      <c r="Q3703">
        <v>-0.160635938210582</v>
      </c>
    </row>
    <row r="3704" spans="1:17" hidden="1" x14ac:dyDescent="0.3">
      <c r="A3704" t="s">
        <v>7572</v>
      </c>
      <c r="B3704" t="s">
        <v>7573</v>
      </c>
      <c r="C3704" t="str">
        <f>IFERROR(VLOOKUP(Table1[[#This Row],[Ticker]],[1]!Table1[[Symbol]:[Industry]],2,FALSE),"-")</f>
        <v>-</v>
      </c>
      <c r="D3704" t="s">
        <v>617</v>
      </c>
      <c r="E3704">
        <v>31.279027719999998</v>
      </c>
      <c r="F3704">
        <v>39.47</v>
      </c>
      <c r="G3704">
        <v>-29.784757202402101</v>
      </c>
      <c r="H3704">
        <v>-10.036646070386899</v>
      </c>
      <c r="I3704">
        <v>-23.939647756274098</v>
      </c>
      <c r="J3704">
        <v>8.9318347040402006</v>
      </c>
      <c r="K3704">
        <v>37.772942510333699</v>
      </c>
      <c r="L3704">
        <v>40.680514915944499</v>
      </c>
      <c r="M3704">
        <v>67.540774035948701</v>
      </c>
      <c r="N3704">
        <v>1.5779340318974799</v>
      </c>
      <c r="O3704">
        <v>29.212059792247199</v>
      </c>
      <c r="P3704">
        <v>23.343749999999901</v>
      </c>
      <c r="Q3704">
        <v>-1.570882558996E-2</v>
      </c>
    </row>
    <row r="3705" spans="1:17" hidden="1" x14ac:dyDescent="0.3">
      <c r="A3705" t="s">
        <v>7574</v>
      </c>
      <c r="B3705" t="s">
        <v>7575</v>
      </c>
      <c r="C3705" t="str">
        <f>IFERROR(VLOOKUP(Table1[[#This Row],[Ticker]],[1]!Table1[[Symbol]:[Industry]],2,FALSE),"-")</f>
        <v>-</v>
      </c>
      <c r="D3705" t="s">
        <v>1318</v>
      </c>
      <c r="E3705">
        <v>31.257184429999999</v>
      </c>
      <c r="F3705">
        <v>56.48</v>
      </c>
      <c r="G3705">
        <v>-17.610106255376699</v>
      </c>
      <c r="H3705">
        <v>-6.6600062607391504</v>
      </c>
      <c r="I3705">
        <v>-7.9116006043211202</v>
      </c>
      <c r="J3705">
        <v>-1.0620693024230301</v>
      </c>
      <c r="K3705">
        <v>55.9363307989614</v>
      </c>
      <c r="L3705">
        <v>54.6948599117745</v>
      </c>
      <c r="M3705">
        <v>56.093149880285502</v>
      </c>
      <c r="N3705">
        <v>1.2727756326670601</v>
      </c>
      <c r="O3705">
        <v>2.2485835694050902</v>
      </c>
      <c r="P3705">
        <v>10.6366307541625</v>
      </c>
    </row>
    <row r="3706" spans="1:17" hidden="1" x14ac:dyDescent="0.3">
      <c r="A3706" t="s">
        <v>7576</v>
      </c>
      <c r="B3706" t="s">
        <v>7577</v>
      </c>
      <c r="C3706" t="str">
        <f>IFERROR(VLOOKUP(Table1[[#This Row],[Ticker]],[1]!Table1[[Symbol]:[Industry]],2,FALSE),"-")</f>
        <v>-</v>
      </c>
      <c r="E3706">
        <v>31.245788399999999</v>
      </c>
      <c r="F3706">
        <v>60.87</v>
      </c>
      <c r="G3706">
        <v>29.847663376612498</v>
      </c>
      <c r="H3706">
        <v>-12.7542442238208</v>
      </c>
      <c r="I3706">
        <v>12.4246246326364</v>
      </c>
      <c r="J3706">
        <v>-4.9703983008064201</v>
      </c>
      <c r="K3706">
        <v>65.066247649262195</v>
      </c>
      <c r="L3706">
        <v>58.813180273900699</v>
      </c>
      <c r="M3706">
        <v>43.323710562939702</v>
      </c>
      <c r="N3706">
        <v>0.77787418411194398</v>
      </c>
      <c r="O3706">
        <v>60.5552817479875</v>
      </c>
      <c r="P3706">
        <v>82.518740629685098</v>
      </c>
      <c r="Q3706">
        <v>7.6294655832489996E-2</v>
      </c>
    </row>
    <row r="3707" spans="1:17" hidden="1" x14ac:dyDescent="0.3">
      <c r="A3707" t="s">
        <v>7578</v>
      </c>
      <c r="B3707" t="s">
        <v>7579</v>
      </c>
      <c r="C3707" t="str">
        <f>IFERROR(VLOOKUP(Table1[[#This Row],[Ticker]],[1]!Table1[[Symbol]:[Industry]],2,FALSE),"-")</f>
        <v>-</v>
      </c>
      <c r="E3707">
        <v>31.231492200000002</v>
      </c>
      <c r="F3707">
        <v>28.43</v>
      </c>
      <c r="G3707">
        <v>-20.639215663378099</v>
      </c>
      <c r="H3707">
        <v>-12.734520233694701</v>
      </c>
      <c r="I3707">
        <v>-44.887809303944202</v>
      </c>
      <c r="J3707">
        <v>2.4854346838969201</v>
      </c>
      <c r="K3707">
        <v>30.259662790744802</v>
      </c>
      <c r="L3707">
        <v>31.6931038572455</v>
      </c>
      <c r="M3707">
        <v>47.751426383372603</v>
      </c>
      <c r="N3707">
        <v>1.7248304899829401</v>
      </c>
      <c r="O3707">
        <v>59.9366865986633</v>
      </c>
      <c r="P3707">
        <v>14.1767068273092</v>
      </c>
      <c r="Q3707">
        <v>-2.6394322301512001E-2</v>
      </c>
    </row>
    <row r="3708" spans="1:17" hidden="1" x14ac:dyDescent="0.3">
      <c r="A3708" t="s">
        <v>7580</v>
      </c>
      <c r="B3708" t="s">
        <v>7581</v>
      </c>
      <c r="C3708" t="str">
        <f>IFERROR(VLOOKUP(Table1[[#This Row],[Ticker]],[1]!Table1[[Symbol]:[Industry]],2,FALSE),"-")</f>
        <v>-</v>
      </c>
      <c r="D3708" t="s">
        <v>546</v>
      </c>
      <c r="E3708">
        <v>31.186640000000001</v>
      </c>
      <c r="F3708">
        <v>55.84</v>
      </c>
      <c r="G3708">
        <v>11.5425336459577</v>
      </c>
      <c r="H3708">
        <v>7.0882517214051397</v>
      </c>
      <c r="I3708">
        <v>-14.2610203774744</v>
      </c>
      <c r="J3708">
        <v>-3.3323069281848299</v>
      </c>
      <c r="K3708">
        <v>56.987129740768097</v>
      </c>
      <c r="L3708">
        <v>55.082354599214497</v>
      </c>
      <c r="M3708">
        <v>52.598397370100201</v>
      </c>
      <c r="N3708">
        <v>0.55701379322840905</v>
      </c>
      <c r="O3708">
        <v>55.766475644699099</v>
      </c>
      <c r="P3708">
        <v>50.918918918918898</v>
      </c>
      <c r="Q3708">
        <v>4.9006998689368003E-2</v>
      </c>
    </row>
    <row r="3709" spans="1:17" hidden="1" x14ac:dyDescent="0.3">
      <c r="A3709" t="s">
        <v>7582</v>
      </c>
      <c r="B3709" t="s">
        <v>7583</v>
      </c>
      <c r="C3709" t="str">
        <f>IFERROR(VLOOKUP(Table1[[#This Row],[Ticker]],[1]!Table1[[Symbol]:[Industry]],2,FALSE),"-")</f>
        <v>-</v>
      </c>
      <c r="D3709" t="s">
        <v>401</v>
      </c>
      <c r="E3709">
        <v>31.122</v>
      </c>
      <c r="F3709">
        <v>0.39</v>
      </c>
      <c r="G3709">
        <v>-42.3750410620693</v>
      </c>
      <c r="H3709">
        <v>10.6823763075766</v>
      </c>
      <c r="I3709">
        <v>-30.753012325662802</v>
      </c>
      <c r="J3709">
        <v>10.1535095808874</v>
      </c>
      <c r="K3709">
        <v>0.36359271588283798</v>
      </c>
      <c r="L3709">
        <v>0.3875059598317</v>
      </c>
      <c r="M3709">
        <v>73.915561695672594</v>
      </c>
      <c r="N3709">
        <v>1.61031288495431</v>
      </c>
      <c r="O3709">
        <v>46.153846153846096</v>
      </c>
      <c r="P3709">
        <v>25.806451612903199</v>
      </c>
    </row>
    <row r="3710" spans="1:17" hidden="1" x14ac:dyDescent="0.3">
      <c r="A3710" t="s">
        <v>7584</v>
      </c>
      <c r="B3710" t="s">
        <v>7585</v>
      </c>
      <c r="C3710" t="str">
        <f>IFERROR(VLOOKUP(Table1[[#This Row],[Ticker]],[1]!Table1[[Symbol]:[Industry]],2,FALSE),"-")</f>
        <v>-</v>
      </c>
      <c r="E3710">
        <v>31.107309999999998</v>
      </c>
      <c r="F3710">
        <v>65</v>
      </c>
      <c r="G3710">
        <v>52.096412983852701</v>
      </c>
      <c r="H3710">
        <v>-1.68414367500152</v>
      </c>
      <c r="I3710">
        <v>7.9674564820153</v>
      </c>
      <c r="J3710">
        <v>-4.2296073022294003</v>
      </c>
      <c r="K3710">
        <v>63.336037737260099</v>
      </c>
      <c r="L3710">
        <v>54.6558777266685</v>
      </c>
      <c r="M3710">
        <v>50.738169148718796</v>
      </c>
      <c r="N3710">
        <v>0.27579520496398302</v>
      </c>
      <c r="O3710">
        <v>20.769230769230699</v>
      </c>
      <c r="P3710">
        <v>98.170731707317003</v>
      </c>
      <c r="Q3710">
        <v>7.5856970720330999E-2</v>
      </c>
    </row>
    <row r="3711" spans="1:17" hidden="1" x14ac:dyDescent="0.3">
      <c r="A3711" t="s">
        <v>7586</v>
      </c>
      <c r="B3711" t="s">
        <v>7587</v>
      </c>
      <c r="C3711" t="str">
        <f>IFERROR(VLOOKUP(Table1[[#This Row],[Ticker]],[1]!Table1[[Symbol]:[Industry]],2,FALSE),"-")</f>
        <v>-</v>
      </c>
      <c r="E3711">
        <v>31.08</v>
      </c>
      <c r="F3711">
        <v>74</v>
      </c>
      <c r="G3711">
        <v>69.383077638938403</v>
      </c>
      <c r="H3711">
        <v>-15.2761118642714</v>
      </c>
      <c r="I3711">
        <v>44.115131134252799</v>
      </c>
      <c r="J3711">
        <v>-6.2326780819505698</v>
      </c>
      <c r="K3711">
        <v>72.435963302401603</v>
      </c>
      <c r="L3711">
        <v>60.674254227001597</v>
      </c>
      <c r="M3711">
        <v>49.463706618959201</v>
      </c>
      <c r="N3711">
        <v>2.0022510822510799</v>
      </c>
      <c r="O3711">
        <v>26.635135135135101</v>
      </c>
      <c r="P3711">
        <v>155.172413793103</v>
      </c>
      <c r="Q3711">
        <v>0.104618827191923</v>
      </c>
    </row>
    <row r="3712" spans="1:17" hidden="1" x14ac:dyDescent="0.3">
      <c r="A3712" t="s">
        <v>7588</v>
      </c>
      <c r="B3712" t="s">
        <v>7589</v>
      </c>
      <c r="C3712" t="str">
        <f>IFERROR(VLOOKUP(Table1[[#This Row],[Ticker]],[1]!Table1[[Symbol]:[Industry]],2,FALSE),"-")</f>
        <v>-</v>
      </c>
      <c r="D3712" t="s">
        <v>122</v>
      </c>
      <c r="E3712">
        <v>31.002230000000001</v>
      </c>
      <c r="F3712">
        <v>16.88</v>
      </c>
      <c r="G3712">
        <v>-35.5187458393955</v>
      </c>
      <c r="H3712">
        <v>-47.908068434968001</v>
      </c>
      <c r="I3712">
        <v>-14.5434280300508</v>
      </c>
      <c r="J3712">
        <v>-5.7626300708494904</v>
      </c>
      <c r="K3712">
        <v>19.3445615103068</v>
      </c>
      <c r="L3712">
        <v>18.613838015898999</v>
      </c>
      <c r="M3712">
        <v>41.697277418934299</v>
      </c>
      <c r="N3712">
        <v>0.74719703362369305</v>
      </c>
      <c r="O3712">
        <v>112.32227488151599</v>
      </c>
      <c r="P3712">
        <v>12.010617120106099</v>
      </c>
      <c r="Q3712">
        <v>-4.9805021038589999E-3</v>
      </c>
    </row>
    <row r="3713" spans="1:17" hidden="1" x14ac:dyDescent="0.3">
      <c r="A3713" t="s">
        <v>7590</v>
      </c>
      <c r="B3713" t="s">
        <v>7591</v>
      </c>
      <c r="C3713" t="str">
        <f>IFERROR(VLOOKUP(Table1[[#This Row],[Ticker]],[1]!Table1[[Symbol]:[Industry]],2,FALSE),"-")</f>
        <v>-</v>
      </c>
      <c r="D3713" t="s">
        <v>887</v>
      </c>
      <c r="E3713">
        <v>30.965439848999999</v>
      </c>
      <c r="F3713">
        <v>27.21</v>
      </c>
      <c r="G3713">
        <v>778.63294649712998</v>
      </c>
      <c r="H3713">
        <v>12.8016333945756</v>
      </c>
      <c r="I3713">
        <v>-7.3765102297926405E-2</v>
      </c>
      <c r="J3713">
        <v>2.3559125872919702</v>
      </c>
      <c r="K3713">
        <v>28.8531205759529</v>
      </c>
      <c r="L3713">
        <v>25.75728148784</v>
      </c>
      <c r="M3713">
        <v>47.886240987528602</v>
      </c>
      <c r="N3713">
        <v>0.51775742684833503</v>
      </c>
      <c r="O3713">
        <v>48.511576626240299</v>
      </c>
      <c r="P3713">
        <v>997.17741935483798</v>
      </c>
      <c r="Q3713">
        <v>9.6890598226052005E-2</v>
      </c>
    </row>
    <row r="3714" spans="1:17" hidden="1" x14ac:dyDescent="0.3">
      <c r="A3714" t="s">
        <v>7592</v>
      </c>
      <c r="B3714" t="s">
        <v>7593</v>
      </c>
      <c r="C3714" t="str">
        <f>IFERROR(VLOOKUP(Table1[[#This Row],[Ticker]],[1]!Table1[[Symbol]:[Industry]],2,FALSE),"-")</f>
        <v>-</v>
      </c>
      <c r="D3714" t="s">
        <v>286</v>
      </c>
      <c r="E3714">
        <v>30.939402600000001</v>
      </c>
      <c r="F3714">
        <v>70.400000000000006</v>
      </c>
      <c r="G3714">
        <v>34.3241858817089</v>
      </c>
      <c r="H3714">
        <v>-17.959511602094398</v>
      </c>
      <c r="I3714">
        <v>-2.3713126480361799</v>
      </c>
      <c r="J3714">
        <v>-6.7612507528786496</v>
      </c>
      <c r="K3714">
        <v>66.885799082754801</v>
      </c>
      <c r="L3714">
        <v>58.266977777410197</v>
      </c>
      <c r="M3714">
        <v>88.888770846724995</v>
      </c>
      <c r="N3714">
        <v>0.343121210704322</v>
      </c>
      <c r="O3714">
        <v>21.747159090909001</v>
      </c>
      <c r="P3714">
        <v>92.192192192192195</v>
      </c>
      <c r="Q3714">
        <v>9.4154991680467995E-2</v>
      </c>
    </row>
    <row r="3715" spans="1:17" hidden="1" x14ac:dyDescent="0.3">
      <c r="A3715" t="s">
        <v>7594</v>
      </c>
      <c r="B3715" t="s">
        <v>7595</v>
      </c>
      <c r="C3715" t="str">
        <f>IFERROR(VLOOKUP(Table1[[#This Row],[Ticker]],[1]!Table1[[Symbol]:[Industry]],2,FALSE),"-")</f>
        <v>-</v>
      </c>
      <c r="E3715">
        <v>30.823082369999899</v>
      </c>
      <c r="F3715">
        <v>28.95</v>
      </c>
      <c r="G3715">
        <v>-48.071329869421298</v>
      </c>
      <c r="H3715">
        <v>-9.2282554335636</v>
      </c>
      <c r="I3715">
        <v>-17.672611543649101</v>
      </c>
      <c r="J3715">
        <v>-0.61533962546173104</v>
      </c>
      <c r="K3715">
        <v>29.253320336751401</v>
      </c>
      <c r="L3715">
        <v>31.671609465938001</v>
      </c>
      <c r="M3715">
        <v>51.015114998621897</v>
      </c>
      <c r="N3715">
        <v>0.31593570152808098</v>
      </c>
      <c r="O3715">
        <v>69.2573402417962</v>
      </c>
      <c r="P3715">
        <v>19.578686493184598</v>
      </c>
    </row>
    <row r="3716" spans="1:17" hidden="1" x14ac:dyDescent="0.3">
      <c r="A3716" t="s">
        <v>7596</v>
      </c>
      <c r="B3716" t="s">
        <v>7597</v>
      </c>
      <c r="C3716" t="str">
        <f>IFERROR(VLOOKUP(Table1[[#This Row],[Ticker]],[1]!Table1[[Symbol]:[Industry]],2,FALSE),"-")</f>
        <v>-</v>
      </c>
      <c r="D3716" t="s">
        <v>242</v>
      </c>
      <c r="E3716">
        <v>30.823071460000001</v>
      </c>
      <c r="F3716">
        <v>5.9</v>
      </c>
      <c r="G3716">
        <v>1.25567759376112</v>
      </c>
      <c r="H3716">
        <v>5.36044296261064</v>
      </c>
      <c r="I3716">
        <v>-14.803671304246</v>
      </c>
      <c r="J3716">
        <v>7.81584724322515</v>
      </c>
      <c r="K3716">
        <v>5.6097779490974897</v>
      </c>
      <c r="L3716">
        <v>5.4711912925607598</v>
      </c>
      <c r="M3716">
        <v>62.4737934336938</v>
      </c>
      <c r="N3716">
        <v>1.8555210253475301</v>
      </c>
      <c r="O3716">
        <v>15.254237288135499</v>
      </c>
      <c r="P3716">
        <v>54.450261780104697</v>
      </c>
      <c r="Q3716">
        <v>6.4848985144462995E-2</v>
      </c>
    </row>
    <row r="3717" spans="1:17" hidden="1" x14ac:dyDescent="0.3">
      <c r="A3717" t="s">
        <v>7598</v>
      </c>
      <c r="B3717" t="s">
        <v>7599</v>
      </c>
      <c r="C3717" t="str">
        <f>IFERROR(VLOOKUP(Table1[[#This Row],[Ticker]],[1]!Table1[[Symbol]:[Industry]],2,FALSE),"-")</f>
        <v>-</v>
      </c>
      <c r="D3717" t="s">
        <v>104</v>
      </c>
      <c r="E3717">
        <v>30.79</v>
      </c>
      <c r="F3717">
        <v>323.25</v>
      </c>
      <c r="G3717">
        <v>-15.4047848744879</v>
      </c>
      <c r="H3717">
        <v>-7.4994418742415601</v>
      </c>
      <c r="I3717">
        <v>-2.05403273382607</v>
      </c>
      <c r="J3717">
        <v>-1.2750618476839399</v>
      </c>
      <c r="K3717">
        <v>320.72446879420301</v>
      </c>
      <c r="L3717">
        <v>308.400994129541</v>
      </c>
      <c r="M3717">
        <v>0.32897047686164199</v>
      </c>
      <c r="N3717">
        <v>0</v>
      </c>
      <c r="O3717">
        <v>0.26295436968291003</v>
      </c>
      <c r="P3717">
        <v>9.9489795918367303</v>
      </c>
    </row>
    <row r="3718" spans="1:17" hidden="1" x14ac:dyDescent="0.3">
      <c r="A3718" t="s">
        <v>7600</v>
      </c>
      <c r="B3718" t="s">
        <v>7601</v>
      </c>
      <c r="C3718" t="str">
        <f>IFERROR(VLOOKUP(Table1[[#This Row],[Ticker]],[1]!Table1[[Symbol]:[Industry]],2,FALSE),"-")</f>
        <v>-</v>
      </c>
      <c r="E3718">
        <v>30.74308985</v>
      </c>
      <c r="F3718">
        <v>63.11</v>
      </c>
      <c r="G3718">
        <v>-47.276317973685799</v>
      </c>
      <c r="H3718">
        <v>-0.71487595784285196</v>
      </c>
      <c r="I3718">
        <v>-27.856345658996101</v>
      </c>
      <c r="J3718">
        <v>-2.8896374661108499</v>
      </c>
      <c r="K3718">
        <v>66.027109378528095</v>
      </c>
      <c r="L3718">
        <v>68.7656778775482</v>
      </c>
      <c r="M3718">
        <v>27.674723251516902</v>
      </c>
      <c r="N3718">
        <v>2.2704658525553998</v>
      </c>
      <c r="O3718">
        <v>56.837268261765097</v>
      </c>
      <c r="P3718">
        <v>26.22</v>
      </c>
      <c r="Q3718">
        <v>0.12966952819425301</v>
      </c>
    </row>
    <row r="3719" spans="1:17" hidden="1" x14ac:dyDescent="0.3">
      <c r="A3719" t="s">
        <v>7602</v>
      </c>
      <c r="B3719" t="s">
        <v>7603</v>
      </c>
      <c r="C3719" t="str">
        <f>IFERROR(VLOOKUP(Table1[[#This Row],[Ticker]],[1]!Table1[[Symbol]:[Industry]],2,FALSE),"-")</f>
        <v>-</v>
      </c>
      <c r="D3719" t="s">
        <v>1521</v>
      </c>
      <c r="E3719">
        <v>30.739259168</v>
      </c>
      <c r="F3719">
        <v>2.5099999999999998</v>
      </c>
      <c r="G3719">
        <v>-11.262855375415599</v>
      </c>
      <c r="H3719">
        <v>-22.125292214377598</v>
      </c>
      <c r="I3719">
        <v>-39.249389137256998</v>
      </c>
      <c r="J3719">
        <v>-1.2750618476839399</v>
      </c>
      <c r="K3719">
        <v>3.3525997125498801</v>
      </c>
      <c r="L3719">
        <v>3.2380355412713002</v>
      </c>
      <c r="M3719">
        <v>1.36837577797235</v>
      </c>
      <c r="N3719">
        <v>1.1134931509791299</v>
      </c>
      <c r="O3719">
        <v>83.2669322709163</v>
      </c>
      <c r="P3719">
        <v>47.647058823529399</v>
      </c>
      <c r="Q3719">
        <v>-2.2636840446060001E-3</v>
      </c>
    </row>
    <row r="3720" spans="1:17" hidden="1" x14ac:dyDescent="0.3">
      <c r="A3720" t="s">
        <v>7604</v>
      </c>
      <c r="B3720" t="s">
        <v>7605</v>
      </c>
      <c r="C3720" t="str">
        <f>IFERROR(VLOOKUP(Table1[[#This Row],[Ticker]],[1]!Table1[[Symbol]:[Industry]],2,FALSE),"-")</f>
        <v>-</v>
      </c>
      <c r="D3720" t="s">
        <v>328</v>
      </c>
      <c r="E3720">
        <v>30.686555639999899</v>
      </c>
      <c r="F3720">
        <v>53.4</v>
      </c>
      <c r="G3720">
        <v>15.9160768035165</v>
      </c>
      <c r="H3720">
        <v>-17.4184702143225</v>
      </c>
      <c r="I3720">
        <v>44.733119168320101</v>
      </c>
      <c r="J3720">
        <v>-1.2750618476839399</v>
      </c>
      <c r="K3720">
        <v>45.3718162329994</v>
      </c>
      <c r="L3720">
        <v>42.669796892740102</v>
      </c>
      <c r="M3720">
        <v>96.934348830974102</v>
      </c>
      <c r="N3720">
        <v>0.79545454545454497</v>
      </c>
      <c r="O3720">
        <v>1.1048689138576799</v>
      </c>
      <c r="P3720">
        <v>93.478260869565204</v>
      </c>
    </row>
    <row r="3721" spans="1:17" hidden="1" x14ac:dyDescent="0.3">
      <c r="A3721" t="s">
        <v>7606</v>
      </c>
      <c r="B3721" t="s">
        <v>7607</v>
      </c>
      <c r="C3721" t="str">
        <f>IFERROR(VLOOKUP(Table1[[#This Row],[Ticker]],[1]!Table1[[Symbol]:[Industry]],2,FALSE),"-")</f>
        <v>-</v>
      </c>
      <c r="E3721">
        <v>30.661189230000002</v>
      </c>
      <c r="F3721">
        <v>38.85</v>
      </c>
      <c r="G3721">
        <v>65.087412004263498</v>
      </c>
      <c r="H3721">
        <v>-11.1242834458511</v>
      </c>
      <c r="I3721">
        <v>15.2488710677207</v>
      </c>
      <c r="J3721">
        <v>-3.78788236050445</v>
      </c>
      <c r="K3721">
        <v>37.845198505542101</v>
      </c>
      <c r="L3721">
        <v>32.298587942932201</v>
      </c>
      <c r="M3721">
        <v>49.576522516059498</v>
      </c>
      <c r="N3721">
        <v>0.27015796148129301</v>
      </c>
      <c r="O3721">
        <v>31.2741312741312</v>
      </c>
      <c r="P3721">
        <v>100.25773195876199</v>
      </c>
      <c r="Q3721">
        <v>9.7495820766491006E-2</v>
      </c>
    </row>
    <row r="3722" spans="1:17" hidden="1" x14ac:dyDescent="0.3">
      <c r="A3722" t="s">
        <v>7608</v>
      </c>
      <c r="B3722" t="s">
        <v>7609</v>
      </c>
      <c r="C3722" t="str">
        <f>IFERROR(VLOOKUP(Table1[[#This Row],[Ticker]],[1]!Table1[[Symbol]:[Industry]],2,FALSE),"-")</f>
        <v>-</v>
      </c>
      <c r="D3722" t="s">
        <v>401</v>
      </c>
      <c r="E3722">
        <v>30.6182425199998</v>
      </c>
      <c r="F3722">
        <v>244.45</v>
      </c>
      <c r="G3722">
        <v>-25.353764466324701</v>
      </c>
      <c r="H3722">
        <v>-7.4994418742415601</v>
      </c>
      <c r="I3722">
        <v>-12.0030123256628</v>
      </c>
      <c r="J3722">
        <v>-1.2750618476839399</v>
      </c>
      <c r="K3722">
        <v>244.45</v>
      </c>
      <c r="L3722">
        <v>244.44999999999899</v>
      </c>
      <c r="M3722">
        <v>50</v>
      </c>
      <c r="O3722">
        <v>0</v>
      </c>
      <c r="P3722">
        <v>0</v>
      </c>
    </row>
    <row r="3723" spans="1:17" hidden="1" x14ac:dyDescent="0.3">
      <c r="A3723" t="s">
        <v>7610</v>
      </c>
      <c r="B3723" t="s">
        <v>7611</v>
      </c>
      <c r="C3723" t="str">
        <f>IFERROR(VLOOKUP(Table1[[#This Row],[Ticker]],[1]!Table1[[Symbol]:[Industry]],2,FALSE),"-")</f>
        <v>-</v>
      </c>
      <c r="D3723" t="s">
        <v>617</v>
      </c>
      <c r="E3723">
        <v>30.582550000000001</v>
      </c>
      <c r="F3723">
        <v>159.69999999999999</v>
      </c>
      <c r="G3723">
        <v>36.778215229106699</v>
      </c>
      <c r="H3723">
        <v>-14.0862682215469</v>
      </c>
      <c r="I3723">
        <v>-1.4839811837943</v>
      </c>
      <c r="J3723">
        <v>7.0582714856493798</v>
      </c>
      <c r="K3723">
        <v>149.718503207456</v>
      </c>
      <c r="L3723">
        <v>131.09166381572999</v>
      </c>
      <c r="M3723">
        <v>77.687237613816706</v>
      </c>
      <c r="N3723">
        <v>7.2028811524609798E-2</v>
      </c>
      <c r="O3723">
        <v>18.3155917345021</v>
      </c>
      <c r="P3723">
        <v>121.191135734071</v>
      </c>
      <c r="Q3723">
        <v>0.151508827195898</v>
      </c>
    </row>
    <row r="3724" spans="1:17" hidden="1" x14ac:dyDescent="0.3">
      <c r="A3724" t="s">
        <v>7612</v>
      </c>
      <c r="B3724" t="s">
        <v>7613</v>
      </c>
      <c r="C3724" t="str">
        <f>IFERROR(VLOOKUP(Table1[[#This Row],[Ticker]],[1]!Table1[[Symbol]:[Industry]],2,FALSE),"-")</f>
        <v>-</v>
      </c>
      <c r="D3724" t="s">
        <v>948</v>
      </c>
      <c r="E3724">
        <v>30.562000000000001</v>
      </c>
      <c r="F3724">
        <v>29.5</v>
      </c>
      <c r="G3724">
        <v>63.144638089585797</v>
      </c>
      <c r="H3724">
        <v>43.7050686331905</v>
      </c>
      <c r="I3724">
        <v>-22.6090729317234</v>
      </c>
      <c r="J3724">
        <v>-3.2684173294115202</v>
      </c>
      <c r="K3724">
        <v>26.146578502342098</v>
      </c>
      <c r="L3724">
        <v>25.3743257263027</v>
      </c>
      <c r="M3724">
        <v>54.054598340513699</v>
      </c>
      <c r="N3724">
        <v>0.62575757575757496</v>
      </c>
      <c r="O3724">
        <v>28.779661016949099</v>
      </c>
      <c r="P3724">
        <v>113.45875542691699</v>
      </c>
    </row>
    <row r="3725" spans="1:17" hidden="1" x14ac:dyDescent="0.3">
      <c r="A3725" t="s">
        <v>7614</v>
      </c>
      <c r="B3725" t="s">
        <v>7615</v>
      </c>
      <c r="C3725" t="str">
        <f>IFERROR(VLOOKUP(Table1[[#This Row],[Ticker]],[1]!Table1[[Symbol]:[Industry]],2,FALSE),"-")</f>
        <v>-</v>
      </c>
      <c r="D3725" t="s">
        <v>21</v>
      </c>
      <c r="E3725">
        <v>30.495488399999999</v>
      </c>
      <c r="F3725">
        <v>2.76</v>
      </c>
      <c r="G3725">
        <v>191.88761484401999</v>
      </c>
      <c r="H3725">
        <v>-18.575391241330099</v>
      </c>
      <c r="I3725">
        <v>51.310597141792798</v>
      </c>
      <c r="J3725">
        <v>19.325796521414699</v>
      </c>
      <c r="K3725">
        <v>2.4965778649155301</v>
      </c>
      <c r="L3725">
        <v>2.0001412018306302</v>
      </c>
      <c r="M3725">
        <v>70.258503447505703</v>
      </c>
      <c r="N3725">
        <v>0.55655849143269198</v>
      </c>
      <c r="O3725">
        <v>32.971014492753604</v>
      </c>
      <c r="P3725">
        <v>228.57142857142799</v>
      </c>
      <c r="Q3725">
        <v>9.6450565064320995E-2</v>
      </c>
    </row>
    <row r="3726" spans="1:17" hidden="1" x14ac:dyDescent="0.3">
      <c r="A3726" t="s">
        <v>7616</v>
      </c>
      <c r="B3726" t="s">
        <v>7617</v>
      </c>
      <c r="C3726" t="str">
        <f>IFERROR(VLOOKUP(Table1[[#This Row],[Ticker]],[1]!Table1[[Symbol]:[Industry]],2,FALSE),"-")</f>
        <v>-</v>
      </c>
      <c r="D3726" t="s">
        <v>401</v>
      </c>
      <c r="E3726">
        <v>30.256569285000001</v>
      </c>
      <c r="F3726">
        <v>27.35</v>
      </c>
      <c r="G3726">
        <v>656.07480696224604</v>
      </c>
      <c r="H3726">
        <v>1.8873862862429001</v>
      </c>
      <c r="I3726">
        <v>194.26798431487401</v>
      </c>
      <c r="J3726">
        <v>8.4023575071547505</v>
      </c>
      <c r="K3726">
        <v>24.3763873905399</v>
      </c>
      <c r="L3726">
        <v>16.7825457296392</v>
      </c>
      <c r="M3726">
        <v>54.041748142034997</v>
      </c>
      <c r="N3726">
        <v>1.3445661037119701</v>
      </c>
      <c r="O3726">
        <v>9.5063985374771391</v>
      </c>
      <c r="P3726">
        <v>721.32132132132097</v>
      </c>
      <c r="Q3726">
        <v>0.16195637514931099</v>
      </c>
    </row>
    <row r="3727" spans="1:17" hidden="1" x14ac:dyDescent="0.3">
      <c r="A3727" t="s">
        <v>7618</v>
      </c>
      <c r="B3727" t="s">
        <v>7619</v>
      </c>
      <c r="C3727" t="str">
        <f>IFERROR(VLOOKUP(Table1[[#This Row],[Ticker]],[1]!Table1[[Symbol]:[Industry]],2,FALSE),"-")</f>
        <v>-</v>
      </c>
      <c r="D3727" t="s">
        <v>191</v>
      </c>
      <c r="E3727">
        <v>30.248000000000001</v>
      </c>
      <c r="F3727">
        <v>0.45</v>
      </c>
      <c r="G3727">
        <v>-5.5931859894901201</v>
      </c>
      <c r="H3727">
        <v>-1.87035303188851</v>
      </c>
      <c r="I3727">
        <v>-12.2495918825592</v>
      </c>
      <c r="J3727">
        <v>1.0670674632677399</v>
      </c>
      <c r="K3727">
        <v>0.59267168328142406</v>
      </c>
      <c r="L3727">
        <v>0.50771284078795198</v>
      </c>
      <c r="M3727">
        <v>92.112121951265095</v>
      </c>
      <c r="N3727">
        <v>1</v>
      </c>
      <c r="Q3727">
        <v>4.6288916988924997E-2</v>
      </c>
    </row>
    <row r="3728" spans="1:17" hidden="1" x14ac:dyDescent="0.3">
      <c r="A3728" t="s">
        <v>7620</v>
      </c>
      <c r="B3728" t="s">
        <v>7621</v>
      </c>
      <c r="C3728" t="str">
        <f>IFERROR(VLOOKUP(Table1[[#This Row],[Ticker]],[1]!Table1[[Symbol]:[Industry]],2,FALSE),"-")</f>
        <v>-</v>
      </c>
      <c r="E3728">
        <v>30.244838399999999</v>
      </c>
      <c r="F3728">
        <v>42.56</v>
      </c>
      <c r="G3728">
        <v>64.138666522099101</v>
      </c>
      <c r="H3728">
        <v>-7.0964072606806301</v>
      </c>
      <c r="I3728">
        <v>-39.720403630010601</v>
      </c>
      <c r="J3728">
        <v>-6.9543491528064303</v>
      </c>
      <c r="K3728">
        <v>44.495663642572602</v>
      </c>
      <c r="L3728">
        <v>43.6343691627334</v>
      </c>
      <c r="M3728">
        <v>53.981778471891502</v>
      </c>
      <c r="N3728">
        <v>0.43724794977478998</v>
      </c>
      <c r="O3728">
        <v>62.8994360902255</v>
      </c>
      <c r="P3728">
        <v>108.01564027370399</v>
      </c>
      <c r="Q3728">
        <v>8.6754772826585003E-2</v>
      </c>
    </row>
    <row r="3729" spans="1:17" hidden="1" x14ac:dyDescent="0.3">
      <c r="A3729" t="s">
        <v>7622</v>
      </c>
      <c r="B3729" t="s">
        <v>7623</v>
      </c>
      <c r="C3729" t="str">
        <f>IFERROR(VLOOKUP(Table1[[#This Row],[Ticker]],[1]!Table1[[Symbol]:[Industry]],2,FALSE),"-")</f>
        <v>-</v>
      </c>
      <c r="D3729" t="s">
        <v>46</v>
      </c>
      <c r="E3729">
        <v>30.23424533</v>
      </c>
      <c r="F3729">
        <v>873.05</v>
      </c>
      <c r="G3729">
        <v>52.819704921430301</v>
      </c>
      <c r="H3729">
        <v>21.0414886322366</v>
      </c>
      <c r="I3729">
        <v>-17.619228541879</v>
      </c>
      <c r="J3729">
        <v>27.114644034668899</v>
      </c>
      <c r="K3729">
        <v>750.93178453717599</v>
      </c>
      <c r="L3729">
        <v>723.88408704647895</v>
      </c>
      <c r="M3729">
        <v>85.008608591258294</v>
      </c>
      <c r="N3729">
        <v>1.88679030240686</v>
      </c>
      <c r="O3729">
        <v>21.986140541778799</v>
      </c>
      <c r="P3729">
        <v>89.793478260869506</v>
      </c>
      <c r="Q3729">
        <v>9.8184346821007004E-2</v>
      </c>
    </row>
    <row r="3730" spans="1:17" hidden="1" x14ac:dyDescent="0.3">
      <c r="A3730" t="s">
        <v>7624</v>
      </c>
      <c r="B3730" t="s">
        <v>7625</v>
      </c>
      <c r="C3730" t="str">
        <f>IFERROR(VLOOKUP(Table1[[#This Row],[Ticker]],[1]!Table1[[Symbol]:[Industry]],2,FALSE),"-")</f>
        <v>-</v>
      </c>
      <c r="D3730" t="s">
        <v>98</v>
      </c>
      <c r="E3730">
        <v>30.216136056</v>
      </c>
      <c r="F3730">
        <v>84.66</v>
      </c>
      <c r="G3730">
        <v>344.97956886700803</v>
      </c>
      <c r="H3730">
        <v>5.752556442965</v>
      </c>
      <c r="I3730">
        <v>359.64044171333398</v>
      </c>
      <c r="J3730">
        <v>-2.4618965473046401</v>
      </c>
      <c r="K3730">
        <v>72.064156933719204</v>
      </c>
      <c r="L3730">
        <v>44.941174852205002</v>
      </c>
      <c r="M3730">
        <v>56.794124377134899</v>
      </c>
      <c r="N3730">
        <v>2.9378899908217702</v>
      </c>
      <c r="O3730">
        <v>6.4257028112449701</v>
      </c>
      <c r="P3730">
        <v>397.99999999999898</v>
      </c>
      <c r="Q3730">
        <v>0.200189656971208</v>
      </c>
    </row>
    <row r="3731" spans="1:17" hidden="1" x14ac:dyDescent="0.3">
      <c r="A3731" t="s">
        <v>7626</v>
      </c>
      <c r="B3731" t="s">
        <v>7627</v>
      </c>
      <c r="C3731" t="str">
        <f>IFERROR(VLOOKUP(Table1[[#This Row],[Ticker]],[1]!Table1[[Symbol]:[Industry]],2,FALSE),"-")</f>
        <v>-</v>
      </c>
      <c r="D3731" t="s">
        <v>119</v>
      </c>
      <c r="E3731">
        <v>30.180099999999999</v>
      </c>
      <c r="F3731">
        <v>0.41</v>
      </c>
      <c r="G3731">
        <v>11.312902200341901</v>
      </c>
      <c r="H3731">
        <v>-25.499441874241501</v>
      </c>
      <c r="I3731">
        <v>-9.5030123256628194</v>
      </c>
      <c r="J3731">
        <v>-1.2750618476839399</v>
      </c>
      <c r="K3731">
        <v>0.42051266718248298</v>
      </c>
      <c r="L3731">
        <v>0.54381486556846803</v>
      </c>
      <c r="M3731">
        <v>30.451362303002099</v>
      </c>
      <c r="N3731">
        <v>0.31021274944052901</v>
      </c>
      <c r="O3731">
        <v>58.536585365853597</v>
      </c>
      <c r="P3731">
        <v>63.999999999999901</v>
      </c>
      <c r="Q3731">
        <v>-5.3476954106519998E-3</v>
      </c>
    </row>
    <row r="3732" spans="1:17" hidden="1" x14ac:dyDescent="0.3">
      <c r="A3732" t="s">
        <v>7628</v>
      </c>
      <c r="B3732" t="s">
        <v>7629</v>
      </c>
      <c r="C3732" t="str">
        <f>IFERROR(VLOOKUP(Table1[[#This Row],[Ticker]],[1]!Table1[[Symbol]:[Industry]],2,FALSE),"-")</f>
        <v>-</v>
      </c>
      <c r="E3732">
        <v>30.147579</v>
      </c>
      <c r="F3732">
        <v>5.61</v>
      </c>
      <c r="G3732">
        <v>17.7584804316344</v>
      </c>
      <c r="H3732">
        <v>12.7835769936829</v>
      </c>
      <c r="I3732">
        <v>-11.8244408970913</v>
      </c>
      <c r="J3732">
        <v>18.443248011470899</v>
      </c>
      <c r="K3732">
        <v>4.5147272850301103</v>
      </c>
      <c r="L3732">
        <v>4.5206604873135596</v>
      </c>
      <c r="M3732">
        <v>93.045652072026101</v>
      </c>
      <c r="N3732">
        <v>2.06137604509536</v>
      </c>
      <c r="O3732">
        <v>15.8645276292335</v>
      </c>
      <c r="P3732">
        <v>55.4016620498615</v>
      </c>
      <c r="Q3732">
        <v>-5.9829586672866003E-2</v>
      </c>
    </row>
    <row r="3733" spans="1:17" hidden="1" x14ac:dyDescent="0.3">
      <c r="A3733" t="s">
        <v>7630</v>
      </c>
      <c r="B3733" t="s">
        <v>7631</v>
      </c>
      <c r="C3733" t="str">
        <f>IFERROR(VLOOKUP(Table1[[#This Row],[Ticker]],[1]!Table1[[Symbol]:[Industry]],2,FALSE),"-")</f>
        <v>-</v>
      </c>
      <c r="D3733" t="s">
        <v>143</v>
      </c>
      <c r="E3733">
        <v>30.089245600000002</v>
      </c>
      <c r="F3733">
        <v>22.85</v>
      </c>
      <c r="G3733">
        <v>-50.065461336176398</v>
      </c>
      <c r="H3733">
        <v>6.1821501655594302</v>
      </c>
      <c r="I3733">
        <v>-30.395869468519901</v>
      </c>
      <c r="J3733">
        <v>11.2865145069958</v>
      </c>
      <c r="K3733">
        <v>21.637570219594</v>
      </c>
      <c r="M3733">
        <v>88.805480769343205</v>
      </c>
      <c r="N3733">
        <v>3.3636363636363602</v>
      </c>
      <c r="O3733">
        <v>54.923413566739598</v>
      </c>
      <c r="P3733">
        <v>25.549450549450501</v>
      </c>
    </row>
    <row r="3734" spans="1:17" hidden="1" x14ac:dyDescent="0.3">
      <c r="A3734" t="s">
        <v>7632</v>
      </c>
      <c r="B3734" t="s">
        <v>7633</v>
      </c>
      <c r="C3734" t="str">
        <f>IFERROR(VLOOKUP(Table1[[#This Row],[Ticker]],[1]!Table1[[Symbol]:[Industry]],2,FALSE),"-")</f>
        <v>-</v>
      </c>
      <c r="E3734">
        <v>30.089220425000001</v>
      </c>
      <c r="F3734">
        <v>15.95</v>
      </c>
      <c r="G3734">
        <v>2.7586853328720702</v>
      </c>
      <c r="H3734">
        <v>-9.3455957203954103</v>
      </c>
      <c r="I3734">
        <v>-3.4996109651185798</v>
      </c>
      <c r="J3734">
        <v>3.6591486786318401</v>
      </c>
      <c r="K3734">
        <v>15.498954424220299</v>
      </c>
      <c r="L3734">
        <v>14.762628177169301</v>
      </c>
      <c r="M3734">
        <v>57.957453049219197</v>
      </c>
      <c r="N3734">
        <v>0.104727272727272</v>
      </c>
      <c r="O3734">
        <v>23.573667711598699</v>
      </c>
      <c r="P3734">
        <v>51.904761904761898</v>
      </c>
    </row>
    <row r="3735" spans="1:17" hidden="1" x14ac:dyDescent="0.3">
      <c r="A3735" t="s">
        <v>7634</v>
      </c>
      <c r="B3735" t="s">
        <v>7635</v>
      </c>
      <c r="C3735" t="str">
        <f>IFERROR(VLOOKUP(Table1[[#This Row],[Ticker]],[1]!Table1[[Symbol]:[Industry]],2,FALSE),"-")</f>
        <v>-</v>
      </c>
      <c r="D3735" t="s">
        <v>49</v>
      </c>
      <c r="E3735">
        <v>30.056138939999901</v>
      </c>
      <c r="F3735">
        <v>45.83</v>
      </c>
      <c r="G3735">
        <v>-6.7316458442060902</v>
      </c>
      <c r="H3735">
        <v>1.57414707550836</v>
      </c>
      <c r="I3735">
        <v>-23.408386383269601</v>
      </c>
      <c r="J3735">
        <v>2.69769638160095</v>
      </c>
      <c r="K3735">
        <v>45.7738003412355</v>
      </c>
      <c r="L3735">
        <v>43.929426902777799</v>
      </c>
      <c r="M3735">
        <v>45.805429374689702</v>
      </c>
      <c r="N3735">
        <v>0.76835763491992004</v>
      </c>
      <c r="O3735">
        <v>58.106044075932701</v>
      </c>
      <c r="P3735">
        <v>45.816099268214998</v>
      </c>
      <c r="Q3735">
        <v>4.0652579682167997E-2</v>
      </c>
    </row>
    <row r="3736" spans="1:17" hidden="1" x14ac:dyDescent="0.3">
      <c r="A3736" t="s">
        <v>7636</v>
      </c>
      <c r="B3736" t="s">
        <v>7637</v>
      </c>
      <c r="C3736" t="str">
        <f>IFERROR(VLOOKUP(Table1[[#This Row],[Ticker]],[1]!Table1[[Symbol]:[Industry]],2,FALSE),"-")</f>
        <v>-</v>
      </c>
      <c r="E3736">
        <v>30.014199999999999</v>
      </c>
      <c r="F3736">
        <v>96.82</v>
      </c>
      <c r="G3736">
        <v>283.16944228473</v>
      </c>
      <c r="H3736">
        <v>-4.4429010855914397</v>
      </c>
      <c r="I3736">
        <v>221.859056639854</v>
      </c>
      <c r="J3736">
        <v>12.1072404592138</v>
      </c>
      <c r="K3736">
        <v>84.815084782381206</v>
      </c>
      <c r="L3736">
        <v>55.608459269421502</v>
      </c>
      <c r="M3736">
        <v>62.020903914346903</v>
      </c>
      <c r="N3736">
        <v>0.861973450127831</v>
      </c>
      <c r="O3736">
        <v>5.0092956000826296</v>
      </c>
      <c r="P3736">
        <v>393.97959183673402</v>
      </c>
      <c r="Q3736">
        <v>0.12656102400459401</v>
      </c>
    </row>
    <row r="3737" spans="1:17" hidden="1" x14ac:dyDescent="0.3">
      <c r="A3737" t="s">
        <v>7638</v>
      </c>
      <c r="B3737" t="s">
        <v>7639</v>
      </c>
      <c r="C3737" t="str">
        <f>IFERROR(VLOOKUP(Table1[[#This Row],[Ticker]],[1]!Table1[[Symbol]:[Industry]],2,FALSE),"-")</f>
        <v>-</v>
      </c>
      <c r="D3737" t="s">
        <v>401</v>
      </c>
      <c r="E3737">
        <v>29.98497596</v>
      </c>
      <c r="F3737">
        <v>8.81</v>
      </c>
      <c r="G3737">
        <v>-37.4140659738624</v>
      </c>
      <c r="H3737">
        <v>-8.0663352982778491</v>
      </c>
      <c r="I3737">
        <v>-24.861568210924901</v>
      </c>
      <c r="J3737">
        <v>-2.9566761974597302</v>
      </c>
      <c r="K3737">
        <v>8.9215203153641305</v>
      </c>
      <c r="L3737">
        <v>9.2618827501962002</v>
      </c>
      <c r="M3737">
        <v>47.382200327681403</v>
      </c>
      <c r="N3737">
        <v>1.23980039105635</v>
      </c>
      <c r="O3737">
        <v>24.177071509648101</v>
      </c>
      <c r="P3737">
        <v>4.8809523809523796</v>
      </c>
      <c r="Q3737">
        <v>0.114326270217582</v>
      </c>
    </row>
    <row r="3738" spans="1:17" hidden="1" x14ac:dyDescent="0.3">
      <c r="A3738" t="s">
        <v>7640</v>
      </c>
      <c r="B3738" t="s">
        <v>7641</v>
      </c>
      <c r="C3738" t="str">
        <f>IFERROR(VLOOKUP(Table1[[#This Row],[Ticker]],[1]!Table1[[Symbol]:[Industry]],2,FALSE),"-")</f>
        <v>-</v>
      </c>
      <c r="D3738" t="s">
        <v>653</v>
      </c>
      <c r="E3738">
        <v>29.8245</v>
      </c>
      <c r="F3738">
        <v>5.9</v>
      </c>
      <c r="G3738">
        <v>-25.353764466324701</v>
      </c>
      <c r="H3738">
        <v>2.0243676495679601</v>
      </c>
      <c r="I3738">
        <v>-13.6696789923294</v>
      </c>
      <c r="J3738">
        <v>4.2295253082793502</v>
      </c>
      <c r="K3738">
        <v>5.59054994473661</v>
      </c>
      <c r="L3738">
        <v>5.8663803587341699</v>
      </c>
      <c r="M3738">
        <v>76.071565080599996</v>
      </c>
      <c r="N3738">
        <v>1.1458333333333299</v>
      </c>
      <c r="O3738">
        <v>49.1525423728813</v>
      </c>
      <c r="P3738">
        <v>22.9166666666666</v>
      </c>
      <c r="Q3738">
        <v>-3.6766123505923003E-2</v>
      </c>
    </row>
    <row r="3739" spans="1:17" hidden="1" x14ac:dyDescent="0.3">
      <c r="A3739" t="s">
        <v>7642</v>
      </c>
      <c r="B3739" t="s">
        <v>7643</v>
      </c>
      <c r="C3739" t="str">
        <f>IFERROR(VLOOKUP(Table1[[#This Row],[Ticker]],[1]!Table1[[Symbol]:[Industry]],2,FALSE),"-")</f>
        <v>-</v>
      </c>
      <c r="D3739" t="s">
        <v>617</v>
      </c>
      <c r="E3739">
        <v>29.807998000000001</v>
      </c>
      <c r="F3739">
        <v>24.59</v>
      </c>
      <c r="G3739">
        <v>-8.6475470956555203</v>
      </c>
      <c r="H3739">
        <v>22.495230475252299</v>
      </c>
      <c r="I3739">
        <v>-20.3860227578535</v>
      </c>
      <c r="J3739">
        <v>-5.5136803720167604</v>
      </c>
      <c r="K3739">
        <v>21.859745468183501</v>
      </c>
      <c r="L3739">
        <v>24.0330130601989</v>
      </c>
      <c r="M3739">
        <v>63.978524335674997</v>
      </c>
      <c r="N3739">
        <v>2.0787040589440799</v>
      </c>
      <c r="O3739">
        <v>73.485156567710405</v>
      </c>
      <c r="P3739">
        <v>48.940036341611098</v>
      </c>
      <c r="Q3739">
        <v>-5.9928184970765998E-2</v>
      </c>
    </row>
    <row r="3740" spans="1:17" hidden="1" x14ac:dyDescent="0.3">
      <c r="A3740" t="s">
        <v>7644</v>
      </c>
      <c r="B3740" t="s">
        <v>7645</v>
      </c>
      <c r="C3740" t="str">
        <f>IFERROR(VLOOKUP(Table1[[#This Row],[Ticker]],[1]!Table1[[Symbol]:[Industry]],2,FALSE),"-")</f>
        <v>-</v>
      </c>
      <c r="D3740" t="s">
        <v>718</v>
      </c>
      <c r="E3740">
        <v>29.575091889999999</v>
      </c>
      <c r="F3740">
        <v>39.18</v>
      </c>
      <c r="G3740">
        <v>3.3065696312841899</v>
      </c>
      <c r="H3740">
        <v>7.1424833214673198</v>
      </c>
      <c r="I3740">
        <v>-3.3206267500733402</v>
      </c>
      <c r="J3740">
        <v>3.9404783332633602</v>
      </c>
      <c r="K3740">
        <v>36.434517630179599</v>
      </c>
      <c r="L3740">
        <v>35.365806194049497</v>
      </c>
      <c r="M3740">
        <v>56.725246441840902</v>
      </c>
      <c r="N3740">
        <v>1.4630886997684101</v>
      </c>
      <c r="O3740">
        <v>3.2159264931087299</v>
      </c>
      <c r="P3740">
        <v>47.127300037551599</v>
      </c>
    </row>
    <row r="3741" spans="1:17" hidden="1" x14ac:dyDescent="0.3">
      <c r="A3741" t="s">
        <v>7646</v>
      </c>
      <c r="B3741" t="s">
        <v>7647</v>
      </c>
      <c r="C3741" t="str">
        <f>IFERROR(VLOOKUP(Table1[[#This Row],[Ticker]],[1]!Table1[[Symbol]:[Industry]],2,FALSE),"-")</f>
        <v>-</v>
      </c>
      <c r="E3741">
        <v>29.561334607999999</v>
      </c>
      <c r="F3741">
        <v>43.03</v>
      </c>
      <c r="G3741">
        <v>-34.2849813975416</v>
      </c>
      <c r="H3741">
        <v>13.929129554329799</v>
      </c>
      <c r="I3741">
        <v>-20.9342292568797</v>
      </c>
      <c r="J3741">
        <v>-0.56416137375030295</v>
      </c>
      <c r="M3741">
        <v>32.882674814177797</v>
      </c>
      <c r="O3741">
        <v>40.111550081338599</v>
      </c>
      <c r="P3741">
        <v>4.9512195121951201</v>
      </c>
    </row>
    <row r="3742" spans="1:17" hidden="1" x14ac:dyDescent="0.3">
      <c r="A3742" t="s">
        <v>7648</v>
      </c>
      <c r="B3742" t="s">
        <v>7649</v>
      </c>
      <c r="C3742" t="str">
        <f>IFERROR(VLOOKUP(Table1[[#This Row],[Ticker]],[1]!Table1[[Symbol]:[Industry]],2,FALSE),"-")</f>
        <v>-</v>
      </c>
      <c r="D3742" t="s">
        <v>21</v>
      </c>
      <c r="E3742">
        <v>29.535309999999999</v>
      </c>
      <c r="F3742">
        <v>70.489999999999995</v>
      </c>
      <c r="G3742">
        <v>-9.7963874171443894</v>
      </c>
      <c r="H3742">
        <v>-15.355651024568299</v>
      </c>
      <c r="I3742">
        <v>-11.115650081495</v>
      </c>
      <c r="J3742">
        <v>-6.2750618476839497</v>
      </c>
      <c r="K3742">
        <v>75.036573227237895</v>
      </c>
      <c r="L3742">
        <v>69.664447188785701</v>
      </c>
      <c r="M3742">
        <v>4.1137517043950004E-3</v>
      </c>
      <c r="N3742">
        <v>4.0227272727272698</v>
      </c>
      <c r="O3742">
        <v>8.5260320612852993</v>
      </c>
      <c r="P3742">
        <v>28.1636363636363</v>
      </c>
    </row>
    <row r="3743" spans="1:17" hidden="1" x14ac:dyDescent="0.3">
      <c r="A3743" t="s">
        <v>7650</v>
      </c>
      <c r="B3743" t="s">
        <v>7651</v>
      </c>
      <c r="C3743" t="str">
        <f>IFERROR(VLOOKUP(Table1[[#This Row],[Ticker]],[1]!Table1[[Symbol]:[Industry]],2,FALSE),"-")</f>
        <v>-</v>
      </c>
      <c r="D3743" t="s">
        <v>617</v>
      </c>
      <c r="E3743">
        <v>29.397829999999999</v>
      </c>
      <c r="F3743">
        <v>12.45</v>
      </c>
      <c r="G3743">
        <v>-78.047561212420405</v>
      </c>
      <c r="H3743">
        <v>-22.828289857875902</v>
      </c>
      <c r="I3743">
        <v>-66.172668087022203</v>
      </c>
      <c r="J3743">
        <v>-6.7298304522739603</v>
      </c>
      <c r="K3743">
        <v>17.397174520864599</v>
      </c>
      <c r="L3743">
        <v>22.537229045334101</v>
      </c>
      <c r="M3743">
        <v>29.6119805173233</v>
      </c>
      <c r="N3743">
        <v>0.621652438859012</v>
      </c>
      <c r="O3743">
        <v>164.01606425702801</v>
      </c>
      <c r="P3743">
        <v>0</v>
      </c>
      <c r="Q3743">
        <v>-0.112008606517738</v>
      </c>
    </row>
    <row r="3744" spans="1:17" hidden="1" x14ac:dyDescent="0.3">
      <c r="A3744" t="s">
        <v>7652</v>
      </c>
      <c r="B3744" t="s">
        <v>7653</v>
      </c>
      <c r="C3744" t="str">
        <f>IFERROR(VLOOKUP(Table1[[#This Row],[Ticker]],[1]!Table1[[Symbol]:[Industry]],2,FALSE),"-")</f>
        <v>-</v>
      </c>
      <c r="D3744" t="s">
        <v>915</v>
      </c>
      <c r="E3744">
        <v>29.386575000000001</v>
      </c>
      <c r="F3744">
        <v>32.75</v>
      </c>
      <c r="G3744">
        <v>52.635365968457897</v>
      </c>
      <c r="H3744">
        <v>-4.1096113657669804</v>
      </c>
      <c r="I3744">
        <v>78.959086799701595</v>
      </c>
      <c r="J3744">
        <v>1.76547869285658</v>
      </c>
      <c r="K3744">
        <v>29.8010202542843</v>
      </c>
      <c r="L3744">
        <v>24.4354185676744</v>
      </c>
      <c r="M3744">
        <v>62.123006381848199</v>
      </c>
      <c r="N3744">
        <v>0.80808080808080796</v>
      </c>
      <c r="O3744">
        <v>3.6641221374045898</v>
      </c>
      <c r="P3744">
        <v>114.75409836065499</v>
      </c>
    </row>
    <row r="3745" spans="1:17" hidden="1" x14ac:dyDescent="0.3">
      <c r="A3745" t="s">
        <v>7654</v>
      </c>
      <c r="B3745" t="s">
        <v>7655</v>
      </c>
      <c r="C3745" t="str">
        <f>IFERROR(VLOOKUP(Table1[[#This Row],[Ticker]],[1]!Table1[[Symbol]:[Industry]],2,FALSE),"-")</f>
        <v>-</v>
      </c>
      <c r="D3745" t="s">
        <v>191</v>
      </c>
      <c r="E3745">
        <v>29.358683503999998</v>
      </c>
      <c r="F3745">
        <v>16.579999999999998</v>
      </c>
      <c r="G3745">
        <v>-18.316966532173598</v>
      </c>
      <c r="H3745">
        <v>0.13944701464732301</v>
      </c>
      <c r="I3745">
        <v>0.48002702304816902</v>
      </c>
      <c r="J3745">
        <v>-5.4185374197309502</v>
      </c>
      <c r="K3745">
        <v>16.3073565743031</v>
      </c>
      <c r="L3745">
        <v>16.128093499992101</v>
      </c>
      <c r="M3745">
        <v>54.248774326217401</v>
      </c>
      <c r="N3745">
        <v>1.0993657505285399</v>
      </c>
      <c r="O3745">
        <v>61.338962605548801</v>
      </c>
      <c r="P3745">
        <v>38.281901584653802</v>
      </c>
      <c r="Q3745">
        <v>2.6778429037245002E-2</v>
      </c>
    </row>
    <row r="3746" spans="1:17" hidden="1" x14ac:dyDescent="0.3">
      <c r="A3746" t="s">
        <v>7656</v>
      </c>
      <c r="B3746" t="s">
        <v>7657</v>
      </c>
      <c r="C3746" t="str">
        <f>IFERROR(VLOOKUP(Table1[[#This Row],[Ticker]],[1]!Table1[[Symbol]:[Industry]],2,FALSE),"-")</f>
        <v>-</v>
      </c>
      <c r="D3746" t="s">
        <v>718</v>
      </c>
      <c r="E3746">
        <v>29.289530723999999</v>
      </c>
      <c r="F3746">
        <v>17.899999999999999</v>
      </c>
      <c r="G3746">
        <v>35.707386612811902</v>
      </c>
      <c r="H3746">
        <v>1.46397275990479</v>
      </c>
      <c r="I3746">
        <v>14.400490251838701</v>
      </c>
      <c r="J3746">
        <v>1.4851451678422201</v>
      </c>
      <c r="K3746">
        <v>16.542528302502301</v>
      </c>
      <c r="L3746">
        <v>14.6133769568816</v>
      </c>
      <c r="M3746">
        <v>37.603805705755697</v>
      </c>
      <c r="N3746">
        <v>0.99923686993802197</v>
      </c>
      <c r="O3746">
        <v>7.2625698324022299</v>
      </c>
      <c r="P3746">
        <v>62.7124806835741</v>
      </c>
      <c r="Q3746">
        <v>3.3034621500889999E-3</v>
      </c>
    </row>
    <row r="3747" spans="1:17" hidden="1" x14ac:dyDescent="0.3">
      <c r="A3747" t="s">
        <v>7658</v>
      </c>
      <c r="B3747" t="s">
        <v>7659</v>
      </c>
      <c r="C3747" t="str">
        <f>IFERROR(VLOOKUP(Table1[[#This Row],[Ticker]],[1]!Table1[[Symbol]:[Industry]],2,FALSE),"-")</f>
        <v>-</v>
      </c>
      <c r="E3747">
        <v>29.288805</v>
      </c>
      <c r="F3747">
        <v>223.6</v>
      </c>
      <c r="G3747">
        <v>106.716811558584</v>
      </c>
      <c r="H3747">
        <v>59.297739018475703</v>
      </c>
      <c r="I3747">
        <v>111.574629910113</v>
      </c>
      <c r="J3747">
        <v>19.747665425043301</v>
      </c>
      <c r="K3747">
        <v>145.21632866955201</v>
      </c>
      <c r="L3747">
        <v>115.974084693329</v>
      </c>
      <c r="M3747">
        <v>98.0156157427799</v>
      </c>
      <c r="N3747">
        <v>1.85064935064935</v>
      </c>
      <c r="O3747">
        <v>0</v>
      </c>
      <c r="P3747">
        <v>197.142857142857</v>
      </c>
    </row>
    <row r="3748" spans="1:17" hidden="1" x14ac:dyDescent="0.3">
      <c r="A3748" t="s">
        <v>7660</v>
      </c>
      <c r="B3748" t="s">
        <v>7661</v>
      </c>
      <c r="C3748" t="str">
        <f>IFERROR(VLOOKUP(Table1[[#This Row],[Ticker]],[1]!Table1[[Symbol]:[Industry]],2,FALSE),"-")</f>
        <v>-</v>
      </c>
      <c r="E3748">
        <v>29.282623999999998</v>
      </c>
      <c r="F3748">
        <v>224</v>
      </c>
      <c r="G3748">
        <v>22.990606394602398</v>
      </c>
      <c r="H3748">
        <v>6.71375609530158</v>
      </c>
      <c r="I3748">
        <v>13.9812396428411</v>
      </c>
      <c r="J3748">
        <v>2.8916048189827199</v>
      </c>
      <c r="K3748">
        <v>210.79488269366499</v>
      </c>
      <c r="L3748">
        <v>191.50700358625599</v>
      </c>
      <c r="M3748">
        <v>56.138138781934302</v>
      </c>
      <c r="N3748">
        <v>0.99920826222355097</v>
      </c>
      <c r="O3748">
        <v>6.6517857142857002</v>
      </c>
      <c r="P3748">
        <v>61.151079136690598</v>
      </c>
      <c r="Q3748">
        <v>8.1120011837834002E-2</v>
      </c>
    </row>
    <row r="3749" spans="1:17" hidden="1" x14ac:dyDescent="0.3">
      <c r="A3749" t="s">
        <v>7662</v>
      </c>
      <c r="B3749" t="s">
        <v>7663</v>
      </c>
      <c r="C3749" t="str">
        <f>IFERROR(VLOOKUP(Table1[[#This Row],[Ticker]],[1]!Table1[[Symbol]:[Industry]],2,FALSE),"-")</f>
        <v>-</v>
      </c>
      <c r="D3749" t="s">
        <v>130</v>
      </c>
      <c r="E3749">
        <v>29.244150000000001</v>
      </c>
      <c r="F3749">
        <v>1.17</v>
      </c>
      <c r="G3749">
        <v>54.646235533675203</v>
      </c>
      <c r="H3749">
        <v>-13.8994418742415</v>
      </c>
      <c r="I3749">
        <v>-5.6393759620264499</v>
      </c>
      <c r="J3749">
        <v>0.464068587098664</v>
      </c>
      <c r="K3749">
        <v>1.1314373231830099</v>
      </c>
      <c r="L3749">
        <v>1.0648195141285699</v>
      </c>
      <c r="M3749">
        <v>60.080243396165002</v>
      </c>
      <c r="N3749">
        <v>0.420769185171469</v>
      </c>
      <c r="O3749">
        <v>19.658119658119599</v>
      </c>
      <c r="P3749">
        <v>134</v>
      </c>
      <c r="Q3749">
        <v>-3.5808684037915997E-2</v>
      </c>
    </row>
    <row r="3750" spans="1:17" hidden="1" x14ac:dyDescent="0.3">
      <c r="A3750" t="s">
        <v>7664</v>
      </c>
      <c r="B3750" t="s">
        <v>7665</v>
      </c>
      <c r="C3750" t="str">
        <f>IFERROR(VLOOKUP(Table1[[#This Row],[Ticker]],[1]!Table1[[Symbol]:[Industry]],2,FALSE),"-")</f>
        <v>-</v>
      </c>
      <c r="E3750">
        <v>29.102120343999999</v>
      </c>
      <c r="F3750">
        <v>14.96</v>
      </c>
      <c r="G3750">
        <v>91.4578297365738</v>
      </c>
      <c r="H3750">
        <v>10.659762105857901</v>
      </c>
      <c r="I3750">
        <v>-44.402470075323798</v>
      </c>
      <c r="J3750">
        <v>-17.402195455688599</v>
      </c>
      <c r="K3750">
        <v>13.382622453465499</v>
      </c>
      <c r="L3750">
        <v>11.6300786343743</v>
      </c>
      <c r="M3750">
        <v>52.544093680653198</v>
      </c>
      <c r="N3750">
        <v>1.6199505078273799</v>
      </c>
      <c r="O3750">
        <v>50.8689839572192</v>
      </c>
      <c r="P3750">
        <v>149.333333333333</v>
      </c>
      <c r="Q3750">
        <v>0.13846345300940799</v>
      </c>
    </row>
    <row r="3751" spans="1:17" hidden="1" x14ac:dyDescent="0.3">
      <c r="A3751" t="s">
        <v>7666</v>
      </c>
      <c r="B3751" t="s">
        <v>7667</v>
      </c>
      <c r="C3751" t="str">
        <f>IFERROR(VLOOKUP(Table1[[#This Row],[Ticker]],[1]!Table1[[Symbol]:[Industry]],2,FALSE),"-")</f>
        <v>-</v>
      </c>
      <c r="E3751">
        <v>29.07</v>
      </c>
      <c r="F3751">
        <v>114</v>
      </c>
      <c r="G3751">
        <v>33.199782126164799</v>
      </c>
      <c r="H3751">
        <v>15.1735377878696</v>
      </c>
      <c r="I3751">
        <v>37.996987674337099</v>
      </c>
      <c r="J3751">
        <v>8.8592246946790993</v>
      </c>
      <c r="K3751">
        <v>94.5645622923236</v>
      </c>
      <c r="L3751">
        <v>81.769494117730005</v>
      </c>
      <c r="M3751">
        <v>97.550605937676494</v>
      </c>
      <c r="N3751">
        <v>0.86647727272727204</v>
      </c>
      <c r="O3751">
        <v>0</v>
      </c>
      <c r="P3751">
        <v>100</v>
      </c>
    </row>
    <row r="3752" spans="1:17" hidden="1" x14ac:dyDescent="0.3">
      <c r="A3752" t="s">
        <v>7668</v>
      </c>
      <c r="B3752" t="s">
        <v>7669</v>
      </c>
      <c r="C3752" t="str">
        <f>IFERROR(VLOOKUP(Table1[[#This Row],[Ticker]],[1]!Table1[[Symbol]:[Industry]],2,FALSE),"-")</f>
        <v>-</v>
      </c>
      <c r="E3752">
        <v>29.064352</v>
      </c>
      <c r="F3752">
        <v>4.24</v>
      </c>
      <c r="G3752">
        <v>-62.258526371086603</v>
      </c>
      <c r="H3752">
        <v>-10.0876771683592</v>
      </c>
      <c r="I3752">
        <v>-29.672915238284101</v>
      </c>
      <c r="J3752">
        <v>-6.7545139024784699</v>
      </c>
      <c r="K3752">
        <v>4.4737025212648298</v>
      </c>
      <c r="L3752">
        <v>4.8962121259092104</v>
      </c>
      <c r="M3752">
        <v>49.998508511380003</v>
      </c>
      <c r="N3752">
        <v>1.3698006874097299</v>
      </c>
      <c r="O3752">
        <v>78.066037735848994</v>
      </c>
      <c r="P3752">
        <v>29.268292682926798</v>
      </c>
      <c r="Q3752">
        <v>-1.9880718202528E-2</v>
      </c>
    </row>
    <row r="3753" spans="1:17" hidden="1" x14ac:dyDescent="0.3">
      <c r="A3753" t="s">
        <v>7670</v>
      </c>
      <c r="B3753" t="s">
        <v>7671</v>
      </c>
      <c r="C3753" t="str">
        <f>IFERROR(VLOOKUP(Table1[[#This Row],[Ticker]],[1]!Table1[[Symbol]:[Industry]],2,FALSE),"-")</f>
        <v>-</v>
      </c>
      <c r="E3753">
        <v>28.947800000000001</v>
      </c>
      <c r="F3753">
        <v>161</v>
      </c>
      <c r="G3753">
        <v>74.646235533675195</v>
      </c>
      <c r="H3753">
        <v>0.80866441570125103</v>
      </c>
      <c r="I3753">
        <v>75.861631781688402</v>
      </c>
      <c r="J3753">
        <v>1.93006635744425</v>
      </c>
      <c r="K3753">
        <v>137.40707556843299</v>
      </c>
      <c r="L3753">
        <v>103.493894369492</v>
      </c>
      <c r="M3753">
        <v>64.445764632614797</v>
      </c>
      <c r="N3753">
        <v>0.65909090909090895</v>
      </c>
      <c r="O3753">
        <v>7.2670807453416097</v>
      </c>
      <c r="P3753">
        <v>119.49556918882</v>
      </c>
    </row>
    <row r="3754" spans="1:17" hidden="1" x14ac:dyDescent="0.3">
      <c r="A3754" t="s">
        <v>7672</v>
      </c>
      <c r="B3754" t="s">
        <v>7673</v>
      </c>
      <c r="C3754" t="str">
        <f>IFERROR(VLOOKUP(Table1[[#This Row],[Ticker]],[1]!Table1[[Symbol]:[Industry]],2,FALSE),"-")</f>
        <v>-</v>
      </c>
      <c r="D3754" t="s">
        <v>617</v>
      </c>
      <c r="E3754">
        <v>28.852670029999999</v>
      </c>
      <c r="F3754">
        <v>10.3</v>
      </c>
      <c r="G3754">
        <v>204.416019107208</v>
      </c>
      <c r="H3754">
        <v>35.721919216579501</v>
      </c>
      <c r="I3754">
        <v>49.060319511358699</v>
      </c>
      <c r="J3754">
        <v>19.5512006665097</v>
      </c>
      <c r="K3754">
        <v>6.2484401946568902</v>
      </c>
      <c r="L3754">
        <v>4.6001997718277998</v>
      </c>
      <c r="M3754">
        <v>100</v>
      </c>
      <c r="N3754">
        <v>0.37294402241165903</v>
      </c>
      <c r="O3754">
        <v>0</v>
      </c>
      <c r="P3754">
        <v>232.258064516129</v>
      </c>
    </row>
    <row r="3755" spans="1:17" hidden="1" x14ac:dyDescent="0.3">
      <c r="A3755" t="s">
        <v>7674</v>
      </c>
      <c r="B3755" t="s">
        <v>7675</v>
      </c>
      <c r="C3755" t="str">
        <f>IFERROR(VLOOKUP(Table1[[#This Row],[Ticker]],[1]!Table1[[Symbol]:[Industry]],2,FALSE),"-")</f>
        <v>-</v>
      </c>
      <c r="D3755" t="s">
        <v>401</v>
      </c>
      <c r="E3755">
        <v>28.808499999999999</v>
      </c>
      <c r="F3755">
        <v>425</v>
      </c>
      <c r="G3755">
        <v>8.2940342758136403</v>
      </c>
      <c r="H3755">
        <v>1.47491710011741</v>
      </c>
      <c r="I3755">
        <v>40.874685516063799</v>
      </c>
      <c r="J3755">
        <v>5.5088577503060003</v>
      </c>
      <c r="K3755">
        <v>392.73629873103999</v>
      </c>
      <c r="L3755">
        <v>369.23282401338702</v>
      </c>
      <c r="M3755">
        <v>60.754176565297598</v>
      </c>
      <c r="N3755">
        <v>1.06798851209543</v>
      </c>
      <c r="O3755">
        <v>25.176470588235201</v>
      </c>
      <c r="P3755">
        <v>111.54803384768501</v>
      </c>
      <c r="Q3755">
        <v>0.114326186339789</v>
      </c>
    </row>
    <row r="3756" spans="1:17" hidden="1" x14ac:dyDescent="0.3">
      <c r="A3756" t="s">
        <v>7676</v>
      </c>
      <c r="B3756" t="s">
        <v>7677</v>
      </c>
      <c r="C3756" t="str">
        <f>IFERROR(VLOOKUP(Table1[[#This Row],[Ticker]],[1]!Table1[[Symbol]:[Industry]],2,FALSE),"-")</f>
        <v>-</v>
      </c>
      <c r="D3756" t="s">
        <v>387</v>
      </c>
      <c r="E3756">
        <v>28.758324000000002</v>
      </c>
      <c r="F3756">
        <v>79.8</v>
      </c>
      <c r="G3756">
        <v>-65.353764466324705</v>
      </c>
      <c r="H3756">
        <v>31.320175748368499</v>
      </c>
      <c r="I3756">
        <v>1.42982349523271</v>
      </c>
      <c r="J3756">
        <v>28.686027646479399</v>
      </c>
      <c r="K3756">
        <v>70.544096586227695</v>
      </c>
      <c r="M3756">
        <v>65.162867214924901</v>
      </c>
      <c r="N3756">
        <v>3.1065759637188202</v>
      </c>
      <c r="O3756">
        <v>75.438596491227997</v>
      </c>
      <c r="P3756">
        <v>47.504621072088703</v>
      </c>
    </row>
    <row r="3757" spans="1:17" hidden="1" x14ac:dyDescent="0.3">
      <c r="A3757" t="s">
        <v>7678</v>
      </c>
      <c r="B3757" t="s">
        <v>7679</v>
      </c>
      <c r="C3757" t="str">
        <f>IFERROR(VLOOKUP(Table1[[#This Row],[Ticker]],[1]!Table1[[Symbol]:[Industry]],2,FALSE),"-")</f>
        <v>-</v>
      </c>
      <c r="D3757" t="s">
        <v>297</v>
      </c>
      <c r="E3757">
        <v>28.735006716000001</v>
      </c>
      <c r="F3757">
        <v>14.04</v>
      </c>
      <c r="G3757">
        <v>37.146235533675203</v>
      </c>
      <c r="H3757">
        <v>39.837241542843799</v>
      </c>
      <c r="I3757">
        <v>9.6607658372487997</v>
      </c>
      <c r="J3757">
        <v>40.094272771409599</v>
      </c>
      <c r="K3757">
        <v>10.375284614496</v>
      </c>
      <c r="L3757">
        <v>9.9274033307808498</v>
      </c>
      <c r="M3757">
        <v>81.535794908830297</v>
      </c>
      <c r="N3757">
        <v>2.4089273023801501</v>
      </c>
      <c r="O3757">
        <v>9.6153846153846203</v>
      </c>
      <c r="P3757">
        <v>105.263157894736</v>
      </c>
    </row>
    <row r="3758" spans="1:17" hidden="1" x14ac:dyDescent="0.3">
      <c r="A3758" t="s">
        <v>7680</v>
      </c>
      <c r="B3758" t="s">
        <v>7681</v>
      </c>
      <c r="C3758" t="str">
        <f>IFERROR(VLOOKUP(Table1[[#This Row],[Ticker]],[1]!Table1[[Symbol]:[Industry]],2,FALSE),"-")</f>
        <v>-</v>
      </c>
      <c r="D3758" t="s">
        <v>304</v>
      </c>
      <c r="E3758">
        <v>28.725729600000001</v>
      </c>
      <c r="F3758">
        <v>17.690000000000001</v>
      </c>
      <c r="G3758">
        <v>25.081018142370901</v>
      </c>
      <c r="H3758">
        <v>-0.86019393064579897</v>
      </c>
      <c r="I3758">
        <v>-16.4330501430588</v>
      </c>
      <c r="J3758">
        <v>-8.4361871673770494</v>
      </c>
      <c r="K3758">
        <v>17.859431502679598</v>
      </c>
      <c r="L3758">
        <v>16.3961309669481</v>
      </c>
      <c r="M3758">
        <v>48.361015264586499</v>
      </c>
      <c r="N3758">
        <v>0.75276285300372503</v>
      </c>
      <c r="O3758">
        <v>17.8066704352741</v>
      </c>
      <c r="P3758">
        <v>74.975272007912906</v>
      </c>
      <c r="Q3758">
        <v>8.3089409455273003E-2</v>
      </c>
    </row>
    <row r="3759" spans="1:17" hidden="1" x14ac:dyDescent="0.3">
      <c r="A3759" t="s">
        <v>7682</v>
      </c>
      <c r="B3759" t="s">
        <v>7683</v>
      </c>
      <c r="C3759" t="str">
        <f>IFERROR(VLOOKUP(Table1[[#This Row],[Ticker]],[1]!Table1[[Symbol]:[Industry]],2,FALSE),"-")</f>
        <v>-</v>
      </c>
      <c r="D3759" t="s">
        <v>1141</v>
      </c>
      <c r="E3759">
        <v>28.67557</v>
      </c>
      <c r="F3759">
        <v>11.69</v>
      </c>
      <c r="G3759">
        <v>-8.6988348530784094</v>
      </c>
      <c r="H3759">
        <v>40.422318516956402</v>
      </c>
      <c r="I3759">
        <v>45.386043524817502</v>
      </c>
      <c r="J3759">
        <v>-2.2570585743615301</v>
      </c>
      <c r="K3759">
        <v>9.9270192759219693</v>
      </c>
      <c r="L3759">
        <v>9.1622077207631598</v>
      </c>
      <c r="M3759">
        <v>59.274421303110501</v>
      </c>
      <c r="N3759">
        <v>1.91417425473898</v>
      </c>
      <c r="O3759">
        <v>11.377245508982</v>
      </c>
      <c r="P3759">
        <v>89.588126196323302</v>
      </c>
      <c r="Q3759">
        <v>5.5716895510332001E-2</v>
      </c>
    </row>
    <row r="3760" spans="1:17" hidden="1" x14ac:dyDescent="0.3">
      <c r="A3760" t="s">
        <v>7684</v>
      </c>
      <c r="B3760" t="s">
        <v>7685</v>
      </c>
      <c r="C3760" t="str">
        <f>IFERROR(VLOOKUP(Table1[[#This Row],[Ticker]],[1]!Table1[[Symbol]:[Industry]],2,FALSE),"-")</f>
        <v>-</v>
      </c>
      <c r="D3760" t="s">
        <v>297</v>
      </c>
      <c r="E3760">
        <v>28.55142</v>
      </c>
      <c r="F3760">
        <v>33.299999999999997</v>
      </c>
      <c r="G3760">
        <v>-62.818553198719002</v>
      </c>
      <c r="H3760">
        <v>17.500558125758399</v>
      </c>
      <c r="I3760">
        <v>-37.171551651505503</v>
      </c>
      <c r="J3760">
        <v>2.0635709027135101</v>
      </c>
      <c r="K3760">
        <v>31.5955343619876</v>
      </c>
      <c r="M3760">
        <v>64.123345984962697</v>
      </c>
      <c r="N3760">
        <v>1.10112359550561</v>
      </c>
      <c r="O3760">
        <v>75.825825825825802</v>
      </c>
      <c r="P3760">
        <v>35.918367346938702</v>
      </c>
    </row>
    <row r="3761" spans="1:17" hidden="1" x14ac:dyDescent="0.3">
      <c r="A3761" t="s">
        <v>7686</v>
      </c>
      <c r="B3761" t="s">
        <v>7687</v>
      </c>
      <c r="C3761" t="str">
        <f>IFERROR(VLOOKUP(Table1[[#This Row],[Ticker]],[1]!Table1[[Symbol]:[Industry]],2,FALSE),"-")</f>
        <v>-</v>
      </c>
      <c r="E3761">
        <v>28.46459475</v>
      </c>
      <c r="F3761">
        <v>45.3</v>
      </c>
      <c r="G3761">
        <v>180.31425172800701</v>
      </c>
      <c r="H3761">
        <v>-10.336321306865599</v>
      </c>
      <c r="I3761">
        <v>70.731961454087099</v>
      </c>
      <c r="J3761">
        <v>-0.71901202561988797</v>
      </c>
      <c r="K3761">
        <v>42.058179376336099</v>
      </c>
      <c r="L3761">
        <v>33.287847325924098</v>
      </c>
      <c r="M3761">
        <v>60.376371845483497</v>
      </c>
      <c r="N3761">
        <v>0.31438198836969999</v>
      </c>
      <c r="O3761">
        <v>24.878587196468001</v>
      </c>
      <c r="P3761">
        <v>311.81818181818102</v>
      </c>
      <c r="Q3761">
        <v>9.7965924526885004E-2</v>
      </c>
    </row>
    <row r="3762" spans="1:17" hidden="1" x14ac:dyDescent="0.3">
      <c r="A3762" t="s">
        <v>7688</v>
      </c>
      <c r="B3762" t="s">
        <v>7689</v>
      </c>
      <c r="C3762" t="str">
        <f>IFERROR(VLOOKUP(Table1[[#This Row],[Ticker]],[1]!Table1[[Symbol]:[Industry]],2,FALSE),"-")</f>
        <v>-</v>
      </c>
      <c r="E3762">
        <v>28.447199999999999</v>
      </c>
      <c r="F3762">
        <v>26.34</v>
      </c>
      <c r="G3762">
        <v>1071.9189628064</v>
      </c>
      <c r="H3762">
        <v>43.288649194059602</v>
      </c>
      <c r="I3762">
        <v>504.85881437222901</v>
      </c>
      <c r="J3762">
        <v>6.8454906847563901</v>
      </c>
      <c r="K3762">
        <v>17.931046217943202</v>
      </c>
      <c r="L3762">
        <v>9.6473910051426408</v>
      </c>
      <c r="M3762">
        <v>100</v>
      </c>
      <c r="N3762">
        <v>1.9012760906123201</v>
      </c>
      <c r="O3762">
        <v>0</v>
      </c>
      <c r="P3762">
        <v>1097.27272727272</v>
      </c>
    </row>
    <row r="3763" spans="1:17" hidden="1" x14ac:dyDescent="0.3">
      <c r="A3763" t="s">
        <v>7690</v>
      </c>
      <c r="B3763" t="s">
        <v>7691</v>
      </c>
      <c r="C3763" t="str">
        <f>IFERROR(VLOOKUP(Table1[[#This Row],[Ticker]],[1]!Table1[[Symbol]:[Industry]],2,FALSE),"-")</f>
        <v>-</v>
      </c>
      <c r="D3763" t="s">
        <v>1318</v>
      </c>
      <c r="E3763">
        <v>28.388294607999999</v>
      </c>
      <c r="F3763">
        <v>232.08</v>
      </c>
      <c r="G3763">
        <v>-18.355147592189098</v>
      </c>
      <c r="H3763">
        <v>-6.5103307727709101</v>
      </c>
      <c r="I3763">
        <v>-7.6317225253389998</v>
      </c>
      <c r="J3763">
        <v>-1.7368568620081399</v>
      </c>
      <c r="K3763">
        <v>230.966581604895</v>
      </c>
      <c r="L3763">
        <v>225.42086686557599</v>
      </c>
      <c r="M3763">
        <v>54.0220772595234</v>
      </c>
      <c r="N3763">
        <v>1.9567432664609501</v>
      </c>
      <c r="O3763">
        <v>15.046535677352599</v>
      </c>
      <c r="P3763">
        <v>8.7942996437277294</v>
      </c>
      <c r="Q3763">
        <v>-6.2435120747125997E-2</v>
      </c>
    </row>
    <row r="3764" spans="1:17" hidden="1" x14ac:dyDescent="0.3">
      <c r="A3764" t="s">
        <v>7692</v>
      </c>
      <c r="B3764" t="s">
        <v>7693</v>
      </c>
      <c r="C3764" t="str">
        <f>IFERROR(VLOOKUP(Table1[[#This Row],[Ticker]],[1]!Table1[[Symbol]:[Industry]],2,FALSE),"-")</f>
        <v>-</v>
      </c>
      <c r="D3764" t="s">
        <v>617</v>
      </c>
      <c r="E3764">
        <v>28.34583975</v>
      </c>
      <c r="F3764">
        <v>45.53</v>
      </c>
      <c r="G3764">
        <v>40.209871897311601</v>
      </c>
      <c r="H3764">
        <v>-5.5433979181976003</v>
      </c>
      <c r="I3764">
        <v>-9.9178105319408303</v>
      </c>
      <c r="J3764">
        <v>8.3939688851765801</v>
      </c>
      <c r="K3764">
        <v>44.445660785521902</v>
      </c>
      <c r="L3764">
        <v>43.331832215268598</v>
      </c>
      <c r="M3764">
        <v>54.021820310953899</v>
      </c>
      <c r="N3764">
        <v>1.3552156543881899</v>
      </c>
      <c r="O3764">
        <v>42.323742587304999</v>
      </c>
      <c r="P3764">
        <v>74.377633090769805</v>
      </c>
      <c r="Q3764">
        <v>6.1970045665702002E-2</v>
      </c>
    </row>
    <row r="3765" spans="1:17" hidden="1" x14ac:dyDescent="0.3">
      <c r="A3765" t="s">
        <v>7694</v>
      </c>
      <c r="B3765" t="s">
        <v>7695</v>
      </c>
      <c r="C3765" t="str">
        <f>IFERROR(VLOOKUP(Table1[[#This Row],[Ticker]],[1]!Table1[[Symbol]:[Industry]],2,FALSE),"-")</f>
        <v>-</v>
      </c>
      <c r="D3765" t="s">
        <v>997</v>
      </c>
      <c r="E3765">
        <v>28.305</v>
      </c>
      <c r="F3765">
        <v>15.3</v>
      </c>
      <c r="G3765">
        <v>161.700644539303</v>
      </c>
      <c r="H3765">
        <v>133.39561985415301</v>
      </c>
      <c r="I3765">
        <v>107.194695410726</v>
      </c>
      <c r="J3765">
        <v>-8.9081979423584894</v>
      </c>
      <c r="K3765">
        <v>10.2295746091332</v>
      </c>
      <c r="L3765">
        <v>7.6300117577728104</v>
      </c>
      <c r="M3765">
        <v>66.535083398070199</v>
      </c>
      <c r="N3765">
        <v>1.14003613484288</v>
      </c>
      <c r="O3765">
        <v>10.457516339869199</v>
      </c>
      <c r="P3765">
        <v>209.09090909090901</v>
      </c>
      <c r="Q3765">
        <v>0.15132839398208001</v>
      </c>
    </row>
    <row r="3766" spans="1:17" hidden="1" x14ac:dyDescent="0.3">
      <c r="A3766" t="s">
        <v>7696</v>
      </c>
      <c r="B3766" t="s">
        <v>7697</v>
      </c>
      <c r="C3766" t="str">
        <f>IFERROR(VLOOKUP(Table1[[#This Row],[Ticker]],[1]!Table1[[Symbol]:[Industry]],2,FALSE),"-")</f>
        <v>-</v>
      </c>
      <c r="E3766">
        <v>28.269682319999902</v>
      </c>
      <c r="F3766">
        <v>39.159999999999997</v>
      </c>
      <c r="G3766">
        <v>-10.177293878089399</v>
      </c>
      <c r="H3766">
        <v>-7.4994418742415601</v>
      </c>
      <c r="I3766">
        <v>3.1734582625724701</v>
      </c>
      <c r="J3766">
        <v>-1.2750618476839399</v>
      </c>
      <c r="K3766">
        <v>38.8636028090786</v>
      </c>
      <c r="L3766">
        <v>36.123556852867203</v>
      </c>
      <c r="M3766">
        <v>99.990699005494903</v>
      </c>
      <c r="N3766">
        <v>0</v>
      </c>
      <c r="O3766">
        <v>0</v>
      </c>
      <c r="P3766">
        <v>21.2383900928792</v>
      </c>
    </row>
    <row r="3767" spans="1:17" hidden="1" x14ac:dyDescent="0.3">
      <c r="A3767" t="s">
        <v>7698</v>
      </c>
      <c r="B3767" t="s">
        <v>7699</v>
      </c>
      <c r="C3767" t="str">
        <f>IFERROR(VLOOKUP(Table1[[#This Row],[Ticker]],[1]!Table1[[Symbol]:[Industry]],2,FALSE),"-")</f>
        <v>-</v>
      </c>
      <c r="E3767">
        <v>28.187258</v>
      </c>
      <c r="F3767">
        <v>41.19</v>
      </c>
      <c r="G3767">
        <v>26.843369534559301</v>
      </c>
      <c r="H3767">
        <v>0.52853995404651599</v>
      </c>
      <c r="I3767">
        <v>1.52730064343424</v>
      </c>
      <c r="J3767">
        <v>-1.7679983912052499</v>
      </c>
      <c r="K3767">
        <v>33.570557571346903</v>
      </c>
      <c r="L3767">
        <v>27.156514219816501</v>
      </c>
      <c r="M3767">
        <v>99.588618940449194</v>
      </c>
      <c r="N3767">
        <v>8.9374379344587893E-3</v>
      </c>
      <c r="O3767">
        <v>0</v>
      </c>
      <c r="P3767">
        <v>60.584795321637401</v>
      </c>
    </row>
    <row r="3768" spans="1:17" hidden="1" x14ac:dyDescent="0.3">
      <c r="A3768" t="s">
        <v>7700</v>
      </c>
      <c r="B3768" t="s">
        <v>7701</v>
      </c>
      <c r="C3768" t="str">
        <f>IFERROR(VLOOKUP(Table1[[#This Row],[Ticker]],[1]!Table1[[Symbol]:[Industry]],2,FALSE),"-")</f>
        <v>-</v>
      </c>
      <c r="E3768">
        <v>28.164697373999999</v>
      </c>
      <c r="F3768">
        <v>69.22</v>
      </c>
      <c r="G3768">
        <v>-8.7039498387547791</v>
      </c>
      <c r="H3768">
        <v>-5.7302111050107802</v>
      </c>
      <c r="I3768">
        <v>-24.115759913270701</v>
      </c>
      <c r="J3768">
        <v>-1.8761136884051901</v>
      </c>
      <c r="K3768">
        <v>69.492009514370494</v>
      </c>
      <c r="L3768">
        <v>72.801172901113304</v>
      </c>
      <c r="M3768">
        <v>63.889789520913098</v>
      </c>
      <c r="N3768">
        <v>2.7492005481955202</v>
      </c>
      <c r="O3768">
        <v>71.207743426755201</v>
      </c>
      <c r="P3768">
        <v>21.438596491228001</v>
      </c>
    </row>
    <row r="3769" spans="1:17" hidden="1" x14ac:dyDescent="0.3">
      <c r="A3769" t="s">
        <v>7702</v>
      </c>
      <c r="B3769" t="s">
        <v>7703</v>
      </c>
      <c r="C3769" t="str">
        <f>IFERROR(VLOOKUP(Table1[[#This Row],[Ticker]],[1]!Table1[[Symbol]:[Industry]],2,FALSE),"-")</f>
        <v>-</v>
      </c>
      <c r="D3769" t="s">
        <v>617</v>
      </c>
      <c r="E3769">
        <v>28.134106675291001</v>
      </c>
      <c r="F3769">
        <v>26.46</v>
      </c>
      <c r="G3769">
        <v>-0.48738715682202299</v>
      </c>
      <c r="H3769">
        <v>0.37794400273164802</v>
      </c>
      <c r="I3769">
        <v>30.369973446177401</v>
      </c>
      <c r="J3769">
        <v>-1.7679983912052499</v>
      </c>
      <c r="K3769">
        <v>20.0524306585625</v>
      </c>
      <c r="L3769">
        <v>18.174046321209801</v>
      </c>
      <c r="M3769">
        <v>88.6084252441009</v>
      </c>
      <c r="N3769">
        <v>0</v>
      </c>
      <c r="O3769">
        <v>0</v>
      </c>
      <c r="P3769">
        <v>85.034965034964998</v>
      </c>
      <c r="Q3769">
        <v>0.16540025724671301</v>
      </c>
    </row>
    <row r="3770" spans="1:17" hidden="1" x14ac:dyDescent="0.3">
      <c r="A3770" t="s">
        <v>7704</v>
      </c>
      <c r="B3770" t="s">
        <v>7705</v>
      </c>
      <c r="C3770" t="str">
        <f>IFERROR(VLOOKUP(Table1[[#This Row],[Ticker]],[1]!Table1[[Symbol]:[Industry]],2,FALSE),"-")</f>
        <v>-</v>
      </c>
      <c r="D3770" t="s">
        <v>98</v>
      </c>
      <c r="E3770">
        <v>28.109249999999999</v>
      </c>
      <c r="F3770">
        <v>5.85</v>
      </c>
      <c r="G3770">
        <v>-52.501958737806603</v>
      </c>
      <c r="H3770">
        <v>-2.9460268129455902</v>
      </c>
      <c r="I3770">
        <v>-34.724280489467297</v>
      </c>
      <c r="J3770">
        <v>-1.4422859279515099</v>
      </c>
      <c r="K3770">
        <v>6.0778105219051897</v>
      </c>
      <c r="L3770">
        <v>6.65860577004932</v>
      </c>
      <c r="M3770">
        <v>28.359757383121998</v>
      </c>
      <c r="N3770">
        <v>0.53919705882555502</v>
      </c>
      <c r="O3770">
        <v>58.803418803418701</v>
      </c>
      <c r="P3770">
        <v>12.5</v>
      </c>
      <c r="Q3770">
        <v>0.13291946154597201</v>
      </c>
    </row>
    <row r="3771" spans="1:17" hidden="1" x14ac:dyDescent="0.3">
      <c r="A3771" t="s">
        <v>7706</v>
      </c>
      <c r="B3771" t="s">
        <v>7707</v>
      </c>
      <c r="C3771" t="str">
        <f>IFERROR(VLOOKUP(Table1[[#This Row],[Ticker]],[1]!Table1[[Symbol]:[Industry]],2,FALSE),"-")</f>
        <v>-</v>
      </c>
      <c r="E3771">
        <v>28.03</v>
      </c>
      <c r="F3771">
        <v>140.15</v>
      </c>
      <c r="G3771">
        <v>-49.081655622787203</v>
      </c>
      <c r="H3771">
        <v>12.33526886956</v>
      </c>
      <c r="I3771">
        <v>-35.730903482125299</v>
      </c>
      <c r="J3771">
        <v>10.263399690777501</v>
      </c>
      <c r="K3771">
        <v>137.50667325693399</v>
      </c>
      <c r="M3771">
        <v>59.551958332281401</v>
      </c>
      <c r="N3771">
        <v>0.60358688930117499</v>
      </c>
      <c r="O3771">
        <v>36.853371387798703</v>
      </c>
      <c r="P3771">
        <v>17.9713804713804</v>
      </c>
    </row>
    <row r="3772" spans="1:17" hidden="1" x14ac:dyDescent="0.3">
      <c r="A3772" t="s">
        <v>7708</v>
      </c>
      <c r="B3772" t="s">
        <v>7709</v>
      </c>
      <c r="C3772" t="str">
        <f>IFERROR(VLOOKUP(Table1[[#This Row],[Ticker]],[1]!Table1[[Symbol]:[Industry]],2,FALSE),"-")</f>
        <v>-</v>
      </c>
      <c r="D3772" t="s">
        <v>401</v>
      </c>
      <c r="E3772">
        <v>28.010839799999999</v>
      </c>
      <c r="F3772">
        <v>46.59</v>
      </c>
      <c r="G3772">
        <v>165.65185702024601</v>
      </c>
      <c r="H3772">
        <v>4.06415792465235</v>
      </c>
      <c r="I3772">
        <v>52.800666485798097</v>
      </c>
      <c r="J3772">
        <v>-12.337186096180901</v>
      </c>
      <c r="K3772">
        <v>40.566324773175801</v>
      </c>
      <c r="L3772">
        <v>32.584073029189</v>
      </c>
      <c r="M3772">
        <v>60.789644926360303</v>
      </c>
      <c r="N3772">
        <v>1.66096968028197</v>
      </c>
      <c r="O3772">
        <v>13.522215067611</v>
      </c>
      <c r="P3772">
        <v>230.42553191489301</v>
      </c>
      <c r="Q3772">
        <v>8.3797297687752001E-2</v>
      </c>
    </row>
    <row r="3773" spans="1:17" hidden="1" x14ac:dyDescent="0.3">
      <c r="A3773" t="s">
        <v>7710</v>
      </c>
      <c r="B3773" t="s">
        <v>7711</v>
      </c>
      <c r="C3773" t="str">
        <f>IFERROR(VLOOKUP(Table1[[#This Row],[Ticker]],[1]!Table1[[Symbol]:[Industry]],2,FALSE),"-")</f>
        <v>-</v>
      </c>
      <c r="D3773" t="s">
        <v>546</v>
      </c>
      <c r="E3773">
        <v>28</v>
      </c>
      <c r="F3773">
        <v>70</v>
      </c>
      <c r="G3773">
        <v>77.544786258312897</v>
      </c>
      <c r="H3773">
        <v>1.6503556966086399</v>
      </c>
      <c r="I3773">
        <v>20.0724593724503</v>
      </c>
      <c r="J3773">
        <v>7.8747357231662596</v>
      </c>
      <c r="K3773">
        <v>62.249063184537199</v>
      </c>
      <c r="L3773">
        <v>54.505492093111002</v>
      </c>
      <c r="M3773">
        <v>97.335185481464805</v>
      </c>
      <c r="N3773">
        <v>1.40245056936517E-2</v>
      </c>
      <c r="O3773">
        <v>0.2</v>
      </c>
      <c r="P3773">
        <v>160.31982149497901</v>
      </c>
      <c r="Q3773">
        <v>0.16480682779285999</v>
      </c>
    </row>
    <row r="3774" spans="1:17" hidden="1" x14ac:dyDescent="0.3">
      <c r="A3774" t="s">
        <v>7712</v>
      </c>
      <c r="B3774" t="s">
        <v>7713</v>
      </c>
      <c r="C3774" t="str">
        <f>IFERROR(VLOOKUP(Table1[[#This Row],[Ticker]],[1]!Table1[[Symbol]:[Industry]],2,FALSE),"-")</f>
        <v>-</v>
      </c>
      <c r="D3774" t="s">
        <v>1141</v>
      </c>
      <c r="E3774">
        <v>27.988800000000001</v>
      </c>
      <c r="F3774">
        <v>25.5</v>
      </c>
      <c r="G3774">
        <v>-50.035322524290301</v>
      </c>
      <c r="H3774">
        <v>-10.405102251600001</v>
      </c>
      <c r="I3774">
        <v>-49.3494496721001</v>
      </c>
      <c r="J3774">
        <v>1.6037866129317999</v>
      </c>
      <c r="K3774">
        <v>27.2216589117483</v>
      </c>
      <c r="L3774">
        <v>33.191455818545599</v>
      </c>
      <c r="M3774">
        <v>46.786794167682402</v>
      </c>
      <c r="N3774">
        <v>1.46081126211306</v>
      </c>
      <c r="O3774">
        <v>180.666666666666</v>
      </c>
      <c r="P3774">
        <v>15.803814713896401</v>
      </c>
      <c r="Q3774">
        <v>6.5916004261188002E-2</v>
      </c>
    </row>
    <row r="3775" spans="1:17" hidden="1" x14ac:dyDescent="0.3">
      <c r="A3775" t="s">
        <v>7714</v>
      </c>
      <c r="B3775" t="s">
        <v>7715</v>
      </c>
      <c r="C3775" t="str">
        <f>IFERROR(VLOOKUP(Table1[[#This Row],[Ticker]],[1]!Table1[[Symbol]:[Industry]],2,FALSE),"-")</f>
        <v>-</v>
      </c>
      <c r="D3775" t="s">
        <v>21</v>
      </c>
      <c r="E3775">
        <v>27.94</v>
      </c>
      <c r="F3775">
        <v>27.94</v>
      </c>
      <c r="G3775">
        <v>18.815482179702101</v>
      </c>
      <c r="H3775">
        <v>8.2900318099689603</v>
      </c>
      <c r="I3775">
        <v>8.6360204895358095</v>
      </c>
      <c r="J3775">
        <v>8.7249381523160494</v>
      </c>
      <c r="K3775">
        <v>26.155080782839299</v>
      </c>
      <c r="L3775">
        <v>25.779962499707501</v>
      </c>
      <c r="M3775">
        <v>65.907801739419995</v>
      </c>
      <c r="N3775">
        <v>1.7427603555768101</v>
      </c>
      <c r="O3775">
        <v>59.5561918396563</v>
      </c>
      <c r="P3775">
        <v>52.013057671381901</v>
      </c>
    </row>
    <row r="3776" spans="1:17" hidden="1" x14ac:dyDescent="0.3">
      <c r="A3776" t="s">
        <v>7716</v>
      </c>
      <c r="B3776" t="s">
        <v>7717</v>
      </c>
      <c r="C3776" t="str">
        <f>IFERROR(VLOOKUP(Table1[[#This Row],[Ticker]],[1]!Table1[[Symbol]:[Industry]],2,FALSE),"-")</f>
        <v>-</v>
      </c>
      <c r="E3776">
        <v>27.925533000000001</v>
      </c>
      <c r="F3776">
        <v>32.31</v>
      </c>
      <c r="G3776">
        <v>37.366638556345201</v>
      </c>
      <c r="H3776">
        <v>2.2672247924250999</v>
      </c>
      <c r="I3776">
        <v>-12.2807901034405</v>
      </c>
      <c r="J3776">
        <v>-1.4871830598051501</v>
      </c>
      <c r="K3776">
        <v>33.411861228232297</v>
      </c>
      <c r="L3776">
        <v>31.658374614588801</v>
      </c>
      <c r="M3776">
        <v>45.476815697455201</v>
      </c>
      <c r="N3776">
        <v>1.3697188444392701</v>
      </c>
      <c r="O3776">
        <v>32.869080779944198</v>
      </c>
      <c r="P3776">
        <v>101.811367895065</v>
      </c>
      <c r="Q3776">
        <v>8.4275069909031997E-2</v>
      </c>
    </row>
    <row r="3777" spans="1:17" hidden="1" x14ac:dyDescent="0.3">
      <c r="A3777" t="s">
        <v>7718</v>
      </c>
      <c r="B3777" t="s">
        <v>7719</v>
      </c>
      <c r="C3777" t="str">
        <f>IFERROR(VLOOKUP(Table1[[#This Row],[Ticker]],[1]!Table1[[Symbol]:[Industry]],2,FALSE),"-")</f>
        <v>-</v>
      </c>
      <c r="D3777" t="s">
        <v>614</v>
      </c>
      <c r="E3777">
        <v>27.857295499999999</v>
      </c>
      <c r="F3777">
        <v>7.25</v>
      </c>
      <c r="G3777">
        <v>170.56460288061399</v>
      </c>
      <c r="H3777">
        <v>-4.6422990170986997</v>
      </c>
      <c r="I3777">
        <v>73.894423571773004</v>
      </c>
      <c r="J3777">
        <v>3.07276423927257</v>
      </c>
      <c r="K3777">
        <v>6.4265186236893497</v>
      </c>
      <c r="L3777">
        <v>5.1642580058515302</v>
      </c>
      <c r="M3777">
        <v>67.359146627527807</v>
      </c>
      <c r="N3777">
        <v>1.2230784143400599</v>
      </c>
      <c r="O3777">
        <v>7.58620689655171</v>
      </c>
      <c r="P3777">
        <v>215.21739130434699</v>
      </c>
      <c r="Q3777">
        <v>0.134062893475283</v>
      </c>
    </row>
    <row r="3778" spans="1:17" hidden="1" x14ac:dyDescent="0.3">
      <c r="A3778" t="s">
        <v>7720</v>
      </c>
      <c r="B3778" t="s">
        <v>7721</v>
      </c>
      <c r="C3778" t="str">
        <f>IFERROR(VLOOKUP(Table1[[#This Row],[Ticker]],[1]!Table1[[Symbol]:[Industry]],2,FALSE),"-")</f>
        <v>-</v>
      </c>
      <c r="D3778" t="s">
        <v>718</v>
      </c>
      <c r="E3778">
        <v>27.800666394</v>
      </c>
      <c r="F3778">
        <v>40.11</v>
      </c>
      <c r="G3778">
        <v>4.0788596471504501</v>
      </c>
      <c r="H3778">
        <v>7.9582437906979697</v>
      </c>
      <c r="I3778">
        <v>-2.4128483912365799</v>
      </c>
      <c r="J3778">
        <v>3.34152657172136</v>
      </c>
      <c r="K3778">
        <v>37.113066508277598</v>
      </c>
      <c r="L3778">
        <v>35.968354793206501</v>
      </c>
      <c r="M3778">
        <v>53.1716620480071</v>
      </c>
      <c r="N3778">
        <v>1.34657033125216</v>
      </c>
      <c r="O3778">
        <v>2.3435552231363599</v>
      </c>
      <c r="P3778">
        <v>32.3762376237623</v>
      </c>
    </row>
    <row r="3779" spans="1:17" hidden="1" x14ac:dyDescent="0.3">
      <c r="A3779" t="s">
        <v>7722</v>
      </c>
      <c r="B3779" t="s">
        <v>7723</v>
      </c>
      <c r="C3779" t="str">
        <f>IFERROR(VLOOKUP(Table1[[#This Row],[Ticker]],[1]!Table1[[Symbol]:[Industry]],2,FALSE),"-")</f>
        <v>-</v>
      </c>
      <c r="D3779" t="s">
        <v>75</v>
      </c>
      <c r="E3779">
        <v>27.797637000000002</v>
      </c>
      <c r="F3779">
        <v>55.6</v>
      </c>
      <c r="G3779">
        <v>89.733276152630793</v>
      </c>
      <c r="H3779">
        <v>39.611669236869503</v>
      </c>
      <c r="I3779">
        <v>27.7657156783593</v>
      </c>
      <c r="J3779">
        <v>3.5132246580540798</v>
      </c>
      <c r="K3779">
        <v>48.3268247171602</v>
      </c>
      <c r="L3779">
        <v>42.080544044931102</v>
      </c>
      <c r="M3779">
        <v>59.660762377607298</v>
      </c>
      <c r="N3779">
        <v>2.3500724935621302</v>
      </c>
      <c r="O3779">
        <v>22.302158273381199</v>
      </c>
      <c r="P3779">
        <v>141.739130434782</v>
      </c>
      <c r="Q3779">
        <v>0.10265024480889</v>
      </c>
    </row>
    <row r="3780" spans="1:17" hidden="1" x14ac:dyDescent="0.3">
      <c r="A3780" t="s">
        <v>7724</v>
      </c>
      <c r="B3780" t="s">
        <v>7725</v>
      </c>
      <c r="C3780" t="str">
        <f>IFERROR(VLOOKUP(Table1[[#This Row],[Ticker]],[1]!Table1[[Symbol]:[Industry]],2,FALSE),"-")</f>
        <v>-</v>
      </c>
      <c r="E3780">
        <v>27.796965</v>
      </c>
      <c r="F3780">
        <v>37.5</v>
      </c>
      <c r="G3780">
        <v>40.575439073498202</v>
      </c>
      <c r="H3780">
        <v>-8.0788466674993895</v>
      </c>
      <c r="I3780">
        <v>-30.4635472245538</v>
      </c>
      <c r="J3780">
        <v>-1.9329565845260499</v>
      </c>
      <c r="K3780">
        <v>42.648374213796203</v>
      </c>
      <c r="L3780">
        <v>41.791547956673099</v>
      </c>
      <c r="M3780">
        <v>30.945491060017599</v>
      </c>
      <c r="N3780">
        <v>0.621592520162497</v>
      </c>
      <c r="O3780">
        <v>79.44</v>
      </c>
      <c r="P3780">
        <v>94.603009859885802</v>
      </c>
      <c r="Q3780">
        <v>0.115102599739985</v>
      </c>
    </row>
    <row r="3781" spans="1:17" hidden="1" x14ac:dyDescent="0.3">
      <c r="A3781" t="s">
        <v>7726</v>
      </c>
      <c r="B3781" t="s">
        <v>7727</v>
      </c>
      <c r="C3781" t="str">
        <f>IFERROR(VLOOKUP(Table1[[#This Row],[Ticker]],[1]!Table1[[Symbol]:[Industry]],2,FALSE),"-")</f>
        <v>-</v>
      </c>
      <c r="E3781">
        <v>27.792449999999999</v>
      </c>
      <c r="F3781">
        <v>0.54</v>
      </c>
      <c r="G3781">
        <v>-39.416264466324698</v>
      </c>
      <c r="H3781">
        <v>-5.5763649511646296</v>
      </c>
      <c r="I3781">
        <v>-32.591247619780397</v>
      </c>
      <c r="J3781">
        <v>0.64801507539297898</v>
      </c>
      <c r="K3781">
        <v>0.53490290059376899</v>
      </c>
      <c r="L3781">
        <v>0.61064602013041303</v>
      </c>
      <c r="M3781">
        <v>64.157444960850498</v>
      </c>
      <c r="N3781">
        <v>1.6065113779189699</v>
      </c>
      <c r="O3781">
        <v>44.4444444444444</v>
      </c>
      <c r="P3781">
        <v>25.581395348837201</v>
      </c>
      <c r="Q3781">
        <v>-0.11399809614848699</v>
      </c>
    </row>
    <row r="3782" spans="1:17" hidden="1" x14ac:dyDescent="0.3">
      <c r="A3782" t="s">
        <v>7728</v>
      </c>
      <c r="B3782" t="s">
        <v>7729</v>
      </c>
      <c r="C3782" t="str">
        <f>IFERROR(VLOOKUP(Table1[[#This Row],[Ticker]],[1]!Table1[[Symbol]:[Industry]],2,FALSE),"-")</f>
        <v>-</v>
      </c>
      <c r="D3782" t="s">
        <v>59</v>
      </c>
      <c r="E3782">
        <v>27.771723989999899</v>
      </c>
      <c r="F3782">
        <v>42.66</v>
      </c>
      <c r="G3782">
        <v>-27.956504192352099</v>
      </c>
      <c r="H3782">
        <v>-5.7786469154436899</v>
      </c>
      <c r="I3782">
        <v>-16.008412865716799</v>
      </c>
      <c r="J3782">
        <v>-0.74811573989951696</v>
      </c>
      <c r="K3782">
        <v>42.538364094453499</v>
      </c>
      <c r="L3782">
        <v>43.791228751826701</v>
      </c>
      <c r="M3782">
        <v>60.201769751644001</v>
      </c>
      <c r="N3782">
        <v>1.2072241386843401</v>
      </c>
      <c r="O3782">
        <v>64.088138771683006</v>
      </c>
      <c r="P3782">
        <v>36.293929712459999</v>
      </c>
      <c r="Q3782">
        <v>8.8289350727320005E-3</v>
      </c>
    </row>
    <row r="3783" spans="1:17" hidden="1" x14ac:dyDescent="0.3">
      <c r="A3783" t="s">
        <v>7730</v>
      </c>
      <c r="B3783" t="s">
        <v>7731</v>
      </c>
      <c r="C3783" t="str">
        <f>IFERROR(VLOOKUP(Table1[[#This Row],[Ticker]],[1]!Table1[[Symbol]:[Industry]],2,FALSE),"-")</f>
        <v>-</v>
      </c>
      <c r="D3783" t="s">
        <v>2952</v>
      </c>
      <c r="E3783">
        <v>27.737515932000001</v>
      </c>
      <c r="F3783">
        <v>21.98</v>
      </c>
      <c r="G3783">
        <v>-13.1400240083094</v>
      </c>
      <c r="H3783">
        <v>12.9242409068556</v>
      </c>
      <c r="I3783">
        <v>-2.1030123256627999</v>
      </c>
      <c r="J3783">
        <v>-1.6346124094816901</v>
      </c>
      <c r="K3783">
        <v>22.526088469258202</v>
      </c>
      <c r="L3783">
        <v>22.6473157446068</v>
      </c>
      <c r="M3783">
        <v>47.777987442978201</v>
      </c>
      <c r="N3783">
        <v>1.28867691919067</v>
      </c>
      <c r="O3783">
        <v>75.159235668789805</v>
      </c>
      <c r="P3783">
        <v>39.910884786760001</v>
      </c>
      <c r="Q3783">
        <v>9.0679833976645002E-2</v>
      </c>
    </row>
    <row r="3784" spans="1:17" hidden="1" x14ac:dyDescent="0.3">
      <c r="A3784" t="s">
        <v>7732</v>
      </c>
      <c r="B3784" t="s">
        <v>7733</v>
      </c>
      <c r="C3784" t="str">
        <f>IFERROR(VLOOKUP(Table1[[#This Row],[Ticker]],[1]!Table1[[Symbol]:[Industry]],2,FALSE),"-")</f>
        <v>-</v>
      </c>
      <c r="D3784" t="s">
        <v>59</v>
      </c>
      <c r="E3784">
        <v>27.690750000000001</v>
      </c>
      <c r="F3784">
        <v>19.850000000000001</v>
      </c>
      <c r="G3784">
        <v>-44.333356303059396</v>
      </c>
      <c r="H3784">
        <v>13.750558125758401</v>
      </c>
      <c r="I3784">
        <v>-27.534927219279801</v>
      </c>
      <c r="J3784">
        <v>-3.29526386788597</v>
      </c>
      <c r="K3784">
        <v>19.862222238605199</v>
      </c>
      <c r="L3784">
        <v>22.063337689743602</v>
      </c>
      <c r="M3784">
        <v>58.050104345149101</v>
      </c>
      <c r="N3784">
        <v>1.6235294117646999</v>
      </c>
      <c r="O3784">
        <v>53.400503778337502</v>
      </c>
      <c r="P3784">
        <v>26.031746031746</v>
      </c>
    </row>
    <row r="3785" spans="1:17" hidden="1" x14ac:dyDescent="0.3">
      <c r="A3785" t="s">
        <v>7734</v>
      </c>
      <c r="B3785" t="s">
        <v>7735</v>
      </c>
      <c r="C3785" t="str">
        <f>IFERROR(VLOOKUP(Table1[[#This Row],[Ticker]],[1]!Table1[[Symbol]:[Industry]],2,FALSE),"-")</f>
        <v>-</v>
      </c>
      <c r="D3785" t="s">
        <v>242</v>
      </c>
      <c r="E3785">
        <v>27.654848950999899</v>
      </c>
      <c r="F3785">
        <v>9.43</v>
      </c>
      <c r="G3785">
        <v>6.7190646653279398</v>
      </c>
      <c r="H3785">
        <v>-5.8492768577399001</v>
      </c>
      <c r="I3785">
        <v>-35.770190983706399</v>
      </c>
      <c r="J3785">
        <v>-3.4972840699061498</v>
      </c>
      <c r="K3785">
        <v>9.5408157101112696</v>
      </c>
      <c r="L3785">
        <v>9.4931180517450109</v>
      </c>
      <c r="M3785">
        <v>51.0230807693804</v>
      </c>
      <c r="N3785">
        <v>0.55949633327617898</v>
      </c>
      <c r="O3785">
        <v>45.811240721102799</v>
      </c>
      <c r="P3785">
        <v>69.604316546762604</v>
      </c>
      <c r="Q3785">
        <v>5.3662459415460002E-2</v>
      </c>
    </row>
    <row r="3786" spans="1:17" hidden="1" x14ac:dyDescent="0.3">
      <c r="A3786" t="s">
        <v>7736</v>
      </c>
      <c r="B3786" t="s">
        <v>7737</v>
      </c>
      <c r="C3786" t="str">
        <f>IFERROR(VLOOKUP(Table1[[#This Row],[Ticker]],[1]!Table1[[Symbol]:[Industry]],2,FALSE),"-")</f>
        <v>-</v>
      </c>
      <c r="E3786">
        <v>27.648399999999999</v>
      </c>
      <c r="F3786">
        <v>204.5</v>
      </c>
      <c r="G3786">
        <v>26.240008698982901</v>
      </c>
      <c r="H3786">
        <v>62.748492010055898</v>
      </c>
      <c r="I3786">
        <v>39.590760839644801</v>
      </c>
      <c r="J3786">
        <v>12.5370928484486</v>
      </c>
      <c r="M3786">
        <v>63.355851440269497</v>
      </c>
      <c r="O3786">
        <v>11.002444987775</v>
      </c>
      <c r="P3786">
        <v>67.8981937602627</v>
      </c>
    </row>
    <row r="3787" spans="1:17" hidden="1" x14ac:dyDescent="0.3">
      <c r="A3787" t="s">
        <v>7738</v>
      </c>
      <c r="B3787" t="s">
        <v>7739</v>
      </c>
      <c r="C3787" t="str">
        <f>IFERROR(VLOOKUP(Table1[[#This Row],[Ticker]],[1]!Table1[[Symbol]:[Industry]],2,FALSE),"-")</f>
        <v>-</v>
      </c>
      <c r="D3787" t="s">
        <v>539</v>
      </c>
      <c r="E3787">
        <v>27.573250000000002</v>
      </c>
      <c r="F3787">
        <v>20.81</v>
      </c>
      <c r="G3787">
        <v>294.202687146578</v>
      </c>
      <c r="H3787">
        <v>55.000558125758403</v>
      </c>
      <c r="I3787">
        <v>129.13256125487001</v>
      </c>
      <c r="J3787">
        <v>20.213033390411201</v>
      </c>
      <c r="K3787">
        <v>12.3000019368364</v>
      </c>
      <c r="L3787">
        <v>8.7989857552136801</v>
      </c>
      <c r="M3787">
        <v>99.6785267653689</v>
      </c>
      <c r="N3787">
        <v>1.7503135230689</v>
      </c>
      <c r="O3787">
        <v>0</v>
      </c>
      <c r="P3787">
        <v>351.40997830802598</v>
      </c>
      <c r="Q3787">
        <v>0.12847801505925499</v>
      </c>
    </row>
    <row r="3788" spans="1:17" hidden="1" x14ac:dyDescent="0.3">
      <c r="A3788" t="s">
        <v>7740</v>
      </c>
      <c r="B3788" t="s">
        <v>7741</v>
      </c>
      <c r="C3788" t="str">
        <f>IFERROR(VLOOKUP(Table1[[#This Row],[Ticker]],[1]!Table1[[Symbol]:[Industry]],2,FALSE),"-")</f>
        <v>-</v>
      </c>
      <c r="D3788" t="s">
        <v>292</v>
      </c>
      <c r="E3788">
        <v>27.40346748</v>
      </c>
      <c r="F3788">
        <v>36.69</v>
      </c>
      <c r="G3788">
        <v>24.401337574491599</v>
      </c>
      <c r="H3788">
        <v>8.3159427411430507</v>
      </c>
      <c r="I3788">
        <v>-24.6042510107509</v>
      </c>
      <c r="J3788">
        <v>0.45466788204578501</v>
      </c>
      <c r="K3788">
        <v>35.785983185559303</v>
      </c>
      <c r="L3788">
        <v>34.363611669916502</v>
      </c>
      <c r="M3788">
        <v>52.581490458969299</v>
      </c>
      <c r="N3788">
        <v>1.5896060706544901</v>
      </c>
      <c r="O3788">
        <v>48.950667756881899</v>
      </c>
      <c r="P3788">
        <v>74.714285714285694</v>
      </c>
      <c r="Q3788">
        <v>7.3266788873106004E-2</v>
      </c>
    </row>
    <row r="3789" spans="1:17" hidden="1" x14ac:dyDescent="0.3">
      <c r="A3789" t="s">
        <v>7742</v>
      </c>
      <c r="B3789" t="s">
        <v>3097</v>
      </c>
      <c r="C3789" t="str">
        <f>IFERROR(VLOOKUP(Table1[[#This Row],[Ticker]],[1]!Table1[[Symbol]:[Industry]],2,FALSE),"-")</f>
        <v>-</v>
      </c>
      <c r="E3789">
        <v>27.399817200000001</v>
      </c>
      <c r="F3789">
        <v>59.57</v>
      </c>
      <c r="G3789">
        <v>23.5712355336752</v>
      </c>
      <c r="H3789">
        <v>-17.228188654056598</v>
      </c>
      <c r="I3789">
        <v>-17.447456770107198</v>
      </c>
      <c r="J3789">
        <v>-11.003808627499</v>
      </c>
      <c r="K3789">
        <v>65.297642735647202</v>
      </c>
      <c r="L3789">
        <v>62.327120486204102</v>
      </c>
      <c r="M3789">
        <v>7.3638829942129997E-3</v>
      </c>
      <c r="N3789">
        <v>5.3636363636363598</v>
      </c>
      <c r="O3789">
        <v>55.7831123048514</v>
      </c>
      <c r="P3789">
        <v>82.0784513499745</v>
      </c>
    </row>
    <row r="3790" spans="1:17" hidden="1" x14ac:dyDescent="0.3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E3790">
        <v>27.3702772</v>
      </c>
      <c r="F3790">
        <v>67</v>
      </c>
      <c r="G3790">
        <v>32.367516136311799</v>
      </c>
      <c r="H3790">
        <v>-14.348756942734701</v>
      </c>
      <c r="I3790">
        <v>17.091400005743701</v>
      </c>
      <c r="J3790">
        <v>15.9663174626608</v>
      </c>
      <c r="K3790">
        <v>68.872532268837404</v>
      </c>
      <c r="L3790">
        <v>58.596393603004401</v>
      </c>
      <c r="M3790">
        <v>48.068289606871403</v>
      </c>
      <c r="N3790">
        <v>4.5096635647816701</v>
      </c>
      <c r="O3790">
        <v>17.761194029850699</v>
      </c>
      <c r="P3790">
        <v>88.202247191011196</v>
      </c>
    </row>
    <row r="3791" spans="1:17" hidden="1" x14ac:dyDescent="0.3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E3791">
        <v>27.366322111999999</v>
      </c>
      <c r="F3791">
        <v>18.88</v>
      </c>
      <c r="G3791">
        <v>256.83247035148798</v>
      </c>
      <c r="H3791">
        <v>43.110810363349998</v>
      </c>
      <c r="I3791">
        <v>130.35899024173099</v>
      </c>
      <c r="J3791">
        <v>6.8440970308207296</v>
      </c>
      <c r="K3791">
        <v>13.4096123303996</v>
      </c>
      <c r="L3791">
        <v>8.7138919908227699</v>
      </c>
      <c r="M3791">
        <v>99.664673576115106</v>
      </c>
      <c r="N3791">
        <v>0.68186582095849901</v>
      </c>
      <c r="O3791">
        <v>0</v>
      </c>
      <c r="P3791">
        <v>322.37136465324301</v>
      </c>
      <c r="Q3791">
        <v>0.15393376070771</v>
      </c>
    </row>
    <row r="3792" spans="1:17" hidden="1" x14ac:dyDescent="0.3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E3792">
        <v>27.28</v>
      </c>
      <c r="F3792">
        <v>110</v>
      </c>
      <c r="G3792">
        <v>167.230556988324</v>
      </c>
      <c r="H3792">
        <v>-4.4141352051891403</v>
      </c>
      <c r="I3792">
        <v>3.1811204176243999</v>
      </c>
      <c r="J3792">
        <v>-1.7679983912052499</v>
      </c>
      <c r="K3792">
        <v>107.26646408869399</v>
      </c>
      <c r="L3792">
        <v>88.965500353522302</v>
      </c>
      <c r="M3792">
        <v>57.1807838658939</v>
      </c>
      <c r="N3792">
        <v>1.16023831922232E-2</v>
      </c>
      <c r="O3792">
        <v>13.636363636363599</v>
      </c>
      <c r="P3792">
        <v>203.867403314917</v>
      </c>
    </row>
    <row r="3793" spans="1:17" hidden="1" x14ac:dyDescent="0.3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E3793">
        <v>27.260999999999999</v>
      </c>
      <c r="F3793">
        <v>69.900000000000006</v>
      </c>
      <c r="G3793">
        <v>19.606832796221902</v>
      </c>
      <c r="H3793">
        <v>-2.5032041014800899</v>
      </c>
      <c r="I3793">
        <v>8.1413671861969501</v>
      </c>
      <c r="J3793">
        <v>3.9428540021124499</v>
      </c>
      <c r="K3793">
        <v>68.011756354986105</v>
      </c>
      <c r="L3793">
        <v>62.6055278891589</v>
      </c>
      <c r="M3793">
        <v>58.793240989297303</v>
      </c>
      <c r="N3793">
        <v>0.35547756890269699</v>
      </c>
      <c r="O3793">
        <v>31.616595135908401</v>
      </c>
      <c r="P3793">
        <v>58.863636363636303</v>
      </c>
      <c r="Q3793">
        <v>6.5245386301290995E-2</v>
      </c>
    </row>
    <row r="3794" spans="1:17" hidden="1" x14ac:dyDescent="0.3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D3794" t="s">
        <v>546</v>
      </c>
      <c r="E3794">
        <v>27.2332863</v>
      </c>
      <c r="F3794">
        <v>15.45</v>
      </c>
      <c r="G3794">
        <v>21.649089958032999</v>
      </c>
      <c r="H3794">
        <v>-7.4994418742415601</v>
      </c>
      <c r="I3794">
        <v>3.7273247529888698</v>
      </c>
      <c r="J3794">
        <v>-1.2750618476839399</v>
      </c>
      <c r="K3794">
        <v>15.3980780737608</v>
      </c>
      <c r="L3794">
        <v>14.0082062766586</v>
      </c>
      <c r="M3794">
        <v>99.999999954906997</v>
      </c>
      <c r="N3794">
        <v>0</v>
      </c>
      <c r="O3794">
        <v>4.9190938511326898</v>
      </c>
      <c r="P3794">
        <v>54.6546546546546</v>
      </c>
    </row>
    <row r="3795" spans="1:17" hidden="1" x14ac:dyDescent="0.3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E3795">
        <v>27.20630276</v>
      </c>
      <c r="F3795">
        <v>69.290000000000006</v>
      </c>
      <c r="G3795">
        <v>54.901178301625301</v>
      </c>
      <c r="H3795">
        <v>-10.185965454326199</v>
      </c>
      <c r="I3795">
        <v>22.566807056741499</v>
      </c>
      <c r="J3795">
        <v>-17.753758589538499</v>
      </c>
      <c r="K3795">
        <v>64.799006340929196</v>
      </c>
      <c r="L3795">
        <v>54.461125495766403</v>
      </c>
      <c r="M3795">
        <v>53.360277635237303</v>
      </c>
      <c r="N3795">
        <v>1.4876044519954199</v>
      </c>
      <c r="O3795">
        <v>15.1681339298599</v>
      </c>
      <c r="P3795">
        <v>109.969696969697</v>
      </c>
      <c r="Q3795">
        <v>0.122220799621558</v>
      </c>
    </row>
    <row r="3796" spans="1:17" hidden="1" x14ac:dyDescent="0.3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46</v>
      </c>
      <c r="E3796">
        <v>27.191700000000001</v>
      </c>
      <c r="F3796">
        <v>37.299999999999997</v>
      </c>
      <c r="G3796">
        <v>-70.821600723634603</v>
      </c>
      <c r="H3796">
        <v>-16.350168426421199</v>
      </c>
      <c r="I3796">
        <v>-41.691984992957799</v>
      </c>
      <c r="J3796">
        <v>-1.8514307237646399</v>
      </c>
      <c r="K3796">
        <v>36.870369153471103</v>
      </c>
      <c r="M3796">
        <v>72.295377066399197</v>
      </c>
      <c r="N3796">
        <v>1.00276243093922</v>
      </c>
      <c r="O3796">
        <v>100.804289544235</v>
      </c>
      <c r="P3796">
        <v>13.893129770992299</v>
      </c>
    </row>
    <row r="3797" spans="1:17" hidden="1" x14ac:dyDescent="0.3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546</v>
      </c>
      <c r="E3797">
        <v>27.177752000000002</v>
      </c>
      <c r="F3797">
        <v>0.82</v>
      </c>
      <c r="G3797">
        <v>-74.422087447691098</v>
      </c>
      <c r="H3797">
        <v>3.16722479242509</v>
      </c>
      <c r="I3797">
        <v>-73.505359743503107</v>
      </c>
      <c r="J3797">
        <v>-5.8727629971092297</v>
      </c>
      <c r="K3797">
        <v>0.82840227584943105</v>
      </c>
      <c r="L3797">
        <v>1.23083077502621</v>
      </c>
      <c r="M3797">
        <v>53.800754291243898</v>
      </c>
      <c r="N3797">
        <v>1.3329450674633001</v>
      </c>
      <c r="O3797">
        <v>260.97560975609701</v>
      </c>
      <c r="P3797">
        <v>26.1538461538461</v>
      </c>
      <c r="Q3797">
        <v>5.5403549763161003E-2</v>
      </c>
    </row>
    <row r="3798" spans="1:17" hidden="1" x14ac:dyDescent="0.3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D3798" t="s">
        <v>384</v>
      </c>
      <c r="E3798">
        <v>27.122242499999999</v>
      </c>
      <c r="F3798">
        <v>79.83</v>
      </c>
      <c r="G3798">
        <v>264.06086968001603</v>
      </c>
      <c r="H3798">
        <v>97.825846688192797</v>
      </c>
      <c r="I3798">
        <v>307.05210578457297</v>
      </c>
      <c r="J3798">
        <v>6.9372981689066702</v>
      </c>
      <c r="K3798">
        <v>50.410126873603701</v>
      </c>
      <c r="L3798">
        <v>33.301684383632299</v>
      </c>
      <c r="M3798">
        <v>97.943551026874303</v>
      </c>
      <c r="N3798">
        <v>1.9210311582183</v>
      </c>
      <c r="O3798">
        <v>0</v>
      </c>
      <c r="P3798">
        <v>423.13237221494097</v>
      </c>
      <c r="Q3798">
        <v>0.13405717551132801</v>
      </c>
    </row>
    <row r="3799" spans="1:17" hidden="1" x14ac:dyDescent="0.3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D3799" t="s">
        <v>140</v>
      </c>
      <c r="E3799">
        <v>27.071246500000001</v>
      </c>
      <c r="F3799">
        <v>83.35</v>
      </c>
      <c r="G3799">
        <v>43.576109874980403</v>
      </c>
      <c r="H3799">
        <v>7.7452344760616398</v>
      </c>
      <c r="I3799">
        <v>24.6363319366322</v>
      </c>
      <c r="J3799">
        <v>8.5636478297354</v>
      </c>
      <c r="K3799">
        <v>70.623222942298895</v>
      </c>
      <c r="L3799">
        <v>63.491526048880097</v>
      </c>
      <c r="M3799">
        <v>85.425182700901502</v>
      </c>
      <c r="N3799">
        <v>0.93383539537385696</v>
      </c>
      <c r="O3799">
        <v>33.101379724055199</v>
      </c>
      <c r="P3799">
        <v>101.864858319205</v>
      </c>
      <c r="Q3799">
        <v>2.4582958891054E-2</v>
      </c>
    </row>
    <row r="3800" spans="1:17" hidden="1" x14ac:dyDescent="0.3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D3800" t="s">
        <v>130</v>
      </c>
      <c r="E3800">
        <v>27.029273075999999</v>
      </c>
      <c r="F3800">
        <v>19.64</v>
      </c>
      <c r="G3800">
        <v>8.6758851293626194</v>
      </c>
      <c r="H3800">
        <v>-4.0797527550705697</v>
      </c>
      <c r="I3800">
        <v>-35.6718813501478</v>
      </c>
      <c r="J3800">
        <v>3.72230795768164</v>
      </c>
      <c r="K3800">
        <v>20.831645293877202</v>
      </c>
      <c r="L3800">
        <v>21.3090172909999</v>
      </c>
      <c r="M3800">
        <v>37.954183510162402</v>
      </c>
      <c r="N3800">
        <v>0.43776437104907101</v>
      </c>
      <c r="O3800">
        <v>90.274949083503003</v>
      </c>
      <c r="P3800">
        <v>56.494023904382402</v>
      </c>
      <c r="Q3800">
        <v>0.114245533403525</v>
      </c>
    </row>
    <row r="3801" spans="1:17" hidden="1" x14ac:dyDescent="0.3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D3801" t="s">
        <v>617</v>
      </c>
      <c r="E3801">
        <v>27.016610400000001</v>
      </c>
      <c r="F3801">
        <v>10.14</v>
      </c>
      <c r="G3801">
        <v>-31.0281830709758</v>
      </c>
      <c r="H3801">
        <v>-4.5143672473759002</v>
      </c>
      <c r="I3801">
        <v>-2.8533890748554702</v>
      </c>
      <c r="J3801">
        <v>12.8373968072223</v>
      </c>
      <c r="K3801">
        <v>9.9471093974273099</v>
      </c>
      <c r="L3801">
        <v>9.3615153811486795</v>
      </c>
      <c r="M3801">
        <v>54.004777267878602</v>
      </c>
      <c r="N3801">
        <v>1.51087787569927</v>
      </c>
      <c r="O3801">
        <v>38.067061143984198</v>
      </c>
      <c r="P3801">
        <v>44.857142857142797</v>
      </c>
      <c r="Q3801">
        <v>3.3469620208035997E-2</v>
      </c>
    </row>
    <row r="3802" spans="1:17" hidden="1" x14ac:dyDescent="0.3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D3802" t="s">
        <v>49</v>
      </c>
      <c r="E3802">
        <v>26.995099679999999</v>
      </c>
      <c r="F3802">
        <v>45.6</v>
      </c>
      <c r="G3802">
        <v>-25.353764466324701</v>
      </c>
      <c r="H3802">
        <v>-7.4994418742415601</v>
      </c>
      <c r="I3802">
        <v>-12.0030123256628</v>
      </c>
      <c r="J3802">
        <v>-1.2750618476839399</v>
      </c>
      <c r="K3802">
        <v>45.600000137690699</v>
      </c>
      <c r="L3802">
        <v>45.602214203103799</v>
      </c>
      <c r="M3802">
        <v>0</v>
      </c>
      <c r="O3802">
        <v>5.26315789473683</v>
      </c>
      <c r="P3802">
        <v>0</v>
      </c>
    </row>
    <row r="3803" spans="1:17" hidden="1" x14ac:dyDescent="0.3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D3803" t="s">
        <v>718</v>
      </c>
      <c r="E3803">
        <v>26.973934176</v>
      </c>
      <c r="F3803">
        <v>131.19</v>
      </c>
      <c r="G3803">
        <v>21.2875678238284</v>
      </c>
      <c r="H3803">
        <v>1.21173567101669</v>
      </c>
      <c r="I3803">
        <v>6.6672726132788398</v>
      </c>
      <c r="J3803">
        <v>1.9662630734516999</v>
      </c>
      <c r="K3803">
        <v>124.123703171042</v>
      </c>
      <c r="L3803">
        <v>113.82553758319401</v>
      </c>
      <c r="M3803">
        <v>49.068310851650402</v>
      </c>
      <c r="N3803">
        <v>1.59523003234244</v>
      </c>
      <c r="O3803">
        <v>7.6225322051870397E-3</v>
      </c>
      <c r="P3803">
        <v>53.080513418903102</v>
      </c>
    </row>
    <row r="3804" spans="1:17" hidden="1" x14ac:dyDescent="0.3">
      <c r="A3804" t="s">
        <v>7771</v>
      </c>
      <c r="B3804" t="s">
        <v>7772</v>
      </c>
      <c r="C3804" t="str">
        <f>IFERROR(VLOOKUP(Table1[[#This Row],[Ticker]],[1]!Table1[[Symbol]:[Industry]],2,FALSE),"-")</f>
        <v>-</v>
      </c>
      <c r="D3804" t="s">
        <v>718</v>
      </c>
      <c r="E3804">
        <v>26.947385721</v>
      </c>
      <c r="F3804">
        <v>38.65</v>
      </c>
      <c r="G3804">
        <v>2.2498823028241501</v>
      </c>
      <c r="H3804">
        <v>8.0853621939606501</v>
      </c>
      <c r="I3804">
        <v>-2.9516043915733099</v>
      </c>
      <c r="J3804">
        <v>2.87588154854246</v>
      </c>
      <c r="K3804">
        <v>35.844452580574398</v>
      </c>
      <c r="L3804">
        <v>34.727654123204502</v>
      </c>
      <c r="N3804">
        <v>0.66613177236000898</v>
      </c>
      <c r="O3804">
        <v>14.928848641655801</v>
      </c>
      <c r="P3804">
        <v>31.879755689766899</v>
      </c>
    </row>
    <row r="3805" spans="1:17" hidden="1" x14ac:dyDescent="0.3">
      <c r="A3805" t="s">
        <v>7773</v>
      </c>
      <c r="B3805" t="s">
        <v>7774</v>
      </c>
      <c r="C3805" t="str">
        <f>IFERROR(VLOOKUP(Table1[[#This Row],[Ticker]],[1]!Table1[[Symbol]:[Industry]],2,FALSE),"-")</f>
        <v>-</v>
      </c>
      <c r="D3805" t="s">
        <v>191</v>
      </c>
      <c r="E3805">
        <v>26.902862800000001</v>
      </c>
      <c r="F3805">
        <v>16.28</v>
      </c>
      <c r="G3805">
        <v>46.5575343721124</v>
      </c>
      <c r="H3805">
        <v>48.379955110682999</v>
      </c>
      <c r="I3805">
        <v>41.726921574242702</v>
      </c>
      <c r="J3805">
        <v>32.662761986512898</v>
      </c>
      <c r="K3805">
        <v>11.547671251611</v>
      </c>
      <c r="L3805">
        <v>10.432023405066399</v>
      </c>
      <c r="M3805">
        <v>95.791115061287897</v>
      </c>
      <c r="N3805">
        <v>2.2911530323748202</v>
      </c>
      <c r="O3805">
        <v>0</v>
      </c>
      <c r="P3805">
        <v>124.551724137931</v>
      </c>
      <c r="Q3805">
        <v>6.2737697623241995E-2</v>
      </c>
    </row>
    <row r="3806" spans="1:17" hidden="1" x14ac:dyDescent="0.3">
      <c r="A3806" t="s">
        <v>7775</v>
      </c>
      <c r="B3806" t="s">
        <v>7776</v>
      </c>
      <c r="C3806" t="str">
        <f>IFERROR(VLOOKUP(Table1[[#This Row],[Ticker]],[1]!Table1[[Symbol]:[Industry]],2,FALSE),"-")</f>
        <v>-</v>
      </c>
      <c r="D3806" t="s">
        <v>401</v>
      </c>
      <c r="E3806">
        <v>26.88</v>
      </c>
      <c r="F3806">
        <v>32</v>
      </c>
      <c r="G3806">
        <v>343.888346885869</v>
      </c>
      <c r="H3806">
        <v>31.9672247924251</v>
      </c>
      <c r="I3806">
        <v>314.21298066586701</v>
      </c>
      <c r="J3806">
        <v>6.9318347040401802</v>
      </c>
      <c r="K3806">
        <v>28.199008376748498</v>
      </c>
      <c r="L3806">
        <v>18.1991111158435</v>
      </c>
      <c r="M3806">
        <v>100</v>
      </c>
      <c r="N3806">
        <v>1.89818181818181</v>
      </c>
      <c r="O3806">
        <v>13.874999999999901</v>
      </c>
      <c r="P3806">
        <v>369.242111352194</v>
      </c>
    </row>
    <row r="3807" spans="1:17" hidden="1" x14ac:dyDescent="0.3">
      <c r="A3807" t="s">
        <v>7777</v>
      </c>
      <c r="B3807" t="s">
        <v>7778</v>
      </c>
      <c r="C3807" t="str">
        <f>IFERROR(VLOOKUP(Table1[[#This Row],[Ticker]],[1]!Table1[[Symbol]:[Industry]],2,FALSE),"-")</f>
        <v>-</v>
      </c>
      <c r="D3807" t="s">
        <v>1141</v>
      </c>
      <c r="E3807">
        <v>26.869549439999901</v>
      </c>
      <c r="F3807">
        <v>73.599999999999994</v>
      </c>
      <c r="G3807">
        <v>51.102720789009702</v>
      </c>
      <c r="H3807">
        <v>15.833891459091699</v>
      </c>
      <c r="I3807">
        <v>-23.530840189588702</v>
      </c>
      <c r="J3807">
        <v>-1.7324199321606699</v>
      </c>
      <c r="K3807">
        <v>72.6005620624058</v>
      </c>
      <c r="L3807">
        <v>74.525174974859695</v>
      </c>
      <c r="M3807">
        <v>48.797510861892299</v>
      </c>
      <c r="N3807">
        <v>0.87565908056487296</v>
      </c>
      <c r="O3807">
        <v>61.521739130434703</v>
      </c>
      <c r="P3807">
        <v>92.116940746541303</v>
      </c>
      <c r="Q3807">
        <v>0.119321449219875</v>
      </c>
    </row>
    <row r="3808" spans="1:17" hidden="1" x14ac:dyDescent="0.3">
      <c r="A3808" t="s">
        <v>7779</v>
      </c>
      <c r="B3808" t="s">
        <v>7780</v>
      </c>
      <c r="C3808" t="str">
        <f>IFERROR(VLOOKUP(Table1[[#This Row],[Ticker]],[1]!Table1[[Symbol]:[Industry]],2,FALSE),"-")</f>
        <v>-</v>
      </c>
      <c r="D3808" t="s">
        <v>21</v>
      </c>
      <c r="E3808">
        <v>26.8644502279999</v>
      </c>
      <c r="F3808">
        <v>17.38</v>
      </c>
      <c r="G3808">
        <v>-6.3126685759137597</v>
      </c>
      <c r="H3808">
        <v>-4.4090628654952004</v>
      </c>
      <c r="I3808">
        <v>-20.287972747826299</v>
      </c>
      <c r="J3808">
        <v>0.33413355461491101</v>
      </c>
      <c r="K3808">
        <v>16.772958608732502</v>
      </c>
      <c r="L3808">
        <v>16.632762265037702</v>
      </c>
      <c r="M3808">
        <v>55.748156927036703</v>
      </c>
      <c r="N3808">
        <v>0.95368896927950697</v>
      </c>
      <c r="O3808">
        <v>33.774453394706498</v>
      </c>
      <c r="P3808">
        <v>44.8333333333333</v>
      </c>
      <c r="Q3808">
        <v>4.9776526532175999E-2</v>
      </c>
    </row>
    <row r="3809" spans="1:17" hidden="1" x14ac:dyDescent="0.3">
      <c r="A3809" t="s">
        <v>7781</v>
      </c>
      <c r="B3809" t="s">
        <v>7782</v>
      </c>
      <c r="C3809" t="str">
        <f>IFERROR(VLOOKUP(Table1[[#This Row],[Ticker]],[1]!Table1[[Symbol]:[Industry]],2,FALSE),"-")</f>
        <v>-</v>
      </c>
      <c r="D3809" t="s">
        <v>59</v>
      </c>
      <c r="E3809">
        <v>26.841456000000001</v>
      </c>
      <c r="F3809">
        <v>62.55</v>
      </c>
      <c r="G3809">
        <v>-46.970305819708102</v>
      </c>
      <c r="H3809">
        <v>-6.7748041930821499</v>
      </c>
      <c r="I3809">
        <v>-17.2302850529355</v>
      </c>
      <c r="J3809">
        <v>-3.5406868476839501</v>
      </c>
      <c r="K3809">
        <v>67.614265006457202</v>
      </c>
      <c r="M3809">
        <v>34.988304868663903</v>
      </c>
      <c r="N3809">
        <v>0.52631578947368396</v>
      </c>
      <c r="O3809">
        <v>34.292565947242203</v>
      </c>
      <c r="P3809">
        <v>8.9721254355400593</v>
      </c>
    </row>
    <row r="3810" spans="1:17" hidden="1" x14ac:dyDescent="0.3">
      <c r="A3810" t="s">
        <v>7783</v>
      </c>
      <c r="B3810" t="s">
        <v>7784</v>
      </c>
      <c r="C3810" t="str">
        <f>IFERROR(VLOOKUP(Table1[[#This Row],[Ticker]],[1]!Table1[[Symbol]:[Industry]],2,FALSE),"-")</f>
        <v>-</v>
      </c>
      <c r="E3810">
        <v>26.811517500000001</v>
      </c>
      <c r="F3810">
        <v>159.44999999999999</v>
      </c>
      <c r="G3810">
        <v>-45.628764466324697</v>
      </c>
      <c r="H3810">
        <v>-3.7494418742415601</v>
      </c>
      <c r="I3810">
        <v>-25.883649646753799</v>
      </c>
      <c r="J3810">
        <v>3.12745387558649</v>
      </c>
      <c r="K3810">
        <v>157.10401894492099</v>
      </c>
      <c r="L3810">
        <v>173.554681990788</v>
      </c>
      <c r="M3810">
        <v>51.419640619378299</v>
      </c>
      <c r="N3810">
        <v>0.58300395256916904</v>
      </c>
      <c r="O3810">
        <v>59.297585449984297</v>
      </c>
      <c r="P3810">
        <v>30.6967213114754</v>
      </c>
    </row>
    <row r="3811" spans="1:17" hidden="1" x14ac:dyDescent="0.3">
      <c r="A3811" t="s">
        <v>7785</v>
      </c>
      <c r="B3811" t="s">
        <v>7786</v>
      </c>
      <c r="C3811" t="str">
        <f>IFERROR(VLOOKUP(Table1[[#This Row],[Ticker]],[1]!Table1[[Symbol]:[Industry]],2,FALSE),"-")</f>
        <v>-</v>
      </c>
      <c r="E3811">
        <v>26.800935200000001</v>
      </c>
      <c r="F3811">
        <v>89.17</v>
      </c>
      <c r="G3811">
        <v>312.18303631875801</v>
      </c>
      <c r="H3811">
        <v>37.680045305245599</v>
      </c>
      <c r="I3811">
        <v>16.262235085154199</v>
      </c>
      <c r="J3811">
        <v>20.244468843402</v>
      </c>
      <c r="K3811">
        <v>64.749564999545299</v>
      </c>
      <c r="L3811">
        <v>60.900871659264901</v>
      </c>
      <c r="M3811">
        <v>89.958024211772695</v>
      </c>
      <c r="N3811">
        <v>3.2331916175629201</v>
      </c>
      <c r="O3811">
        <v>9.3192777840080705</v>
      </c>
      <c r="P3811">
        <v>360.82687338501199</v>
      </c>
      <c r="Q3811">
        <v>0.17014412309403501</v>
      </c>
    </row>
    <row r="3812" spans="1:17" hidden="1" x14ac:dyDescent="0.3">
      <c r="A3812" t="s">
        <v>7787</v>
      </c>
      <c r="B3812" t="s">
        <v>7788</v>
      </c>
      <c r="C3812" t="str">
        <f>IFERROR(VLOOKUP(Table1[[#This Row],[Ticker]],[1]!Table1[[Symbol]:[Industry]],2,FALSE),"-")</f>
        <v>-</v>
      </c>
      <c r="E3812">
        <v>26.780738400000001</v>
      </c>
      <c r="F3812">
        <v>72</v>
      </c>
      <c r="G3812">
        <v>37.9115416561242</v>
      </c>
      <c r="H3812">
        <v>107.425931260086</v>
      </c>
      <c r="I3812">
        <v>51.262293796786103</v>
      </c>
      <c r="J3812">
        <v>1.5820810094589099</v>
      </c>
      <c r="K3812">
        <v>49.234637662047398</v>
      </c>
      <c r="M3812">
        <v>74.117781493832396</v>
      </c>
      <c r="N3812">
        <v>0.87971479500891203</v>
      </c>
      <c r="O3812">
        <v>10.9166666666666</v>
      </c>
      <c r="P3812">
        <v>123.602484472049</v>
      </c>
    </row>
    <row r="3813" spans="1:17" hidden="1" x14ac:dyDescent="0.3">
      <c r="A3813" t="s">
        <v>7789</v>
      </c>
      <c r="B3813" t="s">
        <v>7790</v>
      </c>
      <c r="C3813" t="str">
        <f>IFERROR(VLOOKUP(Table1[[#This Row],[Ticker]],[1]!Table1[[Symbol]:[Industry]],2,FALSE),"-")</f>
        <v>-</v>
      </c>
      <c r="D3813" t="s">
        <v>21</v>
      </c>
      <c r="E3813">
        <v>26.740046795000001</v>
      </c>
      <c r="F3813">
        <v>357.3</v>
      </c>
      <c r="G3813">
        <v>40.346051371612603</v>
      </c>
      <c r="H3813">
        <v>4.5570679989323004</v>
      </c>
      <c r="I3813">
        <v>-2.90377568444142</v>
      </c>
      <c r="J3813">
        <v>1.07097920803452</v>
      </c>
      <c r="K3813">
        <v>341.28339349492597</v>
      </c>
      <c r="L3813">
        <v>313.35733321444002</v>
      </c>
      <c r="M3813">
        <v>74.284915173060398</v>
      </c>
      <c r="N3813">
        <v>1.7453245780436699</v>
      </c>
      <c r="O3813">
        <v>11.6708648194794</v>
      </c>
      <c r="P3813">
        <v>82.017320427916403</v>
      </c>
      <c r="Q3813">
        <v>2.0518194718030999E-2</v>
      </c>
    </row>
    <row r="3814" spans="1:17" hidden="1" x14ac:dyDescent="0.3">
      <c r="A3814" t="s">
        <v>7791</v>
      </c>
      <c r="B3814" t="s">
        <v>7792</v>
      </c>
      <c r="C3814" t="str">
        <f>IFERROR(VLOOKUP(Table1[[#This Row],[Ticker]],[1]!Table1[[Symbol]:[Industry]],2,FALSE),"-")</f>
        <v>-</v>
      </c>
      <c r="D3814" t="s">
        <v>617</v>
      </c>
      <c r="E3814">
        <v>26.701689300000002</v>
      </c>
      <c r="F3814">
        <v>82.66</v>
      </c>
      <c r="G3814">
        <v>-1.16796423404427</v>
      </c>
      <c r="H3814">
        <v>-4.4141352051891403</v>
      </c>
      <c r="I3814">
        <v>-5.4689631642330703</v>
      </c>
      <c r="J3814">
        <v>-1.7679983912052499</v>
      </c>
      <c r="K3814">
        <v>75.528304818925804</v>
      </c>
      <c r="L3814">
        <v>52.652442081177703</v>
      </c>
      <c r="M3814">
        <v>7.6745215677106398</v>
      </c>
      <c r="N3814">
        <v>0.466019417475728</v>
      </c>
      <c r="O3814">
        <v>4.4156786837648196</v>
      </c>
      <c r="P3814">
        <v>29.156249999999901</v>
      </c>
    </row>
    <row r="3815" spans="1:17" hidden="1" x14ac:dyDescent="0.3">
      <c r="A3815" t="s">
        <v>7793</v>
      </c>
      <c r="B3815" t="s">
        <v>7794</v>
      </c>
      <c r="C3815" t="str">
        <f>IFERROR(VLOOKUP(Table1[[#This Row],[Ticker]],[1]!Table1[[Symbol]:[Industry]],2,FALSE),"-")</f>
        <v>-</v>
      </c>
      <c r="E3815">
        <v>26.568300000000001</v>
      </c>
      <c r="F3815">
        <v>10.67</v>
      </c>
      <c r="G3815">
        <v>-54.7849813975416</v>
      </c>
      <c r="H3815">
        <v>13.8265249765871</v>
      </c>
      <c r="I3815">
        <v>-32.197477546305997</v>
      </c>
      <c r="J3815">
        <v>-11.275061847683901</v>
      </c>
      <c r="K3815">
        <v>10.4229500542012</v>
      </c>
      <c r="L3815">
        <v>11.821254820579901</v>
      </c>
      <c r="M3815">
        <v>47.729505481209898</v>
      </c>
      <c r="N3815">
        <v>2.2919075144508598</v>
      </c>
      <c r="O3815">
        <v>82.193064667291395</v>
      </c>
      <c r="P3815">
        <v>25.529411764705799</v>
      </c>
      <c r="Q3815">
        <v>-3.6950024884043003E-2</v>
      </c>
    </row>
    <row r="3816" spans="1:17" hidden="1" x14ac:dyDescent="0.3">
      <c r="A3816" t="s">
        <v>7795</v>
      </c>
      <c r="B3816" t="s">
        <v>7796</v>
      </c>
      <c r="C3816" t="str">
        <f>IFERROR(VLOOKUP(Table1[[#This Row],[Ticker]],[1]!Table1[[Symbol]:[Industry]],2,FALSE),"-")</f>
        <v>-</v>
      </c>
      <c r="D3816" t="s">
        <v>140</v>
      </c>
      <c r="E3816">
        <v>26.524283879999999</v>
      </c>
      <c r="F3816">
        <v>17.77</v>
      </c>
      <c r="G3816">
        <v>7.2581758321827401</v>
      </c>
      <c r="H3816">
        <v>-6.9926851174848004</v>
      </c>
      <c r="I3816">
        <v>9.8762743684386898</v>
      </c>
      <c r="J3816">
        <v>-1.2750618476839399</v>
      </c>
      <c r="K3816">
        <v>18.070114904355599</v>
      </c>
      <c r="L3816">
        <v>17.015375044694199</v>
      </c>
      <c r="M3816">
        <v>46.115067529685</v>
      </c>
      <c r="N3816">
        <v>0.90057092989463305</v>
      </c>
      <c r="O3816">
        <v>48.902644907146801</v>
      </c>
      <c r="P3816">
        <v>43.886639676113298</v>
      </c>
      <c r="Q3816">
        <v>8.7530352676706003E-2</v>
      </c>
    </row>
    <row r="3817" spans="1:17" hidden="1" x14ac:dyDescent="0.3">
      <c r="A3817" t="s">
        <v>7797</v>
      </c>
      <c r="B3817" t="s">
        <v>7798</v>
      </c>
      <c r="C3817" t="str">
        <f>IFERROR(VLOOKUP(Table1[[#This Row],[Ticker]],[1]!Table1[[Symbol]:[Industry]],2,FALSE),"-")</f>
        <v>-</v>
      </c>
      <c r="E3817">
        <v>26.35</v>
      </c>
      <c r="F3817">
        <v>21.25</v>
      </c>
      <c r="G3817">
        <v>6.6338131734268204</v>
      </c>
      <c r="H3817">
        <v>-9.0343255951717794</v>
      </c>
      <c r="I3817">
        <v>-30.303665920434</v>
      </c>
      <c r="J3817">
        <v>4.5749381523160597</v>
      </c>
      <c r="K3817">
        <v>21.2940102053186</v>
      </c>
      <c r="L3817">
        <v>21.273306490279701</v>
      </c>
      <c r="M3817">
        <v>62.487309080437797</v>
      </c>
      <c r="N3817">
        <v>1.1390958666881299</v>
      </c>
      <c r="O3817">
        <v>51.811764705882297</v>
      </c>
      <c r="P3817">
        <v>75.474814203137896</v>
      </c>
      <c r="Q3817">
        <v>0.116175527231758</v>
      </c>
    </row>
    <row r="3818" spans="1:17" hidden="1" x14ac:dyDescent="0.3">
      <c r="A3818" t="s">
        <v>7799</v>
      </c>
      <c r="B3818" t="s">
        <v>7800</v>
      </c>
      <c r="C3818" t="str">
        <f>IFERROR(VLOOKUP(Table1[[#This Row],[Ticker]],[1]!Table1[[Symbol]:[Industry]],2,FALSE),"-")</f>
        <v>-</v>
      </c>
      <c r="D3818" t="s">
        <v>617</v>
      </c>
      <c r="E3818">
        <v>26.325166805999999</v>
      </c>
      <c r="F3818">
        <v>2.54</v>
      </c>
      <c r="G3818">
        <v>-4.4013835139437596</v>
      </c>
      <c r="H3818">
        <v>3.5097324376850301</v>
      </c>
      <c r="I3818">
        <v>-54.275739598389997</v>
      </c>
      <c r="J3818">
        <v>19.724938152316</v>
      </c>
      <c r="K3818">
        <v>2.4881899605998101</v>
      </c>
      <c r="L3818">
        <v>3.3325491962562901</v>
      </c>
      <c r="M3818">
        <v>87.969678487026499</v>
      </c>
      <c r="N3818">
        <v>1.11199569236673</v>
      </c>
      <c r="O3818">
        <v>108.661417322834</v>
      </c>
      <c r="P3818">
        <v>33.684210526315802</v>
      </c>
      <c r="Q3818">
        <v>-6.2972106987151E-2</v>
      </c>
    </row>
    <row r="3819" spans="1:17" hidden="1" x14ac:dyDescent="0.3">
      <c r="A3819" t="s">
        <v>7801</v>
      </c>
      <c r="B3819" t="s">
        <v>7802</v>
      </c>
      <c r="C3819" t="str">
        <f>IFERROR(VLOOKUP(Table1[[#This Row],[Ticker]],[1]!Table1[[Symbol]:[Industry]],2,FALSE),"-")</f>
        <v>-</v>
      </c>
      <c r="D3819" t="s">
        <v>617</v>
      </c>
      <c r="E3819">
        <v>26.300387318999999</v>
      </c>
      <c r="F3819">
        <v>11.91</v>
      </c>
      <c r="G3819">
        <v>-30.453366059950199</v>
      </c>
      <c r="H3819">
        <v>-1.6698454616855001</v>
      </c>
      <c r="I3819">
        <v>-40.256024373855503</v>
      </c>
      <c r="J3819">
        <v>0.449076083350546</v>
      </c>
      <c r="K3819">
        <v>12.5505922500081</v>
      </c>
      <c r="L3819">
        <v>13.7055472115754</v>
      </c>
      <c r="M3819">
        <v>54.142662560764698</v>
      </c>
      <c r="N3819">
        <v>0.435870602384825</v>
      </c>
      <c r="O3819">
        <v>88.916876574307295</v>
      </c>
      <c r="P3819">
        <v>19.100000000000001</v>
      </c>
      <c r="Q3819">
        <v>-4.0850041953442003E-2</v>
      </c>
    </row>
    <row r="3820" spans="1:17" hidden="1" x14ac:dyDescent="0.3">
      <c r="A3820" t="s">
        <v>7803</v>
      </c>
      <c r="B3820" t="s">
        <v>7804</v>
      </c>
      <c r="C3820" t="str">
        <f>IFERROR(VLOOKUP(Table1[[#This Row],[Ticker]],[1]!Table1[[Symbol]:[Industry]],2,FALSE),"-")</f>
        <v>-</v>
      </c>
      <c r="D3820" t="s">
        <v>148</v>
      </c>
      <c r="E3820">
        <v>26.266514816999901</v>
      </c>
      <c r="F3820">
        <v>13.47</v>
      </c>
      <c r="G3820">
        <v>180.782599170038</v>
      </c>
      <c r="H3820">
        <v>14.955103580303801</v>
      </c>
      <c r="I3820">
        <v>142.147931070563</v>
      </c>
      <c r="J3820">
        <v>1.0805612526199999</v>
      </c>
      <c r="K3820">
        <v>12.190552263281401</v>
      </c>
      <c r="L3820">
        <v>8.7603389621858092</v>
      </c>
      <c r="M3820">
        <v>55.890392202772297</v>
      </c>
      <c r="N3820">
        <v>0.59863984515764501</v>
      </c>
      <c r="O3820">
        <v>10.467706013362999</v>
      </c>
      <c r="P3820">
        <v>216.941176470588</v>
      </c>
      <c r="Q3820">
        <v>8.1246322631723003E-2</v>
      </c>
    </row>
    <row r="3821" spans="1:17" hidden="1" x14ac:dyDescent="0.3">
      <c r="A3821" t="s">
        <v>7805</v>
      </c>
      <c r="B3821" t="s">
        <v>7806</v>
      </c>
      <c r="C3821" t="str">
        <f>IFERROR(VLOOKUP(Table1[[#This Row],[Ticker]],[1]!Table1[[Symbol]:[Industry]],2,FALSE),"-")</f>
        <v>-</v>
      </c>
      <c r="D3821" t="s">
        <v>1099</v>
      </c>
      <c r="E3821">
        <v>26.26</v>
      </c>
      <c r="F3821">
        <v>65</v>
      </c>
      <c r="G3821">
        <v>4.2315624874233002</v>
      </c>
      <c r="H3821">
        <v>1.8448204208404</v>
      </c>
      <c r="I3821">
        <v>-7.1643026482434502</v>
      </c>
      <c r="J3821">
        <v>-5.9757333721874302</v>
      </c>
      <c r="K3821">
        <v>63.821706040335997</v>
      </c>
      <c r="L3821">
        <v>59.545135085630697</v>
      </c>
      <c r="M3821">
        <v>48.873871137912303</v>
      </c>
      <c r="N3821">
        <v>2.0672596114435602</v>
      </c>
      <c r="O3821">
        <v>16.446153846153798</v>
      </c>
      <c r="P3821">
        <v>39.305615087869697</v>
      </c>
      <c r="Q3821">
        <v>5.8578016851438999E-2</v>
      </c>
    </row>
    <row r="3822" spans="1:17" hidden="1" x14ac:dyDescent="0.3">
      <c r="A3822" t="s">
        <v>7807</v>
      </c>
      <c r="B3822" t="s">
        <v>7808</v>
      </c>
      <c r="C3822" t="str">
        <f>IFERROR(VLOOKUP(Table1[[#This Row],[Ticker]],[1]!Table1[[Symbol]:[Industry]],2,FALSE),"-")</f>
        <v>-</v>
      </c>
      <c r="D3822" t="s">
        <v>75</v>
      </c>
      <c r="E3822">
        <v>26.2443594</v>
      </c>
      <c r="F3822">
        <v>12.81</v>
      </c>
      <c r="G3822">
        <v>-86.652858121913795</v>
      </c>
      <c r="H3822">
        <v>-7.4994418742415601</v>
      </c>
      <c r="I3822">
        <v>-9.5230123256627994</v>
      </c>
      <c r="J3822">
        <v>-2.6650232376453298</v>
      </c>
      <c r="K3822">
        <v>12.8778919488401</v>
      </c>
      <c r="L3822">
        <v>16.337098189875601</v>
      </c>
      <c r="M3822">
        <v>52.703750493880499</v>
      </c>
      <c r="N3822">
        <v>1.0247492827278799</v>
      </c>
      <c r="O3822">
        <v>158.391881342701</v>
      </c>
      <c r="P3822">
        <v>19.496268656716399</v>
      </c>
      <c r="Q3822">
        <v>8.9155038259438005E-2</v>
      </c>
    </row>
    <row r="3823" spans="1:17" hidden="1" x14ac:dyDescent="0.3">
      <c r="A3823" t="s">
        <v>7809</v>
      </c>
      <c r="B3823" t="s">
        <v>7810</v>
      </c>
      <c r="C3823" t="str">
        <f>IFERROR(VLOOKUP(Table1[[#This Row],[Ticker]],[1]!Table1[[Symbol]:[Industry]],2,FALSE),"-")</f>
        <v>-</v>
      </c>
      <c r="E3823">
        <v>26.211409619999898</v>
      </c>
      <c r="F3823">
        <v>17.7</v>
      </c>
      <c r="G3823">
        <v>-23.6296265352902</v>
      </c>
      <c r="H3823">
        <v>-15.3851561599558</v>
      </c>
      <c r="I3823">
        <v>-11.205745810856399</v>
      </c>
      <c r="J3823">
        <v>-11.4199893839158</v>
      </c>
      <c r="K3823">
        <v>16.384730295336901</v>
      </c>
      <c r="L3823">
        <v>16.9780045159679</v>
      </c>
      <c r="M3823">
        <v>69.819232886832097</v>
      </c>
      <c r="N3823">
        <v>0.92319445881458695</v>
      </c>
      <c r="O3823">
        <v>22.542372881355899</v>
      </c>
      <c r="P3823">
        <v>36.153846153846096</v>
      </c>
      <c r="Q3823">
        <v>-6.5239913563648999E-2</v>
      </c>
    </row>
    <row r="3824" spans="1:17" hidden="1" x14ac:dyDescent="0.3">
      <c r="A3824" t="s">
        <v>7811</v>
      </c>
      <c r="B3824" t="s">
        <v>7812</v>
      </c>
      <c r="C3824" t="str">
        <f>IFERROR(VLOOKUP(Table1[[#This Row],[Ticker]],[1]!Table1[[Symbol]:[Industry]],2,FALSE),"-")</f>
        <v>-</v>
      </c>
      <c r="D3824" t="s">
        <v>401</v>
      </c>
      <c r="E3824">
        <v>26.205857999999999</v>
      </c>
      <c r="F3824">
        <v>51.78</v>
      </c>
      <c r="G3824">
        <v>191.73135494580001</v>
      </c>
      <c r="H3824">
        <v>-14.2590606529214</v>
      </c>
      <c r="I3824">
        <v>-31.8109726787679</v>
      </c>
      <c r="J3824">
        <v>2.3131734464336899</v>
      </c>
      <c r="K3824">
        <v>52.630610037804502</v>
      </c>
      <c r="L3824">
        <v>51.181141318496998</v>
      </c>
      <c r="M3824">
        <v>48.990008614116597</v>
      </c>
      <c r="N3824">
        <v>0.88681156681156603</v>
      </c>
      <c r="O3824">
        <v>111.799922750096</v>
      </c>
      <c r="P3824">
        <v>217.08511941212399</v>
      </c>
    </row>
    <row r="3825" spans="1:17" hidden="1" x14ac:dyDescent="0.3">
      <c r="A3825" t="s">
        <v>7813</v>
      </c>
      <c r="B3825" t="s">
        <v>7814</v>
      </c>
      <c r="C3825" t="str">
        <f>IFERROR(VLOOKUP(Table1[[#This Row],[Ticker]],[1]!Table1[[Symbol]:[Industry]],2,FALSE),"-")</f>
        <v>-</v>
      </c>
      <c r="E3825">
        <v>26.187799999999999</v>
      </c>
      <c r="F3825">
        <v>56.93</v>
      </c>
      <c r="G3825">
        <v>-29.0906599685228</v>
      </c>
      <c r="H3825">
        <v>-15.547276392664299</v>
      </c>
      <c r="I3825">
        <v>-11.2419503787601</v>
      </c>
      <c r="J3825">
        <v>-3.8435549983688699</v>
      </c>
      <c r="K3825">
        <v>55.853169388951599</v>
      </c>
      <c r="L3825">
        <v>56.748694593348702</v>
      </c>
      <c r="M3825">
        <v>46.009001563269102</v>
      </c>
      <c r="N3825">
        <v>0.35608221654733202</v>
      </c>
      <c r="O3825">
        <v>28.6667837695415</v>
      </c>
      <c r="P3825">
        <v>28.8592123132639</v>
      </c>
      <c r="Q3825">
        <v>-2.8253301570178E-2</v>
      </c>
    </row>
    <row r="3826" spans="1:17" hidden="1" x14ac:dyDescent="0.3">
      <c r="A3826" t="s">
        <v>7815</v>
      </c>
      <c r="B3826" t="s">
        <v>7816</v>
      </c>
      <c r="C3826" t="str">
        <f>IFERROR(VLOOKUP(Table1[[#This Row],[Ticker]],[1]!Table1[[Symbol]:[Industry]],2,FALSE),"-")</f>
        <v>-</v>
      </c>
      <c r="E3826">
        <v>26.18220444</v>
      </c>
      <c r="F3826">
        <v>353.4</v>
      </c>
      <c r="G3826">
        <v>1035.2373685386001</v>
      </c>
      <c r="H3826">
        <v>16.5673050722576</v>
      </c>
      <c r="I3826">
        <v>212.514894010425</v>
      </c>
      <c r="J3826">
        <v>0.63252611331647801</v>
      </c>
      <c r="K3826">
        <v>324.25367393366503</v>
      </c>
      <c r="L3826">
        <v>195.56440810554699</v>
      </c>
      <c r="M3826">
        <v>57.158353717487401</v>
      </c>
      <c r="N3826">
        <v>0.679561573178594</v>
      </c>
      <c r="O3826">
        <v>18.3927560837577</v>
      </c>
      <c r="P3826">
        <v>1118.6206896551701</v>
      </c>
    </row>
    <row r="3827" spans="1:17" hidden="1" x14ac:dyDescent="0.3">
      <c r="A3827" t="s">
        <v>7817</v>
      </c>
      <c r="B3827" t="s">
        <v>7818</v>
      </c>
      <c r="C3827" t="str">
        <f>IFERROR(VLOOKUP(Table1[[#This Row],[Ticker]],[1]!Table1[[Symbol]:[Industry]],2,FALSE),"-")</f>
        <v>-</v>
      </c>
      <c r="D3827" t="s">
        <v>130</v>
      </c>
      <c r="E3827">
        <v>26.169799999999999</v>
      </c>
      <c r="F3827">
        <v>8.6</v>
      </c>
      <c r="G3827">
        <v>4.94926583670558</v>
      </c>
      <c r="H3827">
        <v>-16.973126084767799</v>
      </c>
      <c r="I3827">
        <v>-3.1422528319919301</v>
      </c>
      <c r="J3827">
        <v>-1.2750618476839399</v>
      </c>
      <c r="K3827">
        <v>7.8528201304929404</v>
      </c>
      <c r="L3827">
        <v>5.6585595675296698</v>
      </c>
      <c r="M3827">
        <v>8.6337043638110096</v>
      </c>
      <c r="N3827">
        <v>1.45080637465407</v>
      </c>
      <c r="O3827">
        <v>10.465116279069701</v>
      </c>
      <c r="P3827">
        <v>30.303030303030202</v>
      </c>
      <c r="Q3827">
        <v>0.101429370757742</v>
      </c>
    </row>
    <row r="3828" spans="1:17" hidden="1" x14ac:dyDescent="0.3">
      <c r="A3828" t="s">
        <v>7819</v>
      </c>
      <c r="B3828" t="s">
        <v>7820</v>
      </c>
      <c r="C3828" t="str">
        <f>IFERROR(VLOOKUP(Table1[[#This Row],[Ticker]],[1]!Table1[[Symbol]:[Industry]],2,FALSE),"-")</f>
        <v>-</v>
      </c>
      <c r="D3828" t="s">
        <v>98</v>
      </c>
      <c r="E3828">
        <v>26.168761319999899</v>
      </c>
      <c r="F3828">
        <v>17.399999999999999</v>
      </c>
      <c r="G3828">
        <v>22.731341916653999</v>
      </c>
      <c r="H3828">
        <v>0.27833590353622301</v>
      </c>
      <c r="I3828">
        <v>-3.59179737239179</v>
      </c>
      <c r="J3828">
        <v>-4.1671641836127504</v>
      </c>
      <c r="K3828">
        <v>17.326555333193902</v>
      </c>
      <c r="L3828">
        <v>16.628460437381602</v>
      </c>
      <c r="M3828">
        <v>54.031262424032398</v>
      </c>
      <c r="N3828">
        <v>0.68534192454611997</v>
      </c>
      <c r="O3828">
        <v>45.114942528735597</v>
      </c>
      <c r="P3828">
        <v>58.181818181818102</v>
      </c>
      <c r="Q3828">
        <v>4.0955448516679996E-3</v>
      </c>
    </row>
    <row r="3829" spans="1:17" hidden="1" x14ac:dyDescent="0.3">
      <c r="A3829" t="s">
        <v>7821</v>
      </c>
      <c r="B3829" t="s">
        <v>7822</v>
      </c>
      <c r="C3829" t="str">
        <f>IFERROR(VLOOKUP(Table1[[#This Row],[Ticker]],[1]!Table1[[Symbol]:[Industry]],2,FALSE),"-")</f>
        <v>-</v>
      </c>
      <c r="E3829">
        <v>25.983419999999999</v>
      </c>
      <c r="F3829">
        <v>63.22</v>
      </c>
      <c r="G3829">
        <v>-18.146710031866501</v>
      </c>
      <c r="H3829">
        <v>-4.6469828578481103</v>
      </c>
      <c r="I3829">
        <v>-14.396095543201699</v>
      </c>
      <c r="J3829">
        <v>6.7111687891490996</v>
      </c>
      <c r="K3829">
        <v>59.615868107568602</v>
      </c>
      <c r="L3829">
        <v>60.760086685238399</v>
      </c>
      <c r="M3829">
        <v>68.991759747703398</v>
      </c>
      <c r="N3829">
        <v>1.46185544845379</v>
      </c>
      <c r="O3829">
        <v>15.3116102499209</v>
      </c>
      <c r="P3829">
        <v>29.948612538540502</v>
      </c>
      <c r="Q3829">
        <v>3.8260365846176002E-2</v>
      </c>
    </row>
    <row r="3830" spans="1:17" hidden="1" x14ac:dyDescent="0.3">
      <c r="A3830" t="s">
        <v>7823</v>
      </c>
      <c r="B3830" t="s">
        <v>6059</v>
      </c>
      <c r="C3830" t="str">
        <f>IFERROR(VLOOKUP(Table1[[#This Row],[Ticker]],[1]!Table1[[Symbol]:[Industry]],2,FALSE),"-")</f>
        <v>-</v>
      </c>
      <c r="D3830" t="s">
        <v>140</v>
      </c>
      <c r="E3830">
        <v>25.959150000000001</v>
      </c>
      <c r="F3830">
        <v>82.41</v>
      </c>
      <c r="G3830">
        <v>389.708735533675</v>
      </c>
      <c r="H3830">
        <v>2.9128480417248301</v>
      </c>
      <c r="I3830">
        <v>222.31747448975301</v>
      </c>
      <c r="J3830">
        <v>4.6050691016990797</v>
      </c>
      <c r="K3830">
        <v>64.778590812422607</v>
      </c>
      <c r="L3830">
        <v>39.888378327345599</v>
      </c>
      <c r="M3830">
        <v>65.088790781152596</v>
      </c>
      <c r="N3830">
        <v>1.2539508323401101</v>
      </c>
      <c r="O3830">
        <v>6.2371071471908701</v>
      </c>
      <c r="P3830">
        <v>441.81459566074898</v>
      </c>
      <c r="Q3830">
        <v>0.11050665969779901</v>
      </c>
    </row>
    <row r="3831" spans="1:17" hidden="1" x14ac:dyDescent="0.3">
      <c r="A3831" t="s">
        <v>7824</v>
      </c>
      <c r="B3831" t="s">
        <v>7825</v>
      </c>
      <c r="C3831" t="str">
        <f>IFERROR(VLOOKUP(Table1[[#This Row],[Ticker]],[1]!Table1[[Symbol]:[Industry]],2,FALSE),"-")</f>
        <v>-</v>
      </c>
      <c r="E3831">
        <v>25.951360000000001</v>
      </c>
      <c r="F3831">
        <v>164</v>
      </c>
      <c r="G3831">
        <v>-54.618375206027103</v>
      </c>
      <c r="H3831">
        <v>3.7226693478696502</v>
      </c>
      <c r="I3831">
        <v>-12.246321328095901</v>
      </c>
      <c r="J3831">
        <v>4.4545994375328997</v>
      </c>
      <c r="K3831">
        <v>167.80433589812699</v>
      </c>
      <c r="L3831">
        <v>183.886415556331</v>
      </c>
      <c r="M3831">
        <v>49.670864077142603</v>
      </c>
      <c r="N3831">
        <v>0.97520661157024702</v>
      </c>
      <c r="O3831">
        <v>41.463414634146297</v>
      </c>
      <c r="P3831">
        <v>11.299626739056601</v>
      </c>
      <c r="Q3831">
        <v>7.7998044138603007E-2</v>
      </c>
    </row>
    <row r="3832" spans="1:17" hidden="1" x14ac:dyDescent="0.3">
      <c r="A3832" t="s">
        <v>7826</v>
      </c>
      <c r="B3832" t="s">
        <v>7827</v>
      </c>
      <c r="C3832" t="str">
        <f>IFERROR(VLOOKUP(Table1[[#This Row],[Ticker]],[1]!Table1[[Symbol]:[Industry]],2,FALSE),"-")</f>
        <v>-</v>
      </c>
      <c r="D3832" t="s">
        <v>617</v>
      </c>
      <c r="E3832">
        <v>25.878845813999899</v>
      </c>
      <c r="F3832">
        <v>3.66</v>
      </c>
      <c r="G3832">
        <v>-82.897624115447499</v>
      </c>
      <c r="H3832">
        <v>-2.2820505698937401</v>
      </c>
      <c r="I3832">
        <v>-10.3363456589961</v>
      </c>
      <c r="J3832">
        <v>-3.4313960794898701</v>
      </c>
      <c r="K3832">
        <v>3.5698374780079098</v>
      </c>
      <c r="M3832">
        <v>59.360550399040797</v>
      </c>
      <c r="N3832">
        <v>1.7116325139681501</v>
      </c>
      <c r="O3832">
        <v>145.90163934426201</v>
      </c>
      <c r="P3832">
        <v>24.067796610169399</v>
      </c>
    </row>
    <row r="3833" spans="1:17" hidden="1" x14ac:dyDescent="0.3">
      <c r="A3833" t="s">
        <v>7828</v>
      </c>
      <c r="B3833" t="s">
        <v>7829</v>
      </c>
      <c r="C3833" t="str">
        <f>IFERROR(VLOOKUP(Table1[[#This Row],[Ticker]],[1]!Table1[[Symbol]:[Industry]],2,FALSE),"-")</f>
        <v>-</v>
      </c>
      <c r="D3833" t="s">
        <v>617</v>
      </c>
      <c r="E3833">
        <v>25.864937999999999</v>
      </c>
      <c r="F3833">
        <v>1.98</v>
      </c>
      <c r="G3833">
        <v>0.43239905568785603</v>
      </c>
      <c r="H3833">
        <v>8.7796278932002991</v>
      </c>
      <c r="I3833">
        <v>-20.7587726943263</v>
      </c>
      <c r="J3833">
        <v>-9.1091632301724204</v>
      </c>
      <c r="K3833">
        <v>1.85962031674704</v>
      </c>
      <c r="L3833">
        <v>1.83621009983497</v>
      </c>
      <c r="M3833">
        <v>58.206436699262198</v>
      </c>
      <c r="N3833">
        <v>2.2773729962935598</v>
      </c>
      <c r="O3833">
        <v>36.363636363636303</v>
      </c>
      <c r="P3833">
        <v>47.761194029850699</v>
      </c>
      <c r="Q3833">
        <v>3.4687830691293997E-2</v>
      </c>
    </row>
    <row r="3834" spans="1:17" hidden="1" x14ac:dyDescent="0.3">
      <c r="A3834" t="s">
        <v>7830</v>
      </c>
      <c r="B3834" t="s">
        <v>7831</v>
      </c>
      <c r="C3834" t="str">
        <f>IFERROR(VLOOKUP(Table1[[#This Row],[Ticker]],[1]!Table1[[Symbol]:[Industry]],2,FALSE),"-")</f>
        <v>-</v>
      </c>
      <c r="E3834">
        <v>25.83</v>
      </c>
      <c r="F3834">
        <v>17.22</v>
      </c>
      <c r="G3834">
        <v>55.584054086172699</v>
      </c>
      <c r="H3834">
        <v>-2.8840572588569402</v>
      </c>
      <c r="I3834">
        <v>-27.3422453640108</v>
      </c>
      <c r="J3834">
        <v>0.58233779281934095</v>
      </c>
      <c r="K3834">
        <v>16.297735402686499</v>
      </c>
      <c r="L3834">
        <v>16.271190805054498</v>
      </c>
      <c r="M3834">
        <v>66.514016165361497</v>
      </c>
      <c r="N3834">
        <v>1.5412699942258501</v>
      </c>
      <c r="O3834">
        <v>66.3182346109175</v>
      </c>
      <c r="P3834">
        <v>77.708978328173302</v>
      </c>
      <c r="Q3834">
        <v>7.6280471255561005E-2</v>
      </c>
    </row>
    <row r="3835" spans="1:17" hidden="1" x14ac:dyDescent="0.3">
      <c r="A3835" t="s">
        <v>7832</v>
      </c>
      <c r="B3835" t="s">
        <v>7833</v>
      </c>
      <c r="C3835" t="str">
        <f>IFERROR(VLOOKUP(Table1[[#This Row],[Ticker]],[1]!Table1[[Symbol]:[Industry]],2,FALSE),"-")</f>
        <v>-</v>
      </c>
      <c r="E3835">
        <v>25.80563304</v>
      </c>
      <c r="F3835">
        <v>2.39</v>
      </c>
      <c r="G3835">
        <v>-8.1969017212266699</v>
      </c>
      <c r="H3835">
        <v>-11.2338817082664</v>
      </c>
      <c r="I3835">
        <v>-14.0521926535316</v>
      </c>
      <c r="J3835">
        <v>4.6610112116767697</v>
      </c>
      <c r="K3835">
        <v>2.4329050107537</v>
      </c>
      <c r="L3835">
        <v>2.3940190284180201</v>
      </c>
      <c r="M3835">
        <v>58.325003962504098</v>
      </c>
      <c r="N3835">
        <v>1.0232751526994599</v>
      </c>
      <c r="O3835">
        <v>29.288702928870201</v>
      </c>
      <c r="P3835">
        <v>23.834196891191699</v>
      </c>
      <c r="Q3835">
        <v>8.5681903798179998E-3</v>
      </c>
    </row>
    <row r="3836" spans="1:17" hidden="1" x14ac:dyDescent="0.3">
      <c r="A3836" t="s">
        <v>7834</v>
      </c>
      <c r="B3836" t="s">
        <v>7835</v>
      </c>
      <c r="C3836" t="str">
        <f>IFERROR(VLOOKUP(Table1[[#This Row],[Ticker]],[1]!Table1[[Symbol]:[Industry]],2,FALSE),"-")</f>
        <v>-</v>
      </c>
      <c r="D3836" t="s">
        <v>49</v>
      </c>
      <c r="E3836">
        <v>25.759250000000002</v>
      </c>
      <c r="F3836">
        <v>60.61</v>
      </c>
      <c r="G3836">
        <v>26.741593124641401</v>
      </c>
      <c r="H3836">
        <v>28.1586487062389</v>
      </c>
      <c r="I3836">
        <v>-13.658050456443201</v>
      </c>
      <c r="J3836">
        <v>11.0488818142878</v>
      </c>
      <c r="K3836">
        <v>53.224612945082697</v>
      </c>
      <c r="L3836">
        <v>48.898174074809397</v>
      </c>
      <c r="M3836">
        <v>63.022057571105201</v>
      </c>
      <c r="N3836">
        <v>0.91043306294908399</v>
      </c>
      <c r="O3836">
        <v>33.245339052961498</v>
      </c>
      <c r="P3836">
        <v>108.99999999999901</v>
      </c>
      <c r="Q3836">
        <v>0.11952793373120001</v>
      </c>
    </row>
    <row r="3837" spans="1:17" hidden="1" x14ac:dyDescent="0.3">
      <c r="A3837" t="s">
        <v>7836</v>
      </c>
      <c r="B3837" t="s">
        <v>7837</v>
      </c>
      <c r="C3837" t="str">
        <f>IFERROR(VLOOKUP(Table1[[#This Row],[Ticker]],[1]!Table1[[Symbol]:[Industry]],2,FALSE),"-")</f>
        <v>-</v>
      </c>
      <c r="E3837">
        <v>25.727900000000002</v>
      </c>
      <c r="F3837">
        <v>20.9</v>
      </c>
      <c r="G3837">
        <v>123.45575934319901</v>
      </c>
      <c r="H3837">
        <v>14.146899589173</v>
      </c>
      <c r="I3837">
        <v>60.724260401609897</v>
      </c>
      <c r="J3837">
        <v>6.7964441111459397</v>
      </c>
      <c r="K3837">
        <v>16.0164902162937</v>
      </c>
      <c r="L3837">
        <v>12.981062664768601</v>
      </c>
      <c r="M3837">
        <v>76.862422945757402</v>
      </c>
      <c r="N3837">
        <v>1.2409408773045101</v>
      </c>
      <c r="O3837">
        <v>2.1052631578947398</v>
      </c>
      <c r="P3837">
        <v>231.74603174603101</v>
      </c>
    </row>
    <row r="3838" spans="1:17" hidden="1" x14ac:dyDescent="0.3">
      <c r="A3838" t="s">
        <v>7838</v>
      </c>
      <c r="B3838" t="s">
        <v>7839</v>
      </c>
      <c r="C3838" t="str">
        <f>IFERROR(VLOOKUP(Table1[[#This Row],[Ticker]],[1]!Table1[[Symbol]:[Industry]],2,FALSE),"-")</f>
        <v>-</v>
      </c>
      <c r="E3838">
        <v>25.716000000000001</v>
      </c>
      <c r="F3838">
        <v>42.86</v>
      </c>
      <c r="G3838">
        <v>-22.703967378714299</v>
      </c>
      <c r="H3838">
        <v>2.11594274114305</v>
      </c>
      <c r="I3838">
        <v>-22.711345658996098</v>
      </c>
      <c r="J3838">
        <v>-9.8312115803042595</v>
      </c>
      <c r="K3838">
        <v>43.291027400049998</v>
      </c>
      <c r="L3838">
        <v>44.436038561096701</v>
      </c>
      <c r="M3838">
        <v>50.375487531311201</v>
      </c>
      <c r="N3838">
        <v>0.82264819357280405</v>
      </c>
      <c r="O3838">
        <v>50.233317778814701</v>
      </c>
      <c r="P3838">
        <v>27.3321449792038</v>
      </c>
      <c r="Q3838">
        <v>4.7496368177454999E-2</v>
      </c>
    </row>
    <row r="3839" spans="1:17" hidden="1" x14ac:dyDescent="0.3">
      <c r="A3839" t="s">
        <v>7840</v>
      </c>
      <c r="B3839" t="s">
        <v>7841</v>
      </c>
      <c r="C3839" t="str">
        <f>IFERROR(VLOOKUP(Table1[[#This Row],[Ticker]],[1]!Table1[[Symbol]:[Industry]],2,FALSE),"-")</f>
        <v>-</v>
      </c>
      <c r="E3839">
        <v>25.656400000000001</v>
      </c>
      <c r="F3839">
        <v>654.5</v>
      </c>
      <c r="G3839">
        <v>14.9012446411434</v>
      </c>
      <c r="H3839">
        <v>1.25938595269242</v>
      </c>
      <c r="I3839">
        <v>3.8479479363072699</v>
      </c>
      <c r="J3839">
        <v>-4.3286074337910403</v>
      </c>
      <c r="K3839">
        <v>635.34480260613304</v>
      </c>
      <c r="L3839">
        <v>585.37862311536799</v>
      </c>
      <c r="M3839">
        <v>47.558902758951</v>
      </c>
      <c r="N3839">
        <v>2.0598736610821202</v>
      </c>
      <c r="O3839">
        <v>45.462184873949496</v>
      </c>
      <c r="P3839">
        <v>63.625</v>
      </c>
      <c r="Q3839">
        <v>1.9172698950518E-2</v>
      </c>
    </row>
    <row r="3840" spans="1:17" hidden="1" x14ac:dyDescent="0.3">
      <c r="A3840" t="s">
        <v>7842</v>
      </c>
      <c r="B3840" t="s">
        <v>7843</v>
      </c>
      <c r="C3840" t="str">
        <f>IFERROR(VLOOKUP(Table1[[#This Row],[Ticker]],[1]!Table1[[Symbol]:[Industry]],2,FALSE),"-")</f>
        <v>-</v>
      </c>
      <c r="D3840" t="s">
        <v>617</v>
      </c>
      <c r="E3840">
        <v>25.513950000000001</v>
      </c>
      <c r="F3840">
        <v>51.7</v>
      </c>
      <c r="G3840">
        <v>-55.061446315406897</v>
      </c>
      <c r="H3840">
        <v>-7.4994418742415601</v>
      </c>
      <c r="I3840">
        <v>-2.0030123256627999</v>
      </c>
      <c r="J3840">
        <v>-1.2750618476839399</v>
      </c>
      <c r="K3840">
        <v>62.326431611066397</v>
      </c>
      <c r="M3840">
        <v>98.920027569831404</v>
      </c>
      <c r="N3840">
        <v>1.125</v>
      </c>
      <c r="O3840">
        <v>42.2630560928433</v>
      </c>
      <c r="P3840">
        <v>10</v>
      </c>
    </row>
    <row r="3841" spans="1:17" hidden="1" x14ac:dyDescent="0.3">
      <c r="A3841" t="s">
        <v>7844</v>
      </c>
      <c r="B3841" t="s">
        <v>7845</v>
      </c>
      <c r="C3841" t="str">
        <f>IFERROR(VLOOKUP(Table1[[#This Row],[Ticker]],[1]!Table1[[Symbol]:[Industry]],2,FALSE),"-")</f>
        <v>-</v>
      </c>
      <c r="D3841" t="s">
        <v>252</v>
      </c>
      <c r="E3841">
        <v>25.495300740000001</v>
      </c>
      <c r="F3841">
        <v>4.6100000000000003</v>
      </c>
      <c r="G3841">
        <v>359.90939342841199</v>
      </c>
      <c r="H3841">
        <v>29.4702550954554</v>
      </c>
      <c r="I3841">
        <v>58.737728415077903</v>
      </c>
      <c r="J3841">
        <v>6.3439857713636503</v>
      </c>
      <c r="K3841">
        <v>3.664103005291</v>
      </c>
      <c r="L3841">
        <v>2.7195749865883201</v>
      </c>
      <c r="M3841">
        <v>97.063273202973207</v>
      </c>
      <c r="N3841">
        <v>1.15802526923793</v>
      </c>
      <c r="O3841">
        <v>0</v>
      </c>
      <c r="P3841">
        <v>442.35294117646998</v>
      </c>
      <c r="Q3841">
        <v>0.215123612529599</v>
      </c>
    </row>
    <row r="3842" spans="1:17" hidden="1" x14ac:dyDescent="0.3">
      <c r="A3842" t="s">
        <v>7846</v>
      </c>
      <c r="B3842" t="s">
        <v>7847</v>
      </c>
      <c r="C3842" t="str">
        <f>IFERROR(VLOOKUP(Table1[[#This Row],[Ticker]],[1]!Table1[[Symbol]:[Industry]],2,FALSE),"-")</f>
        <v>-</v>
      </c>
      <c r="E3842">
        <v>25.475472400000001</v>
      </c>
      <c r="F3842">
        <v>5.05</v>
      </c>
      <c r="G3842">
        <v>-56.207758956682802</v>
      </c>
      <c r="H3842">
        <v>37.071986697187</v>
      </c>
      <c r="I3842">
        <v>-10.5973898357029</v>
      </c>
      <c r="J3842">
        <v>-3.0226346632179402</v>
      </c>
      <c r="K3842">
        <v>4.4196187739893196</v>
      </c>
      <c r="L3842">
        <v>4.4566685699407698</v>
      </c>
      <c r="M3842">
        <v>59.370178642945497</v>
      </c>
      <c r="N3842">
        <v>2.32309343835156</v>
      </c>
      <c r="O3842">
        <v>47.920792079207899</v>
      </c>
      <c r="P3842">
        <v>62.379421221864902</v>
      </c>
      <c r="Q3842">
        <v>6.9457896008560005E-2</v>
      </c>
    </row>
    <row r="3843" spans="1:17" hidden="1" x14ac:dyDescent="0.3">
      <c r="A3843" t="s">
        <v>7848</v>
      </c>
      <c r="B3843" t="s">
        <v>7849</v>
      </c>
      <c r="C3843" t="str">
        <f>IFERROR(VLOOKUP(Table1[[#This Row],[Ticker]],[1]!Table1[[Symbol]:[Industry]],2,FALSE),"-")</f>
        <v>-</v>
      </c>
      <c r="E3843">
        <v>25.445</v>
      </c>
      <c r="F3843">
        <v>50.89</v>
      </c>
      <c r="G3843">
        <v>72.008707274443907</v>
      </c>
      <c r="H3843">
        <v>0.18005864604980901</v>
      </c>
      <c r="I3843">
        <v>-2.5150605184338799</v>
      </c>
      <c r="J3843">
        <v>0.49519779039630302</v>
      </c>
      <c r="K3843">
        <v>51.050381537390003</v>
      </c>
      <c r="L3843">
        <v>45.370963140365397</v>
      </c>
      <c r="M3843">
        <v>53.233364248090602</v>
      </c>
      <c r="N3843">
        <v>0.54034909686544697</v>
      </c>
      <c r="O3843">
        <v>24.582432697976</v>
      </c>
      <c r="P3843">
        <v>115.17970401691301</v>
      </c>
      <c r="Q3843">
        <v>9.0638460747605995E-2</v>
      </c>
    </row>
    <row r="3844" spans="1:17" hidden="1" x14ac:dyDescent="0.3">
      <c r="A3844" t="s">
        <v>7850</v>
      </c>
      <c r="B3844" t="s">
        <v>7851</v>
      </c>
      <c r="C3844" t="str">
        <f>IFERROR(VLOOKUP(Table1[[#This Row],[Ticker]],[1]!Table1[[Symbol]:[Industry]],2,FALSE),"-")</f>
        <v>-</v>
      </c>
      <c r="D3844" t="s">
        <v>546</v>
      </c>
      <c r="E3844">
        <v>25.436399999999999</v>
      </c>
      <c r="F3844">
        <v>82</v>
      </c>
      <c r="G3844">
        <v>66.459101030751299</v>
      </c>
      <c r="H3844">
        <v>4.1259324791480401</v>
      </c>
      <c r="I3844">
        <v>127.552932751754</v>
      </c>
      <c r="J3844">
        <v>-9.3983111474038292</v>
      </c>
      <c r="K3844">
        <v>72.374972524561201</v>
      </c>
      <c r="L3844">
        <v>55.240352959454697</v>
      </c>
      <c r="M3844">
        <v>56.685850283329401</v>
      </c>
      <c r="N3844">
        <v>1.5692663376586999</v>
      </c>
      <c r="O3844">
        <v>9.7560975609756095</v>
      </c>
      <c r="P3844">
        <v>170.00329272308099</v>
      </c>
    </row>
    <row r="3845" spans="1:17" hidden="1" x14ac:dyDescent="0.3">
      <c r="A3845" t="s">
        <v>7852</v>
      </c>
      <c r="B3845" t="s">
        <v>7853</v>
      </c>
      <c r="C3845" t="str">
        <f>IFERROR(VLOOKUP(Table1[[#This Row],[Ticker]],[1]!Table1[[Symbol]:[Industry]],2,FALSE),"-")</f>
        <v>-</v>
      </c>
      <c r="D3845" t="s">
        <v>119</v>
      </c>
      <c r="E3845">
        <v>25.375</v>
      </c>
      <c r="F3845">
        <v>7.25</v>
      </c>
      <c r="G3845">
        <v>-25.216590255076401</v>
      </c>
      <c r="H3845">
        <v>-1.3123915145293299</v>
      </c>
      <c r="I3845">
        <v>-32.0691644756076</v>
      </c>
      <c r="J3845">
        <v>-1.6799201472790899</v>
      </c>
      <c r="K3845">
        <v>7.8440862954955897</v>
      </c>
      <c r="L3845">
        <v>8.7461645847904208</v>
      </c>
      <c r="M3845">
        <v>40.474775281379102</v>
      </c>
      <c r="N3845">
        <v>0.57077922068799003</v>
      </c>
      <c r="O3845">
        <v>71.586206896551701</v>
      </c>
      <c r="P3845">
        <v>11.538461538461499</v>
      </c>
      <c r="Q3845">
        <v>3.1530023800859998E-3</v>
      </c>
    </row>
    <row r="3846" spans="1:17" hidden="1" x14ac:dyDescent="0.3">
      <c r="A3846" t="s">
        <v>7854</v>
      </c>
      <c r="B3846" t="s">
        <v>7855</v>
      </c>
      <c r="C3846" t="str">
        <f>IFERROR(VLOOKUP(Table1[[#This Row],[Ticker]],[1]!Table1[[Symbol]:[Industry]],2,FALSE),"-")</f>
        <v>-</v>
      </c>
      <c r="E3846">
        <v>25.3368</v>
      </c>
      <c r="F3846">
        <v>62.1</v>
      </c>
      <c r="G3846">
        <v>-52.294940936912901</v>
      </c>
      <c r="H3846">
        <v>-4.1096113657669804</v>
      </c>
      <c r="I3846">
        <v>-26.677373413873799</v>
      </c>
      <c r="J3846">
        <v>-2.8879650734903901</v>
      </c>
      <c r="K3846">
        <v>62.234832472656002</v>
      </c>
      <c r="L3846">
        <v>70.807741160047897</v>
      </c>
      <c r="M3846">
        <v>59.504630572119801</v>
      </c>
      <c r="N3846">
        <v>0.911581569115815</v>
      </c>
      <c r="O3846">
        <v>56.135265700482996</v>
      </c>
      <c r="P3846">
        <v>22.364532019704399</v>
      </c>
    </row>
    <row r="3847" spans="1:17" hidden="1" x14ac:dyDescent="0.3">
      <c r="A3847" t="s">
        <v>7856</v>
      </c>
      <c r="B3847" t="s">
        <v>7857</v>
      </c>
      <c r="C3847" t="str">
        <f>IFERROR(VLOOKUP(Table1[[#This Row],[Ticker]],[1]!Table1[[Symbol]:[Industry]],2,FALSE),"-")</f>
        <v>-</v>
      </c>
      <c r="E3847">
        <v>25.331199999999999</v>
      </c>
      <c r="F3847">
        <v>64</v>
      </c>
      <c r="G3847">
        <v>5.3651897820412904</v>
      </c>
      <c r="H3847">
        <v>97.628763253963498</v>
      </c>
      <c r="I3847">
        <v>77.4021371268379</v>
      </c>
      <c r="J3847">
        <v>58.9251884652071</v>
      </c>
      <c r="K3847">
        <v>39.549662556056397</v>
      </c>
      <c r="L3847">
        <v>37.0704438049194</v>
      </c>
      <c r="M3847">
        <v>94.263228235560305</v>
      </c>
      <c r="N3847">
        <v>4.8742746615087</v>
      </c>
      <c r="O3847">
        <v>7.5781249999999902</v>
      </c>
      <c r="P3847">
        <v>141.50943396226401</v>
      </c>
    </row>
    <row r="3848" spans="1:17" hidden="1" x14ac:dyDescent="0.3">
      <c r="A3848" t="s">
        <v>7858</v>
      </c>
      <c r="B3848" t="s">
        <v>7859</v>
      </c>
      <c r="C3848" t="str">
        <f>IFERROR(VLOOKUP(Table1[[#This Row],[Ticker]],[1]!Table1[[Symbol]:[Industry]],2,FALSE),"-")</f>
        <v>-</v>
      </c>
      <c r="E3848">
        <v>25.31709</v>
      </c>
      <c r="F3848">
        <v>27</v>
      </c>
      <c r="G3848">
        <v>-19.054551867899502</v>
      </c>
      <c r="H3848">
        <v>-0.80652848841477998</v>
      </c>
      <c r="I3848">
        <v>-12.0030123256628</v>
      </c>
      <c r="J3848">
        <v>-3.4411268296333901</v>
      </c>
      <c r="K3848">
        <v>26.115083428563299</v>
      </c>
      <c r="L3848">
        <v>25.992972568654999</v>
      </c>
      <c r="M3848">
        <v>65.352471103912606</v>
      </c>
      <c r="N3848">
        <v>3.9644268774703502</v>
      </c>
      <c r="O3848">
        <v>12.2222222222222</v>
      </c>
      <c r="P3848">
        <v>6.2992125984251999</v>
      </c>
    </row>
    <row r="3849" spans="1:17" hidden="1" x14ac:dyDescent="0.3">
      <c r="A3849" t="s">
        <v>7860</v>
      </c>
      <c r="B3849" t="s">
        <v>7861</v>
      </c>
      <c r="C3849" t="str">
        <f>IFERROR(VLOOKUP(Table1[[#This Row],[Ticker]],[1]!Table1[[Symbol]:[Industry]],2,FALSE),"-")</f>
        <v>-</v>
      </c>
      <c r="D3849" t="s">
        <v>546</v>
      </c>
      <c r="E3849">
        <v>25.29160035</v>
      </c>
      <c r="F3849">
        <v>0.87</v>
      </c>
      <c r="G3849">
        <v>174.646235533675</v>
      </c>
      <c r="H3849">
        <v>30.379346004546299</v>
      </c>
      <c r="I3849">
        <v>0.98400066135017805</v>
      </c>
      <c r="J3849">
        <v>-2.3620183694230699</v>
      </c>
      <c r="K3849">
        <v>0.82761257818595402</v>
      </c>
      <c r="M3849">
        <v>50.018383394847902</v>
      </c>
      <c r="N3849">
        <v>3.95572762896452</v>
      </c>
      <c r="O3849">
        <v>31.034482758620602</v>
      </c>
      <c r="P3849">
        <v>210.71428571428501</v>
      </c>
    </row>
    <row r="3850" spans="1:17" hidden="1" x14ac:dyDescent="0.3">
      <c r="A3850" t="s">
        <v>7862</v>
      </c>
      <c r="B3850" t="s">
        <v>7863</v>
      </c>
      <c r="C3850" t="str">
        <f>IFERROR(VLOOKUP(Table1[[#This Row],[Ticker]],[1]!Table1[[Symbol]:[Industry]],2,FALSE),"-")</f>
        <v>-</v>
      </c>
      <c r="D3850" t="s">
        <v>49</v>
      </c>
      <c r="E3850">
        <v>25.254089077</v>
      </c>
      <c r="F3850">
        <v>9.31</v>
      </c>
      <c r="G3850">
        <v>190.239455872658</v>
      </c>
      <c r="H3850">
        <v>7.9551035803038896</v>
      </c>
      <c r="I3850">
        <v>60.404395081744497</v>
      </c>
      <c r="J3850">
        <v>22.368888082775001</v>
      </c>
      <c r="K3850">
        <v>8.0613779742542402</v>
      </c>
      <c r="L3850">
        <v>7.1434222873661701</v>
      </c>
      <c r="M3850">
        <v>91.939168779123605</v>
      </c>
      <c r="N3850">
        <v>2.27569074636475</v>
      </c>
      <c r="O3850">
        <v>25.671321160042901</v>
      </c>
      <c r="Q3850">
        <v>0.11851146565130399</v>
      </c>
    </row>
    <row r="3851" spans="1:17" hidden="1" x14ac:dyDescent="0.3">
      <c r="A3851" t="s">
        <v>7864</v>
      </c>
      <c r="B3851" t="s">
        <v>7865</v>
      </c>
      <c r="C3851" t="str">
        <f>IFERROR(VLOOKUP(Table1[[#This Row],[Ticker]],[1]!Table1[[Symbol]:[Industry]],2,FALSE),"-")</f>
        <v>-</v>
      </c>
      <c r="D3851" t="s">
        <v>46</v>
      </c>
      <c r="E3851">
        <v>25.211264</v>
      </c>
      <c r="F3851">
        <v>28.34</v>
      </c>
      <c r="G3851">
        <v>106.371501273658</v>
      </c>
      <c r="H3851">
        <v>12.738148282737599</v>
      </c>
      <c r="I3851">
        <v>236.582473529195</v>
      </c>
      <c r="J3851">
        <v>4.2742863832285201</v>
      </c>
      <c r="K3851">
        <v>23.388306627899201</v>
      </c>
      <c r="L3851">
        <v>17.122944533115799</v>
      </c>
      <c r="M3851">
        <v>99.997548755455</v>
      </c>
      <c r="N3851">
        <v>4.8839615668883898</v>
      </c>
      <c r="O3851">
        <v>0</v>
      </c>
      <c r="P3851">
        <v>248.58548585485801</v>
      </c>
    </row>
    <row r="3852" spans="1:17" hidden="1" x14ac:dyDescent="0.3">
      <c r="A3852" t="s">
        <v>7866</v>
      </c>
      <c r="B3852" t="s">
        <v>7867</v>
      </c>
      <c r="C3852" t="str">
        <f>IFERROR(VLOOKUP(Table1[[#This Row],[Ticker]],[1]!Table1[[Symbol]:[Industry]],2,FALSE),"-")</f>
        <v>-</v>
      </c>
      <c r="D3852" t="s">
        <v>401</v>
      </c>
      <c r="E3852">
        <v>25.1923095</v>
      </c>
      <c r="F3852">
        <v>34.950000000000003</v>
      </c>
      <c r="G3852">
        <v>30.3948986352795</v>
      </c>
      <c r="H3852">
        <v>-4.5924651300555102</v>
      </c>
      <c r="I3852">
        <v>-35.525988255640897</v>
      </c>
      <c r="J3852">
        <v>2.8119713778379598</v>
      </c>
      <c r="K3852">
        <v>35.474770376165502</v>
      </c>
      <c r="L3852">
        <v>34.422835608346297</v>
      </c>
      <c r="M3852">
        <v>51.6609486844957</v>
      </c>
      <c r="N3852">
        <v>1.1230894303142001</v>
      </c>
      <c r="O3852">
        <v>37.281831187410504</v>
      </c>
      <c r="P3852">
        <v>94.1666666666666</v>
      </c>
      <c r="Q3852">
        <v>7.4837316274887003E-2</v>
      </c>
    </row>
    <row r="3853" spans="1:17" hidden="1" x14ac:dyDescent="0.3">
      <c r="A3853" t="s">
        <v>7868</v>
      </c>
      <c r="B3853" t="s">
        <v>7869</v>
      </c>
      <c r="C3853" t="str">
        <f>IFERROR(VLOOKUP(Table1[[#This Row],[Ticker]],[1]!Table1[[Symbol]:[Industry]],2,FALSE),"-")</f>
        <v>-</v>
      </c>
      <c r="E3853">
        <v>25.18768</v>
      </c>
      <c r="F3853">
        <v>41.84</v>
      </c>
      <c r="G3853">
        <v>-32.705403084570897</v>
      </c>
      <c r="H3853">
        <v>-25.095595720395401</v>
      </c>
      <c r="I3853">
        <v>-19.354650943909</v>
      </c>
      <c r="J3853">
        <v>-6.0528396254617203</v>
      </c>
      <c r="M3853">
        <v>26.275495871317801</v>
      </c>
      <c r="O3853">
        <v>24.904397705544898</v>
      </c>
      <c r="P3853">
        <v>0.69795427196150905</v>
      </c>
    </row>
    <row r="3854" spans="1:17" hidden="1" x14ac:dyDescent="0.3">
      <c r="A3854" t="s">
        <v>7870</v>
      </c>
      <c r="B3854" t="s">
        <v>7871</v>
      </c>
      <c r="C3854" t="str">
        <f>IFERROR(VLOOKUP(Table1[[#This Row],[Ticker]],[1]!Table1[[Symbol]:[Industry]],2,FALSE),"-")</f>
        <v>-</v>
      </c>
      <c r="E3854">
        <v>25.162400000000002</v>
      </c>
      <c r="F3854">
        <v>71</v>
      </c>
      <c r="G3854">
        <v>36.009871897311598</v>
      </c>
      <c r="H3854">
        <v>-12.0081901918727</v>
      </c>
      <c r="I3854">
        <v>13.217446228129001</v>
      </c>
      <c r="J3854">
        <v>6.2249381523160503</v>
      </c>
      <c r="K3854">
        <v>69.281715592442197</v>
      </c>
      <c r="L3854">
        <v>60.674472602839202</v>
      </c>
      <c r="M3854">
        <v>70.873941968883997</v>
      </c>
      <c r="N3854">
        <v>1.7045454545454499</v>
      </c>
      <c r="O3854">
        <v>8.4507042253521192</v>
      </c>
      <c r="P3854">
        <v>115.151515151515</v>
      </c>
      <c r="Q3854">
        <v>5.1738241803682E-2</v>
      </c>
    </row>
    <row r="3855" spans="1:17" hidden="1" x14ac:dyDescent="0.3">
      <c r="A3855" t="s">
        <v>7872</v>
      </c>
      <c r="B3855" t="s">
        <v>7873</v>
      </c>
      <c r="C3855" t="str">
        <f>IFERROR(VLOOKUP(Table1[[#This Row],[Ticker]],[1]!Table1[[Symbol]:[Industry]],2,FALSE),"-")</f>
        <v>-</v>
      </c>
      <c r="E3855">
        <v>25.111364999999999</v>
      </c>
      <c r="F3855">
        <v>23.55</v>
      </c>
      <c r="G3855">
        <v>-42.336220606675496</v>
      </c>
      <c r="H3855">
        <v>0.872651149014252</v>
      </c>
      <c r="I3855">
        <v>-1.80179566679523</v>
      </c>
      <c r="J3855">
        <v>-2.1261256774711699</v>
      </c>
      <c r="K3855">
        <v>22.337862078220301</v>
      </c>
      <c r="L3855">
        <v>21.9430985388986</v>
      </c>
      <c r="M3855">
        <v>62.131470315552797</v>
      </c>
      <c r="N3855">
        <v>1.43693819747574</v>
      </c>
      <c r="O3855">
        <v>28.6624203821656</v>
      </c>
      <c r="P3855">
        <v>50</v>
      </c>
      <c r="Q3855">
        <v>8.7290771294043001E-2</v>
      </c>
    </row>
    <row r="3856" spans="1:17" hidden="1" x14ac:dyDescent="0.3">
      <c r="A3856" t="s">
        <v>7874</v>
      </c>
      <c r="B3856" t="s">
        <v>7875</v>
      </c>
      <c r="C3856" t="str">
        <f>IFERROR(VLOOKUP(Table1[[#This Row],[Ticker]],[1]!Table1[[Symbol]:[Industry]],2,FALSE),"-")</f>
        <v>-</v>
      </c>
      <c r="D3856" t="s">
        <v>140</v>
      </c>
      <c r="E3856">
        <v>25.083155999999999</v>
      </c>
      <c r="F3856">
        <v>96.6</v>
      </c>
      <c r="G3856">
        <v>-50.295489408049598</v>
      </c>
      <c r="H3856">
        <v>-22.762599768978401</v>
      </c>
      <c r="I3856">
        <v>-40.128012325662802</v>
      </c>
      <c r="J3856">
        <v>-1.2750618476839399</v>
      </c>
      <c r="K3856">
        <v>108.065771978694</v>
      </c>
      <c r="L3856">
        <v>119.73250528446</v>
      </c>
      <c r="M3856">
        <v>9.1795833229903803</v>
      </c>
      <c r="N3856">
        <v>1.2111436950146599</v>
      </c>
      <c r="O3856">
        <v>39.130434782608702</v>
      </c>
      <c r="P3856">
        <v>0</v>
      </c>
    </row>
    <row r="3857" spans="1:17" hidden="1" x14ac:dyDescent="0.3">
      <c r="A3857" t="s">
        <v>7876</v>
      </c>
      <c r="B3857" t="s">
        <v>7877</v>
      </c>
      <c r="C3857" t="str">
        <f>IFERROR(VLOOKUP(Table1[[#This Row],[Ticker]],[1]!Table1[[Symbol]:[Industry]],2,FALSE),"-")</f>
        <v>-</v>
      </c>
      <c r="D3857" t="s">
        <v>216</v>
      </c>
      <c r="E3857">
        <v>25.076000000000001</v>
      </c>
      <c r="F3857">
        <v>62.69</v>
      </c>
      <c r="G3857">
        <v>76.221798234639806</v>
      </c>
      <c r="H3857">
        <v>2.9190959378654902</v>
      </c>
      <c r="I3857">
        <v>84.764093763477106</v>
      </c>
      <c r="J3857">
        <v>-5.2731877261784001</v>
      </c>
      <c r="K3857">
        <v>61.0864200407201</v>
      </c>
      <c r="L3857">
        <v>47.303302473790403</v>
      </c>
      <c r="M3857">
        <v>44.973801600688503</v>
      </c>
      <c r="N3857">
        <v>0.42500872565870401</v>
      </c>
      <c r="O3857">
        <v>37.342478864252598</v>
      </c>
      <c r="P3857">
        <v>141.11538461538399</v>
      </c>
      <c r="Q3857">
        <v>7.6920211659897E-2</v>
      </c>
    </row>
    <row r="3858" spans="1:17" hidden="1" x14ac:dyDescent="0.3">
      <c r="A3858" t="s">
        <v>7878</v>
      </c>
      <c r="B3858" t="s">
        <v>7879</v>
      </c>
      <c r="C3858" t="str">
        <f>IFERROR(VLOOKUP(Table1[[#This Row],[Ticker]],[1]!Table1[[Symbol]:[Industry]],2,FALSE),"-")</f>
        <v>-</v>
      </c>
      <c r="D3858" t="s">
        <v>718</v>
      </c>
      <c r="E3858">
        <v>24.859794348000001</v>
      </c>
      <c r="F3858">
        <v>775.75</v>
      </c>
      <c r="G3858">
        <v>41.481886991710702</v>
      </c>
      <c r="H3858">
        <v>3.5377067262617197E-2</v>
      </c>
      <c r="I3858">
        <v>23.893210784140201</v>
      </c>
      <c r="J3858">
        <v>0.94921989467009504</v>
      </c>
      <c r="K3858">
        <v>722.70700934000399</v>
      </c>
      <c r="L3858">
        <v>620.36832950073403</v>
      </c>
      <c r="M3858">
        <v>42.579740679890797</v>
      </c>
      <c r="N3858">
        <v>0.68032344984605797</v>
      </c>
      <c r="O3858">
        <v>0.54785691266516701</v>
      </c>
      <c r="P3858">
        <v>74.071580836979706</v>
      </c>
      <c r="Q3858">
        <v>-2.2826330923839998E-3</v>
      </c>
    </row>
    <row r="3859" spans="1:17" hidden="1" x14ac:dyDescent="0.3">
      <c r="A3859" t="s">
        <v>7880</v>
      </c>
      <c r="B3859" t="s">
        <v>7881</v>
      </c>
      <c r="C3859" t="str">
        <f>IFERROR(VLOOKUP(Table1[[#This Row],[Ticker]],[1]!Table1[[Symbol]:[Industry]],2,FALSE),"-")</f>
        <v>-</v>
      </c>
      <c r="D3859" t="s">
        <v>49</v>
      </c>
      <c r="E3859">
        <v>24.823499999999999</v>
      </c>
      <c r="F3859">
        <v>2.4700000000000002</v>
      </c>
      <c r="G3859">
        <v>-72.912150878214305</v>
      </c>
      <c r="H3859">
        <v>7.4538291537958097</v>
      </c>
      <c r="I3859">
        <v>-3.19243963843812</v>
      </c>
      <c r="J3859">
        <v>0.79962694899654396</v>
      </c>
      <c r="K3859">
        <v>2.3087129878291099</v>
      </c>
      <c r="L3859">
        <v>2.9412623799917399</v>
      </c>
      <c r="M3859">
        <v>60.300683182768701</v>
      </c>
      <c r="N3859">
        <v>0.87412570813495105</v>
      </c>
      <c r="O3859">
        <v>127.935222672064</v>
      </c>
      <c r="P3859">
        <v>30</v>
      </c>
      <c r="Q3859">
        <v>4.6479753336920997E-2</v>
      </c>
    </row>
    <row r="3860" spans="1:17" hidden="1" x14ac:dyDescent="0.3">
      <c r="A3860" t="s">
        <v>7882</v>
      </c>
      <c r="B3860" t="s">
        <v>7883</v>
      </c>
      <c r="C3860" t="str">
        <f>IFERROR(VLOOKUP(Table1[[#This Row],[Ticker]],[1]!Table1[[Symbol]:[Industry]],2,FALSE),"-")</f>
        <v>-</v>
      </c>
      <c r="E3860">
        <v>24.822522972000002</v>
      </c>
      <c r="F3860">
        <v>41.73</v>
      </c>
      <c r="G3860">
        <v>172.71766410510301</v>
      </c>
      <c r="H3860">
        <v>-34.920513176121602</v>
      </c>
      <c r="I3860">
        <v>22.609890900143601</v>
      </c>
      <c r="J3860">
        <v>-5.66758521216991</v>
      </c>
      <c r="K3860">
        <v>49.177596118754103</v>
      </c>
      <c r="L3860">
        <v>43.576577209793797</v>
      </c>
      <c r="M3860">
        <v>29.7627986860272</v>
      </c>
      <c r="N3860">
        <v>0.26638863691674503</v>
      </c>
      <c r="O3860">
        <v>113.970764438054</v>
      </c>
      <c r="P3860">
        <v>244.876033057851</v>
      </c>
      <c r="Q3860">
        <v>0.14356951063955001</v>
      </c>
    </row>
    <row r="3861" spans="1:17" hidden="1" x14ac:dyDescent="0.3">
      <c r="A3861" t="s">
        <v>7884</v>
      </c>
      <c r="B3861" t="s">
        <v>7885</v>
      </c>
      <c r="C3861" t="str">
        <f>IFERROR(VLOOKUP(Table1[[#This Row],[Ticker]],[1]!Table1[[Symbol]:[Industry]],2,FALSE),"-")</f>
        <v>-</v>
      </c>
      <c r="E3861">
        <v>24.789386682</v>
      </c>
      <c r="F3861">
        <v>12.06</v>
      </c>
      <c r="G3861">
        <v>8.6462355336752896</v>
      </c>
      <c r="H3861">
        <v>28.345552743627099</v>
      </c>
      <c r="I3861">
        <v>38.3710525122424</v>
      </c>
      <c r="J3861">
        <v>-5.0860374574400398</v>
      </c>
      <c r="K3861">
        <v>10.290013804465501</v>
      </c>
      <c r="L3861">
        <v>8.6014738252788607</v>
      </c>
      <c r="M3861">
        <v>50.981572811186602</v>
      </c>
      <c r="N3861">
        <v>1.8951794159047199</v>
      </c>
      <c r="O3861">
        <v>17.661691542288501</v>
      </c>
      <c r="P3861">
        <v>103.716216216216</v>
      </c>
      <c r="Q3861">
        <v>0.11087334294812699</v>
      </c>
    </row>
    <row r="3862" spans="1:17" hidden="1" x14ac:dyDescent="0.3">
      <c r="A3862" t="s">
        <v>7886</v>
      </c>
      <c r="B3862" t="s">
        <v>7887</v>
      </c>
      <c r="C3862" t="str">
        <f>IFERROR(VLOOKUP(Table1[[#This Row],[Ticker]],[1]!Table1[[Symbol]:[Industry]],2,FALSE),"-")</f>
        <v>-</v>
      </c>
      <c r="D3862" t="s">
        <v>156</v>
      </c>
      <c r="E3862">
        <v>24.750301894</v>
      </c>
      <c r="F3862">
        <v>61.61</v>
      </c>
      <c r="G3862">
        <v>66.100554986751703</v>
      </c>
      <c r="H3862">
        <v>5.0050953308401001</v>
      </c>
      <c r="I3862">
        <v>8.3290189243371806</v>
      </c>
      <c r="J3862">
        <v>9.1846673041335904</v>
      </c>
      <c r="K3862">
        <v>61.993301544047597</v>
      </c>
      <c r="L3862">
        <v>55.820837090873297</v>
      </c>
      <c r="M3862">
        <v>50.797096800875202</v>
      </c>
      <c r="N3862">
        <v>0.96650545792537002</v>
      </c>
      <c r="O3862">
        <v>30.985229670508001</v>
      </c>
      <c r="P3862">
        <v>114.370215727209</v>
      </c>
      <c r="Q3862">
        <v>9.0465078779477001E-2</v>
      </c>
    </row>
    <row r="3863" spans="1:17" hidden="1" x14ac:dyDescent="0.3">
      <c r="A3863" t="s">
        <v>7888</v>
      </c>
      <c r="B3863" t="s">
        <v>7889</v>
      </c>
      <c r="C3863" t="str">
        <f>IFERROR(VLOOKUP(Table1[[#This Row],[Ticker]],[1]!Table1[[Symbol]:[Industry]],2,FALSE),"-")</f>
        <v>-</v>
      </c>
      <c r="D3863" t="s">
        <v>487</v>
      </c>
      <c r="E3863">
        <v>24.731000000000002</v>
      </c>
      <c r="F3863">
        <v>35.33</v>
      </c>
      <c r="G3863">
        <v>-53.748575978282503</v>
      </c>
      <c r="H3863">
        <v>-8.3445122967767595</v>
      </c>
      <c r="I3863">
        <v>-58.7631087693035</v>
      </c>
      <c r="J3863">
        <v>-1.5865883274347199</v>
      </c>
      <c r="K3863">
        <v>37.048566310209502</v>
      </c>
      <c r="L3863">
        <v>46.590294517466397</v>
      </c>
      <c r="M3863">
        <v>32.472223948107597</v>
      </c>
      <c r="N3863">
        <v>1.16751604512769</v>
      </c>
      <c r="O3863">
        <v>256.77894140956698</v>
      </c>
      <c r="P3863">
        <v>4.4957113280094498</v>
      </c>
      <c r="Q3863">
        <v>-2.3308503065773999E-2</v>
      </c>
    </row>
    <row r="3864" spans="1:17" hidden="1" x14ac:dyDescent="0.3">
      <c r="A3864" t="s">
        <v>7890</v>
      </c>
      <c r="B3864" t="s">
        <v>7891</v>
      </c>
      <c r="C3864" t="str">
        <f>IFERROR(VLOOKUP(Table1[[#This Row],[Ticker]],[1]!Table1[[Symbol]:[Industry]],2,FALSE),"-")</f>
        <v>-</v>
      </c>
      <c r="D3864" t="s">
        <v>286</v>
      </c>
      <c r="E3864">
        <v>24.729299999999999</v>
      </c>
      <c r="F3864">
        <v>28.66</v>
      </c>
      <c r="G3864">
        <v>40.144295460485203</v>
      </c>
      <c r="H3864">
        <v>5.8166340255800799</v>
      </c>
      <c r="I3864">
        <v>42.0295528956865</v>
      </c>
      <c r="J3864">
        <v>3.2136865904797198</v>
      </c>
      <c r="K3864">
        <v>22.849247103504801</v>
      </c>
      <c r="L3864">
        <v>19.7152873201658</v>
      </c>
      <c r="M3864">
        <v>99.538328288367595</v>
      </c>
      <c r="N3864">
        <v>2.04081632653061E-2</v>
      </c>
      <c r="O3864">
        <v>0</v>
      </c>
      <c r="P3864">
        <v>65.856481481481396</v>
      </c>
    </row>
    <row r="3865" spans="1:17" hidden="1" x14ac:dyDescent="0.3">
      <c r="A3865" t="s">
        <v>7892</v>
      </c>
      <c r="B3865" t="s">
        <v>7893</v>
      </c>
      <c r="C3865" t="str">
        <f>IFERROR(VLOOKUP(Table1[[#This Row],[Ticker]],[1]!Table1[[Symbol]:[Industry]],2,FALSE),"-")</f>
        <v>-</v>
      </c>
      <c r="D3865" t="s">
        <v>401</v>
      </c>
      <c r="E3865">
        <v>24.654057999999999</v>
      </c>
      <c r="F3865">
        <v>41.8</v>
      </c>
      <c r="G3865">
        <v>1.0447840670892401</v>
      </c>
      <c r="H3865">
        <v>-7.0993477344439704</v>
      </c>
      <c r="I3865">
        <v>22.835697351756501</v>
      </c>
      <c r="J3865">
        <v>16.896683304670599</v>
      </c>
      <c r="K3865">
        <v>40.875098085272199</v>
      </c>
      <c r="L3865">
        <v>37.216877977451396</v>
      </c>
      <c r="M3865">
        <v>53.140511696346799</v>
      </c>
      <c r="N3865">
        <v>1.00737672774545</v>
      </c>
      <c r="O3865">
        <v>14.8086124401914</v>
      </c>
      <c r="P3865">
        <v>44.887348353552802</v>
      </c>
      <c r="Q3865">
        <v>5.9829273059974999E-2</v>
      </c>
    </row>
    <row r="3866" spans="1:17" hidden="1" x14ac:dyDescent="0.3">
      <c r="A3866" t="s">
        <v>7894</v>
      </c>
      <c r="B3866" t="s">
        <v>7895</v>
      </c>
      <c r="C3866" t="str">
        <f>IFERROR(VLOOKUP(Table1[[#This Row],[Ticker]],[1]!Table1[[Symbol]:[Industry]],2,FALSE),"-")</f>
        <v>-</v>
      </c>
      <c r="D3866" t="s">
        <v>718</v>
      </c>
      <c r="E3866">
        <v>24.652576575000001</v>
      </c>
      <c r="F3866">
        <v>13.21</v>
      </c>
      <c r="G3866">
        <v>21.150120106372199</v>
      </c>
      <c r="H3866">
        <v>-0.64229901709870696</v>
      </c>
      <c r="I3866">
        <v>7.2208143891386403</v>
      </c>
      <c r="J3866">
        <v>1.7958042940483401</v>
      </c>
      <c r="K3866">
        <v>12.504245468106999</v>
      </c>
      <c r="L3866">
        <v>11.451230662178901</v>
      </c>
      <c r="M3866">
        <v>43.246163025678499</v>
      </c>
      <c r="N3866">
        <v>0.74809293172718205</v>
      </c>
      <c r="O3866">
        <v>0.30280090840271101</v>
      </c>
      <c r="P3866">
        <v>59.7339782345828</v>
      </c>
    </row>
    <row r="3867" spans="1:17" hidden="1" x14ac:dyDescent="0.3">
      <c r="A3867" t="s">
        <v>7896</v>
      </c>
      <c r="B3867" t="s">
        <v>7897</v>
      </c>
      <c r="C3867" t="str">
        <f>IFERROR(VLOOKUP(Table1[[#This Row],[Ticker]],[1]!Table1[[Symbol]:[Industry]],2,FALSE),"-")</f>
        <v>-</v>
      </c>
      <c r="E3867">
        <v>24.651768000000001</v>
      </c>
      <c r="F3867">
        <v>34.04</v>
      </c>
      <c r="G3867">
        <v>130.586085157735</v>
      </c>
      <c r="H3867">
        <v>73.004336463289903</v>
      </c>
      <c r="I3867">
        <v>62.561090238439697</v>
      </c>
      <c r="J3867">
        <v>20.182565270960101</v>
      </c>
      <c r="K3867">
        <v>26.676011994437701</v>
      </c>
      <c r="L3867">
        <v>22.153381435929301</v>
      </c>
      <c r="M3867">
        <v>58.252504823746499</v>
      </c>
      <c r="N3867">
        <v>1.79178739179728</v>
      </c>
      <c r="O3867">
        <v>17.508813160987</v>
      </c>
      <c r="P3867">
        <v>190.443686006825</v>
      </c>
      <c r="Q3867">
        <v>0.11910016034977999</v>
      </c>
    </row>
    <row r="3868" spans="1:17" hidden="1" x14ac:dyDescent="0.3">
      <c r="A3868" t="s">
        <v>7898</v>
      </c>
      <c r="B3868" t="s">
        <v>7899</v>
      </c>
      <c r="C3868" t="str">
        <f>IFERROR(VLOOKUP(Table1[[#This Row],[Ticker]],[1]!Table1[[Symbol]:[Industry]],2,FALSE),"-")</f>
        <v>-</v>
      </c>
      <c r="D3868" t="s">
        <v>122</v>
      </c>
      <c r="E3868">
        <v>24.647819999999999</v>
      </c>
      <c r="F3868">
        <v>22.53</v>
      </c>
      <c r="G3868">
        <v>-32.2545909126057</v>
      </c>
      <c r="H3868">
        <v>-19.7632289934085</v>
      </c>
      <c r="I3868">
        <v>-13.661676664379501</v>
      </c>
      <c r="J3868">
        <v>-6.0867773288554803</v>
      </c>
      <c r="K3868">
        <v>24.168252056260599</v>
      </c>
      <c r="L3868">
        <v>20.6674579412519</v>
      </c>
      <c r="M3868">
        <v>26.588123126122799</v>
      </c>
      <c r="N3868">
        <v>0.83890302406850203</v>
      </c>
      <c r="O3868">
        <v>31.380381713271198</v>
      </c>
      <c r="P3868">
        <v>61.853448275862</v>
      </c>
      <c r="Q3868">
        <v>5.7303220513858999E-2</v>
      </c>
    </row>
    <row r="3869" spans="1:17" hidden="1" x14ac:dyDescent="0.3">
      <c r="A3869" t="s">
        <v>7900</v>
      </c>
      <c r="B3869" t="s">
        <v>7901</v>
      </c>
      <c r="C3869" t="str">
        <f>IFERROR(VLOOKUP(Table1[[#This Row],[Ticker]],[1]!Table1[[Symbol]:[Industry]],2,FALSE),"-")</f>
        <v>-</v>
      </c>
      <c r="E3869">
        <v>24.603428344999902</v>
      </c>
      <c r="F3869">
        <v>47.05</v>
      </c>
      <c r="G3869">
        <v>-27.332931132991298</v>
      </c>
      <c r="H3869">
        <v>-20.3698122446119</v>
      </c>
      <c r="I3869">
        <v>-7.4474567701072498</v>
      </c>
      <c r="J3869">
        <v>0.52069756382621901</v>
      </c>
      <c r="K3869">
        <v>48.671879635246597</v>
      </c>
      <c r="L3869">
        <v>47.852083838733598</v>
      </c>
      <c r="M3869">
        <v>44.362888008378398</v>
      </c>
      <c r="N3869">
        <v>6.28465213385243E-5</v>
      </c>
      <c r="O3869">
        <v>20.510095642932999</v>
      </c>
      <c r="P3869">
        <v>11.01934874941</v>
      </c>
    </row>
    <row r="3870" spans="1:17" hidden="1" x14ac:dyDescent="0.3">
      <c r="A3870" t="s">
        <v>7902</v>
      </c>
      <c r="B3870" t="s">
        <v>7903</v>
      </c>
      <c r="C3870" t="str">
        <f>IFERROR(VLOOKUP(Table1[[#This Row],[Ticker]],[1]!Table1[[Symbol]:[Industry]],2,FALSE),"-")</f>
        <v>-</v>
      </c>
      <c r="D3870" t="s">
        <v>80</v>
      </c>
      <c r="E3870">
        <v>24.574291104</v>
      </c>
      <c r="F3870">
        <v>34.68</v>
      </c>
      <c r="G3870">
        <v>316.071253469449</v>
      </c>
      <c r="H3870">
        <v>-18.657458647325601</v>
      </c>
      <c r="I3870">
        <v>31.9727893652387</v>
      </c>
      <c r="J3870">
        <v>-1.7679983912052499</v>
      </c>
      <c r="K3870">
        <v>23.701667639953602</v>
      </c>
      <c r="L3870">
        <v>16.344831710186099</v>
      </c>
      <c r="M3870">
        <v>99.999999999996803</v>
      </c>
      <c r="N3870">
        <v>0.39808610270190498</v>
      </c>
      <c r="O3870">
        <v>57.843137254901897</v>
      </c>
      <c r="P3870">
        <v>341.78343949044501</v>
      </c>
      <c r="Q3870">
        <v>0.183995858703416</v>
      </c>
    </row>
    <row r="3871" spans="1:17" hidden="1" x14ac:dyDescent="0.3">
      <c r="A3871" t="s">
        <v>7904</v>
      </c>
      <c r="B3871" t="s">
        <v>7905</v>
      </c>
      <c r="C3871" t="str">
        <f>IFERROR(VLOOKUP(Table1[[#This Row],[Ticker]],[1]!Table1[[Symbol]:[Industry]],2,FALSE),"-")</f>
        <v>-</v>
      </c>
      <c r="D3871" t="s">
        <v>617</v>
      </c>
      <c r="E3871">
        <v>24.533239999999999</v>
      </c>
      <c r="F3871">
        <v>48.5</v>
      </c>
      <c r="G3871">
        <v>219.84196507104099</v>
      </c>
      <c r="H3871">
        <v>54.987850568997999</v>
      </c>
      <c r="I3871">
        <v>48.912714283494402</v>
      </c>
      <c r="J3871">
        <v>2.6252631794016499</v>
      </c>
      <c r="K3871">
        <v>38.972696273590799</v>
      </c>
      <c r="L3871">
        <v>29.6373408734283</v>
      </c>
      <c r="M3871">
        <v>59.207557155661597</v>
      </c>
      <c r="N3871">
        <v>0.65028993238525201</v>
      </c>
      <c r="O3871">
        <v>9.0721649484535902</v>
      </c>
      <c r="P3871">
        <v>300.82644628099098</v>
      </c>
      <c r="Q3871">
        <v>9.6029057488861994E-2</v>
      </c>
    </row>
    <row r="3872" spans="1:17" hidden="1" x14ac:dyDescent="0.3">
      <c r="A3872" t="s">
        <v>7906</v>
      </c>
      <c r="B3872" t="s">
        <v>7907</v>
      </c>
      <c r="C3872" t="str">
        <f>IFERROR(VLOOKUP(Table1[[#This Row],[Ticker]],[1]!Table1[[Symbol]:[Industry]],2,FALSE),"-")</f>
        <v>-</v>
      </c>
      <c r="E3872">
        <v>24.477221520000001</v>
      </c>
      <c r="F3872">
        <v>45.9</v>
      </c>
      <c r="G3872">
        <v>-80.198821032974905</v>
      </c>
      <c r="H3872">
        <v>-7.8083772354582797</v>
      </c>
      <c r="I3872">
        <v>-33.001291155266898</v>
      </c>
      <c r="J3872">
        <v>-1.6313563845010399</v>
      </c>
      <c r="K3872">
        <v>45.086253890903002</v>
      </c>
      <c r="M3872">
        <v>71.768843482212901</v>
      </c>
      <c r="N3872">
        <v>0.84947839046199602</v>
      </c>
      <c r="O3872">
        <v>133.11546840958599</v>
      </c>
      <c r="P3872">
        <v>43.437499999999901</v>
      </c>
    </row>
    <row r="3873" spans="1:17" hidden="1" x14ac:dyDescent="0.3">
      <c r="A3873" t="s">
        <v>7908</v>
      </c>
      <c r="B3873" t="s">
        <v>7909</v>
      </c>
      <c r="C3873" t="str">
        <f>IFERROR(VLOOKUP(Table1[[#This Row],[Ticker]],[1]!Table1[[Symbol]:[Industry]],2,FALSE),"-")</f>
        <v>-</v>
      </c>
      <c r="D3873" t="s">
        <v>230</v>
      </c>
      <c r="E3873">
        <v>24.4374</v>
      </c>
      <c r="F3873">
        <v>16.73</v>
      </c>
      <c r="G3873">
        <v>34.669422152897702</v>
      </c>
      <c r="H3873">
        <v>13.423702632648601</v>
      </c>
      <c r="I3873">
        <v>47.425968758854097</v>
      </c>
      <c r="J3873">
        <v>-6.7493184410184401</v>
      </c>
      <c r="K3873">
        <v>13.6146989020275</v>
      </c>
      <c r="L3873">
        <v>11.4264682432425</v>
      </c>
      <c r="M3873">
        <v>23.378863762076801</v>
      </c>
      <c r="N3873">
        <v>0.399044724272687</v>
      </c>
      <c r="O3873">
        <v>5.9175134488941898</v>
      </c>
      <c r="P3873">
        <v>139.48340134114099</v>
      </c>
      <c r="Q3873">
        <v>0.10164153506761101</v>
      </c>
    </row>
    <row r="3874" spans="1:17" hidden="1" x14ac:dyDescent="0.3">
      <c r="A3874" t="s">
        <v>7910</v>
      </c>
      <c r="B3874" t="s">
        <v>7911</v>
      </c>
      <c r="C3874" t="str">
        <f>IFERROR(VLOOKUP(Table1[[#This Row],[Ticker]],[1]!Table1[[Symbol]:[Industry]],2,FALSE),"-")</f>
        <v>-</v>
      </c>
      <c r="D3874" t="s">
        <v>75</v>
      </c>
      <c r="E3874">
        <v>24.42876</v>
      </c>
      <c r="F3874">
        <v>24.38</v>
      </c>
      <c r="G3874">
        <v>10.7310096552592</v>
      </c>
      <c r="H3874">
        <v>9.5492687274776298</v>
      </c>
      <c r="I3874">
        <v>-5.2604554079745398</v>
      </c>
      <c r="J3874">
        <v>-13.172977016627099</v>
      </c>
      <c r="K3874">
        <v>23.908324443728301</v>
      </c>
      <c r="L3874">
        <v>22.358407105249199</v>
      </c>
      <c r="M3874">
        <v>42.021460673908599</v>
      </c>
      <c r="N3874">
        <v>2.2425059823059699</v>
      </c>
      <c r="O3874">
        <v>17.719442165709498</v>
      </c>
      <c r="P3874">
        <v>52.470293933708497</v>
      </c>
      <c r="Q3874">
        <v>8.8156503837414996E-2</v>
      </c>
    </row>
    <row r="3875" spans="1:17" hidden="1" x14ac:dyDescent="0.3">
      <c r="A3875" t="s">
        <v>7912</v>
      </c>
      <c r="B3875" t="s">
        <v>7913</v>
      </c>
      <c r="C3875" t="str">
        <f>IFERROR(VLOOKUP(Table1[[#This Row],[Ticker]],[1]!Table1[[Symbol]:[Industry]],2,FALSE),"-")</f>
        <v>-</v>
      </c>
      <c r="E3875">
        <v>24.424356400000001</v>
      </c>
      <c r="F3875">
        <v>94.39</v>
      </c>
      <c r="G3875">
        <v>-59.115167975096597</v>
      </c>
      <c r="H3875">
        <v>-11.792371167170799</v>
      </c>
      <c r="I3875">
        <v>-45.764415834434701</v>
      </c>
      <c r="J3875">
        <v>-1.4331229646491701</v>
      </c>
      <c r="M3875">
        <v>47.999392721205801</v>
      </c>
      <c r="O3875">
        <v>66.119292297912907</v>
      </c>
      <c r="P3875">
        <v>21.636597938144298</v>
      </c>
    </row>
    <row r="3876" spans="1:17" hidden="1" x14ac:dyDescent="0.3">
      <c r="A3876" t="s">
        <v>7914</v>
      </c>
      <c r="B3876" t="s">
        <v>7915</v>
      </c>
      <c r="C3876" t="str">
        <f>IFERROR(VLOOKUP(Table1[[#This Row],[Ticker]],[1]!Table1[[Symbol]:[Industry]],2,FALSE),"-")</f>
        <v>-</v>
      </c>
      <c r="D3876" t="s">
        <v>130</v>
      </c>
      <c r="E3876">
        <v>24.423317879999999</v>
      </c>
      <c r="F3876">
        <v>16.399999999999999</v>
      </c>
      <c r="G3876">
        <v>-5.5931859894901201</v>
      </c>
      <c r="H3876">
        <v>-1.87035303188851</v>
      </c>
      <c r="I3876">
        <v>-12.2495918825592</v>
      </c>
      <c r="J3876">
        <v>1.0670674632677399</v>
      </c>
      <c r="K3876">
        <v>20.078539679257499</v>
      </c>
      <c r="L3876">
        <v>20.567302919445201</v>
      </c>
      <c r="M3876">
        <v>33.686981725690302</v>
      </c>
      <c r="N3876">
        <v>1</v>
      </c>
      <c r="Q3876">
        <v>-3.2586267451102997E-2</v>
      </c>
    </row>
    <row r="3877" spans="1:17" hidden="1" x14ac:dyDescent="0.3">
      <c r="A3877" t="s">
        <v>7916</v>
      </c>
      <c r="B3877" t="s">
        <v>7917</v>
      </c>
      <c r="C3877" t="str">
        <f>IFERROR(VLOOKUP(Table1[[#This Row],[Ticker]],[1]!Table1[[Symbol]:[Industry]],2,FALSE),"-")</f>
        <v>-</v>
      </c>
      <c r="E3877">
        <v>24.403123786999998</v>
      </c>
      <c r="F3877">
        <v>12.11</v>
      </c>
      <c r="G3877">
        <v>12.730614096959201</v>
      </c>
      <c r="H3877">
        <v>-7.5820182573959798</v>
      </c>
      <c r="I3877">
        <v>11.6946383382799</v>
      </c>
      <c r="J3877">
        <v>2.8557471024021099</v>
      </c>
      <c r="K3877">
        <v>11.736711287762899</v>
      </c>
      <c r="L3877">
        <v>10.172655386409801</v>
      </c>
      <c r="M3877">
        <v>46.720554378524</v>
      </c>
      <c r="N3877">
        <v>0.63939413787240296</v>
      </c>
      <c r="O3877">
        <v>15.937241948802599</v>
      </c>
      <c r="P3877">
        <v>57.477243172951802</v>
      </c>
      <c r="Q3877">
        <v>4.3589192856970001E-2</v>
      </c>
    </row>
    <row r="3878" spans="1:17" hidden="1" x14ac:dyDescent="0.3">
      <c r="A3878" t="s">
        <v>7918</v>
      </c>
      <c r="B3878" t="s">
        <v>7919</v>
      </c>
      <c r="C3878" t="str">
        <f>IFERROR(VLOOKUP(Table1[[#This Row],[Ticker]],[1]!Table1[[Symbol]:[Industry]],2,FALSE),"-")</f>
        <v>-</v>
      </c>
      <c r="D3878" t="s">
        <v>230</v>
      </c>
      <c r="E3878">
        <v>24.402786240000001</v>
      </c>
      <c r="F3878">
        <v>33.51</v>
      </c>
      <c r="G3878">
        <v>24.110999137600299</v>
      </c>
      <c r="H3878">
        <v>20.331652175662398</v>
      </c>
      <c r="I3878">
        <v>22.629370157261999</v>
      </c>
      <c r="J3878">
        <v>-0.36597093859304503</v>
      </c>
      <c r="K3878">
        <v>32.375353522292897</v>
      </c>
      <c r="L3878">
        <v>28.891739980143299</v>
      </c>
      <c r="M3878">
        <v>51.532528985368501</v>
      </c>
      <c r="N3878">
        <v>0.97428146216606104</v>
      </c>
      <c r="O3878">
        <v>15.487914055505801</v>
      </c>
      <c r="P3878">
        <v>74.258970358814295</v>
      </c>
      <c r="Q3878">
        <v>8.2825651317731994E-2</v>
      </c>
    </row>
    <row r="3879" spans="1:17" hidden="1" x14ac:dyDescent="0.3">
      <c r="A3879" t="s">
        <v>7920</v>
      </c>
      <c r="B3879" t="s">
        <v>7921</v>
      </c>
      <c r="C3879" t="str">
        <f>IFERROR(VLOOKUP(Table1[[#This Row],[Ticker]],[1]!Table1[[Symbol]:[Industry]],2,FALSE),"-")</f>
        <v>-</v>
      </c>
      <c r="E3879">
        <v>24.397227000000001</v>
      </c>
      <c r="F3879">
        <v>0.55000000000000004</v>
      </c>
      <c r="G3879">
        <v>46.162813979003801</v>
      </c>
      <c r="H3879">
        <v>-4.4141352051891403</v>
      </c>
      <c r="I3879">
        <v>1.6939673101009201</v>
      </c>
      <c r="J3879">
        <v>2.0055865144551199</v>
      </c>
      <c r="K3879">
        <v>0.44388830881160701</v>
      </c>
      <c r="L3879">
        <v>0.28231057451222202</v>
      </c>
      <c r="M3879">
        <v>83.799216247800601</v>
      </c>
      <c r="N3879">
        <v>1.1944486377186001</v>
      </c>
      <c r="O3879">
        <v>3.63636363636361</v>
      </c>
      <c r="P3879">
        <v>77.419354838709694</v>
      </c>
      <c r="Q3879">
        <v>0.13603551670832301</v>
      </c>
    </row>
    <row r="3880" spans="1:17" hidden="1" x14ac:dyDescent="0.3">
      <c r="A3880" t="s">
        <v>7922</v>
      </c>
      <c r="B3880" t="s">
        <v>7923</v>
      </c>
      <c r="C3880" t="str">
        <f>IFERROR(VLOOKUP(Table1[[#This Row],[Ticker]],[1]!Table1[[Symbol]:[Industry]],2,FALSE),"-")</f>
        <v>-</v>
      </c>
      <c r="D3880" t="s">
        <v>1415</v>
      </c>
      <c r="E3880">
        <v>24.347733479999999</v>
      </c>
      <c r="F3880">
        <v>45.15</v>
      </c>
      <c r="G3880">
        <v>32.688193575633299</v>
      </c>
      <c r="H3880">
        <v>-4.2127285875282601</v>
      </c>
      <c r="I3880">
        <v>-32.653275946049398</v>
      </c>
      <c r="J3880">
        <v>-4.4649242029384801</v>
      </c>
      <c r="K3880">
        <v>43.686736845463699</v>
      </c>
      <c r="L3880">
        <v>42.005972373805001</v>
      </c>
      <c r="M3880">
        <v>53.263249424627404</v>
      </c>
      <c r="N3880">
        <v>1.0036506252770601</v>
      </c>
      <c r="O3880">
        <v>40.420819490586901</v>
      </c>
      <c r="P3880">
        <v>71.022727272727195</v>
      </c>
      <c r="Q3880">
        <v>-4.7034853469703999E-2</v>
      </c>
    </row>
    <row r="3881" spans="1:17" hidden="1" x14ac:dyDescent="0.3">
      <c r="A3881" t="s">
        <v>7924</v>
      </c>
      <c r="B3881" t="s">
        <v>7925</v>
      </c>
      <c r="C3881" t="str">
        <f>IFERROR(VLOOKUP(Table1[[#This Row],[Ticker]],[1]!Table1[[Symbol]:[Industry]],2,FALSE),"-")</f>
        <v>-</v>
      </c>
      <c r="D3881" t="s">
        <v>398</v>
      </c>
      <c r="E3881">
        <v>24.337652625</v>
      </c>
      <c r="F3881">
        <v>33.15</v>
      </c>
      <c r="G3881">
        <v>-60.9848324274897</v>
      </c>
      <c r="H3881">
        <v>12.3958460838736</v>
      </c>
      <c r="I3881">
        <v>-21.0565102680496</v>
      </c>
      <c r="J3881">
        <v>3.2911481979781501</v>
      </c>
      <c r="K3881">
        <v>33.387604621902902</v>
      </c>
      <c r="L3881">
        <v>38.330127147349003</v>
      </c>
      <c r="M3881">
        <v>48.9287815924569</v>
      </c>
      <c r="N3881">
        <v>2.0568816658202098</v>
      </c>
      <c r="O3881">
        <v>77.978883861236795</v>
      </c>
      <c r="P3881">
        <v>15.7068062827225</v>
      </c>
    </row>
    <row r="3882" spans="1:17" hidden="1" x14ac:dyDescent="0.3">
      <c r="A3882" t="s">
        <v>7926</v>
      </c>
      <c r="B3882" t="s">
        <v>7927</v>
      </c>
      <c r="C3882" t="str">
        <f>IFERROR(VLOOKUP(Table1[[#This Row],[Ticker]],[1]!Table1[[Symbol]:[Industry]],2,FALSE),"-")</f>
        <v>-</v>
      </c>
      <c r="D3882" t="s">
        <v>833</v>
      </c>
      <c r="E3882">
        <v>24.31</v>
      </c>
      <c r="F3882">
        <v>22.1</v>
      </c>
      <c r="G3882">
        <v>-40.124300524943997</v>
      </c>
      <c r="H3882">
        <v>0.30543617453893102</v>
      </c>
      <c r="I3882">
        <v>10.774765452114901</v>
      </c>
      <c r="J3882">
        <v>-1.2750618476839399</v>
      </c>
      <c r="K3882">
        <v>20.896326756507001</v>
      </c>
      <c r="L3882">
        <v>21.069427405296299</v>
      </c>
      <c r="M3882">
        <v>99.991342128637498</v>
      </c>
      <c r="N3882">
        <v>1.1717171717171699</v>
      </c>
      <c r="O3882">
        <v>43.891402714932099</v>
      </c>
      <c r="P3882">
        <v>35.582822085889497</v>
      </c>
    </row>
    <row r="3883" spans="1:17" hidden="1" x14ac:dyDescent="0.3">
      <c r="A3883" t="s">
        <v>7928</v>
      </c>
      <c r="B3883" t="s">
        <v>7929</v>
      </c>
      <c r="C3883" t="str">
        <f>IFERROR(VLOOKUP(Table1[[#This Row],[Ticker]],[1]!Table1[[Symbol]:[Industry]],2,FALSE),"-")</f>
        <v>-</v>
      </c>
      <c r="D3883" t="s">
        <v>1656</v>
      </c>
      <c r="E3883">
        <v>24.256809400000002</v>
      </c>
      <c r="F3883">
        <v>24.25</v>
      </c>
      <c r="G3883">
        <v>8.6241360861614602</v>
      </c>
      <c r="H3883">
        <v>-24.369007091632799</v>
      </c>
      <c r="I3883">
        <v>-23.499362690626299</v>
      </c>
      <c r="J3883">
        <v>-6.4337920064140999</v>
      </c>
      <c r="K3883">
        <v>25.389330505987601</v>
      </c>
      <c r="L3883">
        <v>23.2174334851317</v>
      </c>
      <c r="M3883">
        <v>33.177685928708001</v>
      </c>
      <c r="N3883">
        <v>0.47142857142857097</v>
      </c>
      <c r="O3883">
        <v>41.855670103092699</v>
      </c>
      <c r="P3883">
        <v>35.097493036211702</v>
      </c>
      <c r="Q3883">
        <v>0.142710859479106</v>
      </c>
    </row>
    <row r="3884" spans="1:17" hidden="1" x14ac:dyDescent="0.3">
      <c r="A3884" t="s">
        <v>7930</v>
      </c>
      <c r="B3884" t="s">
        <v>7931</v>
      </c>
      <c r="C3884" t="str">
        <f>IFERROR(VLOOKUP(Table1[[#This Row],[Ticker]],[1]!Table1[[Symbol]:[Industry]],2,FALSE),"-")</f>
        <v>-</v>
      </c>
      <c r="D3884" t="s">
        <v>242</v>
      </c>
      <c r="E3884">
        <v>24.203520000000001</v>
      </c>
      <c r="F3884">
        <v>24</v>
      </c>
      <c r="G3884">
        <v>-28.579570917937598</v>
      </c>
      <c r="H3884">
        <v>1.8399658706331501</v>
      </c>
      <c r="I3884">
        <v>-1.81017486009807</v>
      </c>
      <c r="J3884">
        <v>-1.2750618476839399</v>
      </c>
      <c r="K3884">
        <v>22.822494131458701</v>
      </c>
      <c r="L3884">
        <v>22.325668446256699</v>
      </c>
      <c r="M3884">
        <v>98.473488821407003</v>
      </c>
      <c r="N3884">
        <v>1.8279657562168701</v>
      </c>
      <c r="O3884">
        <v>3.3333333333333401</v>
      </c>
      <c r="P3884">
        <v>30.222463374932101</v>
      </c>
    </row>
    <row r="3885" spans="1:17" hidden="1" x14ac:dyDescent="0.3">
      <c r="A3885" t="s">
        <v>7932</v>
      </c>
      <c r="B3885" t="s">
        <v>7933</v>
      </c>
      <c r="C3885" t="str">
        <f>IFERROR(VLOOKUP(Table1[[#This Row],[Ticker]],[1]!Table1[[Symbol]:[Industry]],2,FALSE),"-")</f>
        <v>-</v>
      </c>
      <c r="E3885">
        <v>24.184176600000001</v>
      </c>
      <c r="F3885">
        <v>50.39</v>
      </c>
      <c r="G3885">
        <v>210.132254175486</v>
      </c>
      <c r="H3885">
        <v>-6.6215325234861497</v>
      </c>
      <c r="I3885">
        <v>98.042840112853199</v>
      </c>
      <c r="J3885">
        <v>-2.4155180301569299</v>
      </c>
      <c r="K3885">
        <v>48.725887130286601</v>
      </c>
      <c r="L3885">
        <v>37.2071774751698</v>
      </c>
      <c r="M3885">
        <v>62.4480119900376</v>
      </c>
      <c r="N3885">
        <v>0.53950311064123901</v>
      </c>
      <c r="O3885">
        <v>25.2232585830521</v>
      </c>
      <c r="P3885">
        <v>278.87218045112701</v>
      </c>
      <c r="Q3885">
        <v>0.10587700690262999</v>
      </c>
    </row>
    <row r="3886" spans="1:17" hidden="1" x14ac:dyDescent="0.3">
      <c r="A3886" t="s">
        <v>7934</v>
      </c>
      <c r="B3886" t="s">
        <v>7935</v>
      </c>
      <c r="C3886" t="str">
        <f>IFERROR(VLOOKUP(Table1[[#This Row],[Ticker]],[1]!Table1[[Symbol]:[Industry]],2,FALSE),"-")</f>
        <v>-</v>
      </c>
      <c r="E3886">
        <v>24.18</v>
      </c>
      <c r="F3886">
        <v>80.599999999999994</v>
      </c>
      <c r="G3886">
        <v>49.901725857658697</v>
      </c>
      <c r="H3886">
        <v>-11.6432856465683</v>
      </c>
      <c r="I3886">
        <v>63.214378978684998</v>
      </c>
      <c r="J3886">
        <v>2.8511831400278602</v>
      </c>
      <c r="K3886">
        <v>78.224973592795905</v>
      </c>
      <c r="L3886">
        <v>65.0403086534632</v>
      </c>
      <c r="M3886">
        <v>60.917589059783602</v>
      </c>
      <c r="N3886">
        <v>2.8791116454069101</v>
      </c>
      <c r="O3886">
        <v>22.754342431761799</v>
      </c>
      <c r="P3886">
        <v>123.888888888888</v>
      </c>
      <c r="Q3886">
        <v>6.2248035758968999E-2</v>
      </c>
    </row>
    <row r="3887" spans="1:17" hidden="1" x14ac:dyDescent="0.3">
      <c r="A3887" t="s">
        <v>7936</v>
      </c>
      <c r="B3887" t="s">
        <v>7937</v>
      </c>
      <c r="C3887" t="str">
        <f>IFERROR(VLOOKUP(Table1[[#This Row],[Ticker]],[1]!Table1[[Symbol]:[Industry]],2,FALSE),"-")</f>
        <v>-</v>
      </c>
      <c r="E3887">
        <v>24.110309999999998</v>
      </c>
      <c r="F3887">
        <v>80.25</v>
      </c>
      <c r="G3887">
        <v>91.538127425567097</v>
      </c>
      <c r="H3887">
        <v>63.380415204811499</v>
      </c>
      <c r="I3887">
        <v>85.559764631501096</v>
      </c>
      <c r="J3887">
        <v>20.2431214141867</v>
      </c>
      <c r="K3887">
        <v>51.369203286975598</v>
      </c>
      <c r="L3887">
        <v>44.199647107830103</v>
      </c>
      <c r="M3887">
        <v>99.999999999712998</v>
      </c>
      <c r="N3887">
        <v>5.0085292650348396</v>
      </c>
      <c r="O3887">
        <v>0.112149532710281</v>
      </c>
      <c r="P3887">
        <v>117.77476255088099</v>
      </c>
    </row>
    <row r="3888" spans="1:17" hidden="1" x14ac:dyDescent="0.3">
      <c r="A3888" t="s">
        <v>7938</v>
      </c>
      <c r="B3888" t="s">
        <v>7939</v>
      </c>
      <c r="C3888" t="str">
        <f>IFERROR(VLOOKUP(Table1[[#This Row],[Ticker]],[1]!Table1[[Symbol]:[Industry]],2,FALSE),"-")</f>
        <v>-</v>
      </c>
      <c r="D3888" t="s">
        <v>86</v>
      </c>
      <c r="E3888">
        <v>24.093038400000001</v>
      </c>
      <c r="F3888">
        <v>37.04</v>
      </c>
      <c r="G3888">
        <v>-28.5719748273922</v>
      </c>
      <c r="H3888">
        <v>-2.5543869291866002</v>
      </c>
      <c r="I3888">
        <v>-15.0904011273373</v>
      </c>
      <c r="J3888">
        <v>-10.6033314892695</v>
      </c>
      <c r="O3888">
        <v>20.140388768898401</v>
      </c>
      <c r="P3888">
        <v>5.8285714285714203</v>
      </c>
    </row>
    <row r="3889" spans="1:17" hidden="1" x14ac:dyDescent="0.3">
      <c r="A3889" t="s">
        <v>7940</v>
      </c>
      <c r="B3889" t="s">
        <v>7941</v>
      </c>
      <c r="C3889" t="str">
        <f>IFERROR(VLOOKUP(Table1[[#This Row],[Ticker]],[1]!Table1[[Symbol]:[Industry]],2,FALSE),"-")</f>
        <v>-</v>
      </c>
      <c r="D3889" t="s">
        <v>140</v>
      </c>
      <c r="E3889">
        <v>23.98375875</v>
      </c>
      <c r="F3889">
        <v>18.55</v>
      </c>
      <c r="G3889">
        <v>-3.9532409061152798</v>
      </c>
      <c r="H3889">
        <v>3.3688732493927098</v>
      </c>
      <c r="I3889">
        <v>-35.665563765991998</v>
      </c>
      <c r="J3889">
        <v>5.7765761312166601</v>
      </c>
      <c r="K3889">
        <v>18.936664925230598</v>
      </c>
      <c r="L3889">
        <v>18.642699701635401</v>
      </c>
      <c r="M3889">
        <v>45.523821878019398</v>
      </c>
      <c r="N3889">
        <v>0.26664824125678999</v>
      </c>
      <c r="O3889">
        <v>69.541778975741195</v>
      </c>
      <c r="P3889">
        <v>42.692307692307601</v>
      </c>
      <c r="Q3889">
        <v>3.5664194205017E-2</v>
      </c>
    </row>
    <row r="3890" spans="1:17" hidden="1" x14ac:dyDescent="0.3">
      <c r="A3890" t="s">
        <v>7942</v>
      </c>
      <c r="B3890" t="s">
        <v>7943</v>
      </c>
      <c r="C3890" t="str">
        <f>IFERROR(VLOOKUP(Table1[[#This Row],[Ticker]],[1]!Table1[[Symbol]:[Industry]],2,FALSE),"-")</f>
        <v>-</v>
      </c>
      <c r="E3890">
        <v>23.952999999999999</v>
      </c>
      <c r="F3890">
        <v>14.09</v>
      </c>
      <c r="G3890">
        <v>-29.568584316766501</v>
      </c>
      <c r="H3890">
        <v>-10.883419774794</v>
      </c>
      <c r="I3890">
        <v>-11.360155182805601</v>
      </c>
      <c r="J3890">
        <v>-3.3744320366272502</v>
      </c>
      <c r="K3890">
        <v>14.111316310155701</v>
      </c>
      <c r="L3890">
        <v>13.8033752021739</v>
      </c>
      <c r="M3890">
        <v>45.536746679066297</v>
      </c>
      <c r="N3890">
        <v>0.34078833499460098</v>
      </c>
      <c r="O3890">
        <v>27.750177430801902</v>
      </c>
      <c r="P3890">
        <v>30.101569713758</v>
      </c>
      <c r="Q3890">
        <v>2.2962083709242999E-2</v>
      </c>
    </row>
    <row r="3891" spans="1:17" hidden="1" x14ac:dyDescent="0.3">
      <c r="A3891" t="s">
        <v>7944</v>
      </c>
      <c r="B3891" t="s">
        <v>7945</v>
      </c>
      <c r="C3891" t="str">
        <f>IFERROR(VLOOKUP(Table1[[#This Row],[Ticker]],[1]!Table1[[Symbol]:[Industry]],2,FALSE),"-")</f>
        <v>-</v>
      </c>
      <c r="D3891" t="s">
        <v>617</v>
      </c>
      <c r="E3891">
        <v>23.853555018000002</v>
      </c>
      <c r="F3891">
        <v>27.91</v>
      </c>
      <c r="G3891">
        <v>5.6790993834405397</v>
      </c>
      <c r="H3891">
        <v>-9.7294070310359899</v>
      </c>
      <c r="I3891">
        <v>-15.9603419884294</v>
      </c>
      <c r="J3891">
        <v>-6.0272682292182296</v>
      </c>
      <c r="K3891">
        <v>30.9328657408123</v>
      </c>
      <c r="L3891">
        <v>29.7386085239899</v>
      </c>
      <c r="M3891">
        <v>36.431405898868803</v>
      </c>
      <c r="N3891">
        <v>0.56059651466979998</v>
      </c>
      <c r="O3891">
        <v>48.871372268004201</v>
      </c>
      <c r="P3891">
        <v>94.494773519163701</v>
      </c>
      <c r="Q3891">
        <v>9.3427308634135994E-2</v>
      </c>
    </row>
    <row r="3892" spans="1:17" hidden="1" x14ac:dyDescent="0.3">
      <c r="A3892" t="s">
        <v>7946</v>
      </c>
      <c r="B3892" t="s">
        <v>7947</v>
      </c>
      <c r="C3892" t="str">
        <f>IFERROR(VLOOKUP(Table1[[#This Row],[Ticker]],[1]!Table1[[Symbol]:[Industry]],2,FALSE),"-")</f>
        <v>-</v>
      </c>
      <c r="E3892">
        <v>23.832734815999999</v>
      </c>
      <c r="F3892">
        <v>39.71</v>
      </c>
      <c r="G3892">
        <v>-32.276891903349103</v>
      </c>
      <c r="H3892">
        <v>-4.4141352051891403</v>
      </c>
      <c r="I3892">
        <v>-17.889366023232402</v>
      </c>
      <c r="J3892">
        <v>-1.7679983912052499</v>
      </c>
      <c r="K3892">
        <v>40.677397144924498</v>
      </c>
      <c r="L3892">
        <v>42.7442523398541</v>
      </c>
      <c r="M3892">
        <v>0.164024722426689</v>
      </c>
      <c r="O3892">
        <v>48.300176278015599</v>
      </c>
      <c r="P3892">
        <v>20.6624126405348</v>
      </c>
    </row>
    <row r="3893" spans="1:17" hidden="1" x14ac:dyDescent="0.3">
      <c r="A3893" t="s">
        <v>7948</v>
      </c>
      <c r="B3893" t="s">
        <v>7949</v>
      </c>
      <c r="C3893" t="str">
        <f>IFERROR(VLOOKUP(Table1[[#This Row],[Ticker]],[1]!Table1[[Symbol]:[Industry]],2,FALSE),"-")</f>
        <v>-</v>
      </c>
      <c r="D3893" t="s">
        <v>401</v>
      </c>
      <c r="E3893">
        <v>23.802510000000002</v>
      </c>
      <c r="F3893">
        <v>47.51</v>
      </c>
      <c r="G3893">
        <v>236.76513797269899</v>
      </c>
      <c r="H3893">
        <v>-7.4994418742415601</v>
      </c>
      <c r="I3893">
        <v>-12.0030123256628</v>
      </c>
      <c r="J3893">
        <v>-1.2750618476839399</v>
      </c>
      <c r="K3893">
        <v>47.454002730350901</v>
      </c>
      <c r="M3893">
        <v>100</v>
      </c>
      <c r="O3893">
        <v>0</v>
      </c>
      <c r="P3893">
        <v>262.118902439024</v>
      </c>
    </row>
    <row r="3894" spans="1:17" hidden="1" x14ac:dyDescent="0.3">
      <c r="A3894" t="s">
        <v>7950</v>
      </c>
      <c r="B3894" t="s">
        <v>7951</v>
      </c>
      <c r="C3894" t="str">
        <f>IFERROR(VLOOKUP(Table1[[#This Row],[Ticker]],[1]!Table1[[Symbol]:[Industry]],2,FALSE),"-")</f>
        <v>-</v>
      </c>
      <c r="D3894" t="s">
        <v>75</v>
      </c>
      <c r="E3894">
        <v>23.76</v>
      </c>
      <c r="F3894">
        <v>23.76</v>
      </c>
      <c r="G3894">
        <v>-33.898799108356997</v>
      </c>
      <c r="H3894">
        <v>-14.5998136214534</v>
      </c>
      <c r="I3894">
        <v>-5.5513994224369902</v>
      </c>
      <c r="J3894">
        <v>-11.993175459688199</v>
      </c>
      <c r="K3894">
        <v>28.587677958452801</v>
      </c>
      <c r="L3894">
        <v>26.3663987112844</v>
      </c>
      <c r="M3894">
        <v>21.399951601225499</v>
      </c>
      <c r="N3894">
        <v>2.1718900426621102</v>
      </c>
      <c r="O3894">
        <v>92.718855218855197</v>
      </c>
      <c r="P3894">
        <v>13.1428571428571</v>
      </c>
    </row>
    <row r="3895" spans="1:17" hidden="1" x14ac:dyDescent="0.3">
      <c r="A3895" t="s">
        <v>7952</v>
      </c>
      <c r="B3895" t="s">
        <v>7953</v>
      </c>
      <c r="C3895" t="str">
        <f>IFERROR(VLOOKUP(Table1[[#This Row],[Ticker]],[1]!Table1[[Symbol]:[Industry]],2,FALSE),"-")</f>
        <v>-</v>
      </c>
      <c r="D3895" t="s">
        <v>49</v>
      </c>
      <c r="E3895">
        <v>23.7056875</v>
      </c>
      <c r="F3895">
        <v>2.0499999999999998</v>
      </c>
      <c r="G3895">
        <v>3.4805913618961499</v>
      </c>
      <c r="H3895">
        <v>-7.9920527116799702</v>
      </c>
      <c r="I3895">
        <v>-25.138605546001699</v>
      </c>
      <c r="J3895">
        <v>-2.7384764818302698</v>
      </c>
      <c r="K3895">
        <v>2.0633482621083599</v>
      </c>
      <c r="L3895">
        <v>2.1133207976669999</v>
      </c>
      <c r="M3895">
        <v>61.774599380082797</v>
      </c>
      <c r="N3895">
        <v>1.73081399492459</v>
      </c>
      <c r="O3895">
        <v>56.097560975609703</v>
      </c>
      <c r="P3895">
        <v>54.135338345864596</v>
      </c>
      <c r="Q3895">
        <v>7.7574038408957005E-2</v>
      </c>
    </row>
    <row r="3896" spans="1:17" hidden="1" x14ac:dyDescent="0.3">
      <c r="A3896" t="s">
        <v>7954</v>
      </c>
      <c r="B3896" t="s">
        <v>7955</v>
      </c>
      <c r="C3896" t="str">
        <f>IFERROR(VLOOKUP(Table1[[#This Row],[Ticker]],[1]!Table1[[Symbol]:[Industry]],2,FALSE),"-")</f>
        <v>-</v>
      </c>
      <c r="D3896" t="s">
        <v>1521</v>
      </c>
      <c r="E3896">
        <v>23.618573657999999</v>
      </c>
      <c r="F3896">
        <v>3.27</v>
      </c>
      <c r="G3896">
        <v>-44.613023725583901</v>
      </c>
      <c r="H3896">
        <v>-1.2699336775202299</v>
      </c>
      <c r="I3896">
        <v>-29.218202199080501</v>
      </c>
      <c r="J3896">
        <v>-2.50618476839445E-2</v>
      </c>
      <c r="K3896">
        <v>3.2831503348703501</v>
      </c>
      <c r="L3896">
        <v>3.78103791187185</v>
      </c>
      <c r="M3896">
        <v>51.053738542933097</v>
      </c>
      <c r="N3896">
        <v>1.63961945520459</v>
      </c>
      <c r="O3896">
        <v>80.428134556574904</v>
      </c>
      <c r="P3896">
        <v>16.785714285714199</v>
      </c>
      <c r="Q3896">
        <v>-9.7957860444319006E-2</v>
      </c>
    </row>
    <row r="3897" spans="1:17" hidden="1" x14ac:dyDescent="0.3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E3897">
        <v>23.58976857</v>
      </c>
      <c r="F3897">
        <v>157.65</v>
      </c>
      <c r="G3897">
        <v>-38.254316952512497</v>
      </c>
      <c r="H3897">
        <v>-5.7295303698167697</v>
      </c>
      <c r="I3897">
        <v>-10.8155925567282</v>
      </c>
      <c r="J3897">
        <v>8.2487476761255696</v>
      </c>
      <c r="K3897">
        <v>152.78576335561101</v>
      </c>
      <c r="L3897">
        <v>152.462728253378</v>
      </c>
      <c r="M3897">
        <v>59.9359847997668</v>
      </c>
      <c r="N3897">
        <v>1.51874024653497</v>
      </c>
      <c r="O3897">
        <v>20.5201395496352</v>
      </c>
      <c r="P3897">
        <v>20.897239263803598</v>
      </c>
      <c r="Q3897">
        <v>0.104540295967498</v>
      </c>
    </row>
    <row r="3898" spans="1:17" hidden="1" x14ac:dyDescent="0.3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D3898" t="s">
        <v>401</v>
      </c>
      <c r="E3898">
        <v>23.515775999999999</v>
      </c>
      <c r="F3898">
        <v>14.9</v>
      </c>
      <c r="G3898">
        <v>40.201791089230802</v>
      </c>
      <c r="H3898">
        <v>15.641053993527001</v>
      </c>
      <c r="I3898">
        <v>33.932345166991396</v>
      </c>
      <c r="J3898">
        <v>-3.8894409326512598</v>
      </c>
      <c r="K3898">
        <v>13.833835293625601</v>
      </c>
      <c r="L3898">
        <v>12.7394573424955</v>
      </c>
      <c r="M3898">
        <v>56.133598266172697</v>
      </c>
      <c r="N3898">
        <v>1.4060606060606</v>
      </c>
      <c r="O3898">
        <v>15.1006711409395</v>
      </c>
      <c r="P3898">
        <v>105.234159779614</v>
      </c>
    </row>
    <row r="3899" spans="1:17" hidden="1" x14ac:dyDescent="0.3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D3899" t="s">
        <v>401</v>
      </c>
      <c r="E3899">
        <v>23.502700000000001</v>
      </c>
      <c r="F3899">
        <v>23.27</v>
      </c>
      <c r="G3899">
        <v>68.562902200341895</v>
      </c>
      <c r="H3899">
        <v>-9.7651015810385502</v>
      </c>
      <c r="I3899">
        <v>31.816517958638698</v>
      </c>
      <c r="J3899">
        <v>-9.6083951810172792</v>
      </c>
      <c r="K3899">
        <v>21.1837677988369</v>
      </c>
      <c r="L3899">
        <v>17.554515143105601</v>
      </c>
      <c r="M3899">
        <v>45.991593532097497</v>
      </c>
      <c r="N3899">
        <v>2.8920381882467101</v>
      </c>
      <c r="O3899">
        <v>19.381177481736099</v>
      </c>
      <c r="P3899">
        <v>104.48154657293399</v>
      </c>
      <c r="Q3899">
        <v>0.13327217662062399</v>
      </c>
    </row>
    <row r="3900" spans="1:17" hidden="1" x14ac:dyDescent="0.3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D3900" t="s">
        <v>98</v>
      </c>
      <c r="E3900">
        <v>23.463758115000001</v>
      </c>
      <c r="F3900">
        <v>4.6900000000000004</v>
      </c>
      <c r="G3900">
        <v>27.914209389884402</v>
      </c>
      <c r="H3900">
        <v>14.7831668214106</v>
      </c>
      <c r="I3900">
        <v>15.789903205672299</v>
      </c>
      <c r="J3900">
        <v>1.2306329131361</v>
      </c>
      <c r="K3900">
        <v>4.22401929288531</v>
      </c>
      <c r="L3900">
        <v>3.9695745885716498</v>
      </c>
      <c r="M3900">
        <v>67.072615731387202</v>
      </c>
      <c r="N3900">
        <v>2.6960912127764001</v>
      </c>
      <c r="O3900">
        <v>38.166311300639599</v>
      </c>
      <c r="P3900">
        <v>83.203125</v>
      </c>
      <c r="Q3900">
        <v>-9.0418549040869999E-3</v>
      </c>
    </row>
    <row r="3901" spans="1:17" hidden="1" x14ac:dyDescent="0.3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E3901">
        <v>23.458403406999999</v>
      </c>
      <c r="F3901">
        <v>1.79</v>
      </c>
      <c r="G3901">
        <v>-60.280235054560002</v>
      </c>
      <c r="H3901">
        <v>22.575746095683201</v>
      </c>
      <c r="I3901">
        <v>-19.256898336025401</v>
      </c>
      <c r="J3901">
        <v>-2.4179189905410801</v>
      </c>
      <c r="K3901">
        <v>1.5675951726328401</v>
      </c>
      <c r="L3901">
        <v>1.93808450109484</v>
      </c>
      <c r="M3901">
        <v>59.790332813634002</v>
      </c>
      <c r="N3901">
        <v>1.16380355415167</v>
      </c>
      <c r="O3901">
        <v>62.569832402234603</v>
      </c>
      <c r="P3901">
        <v>49.1666666666666</v>
      </c>
    </row>
    <row r="3902" spans="1:17" hidden="1" x14ac:dyDescent="0.3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D3902" t="s">
        <v>140</v>
      </c>
      <c r="E3902">
        <v>23.457229999999999</v>
      </c>
      <c r="F3902">
        <v>47</v>
      </c>
      <c r="G3902">
        <v>151.60557554546</v>
      </c>
      <c r="H3902">
        <v>1.1425334344004101</v>
      </c>
      <c r="I3902">
        <v>172.84547252282201</v>
      </c>
      <c r="J3902">
        <v>-1.40116525247586</v>
      </c>
      <c r="K3902">
        <v>47.030131090084801</v>
      </c>
      <c r="L3902">
        <v>35.457397174536503</v>
      </c>
      <c r="M3902">
        <v>47.085173361050103</v>
      </c>
      <c r="N3902">
        <v>0.30773339065445199</v>
      </c>
      <c r="O3902">
        <v>43.021276595744602</v>
      </c>
      <c r="P3902">
        <v>221.697467488021</v>
      </c>
      <c r="Q3902">
        <v>6.9103983666011004E-2</v>
      </c>
    </row>
    <row r="3903" spans="1:17" hidden="1" x14ac:dyDescent="0.3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E3903">
        <v>23.4434</v>
      </c>
      <c r="F3903">
        <v>50.2</v>
      </c>
      <c r="G3903">
        <v>-8.6095784198130794</v>
      </c>
      <c r="H3903">
        <v>-5.3609490025511404</v>
      </c>
      <c r="I3903">
        <v>-16.018308692775602</v>
      </c>
      <c r="J3903">
        <v>-0.16619087994201501</v>
      </c>
      <c r="K3903">
        <v>49.845482400210301</v>
      </c>
      <c r="L3903">
        <v>49.842860858905503</v>
      </c>
      <c r="M3903">
        <v>72.359678043442798</v>
      </c>
      <c r="N3903">
        <v>0.72966507177033502</v>
      </c>
      <c r="O3903">
        <v>26.7928286852589</v>
      </c>
      <c r="P3903">
        <v>42.411347517730498</v>
      </c>
    </row>
    <row r="3904" spans="1:17" hidden="1" x14ac:dyDescent="0.3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E3904">
        <v>23.441881662</v>
      </c>
      <c r="F3904">
        <v>10.98</v>
      </c>
      <c r="G3904">
        <v>-4.69442380698404</v>
      </c>
      <c r="H3904">
        <v>43.185489632607698</v>
      </c>
      <c r="I3904">
        <v>9.9969876743372001</v>
      </c>
      <c r="J3904">
        <v>4.4941689215468097</v>
      </c>
      <c r="K3904">
        <v>9.1043711659375592</v>
      </c>
      <c r="L3904">
        <v>8.7546965811160895</v>
      </c>
      <c r="M3904">
        <v>74.017864484152994</v>
      </c>
      <c r="N3904">
        <v>3.7646469102137301</v>
      </c>
      <c r="O3904">
        <v>24.590163934426201</v>
      </c>
      <c r="P3904">
        <v>60.2919708029197</v>
      </c>
    </row>
    <row r="3905" spans="1:17" hidden="1" x14ac:dyDescent="0.3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D3905" t="s">
        <v>166</v>
      </c>
      <c r="E3905">
        <v>23.438400000000001</v>
      </c>
      <c r="F3905">
        <v>15.92</v>
      </c>
      <c r="G3905">
        <v>48.849217487775697</v>
      </c>
      <c r="H3905">
        <v>4.5920759749350699</v>
      </c>
      <c r="I3905">
        <v>16.541528285710601</v>
      </c>
      <c r="J3905">
        <v>3.0081210117798198</v>
      </c>
      <c r="K3905">
        <v>13.1119050140305</v>
      </c>
      <c r="L3905">
        <v>10.736874045677199</v>
      </c>
      <c r="M3905">
        <v>92.186462716030107</v>
      </c>
      <c r="N3905">
        <v>6.4153712294658001E-3</v>
      </c>
      <c r="O3905">
        <v>10.238693467336599</v>
      </c>
      <c r="P3905">
        <v>136.90476190476099</v>
      </c>
    </row>
    <row r="3906" spans="1:17" hidden="1" x14ac:dyDescent="0.3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D3906" t="s">
        <v>230</v>
      </c>
      <c r="E3906">
        <v>23.423141600000001</v>
      </c>
      <c r="F3906">
        <v>81.52</v>
      </c>
      <c r="G3906">
        <v>1011.60578922963</v>
      </c>
      <c r="H3906">
        <v>37.960066769980401</v>
      </c>
      <c r="I3906">
        <v>155.36333729716401</v>
      </c>
      <c r="J3906">
        <v>6.9285390728521303</v>
      </c>
      <c r="K3906">
        <v>59.107517797242203</v>
      </c>
      <c r="L3906">
        <v>39.228108728319</v>
      </c>
      <c r="M3906">
        <v>99.224883951236507</v>
      </c>
      <c r="N3906">
        <v>1.67006966479833</v>
      </c>
      <c r="O3906">
        <v>0</v>
      </c>
      <c r="P3906">
        <v>1036.95955369595</v>
      </c>
    </row>
    <row r="3907" spans="1:17" hidden="1" x14ac:dyDescent="0.3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D3907" t="s">
        <v>1415</v>
      </c>
      <c r="E3907">
        <v>23.406449599999998</v>
      </c>
      <c r="F3907">
        <v>1.51</v>
      </c>
      <c r="G3907">
        <v>91.789092676532405</v>
      </c>
      <c r="H3907">
        <v>-6.8327752075748904</v>
      </c>
      <c r="I3907">
        <v>-23.179482913898099</v>
      </c>
      <c r="J3907">
        <v>-1.2750618476839399</v>
      </c>
      <c r="K3907">
        <v>1.5166895509074501</v>
      </c>
      <c r="L3907">
        <v>1.3561862166799199</v>
      </c>
      <c r="M3907">
        <v>50.398705447126197</v>
      </c>
      <c r="N3907">
        <v>0.89658032617249594</v>
      </c>
      <c r="O3907">
        <v>29.139072847682101</v>
      </c>
      <c r="P3907">
        <v>151.666666666666</v>
      </c>
      <c r="Q3907">
        <v>6.7898842824645006E-2</v>
      </c>
    </row>
    <row r="3908" spans="1:17" hidden="1" x14ac:dyDescent="0.3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D3908" t="s">
        <v>242</v>
      </c>
      <c r="E3908">
        <v>23.357756882</v>
      </c>
      <c r="F3908">
        <v>27.31</v>
      </c>
      <c r="G3908">
        <v>-57.198036989409303</v>
      </c>
      <c r="H3908">
        <v>2.5005581257584302</v>
      </c>
      <c r="I3908">
        <v>-22.167486009873301</v>
      </c>
      <c r="J3908">
        <v>-1.2386849833696401</v>
      </c>
      <c r="K3908">
        <v>27.163666156112601</v>
      </c>
      <c r="L3908">
        <v>30.806543087727601</v>
      </c>
      <c r="M3908">
        <v>55.596498292455898</v>
      </c>
      <c r="N3908">
        <v>1.1339626346092899</v>
      </c>
      <c r="O3908">
        <v>53.423654339069898</v>
      </c>
      <c r="P3908">
        <v>17.817083692838601</v>
      </c>
      <c r="Q3908">
        <v>-2.6442237791228E-2</v>
      </c>
    </row>
    <row r="3909" spans="1:17" hidden="1" x14ac:dyDescent="0.3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D3909" t="s">
        <v>718</v>
      </c>
      <c r="E3909">
        <v>23.31605892</v>
      </c>
      <c r="F3909">
        <v>88.66</v>
      </c>
      <c r="G3909">
        <v>3.1678736399779202</v>
      </c>
      <c r="H3909">
        <v>-6.15445969238157</v>
      </c>
      <c r="I3909">
        <v>13.5243839648652</v>
      </c>
      <c r="J3909">
        <v>1.34395805686732</v>
      </c>
      <c r="K3909">
        <v>85.275576177315102</v>
      </c>
      <c r="L3909">
        <v>77.239371174998595</v>
      </c>
      <c r="M3909">
        <v>58.062255720738897</v>
      </c>
      <c r="N3909">
        <v>1.2651815136290401</v>
      </c>
      <c r="O3909">
        <v>4.9515001127904403</v>
      </c>
      <c r="P3909">
        <v>34.211323039660897</v>
      </c>
    </row>
    <row r="3910" spans="1:17" hidden="1" x14ac:dyDescent="0.3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D3910" t="s">
        <v>122</v>
      </c>
      <c r="E3910">
        <v>23.308059319999899</v>
      </c>
      <c r="F3910">
        <v>34.92</v>
      </c>
      <c r="G3910">
        <v>4.8298700537701604</v>
      </c>
      <c r="H3910">
        <v>-22.920552941478501</v>
      </c>
      <c r="I3910">
        <v>-21.8807655541159</v>
      </c>
      <c r="J3910">
        <v>-6.7475902279399396</v>
      </c>
      <c r="K3910">
        <v>41.377722447158597</v>
      </c>
      <c r="L3910">
        <v>38.720549530157101</v>
      </c>
      <c r="M3910">
        <v>14.2523773314407</v>
      </c>
      <c r="N3910">
        <v>0.36474018834552302</v>
      </c>
      <c r="O3910">
        <v>59.106529209621897</v>
      </c>
      <c r="P3910">
        <v>68.695652173913004</v>
      </c>
      <c r="Q3910">
        <v>4.8296563537470999E-2</v>
      </c>
    </row>
    <row r="3911" spans="1:17" hidden="1" x14ac:dyDescent="0.3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E3911">
        <v>23.253713999999999</v>
      </c>
      <c r="F3911">
        <v>16.5</v>
      </c>
      <c r="G3911">
        <v>61.721065465648003</v>
      </c>
      <c r="H3911">
        <v>1.91700374910061</v>
      </c>
      <c r="I3911">
        <v>4.1941707729287403</v>
      </c>
      <c r="J3911">
        <v>-5.6228879346404597</v>
      </c>
      <c r="K3911">
        <v>16.693989320334801</v>
      </c>
      <c r="L3911">
        <v>15.503787041151501</v>
      </c>
      <c r="M3911">
        <v>48.160570785210503</v>
      </c>
      <c r="N3911">
        <v>0.76097499668180701</v>
      </c>
      <c r="O3911">
        <v>43.272727272727202</v>
      </c>
      <c r="P3911">
        <v>109.923664122137</v>
      </c>
      <c r="Q3911">
        <v>6.0876730468618002E-2</v>
      </c>
    </row>
    <row r="3912" spans="1:17" hidden="1" x14ac:dyDescent="0.3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D3912" t="s">
        <v>617</v>
      </c>
      <c r="E3912">
        <v>23.213349149999999</v>
      </c>
      <c r="F3912">
        <v>34.5</v>
      </c>
      <c r="G3912">
        <v>-39.103764466324698</v>
      </c>
      <c r="H3912">
        <v>-4.8208704456701303</v>
      </c>
      <c r="I3912">
        <v>-31.7704541861279</v>
      </c>
      <c r="J3912">
        <v>-1.2750618476839399</v>
      </c>
      <c r="K3912">
        <v>34.662335386055098</v>
      </c>
      <c r="L3912">
        <v>37.7295003742258</v>
      </c>
      <c r="M3912">
        <v>57.482507358339902</v>
      </c>
      <c r="N3912">
        <v>0.74162679425837297</v>
      </c>
      <c r="O3912">
        <v>50.7246376811594</v>
      </c>
      <c r="P3912">
        <v>36.579572446555801</v>
      </c>
    </row>
    <row r="3913" spans="1:17" hidden="1" x14ac:dyDescent="0.3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D3913" t="s">
        <v>546</v>
      </c>
      <c r="E3913">
        <v>23.179600000000001</v>
      </c>
      <c r="F3913">
        <v>17</v>
      </c>
      <c r="G3913">
        <v>13.990497828757199</v>
      </c>
      <c r="H3913">
        <v>-5.0295623561692704</v>
      </c>
      <c r="I3913">
        <v>-13.737116371905501</v>
      </c>
      <c r="J3913">
        <v>-8.7791401511097096</v>
      </c>
      <c r="K3913">
        <v>18.062920264889101</v>
      </c>
      <c r="L3913">
        <v>17.6403313888421</v>
      </c>
      <c r="M3913">
        <v>42.612962637011201</v>
      </c>
      <c r="N3913">
        <v>0.28374999734954998</v>
      </c>
      <c r="O3913">
        <v>95.588235294117595</v>
      </c>
      <c r="P3913">
        <v>55.963302752293501</v>
      </c>
      <c r="Q3913">
        <v>4.4086256762268003E-2</v>
      </c>
    </row>
    <row r="3914" spans="1:17" hidden="1" x14ac:dyDescent="0.3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D3914" t="s">
        <v>140</v>
      </c>
      <c r="E3914">
        <v>23.16358644</v>
      </c>
      <c r="F3914">
        <v>22.34</v>
      </c>
      <c r="G3914">
        <v>-58.328353405039202</v>
      </c>
      <c r="H3914">
        <v>-35.510823473988602</v>
      </c>
      <c r="I3914">
        <v>3.5088801252161899</v>
      </c>
      <c r="J3914">
        <v>-4.2989119328628203</v>
      </c>
      <c r="K3914">
        <v>24.7846012695017</v>
      </c>
      <c r="L3914">
        <v>23.777952327407299</v>
      </c>
      <c r="M3914">
        <v>28.482948341098499</v>
      </c>
      <c r="N3914">
        <v>0.21863921106686901</v>
      </c>
      <c r="O3914">
        <v>73.769024171889001</v>
      </c>
      <c r="P3914">
        <v>31.411764705882302</v>
      </c>
      <c r="Q3914">
        <v>-1.0343695177364E-2</v>
      </c>
    </row>
    <row r="3915" spans="1:17" hidden="1" x14ac:dyDescent="0.3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D3915" t="s">
        <v>546</v>
      </c>
      <c r="E3915">
        <v>23.145</v>
      </c>
      <c r="F3915">
        <v>46.29</v>
      </c>
      <c r="G3915">
        <v>88.852621466113902</v>
      </c>
      <c r="H3915">
        <v>0.44348321493799298</v>
      </c>
      <c r="I3915">
        <v>40.920674492969503</v>
      </c>
      <c r="J3915">
        <v>3.9893166309802499</v>
      </c>
      <c r="K3915">
        <v>42.406132411103201</v>
      </c>
      <c r="L3915">
        <v>34.198210059786298</v>
      </c>
      <c r="M3915">
        <v>72.725991203658694</v>
      </c>
      <c r="N3915">
        <v>0.226430457825155</v>
      </c>
      <c r="O3915">
        <v>42.622596673147498</v>
      </c>
      <c r="P3915">
        <v>148.870967741935</v>
      </c>
      <c r="Q3915">
        <v>0.117205226451054</v>
      </c>
    </row>
    <row r="3916" spans="1:17" hidden="1" x14ac:dyDescent="0.3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D3916" t="s">
        <v>617</v>
      </c>
      <c r="E3916">
        <v>23.133100559999999</v>
      </c>
      <c r="F3916">
        <v>3.11</v>
      </c>
      <c r="G3916">
        <v>30.146235533675199</v>
      </c>
      <c r="H3916">
        <v>-9.0867434615431399</v>
      </c>
      <c r="I3916">
        <v>-15.4191613939857</v>
      </c>
      <c r="J3916">
        <v>-2.8623634349855198</v>
      </c>
      <c r="K3916">
        <v>3.1481594355778002</v>
      </c>
      <c r="L3916">
        <v>3.1265985144049702</v>
      </c>
      <c r="M3916">
        <v>48.550081254506701</v>
      </c>
      <c r="N3916">
        <v>1.29868747892277</v>
      </c>
      <c r="O3916">
        <v>45.6591639871382</v>
      </c>
      <c r="P3916">
        <v>63.684210526315702</v>
      </c>
      <c r="Q3916">
        <v>2.801793832999E-3</v>
      </c>
    </row>
    <row r="3917" spans="1:17" hidden="1" x14ac:dyDescent="0.3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D3917" t="s">
        <v>1467</v>
      </c>
      <c r="E3917">
        <v>23.1</v>
      </c>
      <c r="F3917">
        <v>2.31</v>
      </c>
      <c r="G3917">
        <v>14.646235533675201</v>
      </c>
      <c r="H3917">
        <v>16.477166312892901</v>
      </c>
      <c r="I3917">
        <v>-10.6872228519785</v>
      </c>
      <c r="J3917">
        <v>16.5027159300938</v>
      </c>
      <c r="K3917">
        <v>1.80198609506276</v>
      </c>
      <c r="L3917">
        <v>1.7615132000212199</v>
      </c>
      <c r="M3917">
        <v>92.500493748288307</v>
      </c>
      <c r="N3917">
        <v>2.1054655205531598</v>
      </c>
      <c r="O3917">
        <v>13.419913419913399</v>
      </c>
      <c r="P3917">
        <v>71.1111111111111</v>
      </c>
      <c r="Q3917">
        <v>0.16970263155153201</v>
      </c>
    </row>
    <row r="3918" spans="1:17" hidden="1" x14ac:dyDescent="0.3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E3918">
        <v>23.091247410000001</v>
      </c>
      <c r="F3918">
        <v>2.6</v>
      </c>
      <c r="K3918">
        <v>2.9214051989229399</v>
      </c>
      <c r="L3918">
        <v>4.2861502767889696</v>
      </c>
      <c r="M3918">
        <v>64.437260219561196</v>
      </c>
      <c r="N3918">
        <v>1</v>
      </c>
      <c r="Q3918">
        <v>-8.2544193203107005E-2</v>
      </c>
    </row>
    <row r="3919" spans="1:17" hidden="1" x14ac:dyDescent="0.3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D3919" t="s">
        <v>304</v>
      </c>
      <c r="E3919">
        <v>23.0830384</v>
      </c>
      <c r="F3919">
        <v>20.96</v>
      </c>
      <c r="G3919">
        <v>69.591088474851702</v>
      </c>
      <c r="H3919">
        <v>-1.64336246977506</v>
      </c>
      <c r="I3919">
        <v>28.1976565706582</v>
      </c>
      <c r="J3919">
        <v>-7.8862702539886804</v>
      </c>
      <c r="K3919">
        <v>23.031892571112</v>
      </c>
      <c r="L3919">
        <v>20.197387760339801</v>
      </c>
      <c r="M3919">
        <v>40.104379059483897</v>
      </c>
      <c r="N3919">
        <v>1.1706521388191</v>
      </c>
      <c r="O3919">
        <v>54.723282442748001</v>
      </c>
      <c r="P3919">
        <v>140.919540229885</v>
      </c>
      <c r="Q3919">
        <v>7.0446861346904005E-2</v>
      </c>
    </row>
    <row r="3920" spans="1:17" hidden="1" x14ac:dyDescent="0.3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E3920">
        <v>23.082281567999999</v>
      </c>
      <c r="F3920">
        <v>22.32</v>
      </c>
      <c r="G3920">
        <v>-20.712414255354201</v>
      </c>
      <c r="H3920">
        <v>4.3505581257584396</v>
      </c>
      <c r="I3920">
        <v>1.87453869474534</v>
      </c>
      <c r="J3920">
        <v>1.86002344507769</v>
      </c>
      <c r="K3920">
        <v>21.232184907871702</v>
      </c>
      <c r="L3920">
        <v>21.665511691666001</v>
      </c>
      <c r="M3920">
        <v>62.277890721353998</v>
      </c>
      <c r="N3920">
        <v>0.81492090820352303</v>
      </c>
      <c r="O3920">
        <v>29.928315412186301</v>
      </c>
      <c r="P3920">
        <v>22.301369863013601</v>
      </c>
      <c r="Q3920">
        <v>3.2952347175458002E-2</v>
      </c>
    </row>
    <row r="3921" spans="1:17" hidden="1" x14ac:dyDescent="0.3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D3921" t="s">
        <v>546</v>
      </c>
      <c r="E3921">
        <v>23.050134</v>
      </c>
      <c r="F3921">
        <v>8.7799999999999994</v>
      </c>
      <c r="G3921">
        <v>-6.02490540592202</v>
      </c>
      <c r="H3921">
        <v>4.0293801808962799</v>
      </c>
      <c r="I3921">
        <v>48.2159657765269</v>
      </c>
      <c r="J3921">
        <v>4.1751751191407003</v>
      </c>
      <c r="K3921">
        <v>8.6554961639451999</v>
      </c>
      <c r="L3921">
        <v>8.0205162852995695</v>
      </c>
      <c r="M3921">
        <v>58.775101327050201</v>
      </c>
      <c r="N3921">
        <v>1.41888763826859</v>
      </c>
      <c r="O3921">
        <v>52.505694760819999</v>
      </c>
      <c r="P3921">
        <v>82.157676348547696</v>
      </c>
      <c r="Q3921">
        <v>5.7458674776907998E-2</v>
      </c>
    </row>
    <row r="3922" spans="1:17" hidden="1" x14ac:dyDescent="0.3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E3922">
        <v>23.03125</v>
      </c>
      <c r="F3922">
        <v>13.75</v>
      </c>
      <c r="G3922">
        <v>-18.764617179502999</v>
      </c>
      <c r="H3922">
        <v>19.815372940573202</v>
      </c>
      <c r="I3922">
        <v>24.812908072347099</v>
      </c>
      <c r="J3922">
        <v>-1.49276866916434</v>
      </c>
      <c r="K3922">
        <v>12.0270495521487</v>
      </c>
      <c r="L3922">
        <v>11.2075853120721</v>
      </c>
      <c r="M3922">
        <v>58.3996823204264</v>
      </c>
      <c r="N3922">
        <v>1.42657342657342</v>
      </c>
      <c r="O3922">
        <v>14.909090909090899</v>
      </c>
      <c r="P3922">
        <v>61.764705882352899</v>
      </c>
      <c r="Q3922">
        <v>7.9028638801359005E-2</v>
      </c>
    </row>
    <row r="3923" spans="1:17" hidden="1" x14ac:dyDescent="0.3">
      <c r="A3923" t="s">
        <v>8008</v>
      </c>
      <c r="B3923" t="s">
        <v>8009</v>
      </c>
      <c r="C3923" t="str">
        <f>IFERROR(VLOOKUP(Table1[[#This Row],[Ticker]],[1]!Table1[[Symbol]:[Industry]],2,FALSE),"-")</f>
        <v>-</v>
      </c>
      <c r="D3923" t="s">
        <v>49</v>
      </c>
      <c r="E3923">
        <v>23.003050000000002</v>
      </c>
      <c r="F3923">
        <v>938.9</v>
      </c>
      <c r="G3923">
        <v>-4.4160430777757398</v>
      </c>
      <c r="H3923">
        <v>-7.4994418742415601</v>
      </c>
      <c r="I3923">
        <v>-12.0030123256628</v>
      </c>
      <c r="J3923">
        <v>-1.2750618476839399</v>
      </c>
      <c r="K3923">
        <v>938.85678476408998</v>
      </c>
      <c r="L3923">
        <v>894.75496288303304</v>
      </c>
      <c r="M3923">
        <v>100</v>
      </c>
      <c r="O3923">
        <v>0</v>
      </c>
      <c r="P3923">
        <v>20.937721388548901</v>
      </c>
    </row>
    <row r="3924" spans="1:17" hidden="1" x14ac:dyDescent="0.3">
      <c r="A3924" t="s">
        <v>8010</v>
      </c>
      <c r="B3924" t="s">
        <v>8011</v>
      </c>
      <c r="C3924" t="str">
        <f>IFERROR(VLOOKUP(Table1[[#This Row],[Ticker]],[1]!Table1[[Symbol]:[Industry]],2,FALSE),"-")</f>
        <v>-</v>
      </c>
      <c r="D3924" t="s">
        <v>375</v>
      </c>
      <c r="E3924">
        <v>22.660985919999899</v>
      </c>
      <c r="F3924">
        <v>15.85</v>
      </c>
      <c r="G3924">
        <v>-102.807534025357</v>
      </c>
      <c r="H3924">
        <v>-13.7679220634787</v>
      </c>
      <c r="I3924">
        <v>-60.708513943785697</v>
      </c>
      <c r="J3924">
        <v>-1.2750618476839399</v>
      </c>
      <c r="K3924">
        <v>19.572580837011898</v>
      </c>
      <c r="L3924">
        <v>37.825625823498399</v>
      </c>
      <c r="M3924">
        <v>13.364122593269</v>
      </c>
      <c r="N3924">
        <v>1.85769085955545</v>
      </c>
      <c r="O3924">
        <v>343.533123028391</v>
      </c>
      <c r="P3924">
        <v>0</v>
      </c>
      <c r="Q3924">
        <v>-7.5143359110285995E-2</v>
      </c>
    </row>
    <row r="3925" spans="1:17" hidden="1" x14ac:dyDescent="0.3">
      <c r="A3925" t="s">
        <v>8012</v>
      </c>
      <c r="B3925" t="s">
        <v>8013</v>
      </c>
      <c r="C3925" t="str">
        <f>IFERROR(VLOOKUP(Table1[[#This Row],[Ticker]],[1]!Table1[[Symbol]:[Industry]],2,FALSE),"-")</f>
        <v>-</v>
      </c>
      <c r="D3925" t="s">
        <v>401</v>
      </c>
      <c r="E3925">
        <v>22.629842694000001</v>
      </c>
      <c r="F3925">
        <v>17.579999999999998</v>
      </c>
      <c r="G3925">
        <v>460.646235533675</v>
      </c>
      <c r="H3925">
        <v>104.30778704142099</v>
      </c>
      <c r="I3925">
        <v>296.83419697666199</v>
      </c>
      <c r="J3925">
        <v>8.9443738889931605</v>
      </c>
      <c r="K3925">
        <v>10.2688454618339</v>
      </c>
      <c r="L3925">
        <v>6.5781901021348599</v>
      </c>
      <c r="M3925">
        <v>99.9984628697202</v>
      </c>
      <c r="N3925">
        <v>1.70454625643229</v>
      </c>
      <c r="O3925">
        <v>0</v>
      </c>
      <c r="P3925">
        <v>527.85714285714198</v>
      </c>
      <c r="Q3925">
        <v>8.9483902811306998E-2</v>
      </c>
    </row>
    <row r="3926" spans="1:17" hidden="1" x14ac:dyDescent="0.3">
      <c r="A3926" t="s">
        <v>8014</v>
      </c>
      <c r="B3926" t="s">
        <v>8015</v>
      </c>
      <c r="C3926" t="str">
        <f>IFERROR(VLOOKUP(Table1[[#This Row],[Ticker]],[1]!Table1[[Symbol]:[Industry]],2,FALSE),"-")</f>
        <v>-</v>
      </c>
      <c r="D3926" t="s">
        <v>21</v>
      </c>
      <c r="E3926">
        <v>22.581</v>
      </c>
      <c r="F3926">
        <v>75.27</v>
      </c>
      <c r="G3926">
        <v>55.2820736839642</v>
      </c>
      <c r="H3926">
        <v>16.9764316698516</v>
      </c>
      <c r="I3926">
        <v>-19.839427165873399</v>
      </c>
      <c r="J3926">
        <v>-3.4842121744813199</v>
      </c>
      <c r="K3926">
        <v>69.297776770676094</v>
      </c>
      <c r="L3926">
        <v>62.782424156115901</v>
      </c>
      <c r="M3926">
        <v>61.897872678520201</v>
      </c>
      <c r="N3926">
        <v>0.89030705669757004</v>
      </c>
      <c r="O3926">
        <v>36.123289491165103</v>
      </c>
      <c r="P3926">
        <v>114.322323462414</v>
      </c>
      <c r="Q3926">
        <v>0.12685494162400099</v>
      </c>
    </row>
    <row r="3927" spans="1:17" hidden="1" x14ac:dyDescent="0.3">
      <c r="A3927" t="s">
        <v>8016</v>
      </c>
      <c r="B3927" t="s">
        <v>8017</v>
      </c>
      <c r="C3927" t="str">
        <f>IFERROR(VLOOKUP(Table1[[#This Row],[Ticker]],[1]!Table1[[Symbol]:[Industry]],2,FALSE),"-")</f>
        <v>-</v>
      </c>
      <c r="E3927">
        <v>22.519000399999999</v>
      </c>
      <c r="F3927">
        <v>53.53</v>
      </c>
      <c r="G3927">
        <v>100.988730248263</v>
      </c>
      <c r="H3927">
        <v>33.747095521880297</v>
      </c>
      <c r="I3927">
        <v>44.288958477256898</v>
      </c>
      <c r="J3927">
        <v>21.592408031834101</v>
      </c>
      <c r="K3927">
        <v>37.2531118276044</v>
      </c>
      <c r="L3927">
        <v>32.0779832350145</v>
      </c>
      <c r="M3927">
        <v>92.653015556094701</v>
      </c>
      <c r="N3927">
        <v>2.37545847074548</v>
      </c>
      <c r="O3927">
        <v>0</v>
      </c>
      <c r="P3927">
        <v>150.374181478016</v>
      </c>
      <c r="Q3927">
        <v>0.10033276742813001</v>
      </c>
    </row>
    <row r="3928" spans="1:17" hidden="1" x14ac:dyDescent="0.3">
      <c r="A3928" t="s">
        <v>8018</v>
      </c>
      <c r="B3928" t="s">
        <v>8019</v>
      </c>
      <c r="C3928" t="str">
        <f>IFERROR(VLOOKUP(Table1[[#This Row],[Ticker]],[1]!Table1[[Symbol]:[Industry]],2,FALSE),"-")</f>
        <v>-</v>
      </c>
      <c r="E3928">
        <v>22.488410699999999</v>
      </c>
      <c r="F3928">
        <v>24.29</v>
      </c>
      <c r="G3928">
        <v>-3.10917463240424</v>
      </c>
      <c r="H3928">
        <v>-7.5805119999002697</v>
      </c>
      <c r="I3928">
        <v>10.0572891818748</v>
      </c>
      <c r="J3928">
        <v>1.86301346612358</v>
      </c>
      <c r="K3928">
        <v>21.601339521452399</v>
      </c>
      <c r="L3928">
        <v>19.5605104416572</v>
      </c>
      <c r="M3928">
        <v>62.4155337835955</v>
      </c>
      <c r="N3928">
        <v>0.83475247371800998</v>
      </c>
      <c r="O3928">
        <v>24.248662000823298</v>
      </c>
      <c r="P3928">
        <v>73.499999999999901</v>
      </c>
      <c r="Q3928">
        <v>0.12665991879124</v>
      </c>
    </row>
    <row r="3929" spans="1:17" hidden="1" x14ac:dyDescent="0.3">
      <c r="A3929" t="s">
        <v>8020</v>
      </c>
      <c r="B3929" t="s">
        <v>8021</v>
      </c>
      <c r="C3929" t="str">
        <f>IFERROR(VLOOKUP(Table1[[#This Row],[Ticker]],[1]!Table1[[Symbol]:[Industry]],2,FALSE),"-")</f>
        <v>-</v>
      </c>
      <c r="D3929" t="s">
        <v>718</v>
      </c>
      <c r="E3929">
        <v>22.46870916</v>
      </c>
      <c r="F3929">
        <v>114.28</v>
      </c>
      <c r="G3929">
        <v>9.0458591959121399</v>
      </c>
      <c r="H3929">
        <v>-3.1911781787912301</v>
      </c>
      <c r="I3929">
        <v>5.2072440845935999</v>
      </c>
      <c r="J3929">
        <v>-1.9470335541384001</v>
      </c>
      <c r="K3929">
        <v>110.03694670260001</v>
      </c>
      <c r="L3929">
        <v>99.941037103285694</v>
      </c>
      <c r="M3929">
        <v>31.967359018905899</v>
      </c>
      <c r="N3929">
        <v>2.5074619483649201</v>
      </c>
      <c r="O3929">
        <v>4.7427371368568396</v>
      </c>
      <c r="P3929">
        <v>38.4876393601551</v>
      </c>
    </row>
    <row r="3930" spans="1:17" hidden="1" x14ac:dyDescent="0.3">
      <c r="A3930" t="s">
        <v>8022</v>
      </c>
      <c r="B3930" t="s">
        <v>8023</v>
      </c>
      <c r="C3930" t="str">
        <f>IFERROR(VLOOKUP(Table1[[#This Row],[Ticker]],[1]!Table1[[Symbol]:[Industry]],2,FALSE),"-")</f>
        <v>-</v>
      </c>
      <c r="D3930" t="s">
        <v>46</v>
      </c>
      <c r="E3930">
        <v>22.354376599999998</v>
      </c>
      <c r="F3930">
        <v>13.27</v>
      </c>
      <c r="G3930">
        <v>254.87546189470601</v>
      </c>
      <c r="H3930">
        <v>90.823728857465696</v>
      </c>
      <c r="I3930">
        <v>187.545520405714</v>
      </c>
      <c r="J3930">
        <v>6.87123906669677</v>
      </c>
      <c r="K3930">
        <v>8.60789458538747</v>
      </c>
      <c r="L3930">
        <v>5.89761863553891</v>
      </c>
      <c r="M3930">
        <v>96.113511217574001</v>
      </c>
      <c r="N3930">
        <v>1.3327681313186699</v>
      </c>
      <c r="O3930">
        <v>0</v>
      </c>
      <c r="P3930">
        <v>322.61146496815201</v>
      </c>
      <c r="Q3930">
        <v>0.104733335093736</v>
      </c>
    </row>
    <row r="3931" spans="1:17" hidden="1" x14ac:dyDescent="0.3">
      <c r="A3931" t="s">
        <v>8024</v>
      </c>
      <c r="B3931" t="s">
        <v>8025</v>
      </c>
      <c r="C3931" t="str">
        <f>IFERROR(VLOOKUP(Table1[[#This Row],[Ticker]],[1]!Table1[[Symbol]:[Industry]],2,FALSE),"-")</f>
        <v>-</v>
      </c>
      <c r="D3931" t="s">
        <v>75</v>
      </c>
      <c r="E3931">
        <v>22.2910282</v>
      </c>
      <c r="F3931">
        <v>23.99</v>
      </c>
      <c r="G3931">
        <v>-43.7551250105424</v>
      </c>
      <c r="H3931">
        <v>-7.7017891020845397</v>
      </c>
      <c r="I3931">
        <v>-25.708048296885799</v>
      </c>
      <c r="J3931">
        <v>-4.4552738618182097</v>
      </c>
      <c r="K3931">
        <v>24.965786756980599</v>
      </c>
      <c r="L3931">
        <v>27.838290337981199</v>
      </c>
      <c r="M3931">
        <v>41.360498459668499</v>
      </c>
      <c r="N3931">
        <v>0.84567966321365695</v>
      </c>
      <c r="O3931">
        <v>27.136306794497699</v>
      </c>
      <c r="P3931">
        <v>8.8475499092558891</v>
      </c>
      <c r="Q3931">
        <v>-1.045390488404E-3</v>
      </c>
    </row>
    <row r="3932" spans="1:17" hidden="1" x14ac:dyDescent="0.3">
      <c r="A3932" t="s">
        <v>8026</v>
      </c>
      <c r="B3932" t="s">
        <v>8027</v>
      </c>
      <c r="C3932" t="str">
        <f>IFERROR(VLOOKUP(Table1[[#This Row],[Ticker]],[1]!Table1[[Symbol]:[Industry]],2,FALSE),"-")</f>
        <v>-</v>
      </c>
      <c r="D3932" t="s">
        <v>617</v>
      </c>
      <c r="E3932">
        <v>22.2239808</v>
      </c>
      <c r="F3932">
        <v>29.01</v>
      </c>
      <c r="G3932">
        <v>4.2709004130318604</v>
      </c>
      <c r="H3932">
        <v>9.3816497436921598</v>
      </c>
      <c r="I3932">
        <v>-22.1887708395946</v>
      </c>
      <c r="J3932">
        <v>6.3730530535727796</v>
      </c>
      <c r="K3932">
        <v>28.901724037625701</v>
      </c>
      <c r="L3932">
        <v>28.394364952962</v>
      </c>
      <c r="M3932">
        <v>48.8495653424593</v>
      </c>
      <c r="N3932">
        <v>1.0074342871592601</v>
      </c>
      <c r="O3932">
        <v>58.048948638400503</v>
      </c>
      <c r="P3932">
        <v>41.443198439785398</v>
      </c>
      <c r="Q3932">
        <v>4.2324665819519998E-2</v>
      </c>
    </row>
    <row r="3933" spans="1:17" hidden="1" x14ac:dyDescent="0.3">
      <c r="A3933" t="s">
        <v>8028</v>
      </c>
      <c r="B3933" t="s">
        <v>8029</v>
      </c>
      <c r="C3933" t="str">
        <f>IFERROR(VLOOKUP(Table1[[#This Row],[Ticker]],[1]!Table1[[Symbol]:[Industry]],2,FALSE),"-")</f>
        <v>-</v>
      </c>
      <c r="D3933" t="s">
        <v>336</v>
      </c>
      <c r="E3933">
        <v>22.197317760000001</v>
      </c>
      <c r="F3933">
        <v>36.39</v>
      </c>
      <c r="G3933">
        <v>-53.053764466324701</v>
      </c>
      <c r="H3933">
        <v>-5.8008117372552697</v>
      </c>
      <c r="I3933">
        <v>-9.5825225986715292</v>
      </c>
      <c r="J3933">
        <v>-4.8845139380500804</v>
      </c>
      <c r="K3933">
        <v>38.252545827863798</v>
      </c>
      <c r="L3933">
        <v>38.420525991574401</v>
      </c>
      <c r="M3933">
        <v>36.766266260279103</v>
      </c>
      <c r="N3933">
        <v>0.50295096300973896</v>
      </c>
      <c r="O3933">
        <v>58.175322890904098</v>
      </c>
      <c r="P3933">
        <v>12.24552745219</v>
      </c>
      <c r="Q3933">
        <v>9.0255447749625003E-2</v>
      </c>
    </row>
    <row r="3934" spans="1:17" hidden="1" x14ac:dyDescent="0.3">
      <c r="A3934" t="s">
        <v>8030</v>
      </c>
      <c r="B3934" t="s">
        <v>8031</v>
      </c>
      <c r="C3934" t="str">
        <f>IFERROR(VLOOKUP(Table1[[#This Row],[Ticker]],[1]!Table1[[Symbol]:[Industry]],2,FALSE),"-")</f>
        <v>-</v>
      </c>
      <c r="D3934" t="s">
        <v>188</v>
      </c>
      <c r="E3934">
        <v>22.188840299999999</v>
      </c>
      <c r="F3934">
        <v>45.9</v>
      </c>
      <c r="G3934">
        <v>83.282599170038907</v>
      </c>
      <c r="H3934">
        <v>-12.5862905094772</v>
      </c>
      <c r="I3934">
        <v>-2.4564729461878598</v>
      </c>
      <c r="J3934">
        <v>3.63922386660176</v>
      </c>
      <c r="K3934">
        <v>45.452500161800003</v>
      </c>
      <c r="L3934">
        <v>39.1913930309492</v>
      </c>
      <c r="M3934">
        <v>61.181552145531903</v>
      </c>
      <c r="N3934">
        <v>0.158102766798418</v>
      </c>
      <c r="O3934">
        <v>10.8932461873638</v>
      </c>
      <c r="P3934">
        <v>108.636363636363</v>
      </c>
    </row>
    <row r="3935" spans="1:17" hidden="1" x14ac:dyDescent="0.3">
      <c r="A3935" t="s">
        <v>8032</v>
      </c>
      <c r="B3935" t="s">
        <v>8033</v>
      </c>
      <c r="C3935" t="str">
        <f>IFERROR(VLOOKUP(Table1[[#This Row],[Ticker]],[1]!Table1[[Symbol]:[Industry]],2,FALSE),"-")</f>
        <v>-</v>
      </c>
      <c r="E3935">
        <v>22.185566399999999</v>
      </c>
      <c r="F3935">
        <v>63.62</v>
      </c>
      <c r="G3935">
        <v>451.960210125326</v>
      </c>
      <c r="H3935">
        <v>-33.650738192460999</v>
      </c>
      <c r="I3935">
        <v>61.348486311939297</v>
      </c>
      <c r="J3935">
        <v>2.6916048189827202</v>
      </c>
      <c r="K3935">
        <v>61.655143841352299</v>
      </c>
      <c r="L3935">
        <v>44.625052878661499</v>
      </c>
      <c r="M3935">
        <v>46.198266150327299</v>
      </c>
      <c r="N3935">
        <v>0.76254796784082601</v>
      </c>
      <c r="O3935">
        <v>38.22697265011</v>
      </c>
      <c r="P3935">
        <v>477.313974591651</v>
      </c>
    </row>
    <row r="3936" spans="1:17" hidden="1" x14ac:dyDescent="0.3">
      <c r="A3936" t="s">
        <v>8034</v>
      </c>
      <c r="B3936" t="s">
        <v>8035</v>
      </c>
      <c r="C3936" t="str">
        <f>IFERROR(VLOOKUP(Table1[[#This Row],[Ticker]],[1]!Table1[[Symbol]:[Industry]],2,FALSE),"-")</f>
        <v>-</v>
      </c>
      <c r="E3936">
        <v>22.171139499999999</v>
      </c>
      <c r="F3936">
        <v>52.45</v>
      </c>
      <c r="G3936">
        <v>-24.990197684847399</v>
      </c>
      <c r="H3936">
        <v>-12.14820220482</v>
      </c>
      <c r="I3936">
        <v>11.350703572737901</v>
      </c>
      <c r="J3936">
        <v>-8.9750618476839392</v>
      </c>
      <c r="K3936">
        <v>51.7166737355818</v>
      </c>
      <c r="L3936">
        <v>53.529500424995298</v>
      </c>
      <c r="M3936">
        <v>58.8398714022901</v>
      </c>
      <c r="N3936">
        <v>0.759683794466403</v>
      </c>
      <c r="O3936">
        <v>27.264061010486099</v>
      </c>
      <c r="P3936">
        <v>42.140921409214101</v>
      </c>
    </row>
    <row r="3937" spans="1:17" hidden="1" x14ac:dyDescent="0.3">
      <c r="A3937" t="s">
        <v>8036</v>
      </c>
      <c r="B3937" t="s">
        <v>8037</v>
      </c>
      <c r="C3937" t="str">
        <f>IFERROR(VLOOKUP(Table1[[#This Row],[Ticker]],[1]!Table1[[Symbol]:[Industry]],2,FALSE),"-")</f>
        <v>-</v>
      </c>
      <c r="D3937" t="s">
        <v>401</v>
      </c>
      <c r="E3937">
        <v>22.1645</v>
      </c>
      <c r="F3937">
        <v>48.5</v>
      </c>
      <c r="G3937">
        <v>9.5933696460848594</v>
      </c>
      <c r="H3937">
        <v>14.4517776379535</v>
      </c>
      <c r="I3937">
        <v>13.287610252482301</v>
      </c>
      <c r="J3937">
        <v>-6.00138353645659</v>
      </c>
      <c r="K3937">
        <v>48.401123123173903</v>
      </c>
      <c r="L3937">
        <v>42.586857093801299</v>
      </c>
      <c r="M3937">
        <v>32.362826646639</v>
      </c>
      <c r="N3937">
        <v>0.209938736699088</v>
      </c>
      <c r="O3937">
        <v>28.494845360824701</v>
      </c>
      <c r="P3937">
        <v>89.1575663026521</v>
      </c>
      <c r="Q3937">
        <v>0.100416022870624</v>
      </c>
    </row>
    <row r="3938" spans="1:17" hidden="1" x14ac:dyDescent="0.3">
      <c r="A3938" t="s">
        <v>8038</v>
      </c>
      <c r="B3938" t="s">
        <v>8039</v>
      </c>
      <c r="C3938" t="str">
        <f>IFERROR(VLOOKUP(Table1[[#This Row],[Ticker]],[1]!Table1[[Symbol]:[Industry]],2,FALSE),"-")</f>
        <v>-</v>
      </c>
      <c r="E3938">
        <v>22.077720954</v>
      </c>
      <c r="F3938">
        <v>18.39</v>
      </c>
      <c r="G3938">
        <v>-75.651061763621996</v>
      </c>
      <c r="H3938">
        <v>-12.8640252075748</v>
      </c>
      <c r="I3938">
        <v>-46.951721204332699</v>
      </c>
      <c r="J3938">
        <v>0.74627448022174203</v>
      </c>
      <c r="K3938">
        <v>19.411698258405998</v>
      </c>
      <c r="L3938">
        <v>23.673350869709399</v>
      </c>
      <c r="M3938">
        <v>50.887171889336699</v>
      </c>
      <c r="N3938">
        <v>0.75143926141192297</v>
      </c>
      <c r="O3938">
        <v>112.07177814029301</v>
      </c>
      <c r="P3938">
        <v>6.6086956521739202</v>
      </c>
      <c r="Q3938">
        <v>0.187089770834725</v>
      </c>
    </row>
    <row r="3939" spans="1:17" hidden="1" x14ac:dyDescent="0.3">
      <c r="A3939" t="s">
        <v>8040</v>
      </c>
      <c r="B3939" t="s">
        <v>8041</v>
      </c>
      <c r="C3939" t="str">
        <f>IFERROR(VLOOKUP(Table1[[#This Row],[Ticker]],[1]!Table1[[Symbol]:[Industry]],2,FALSE),"-")</f>
        <v>-</v>
      </c>
      <c r="D3939" t="s">
        <v>546</v>
      </c>
      <c r="E3939">
        <v>22.048728000000001</v>
      </c>
      <c r="F3939">
        <v>1.04</v>
      </c>
      <c r="G3939">
        <v>-25.353764466324701</v>
      </c>
      <c r="H3939">
        <v>-5.5386575605160697</v>
      </c>
      <c r="I3939">
        <v>-51.537896046592998</v>
      </c>
      <c r="J3939">
        <v>-10.0469916722453</v>
      </c>
      <c r="K3939">
        <v>1.11363347383439</v>
      </c>
      <c r="L3939">
        <v>1.2642984817354499</v>
      </c>
      <c r="M3939">
        <v>41.116882427937099</v>
      </c>
      <c r="N3939">
        <v>2.9428787122561499</v>
      </c>
      <c r="O3939">
        <v>145.192307692307</v>
      </c>
      <c r="P3939">
        <v>22.352941176470502</v>
      </c>
      <c r="Q3939">
        <v>1.9921074342323E-2</v>
      </c>
    </row>
    <row r="3940" spans="1:17" hidden="1" x14ac:dyDescent="0.3">
      <c r="A3940" t="s">
        <v>8042</v>
      </c>
      <c r="B3940" t="s">
        <v>8043</v>
      </c>
      <c r="C3940" t="str">
        <f>IFERROR(VLOOKUP(Table1[[#This Row],[Ticker]],[1]!Table1[[Symbol]:[Industry]],2,FALSE),"-")</f>
        <v>-</v>
      </c>
      <c r="D3940" t="s">
        <v>140</v>
      </c>
      <c r="E3940">
        <v>22.02214695</v>
      </c>
      <c r="F3940">
        <v>18.350000000000001</v>
      </c>
      <c r="G3940">
        <v>-24.307508959716699</v>
      </c>
      <c r="H3940">
        <v>-1.1988638395594799</v>
      </c>
      <c r="I3940">
        <v>-6.4218845926363199</v>
      </c>
      <c r="J3940">
        <v>0.89160481898272304</v>
      </c>
      <c r="K3940">
        <v>18.233056883588599</v>
      </c>
      <c r="L3940">
        <v>18.5101579950495</v>
      </c>
      <c r="M3940">
        <v>53.581769923011699</v>
      </c>
      <c r="N3940">
        <v>1.1773546567705699</v>
      </c>
      <c r="O3940">
        <v>60.7629427792915</v>
      </c>
      <c r="P3940">
        <v>18.387096774193498</v>
      </c>
      <c r="Q3940">
        <v>7.5121512476122004E-2</v>
      </c>
    </row>
    <row r="3941" spans="1:17" hidden="1" x14ac:dyDescent="0.3">
      <c r="A3941" t="s">
        <v>8044</v>
      </c>
      <c r="B3941" t="s">
        <v>8045</v>
      </c>
      <c r="C3941" t="str">
        <f>IFERROR(VLOOKUP(Table1[[#This Row],[Ticker]],[1]!Table1[[Symbol]:[Industry]],2,FALSE),"-")</f>
        <v>-</v>
      </c>
      <c r="D3941" t="s">
        <v>1318</v>
      </c>
      <c r="E3941">
        <v>21.997200029999998</v>
      </c>
      <c r="F3941">
        <v>56.49</v>
      </c>
      <c r="G3941">
        <v>-19.205992328704799</v>
      </c>
      <c r="H3941">
        <v>-4.0530133028129898</v>
      </c>
      <c r="I3941">
        <v>-9.0505793021526806</v>
      </c>
      <c r="J3941">
        <v>0.71437477203436806</v>
      </c>
      <c r="K3941">
        <v>56.275798706638</v>
      </c>
      <c r="L3941">
        <v>55.032548328226099</v>
      </c>
      <c r="M3941">
        <v>48.752273491280398</v>
      </c>
      <c r="N3941">
        <v>1.96489517308629</v>
      </c>
      <c r="O3941">
        <v>3.73517436714463</v>
      </c>
      <c r="P3941">
        <v>8.1355283307810105</v>
      </c>
    </row>
    <row r="3942" spans="1:17" hidden="1" x14ac:dyDescent="0.3">
      <c r="A3942" t="s">
        <v>8046</v>
      </c>
      <c r="B3942" t="s">
        <v>8047</v>
      </c>
      <c r="C3942" t="str">
        <f>IFERROR(VLOOKUP(Table1[[#This Row],[Ticker]],[1]!Table1[[Symbol]:[Industry]],2,FALSE),"-")</f>
        <v>-</v>
      </c>
      <c r="D3942" t="s">
        <v>401</v>
      </c>
      <c r="E3942">
        <v>21.951041799999999</v>
      </c>
      <c r="F3942">
        <v>35.89</v>
      </c>
      <c r="G3942">
        <v>-18.538288275848501</v>
      </c>
      <c r="H3942">
        <v>-1.8933812681809501</v>
      </c>
      <c r="I3942">
        <v>-36.205757837806402</v>
      </c>
      <c r="J3942">
        <v>1.25509408053023</v>
      </c>
      <c r="K3942">
        <v>34.206111458943099</v>
      </c>
      <c r="L3942">
        <v>34.617825076741397</v>
      </c>
      <c r="M3942">
        <v>73.492158912793002</v>
      </c>
      <c r="N3942">
        <v>1.9582853807398299</v>
      </c>
      <c r="O3942">
        <v>43.215380328782302</v>
      </c>
      <c r="P3942">
        <v>42.138613861386098</v>
      </c>
      <c r="Q3942">
        <v>2.7918070729789999E-3</v>
      </c>
    </row>
    <row r="3943" spans="1:17" hidden="1" x14ac:dyDescent="0.3">
      <c r="A3943" t="s">
        <v>8048</v>
      </c>
      <c r="B3943" t="s">
        <v>8049</v>
      </c>
      <c r="C3943" t="str">
        <f>IFERROR(VLOOKUP(Table1[[#This Row],[Ticker]],[1]!Table1[[Symbol]:[Industry]],2,FALSE),"-")</f>
        <v>-</v>
      </c>
      <c r="D3943" t="s">
        <v>948</v>
      </c>
      <c r="E3943">
        <v>21.94182</v>
      </c>
      <c r="F3943">
        <v>10.74</v>
      </c>
      <c r="G3943">
        <v>-35.9282856986311</v>
      </c>
      <c r="H3943">
        <v>-5.4406183448297902</v>
      </c>
      <c r="I3943">
        <v>-48.150455845282302</v>
      </c>
      <c r="J3943">
        <v>-3.0675146778726199</v>
      </c>
      <c r="K3943">
        <v>10.824168362873801</v>
      </c>
      <c r="L3943">
        <v>12.5084251195167</v>
      </c>
      <c r="M3943">
        <v>57.226433019218298</v>
      </c>
      <c r="N3943">
        <v>1.3317002561367699</v>
      </c>
      <c r="O3943">
        <v>63.873370577281101</v>
      </c>
      <c r="P3943">
        <v>30.816077953714899</v>
      </c>
      <c r="Q3943">
        <v>-0.100129731674966</v>
      </c>
    </row>
    <row r="3944" spans="1:17" hidden="1" x14ac:dyDescent="0.3">
      <c r="A3944" t="s">
        <v>8050</v>
      </c>
      <c r="B3944" t="s">
        <v>8051</v>
      </c>
      <c r="C3944" t="str">
        <f>IFERROR(VLOOKUP(Table1[[#This Row],[Ticker]],[1]!Table1[[Symbol]:[Industry]],2,FALSE),"-")</f>
        <v>-</v>
      </c>
      <c r="E3944">
        <v>21.917245999999999</v>
      </c>
      <c r="F3944">
        <v>24.05</v>
      </c>
      <c r="G3944">
        <v>78.459794855709106</v>
      </c>
      <c r="H3944">
        <v>-0.78534672084004398</v>
      </c>
      <c r="I3944">
        <v>-0.45384720506910398</v>
      </c>
      <c r="J3944">
        <v>-5.2750618476839399</v>
      </c>
      <c r="K3944">
        <v>24.202997985986901</v>
      </c>
      <c r="L3944">
        <v>21.283989161867002</v>
      </c>
      <c r="M3944">
        <v>43.484011267757502</v>
      </c>
      <c r="N3944">
        <v>0.74534190382593901</v>
      </c>
      <c r="O3944">
        <v>33.014553014553002</v>
      </c>
      <c r="P3944">
        <v>103.813559322033</v>
      </c>
      <c r="Q3944">
        <v>0.11157189739093901</v>
      </c>
    </row>
    <row r="3945" spans="1:17" hidden="1" x14ac:dyDescent="0.3">
      <c r="A3945" t="s">
        <v>8052</v>
      </c>
      <c r="B3945" t="s">
        <v>8053</v>
      </c>
      <c r="C3945" t="str">
        <f>IFERROR(VLOOKUP(Table1[[#This Row],[Ticker]],[1]!Table1[[Symbol]:[Industry]],2,FALSE),"-")</f>
        <v>-</v>
      </c>
      <c r="D3945" t="s">
        <v>539</v>
      </c>
      <c r="E3945">
        <v>21.877884000000002</v>
      </c>
      <c r="F3945">
        <v>72.239999999999995</v>
      </c>
      <c r="G3945">
        <v>-8.4983778600484303</v>
      </c>
      <c r="H3945">
        <v>-2.39651348920242</v>
      </c>
      <c r="I3945">
        <v>-16.6114898114676</v>
      </c>
      <c r="J3945">
        <v>-1.94638668670298</v>
      </c>
      <c r="K3945">
        <v>71.091223025482293</v>
      </c>
      <c r="L3945">
        <v>69.674408222300102</v>
      </c>
      <c r="M3945">
        <v>59.030787372056103</v>
      </c>
      <c r="N3945">
        <v>1.00358227992343</v>
      </c>
      <c r="O3945">
        <v>16.279069767441801</v>
      </c>
      <c r="P3945">
        <v>38.923076923076898</v>
      </c>
      <c r="Q3945">
        <v>-9.4175955347828993E-2</v>
      </c>
    </row>
    <row r="3946" spans="1:17" hidden="1" x14ac:dyDescent="0.3">
      <c r="A3946" t="s">
        <v>8054</v>
      </c>
      <c r="B3946" t="s">
        <v>8055</v>
      </c>
      <c r="C3946" t="str">
        <f>IFERROR(VLOOKUP(Table1[[#This Row],[Ticker]],[1]!Table1[[Symbol]:[Industry]],2,FALSE),"-")</f>
        <v>-</v>
      </c>
      <c r="E3946">
        <v>21.7348</v>
      </c>
      <c r="F3946">
        <v>67</v>
      </c>
      <c r="G3946">
        <v>-30.987567283226099</v>
      </c>
      <c r="H3946">
        <v>-4.4225187973184799</v>
      </c>
      <c r="I3946">
        <v>-12.0030123256628</v>
      </c>
      <c r="J3946">
        <v>1.01501448819391</v>
      </c>
      <c r="K3946">
        <v>67.025658212055106</v>
      </c>
      <c r="L3946">
        <v>69.026698207951995</v>
      </c>
      <c r="M3946">
        <v>70.999419669693793</v>
      </c>
      <c r="N3946">
        <v>1.2042502951593801</v>
      </c>
      <c r="O3946">
        <v>43.283582089552198</v>
      </c>
      <c r="P3946">
        <v>19.6428571428571</v>
      </c>
    </row>
    <row r="3947" spans="1:17" hidden="1" x14ac:dyDescent="0.3">
      <c r="A3947" t="s">
        <v>8056</v>
      </c>
      <c r="B3947" t="s">
        <v>8057</v>
      </c>
      <c r="C3947" t="str">
        <f>IFERROR(VLOOKUP(Table1[[#This Row],[Ticker]],[1]!Table1[[Symbol]:[Industry]],2,FALSE),"-")</f>
        <v>-</v>
      </c>
      <c r="E3947">
        <v>21.637759500000001</v>
      </c>
      <c r="F3947">
        <v>20.05</v>
      </c>
      <c r="G3947">
        <v>1.46470485688843</v>
      </c>
      <c r="H3947">
        <v>-11.303552062260801</v>
      </c>
      <c r="I3947">
        <v>-21.524672975482201</v>
      </c>
      <c r="J3947">
        <v>-1.2750618476839399</v>
      </c>
      <c r="K3947">
        <v>22.628115331442199</v>
      </c>
      <c r="L3947">
        <v>21.543913871326701</v>
      </c>
      <c r="M3947">
        <v>28.728834083320599</v>
      </c>
      <c r="N3947">
        <v>1.07355771150237</v>
      </c>
      <c r="O3947">
        <v>54.513715710723098</v>
      </c>
      <c r="P3947">
        <v>47.426470588235297</v>
      </c>
      <c r="Q3947">
        <v>-8.9202063814479999E-3</v>
      </c>
    </row>
    <row r="3948" spans="1:17" hidden="1" x14ac:dyDescent="0.3">
      <c r="A3948" t="s">
        <v>8058</v>
      </c>
      <c r="B3948" t="s">
        <v>8059</v>
      </c>
      <c r="C3948" t="str">
        <f>IFERROR(VLOOKUP(Table1[[#This Row],[Ticker]],[1]!Table1[[Symbol]:[Industry]],2,FALSE),"-")</f>
        <v>-</v>
      </c>
      <c r="D3948" t="s">
        <v>617</v>
      </c>
      <c r="E3948">
        <v>21.602940480000001</v>
      </c>
      <c r="F3948">
        <v>3.52</v>
      </c>
      <c r="G3948">
        <v>-67.931252231414405</v>
      </c>
      <c r="H3948">
        <v>-2.11022031735533</v>
      </c>
      <c r="I3948">
        <v>-56.306809794017198</v>
      </c>
      <c r="J3948">
        <v>-1.2750618476839399</v>
      </c>
      <c r="K3948">
        <v>3.5139405433305</v>
      </c>
      <c r="L3948">
        <v>4.3008624423099802</v>
      </c>
      <c r="M3948">
        <v>98.357265219866306</v>
      </c>
      <c r="N3948">
        <v>0.15151515151515099</v>
      </c>
      <c r="O3948">
        <v>108.806818181818</v>
      </c>
      <c r="P3948">
        <v>7.9754601226993804</v>
      </c>
    </row>
    <row r="3949" spans="1:17" hidden="1" x14ac:dyDescent="0.3">
      <c r="A3949" t="s">
        <v>8060</v>
      </c>
      <c r="B3949" t="s">
        <v>8061</v>
      </c>
      <c r="C3949" t="str">
        <f>IFERROR(VLOOKUP(Table1[[#This Row],[Ticker]],[1]!Table1[[Symbol]:[Industry]],2,FALSE),"-")</f>
        <v>-</v>
      </c>
      <c r="D3949" t="s">
        <v>140</v>
      </c>
      <c r="E3949">
        <v>21.574308200000001</v>
      </c>
      <c r="F3949">
        <v>15.41</v>
      </c>
      <c r="G3949">
        <v>30.460189022047299</v>
      </c>
      <c r="H3949">
        <v>-39.071377931079901</v>
      </c>
      <c r="I3949">
        <v>-38.517080041447201</v>
      </c>
      <c r="J3949">
        <v>-14.4092219378755</v>
      </c>
      <c r="K3949">
        <v>20.238224387877899</v>
      </c>
      <c r="L3949">
        <v>20.177646882234701</v>
      </c>
      <c r="M3949">
        <v>8.4524871048165995</v>
      </c>
      <c r="N3949">
        <v>0.58408993373128004</v>
      </c>
      <c r="O3949">
        <v>87.086307592472394</v>
      </c>
      <c r="P3949">
        <v>55.813953488372</v>
      </c>
    </row>
    <row r="3950" spans="1:17" hidden="1" x14ac:dyDescent="0.3">
      <c r="A3950" t="s">
        <v>8062</v>
      </c>
      <c r="B3950" t="s">
        <v>8063</v>
      </c>
      <c r="C3950" t="str">
        <f>IFERROR(VLOOKUP(Table1[[#This Row],[Ticker]],[1]!Table1[[Symbol]:[Industry]],2,FALSE),"-")</f>
        <v>-</v>
      </c>
      <c r="D3950" t="s">
        <v>401</v>
      </c>
      <c r="E3950">
        <v>21.5718</v>
      </c>
      <c r="F3950">
        <v>13.74</v>
      </c>
      <c r="G3950">
        <v>99.892137173019506</v>
      </c>
      <c r="H3950">
        <v>-2.1058558684106501</v>
      </c>
      <c r="I3950">
        <v>55.557963284093297</v>
      </c>
      <c r="J3950">
        <v>-3.90132447394656</v>
      </c>
      <c r="K3950">
        <v>13.2232057935545</v>
      </c>
      <c r="L3950">
        <v>10.325655739756099</v>
      </c>
      <c r="M3950">
        <v>35.544034365471099</v>
      </c>
      <c r="N3950">
        <v>1.4241530080881599</v>
      </c>
      <c r="O3950">
        <v>21.106259097525399</v>
      </c>
      <c r="P3950">
        <v>200</v>
      </c>
      <c r="Q3950">
        <v>6.9576347935381005E-2</v>
      </c>
    </row>
    <row r="3951" spans="1:17" hidden="1" x14ac:dyDescent="0.3">
      <c r="A3951" t="s">
        <v>8064</v>
      </c>
      <c r="B3951" t="s">
        <v>8065</v>
      </c>
      <c r="C3951" t="str">
        <f>IFERROR(VLOOKUP(Table1[[#This Row],[Ticker]],[1]!Table1[[Symbol]:[Industry]],2,FALSE),"-")</f>
        <v>-</v>
      </c>
      <c r="D3951" t="s">
        <v>151</v>
      </c>
      <c r="E3951">
        <v>21.540624300000001</v>
      </c>
      <c r="F3951">
        <v>35.76</v>
      </c>
      <c r="G3951">
        <v>6.0005211613242402</v>
      </c>
      <c r="H3951">
        <v>-26.978015672924101</v>
      </c>
      <c r="I3951">
        <v>16.301385421854199</v>
      </c>
      <c r="J3951">
        <v>-6.7374376683777299</v>
      </c>
      <c r="K3951">
        <v>36.173688167836701</v>
      </c>
      <c r="L3951">
        <v>29.547450469811501</v>
      </c>
      <c r="M3951">
        <v>60.564864984724402</v>
      </c>
      <c r="N3951">
        <v>0.253937308368334</v>
      </c>
      <c r="O3951">
        <v>29.138702460850102</v>
      </c>
      <c r="P3951">
        <v>83.290620194771805</v>
      </c>
      <c r="Q3951">
        <v>0.181045515417326</v>
      </c>
    </row>
    <row r="3952" spans="1:17" hidden="1" x14ac:dyDescent="0.3">
      <c r="A3952" t="s">
        <v>8066</v>
      </c>
      <c r="B3952" t="s">
        <v>8067</v>
      </c>
      <c r="C3952" t="str">
        <f>IFERROR(VLOOKUP(Table1[[#This Row],[Ticker]],[1]!Table1[[Symbol]:[Industry]],2,FALSE),"-")</f>
        <v>-</v>
      </c>
      <c r="D3952" t="s">
        <v>46</v>
      </c>
      <c r="E3952">
        <v>21.537749999999999</v>
      </c>
      <c r="F3952">
        <v>66.27</v>
      </c>
      <c r="G3952">
        <v>433.41520686588399</v>
      </c>
      <c r="H3952">
        <v>92.2293103861562</v>
      </c>
      <c r="I3952">
        <v>243.713573825705</v>
      </c>
      <c r="J3952">
        <v>-4.0194117156029403</v>
      </c>
      <c r="K3952">
        <v>45.843526035618297</v>
      </c>
      <c r="L3952">
        <v>29.652615064568</v>
      </c>
      <c r="M3952">
        <v>78.399991127562302</v>
      </c>
      <c r="N3952">
        <v>1.66330441475969</v>
      </c>
      <c r="O3952">
        <v>4.8740003017957001</v>
      </c>
      <c r="P3952">
        <v>458.76897133220899</v>
      </c>
    </row>
    <row r="3953" spans="1:17" hidden="1" x14ac:dyDescent="0.3">
      <c r="A3953" t="s">
        <v>8068</v>
      </c>
      <c r="B3953" t="s">
        <v>8069</v>
      </c>
      <c r="C3953" t="str">
        <f>IFERROR(VLOOKUP(Table1[[#This Row],[Ticker]],[1]!Table1[[Symbol]:[Industry]],2,FALSE),"-")</f>
        <v>-</v>
      </c>
      <c r="D3953" t="s">
        <v>333</v>
      </c>
      <c r="E3953">
        <v>21.515447519999999</v>
      </c>
      <c r="F3953">
        <v>15.45</v>
      </c>
      <c r="G3953">
        <v>31.0707307539022</v>
      </c>
      <c r="H3953">
        <v>-5.8067335409082297</v>
      </c>
      <c r="I3953">
        <v>-45.177752810091803</v>
      </c>
      <c r="J3953">
        <v>-0.37066908282607203</v>
      </c>
      <c r="K3953">
        <v>15.867172986410999</v>
      </c>
      <c r="L3953">
        <v>16.336437276779701</v>
      </c>
      <c r="M3953">
        <v>60.405562486453</v>
      </c>
      <c r="N3953">
        <v>1.40952476236752</v>
      </c>
      <c r="O3953">
        <v>60.965553930043797</v>
      </c>
      <c r="P3953">
        <v>60.626698340539697</v>
      </c>
      <c r="Q3953">
        <v>3.9117856294114003E-2</v>
      </c>
    </row>
    <row r="3954" spans="1:17" hidden="1" x14ac:dyDescent="0.3">
      <c r="A3954" t="s">
        <v>8070</v>
      </c>
      <c r="B3954" t="s">
        <v>8071</v>
      </c>
      <c r="C3954" t="str">
        <f>IFERROR(VLOOKUP(Table1[[#This Row],[Ticker]],[1]!Table1[[Symbol]:[Industry]],2,FALSE),"-")</f>
        <v>-</v>
      </c>
      <c r="D3954" t="s">
        <v>718</v>
      </c>
      <c r="E3954">
        <v>21.450464595</v>
      </c>
      <c r="F3954">
        <v>40.24</v>
      </c>
      <c r="G3954">
        <v>3.3410531920245901</v>
      </c>
      <c r="H3954">
        <v>7.4434152686155599</v>
      </c>
      <c r="I3954">
        <v>-2.8035550665040501</v>
      </c>
      <c r="J3954">
        <v>2.81290710445059</v>
      </c>
      <c r="K3954">
        <v>37.322808326906603</v>
      </c>
      <c r="L3954">
        <v>36.156944988779799</v>
      </c>
      <c r="M3954">
        <v>53.954400247966703</v>
      </c>
      <c r="N3954">
        <v>1.3000089661077401</v>
      </c>
      <c r="O3954">
        <v>3.2803180914512802</v>
      </c>
      <c r="P3954">
        <v>33.0247933884297</v>
      </c>
      <c r="Q3954">
        <v>5.7901449305412002E-2</v>
      </c>
    </row>
    <row r="3955" spans="1:17" hidden="1" x14ac:dyDescent="0.3">
      <c r="A3955" t="s">
        <v>8072</v>
      </c>
      <c r="B3955" t="s">
        <v>8073</v>
      </c>
      <c r="C3955" t="str">
        <f>IFERROR(VLOOKUP(Table1[[#This Row],[Ticker]],[1]!Table1[[Symbol]:[Industry]],2,FALSE),"-")</f>
        <v>-</v>
      </c>
      <c r="D3955" t="s">
        <v>1415</v>
      </c>
      <c r="E3955">
        <v>21.426862367999998</v>
      </c>
      <c r="F3955">
        <v>9.74</v>
      </c>
      <c r="G3955">
        <v>-45.1891554128267</v>
      </c>
      <c r="H3955">
        <v>1.3894470146473299</v>
      </c>
      <c r="I3955">
        <v>-44.175714275523497</v>
      </c>
      <c r="J3955">
        <v>0.17421351463490001</v>
      </c>
      <c r="K3955">
        <v>10.0707714217892</v>
      </c>
      <c r="L3955">
        <v>12.358518093260001</v>
      </c>
      <c r="M3955">
        <v>40.2613091078412</v>
      </c>
      <c r="N3955">
        <v>1.1396503449281701</v>
      </c>
      <c r="O3955">
        <v>70.431211498973298</v>
      </c>
      <c r="P3955">
        <v>8.2222222222222197</v>
      </c>
      <c r="Q3955">
        <v>-1.7124988516777E-2</v>
      </c>
    </row>
    <row r="3956" spans="1:17" hidden="1" x14ac:dyDescent="0.3">
      <c r="A3956" t="s">
        <v>8074</v>
      </c>
      <c r="B3956" t="s">
        <v>8075</v>
      </c>
      <c r="C3956" t="str">
        <f>IFERROR(VLOOKUP(Table1[[#This Row],[Ticker]],[1]!Table1[[Symbol]:[Industry]],2,FALSE),"-")</f>
        <v>-</v>
      </c>
      <c r="D3956" t="s">
        <v>546</v>
      </c>
      <c r="E3956">
        <v>21.408000000000001</v>
      </c>
      <c r="F3956">
        <v>6.65</v>
      </c>
      <c r="G3956">
        <v>-56.078678167592997</v>
      </c>
      <c r="H3956">
        <v>-7.3043086155937704</v>
      </c>
      <c r="I3956">
        <v>-69.651394631814995</v>
      </c>
      <c r="J3956">
        <v>-4.6581718016098801</v>
      </c>
      <c r="K3956">
        <v>13.133319987781499</v>
      </c>
      <c r="L3956">
        <v>13.015513366554501</v>
      </c>
      <c r="M3956">
        <v>2.8774109252751E-2</v>
      </c>
      <c r="N3956">
        <v>1.0454477124053301</v>
      </c>
      <c r="O3956">
        <v>183.60902255638999</v>
      </c>
      <c r="P3956">
        <v>3.4214618973561399</v>
      </c>
      <c r="Q3956">
        <v>-1.0234489558004999E-2</v>
      </c>
    </row>
    <row r="3957" spans="1:17" hidden="1" x14ac:dyDescent="0.3">
      <c r="A3957" t="s">
        <v>8076</v>
      </c>
      <c r="B3957" t="s">
        <v>8077</v>
      </c>
      <c r="C3957" t="str">
        <f>IFERROR(VLOOKUP(Table1[[#This Row],[Ticker]],[1]!Table1[[Symbol]:[Industry]],2,FALSE),"-")</f>
        <v>-</v>
      </c>
      <c r="E3957">
        <v>21.345870000000001</v>
      </c>
      <c r="F3957">
        <v>11.17</v>
      </c>
      <c r="G3957">
        <v>38.669730394174501</v>
      </c>
      <c r="H3957">
        <v>6.4005581257584403</v>
      </c>
      <c r="I3957">
        <v>-27.253391688333501</v>
      </c>
      <c r="J3957">
        <v>6.1777683409952999</v>
      </c>
      <c r="K3957">
        <v>10.9164266244602</v>
      </c>
      <c r="L3957">
        <v>10.560092630200399</v>
      </c>
      <c r="M3957">
        <v>55.707711889894398</v>
      </c>
      <c r="N3957">
        <v>1.27687877970127</v>
      </c>
      <c r="O3957">
        <v>43.061772605192402</v>
      </c>
      <c r="P3957">
        <v>75.628930817609998</v>
      </c>
      <c r="Q3957">
        <v>6.7115972157631001E-2</v>
      </c>
    </row>
    <row r="3958" spans="1:17" hidden="1" x14ac:dyDescent="0.3">
      <c r="A3958" t="s">
        <v>8078</v>
      </c>
      <c r="B3958" t="s">
        <v>8079</v>
      </c>
      <c r="C3958" t="str">
        <f>IFERROR(VLOOKUP(Table1[[#This Row],[Ticker]],[1]!Table1[[Symbol]:[Industry]],2,FALSE),"-")</f>
        <v>-</v>
      </c>
      <c r="E3958">
        <v>21.34168</v>
      </c>
      <c r="F3958">
        <v>29</v>
      </c>
      <c r="G3958">
        <v>6.4644173518571</v>
      </c>
      <c r="H3958">
        <v>14.349297621556699</v>
      </c>
      <c r="I3958">
        <v>39.829448407321401</v>
      </c>
      <c r="J3958">
        <v>-4.6083951810172703</v>
      </c>
      <c r="K3958">
        <v>27.848365207593901</v>
      </c>
      <c r="L3958">
        <v>23.9023167406977</v>
      </c>
      <c r="M3958">
        <v>50.363453545452103</v>
      </c>
      <c r="N3958">
        <v>0.65608110425660104</v>
      </c>
      <c r="O3958">
        <v>16.034482758620602</v>
      </c>
      <c r="P3958">
        <v>96.610169491525397</v>
      </c>
      <c r="Q3958">
        <v>9.1007560893178005E-2</v>
      </c>
    </row>
    <row r="3959" spans="1:17" hidden="1" x14ac:dyDescent="0.3">
      <c r="A3959" t="s">
        <v>8080</v>
      </c>
      <c r="B3959" t="s">
        <v>8081</v>
      </c>
      <c r="C3959" t="str">
        <f>IFERROR(VLOOKUP(Table1[[#This Row],[Ticker]],[1]!Table1[[Symbol]:[Industry]],2,FALSE),"-")</f>
        <v>-</v>
      </c>
      <c r="E3959">
        <v>21.317251450000001</v>
      </c>
      <c r="F3959">
        <v>34.869999999999997</v>
      </c>
      <c r="G3959">
        <v>11.659987989470901</v>
      </c>
      <c r="H3959">
        <v>-19.6605368992481</v>
      </c>
      <c r="I3959">
        <v>-20.696387554780301</v>
      </c>
      <c r="J3959">
        <v>-7.4336670220371603</v>
      </c>
      <c r="K3959">
        <v>37.153760909042099</v>
      </c>
      <c r="L3959">
        <v>35.824204772897303</v>
      </c>
      <c r="M3959">
        <v>39.256508590252899</v>
      </c>
      <c r="N3959">
        <v>1.4078405896606101</v>
      </c>
      <c r="O3959">
        <v>72.583882993977596</v>
      </c>
      <c r="P3959">
        <v>44.210090984284498</v>
      </c>
      <c r="Q3959">
        <v>0.19725608285865601</v>
      </c>
    </row>
    <row r="3960" spans="1:17" hidden="1" x14ac:dyDescent="0.3">
      <c r="A3960" t="s">
        <v>8082</v>
      </c>
      <c r="B3960" t="s">
        <v>8083</v>
      </c>
      <c r="C3960" t="str">
        <f>IFERROR(VLOOKUP(Table1[[#This Row],[Ticker]],[1]!Table1[[Symbol]:[Industry]],2,FALSE),"-")</f>
        <v>-</v>
      </c>
      <c r="E3960">
        <v>21.308425</v>
      </c>
      <c r="F3960">
        <v>58.6</v>
      </c>
      <c r="G3960">
        <v>-81.109295025004798</v>
      </c>
      <c r="H3960">
        <v>-3.1177652492189201</v>
      </c>
      <c r="I3960">
        <v>-68.058505389029804</v>
      </c>
      <c r="J3960">
        <v>3.4479172622161398</v>
      </c>
      <c r="M3960">
        <v>43.940318258979197</v>
      </c>
      <c r="O3960">
        <v>176.53583617747401</v>
      </c>
      <c r="P3960">
        <v>11.6828663998475</v>
      </c>
    </row>
    <row r="3961" spans="1:17" hidden="1" x14ac:dyDescent="0.3">
      <c r="A3961" t="s">
        <v>8084</v>
      </c>
      <c r="B3961" t="s">
        <v>8085</v>
      </c>
      <c r="C3961" t="str">
        <f>IFERROR(VLOOKUP(Table1[[#This Row],[Ticker]],[1]!Table1[[Symbol]:[Industry]],2,FALSE),"-")</f>
        <v>-</v>
      </c>
      <c r="E3961">
        <v>21.29665</v>
      </c>
      <c r="F3961">
        <v>32.64</v>
      </c>
      <c r="G3961">
        <v>25.408360244991599</v>
      </c>
      <c r="H3961">
        <v>-7.4994418742415601</v>
      </c>
      <c r="I3961">
        <v>-7.0174864330928397</v>
      </c>
      <c r="J3961">
        <v>-1.2750618476839399</v>
      </c>
      <c r="K3961">
        <v>32.370322393168003</v>
      </c>
      <c r="L3961">
        <v>29.524895809802199</v>
      </c>
      <c r="M3961">
        <v>1.5738798927461899</v>
      </c>
      <c r="N3961">
        <v>0</v>
      </c>
      <c r="O3961">
        <v>0.24509803921568499</v>
      </c>
      <c r="P3961">
        <v>94.285714285714207</v>
      </c>
    </row>
    <row r="3962" spans="1:17" hidden="1" x14ac:dyDescent="0.3">
      <c r="A3962" t="s">
        <v>8086</v>
      </c>
      <c r="B3962" t="s">
        <v>8087</v>
      </c>
      <c r="C3962" t="str">
        <f>IFERROR(VLOOKUP(Table1[[#This Row],[Ticker]],[1]!Table1[[Symbol]:[Industry]],2,FALSE),"-")</f>
        <v>-</v>
      </c>
      <c r="E3962">
        <v>21.279240000000001</v>
      </c>
      <c r="F3962">
        <v>9.18</v>
      </c>
      <c r="G3962">
        <v>-40.583122264489802</v>
      </c>
      <c r="H3962">
        <v>-3.6397927514345398</v>
      </c>
      <c r="I3962">
        <v>-33.541473864124299</v>
      </c>
      <c r="J3962">
        <v>1.98075210580443</v>
      </c>
      <c r="K3962">
        <v>8.6182528714937998</v>
      </c>
      <c r="L3962">
        <v>9.2538866676704803</v>
      </c>
      <c r="M3962">
        <v>70.768357883899299</v>
      </c>
      <c r="N3962">
        <v>0.74258786569801605</v>
      </c>
      <c r="O3962">
        <v>51.960784313725398</v>
      </c>
      <c r="P3962">
        <v>23.387096774193498</v>
      </c>
    </row>
    <row r="3963" spans="1:17" hidden="1" x14ac:dyDescent="0.3">
      <c r="A3963" t="s">
        <v>8088</v>
      </c>
      <c r="B3963" t="s">
        <v>8089</v>
      </c>
      <c r="C3963" t="str">
        <f>IFERROR(VLOOKUP(Table1[[#This Row],[Ticker]],[1]!Table1[[Symbol]:[Industry]],2,FALSE),"-")</f>
        <v>-</v>
      </c>
      <c r="D3963" t="s">
        <v>686</v>
      </c>
      <c r="E3963">
        <v>21.175712999999998</v>
      </c>
      <c r="F3963">
        <v>68.73</v>
      </c>
      <c r="G3963">
        <v>-27.1680501806104</v>
      </c>
      <c r="H3963">
        <v>-2.5040248256622601</v>
      </c>
      <c r="I3963">
        <v>-18.3654101458262</v>
      </c>
      <c r="J3963">
        <v>-1.2750618476839399</v>
      </c>
      <c r="K3963">
        <v>66.299497873347306</v>
      </c>
      <c r="L3963">
        <v>67.616111322937797</v>
      </c>
      <c r="M3963">
        <v>99.964255264645004</v>
      </c>
      <c r="N3963">
        <v>2.72727272727272</v>
      </c>
      <c r="O3963">
        <v>12.032591299287001</v>
      </c>
      <c r="P3963">
        <v>8.1340465701699092</v>
      </c>
    </row>
    <row r="3964" spans="1:17" hidden="1" x14ac:dyDescent="0.3">
      <c r="A3964" t="s">
        <v>8090</v>
      </c>
      <c r="B3964" t="s">
        <v>8091</v>
      </c>
      <c r="C3964" t="str">
        <f>IFERROR(VLOOKUP(Table1[[#This Row],[Ticker]],[1]!Table1[[Symbol]:[Industry]],2,FALSE),"-")</f>
        <v>-</v>
      </c>
      <c r="D3964" t="s">
        <v>75</v>
      </c>
      <c r="E3964">
        <v>21.160593219999999</v>
      </c>
      <c r="F3964">
        <v>6.34</v>
      </c>
      <c r="G3964">
        <v>-78.057979311531696</v>
      </c>
      <c r="H3964">
        <v>-15.3255288307633</v>
      </c>
      <c r="I3964">
        <v>-51.041473864124299</v>
      </c>
      <c r="J3964">
        <v>-3.2781435117825501</v>
      </c>
      <c r="K3964">
        <v>6.9701438803777798</v>
      </c>
      <c r="L3964">
        <v>8.9755749391892792</v>
      </c>
      <c r="M3964">
        <v>35.754032450095004</v>
      </c>
      <c r="N3964">
        <v>0.63058761879373704</v>
      </c>
      <c r="O3964">
        <v>193.21766561514099</v>
      </c>
      <c r="P3964">
        <v>325.78912021490902</v>
      </c>
      <c r="Q3964">
        <v>9.7427979960095001E-2</v>
      </c>
    </row>
    <row r="3965" spans="1:17" hidden="1" x14ac:dyDescent="0.3">
      <c r="A3965" t="s">
        <v>8092</v>
      </c>
      <c r="B3965" t="s">
        <v>8093</v>
      </c>
      <c r="C3965" t="str">
        <f>IFERROR(VLOOKUP(Table1[[#This Row],[Ticker]],[1]!Table1[[Symbol]:[Industry]],2,FALSE),"-")</f>
        <v>-</v>
      </c>
      <c r="E3965">
        <v>21.1286925</v>
      </c>
      <c r="F3965">
        <v>42.11</v>
      </c>
      <c r="G3965">
        <v>155.379568867008</v>
      </c>
      <c r="H3965">
        <v>35.174811326327401</v>
      </c>
      <c r="I3965">
        <v>84.956763165450297</v>
      </c>
      <c r="J3965">
        <v>53.032630460008299</v>
      </c>
      <c r="K3965">
        <v>29.2852249562164</v>
      </c>
      <c r="L3965">
        <v>24.916680499541499</v>
      </c>
      <c r="M3965">
        <v>89.535512606581506</v>
      </c>
      <c r="N3965">
        <v>2.7919818891004602</v>
      </c>
      <c r="O3965">
        <v>2.3747328425538498E-2</v>
      </c>
      <c r="P3965">
        <v>242.07961007311101</v>
      </c>
      <c r="Q3965">
        <v>0.122497855168725</v>
      </c>
    </row>
    <row r="3966" spans="1:17" hidden="1" x14ac:dyDescent="0.3">
      <c r="A3966" t="s">
        <v>8094</v>
      </c>
      <c r="B3966" t="s">
        <v>8095</v>
      </c>
      <c r="C3966" t="str">
        <f>IFERROR(VLOOKUP(Table1[[#This Row],[Ticker]],[1]!Table1[[Symbol]:[Industry]],2,FALSE),"-")</f>
        <v>-</v>
      </c>
      <c r="E3966">
        <v>21.096056959999999</v>
      </c>
      <c r="F3966">
        <v>21.01</v>
      </c>
      <c r="G3966">
        <v>28.904678999167199</v>
      </c>
      <c r="H3966">
        <v>1.29894927709076</v>
      </c>
      <c r="I3966">
        <v>0.65114317031575997</v>
      </c>
      <c r="J3966">
        <v>-0.62389905698626802</v>
      </c>
      <c r="K3966">
        <v>20.432855539025802</v>
      </c>
      <c r="L3966">
        <v>18.2405026296179</v>
      </c>
      <c r="M3966">
        <v>40.354625586624003</v>
      </c>
      <c r="N3966">
        <v>1.5280036711225899</v>
      </c>
      <c r="O3966">
        <v>17.5630652070442</v>
      </c>
      <c r="P3966">
        <v>80.343347639484904</v>
      </c>
      <c r="Q3966">
        <v>-2.3700096044433999E-2</v>
      </c>
    </row>
    <row r="3967" spans="1:17" hidden="1" x14ac:dyDescent="0.3">
      <c r="A3967" t="s">
        <v>8096</v>
      </c>
      <c r="B3967" t="s">
        <v>8097</v>
      </c>
      <c r="C3967" t="str">
        <f>IFERROR(VLOOKUP(Table1[[#This Row],[Ticker]],[1]!Table1[[Symbol]:[Industry]],2,FALSE),"-")</f>
        <v>-</v>
      </c>
      <c r="D3967" t="s">
        <v>617</v>
      </c>
      <c r="E3967">
        <v>21.06</v>
      </c>
      <c r="F3967">
        <v>39</v>
      </c>
      <c r="G3967">
        <v>-58.412466835016701</v>
      </c>
      <c r="H3967">
        <v>-12.559682838096901</v>
      </c>
      <c r="I3967">
        <v>25.757496328523001</v>
      </c>
      <c r="J3967">
        <v>0.718207631995049</v>
      </c>
      <c r="K3967">
        <v>39.771045040858503</v>
      </c>
      <c r="L3967">
        <v>38.339348335565298</v>
      </c>
      <c r="M3967">
        <v>41.034520180265197</v>
      </c>
      <c r="N3967">
        <v>0.88029032888872505</v>
      </c>
      <c r="O3967">
        <v>53.589743589743499</v>
      </c>
      <c r="P3967">
        <v>60.032827246614602</v>
      </c>
      <c r="Q3967">
        <v>-1.1997549464553E-2</v>
      </c>
    </row>
    <row r="3968" spans="1:17" hidden="1" x14ac:dyDescent="0.3">
      <c r="A3968" t="s">
        <v>8098</v>
      </c>
      <c r="B3968" t="s">
        <v>8099</v>
      </c>
      <c r="C3968" t="str">
        <f>IFERROR(VLOOKUP(Table1[[#This Row],[Ticker]],[1]!Table1[[Symbol]:[Industry]],2,FALSE),"-")</f>
        <v>-</v>
      </c>
      <c r="D3968" t="s">
        <v>49</v>
      </c>
      <c r="E3968">
        <v>21.044839919999902</v>
      </c>
      <c r="F3968">
        <v>17.940000000000001</v>
      </c>
      <c r="G3968">
        <v>-57.910155443768303</v>
      </c>
      <c r="H3968">
        <v>-1.14141718288353</v>
      </c>
      <c r="I3968">
        <v>-56.649726302830302</v>
      </c>
      <c r="J3968">
        <v>-3.3773345749566701</v>
      </c>
      <c r="K3968">
        <v>18.719822660259801</v>
      </c>
      <c r="L3968">
        <v>24.257273669731099</v>
      </c>
      <c r="M3968">
        <v>52.6852524500041</v>
      </c>
      <c r="N3968">
        <v>0.34209149040630199</v>
      </c>
      <c r="O3968">
        <v>106.187290969899</v>
      </c>
      <c r="P3968">
        <v>17.254901960784299</v>
      </c>
      <c r="Q3968">
        <v>-4.0972974666202998E-2</v>
      </c>
    </row>
    <row r="3969" spans="1:17" hidden="1" x14ac:dyDescent="0.3">
      <c r="A3969" t="s">
        <v>8100</v>
      </c>
      <c r="B3969" t="s">
        <v>8101</v>
      </c>
      <c r="C3969" t="str">
        <f>IFERROR(VLOOKUP(Table1[[#This Row],[Ticker]],[1]!Table1[[Symbol]:[Industry]],2,FALSE),"-")</f>
        <v>-</v>
      </c>
      <c r="E3969">
        <v>21.036267500000001</v>
      </c>
      <c r="F3969">
        <v>93.25</v>
      </c>
      <c r="G3969">
        <v>48.005596009600097</v>
      </c>
      <c r="H3969">
        <v>-5.3717822997734697</v>
      </c>
      <c r="I3969">
        <v>-7.50951165331856</v>
      </c>
      <c r="J3969">
        <v>-4.7441417873521203</v>
      </c>
      <c r="K3969">
        <v>94.243862640186606</v>
      </c>
      <c r="L3969">
        <v>84.774504966511699</v>
      </c>
      <c r="M3969">
        <v>45.5839316428386</v>
      </c>
      <c r="N3969">
        <v>1.1650736401192301</v>
      </c>
      <c r="O3969">
        <v>16.9865951742627</v>
      </c>
      <c r="P3969">
        <v>83.888779333464797</v>
      </c>
      <c r="Q3969">
        <v>4.2516447966980002E-2</v>
      </c>
    </row>
    <row r="3970" spans="1:17" hidden="1" x14ac:dyDescent="0.3">
      <c r="A3970" t="s">
        <v>8102</v>
      </c>
      <c r="B3970" t="s">
        <v>8103</v>
      </c>
      <c r="C3970" t="str">
        <f>IFERROR(VLOOKUP(Table1[[#This Row],[Ticker]],[1]!Table1[[Symbol]:[Industry]],2,FALSE),"-")</f>
        <v>-</v>
      </c>
      <c r="E3970">
        <v>21.032390302</v>
      </c>
      <c r="F3970">
        <v>6.58</v>
      </c>
      <c r="G3970">
        <v>-17.484912007308299</v>
      </c>
      <c r="H3970">
        <v>-4.4919230772490897</v>
      </c>
      <c r="I3970">
        <v>-12.456870116888201</v>
      </c>
      <c r="J3970">
        <v>-3.2779230780129902</v>
      </c>
      <c r="K3970">
        <v>6.6262165523848404</v>
      </c>
      <c r="L3970">
        <v>6.4526587070295198</v>
      </c>
      <c r="M3970">
        <v>41.954169941600099</v>
      </c>
      <c r="N3970">
        <v>0.422016263424907</v>
      </c>
      <c r="O3970">
        <v>29.027355623100298</v>
      </c>
      <c r="P3970">
        <v>36.798336798336798</v>
      </c>
      <c r="Q3970">
        <v>4.5572061252452001E-2</v>
      </c>
    </row>
    <row r="3971" spans="1:17" hidden="1" x14ac:dyDescent="0.3">
      <c r="A3971" t="s">
        <v>8104</v>
      </c>
      <c r="B3971" t="s">
        <v>5907</v>
      </c>
      <c r="C3971" t="str">
        <f>IFERROR(VLOOKUP(Table1[[#This Row],[Ticker]],[1]!Table1[[Symbol]:[Industry]],2,FALSE),"-")</f>
        <v>-</v>
      </c>
      <c r="D3971" t="s">
        <v>482</v>
      </c>
      <c r="E3971">
        <v>21.009925800000001</v>
      </c>
      <c r="F3971">
        <v>1.94</v>
      </c>
      <c r="G3971">
        <v>-10.919286612712099</v>
      </c>
      <c r="H3971">
        <v>-18.191912982966901</v>
      </c>
      <c r="I3971">
        <v>-28.5415399362758</v>
      </c>
      <c r="J3971">
        <v>-1.7679983912052499</v>
      </c>
      <c r="K3971">
        <v>2.0401915423698398</v>
      </c>
      <c r="L3971">
        <v>1.80394205312875</v>
      </c>
      <c r="M3971">
        <v>74.879837164308597</v>
      </c>
      <c r="N3971">
        <v>0.30346223088482499</v>
      </c>
      <c r="O3971">
        <v>37.113402061855602</v>
      </c>
      <c r="P3971">
        <v>37.588652482269502</v>
      </c>
      <c r="Q3971">
        <v>0.117592329273222</v>
      </c>
    </row>
    <row r="3972" spans="1:17" hidden="1" x14ac:dyDescent="0.3">
      <c r="A3972" t="s">
        <v>8105</v>
      </c>
      <c r="B3972" t="s">
        <v>8106</v>
      </c>
      <c r="C3972" t="str">
        <f>IFERROR(VLOOKUP(Table1[[#This Row],[Ticker]],[1]!Table1[[Symbol]:[Industry]],2,FALSE),"-")</f>
        <v>-</v>
      </c>
      <c r="D3972" t="s">
        <v>718</v>
      </c>
      <c r="E3972">
        <v>20.996392725</v>
      </c>
      <c r="F3972">
        <v>123.89</v>
      </c>
      <c r="G3972">
        <v>9.5608258938102004</v>
      </c>
      <c r="H3972">
        <v>-2.2943136691133499</v>
      </c>
      <c r="I3972">
        <v>5.5843073402445498</v>
      </c>
      <c r="J3972">
        <v>-1.63125062773737</v>
      </c>
      <c r="K3972">
        <v>118.986705344276</v>
      </c>
      <c r="L3972">
        <v>108.042205483126</v>
      </c>
      <c r="M3972">
        <v>31.0272649847048</v>
      </c>
      <c r="N3972">
        <v>1.3668477184385299</v>
      </c>
      <c r="O3972">
        <v>2.5102913875211899</v>
      </c>
      <c r="P3972">
        <v>38.532930783853203</v>
      </c>
      <c r="Q3972">
        <v>7.1200898966220002E-3</v>
      </c>
    </row>
    <row r="3973" spans="1:17" hidden="1" x14ac:dyDescent="0.3">
      <c r="A3973" t="s">
        <v>8107</v>
      </c>
      <c r="B3973" t="s">
        <v>8108</v>
      </c>
      <c r="C3973" t="str">
        <f>IFERROR(VLOOKUP(Table1[[#This Row],[Ticker]],[1]!Table1[[Symbol]:[Industry]],2,FALSE),"-")</f>
        <v>-</v>
      </c>
      <c r="D3973" t="s">
        <v>1909</v>
      </c>
      <c r="E3973">
        <v>20.976121599999999</v>
      </c>
      <c r="F3973">
        <v>21.28</v>
      </c>
      <c r="G3973">
        <v>186.66969594423199</v>
      </c>
      <c r="H3973">
        <v>20.7734530243447</v>
      </c>
      <c r="I3973">
        <v>100.796987674337</v>
      </c>
      <c r="J3973">
        <v>6.8596531782227901</v>
      </c>
      <c r="K3973">
        <v>16.316273668319699</v>
      </c>
      <c r="L3973">
        <v>13.204023196282201</v>
      </c>
      <c r="M3973">
        <v>95.949278754933005</v>
      </c>
      <c r="N3973">
        <v>1.5250504740147499</v>
      </c>
      <c r="O3973">
        <v>0</v>
      </c>
      <c r="P3973">
        <v>248.28150572831399</v>
      </c>
      <c r="Q3973">
        <v>5.2597061206919003E-2</v>
      </c>
    </row>
    <row r="3974" spans="1:17" hidden="1" x14ac:dyDescent="0.3">
      <c r="A3974" t="s">
        <v>8109</v>
      </c>
      <c r="B3974" t="s">
        <v>8110</v>
      </c>
      <c r="C3974" t="str">
        <f>IFERROR(VLOOKUP(Table1[[#This Row],[Ticker]],[1]!Table1[[Symbol]:[Industry]],2,FALSE),"-")</f>
        <v>-</v>
      </c>
      <c r="D3974" t="s">
        <v>617</v>
      </c>
      <c r="E3974">
        <v>20.947753079999998</v>
      </c>
      <c r="F3974">
        <v>1.1399999999999999</v>
      </c>
      <c r="G3974">
        <v>-69.560637080000504</v>
      </c>
      <c r="H3974">
        <v>55.3577009829012</v>
      </c>
      <c r="I3974">
        <v>-38.454625228888602</v>
      </c>
      <c r="J3974">
        <v>-0.390106095471555</v>
      </c>
      <c r="K3974">
        <v>1.05087442970349</v>
      </c>
      <c r="L3974">
        <v>1.6517728656173101</v>
      </c>
      <c r="M3974">
        <v>80.200247361554901</v>
      </c>
      <c r="N3974">
        <v>0.93435192461907102</v>
      </c>
      <c r="O3974">
        <v>110.526315789473</v>
      </c>
      <c r="P3974">
        <v>75.384615384615302</v>
      </c>
      <c r="Q3974">
        <v>-2.9217546474278999E-2</v>
      </c>
    </row>
    <row r="3975" spans="1:17" hidden="1" x14ac:dyDescent="0.3">
      <c r="A3975" t="s">
        <v>8111</v>
      </c>
      <c r="B3975" t="s">
        <v>8112</v>
      </c>
      <c r="C3975" t="str">
        <f>IFERROR(VLOOKUP(Table1[[#This Row],[Ticker]],[1]!Table1[[Symbol]:[Industry]],2,FALSE),"-")</f>
        <v>-</v>
      </c>
      <c r="D3975" t="s">
        <v>216</v>
      </c>
      <c r="E3975">
        <v>20.947500000000002</v>
      </c>
      <c r="F3975">
        <v>85.5</v>
      </c>
      <c r="G3975">
        <v>100.836711724151</v>
      </c>
      <c r="H3975">
        <v>2.6287632539635699</v>
      </c>
      <c r="I3975">
        <v>16.9562636924367</v>
      </c>
      <c r="J3975">
        <v>8.9945145322903794</v>
      </c>
      <c r="K3975">
        <v>80.987997362736394</v>
      </c>
      <c r="L3975">
        <v>71.894308400462407</v>
      </c>
      <c r="M3975">
        <v>66.258995899443704</v>
      </c>
      <c r="N3975">
        <v>1.7483663744306599</v>
      </c>
      <c r="O3975">
        <v>14.6198830409356</v>
      </c>
      <c r="P3975">
        <v>137.89649415692799</v>
      </c>
      <c r="Q3975">
        <v>8.4315187214568002E-2</v>
      </c>
    </row>
    <row r="3976" spans="1:17" hidden="1" x14ac:dyDescent="0.3">
      <c r="A3976" t="s">
        <v>8113</v>
      </c>
      <c r="B3976" t="s">
        <v>8114</v>
      </c>
      <c r="C3976" t="str">
        <f>IFERROR(VLOOKUP(Table1[[#This Row],[Ticker]],[1]!Table1[[Symbol]:[Industry]],2,FALSE),"-")</f>
        <v>-</v>
      </c>
      <c r="D3976" t="s">
        <v>401</v>
      </c>
      <c r="E3976">
        <v>20.890109249999998</v>
      </c>
      <c r="F3976">
        <v>36.51</v>
      </c>
      <c r="G3976">
        <v>91.4514611868819</v>
      </c>
      <c r="H3976">
        <v>-2.4994418742415498</v>
      </c>
      <c r="I3976">
        <v>-1.86726571932796</v>
      </c>
      <c r="J3976">
        <v>-3.0091658939267001</v>
      </c>
      <c r="K3976">
        <v>35.216205909428602</v>
      </c>
      <c r="L3976">
        <v>31.148822548972898</v>
      </c>
      <c r="M3976">
        <v>55.521486647661902</v>
      </c>
      <c r="N3976">
        <v>1.6891667674364299</v>
      </c>
      <c r="O3976">
        <v>18.3785264311147</v>
      </c>
      <c r="P3976">
        <v>135.54838709677401</v>
      </c>
      <c r="Q3976">
        <v>8.0107711655024005E-2</v>
      </c>
    </row>
    <row r="3977" spans="1:17" hidden="1" x14ac:dyDescent="0.3">
      <c r="A3977" t="s">
        <v>8115</v>
      </c>
      <c r="B3977" t="s">
        <v>8116</v>
      </c>
      <c r="C3977" t="str">
        <f>IFERROR(VLOOKUP(Table1[[#This Row],[Ticker]],[1]!Table1[[Symbol]:[Industry]],2,FALSE),"-")</f>
        <v>-</v>
      </c>
      <c r="D3977" t="s">
        <v>653</v>
      </c>
      <c r="E3977">
        <v>20.888936699999999</v>
      </c>
      <c r="F3977">
        <v>31.65</v>
      </c>
      <c r="G3977">
        <v>-20.2042628051951</v>
      </c>
      <c r="H3977">
        <v>-41.058899176715599</v>
      </c>
      <c r="I3977">
        <v>-40.477588596849202</v>
      </c>
      <c r="J3977">
        <v>-15.472433659072699</v>
      </c>
      <c r="K3977">
        <v>46.9005768596924</v>
      </c>
      <c r="L3977">
        <v>44.905787182082399</v>
      </c>
      <c r="M3977">
        <v>1.1561832682858E-2</v>
      </c>
      <c r="N3977">
        <v>3.7855477855477799</v>
      </c>
      <c r="O3977">
        <v>134.91311216429699</v>
      </c>
      <c r="P3977">
        <v>43.2126696832579</v>
      </c>
    </row>
    <row r="3978" spans="1:17" hidden="1" x14ac:dyDescent="0.3">
      <c r="A3978" t="s">
        <v>8117</v>
      </c>
      <c r="B3978" t="s">
        <v>8118</v>
      </c>
      <c r="C3978" t="str">
        <f>IFERROR(VLOOKUP(Table1[[#This Row],[Ticker]],[1]!Table1[[Symbol]:[Industry]],2,FALSE),"-")</f>
        <v>-</v>
      </c>
      <c r="D3978" t="s">
        <v>401</v>
      </c>
      <c r="E3978">
        <v>20.840171274999999</v>
      </c>
      <c r="F3978">
        <v>67.790000000000006</v>
      </c>
      <c r="G3978">
        <v>-25.353764466324701</v>
      </c>
      <c r="H3978">
        <v>10.329025279043099</v>
      </c>
      <c r="I3978">
        <v>11.701367236381</v>
      </c>
      <c r="J3978">
        <v>16.553405305600698</v>
      </c>
      <c r="M3978">
        <v>100</v>
      </c>
      <c r="N3978">
        <v>1</v>
      </c>
      <c r="O3978">
        <v>0</v>
      </c>
    </row>
    <row r="3979" spans="1:17" hidden="1" x14ac:dyDescent="0.3">
      <c r="A3979" t="s">
        <v>8119</v>
      </c>
      <c r="B3979" t="s">
        <v>8120</v>
      </c>
      <c r="C3979" t="str">
        <f>IFERROR(VLOOKUP(Table1[[#This Row],[Ticker]],[1]!Table1[[Symbol]:[Industry]],2,FALSE),"-")</f>
        <v>-</v>
      </c>
      <c r="D3979" t="s">
        <v>445</v>
      </c>
      <c r="E3979">
        <v>20.831759999999999</v>
      </c>
      <c r="F3979">
        <v>20</v>
      </c>
      <c r="G3979">
        <v>-8.7356886645754308</v>
      </c>
      <c r="H3979">
        <v>-30.546767768816299</v>
      </c>
      <c r="I3979">
        <v>-27.792486009873301</v>
      </c>
      <c r="J3979">
        <v>-1.2750618476839399</v>
      </c>
      <c r="K3979">
        <v>22.017730543549899</v>
      </c>
      <c r="L3979">
        <v>21.9237493890728</v>
      </c>
      <c r="M3979">
        <v>10.409434135807601</v>
      </c>
      <c r="N3979">
        <v>0.153217568947906</v>
      </c>
      <c r="O3979">
        <v>39.399999999999899</v>
      </c>
      <c r="P3979">
        <v>28.369704749678998</v>
      </c>
      <c r="Q3979">
        <v>0.137843178103943</v>
      </c>
    </row>
    <row r="3980" spans="1:17" hidden="1" x14ac:dyDescent="0.3">
      <c r="A3980" t="s">
        <v>8121</v>
      </c>
      <c r="B3980" t="s">
        <v>8122</v>
      </c>
      <c r="C3980" t="str">
        <f>IFERROR(VLOOKUP(Table1[[#This Row],[Ticker]],[1]!Table1[[Symbol]:[Industry]],2,FALSE),"-")</f>
        <v>-</v>
      </c>
      <c r="E3980">
        <v>20.805954</v>
      </c>
      <c r="F3980">
        <v>20.41</v>
      </c>
      <c r="G3980">
        <v>-79.998208910769094</v>
      </c>
      <c r="H3980">
        <v>-16.2277384486197</v>
      </c>
      <c r="I3980">
        <v>-67.920938891537503</v>
      </c>
      <c r="J3980">
        <v>-2.0403679701329298</v>
      </c>
      <c r="K3980">
        <v>23.543843311010001</v>
      </c>
      <c r="L3980">
        <v>34.493225743933202</v>
      </c>
      <c r="M3980">
        <v>53.090025872456899</v>
      </c>
      <c r="N3980">
        <v>1.1981096946997101</v>
      </c>
      <c r="O3980">
        <v>254.385105340519</v>
      </c>
      <c r="P3980">
        <v>9.2612419700214001</v>
      </c>
    </row>
    <row r="3981" spans="1:17" hidden="1" x14ac:dyDescent="0.3">
      <c r="A3981" t="s">
        <v>8123</v>
      </c>
      <c r="B3981" t="s">
        <v>8124</v>
      </c>
      <c r="C3981" t="str">
        <f>IFERROR(VLOOKUP(Table1[[#This Row],[Ticker]],[1]!Table1[[Symbol]:[Industry]],2,FALSE),"-")</f>
        <v>-</v>
      </c>
      <c r="D3981" t="s">
        <v>617</v>
      </c>
      <c r="E3981">
        <v>20.805</v>
      </c>
      <c r="F3981">
        <v>21.9</v>
      </c>
      <c r="G3981">
        <v>-2.0429536555139198</v>
      </c>
      <c r="H3981">
        <v>-5.1070973766338996</v>
      </c>
      <c r="I3981">
        <v>-25.0982504209009</v>
      </c>
      <c r="J3981">
        <v>0.62970005707795196</v>
      </c>
      <c r="K3981">
        <v>21.924179230196199</v>
      </c>
      <c r="L3981">
        <v>21.375350035935401</v>
      </c>
      <c r="M3981">
        <v>56.156483784332799</v>
      </c>
      <c r="N3981">
        <v>0.11413537956299701</v>
      </c>
      <c r="O3981">
        <v>51.780821917808197</v>
      </c>
      <c r="P3981">
        <v>36.874999999999901</v>
      </c>
      <c r="Q3981">
        <v>7.9361310595430001E-2</v>
      </c>
    </row>
    <row r="3982" spans="1:17" hidden="1" x14ac:dyDescent="0.3">
      <c r="A3982" t="s">
        <v>8125</v>
      </c>
      <c r="B3982" t="s">
        <v>8126</v>
      </c>
      <c r="C3982" t="str">
        <f>IFERROR(VLOOKUP(Table1[[#This Row],[Ticker]],[1]!Table1[[Symbol]:[Industry]],2,FALSE),"-")</f>
        <v>-</v>
      </c>
      <c r="D3982" t="s">
        <v>718</v>
      </c>
      <c r="E3982">
        <v>20.802747875000001</v>
      </c>
      <c r="F3982">
        <v>88.61</v>
      </c>
      <c r="G3982">
        <v>2.09098491977957</v>
      </c>
      <c r="H3982">
        <v>-6.7800174138098903</v>
      </c>
      <c r="I3982">
        <v>13.0640307230316</v>
      </c>
      <c r="J3982">
        <v>0.84372939927680202</v>
      </c>
      <c r="K3982">
        <v>85.436670269006498</v>
      </c>
      <c r="L3982">
        <v>77.466848344511206</v>
      </c>
      <c r="M3982">
        <v>59.256974662123497</v>
      </c>
      <c r="N3982">
        <v>0.63409508391278302</v>
      </c>
      <c r="O3982">
        <v>6.5342512131813599</v>
      </c>
      <c r="P3982">
        <v>33.851963746223497</v>
      </c>
    </row>
    <row r="3983" spans="1:17" hidden="1" x14ac:dyDescent="0.3">
      <c r="A3983" t="s">
        <v>8127</v>
      </c>
      <c r="B3983" t="s">
        <v>8128</v>
      </c>
      <c r="C3983" t="str">
        <f>IFERROR(VLOOKUP(Table1[[#This Row],[Ticker]],[1]!Table1[[Symbol]:[Industry]],2,FALSE),"-")</f>
        <v>-</v>
      </c>
      <c r="E3983">
        <v>20.787269999999999</v>
      </c>
      <c r="F3983">
        <v>21.48</v>
      </c>
      <c r="G3983">
        <v>-32.205455706567498</v>
      </c>
      <c r="H3983">
        <v>-21.010892255920901</v>
      </c>
      <c r="I3983">
        <v>-36.422435267253199</v>
      </c>
      <c r="J3983">
        <v>-14.6542667406503</v>
      </c>
      <c r="K3983">
        <v>25.525589271967601</v>
      </c>
      <c r="L3983">
        <v>24.8911204312117</v>
      </c>
      <c r="M3983">
        <v>28.408017540884401</v>
      </c>
      <c r="N3983">
        <v>1.14375</v>
      </c>
      <c r="O3983">
        <v>51.303538175046498</v>
      </c>
      <c r="P3983">
        <v>23.946912867859201</v>
      </c>
      <c r="Q3983">
        <v>8.5171923687050996E-2</v>
      </c>
    </row>
    <row r="3984" spans="1:17" hidden="1" x14ac:dyDescent="0.3">
      <c r="A3984" t="s">
        <v>8129</v>
      </c>
      <c r="B3984" t="s">
        <v>8130</v>
      </c>
      <c r="C3984" t="str">
        <f>IFERROR(VLOOKUP(Table1[[#This Row],[Ticker]],[1]!Table1[[Symbol]:[Industry]],2,FALSE),"-")</f>
        <v>-</v>
      </c>
      <c r="D3984" t="s">
        <v>546</v>
      </c>
      <c r="E3984">
        <v>20.68264692</v>
      </c>
      <c r="F3984">
        <v>3.02</v>
      </c>
      <c r="G3984">
        <v>-106.419595187327</v>
      </c>
      <c r="H3984">
        <v>-5.1661085409082297</v>
      </c>
      <c r="I3984">
        <v>-75.3969517196022</v>
      </c>
      <c r="J3984">
        <v>-3.8147443873664799</v>
      </c>
      <c r="K3984">
        <v>3.2201559916311302</v>
      </c>
      <c r="L3984">
        <v>6.0626175395029396</v>
      </c>
      <c r="M3984">
        <v>64.754587480939804</v>
      </c>
      <c r="N3984">
        <v>1.47507426699653</v>
      </c>
      <c r="O3984">
        <v>436.42384105960201</v>
      </c>
      <c r="P3984">
        <v>5.2264808362369299</v>
      </c>
      <c r="Q3984">
        <v>0.20595045173530299</v>
      </c>
    </row>
    <row r="3985" spans="1:17" hidden="1" x14ac:dyDescent="0.3">
      <c r="A3985" t="s">
        <v>8131</v>
      </c>
      <c r="B3985" t="s">
        <v>8132</v>
      </c>
      <c r="C3985" t="str">
        <f>IFERROR(VLOOKUP(Table1[[#This Row],[Ticker]],[1]!Table1[[Symbol]:[Industry]],2,FALSE),"-")</f>
        <v>-</v>
      </c>
      <c r="D3985" t="s">
        <v>140</v>
      </c>
      <c r="E3985">
        <v>20.627206600000001</v>
      </c>
      <c r="F3985">
        <v>26.65</v>
      </c>
      <c r="G3985">
        <v>209.86636131983801</v>
      </c>
      <c r="I3985">
        <v>79.723606379373095</v>
      </c>
      <c r="K3985">
        <v>20.138901269265599</v>
      </c>
      <c r="L3985">
        <v>14.926506281189599</v>
      </c>
      <c r="M3985">
        <v>97.886429792970802</v>
      </c>
      <c r="N3985">
        <v>0.42857142857142799</v>
      </c>
      <c r="O3985">
        <v>8.6303939962476495</v>
      </c>
      <c r="P3985">
        <v>237.341772151898</v>
      </c>
    </row>
    <row r="3986" spans="1:17" hidden="1" x14ac:dyDescent="0.3">
      <c r="A3986" t="s">
        <v>8133</v>
      </c>
      <c r="B3986" t="s">
        <v>8134</v>
      </c>
      <c r="C3986" t="str">
        <f>IFERROR(VLOOKUP(Table1[[#This Row],[Ticker]],[1]!Table1[[Symbol]:[Industry]],2,FALSE),"-")</f>
        <v>-</v>
      </c>
      <c r="D3986" t="s">
        <v>401</v>
      </c>
      <c r="E3986">
        <v>20.593440000000001</v>
      </c>
      <c r="F3986">
        <v>31.5</v>
      </c>
      <c r="G3986">
        <v>20.817929269174101</v>
      </c>
      <c r="H3986">
        <v>41.155584081397798</v>
      </c>
      <c r="I3986">
        <v>42.788142465491902</v>
      </c>
      <c r="J3986">
        <v>-0.31352338614548098</v>
      </c>
      <c r="K3986">
        <v>23.508613751114702</v>
      </c>
      <c r="L3986">
        <v>16.4961098789475</v>
      </c>
      <c r="M3986">
        <v>83.729132582285601</v>
      </c>
      <c r="N3986">
        <v>0.94582648303371597</v>
      </c>
      <c r="O3986">
        <v>4</v>
      </c>
      <c r="P3986">
        <v>149.20886075949301</v>
      </c>
      <c r="Q3986">
        <v>0.15631824969402899</v>
      </c>
    </row>
    <row r="3987" spans="1:17" hidden="1" x14ac:dyDescent="0.3">
      <c r="A3987" t="s">
        <v>8135</v>
      </c>
      <c r="B3987" t="s">
        <v>8136</v>
      </c>
      <c r="C3987" t="str">
        <f>IFERROR(VLOOKUP(Table1[[#This Row],[Ticker]],[1]!Table1[[Symbol]:[Industry]],2,FALSE),"-")</f>
        <v>-</v>
      </c>
      <c r="D3987" t="s">
        <v>546</v>
      </c>
      <c r="E3987">
        <v>20.576798700000001</v>
      </c>
      <c r="F3987">
        <v>54.87</v>
      </c>
      <c r="G3987">
        <v>420.07367092134899</v>
      </c>
      <c r="H3987">
        <v>-39.033570002107403</v>
      </c>
      <c r="I3987">
        <v>240.405465516341</v>
      </c>
      <c r="J3987">
        <v>-27.503181554064501</v>
      </c>
      <c r="K3987">
        <v>61.0659606305354</v>
      </c>
      <c r="L3987">
        <v>39.231946273376103</v>
      </c>
      <c r="M3987">
        <v>32.291196236297999</v>
      </c>
      <c r="N3987">
        <v>0.53822264431054001</v>
      </c>
      <c r="O3987">
        <v>41.935483870967701</v>
      </c>
      <c r="P3987">
        <v>445.42743538767297</v>
      </c>
    </row>
    <row r="3988" spans="1:17" hidden="1" x14ac:dyDescent="0.3">
      <c r="A3988" t="s">
        <v>8137</v>
      </c>
      <c r="B3988" t="s">
        <v>8138</v>
      </c>
      <c r="C3988" t="str">
        <f>IFERROR(VLOOKUP(Table1[[#This Row],[Ticker]],[1]!Table1[[Symbol]:[Industry]],2,FALSE),"-")</f>
        <v>-</v>
      </c>
      <c r="D3988" t="s">
        <v>546</v>
      </c>
      <c r="E3988">
        <v>20.565000000000001</v>
      </c>
      <c r="F3988">
        <v>27.42</v>
      </c>
      <c r="G3988">
        <v>-35.304503382580798</v>
      </c>
      <c r="H3988">
        <v>-15.430476357000099</v>
      </c>
      <c r="I3988">
        <v>-50.550748766720602</v>
      </c>
      <c r="J3988">
        <v>-9.2060963304425592</v>
      </c>
      <c r="K3988">
        <v>30.7975268244845</v>
      </c>
      <c r="L3988">
        <v>35.480821740641701</v>
      </c>
      <c r="M3988">
        <v>36.720875924656099</v>
      </c>
      <c r="N3988">
        <v>1.5314471398106499</v>
      </c>
      <c r="O3988">
        <v>115.17140773158199</v>
      </c>
      <c r="P3988">
        <v>14.776056927584699</v>
      </c>
    </row>
    <row r="3989" spans="1:17" hidden="1" x14ac:dyDescent="0.3">
      <c r="A3989" t="s">
        <v>8139</v>
      </c>
      <c r="B3989" t="s">
        <v>8140</v>
      </c>
      <c r="C3989" t="str">
        <f>IFERROR(VLOOKUP(Table1[[#This Row],[Ticker]],[1]!Table1[[Symbol]:[Industry]],2,FALSE),"-")</f>
        <v>-</v>
      </c>
      <c r="D3989" t="s">
        <v>297</v>
      </c>
      <c r="E3989">
        <v>20.484201850000002</v>
      </c>
      <c r="F3989">
        <v>57.05</v>
      </c>
      <c r="G3989">
        <v>16.632298251445299</v>
      </c>
      <c r="H3989">
        <v>6.2064404786996104</v>
      </c>
      <c r="I3989">
        <v>25.632693343818399</v>
      </c>
      <c r="J3989">
        <v>6.4129604364386097</v>
      </c>
      <c r="K3989">
        <v>49.902270800148401</v>
      </c>
      <c r="L3989">
        <v>46.2805763065506</v>
      </c>
      <c r="M3989">
        <v>69.5380503022065</v>
      </c>
      <c r="N3989">
        <v>4.2344497607655498</v>
      </c>
      <c r="O3989">
        <v>6.6958808063102504</v>
      </c>
      <c r="P3989">
        <v>129.57746478873199</v>
      </c>
    </row>
    <row r="3990" spans="1:17" hidden="1" x14ac:dyDescent="0.3">
      <c r="A3990" t="s">
        <v>8141</v>
      </c>
      <c r="B3990" t="s">
        <v>8142</v>
      </c>
      <c r="C3990" t="str">
        <f>IFERROR(VLOOKUP(Table1[[#This Row],[Ticker]],[1]!Table1[[Symbol]:[Industry]],2,FALSE),"-")</f>
        <v>-</v>
      </c>
      <c r="E3990">
        <v>20.475525391999899</v>
      </c>
      <c r="F3990">
        <v>8.81</v>
      </c>
      <c r="G3990">
        <v>-88.873433203384707</v>
      </c>
      <c r="H3990">
        <v>-5.5386575605160697</v>
      </c>
      <c r="I3990">
        <v>-87.503568499188901</v>
      </c>
      <c r="J3990">
        <v>-5.1881053259448002</v>
      </c>
      <c r="K3990">
        <v>10.0309624079289</v>
      </c>
      <c r="L3990">
        <v>18.137060043694898</v>
      </c>
      <c r="M3990">
        <v>41.341149478259197</v>
      </c>
      <c r="N3990">
        <v>0.46279690928169398</v>
      </c>
      <c r="O3990">
        <v>415.32349602724099</v>
      </c>
      <c r="P3990">
        <v>17.938420348058902</v>
      </c>
      <c r="Q3990">
        <v>-6.5652534237518004E-2</v>
      </c>
    </row>
    <row r="3991" spans="1:17" hidden="1" x14ac:dyDescent="0.3">
      <c r="A3991" t="s">
        <v>8143</v>
      </c>
      <c r="B3991" t="s">
        <v>8144</v>
      </c>
      <c r="C3991" t="str">
        <f>IFERROR(VLOOKUP(Table1[[#This Row],[Ticker]],[1]!Table1[[Symbol]:[Industry]],2,FALSE),"-")</f>
        <v>-</v>
      </c>
      <c r="D3991" t="s">
        <v>617</v>
      </c>
      <c r="E3991">
        <v>20.461041999999999</v>
      </c>
      <c r="F3991">
        <v>37.94</v>
      </c>
      <c r="G3991">
        <v>123.433120779576</v>
      </c>
      <c r="H3991">
        <v>-48.668251901915298</v>
      </c>
      <c r="I3991">
        <v>89.377030137182103</v>
      </c>
      <c r="J3991">
        <v>8.2732861365536898</v>
      </c>
      <c r="K3991">
        <v>44.643607218969898</v>
      </c>
      <c r="L3991">
        <v>32.092229982907398</v>
      </c>
      <c r="M3991">
        <v>43.847730844732702</v>
      </c>
      <c r="N3991">
        <v>1.24826180820734</v>
      </c>
      <c r="O3991">
        <v>75.408539799683695</v>
      </c>
      <c r="P3991">
        <v>205.22928399034501</v>
      </c>
      <c r="Q3991">
        <v>0.171542646869598</v>
      </c>
    </row>
    <row r="3992" spans="1:17" hidden="1" x14ac:dyDescent="0.3">
      <c r="A3992" t="s">
        <v>8145</v>
      </c>
      <c r="B3992" t="s">
        <v>8146</v>
      </c>
      <c r="C3992" t="str">
        <f>IFERROR(VLOOKUP(Table1[[#This Row],[Ticker]],[1]!Table1[[Symbol]:[Industry]],2,FALSE),"-")</f>
        <v>-</v>
      </c>
      <c r="D3992" t="s">
        <v>1521</v>
      </c>
      <c r="E3992">
        <v>20.445837714</v>
      </c>
      <c r="F3992">
        <v>7.74</v>
      </c>
      <c r="G3992">
        <v>102.293294357204</v>
      </c>
      <c r="H3992">
        <v>46.250558125758403</v>
      </c>
      <c r="I3992">
        <v>7.9969876743371904</v>
      </c>
      <c r="J3992">
        <v>33.396470999031301</v>
      </c>
      <c r="K3992">
        <v>5.54192116821915</v>
      </c>
      <c r="L3992">
        <v>5.38856687566836</v>
      </c>
      <c r="M3992">
        <v>92.244814638223701</v>
      </c>
      <c r="N3992">
        <v>2.58920788160406</v>
      </c>
      <c r="O3992">
        <v>3.3591731266149698</v>
      </c>
      <c r="Q3992">
        <v>6.3930460606126005E-2</v>
      </c>
    </row>
    <row r="3993" spans="1:17" hidden="1" x14ac:dyDescent="0.3">
      <c r="A3993" t="s">
        <v>8147</v>
      </c>
      <c r="B3993" t="s">
        <v>8148</v>
      </c>
      <c r="C3993" t="str">
        <f>IFERROR(VLOOKUP(Table1[[#This Row],[Ticker]],[1]!Table1[[Symbol]:[Industry]],2,FALSE),"-")</f>
        <v>-</v>
      </c>
      <c r="D3993" t="s">
        <v>140</v>
      </c>
      <c r="E3993">
        <v>20.419577239999999</v>
      </c>
      <c r="F3993">
        <v>65.2</v>
      </c>
      <c r="G3993">
        <v>-5.7865537566236203</v>
      </c>
      <c r="H3993">
        <v>40.716061649286502</v>
      </c>
      <c r="I3993">
        <v>95.640299776248</v>
      </c>
      <c r="J3993">
        <v>5.1739177441527904</v>
      </c>
      <c r="K3993">
        <v>54.8862723795921</v>
      </c>
      <c r="L3993">
        <v>50.798093142835</v>
      </c>
      <c r="M3993">
        <v>96.591976896430694</v>
      </c>
      <c r="N3993">
        <v>1.79665817048994</v>
      </c>
      <c r="O3993">
        <v>30.368098159509199</v>
      </c>
      <c r="P3993">
        <v>114.473684210526</v>
      </c>
    </row>
    <row r="3994" spans="1:17" hidden="1" x14ac:dyDescent="0.3">
      <c r="A3994" t="s">
        <v>8149</v>
      </c>
      <c r="B3994" t="s">
        <v>8150</v>
      </c>
      <c r="C3994" t="str">
        <f>IFERROR(VLOOKUP(Table1[[#This Row],[Ticker]],[1]!Table1[[Symbol]:[Industry]],2,FALSE),"-")</f>
        <v>-</v>
      </c>
      <c r="E3994">
        <v>20.398932240000001</v>
      </c>
      <c r="F3994">
        <v>24.67</v>
      </c>
      <c r="G3994">
        <v>64.415466302905998</v>
      </c>
      <c r="H3994">
        <v>12.9311801353278</v>
      </c>
      <c r="I3994">
        <v>11.039381689299701</v>
      </c>
      <c r="J3994">
        <v>-6.4728019606782903</v>
      </c>
      <c r="K3994">
        <v>23.786868543825801</v>
      </c>
      <c r="L3994">
        <v>21.256204578637199</v>
      </c>
      <c r="M3994">
        <v>39.916073924268701</v>
      </c>
      <c r="N3994">
        <v>0.76770935908986104</v>
      </c>
      <c r="O3994">
        <v>49.169031211998302</v>
      </c>
      <c r="P3994">
        <v>124.272727272727</v>
      </c>
      <c r="Q3994">
        <v>5.8337393253132003E-2</v>
      </c>
    </row>
    <row r="3995" spans="1:17" hidden="1" x14ac:dyDescent="0.3">
      <c r="A3995" t="s">
        <v>8151</v>
      </c>
      <c r="B3995" t="s">
        <v>8152</v>
      </c>
      <c r="C3995" t="str">
        <f>IFERROR(VLOOKUP(Table1[[#This Row],[Ticker]],[1]!Table1[[Symbol]:[Industry]],2,FALSE),"-")</f>
        <v>-</v>
      </c>
      <c r="E3995">
        <v>20.389084100000002</v>
      </c>
      <c r="F3995">
        <v>40.81</v>
      </c>
      <c r="G3995">
        <v>40.169045384301</v>
      </c>
      <c r="H3995">
        <v>-0.86121206885632695</v>
      </c>
      <c r="I3995">
        <v>44.237416464536203</v>
      </c>
      <c r="J3995">
        <v>-1.2750618476839399</v>
      </c>
      <c r="K3995">
        <v>39.436961595046398</v>
      </c>
      <c r="L3995">
        <v>33.690312995056502</v>
      </c>
      <c r="M3995">
        <v>54.004363292425602</v>
      </c>
      <c r="N3995">
        <v>1.2021928609864101</v>
      </c>
      <c r="O3995">
        <v>16.8586130850281</v>
      </c>
      <c r="P3995">
        <v>93.412322274881504</v>
      </c>
      <c r="Q3995">
        <v>-5.4837772417550001E-3</v>
      </c>
    </row>
    <row r="3996" spans="1:17" hidden="1" x14ac:dyDescent="0.3">
      <c r="A3996" t="s">
        <v>8153</v>
      </c>
      <c r="B3996" t="s">
        <v>8154</v>
      </c>
      <c r="C3996" t="str">
        <f>IFERROR(VLOOKUP(Table1[[#This Row],[Ticker]],[1]!Table1[[Symbol]:[Industry]],2,FALSE),"-")</f>
        <v>-</v>
      </c>
      <c r="D3996" t="s">
        <v>140</v>
      </c>
      <c r="E3996">
        <v>20.37</v>
      </c>
      <c r="F3996">
        <v>6.79</v>
      </c>
      <c r="G3996">
        <v>47.860521247961003</v>
      </c>
      <c r="H3996">
        <v>6.66722479242509</v>
      </c>
      <c r="I3996">
        <v>18.5739107512602</v>
      </c>
      <c r="J3996">
        <v>1.5777910051688899</v>
      </c>
      <c r="K3996">
        <v>6.6037073886662201</v>
      </c>
      <c r="L3996">
        <v>6.3592878150598002</v>
      </c>
      <c r="M3996">
        <v>52.371238192208203</v>
      </c>
      <c r="N3996">
        <v>1.2570341658456201</v>
      </c>
      <c r="O3996">
        <v>67.304860088365203</v>
      </c>
      <c r="P3996">
        <v>98.538011695906405</v>
      </c>
      <c r="Q3996">
        <v>2.4352197217248999E-2</v>
      </c>
    </row>
    <row r="3997" spans="1:17" hidden="1" x14ac:dyDescent="0.3">
      <c r="A3997" t="s">
        <v>8155</v>
      </c>
      <c r="B3997" t="s">
        <v>8156</v>
      </c>
      <c r="C3997" t="str">
        <f>IFERROR(VLOOKUP(Table1[[#This Row],[Ticker]],[1]!Table1[[Symbol]:[Industry]],2,FALSE),"-")</f>
        <v>-</v>
      </c>
      <c r="D3997" t="s">
        <v>398</v>
      </c>
      <c r="E3997">
        <v>20.35248</v>
      </c>
      <c r="F3997">
        <v>38.9</v>
      </c>
      <c r="G3997">
        <v>-11.0764436672647</v>
      </c>
      <c r="H3997">
        <v>-14.4818047638284</v>
      </c>
      <c r="I3997">
        <v>-28.7053677860482</v>
      </c>
      <c r="J3997">
        <v>-2.25242810282798</v>
      </c>
      <c r="K3997">
        <v>38.866384693602598</v>
      </c>
      <c r="L3997">
        <v>38.483974174116597</v>
      </c>
      <c r="M3997">
        <v>50.936179007117097</v>
      </c>
      <c r="N3997">
        <v>2.32378051824853</v>
      </c>
      <c r="O3997">
        <v>23.393316195372702</v>
      </c>
      <c r="P3997">
        <v>27.082652727866702</v>
      </c>
      <c r="Q3997">
        <v>-6.1094292736068E-2</v>
      </c>
    </row>
    <row r="3998" spans="1:17" hidden="1" x14ac:dyDescent="0.3">
      <c r="A3998" t="s">
        <v>8157</v>
      </c>
      <c r="B3998" t="s">
        <v>8158</v>
      </c>
      <c r="C3998" t="str">
        <f>IFERROR(VLOOKUP(Table1[[#This Row],[Ticker]],[1]!Table1[[Symbol]:[Industry]],2,FALSE),"-")</f>
        <v>-</v>
      </c>
      <c r="E3998">
        <v>20.3074452</v>
      </c>
      <c r="F3998">
        <v>18.36</v>
      </c>
      <c r="G3998">
        <v>59.540495352406303</v>
      </c>
      <c r="H3998">
        <v>-4.9868790601712103</v>
      </c>
      <c r="I3998">
        <v>2.81875127658859</v>
      </c>
      <c r="J3998">
        <v>1.00906071499015</v>
      </c>
      <c r="K3998">
        <v>19.599692988463399</v>
      </c>
      <c r="L3998">
        <v>16.719205999109199</v>
      </c>
      <c r="M3998">
        <v>39.650103239919403</v>
      </c>
      <c r="N3998">
        <v>0.32474245233388999</v>
      </c>
      <c r="O3998">
        <v>68.845315904139397</v>
      </c>
      <c r="P3998">
        <v>129.5</v>
      </c>
    </row>
    <row r="3999" spans="1:17" hidden="1" x14ac:dyDescent="0.3">
      <c r="A3999" t="s">
        <v>8159</v>
      </c>
      <c r="B3999" t="s">
        <v>8160</v>
      </c>
      <c r="C3999" t="str">
        <f>IFERROR(VLOOKUP(Table1[[#This Row],[Ticker]],[1]!Table1[[Symbol]:[Industry]],2,FALSE),"-")</f>
        <v>-</v>
      </c>
      <c r="D3999" t="s">
        <v>617</v>
      </c>
      <c r="E3999">
        <v>20.260560000000002</v>
      </c>
      <c r="F3999">
        <v>4.0999999999999996</v>
      </c>
      <c r="G3999">
        <v>154.26449928312101</v>
      </c>
      <c r="H3999">
        <v>67.495933922138704</v>
      </c>
      <c r="I3999">
        <v>125.384097474971</v>
      </c>
      <c r="J3999">
        <v>59.862091561671498</v>
      </c>
      <c r="K3999">
        <v>2.7606146933647899</v>
      </c>
      <c r="L3999">
        <v>2.40527711881905</v>
      </c>
      <c r="M3999">
        <v>82.392909804150506</v>
      </c>
      <c r="N3999">
        <v>3.5344117089281499</v>
      </c>
      <c r="O3999">
        <v>6.0975609756097597</v>
      </c>
      <c r="P3999">
        <v>238.84297520661099</v>
      </c>
      <c r="Q3999">
        <v>9.4495446537652003E-2</v>
      </c>
    </row>
    <row r="4000" spans="1:17" hidden="1" x14ac:dyDescent="0.3">
      <c r="A4000" t="s">
        <v>8161</v>
      </c>
      <c r="B4000" t="s">
        <v>8162</v>
      </c>
      <c r="C4000" t="str">
        <f>IFERROR(VLOOKUP(Table1[[#This Row],[Ticker]],[1]!Table1[[Symbol]:[Industry]],2,FALSE),"-")</f>
        <v>-</v>
      </c>
      <c r="D4000" t="s">
        <v>408</v>
      </c>
      <c r="E4000">
        <v>20.23764504</v>
      </c>
      <c r="F4000">
        <v>13.1</v>
      </c>
      <c r="G4000">
        <v>32.098158610598297</v>
      </c>
      <c r="H4000">
        <v>-12.3275325838245</v>
      </c>
      <c r="I4000">
        <v>23.187906146989398</v>
      </c>
      <c r="J4000">
        <v>-5.6132971418015902</v>
      </c>
      <c r="K4000">
        <v>13.818985854360999</v>
      </c>
      <c r="L4000">
        <v>12.4516883258419</v>
      </c>
      <c r="M4000">
        <v>35.482861467327098</v>
      </c>
      <c r="N4000">
        <v>1.09303794729782</v>
      </c>
      <c r="O4000">
        <v>27.9389312977099</v>
      </c>
      <c r="P4000">
        <v>66.032953105196398</v>
      </c>
      <c r="Q4000">
        <v>4.7725473859834999E-2</v>
      </c>
    </row>
    <row r="4001" spans="1:17" hidden="1" x14ac:dyDescent="0.3">
      <c r="A4001" t="s">
        <v>8163</v>
      </c>
      <c r="B4001" t="s">
        <v>8164</v>
      </c>
      <c r="C4001" t="str">
        <f>IFERROR(VLOOKUP(Table1[[#This Row],[Ticker]],[1]!Table1[[Symbol]:[Industry]],2,FALSE),"-")</f>
        <v>-</v>
      </c>
      <c r="D4001" t="s">
        <v>718</v>
      </c>
      <c r="E4001">
        <v>20.204048429</v>
      </c>
      <c r="F4001">
        <v>202.26</v>
      </c>
      <c r="G4001">
        <v>-21.406801777456302</v>
      </c>
      <c r="K4001">
        <v>199.64482088527899</v>
      </c>
      <c r="L4001">
        <v>192.56798235863999</v>
      </c>
      <c r="M4001">
        <v>61.144137814655998</v>
      </c>
      <c r="N4001">
        <v>1</v>
      </c>
      <c r="O4001">
        <v>3.8267576386828899</v>
      </c>
      <c r="P4001">
        <v>6.6434672571970799</v>
      </c>
      <c r="Q4001">
        <v>-1.293132028575E-3</v>
      </c>
    </row>
    <row r="4002" spans="1:17" hidden="1" x14ac:dyDescent="0.3">
      <c r="A4002" t="s">
        <v>8165</v>
      </c>
      <c r="B4002" t="s">
        <v>8166</v>
      </c>
      <c r="C4002" t="str">
        <f>IFERROR(VLOOKUP(Table1[[#This Row],[Ticker]],[1]!Table1[[Symbol]:[Industry]],2,FALSE),"-")</f>
        <v>-</v>
      </c>
      <c r="E4002">
        <v>20.20165424</v>
      </c>
      <c r="F4002">
        <v>10.91</v>
      </c>
      <c r="G4002">
        <v>189.964154608819</v>
      </c>
      <c r="H4002">
        <v>-8.2273763601378302</v>
      </c>
      <c r="I4002">
        <v>-21.613617130965199</v>
      </c>
      <c r="J4002">
        <v>-11.2585601975189</v>
      </c>
      <c r="K4002">
        <v>11.556013166380801</v>
      </c>
      <c r="L4002">
        <v>10.194504398628601</v>
      </c>
      <c r="M4002">
        <v>22.550941075584099</v>
      </c>
      <c r="N4002">
        <v>1.0381231671554201</v>
      </c>
      <c r="O4002">
        <v>63.1530705774518</v>
      </c>
      <c r="P4002">
        <v>217.15116279069699</v>
      </c>
    </row>
    <row r="4003" spans="1:17" hidden="1" x14ac:dyDescent="0.3">
      <c r="A4003" t="s">
        <v>8167</v>
      </c>
      <c r="B4003" t="s">
        <v>8168</v>
      </c>
      <c r="C4003" t="str">
        <f>IFERROR(VLOOKUP(Table1[[#This Row],[Ticker]],[1]!Table1[[Symbol]:[Industry]],2,FALSE),"-")</f>
        <v>-</v>
      </c>
      <c r="D4003" t="s">
        <v>617</v>
      </c>
      <c r="E4003">
        <v>20.184104699999999</v>
      </c>
      <c r="F4003">
        <v>29.62</v>
      </c>
      <c r="G4003">
        <v>4.7667174613861203</v>
      </c>
      <c r="H4003">
        <v>-3.6532880280877098</v>
      </c>
      <c r="I4003">
        <v>-9.8298491659525506</v>
      </c>
      <c r="J4003">
        <v>4.0702366306617401</v>
      </c>
      <c r="K4003">
        <v>26.938730232409998</v>
      </c>
      <c r="L4003">
        <v>27.653055183498299</v>
      </c>
      <c r="M4003">
        <v>77.674845302812997</v>
      </c>
      <c r="N4003">
        <v>1.5616958816422499</v>
      </c>
      <c r="O4003">
        <v>9.3855503038487296</v>
      </c>
      <c r="P4003">
        <v>27.617406290392001</v>
      </c>
      <c r="Q4003">
        <v>0.111397151440188</v>
      </c>
    </row>
    <row r="4004" spans="1:17" hidden="1" x14ac:dyDescent="0.3">
      <c r="A4004" t="s">
        <v>8169</v>
      </c>
      <c r="B4004" t="s">
        <v>8170</v>
      </c>
      <c r="C4004" t="str">
        <f>IFERROR(VLOOKUP(Table1[[#This Row],[Ticker]],[1]!Table1[[Symbol]:[Industry]],2,FALSE),"-")</f>
        <v>-</v>
      </c>
      <c r="D4004" t="s">
        <v>686</v>
      </c>
      <c r="E4004">
        <v>20.173999999999999</v>
      </c>
      <c r="F4004">
        <v>18.34</v>
      </c>
      <c r="G4004">
        <v>-8.5384778421208907</v>
      </c>
      <c r="H4004">
        <v>-14.642299017098701</v>
      </c>
      <c r="I4004">
        <v>-19.610065222388201</v>
      </c>
      <c r="J4004">
        <v>1.35651709968447</v>
      </c>
      <c r="K4004">
        <v>19.5085591307299</v>
      </c>
      <c r="L4004">
        <v>18.361991043247102</v>
      </c>
      <c r="M4004">
        <v>30.908966981911099</v>
      </c>
      <c r="N4004">
        <v>0.84920400608634405</v>
      </c>
      <c r="O4004">
        <v>25.354416575790601</v>
      </c>
      <c r="P4004">
        <v>40.752110514198002</v>
      </c>
      <c r="Q4004">
        <v>3.5326128828292003E-2</v>
      </c>
    </row>
    <row r="4005" spans="1:17" hidden="1" x14ac:dyDescent="0.3">
      <c r="A4005" t="s">
        <v>8171</v>
      </c>
      <c r="B4005" t="s">
        <v>8172</v>
      </c>
      <c r="C4005" t="str">
        <f>IFERROR(VLOOKUP(Table1[[#This Row],[Ticker]],[1]!Table1[[Symbol]:[Industry]],2,FALSE),"-")</f>
        <v>-</v>
      </c>
      <c r="D4005" t="s">
        <v>242</v>
      </c>
      <c r="E4005">
        <v>20.120331</v>
      </c>
      <c r="F4005">
        <v>16.100000000000001</v>
      </c>
      <c r="G4005">
        <v>-6.1827800103661499</v>
      </c>
      <c r="H4005">
        <v>6.7558772746946003</v>
      </c>
      <c r="I4005">
        <v>-25.443872540716502</v>
      </c>
      <c r="J4005">
        <v>1.2710871020296</v>
      </c>
      <c r="K4005">
        <v>16.194948543258899</v>
      </c>
      <c r="L4005">
        <v>16.5845575126489</v>
      </c>
      <c r="M4005">
        <v>47.661719185039502</v>
      </c>
      <c r="N4005">
        <v>1.2628039805411599</v>
      </c>
      <c r="O4005">
        <v>51.242236024844701</v>
      </c>
      <c r="P4005">
        <v>27.272727272727199</v>
      </c>
      <c r="Q4005">
        <v>7.1634768271993998E-2</v>
      </c>
    </row>
    <row r="4006" spans="1:17" hidden="1" x14ac:dyDescent="0.3">
      <c r="A4006" t="s">
        <v>8173</v>
      </c>
      <c r="B4006" t="s">
        <v>8174</v>
      </c>
      <c r="C4006" t="str">
        <f>IFERROR(VLOOKUP(Table1[[#This Row],[Ticker]],[1]!Table1[[Symbol]:[Industry]],2,FALSE),"-")</f>
        <v>-</v>
      </c>
      <c r="D4006" t="s">
        <v>59</v>
      </c>
      <c r="E4006">
        <v>20.079999999999998</v>
      </c>
      <c r="F4006">
        <v>5.0199999999999996</v>
      </c>
      <c r="G4006">
        <v>-73.225000188027707</v>
      </c>
      <c r="H4006">
        <v>-27.968191874241501</v>
      </c>
      <c r="I4006">
        <v>-64.599801749647696</v>
      </c>
      <c r="J4006">
        <v>0.52493815231605101</v>
      </c>
      <c r="K4006">
        <v>6.2547290956210002</v>
      </c>
      <c r="L4006">
        <v>8.4045140381479602</v>
      </c>
      <c r="M4006">
        <v>11.14223040646</v>
      </c>
      <c r="N4006">
        <v>0.50431314282816198</v>
      </c>
      <c r="O4006">
        <v>202.78884462151299</v>
      </c>
      <c r="P4006">
        <v>2.86885245901638</v>
      </c>
      <c r="Q4006">
        <v>-4.4563490578126003E-2</v>
      </c>
    </row>
    <row r="4007" spans="1:17" hidden="1" x14ac:dyDescent="0.3">
      <c r="A4007" t="s">
        <v>8175</v>
      </c>
      <c r="B4007" t="s">
        <v>8176</v>
      </c>
      <c r="C4007" t="str">
        <f>IFERROR(VLOOKUP(Table1[[#This Row],[Ticker]],[1]!Table1[[Symbol]:[Industry]],2,FALSE),"-")</f>
        <v>-</v>
      </c>
      <c r="D4007" t="s">
        <v>718</v>
      </c>
      <c r="E4007">
        <v>20.010432867999999</v>
      </c>
      <c r="F4007">
        <v>87.35</v>
      </c>
      <c r="G4007">
        <v>32.023580411020099</v>
      </c>
      <c r="H4007">
        <v>0.47601824845782298</v>
      </c>
      <c r="I4007">
        <v>14.8854246295957</v>
      </c>
      <c r="J4007">
        <v>2.4985230579764299</v>
      </c>
      <c r="K4007">
        <v>81.588435524969995</v>
      </c>
      <c r="L4007">
        <v>71.820317530827296</v>
      </c>
      <c r="M4007">
        <v>57.664030131014698</v>
      </c>
      <c r="N4007">
        <v>0.91352985732172898</v>
      </c>
      <c r="O4007">
        <v>3.0337721808815199</v>
      </c>
      <c r="P4007">
        <v>67.017208413001896</v>
      </c>
      <c r="Q4007">
        <v>6.2739406014718002E-2</v>
      </c>
    </row>
    <row r="4008" spans="1:17" hidden="1" x14ac:dyDescent="0.3">
      <c r="A4008" t="s">
        <v>8177</v>
      </c>
      <c r="B4008" t="s">
        <v>8178</v>
      </c>
      <c r="C4008" t="str">
        <f>IFERROR(VLOOKUP(Table1[[#This Row],[Ticker]],[1]!Table1[[Symbol]:[Industry]],2,FALSE),"-")</f>
        <v>-</v>
      </c>
      <c r="E4008">
        <v>20.004758840000001</v>
      </c>
      <c r="F4008">
        <v>45.05</v>
      </c>
      <c r="G4008">
        <v>-18.4482115474827</v>
      </c>
      <c r="H4008">
        <v>11.037758630172</v>
      </c>
      <c r="I4008">
        <v>-12.290750262803099</v>
      </c>
      <c r="J4008">
        <v>0.89885119579431505</v>
      </c>
      <c r="K4008">
        <v>44.021342409830197</v>
      </c>
      <c r="L4008">
        <v>44.641120659986399</v>
      </c>
      <c r="M4008">
        <v>51.377227116519897</v>
      </c>
      <c r="N4008">
        <v>1.8138115967855499</v>
      </c>
      <c r="O4008">
        <v>52.652608213096499</v>
      </c>
      <c r="P4008">
        <v>15.2173913043478</v>
      </c>
      <c r="Q4008">
        <v>2.3706770929806002E-2</v>
      </c>
    </row>
    <row r="4009" spans="1:17" hidden="1" x14ac:dyDescent="0.3">
      <c r="A4009" t="s">
        <v>8179</v>
      </c>
      <c r="B4009" t="s">
        <v>8180</v>
      </c>
      <c r="C4009" t="str">
        <f>IFERROR(VLOOKUP(Table1[[#This Row],[Ticker]],[1]!Table1[[Symbol]:[Industry]],2,FALSE),"-")</f>
        <v>-</v>
      </c>
      <c r="E4009">
        <v>19.991040000000002</v>
      </c>
      <c r="F4009">
        <v>32</v>
      </c>
      <c r="G4009">
        <v>36.671551989371402</v>
      </c>
      <c r="H4009">
        <v>7.8934152686155796</v>
      </c>
      <c r="I4009">
        <v>52.268034902263203</v>
      </c>
      <c r="J4009">
        <v>7.5128169401948499</v>
      </c>
      <c r="K4009">
        <v>30.1084743606208</v>
      </c>
      <c r="L4009">
        <v>25.294229282780702</v>
      </c>
      <c r="M4009">
        <v>53.773749644833302</v>
      </c>
      <c r="N4009">
        <v>0.55091865435166298</v>
      </c>
      <c r="O4009">
        <v>9.375</v>
      </c>
      <c r="P4009">
        <v>99.376947040498393</v>
      </c>
      <c r="Q4009">
        <v>3.1714126581391999E-2</v>
      </c>
    </row>
    <row r="4010" spans="1:17" hidden="1" x14ac:dyDescent="0.3">
      <c r="A4010" t="s">
        <v>8181</v>
      </c>
      <c r="B4010" t="s">
        <v>8182</v>
      </c>
      <c r="C4010" t="str">
        <f>IFERROR(VLOOKUP(Table1[[#This Row],[Ticker]],[1]!Table1[[Symbol]:[Industry]],2,FALSE),"-")</f>
        <v>-</v>
      </c>
      <c r="D4010" t="s">
        <v>387</v>
      </c>
      <c r="E4010">
        <v>19.989169199999999</v>
      </c>
      <c r="F4010">
        <v>40.04</v>
      </c>
      <c r="G4010">
        <v>22.904204399501801</v>
      </c>
      <c r="H4010">
        <v>1.1584528626005299</v>
      </c>
      <c r="I4010">
        <v>-18.756622013599401</v>
      </c>
      <c r="J4010">
        <v>4.9508192945851599</v>
      </c>
      <c r="K4010">
        <v>39.694064027596298</v>
      </c>
      <c r="L4010">
        <v>39.168192698118403</v>
      </c>
      <c r="M4010">
        <v>53.829342267478502</v>
      </c>
      <c r="N4010">
        <v>0.86300444504359697</v>
      </c>
      <c r="O4010">
        <v>45.854145854145798</v>
      </c>
      <c r="P4010">
        <v>66.763848396501402</v>
      </c>
      <c r="Q4010">
        <v>6.7489625147830995E-2</v>
      </c>
    </row>
    <row r="4011" spans="1:17" hidden="1" x14ac:dyDescent="0.3">
      <c r="A4011" t="s">
        <v>8183</v>
      </c>
      <c r="B4011" t="s">
        <v>8184</v>
      </c>
      <c r="C4011" t="str">
        <f>IFERROR(VLOOKUP(Table1[[#This Row],[Ticker]],[1]!Table1[[Symbol]:[Industry]],2,FALSE),"-")</f>
        <v>-</v>
      </c>
      <c r="D4011" t="s">
        <v>617</v>
      </c>
      <c r="E4011">
        <v>19.93646772</v>
      </c>
      <c r="F4011">
        <v>0.33</v>
      </c>
      <c r="G4011">
        <v>31.4306711218609</v>
      </c>
      <c r="H4011">
        <v>9.3789682430867192</v>
      </c>
      <c r="I4011">
        <v>4.9677768339104302</v>
      </c>
      <c r="J4011">
        <v>1.3570016087947401</v>
      </c>
      <c r="K4011">
        <v>0.27424354171490001</v>
      </c>
      <c r="L4011">
        <v>0.229312973172282</v>
      </c>
      <c r="M4011">
        <v>53.4706478768164</v>
      </c>
      <c r="N4011">
        <v>1.2361329248294499</v>
      </c>
      <c r="O4011">
        <v>12.1212121212121</v>
      </c>
      <c r="P4011">
        <v>73.684210526315795</v>
      </c>
    </row>
    <row r="4012" spans="1:17" hidden="1" x14ac:dyDescent="0.3">
      <c r="A4012" t="s">
        <v>8185</v>
      </c>
      <c r="B4012" t="s">
        <v>8186</v>
      </c>
      <c r="C4012" t="str">
        <f>IFERROR(VLOOKUP(Table1[[#This Row],[Ticker]],[1]!Table1[[Symbol]:[Industry]],2,FALSE),"-")</f>
        <v>-</v>
      </c>
      <c r="D4012" t="s">
        <v>1656</v>
      </c>
      <c r="E4012">
        <v>19.9285058</v>
      </c>
      <c r="F4012">
        <v>45.29</v>
      </c>
      <c r="G4012">
        <v>60.249188774036199</v>
      </c>
      <c r="H4012">
        <v>-6.1720082459229904</v>
      </c>
      <c r="I4012">
        <v>1.25030100266926</v>
      </c>
      <c r="J4012">
        <v>0.52533824122468897</v>
      </c>
      <c r="K4012">
        <v>46.484678162886397</v>
      </c>
      <c r="M4012">
        <v>51.462802802084802</v>
      </c>
      <c r="N4012">
        <v>1.6210509267689199</v>
      </c>
      <c r="O4012">
        <v>39.854272466328098</v>
      </c>
      <c r="P4012">
        <v>95.047372954349697</v>
      </c>
    </row>
    <row r="4013" spans="1:17" hidden="1" x14ac:dyDescent="0.3">
      <c r="A4013" t="s">
        <v>8187</v>
      </c>
      <c r="B4013" t="s">
        <v>8188</v>
      </c>
      <c r="C4013" t="str">
        <f>IFERROR(VLOOKUP(Table1[[#This Row],[Ticker]],[1]!Table1[[Symbol]:[Industry]],2,FALSE),"-")</f>
        <v>-</v>
      </c>
      <c r="D4013" t="s">
        <v>328</v>
      </c>
      <c r="E4013">
        <v>19.911695661</v>
      </c>
      <c r="F4013">
        <v>37.83</v>
      </c>
      <c r="G4013">
        <v>-10.403901202878901</v>
      </c>
      <c r="H4013">
        <v>-9.2397016145012998</v>
      </c>
      <c r="I4013">
        <v>-16.3761164712644</v>
      </c>
      <c r="J4013">
        <v>-6.7473257157499198</v>
      </c>
      <c r="K4013">
        <v>38.568940454544297</v>
      </c>
      <c r="L4013">
        <v>38.450100090661799</v>
      </c>
      <c r="M4013">
        <v>52.126151628333197</v>
      </c>
      <c r="N4013">
        <v>1.1317632403801801</v>
      </c>
      <c r="O4013">
        <v>39.492466296590003</v>
      </c>
      <c r="P4013">
        <v>51.319999999999901</v>
      </c>
    </row>
    <row r="4014" spans="1:17" hidden="1" x14ac:dyDescent="0.3">
      <c r="A4014" t="s">
        <v>8189</v>
      </c>
      <c r="B4014" t="s">
        <v>8190</v>
      </c>
      <c r="C4014" t="str">
        <f>IFERROR(VLOOKUP(Table1[[#This Row],[Ticker]],[1]!Table1[[Symbol]:[Industry]],2,FALSE),"-")</f>
        <v>-</v>
      </c>
      <c r="D4014" t="s">
        <v>328</v>
      </c>
      <c r="E4014">
        <v>19.843640000000001</v>
      </c>
      <c r="F4014">
        <v>41.5</v>
      </c>
      <c r="G4014">
        <v>2.2207821060699899</v>
      </c>
      <c r="H4014">
        <v>-7.01693282719694</v>
      </c>
      <c r="I4014">
        <v>-1.0997520370470899</v>
      </c>
      <c r="J4014">
        <v>-0.42760422056529801</v>
      </c>
      <c r="K4014">
        <v>41.844590498574703</v>
      </c>
      <c r="L4014">
        <v>39.309257446607504</v>
      </c>
      <c r="M4014">
        <v>46.782035720645801</v>
      </c>
      <c r="N4014">
        <v>0.89799691833590101</v>
      </c>
      <c r="O4014">
        <v>10.8433734939759</v>
      </c>
      <c r="P4014">
        <v>38.149134487350203</v>
      </c>
      <c r="Q4014">
        <v>0.12692995678461999</v>
      </c>
    </row>
    <row r="4015" spans="1:17" hidden="1" x14ac:dyDescent="0.3">
      <c r="A4015" t="s">
        <v>8191</v>
      </c>
      <c r="B4015" t="s">
        <v>8192</v>
      </c>
      <c r="C4015" t="str">
        <f>IFERROR(VLOOKUP(Table1[[#This Row],[Ticker]],[1]!Table1[[Symbol]:[Industry]],2,FALSE),"-")</f>
        <v>-</v>
      </c>
      <c r="E4015">
        <v>19.824732000000001</v>
      </c>
      <c r="F4015">
        <v>45.48</v>
      </c>
      <c r="G4015">
        <v>17.800154324987801</v>
      </c>
      <c r="H4015">
        <v>10.474414334908699</v>
      </c>
      <c r="I4015">
        <v>29.900263805382401</v>
      </c>
      <c r="J4015">
        <v>14.430066357444201</v>
      </c>
      <c r="K4015">
        <v>36.588810506753902</v>
      </c>
      <c r="L4015">
        <v>37.0065842443273</v>
      </c>
      <c r="M4015">
        <v>82.533241414847097</v>
      </c>
      <c r="N4015">
        <v>2.5423470387930101</v>
      </c>
      <c r="O4015">
        <v>25.659630606860102</v>
      </c>
      <c r="P4015">
        <v>61.048158640226603</v>
      </c>
      <c r="Q4015">
        <v>0.244663902282405</v>
      </c>
    </row>
    <row r="4016" spans="1:17" hidden="1" x14ac:dyDescent="0.3">
      <c r="A4016" t="s">
        <v>8193</v>
      </c>
      <c r="B4016" t="s">
        <v>8194</v>
      </c>
      <c r="C4016" t="str">
        <f>IFERROR(VLOOKUP(Table1[[#This Row],[Ticker]],[1]!Table1[[Symbol]:[Industry]],2,FALSE),"-")</f>
        <v>-</v>
      </c>
      <c r="D4016" t="s">
        <v>482</v>
      </c>
      <c r="E4016">
        <v>19.817</v>
      </c>
      <c r="F4016">
        <v>2.66</v>
      </c>
      <c r="G4016">
        <v>3.77244912590829</v>
      </c>
      <c r="H4016">
        <v>-5.8533513392621304</v>
      </c>
      <c r="I4016">
        <v>-0.23830644330985401</v>
      </c>
      <c r="J4016">
        <v>-7.0002526873785902</v>
      </c>
      <c r="K4016">
        <v>2.4685665245441601</v>
      </c>
      <c r="L4016">
        <v>2.3991325969859898</v>
      </c>
      <c r="M4016">
        <v>57.648273091592799</v>
      </c>
      <c r="N4016">
        <v>1.4049388175297199</v>
      </c>
      <c r="O4016">
        <v>17.293233082706699</v>
      </c>
      <c r="P4016">
        <v>44.565217391304301</v>
      </c>
      <c r="Q4016">
        <v>5.9048850019794999E-2</v>
      </c>
    </row>
    <row r="4017" spans="1:17" hidden="1" x14ac:dyDescent="0.3">
      <c r="A4017" t="s">
        <v>8195</v>
      </c>
      <c r="B4017" t="s">
        <v>8196</v>
      </c>
      <c r="C4017" t="str">
        <f>IFERROR(VLOOKUP(Table1[[#This Row],[Ticker]],[1]!Table1[[Symbol]:[Industry]],2,FALSE),"-")</f>
        <v>-</v>
      </c>
      <c r="D4017" t="s">
        <v>653</v>
      </c>
      <c r="E4017">
        <v>19.760886046</v>
      </c>
      <c r="F4017">
        <v>3.62</v>
      </c>
      <c r="G4017">
        <v>-82.462769205661203</v>
      </c>
      <c r="H4017">
        <v>-6.6886310634307504</v>
      </c>
      <c r="I4017">
        <v>-16.739854430925899</v>
      </c>
      <c r="J4017">
        <v>5.2963667237446197</v>
      </c>
      <c r="K4017">
        <v>3.7022923296538401</v>
      </c>
      <c r="L4017">
        <v>5.1414738073111703</v>
      </c>
      <c r="M4017">
        <v>47.521542542543202</v>
      </c>
      <c r="N4017">
        <v>0.61833879880047704</v>
      </c>
      <c r="O4017">
        <v>133.149171270718</v>
      </c>
      <c r="P4017">
        <v>29.285714285714199</v>
      </c>
      <c r="Q4017">
        <v>-0.13705792424459201</v>
      </c>
    </row>
    <row r="4018" spans="1:17" hidden="1" x14ac:dyDescent="0.3">
      <c r="A4018" t="s">
        <v>8197</v>
      </c>
      <c r="B4018" t="s">
        <v>8198</v>
      </c>
      <c r="C4018" t="str">
        <f>IFERROR(VLOOKUP(Table1[[#This Row],[Ticker]],[1]!Table1[[Symbol]:[Industry]],2,FALSE),"-")</f>
        <v>-</v>
      </c>
      <c r="D4018" t="s">
        <v>59</v>
      </c>
      <c r="E4018">
        <v>19.735980000000001</v>
      </c>
      <c r="F4018">
        <v>66</v>
      </c>
      <c r="G4018">
        <v>-43.386551351570603</v>
      </c>
      <c r="H4018">
        <v>1.0371434916120901</v>
      </c>
      <c r="I4018">
        <v>-23.209792898782599</v>
      </c>
      <c r="J4018">
        <v>-0.13869821132030899</v>
      </c>
      <c r="K4018">
        <v>66.511417434262</v>
      </c>
      <c r="L4018">
        <v>68.308583018745296</v>
      </c>
      <c r="M4018">
        <v>49.387638502614003</v>
      </c>
      <c r="N4018">
        <v>1.2182766255948501</v>
      </c>
      <c r="O4018">
        <v>49.045454545454497</v>
      </c>
      <c r="P4018">
        <v>17.857142857142801</v>
      </c>
      <c r="Q4018">
        <v>5.7273827445089999E-2</v>
      </c>
    </row>
    <row r="4019" spans="1:17" hidden="1" x14ac:dyDescent="0.3">
      <c r="A4019" t="s">
        <v>8199</v>
      </c>
      <c r="B4019" t="s">
        <v>8200</v>
      </c>
      <c r="C4019" t="str">
        <f>IFERROR(VLOOKUP(Table1[[#This Row],[Ticker]],[1]!Table1[[Symbol]:[Industry]],2,FALSE),"-")</f>
        <v>-</v>
      </c>
      <c r="D4019" t="s">
        <v>718</v>
      </c>
      <c r="E4019">
        <v>19.692535094</v>
      </c>
      <c r="F4019">
        <v>60.31</v>
      </c>
      <c r="G4019">
        <v>-16.205066521440799</v>
      </c>
      <c r="H4019">
        <v>-5.5256457197409699</v>
      </c>
      <c r="I4019">
        <v>-10.7590767215734</v>
      </c>
      <c r="J4019">
        <v>-0.46766067022390001</v>
      </c>
      <c r="K4019">
        <v>58.498517279717603</v>
      </c>
      <c r="L4019">
        <v>56.126745748789403</v>
      </c>
      <c r="M4019">
        <v>43.249617568739502</v>
      </c>
      <c r="N4019">
        <v>0.76748967487770703</v>
      </c>
      <c r="O4019">
        <v>12.667882606532901</v>
      </c>
      <c r="P4019">
        <v>16.061119236394401</v>
      </c>
    </row>
    <row r="4020" spans="1:17" hidden="1" x14ac:dyDescent="0.3">
      <c r="A4020" t="s">
        <v>8201</v>
      </c>
      <c r="B4020" t="s">
        <v>8202</v>
      </c>
      <c r="C4020" t="str">
        <f>IFERROR(VLOOKUP(Table1[[#This Row],[Ticker]],[1]!Table1[[Symbol]:[Industry]],2,FALSE),"-")</f>
        <v>-</v>
      </c>
      <c r="D4020" t="s">
        <v>122</v>
      </c>
      <c r="E4020">
        <v>19.664999999999999</v>
      </c>
      <c r="F4020">
        <v>2.0699999999999998</v>
      </c>
      <c r="G4020">
        <v>-9.0616296348640493</v>
      </c>
      <c r="H4020">
        <v>-2.95398732878702</v>
      </c>
      <c r="I4020">
        <v>-17.912103234753701</v>
      </c>
      <c r="J4020">
        <v>3.2703926977705899</v>
      </c>
      <c r="K4020">
        <v>2.0120569910636701</v>
      </c>
      <c r="L4020">
        <v>2.1415286208120201</v>
      </c>
      <c r="M4020">
        <v>80.249000719667606</v>
      </c>
      <c r="N4020">
        <v>1.39867831449022</v>
      </c>
      <c r="O4020">
        <v>44.927536231883998</v>
      </c>
      <c r="P4020">
        <v>31.012658227848</v>
      </c>
      <c r="Q4020">
        <v>1.9905989256541998E-2</v>
      </c>
    </row>
    <row r="4021" spans="1:17" hidden="1" x14ac:dyDescent="0.3">
      <c r="A4021" t="s">
        <v>8203</v>
      </c>
      <c r="B4021" t="s">
        <v>8204</v>
      </c>
      <c r="C4021" t="str">
        <f>IFERROR(VLOOKUP(Table1[[#This Row],[Ticker]],[1]!Table1[[Symbol]:[Industry]],2,FALSE),"-")</f>
        <v>-</v>
      </c>
      <c r="D4021" t="s">
        <v>188</v>
      </c>
      <c r="E4021">
        <v>19.662749999999999</v>
      </c>
      <c r="F4021">
        <v>40.5</v>
      </c>
      <c r="G4021">
        <v>-14.0900282025884</v>
      </c>
      <c r="H4021">
        <v>10.8679050645339</v>
      </c>
      <c r="I4021">
        <v>-12.494412817063299</v>
      </c>
      <c r="J4021">
        <v>2.2963667237446201</v>
      </c>
      <c r="K4021">
        <v>40.123916980898699</v>
      </c>
      <c r="L4021">
        <v>40.657533073234198</v>
      </c>
      <c r="M4021">
        <v>48.242763608543001</v>
      </c>
      <c r="N4021">
        <v>1.8922747402579401</v>
      </c>
      <c r="O4021">
        <v>33.308641975308603</v>
      </c>
      <c r="P4021">
        <v>19.469026548672499</v>
      </c>
      <c r="Q4021">
        <v>5.8461400156589002E-2</v>
      </c>
    </row>
    <row r="4022" spans="1:17" hidden="1" x14ac:dyDescent="0.3">
      <c r="A4022" t="s">
        <v>8205</v>
      </c>
      <c r="B4022" t="s">
        <v>8206</v>
      </c>
      <c r="C4022" t="str">
        <f>IFERROR(VLOOKUP(Table1[[#This Row],[Ticker]],[1]!Table1[[Symbol]:[Industry]],2,FALSE),"-")</f>
        <v>-</v>
      </c>
      <c r="E4022">
        <v>19.6622892</v>
      </c>
      <c r="F4022">
        <v>36</v>
      </c>
      <c r="G4022">
        <v>111.95671674659501</v>
      </c>
      <c r="H4022">
        <v>23.165210693734199</v>
      </c>
      <c r="I4022">
        <v>127.99698767433701</v>
      </c>
      <c r="J4022">
        <v>20.1284469242458</v>
      </c>
      <c r="K4022">
        <v>25.068385048132299</v>
      </c>
      <c r="L4022">
        <v>18.512736356332599</v>
      </c>
      <c r="M4022">
        <v>85.104304339982605</v>
      </c>
      <c r="N4022">
        <v>0.72317189081754896</v>
      </c>
      <c r="O4022">
        <v>0.91666666666665397</v>
      </c>
      <c r="P4022">
        <v>309.09090909090901</v>
      </c>
      <c r="Q4022">
        <v>7.7685766963630998E-2</v>
      </c>
    </row>
    <row r="4023" spans="1:17" hidden="1" x14ac:dyDescent="0.3">
      <c r="A4023" t="s">
        <v>8207</v>
      </c>
      <c r="B4023" t="s">
        <v>8208</v>
      </c>
      <c r="C4023" t="str">
        <f>IFERROR(VLOOKUP(Table1[[#This Row],[Ticker]],[1]!Table1[[Symbol]:[Industry]],2,FALSE),"-")</f>
        <v>-</v>
      </c>
      <c r="E4023">
        <v>19.644702800000001</v>
      </c>
      <c r="F4023">
        <v>47</v>
      </c>
      <c r="G4023">
        <v>12.400194415802</v>
      </c>
      <c r="H4023">
        <v>-4.23763929913427</v>
      </c>
      <c r="I4023">
        <v>-27.218430685840701</v>
      </c>
      <c r="J4023">
        <v>-10.5681815460816</v>
      </c>
      <c r="K4023">
        <v>46.816486610713199</v>
      </c>
      <c r="L4023">
        <v>44.396548608086398</v>
      </c>
      <c r="M4023">
        <v>48.374741478477503</v>
      </c>
      <c r="N4023">
        <v>3.9173014145810598</v>
      </c>
      <c r="O4023">
        <v>49.212765957446699</v>
      </c>
      <c r="P4023">
        <v>54.590553856608899</v>
      </c>
    </row>
    <row r="4024" spans="1:17" hidden="1" x14ac:dyDescent="0.3">
      <c r="A4024" t="s">
        <v>8209</v>
      </c>
      <c r="B4024" t="s">
        <v>8210</v>
      </c>
      <c r="C4024" t="str">
        <f>IFERROR(VLOOKUP(Table1[[#This Row],[Ticker]],[1]!Table1[[Symbol]:[Industry]],2,FALSE),"-")</f>
        <v>-</v>
      </c>
      <c r="D4024" t="s">
        <v>408</v>
      </c>
      <c r="E4024">
        <v>19.64275696</v>
      </c>
      <c r="F4024">
        <v>11.08</v>
      </c>
      <c r="G4024">
        <v>84.494720382160097</v>
      </c>
      <c r="H4024">
        <v>10.833891459091699</v>
      </c>
      <c r="I4024">
        <v>-28.882232130614</v>
      </c>
      <c r="J4024">
        <v>6.1921429959083802</v>
      </c>
      <c r="K4024">
        <v>9.8736282745689792</v>
      </c>
      <c r="L4024">
        <v>9.5568281212521295</v>
      </c>
      <c r="M4024">
        <v>73.219780223837404</v>
      </c>
      <c r="N4024">
        <v>1.0971685274199401</v>
      </c>
      <c r="O4024">
        <v>67.599277978339302</v>
      </c>
      <c r="P4024">
        <v>153.54691075514799</v>
      </c>
      <c r="Q4024">
        <v>7.9088564350584006E-2</v>
      </c>
    </row>
    <row r="4025" spans="1:17" hidden="1" x14ac:dyDescent="0.3">
      <c r="A4025" t="s">
        <v>8211</v>
      </c>
      <c r="B4025" t="s">
        <v>8212</v>
      </c>
      <c r="C4025" t="str">
        <f>IFERROR(VLOOKUP(Table1[[#This Row],[Ticker]],[1]!Table1[[Symbol]:[Industry]],2,FALSE),"-")</f>
        <v>-</v>
      </c>
      <c r="E4025">
        <v>19.596878749999998</v>
      </c>
      <c r="F4025">
        <v>8.15</v>
      </c>
      <c r="G4025">
        <v>-80.713817168114801</v>
      </c>
      <c r="H4025">
        <v>-5.7516266432802503</v>
      </c>
      <c r="I4025">
        <v>-19.9046252350199</v>
      </c>
      <c r="J4025">
        <v>1.4992130577385001</v>
      </c>
      <c r="K4025">
        <v>8.6197457581854504</v>
      </c>
      <c r="L4025">
        <v>10.7771900394272</v>
      </c>
      <c r="M4025">
        <v>48.868409370455801</v>
      </c>
      <c r="N4025">
        <v>0.234479805908377</v>
      </c>
      <c r="O4025">
        <v>195.896874470949</v>
      </c>
      <c r="P4025">
        <v>8.5219707057257104</v>
      </c>
    </row>
    <row r="4026" spans="1:17" hidden="1" x14ac:dyDescent="0.3">
      <c r="A4026" t="s">
        <v>8213</v>
      </c>
      <c r="B4026" t="s">
        <v>8214</v>
      </c>
      <c r="C4026" t="str">
        <f>IFERROR(VLOOKUP(Table1[[#This Row],[Ticker]],[1]!Table1[[Symbol]:[Industry]],2,FALSE),"-")</f>
        <v>-</v>
      </c>
      <c r="D4026" t="s">
        <v>617</v>
      </c>
      <c r="E4026">
        <v>19.577999999999999</v>
      </c>
      <c r="F4026">
        <v>12.55</v>
      </c>
      <c r="G4026">
        <v>71.663503979515099</v>
      </c>
      <c r="H4026">
        <v>-1.92960468486709</v>
      </c>
      <c r="I4026">
        <v>-16.999227314307699</v>
      </c>
      <c r="J4026">
        <v>-3.2639242184078898</v>
      </c>
      <c r="K4026">
        <v>12.053427124118601</v>
      </c>
      <c r="L4026">
        <v>11.507136715950001</v>
      </c>
      <c r="M4026">
        <v>57.981622710080302</v>
      </c>
      <c r="N4026">
        <v>0.78002859900743804</v>
      </c>
      <c r="O4026">
        <v>73.386454183266906</v>
      </c>
      <c r="P4026">
        <v>97.017268445839804</v>
      </c>
      <c r="Q4026">
        <v>0.206503394805167</v>
      </c>
    </row>
    <row r="4027" spans="1:17" hidden="1" x14ac:dyDescent="0.3">
      <c r="A4027" t="s">
        <v>8215</v>
      </c>
      <c r="B4027" t="s">
        <v>8216</v>
      </c>
      <c r="C4027" t="str">
        <f>IFERROR(VLOOKUP(Table1[[#This Row],[Ticker]],[1]!Table1[[Symbol]:[Industry]],2,FALSE),"-")</f>
        <v>-</v>
      </c>
      <c r="D4027" t="s">
        <v>75</v>
      </c>
      <c r="E4027">
        <v>19.504000000000001</v>
      </c>
      <c r="F4027">
        <v>84.8</v>
      </c>
      <c r="G4027">
        <v>85.591509165516001</v>
      </c>
      <c r="H4027">
        <v>14.0079374064576</v>
      </c>
      <c r="I4027">
        <v>98.942261306177897</v>
      </c>
      <c r="J4027">
        <v>3.7144144430180401</v>
      </c>
      <c r="M4027">
        <v>100</v>
      </c>
      <c r="O4027">
        <v>0</v>
      </c>
      <c r="P4027">
        <v>110.94527363184</v>
      </c>
    </row>
    <row r="4028" spans="1:17" hidden="1" x14ac:dyDescent="0.3">
      <c r="A4028" t="s">
        <v>8217</v>
      </c>
      <c r="B4028" t="s">
        <v>8218</v>
      </c>
      <c r="C4028" t="str">
        <f>IFERROR(VLOOKUP(Table1[[#This Row],[Ticker]],[1]!Table1[[Symbol]:[Industry]],2,FALSE),"-")</f>
        <v>-</v>
      </c>
      <c r="D4028" t="s">
        <v>1331</v>
      </c>
      <c r="E4028">
        <v>19.49219875</v>
      </c>
      <c r="F4028">
        <v>14.75</v>
      </c>
      <c r="G4028">
        <v>38.1717344250278</v>
      </c>
      <c r="H4028">
        <v>-3.6262024376218398</v>
      </c>
      <c r="I4028">
        <v>40.058843344440199</v>
      </c>
      <c r="J4028">
        <v>-1.2750618476839399</v>
      </c>
      <c r="K4028">
        <v>14.0700038231766</v>
      </c>
      <c r="L4028">
        <v>11.5412137548992</v>
      </c>
      <c r="M4028">
        <v>53.344893258886202</v>
      </c>
      <c r="N4028">
        <v>9.2424242424242395E-2</v>
      </c>
      <c r="O4028">
        <v>8.4745762711864394</v>
      </c>
      <c r="P4028">
        <v>197.379032258064</v>
      </c>
    </row>
    <row r="4029" spans="1:17" hidden="1" x14ac:dyDescent="0.3">
      <c r="A4029" t="s">
        <v>8219</v>
      </c>
      <c r="B4029" t="s">
        <v>8220</v>
      </c>
      <c r="C4029" t="str">
        <f>IFERROR(VLOOKUP(Table1[[#This Row],[Ticker]],[1]!Table1[[Symbol]:[Industry]],2,FALSE),"-")</f>
        <v>-</v>
      </c>
      <c r="D4029" t="s">
        <v>1219</v>
      </c>
      <c r="E4029">
        <v>19.424843750000001</v>
      </c>
      <c r="F4029">
        <v>85.15</v>
      </c>
      <c r="G4029">
        <v>-5.5931859894901201</v>
      </c>
      <c r="H4029">
        <v>-1.87035303188851</v>
      </c>
      <c r="I4029">
        <v>-12.2495918825592</v>
      </c>
      <c r="J4029">
        <v>1.0670674632677399</v>
      </c>
      <c r="K4029">
        <v>87.130260937810405</v>
      </c>
      <c r="M4029">
        <v>46.234414810174101</v>
      </c>
      <c r="N4029">
        <v>1</v>
      </c>
    </row>
    <row r="4030" spans="1:17" hidden="1" x14ac:dyDescent="0.3">
      <c r="A4030" t="s">
        <v>8221</v>
      </c>
      <c r="B4030" t="s">
        <v>8222</v>
      </c>
      <c r="C4030" t="str">
        <f>IFERROR(VLOOKUP(Table1[[#This Row],[Ticker]],[1]!Table1[[Symbol]:[Industry]],2,FALSE),"-")</f>
        <v>-</v>
      </c>
      <c r="D4030" t="s">
        <v>127</v>
      </c>
      <c r="E4030">
        <v>19.399999999999999</v>
      </c>
      <c r="F4030">
        <v>51.97</v>
      </c>
      <c r="G4030">
        <v>20.311978070040499</v>
      </c>
      <c r="H4030">
        <v>-6.3575314316042402</v>
      </c>
      <c r="I4030">
        <v>27.570093436227001</v>
      </c>
      <c r="J4030">
        <v>3.2219005986937299</v>
      </c>
      <c r="K4030">
        <v>44.529229946298699</v>
      </c>
      <c r="L4030">
        <v>38.1222563540652</v>
      </c>
      <c r="M4030">
        <v>65.111069872536603</v>
      </c>
      <c r="N4030">
        <v>1.3687874892887699</v>
      </c>
      <c r="O4030">
        <v>3.0402155089474601</v>
      </c>
      <c r="P4030">
        <v>56.300751879699199</v>
      </c>
      <c r="Q4030">
        <v>0.15409283570291701</v>
      </c>
    </row>
    <row r="4031" spans="1:17" hidden="1" x14ac:dyDescent="0.3">
      <c r="A4031" t="s">
        <v>8223</v>
      </c>
      <c r="B4031" t="s">
        <v>8224</v>
      </c>
      <c r="C4031" t="str">
        <f>IFERROR(VLOOKUP(Table1[[#This Row],[Ticker]],[1]!Table1[[Symbol]:[Industry]],2,FALSE),"-")</f>
        <v>-</v>
      </c>
      <c r="D4031" t="s">
        <v>384</v>
      </c>
      <c r="E4031">
        <v>19.36571</v>
      </c>
      <c r="F4031">
        <v>16.37</v>
      </c>
      <c r="G4031">
        <v>107.837118724558</v>
      </c>
      <c r="H4031">
        <v>16.428851188891699</v>
      </c>
      <c r="I4031">
        <v>-11.0782281086467</v>
      </c>
      <c r="J4031">
        <v>13.5263821956373</v>
      </c>
      <c r="K4031">
        <v>13.754811687103</v>
      </c>
      <c r="L4031">
        <v>12.5543048738365</v>
      </c>
      <c r="M4031">
        <v>83.311351912655596</v>
      </c>
      <c r="N4031">
        <v>1.86080459990692</v>
      </c>
      <c r="O4031">
        <v>16.921197312156298</v>
      </c>
      <c r="P4031">
        <v>174.66442953020101</v>
      </c>
      <c r="Q4031">
        <v>0.12465227357606699</v>
      </c>
    </row>
    <row r="4032" spans="1:17" hidden="1" x14ac:dyDescent="0.3">
      <c r="A4032" t="s">
        <v>8225</v>
      </c>
      <c r="B4032" t="s">
        <v>8226</v>
      </c>
      <c r="C4032" t="str">
        <f>IFERROR(VLOOKUP(Table1[[#This Row],[Ticker]],[1]!Table1[[Symbol]:[Industry]],2,FALSE),"-")</f>
        <v>-</v>
      </c>
      <c r="E4032">
        <v>19.364501519999902</v>
      </c>
      <c r="F4032">
        <v>151.19999999999999</v>
      </c>
      <c r="G4032">
        <v>-6.1578637962419398</v>
      </c>
      <c r="H4032">
        <v>13.3948670688478</v>
      </c>
      <c r="I4032">
        <v>7.3340042489228097</v>
      </c>
      <c r="J4032">
        <v>-1.47640412956314</v>
      </c>
      <c r="K4032">
        <v>138.192462995022</v>
      </c>
      <c r="L4032">
        <v>123.85577851348999</v>
      </c>
      <c r="M4032">
        <v>57.089114433708403</v>
      </c>
      <c r="N4032">
        <v>0.82346490273728101</v>
      </c>
      <c r="O4032">
        <v>11.0449735449735</v>
      </c>
      <c r="P4032">
        <v>74.797687861271598</v>
      </c>
      <c r="Q4032">
        <v>0.220576760559581</v>
      </c>
    </row>
    <row r="4033" spans="1:17" hidden="1" x14ac:dyDescent="0.3">
      <c r="A4033" t="s">
        <v>8227</v>
      </c>
      <c r="B4033" t="s">
        <v>8228</v>
      </c>
      <c r="C4033" t="str">
        <f>IFERROR(VLOOKUP(Table1[[#This Row],[Ticker]],[1]!Table1[[Symbol]:[Industry]],2,FALSE),"-")</f>
        <v>-</v>
      </c>
      <c r="D4033" t="s">
        <v>384</v>
      </c>
      <c r="E4033">
        <v>19.354009999999999</v>
      </c>
      <c r="F4033">
        <v>28.09</v>
      </c>
      <c r="G4033">
        <v>-11.021383902829401</v>
      </c>
      <c r="H4033">
        <v>-6.3442072172018502</v>
      </c>
      <c r="I4033">
        <v>0.35698767433719197</v>
      </c>
      <c r="J4033">
        <v>2.1197721006555299</v>
      </c>
      <c r="K4033">
        <v>28.486599844356899</v>
      </c>
      <c r="L4033">
        <v>28.228896454253</v>
      </c>
      <c r="M4033">
        <v>49.618825588821799</v>
      </c>
      <c r="N4033">
        <v>0.89177740934045002</v>
      </c>
      <c r="O4033">
        <v>47.561409754360902</v>
      </c>
      <c r="P4033">
        <v>33.761904761904702</v>
      </c>
      <c r="Q4033">
        <v>-6.2986889630559997E-3</v>
      </c>
    </row>
    <row r="4034" spans="1:17" hidden="1" x14ac:dyDescent="0.3">
      <c r="A4034" t="s">
        <v>8229</v>
      </c>
      <c r="B4034" t="s">
        <v>8230</v>
      </c>
      <c r="C4034" t="str">
        <f>IFERROR(VLOOKUP(Table1[[#This Row],[Ticker]],[1]!Table1[[Symbol]:[Industry]],2,FALSE),"-")</f>
        <v>-</v>
      </c>
      <c r="E4034">
        <v>19.353728844999999</v>
      </c>
      <c r="F4034">
        <v>8.65</v>
      </c>
      <c r="G4034">
        <v>-46.717400829961001</v>
      </c>
      <c r="H4034">
        <v>0.44100477588248999</v>
      </c>
      <c r="I4034">
        <v>-30.244978299197701</v>
      </c>
      <c r="J4034">
        <v>0.717904154660719</v>
      </c>
      <c r="K4034">
        <v>8.9608563234622505</v>
      </c>
      <c r="L4034">
        <v>10.0103296682022</v>
      </c>
      <c r="M4034">
        <v>52.833616654079897</v>
      </c>
      <c r="N4034">
        <v>0.13615579677245901</v>
      </c>
      <c r="O4034">
        <v>64.161849710982594</v>
      </c>
      <c r="P4034">
        <v>18.8186813186813</v>
      </c>
      <c r="Q4034">
        <v>4.0319974177187003E-2</v>
      </c>
    </row>
    <row r="4035" spans="1:17" hidden="1" x14ac:dyDescent="0.3">
      <c r="A4035" t="s">
        <v>8231</v>
      </c>
      <c r="B4035" t="s">
        <v>8232</v>
      </c>
      <c r="C4035" t="str">
        <f>IFERROR(VLOOKUP(Table1[[#This Row],[Ticker]],[1]!Table1[[Symbol]:[Industry]],2,FALSE),"-")</f>
        <v>-</v>
      </c>
      <c r="D4035" t="s">
        <v>59</v>
      </c>
      <c r="E4035">
        <v>19.346688</v>
      </c>
      <c r="F4035">
        <v>76.8</v>
      </c>
      <c r="G4035">
        <v>78.901554682611405</v>
      </c>
      <c r="H4035">
        <v>57.170369446513099</v>
      </c>
      <c r="I4035">
        <v>77.486254883811597</v>
      </c>
      <c r="J4035">
        <v>57.442828581959098</v>
      </c>
      <c r="K4035">
        <v>45.821226758173502</v>
      </c>
      <c r="L4035">
        <v>41.935221405158103</v>
      </c>
      <c r="M4035">
        <v>91.919264854632203</v>
      </c>
      <c r="N4035">
        <v>2.6769368093618402</v>
      </c>
      <c r="O4035">
        <v>0</v>
      </c>
      <c r="P4035">
        <v>130.28485757121399</v>
      </c>
      <c r="Q4035">
        <v>8.8707516889156998E-2</v>
      </c>
    </row>
    <row r="4036" spans="1:17" hidden="1" x14ac:dyDescent="0.3">
      <c r="A4036" t="s">
        <v>8233</v>
      </c>
      <c r="B4036" t="s">
        <v>8234</v>
      </c>
      <c r="C4036" t="str">
        <f>IFERROR(VLOOKUP(Table1[[#This Row],[Ticker]],[1]!Table1[[Symbol]:[Industry]],2,FALSE),"-")</f>
        <v>-</v>
      </c>
      <c r="D4036" t="s">
        <v>617</v>
      </c>
      <c r="E4036">
        <v>19.279</v>
      </c>
      <c r="F4036">
        <v>29.66</v>
      </c>
      <c r="G4036">
        <v>-10.836389948950099</v>
      </c>
      <c r="H4036">
        <v>-1.4094764763176799</v>
      </c>
      <c r="I4036">
        <v>6.6369876743371901</v>
      </c>
      <c r="J4036">
        <v>0.95901617832472896</v>
      </c>
      <c r="K4036">
        <v>29.239727496480398</v>
      </c>
      <c r="L4036">
        <v>27.579822377355299</v>
      </c>
      <c r="M4036">
        <v>47.458015417130902</v>
      </c>
      <c r="N4036">
        <v>0.25045009553896902</v>
      </c>
      <c r="O4036">
        <v>21.3755900202292</v>
      </c>
      <c r="P4036">
        <v>32.944867772299403</v>
      </c>
      <c r="Q4036">
        <v>0.14650770581134401</v>
      </c>
    </row>
    <row r="4037" spans="1:17" hidden="1" x14ac:dyDescent="0.3">
      <c r="A4037" t="s">
        <v>8235</v>
      </c>
      <c r="B4037" t="s">
        <v>8236</v>
      </c>
      <c r="C4037" t="str">
        <f>IFERROR(VLOOKUP(Table1[[#This Row],[Ticker]],[1]!Table1[[Symbol]:[Industry]],2,FALSE),"-")</f>
        <v>-</v>
      </c>
      <c r="D4037" t="s">
        <v>140</v>
      </c>
      <c r="E4037">
        <v>19.262664000000001</v>
      </c>
      <c r="F4037">
        <v>1.08</v>
      </c>
      <c r="G4037">
        <v>12.7493524405422</v>
      </c>
      <c r="H4037">
        <v>35.8456050545511</v>
      </c>
      <c r="I4037">
        <v>0.79484450308338395</v>
      </c>
      <c r="J4037">
        <v>11.9162121351105</v>
      </c>
      <c r="K4037">
        <v>0.84176147327415196</v>
      </c>
      <c r="L4037">
        <v>0.86472064183185304</v>
      </c>
      <c r="M4037">
        <v>83.528304114358306</v>
      </c>
      <c r="N4037">
        <v>1.27360169945538</v>
      </c>
      <c r="O4037">
        <v>22.2222222222222</v>
      </c>
      <c r="P4037">
        <v>116</v>
      </c>
      <c r="Q4037">
        <v>3.438883331157E-3</v>
      </c>
    </row>
    <row r="4038" spans="1:17" hidden="1" x14ac:dyDescent="0.3">
      <c r="A4038" t="s">
        <v>8237</v>
      </c>
      <c r="B4038" t="s">
        <v>8238</v>
      </c>
      <c r="C4038" t="str">
        <f>IFERROR(VLOOKUP(Table1[[#This Row],[Ticker]],[1]!Table1[[Symbol]:[Industry]],2,FALSE),"-")</f>
        <v>-</v>
      </c>
      <c r="E4038">
        <v>19.25</v>
      </c>
      <c r="F4038">
        <v>38.5</v>
      </c>
      <c r="G4038">
        <v>-2.1537644663247102</v>
      </c>
      <c r="H4038">
        <v>6.1369217621220598</v>
      </c>
      <c r="I4038">
        <v>-18.100573301272501</v>
      </c>
      <c r="J4038">
        <v>-4.4000618476839399</v>
      </c>
      <c r="K4038">
        <v>38.496607027677904</v>
      </c>
      <c r="L4038">
        <v>37.353527585768198</v>
      </c>
      <c r="M4038">
        <v>48.380779285015798</v>
      </c>
      <c r="N4038">
        <v>0.200946221271572</v>
      </c>
      <c r="O4038">
        <v>42.6233766233766</v>
      </c>
      <c r="P4038">
        <v>42.592592592592503</v>
      </c>
      <c r="Q4038">
        <v>0.11375137890786501</v>
      </c>
    </row>
    <row r="4039" spans="1:17" hidden="1" x14ac:dyDescent="0.3">
      <c r="A4039" t="s">
        <v>8239</v>
      </c>
      <c r="B4039" t="s">
        <v>8240</v>
      </c>
      <c r="C4039" t="str">
        <f>IFERROR(VLOOKUP(Table1[[#This Row],[Ticker]],[1]!Table1[[Symbol]:[Industry]],2,FALSE),"-")</f>
        <v>-</v>
      </c>
      <c r="D4039" t="s">
        <v>617</v>
      </c>
      <c r="E4039">
        <v>19.235250000000001</v>
      </c>
      <c r="F4039">
        <v>51.5</v>
      </c>
      <c r="G4039">
        <v>-2.2952220529435898</v>
      </c>
      <c r="H4039">
        <v>-4.4994418742415601</v>
      </c>
      <c r="I4039">
        <v>10.616035293384799</v>
      </c>
      <c r="J4039">
        <v>-8.4655466197149405</v>
      </c>
      <c r="K4039">
        <v>51.462444730472797</v>
      </c>
      <c r="L4039">
        <v>49.195794524533802</v>
      </c>
      <c r="M4039">
        <v>42.034086907393501</v>
      </c>
      <c r="N4039">
        <v>3.5324675324675301</v>
      </c>
      <c r="O4039">
        <v>17.902912621359199</v>
      </c>
      <c r="P4039">
        <v>40.710382513661102</v>
      </c>
      <c r="Q4039">
        <v>0.166724823497891</v>
      </c>
    </row>
    <row r="4040" spans="1:17" hidden="1" x14ac:dyDescent="0.3">
      <c r="A4040" t="s">
        <v>8241</v>
      </c>
      <c r="B4040" t="s">
        <v>8242</v>
      </c>
      <c r="C4040" t="str">
        <f>IFERROR(VLOOKUP(Table1[[#This Row],[Ticker]],[1]!Table1[[Symbol]:[Industry]],2,FALSE),"-")</f>
        <v>-</v>
      </c>
      <c r="D4040" t="s">
        <v>718</v>
      </c>
      <c r="E4040">
        <v>19.229981756999901</v>
      </c>
      <c r="F4040">
        <v>28.02</v>
      </c>
      <c r="G4040">
        <v>7.2020597407581803</v>
      </c>
      <c r="H4040">
        <v>0.84677141787590104</v>
      </c>
      <c r="I4040">
        <v>4.2673723376012003</v>
      </c>
      <c r="J4040">
        <v>0.72566568960234301</v>
      </c>
      <c r="K4040">
        <v>26.610657635196102</v>
      </c>
      <c r="L4040">
        <v>24.5050228561864</v>
      </c>
      <c r="M4040">
        <v>53.416699079583402</v>
      </c>
      <c r="N4040">
        <v>0.97179171310235801</v>
      </c>
      <c r="O4040">
        <v>8.7437544610992006</v>
      </c>
      <c r="P4040">
        <v>38.233843117908201</v>
      </c>
      <c r="Q4040">
        <v>2.8878510423630001E-3</v>
      </c>
    </row>
    <row r="4041" spans="1:17" hidden="1" x14ac:dyDescent="0.3">
      <c r="A4041" t="s">
        <v>8243</v>
      </c>
      <c r="B4041" t="s">
        <v>8244</v>
      </c>
      <c r="C4041" t="str">
        <f>IFERROR(VLOOKUP(Table1[[#This Row],[Ticker]],[1]!Table1[[Symbol]:[Industry]],2,FALSE),"-")</f>
        <v>-</v>
      </c>
      <c r="D4041" t="s">
        <v>5374</v>
      </c>
      <c r="E4041">
        <v>19.190751299999999</v>
      </c>
      <c r="F4041">
        <v>36.51</v>
      </c>
      <c r="G4041">
        <v>-17.781578255364099</v>
      </c>
      <c r="H4041">
        <v>10.3555058823656</v>
      </c>
      <c r="I4041">
        <v>-6.3300745543169201</v>
      </c>
      <c r="J4041">
        <v>5.2527159300938298</v>
      </c>
      <c r="K4041">
        <v>36.233082427537397</v>
      </c>
      <c r="L4041">
        <v>34.340903866373402</v>
      </c>
      <c r="M4041">
        <v>45.185347172983803</v>
      </c>
      <c r="N4041">
        <v>0.61117252655912901</v>
      </c>
      <c r="O4041">
        <v>26.7050123253903</v>
      </c>
      <c r="P4041">
        <v>37.6696832579185</v>
      </c>
      <c r="Q4041">
        <v>2.7926638448962999E-2</v>
      </c>
    </row>
    <row r="4042" spans="1:17" hidden="1" x14ac:dyDescent="0.3">
      <c r="A4042" t="s">
        <v>8245</v>
      </c>
      <c r="B4042" t="s">
        <v>8246</v>
      </c>
      <c r="C4042" t="str">
        <f>IFERROR(VLOOKUP(Table1[[#This Row],[Ticker]],[1]!Table1[[Symbol]:[Industry]],2,FALSE),"-")</f>
        <v>-</v>
      </c>
      <c r="E4042">
        <v>19.152799999999999</v>
      </c>
      <c r="F4042">
        <v>35.6</v>
      </c>
      <c r="G4042">
        <v>6.8408140706229297</v>
      </c>
      <c r="H4042">
        <v>-4.7748041930821499</v>
      </c>
      <c r="I4042">
        <v>6.3480515041244399</v>
      </c>
      <c r="J4042">
        <v>-2.28064843986271</v>
      </c>
      <c r="K4042">
        <v>35.139149231337399</v>
      </c>
      <c r="L4042">
        <v>33.963699449996199</v>
      </c>
      <c r="M4042">
        <v>61.949704993208996</v>
      </c>
      <c r="N4042">
        <v>0.46307743351538899</v>
      </c>
      <c r="O4042">
        <v>31.685393258426899</v>
      </c>
      <c r="P4042">
        <v>46.864686468646802</v>
      </c>
      <c r="Q4042">
        <v>3.0529448176851999E-2</v>
      </c>
    </row>
    <row r="4043" spans="1:17" hidden="1" x14ac:dyDescent="0.3">
      <c r="A4043" t="s">
        <v>8247</v>
      </c>
      <c r="B4043" t="s">
        <v>8248</v>
      </c>
      <c r="C4043" t="str">
        <f>IFERROR(VLOOKUP(Table1[[#This Row],[Ticker]],[1]!Table1[[Symbol]:[Industry]],2,FALSE),"-")</f>
        <v>-</v>
      </c>
      <c r="E4043">
        <v>19.131962980000001</v>
      </c>
      <c r="F4043">
        <v>65.930000000000007</v>
      </c>
      <c r="G4043">
        <v>-89.030696866743398</v>
      </c>
      <c r="H4043">
        <v>-5.8425821653533498</v>
      </c>
      <c r="I4043">
        <v>-75.679944726081501</v>
      </c>
      <c r="J4043">
        <v>0.460564992545412</v>
      </c>
      <c r="K4043">
        <v>69.418848256052001</v>
      </c>
      <c r="M4043">
        <v>49.545952213370803</v>
      </c>
      <c r="N4043">
        <v>0.53222628764424396</v>
      </c>
      <c r="O4043">
        <v>202.59365994236299</v>
      </c>
      <c r="P4043">
        <v>19.8727272727272</v>
      </c>
    </row>
    <row r="4044" spans="1:17" hidden="1" x14ac:dyDescent="0.3">
      <c r="A4044" t="s">
        <v>8249</v>
      </c>
      <c r="B4044" t="s">
        <v>8250</v>
      </c>
      <c r="C4044" t="str">
        <f>IFERROR(VLOOKUP(Table1[[#This Row],[Ticker]],[1]!Table1[[Symbol]:[Industry]],2,FALSE),"-")</f>
        <v>-</v>
      </c>
      <c r="D4044" t="s">
        <v>130</v>
      </c>
      <c r="E4044">
        <v>19.103644800000001</v>
      </c>
      <c r="F4044">
        <v>34.82</v>
      </c>
      <c r="G4044">
        <v>51.577129842618298</v>
      </c>
      <c r="H4044">
        <v>-1.5732861187342599</v>
      </c>
      <c r="I4044">
        <v>46.054182408790197</v>
      </c>
      <c r="J4044">
        <v>-1.24576211138157</v>
      </c>
      <c r="K4044">
        <v>31.033337438369198</v>
      </c>
      <c r="L4044">
        <v>28.708571622601099</v>
      </c>
      <c r="M4044">
        <v>75.817151819347302</v>
      </c>
      <c r="N4044">
        <v>0.76426769262383898</v>
      </c>
      <c r="O4044">
        <v>53.187823090178</v>
      </c>
      <c r="P4044">
        <v>128.17824377457401</v>
      </c>
      <c r="Q4044">
        <v>3.9900266126631001E-2</v>
      </c>
    </row>
    <row r="4045" spans="1:17" hidden="1" x14ac:dyDescent="0.3">
      <c r="A4045" t="s">
        <v>8251</v>
      </c>
      <c r="B4045" t="s">
        <v>8252</v>
      </c>
      <c r="C4045" t="str">
        <f>IFERROR(VLOOKUP(Table1[[#This Row],[Ticker]],[1]!Table1[[Symbol]:[Industry]],2,FALSE),"-")</f>
        <v>-</v>
      </c>
      <c r="D4045" t="s">
        <v>75</v>
      </c>
      <c r="E4045">
        <v>19.051536999</v>
      </c>
      <c r="F4045">
        <v>59.03</v>
      </c>
      <c r="G4045">
        <v>377.02921425707899</v>
      </c>
      <c r="H4045">
        <v>29.5114771430468</v>
      </c>
      <c r="I4045">
        <v>94.323446954309205</v>
      </c>
      <c r="J4045">
        <v>6.9355022917339504</v>
      </c>
      <c r="K4045">
        <v>51.172119512260302</v>
      </c>
      <c r="L4045">
        <v>39.067509573381599</v>
      </c>
      <c r="M4045">
        <v>72.347118651055894</v>
      </c>
      <c r="N4045">
        <v>0.67541587594490404</v>
      </c>
      <c r="O4045">
        <v>12.298831102829</v>
      </c>
      <c r="P4045">
        <v>478.725490196078</v>
      </c>
      <c r="Q4045">
        <v>0.130225796154537</v>
      </c>
    </row>
    <row r="4046" spans="1:17" hidden="1" x14ac:dyDescent="0.3">
      <c r="A4046" t="s">
        <v>8253</v>
      </c>
      <c r="B4046" t="s">
        <v>8254</v>
      </c>
      <c r="C4046" t="str">
        <f>IFERROR(VLOOKUP(Table1[[#This Row],[Ticker]],[1]!Table1[[Symbol]:[Industry]],2,FALSE),"-")</f>
        <v>-</v>
      </c>
      <c r="D4046" t="s">
        <v>546</v>
      </c>
      <c r="E4046">
        <v>18.995999999999999</v>
      </c>
      <c r="F4046">
        <v>1</v>
      </c>
      <c r="G4046">
        <v>-73.558892671452895</v>
      </c>
      <c r="H4046">
        <v>-4.3744418742415601</v>
      </c>
      <c r="I4046">
        <v>-0.89190121455169802</v>
      </c>
      <c r="J4046">
        <v>-1.2750618476839399</v>
      </c>
      <c r="K4046">
        <v>0.97752848387024005</v>
      </c>
      <c r="L4046">
        <v>1.16000143713842</v>
      </c>
      <c r="M4046">
        <v>60.071257748868298</v>
      </c>
      <c r="N4046">
        <v>1.3491835019768299</v>
      </c>
      <c r="O4046">
        <v>200</v>
      </c>
      <c r="P4046">
        <v>33.3333333333333</v>
      </c>
      <c r="Q4046">
        <v>-2.1624355088132E-2</v>
      </c>
    </row>
    <row r="4047" spans="1:17" hidden="1" x14ac:dyDescent="0.3">
      <c r="A4047" t="s">
        <v>8255</v>
      </c>
      <c r="B4047" t="s">
        <v>8256</v>
      </c>
      <c r="C4047" t="str">
        <f>IFERROR(VLOOKUP(Table1[[#This Row],[Ticker]],[1]!Table1[[Symbol]:[Industry]],2,FALSE),"-")</f>
        <v>-</v>
      </c>
      <c r="E4047">
        <v>18.962700569999999</v>
      </c>
      <c r="F4047">
        <v>23.98</v>
      </c>
      <c r="G4047">
        <v>-39.649690127511199</v>
      </c>
      <c r="H4047">
        <v>-12.3717404989959</v>
      </c>
      <c r="I4047">
        <v>-9.6555944852872102</v>
      </c>
      <c r="J4047">
        <v>1.74621474806073</v>
      </c>
      <c r="K4047">
        <v>24.204318792291801</v>
      </c>
      <c r="L4047">
        <v>24.667280056651801</v>
      </c>
      <c r="M4047">
        <v>47.207701391335497</v>
      </c>
      <c r="N4047">
        <v>0.32108271946089401</v>
      </c>
      <c r="O4047">
        <v>47.9149291075896</v>
      </c>
      <c r="P4047">
        <v>19.3034825870646</v>
      </c>
      <c r="Q4047">
        <v>-3.2529169305814003E-2</v>
      </c>
    </row>
    <row r="4048" spans="1:17" hidden="1" x14ac:dyDescent="0.3">
      <c r="A4048" t="s">
        <v>8257</v>
      </c>
      <c r="B4048" t="s">
        <v>8258</v>
      </c>
      <c r="C4048" t="str">
        <f>IFERROR(VLOOKUP(Table1[[#This Row],[Ticker]],[1]!Table1[[Symbol]:[Industry]],2,FALSE),"-")</f>
        <v>-</v>
      </c>
      <c r="E4048">
        <v>18.960377796</v>
      </c>
      <c r="F4048">
        <v>15.87</v>
      </c>
      <c r="G4048">
        <v>-24.3353048864393</v>
      </c>
      <c r="H4048">
        <v>-9.1123451000480102</v>
      </c>
      <c r="I4048">
        <v>-24.948706236798301</v>
      </c>
      <c r="J4048">
        <v>7.65350958088748</v>
      </c>
      <c r="K4048">
        <v>15.414994910198001</v>
      </c>
      <c r="L4048">
        <v>16.3581288564177</v>
      </c>
      <c r="M4048">
        <v>76.641625051197195</v>
      </c>
      <c r="N4048">
        <v>1.86521446442832</v>
      </c>
      <c r="O4048">
        <v>38.626339004410802</v>
      </c>
      <c r="P4048">
        <v>19.323308270676598</v>
      </c>
      <c r="Q4048">
        <v>9.2721514072097999E-2</v>
      </c>
    </row>
    <row r="4049" spans="1:17" hidden="1" x14ac:dyDescent="0.3">
      <c r="A4049" t="s">
        <v>8259</v>
      </c>
      <c r="B4049" t="s">
        <v>8260</v>
      </c>
      <c r="C4049" t="str">
        <f>IFERROR(VLOOKUP(Table1[[#This Row],[Ticker]],[1]!Table1[[Symbol]:[Industry]],2,FALSE),"-")</f>
        <v>-</v>
      </c>
      <c r="D4049" t="s">
        <v>401</v>
      </c>
      <c r="E4049">
        <v>18.920145000000002</v>
      </c>
      <c r="F4049">
        <v>19.02</v>
      </c>
      <c r="G4049">
        <v>32.4885591851275</v>
      </c>
      <c r="H4049">
        <v>4.4199761447847301</v>
      </c>
      <c r="I4049">
        <v>-16.425122878426599</v>
      </c>
      <c r="J4049">
        <v>-1.2750618476839399</v>
      </c>
      <c r="K4049">
        <v>19.257873102317401</v>
      </c>
      <c r="L4049">
        <v>17.821045738837299</v>
      </c>
      <c r="M4049">
        <v>32.231273173176497</v>
      </c>
      <c r="N4049">
        <v>0.672339299885371</v>
      </c>
      <c r="O4049">
        <v>18.717139852786499</v>
      </c>
      <c r="P4049">
        <v>66.113537117903903</v>
      </c>
      <c r="Q4049">
        <v>5.0692692213957002E-2</v>
      </c>
    </row>
    <row r="4050" spans="1:17" hidden="1" x14ac:dyDescent="0.3">
      <c r="A4050" t="s">
        <v>8261</v>
      </c>
      <c r="B4050" t="s">
        <v>8262</v>
      </c>
      <c r="C4050" t="str">
        <f>IFERROR(VLOOKUP(Table1[[#This Row],[Ticker]],[1]!Table1[[Symbol]:[Industry]],2,FALSE),"-")</f>
        <v>-</v>
      </c>
      <c r="D4050" t="s">
        <v>900</v>
      </c>
      <c r="E4050">
        <v>18.9130848</v>
      </c>
      <c r="F4050">
        <v>34.68</v>
      </c>
      <c r="G4050">
        <v>163.646235533675</v>
      </c>
      <c r="H4050">
        <v>73.193627432689098</v>
      </c>
      <c r="I4050">
        <v>-20.062397267338302</v>
      </c>
      <c r="J4050">
        <v>34.513628628506503</v>
      </c>
      <c r="K4050">
        <v>23.892609562554899</v>
      </c>
      <c r="L4050">
        <v>20.852790784531699</v>
      </c>
      <c r="M4050">
        <v>80.206453190784202</v>
      </c>
      <c r="N4050">
        <v>4.4182080508307298</v>
      </c>
      <c r="O4050">
        <v>18.7427912341407</v>
      </c>
      <c r="P4050">
        <v>209.09090909090901</v>
      </c>
      <c r="Q4050">
        <v>0.10043064230172299</v>
      </c>
    </row>
    <row r="4051" spans="1:17" hidden="1" x14ac:dyDescent="0.3">
      <c r="A4051" t="s">
        <v>8263</v>
      </c>
      <c r="B4051" t="s">
        <v>8264</v>
      </c>
      <c r="C4051" t="str">
        <f>IFERROR(VLOOKUP(Table1[[#This Row],[Ticker]],[1]!Table1[[Symbol]:[Industry]],2,FALSE),"-")</f>
        <v>-</v>
      </c>
      <c r="E4051">
        <v>18.904</v>
      </c>
      <c r="F4051">
        <v>69.5</v>
      </c>
      <c r="G4051">
        <v>-81.807398551537702</v>
      </c>
      <c r="H4051">
        <v>-7.4695822146416804</v>
      </c>
      <c r="I4051">
        <v>-45.781001844481203</v>
      </c>
      <c r="J4051">
        <v>1.8018612292391301</v>
      </c>
      <c r="K4051">
        <v>70.281061122548294</v>
      </c>
      <c r="M4051">
        <v>79.047601283714997</v>
      </c>
      <c r="N4051">
        <v>1.4506769825918699</v>
      </c>
      <c r="O4051">
        <v>153.165467625899</v>
      </c>
      <c r="P4051">
        <v>9.0196078431372406</v>
      </c>
    </row>
    <row r="4052" spans="1:17" hidden="1" x14ac:dyDescent="0.3">
      <c r="A4052" t="s">
        <v>8265</v>
      </c>
      <c r="B4052" t="s">
        <v>8266</v>
      </c>
      <c r="C4052" t="str">
        <f>IFERROR(VLOOKUP(Table1[[#This Row],[Ticker]],[1]!Table1[[Symbol]:[Industry]],2,FALSE),"-")</f>
        <v>-</v>
      </c>
      <c r="E4052">
        <v>18.902849199999999</v>
      </c>
      <c r="F4052">
        <v>30.97</v>
      </c>
      <c r="G4052">
        <v>81.803426169126794</v>
      </c>
      <c r="H4052">
        <v>93.774443476076897</v>
      </c>
      <c r="I4052">
        <v>149.34719864480101</v>
      </c>
      <c r="J4052">
        <v>6.6115888863549799</v>
      </c>
      <c r="K4052">
        <v>20.456100506719402</v>
      </c>
      <c r="L4052">
        <v>14.292356233626901</v>
      </c>
      <c r="M4052">
        <v>86.378253516309499</v>
      </c>
      <c r="N4052">
        <v>2.2098196772004899</v>
      </c>
      <c r="O4052">
        <v>2.2925411688730901</v>
      </c>
      <c r="P4052">
        <v>261.79906542056</v>
      </c>
      <c r="Q4052">
        <v>0.11347323571238201</v>
      </c>
    </row>
    <row r="4053" spans="1:17" hidden="1" x14ac:dyDescent="0.3">
      <c r="A4053" t="s">
        <v>8267</v>
      </c>
      <c r="B4053" t="s">
        <v>8268</v>
      </c>
      <c r="C4053" t="str">
        <f>IFERROR(VLOOKUP(Table1[[#This Row],[Ticker]],[1]!Table1[[Symbol]:[Industry]],2,FALSE),"-")</f>
        <v>-</v>
      </c>
      <c r="D4053" t="s">
        <v>98</v>
      </c>
      <c r="E4053">
        <v>18.869759999999999</v>
      </c>
      <c r="F4053">
        <v>6.4</v>
      </c>
      <c r="G4053">
        <v>18.4664602527764</v>
      </c>
      <c r="H4053">
        <v>3.1311887563890601</v>
      </c>
      <c r="I4053">
        <v>-21.2228704816911</v>
      </c>
      <c r="J4053">
        <v>5.32216037453827</v>
      </c>
      <c r="K4053">
        <v>5.9405051644954403</v>
      </c>
      <c r="L4053">
        <v>6.0279630210360198</v>
      </c>
      <c r="M4053">
        <v>73.891492114460505</v>
      </c>
      <c r="N4053">
        <v>1.0284007517707601</v>
      </c>
      <c r="O4053">
        <v>37.5</v>
      </c>
      <c r="P4053">
        <v>52.380952380952301</v>
      </c>
      <c r="Q4053">
        <v>1.7086202986503998E-2</v>
      </c>
    </row>
    <row r="4054" spans="1:17" hidden="1" x14ac:dyDescent="0.3">
      <c r="A4054" t="s">
        <v>8269</v>
      </c>
      <c r="B4054" t="s">
        <v>8270</v>
      </c>
      <c r="C4054" t="str">
        <f>IFERROR(VLOOKUP(Table1[[#This Row],[Ticker]],[1]!Table1[[Symbol]:[Industry]],2,FALSE),"-")</f>
        <v>-</v>
      </c>
      <c r="D4054" t="s">
        <v>546</v>
      </c>
      <c r="E4054">
        <v>18.750021</v>
      </c>
      <c r="F4054">
        <v>30</v>
      </c>
      <c r="G4054">
        <v>91.096451983891697</v>
      </c>
      <c r="H4054">
        <v>-18.695760892646401</v>
      </c>
      <c r="I4054">
        <v>-17.7819067980246</v>
      </c>
      <c r="J4054">
        <v>-5.4141346953660596</v>
      </c>
      <c r="K4054">
        <v>28.973950364296702</v>
      </c>
      <c r="L4054">
        <v>26.2314508750156</v>
      </c>
      <c r="M4054">
        <v>52.142112894247198</v>
      </c>
      <c r="N4054">
        <v>1.3934182500946199</v>
      </c>
      <c r="O4054">
        <v>22.8</v>
      </c>
      <c r="P4054">
        <v>132.018561484918</v>
      </c>
      <c r="Q4054">
        <v>9.3511331280334994E-2</v>
      </c>
    </row>
    <row r="4055" spans="1:17" hidden="1" x14ac:dyDescent="0.3">
      <c r="A4055" t="s">
        <v>8271</v>
      </c>
      <c r="B4055" t="s">
        <v>8272</v>
      </c>
      <c r="C4055" t="str">
        <f>IFERROR(VLOOKUP(Table1[[#This Row],[Ticker]],[1]!Table1[[Symbol]:[Industry]],2,FALSE),"-")</f>
        <v>-</v>
      </c>
      <c r="E4055">
        <v>18.734999999999999</v>
      </c>
      <c r="F4055">
        <v>37.47</v>
      </c>
      <c r="G4055">
        <v>10.702880413849501</v>
      </c>
      <c r="H4055">
        <v>-8.6600855038907198</v>
      </c>
      <c r="I4055">
        <v>-12.980813594161701</v>
      </c>
      <c r="J4055">
        <v>0.71187337278420004</v>
      </c>
      <c r="K4055">
        <v>37.294436833625198</v>
      </c>
      <c r="L4055">
        <v>35.168378190932799</v>
      </c>
      <c r="M4055">
        <v>79.837452589177801</v>
      </c>
      <c r="N4055">
        <v>0.34192672998643098</v>
      </c>
      <c r="O4055">
        <v>15.9594342140379</v>
      </c>
      <c r="P4055">
        <v>111.09859154929499</v>
      </c>
    </row>
    <row r="4056" spans="1:17" hidden="1" x14ac:dyDescent="0.3">
      <c r="A4056" t="s">
        <v>8273</v>
      </c>
      <c r="B4056" t="s">
        <v>8274</v>
      </c>
      <c r="C4056" t="str">
        <f>IFERROR(VLOOKUP(Table1[[#This Row],[Ticker]],[1]!Table1[[Symbol]:[Industry]],2,FALSE),"-")</f>
        <v>-</v>
      </c>
      <c r="D4056" t="s">
        <v>401</v>
      </c>
      <c r="E4056">
        <v>18.72</v>
      </c>
      <c r="F4056">
        <v>31.2</v>
      </c>
      <c r="G4056">
        <v>67.357785873391094</v>
      </c>
      <c r="H4056">
        <v>18.663113726243601</v>
      </c>
      <c r="I4056">
        <v>7.5372175593946498</v>
      </c>
      <c r="J4056">
        <v>-4.2902934299034099</v>
      </c>
      <c r="K4056">
        <v>28.230639391893401</v>
      </c>
      <c r="L4056">
        <v>25.491620813461001</v>
      </c>
      <c r="M4056">
        <v>56.477185580089298</v>
      </c>
      <c r="N4056">
        <v>0.82842979296002595</v>
      </c>
      <c r="O4056">
        <v>34.102564102564102</v>
      </c>
      <c r="P4056">
        <v>103.92156862745</v>
      </c>
      <c r="Q4056">
        <v>0.11965998215654</v>
      </c>
    </row>
    <row r="4057" spans="1:17" hidden="1" x14ac:dyDescent="0.3">
      <c r="A4057" t="s">
        <v>8275</v>
      </c>
      <c r="B4057" t="s">
        <v>8276</v>
      </c>
      <c r="C4057" t="str">
        <f>IFERROR(VLOOKUP(Table1[[#This Row],[Ticker]],[1]!Table1[[Symbol]:[Industry]],2,FALSE),"-")</f>
        <v>-</v>
      </c>
      <c r="E4057">
        <v>18.69753</v>
      </c>
      <c r="F4057">
        <v>49.9</v>
      </c>
      <c r="G4057">
        <v>-26.050281879260002</v>
      </c>
      <c r="H4057">
        <v>8.05611368131399</v>
      </c>
      <c r="I4057">
        <v>2.31542982783089</v>
      </c>
      <c r="J4057">
        <v>-2.3781428670829499</v>
      </c>
      <c r="K4057">
        <v>49.036827543151702</v>
      </c>
      <c r="L4057">
        <v>48.485629490972698</v>
      </c>
      <c r="M4057">
        <v>51.858604285971801</v>
      </c>
      <c r="N4057">
        <v>1.0719539698533</v>
      </c>
      <c r="O4057">
        <v>37.8957915831663</v>
      </c>
      <c r="P4057">
        <v>29.6103896103895</v>
      </c>
      <c r="Q4057">
        <v>1.0639140243213E-2</v>
      </c>
    </row>
    <row r="4058" spans="1:17" hidden="1" x14ac:dyDescent="0.3">
      <c r="A4058" t="s">
        <v>8277</v>
      </c>
      <c r="B4058" t="s">
        <v>8278</v>
      </c>
      <c r="C4058" t="str">
        <f>IFERROR(VLOOKUP(Table1[[#This Row],[Ticker]],[1]!Table1[[Symbol]:[Industry]],2,FALSE),"-")</f>
        <v>-</v>
      </c>
      <c r="D4058" t="s">
        <v>401</v>
      </c>
      <c r="E4058">
        <v>18.629859799999998</v>
      </c>
      <c r="F4058">
        <v>28.66</v>
      </c>
      <c r="G4058">
        <v>33.427398968578302</v>
      </c>
      <c r="H4058">
        <v>-33.917927111725497</v>
      </c>
      <c r="I4058">
        <v>-42.083519766502</v>
      </c>
      <c r="J4058">
        <v>-1.2750618476839399</v>
      </c>
      <c r="K4058">
        <v>36.018071872486303</v>
      </c>
      <c r="L4058">
        <v>35.850283806897401</v>
      </c>
      <c r="M4058">
        <v>1.4773565718E-4</v>
      </c>
      <c r="N4058">
        <v>2.0858585858585799</v>
      </c>
      <c r="O4058">
        <v>52.930914166085103</v>
      </c>
      <c r="P4058">
        <v>67.113702623906704</v>
      </c>
    </row>
    <row r="4059" spans="1:17" hidden="1" x14ac:dyDescent="0.3">
      <c r="A4059" t="s">
        <v>8279</v>
      </c>
      <c r="B4059" t="s">
        <v>8280</v>
      </c>
      <c r="C4059" t="str">
        <f>IFERROR(VLOOKUP(Table1[[#This Row],[Ticker]],[1]!Table1[[Symbol]:[Industry]],2,FALSE),"-")</f>
        <v>-</v>
      </c>
      <c r="D4059" t="s">
        <v>546</v>
      </c>
      <c r="E4059">
        <v>18.45</v>
      </c>
      <c r="F4059">
        <v>60</v>
      </c>
      <c r="G4059">
        <v>-33.046072158632398</v>
      </c>
      <c r="H4059">
        <v>-6.7875127198744902</v>
      </c>
      <c r="I4059">
        <v>-18.253012325662802</v>
      </c>
      <c r="J4059">
        <v>-8.9036651284611299</v>
      </c>
      <c r="K4059">
        <v>61.889953704839897</v>
      </c>
      <c r="L4059">
        <v>63.678401629829096</v>
      </c>
      <c r="M4059">
        <v>52.170874948217403</v>
      </c>
      <c r="N4059">
        <v>2.5023510971786802</v>
      </c>
      <c r="O4059">
        <v>57.499999999999901</v>
      </c>
      <c r="P4059">
        <v>16.279069767441801</v>
      </c>
    </row>
    <row r="4060" spans="1:17" hidden="1" x14ac:dyDescent="0.3">
      <c r="A4060" t="s">
        <v>8281</v>
      </c>
      <c r="B4060" t="s">
        <v>8282</v>
      </c>
      <c r="C4060" t="str">
        <f>IFERROR(VLOOKUP(Table1[[#This Row],[Ticker]],[1]!Table1[[Symbol]:[Industry]],2,FALSE),"-")</f>
        <v>-</v>
      </c>
      <c r="E4060">
        <v>18.398255142</v>
      </c>
      <c r="F4060">
        <v>40.090000000000003</v>
      </c>
      <c r="G4060">
        <v>103.079283966723</v>
      </c>
      <c r="H4060">
        <v>-2.5241807417511901</v>
      </c>
      <c r="I4060">
        <v>42.904251971091398</v>
      </c>
      <c r="J4060">
        <v>-1.2750618476839399</v>
      </c>
      <c r="K4060">
        <v>32.348594723950498</v>
      </c>
      <c r="L4060">
        <v>25.3583804316625</v>
      </c>
      <c r="M4060">
        <v>100</v>
      </c>
      <c r="N4060">
        <v>9.3384713964691501E-3</v>
      </c>
      <c r="O4060">
        <v>0</v>
      </c>
      <c r="P4060">
        <v>128.43304843304799</v>
      </c>
    </row>
    <row r="4061" spans="1:17" hidden="1" x14ac:dyDescent="0.3">
      <c r="A4061" t="s">
        <v>8283</v>
      </c>
      <c r="B4061" t="s">
        <v>8284</v>
      </c>
      <c r="C4061" t="str">
        <f>IFERROR(VLOOKUP(Table1[[#This Row],[Ticker]],[1]!Table1[[Symbol]:[Industry]],2,FALSE),"-")</f>
        <v>-</v>
      </c>
      <c r="D4061" t="s">
        <v>119</v>
      </c>
      <c r="E4061">
        <v>18.378675000000001</v>
      </c>
      <c r="F4061">
        <v>52.5</v>
      </c>
      <c r="G4061">
        <v>37.689713794544801</v>
      </c>
      <c r="H4061">
        <v>0.616790590688305</v>
      </c>
      <c r="I4061">
        <v>24.042595344718102</v>
      </c>
      <c r="J4061">
        <v>5.5566213206328898</v>
      </c>
      <c r="K4061">
        <v>49.843345224464201</v>
      </c>
      <c r="L4061">
        <v>41.920843746500502</v>
      </c>
      <c r="M4061">
        <v>52.340151173350598</v>
      </c>
      <c r="N4061">
        <v>0.24472493976711199</v>
      </c>
      <c r="O4061">
        <v>19.999999999999901</v>
      </c>
      <c r="P4061">
        <v>101.923076923076</v>
      </c>
      <c r="Q4061">
        <v>5.2535081895700997E-2</v>
      </c>
    </row>
    <row r="4062" spans="1:17" hidden="1" x14ac:dyDescent="0.3">
      <c r="A4062" t="s">
        <v>8285</v>
      </c>
      <c r="B4062" t="s">
        <v>8286</v>
      </c>
      <c r="C4062" t="str">
        <f>IFERROR(VLOOKUP(Table1[[#This Row],[Ticker]],[1]!Table1[[Symbol]:[Industry]],2,FALSE),"-")</f>
        <v>-</v>
      </c>
      <c r="D4062" t="s">
        <v>617</v>
      </c>
      <c r="E4062">
        <v>18.371079999999999</v>
      </c>
      <c r="F4062">
        <v>36.049999999999997</v>
      </c>
      <c r="G4062">
        <v>60.088622364950901</v>
      </c>
      <c r="H4062">
        <v>18.033228580303799</v>
      </c>
      <c r="I4062">
        <v>85.747947630453396</v>
      </c>
      <c r="J4062">
        <v>-1.3598555164233399</v>
      </c>
      <c r="K4062">
        <v>28.844382575961902</v>
      </c>
      <c r="L4062">
        <v>21.5646477613417</v>
      </c>
      <c r="M4062">
        <v>56.0972675728231</v>
      </c>
      <c r="N4062">
        <v>1.0736534782879801</v>
      </c>
      <c r="O4062">
        <v>15.256588072122</v>
      </c>
      <c r="P4062">
        <v>145.90723055934501</v>
      </c>
    </row>
    <row r="4063" spans="1:17" hidden="1" x14ac:dyDescent="0.3">
      <c r="A4063" t="s">
        <v>8287</v>
      </c>
      <c r="B4063" t="s">
        <v>8288</v>
      </c>
      <c r="C4063" t="str">
        <f>IFERROR(VLOOKUP(Table1[[#This Row],[Ticker]],[1]!Table1[[Symbol]:[Industry]],2,FALSE),"-")</f>
        <v>-</v>
      </c>
      <c r="E4063">
        <v>18.36</v>
      </c>
      <c r="F4063">
        <v>51</v>
      </c>
      <c r="G4063">
        <v>-9.4446735572338003</v>
      </c>
      <c r="H4063">
        <v>-0.53102082160997899</v>
      </c>
      <c r="I4063">
        <v>-30.7151576874734</v>
      </c>
      <c r="J4063">
        <v>0.75305060211526098</v>
      </c>
      <c r="K4063">
        <v>52.506588330442199</v>
      </c>
      <c r="L4063">
        <v>54.951100259773597</v>
      </c>
      <c r="M4063">
        <v>50.716356151578204</v>
      </c>
      <c r="N4063">
        <v>0.96479878546179598</v>
      </c>
      <c r="O4063">
        <v>62.5490196078431</v>
      </c>
      <c r="P4063">
        <v>37.837837837837803</v>
      </c>
      <c r="Q4063">
        <v>0.11989416715621901</v>
      </c>
    </row>
    <row r="4064" spans="1:17" hidden="1" x14ac:dyDescent="0.3">
      <c r="A4064" t="s">
        <v>8289</v>
      </c>
      <c r="B4064" t="s">
        <v>8290</v>
      </c>
      <c r="C4064" t="str">
        <f>IFERROR(VLOOKUP(Table1[[#This Row],[Ticker]],[1]!Table1[[Symbol]:[Industry]],2,FALSE),"-")</f>
        <v>-</v>
      </c>
      <c r="D4064" t="s">
        <v>617</v>
      </c>
      <c r="E4064">
        <v>18.3538</v>
      </c>
      <c r="F4064">
        <v>11.26</v>
      </c>
      <c r="G4064">
        <v>-0.24265335521360801</v>
      </c>
      <c r="H4064">
        <v>-17.331374647350799</v>
      </c>
      <c r="I4064">
        <v>16.6827019600514</v>
      </c>
      <c r="J4064">
        <v>20.242491946200499</v>
      </c>
      <c r="K4064">
        <v>10.368922967613299</v>
      </c>
      <c r="L4064">
        <v>9.5105900917586297</v>
      </c>
      <c r="M4064">
        <v>77.015616631720803</v>
      </c>
      <c r="N4064">
        <v>0.113718860194891</v>
      </c>
      <c r="O4064">
        <v>27.6198934280639</v>
      </c>
      <c r="P4064">
        <v>82.200647249190894</v>
      </c>
      <c r="Q4064">
        <v>8.2526379745157002E-2</v>
      </c>
    </row>
    <row r="4065" spans="1:17" hidden="1" x14ac:dyDescent="0.3">
      <c r="A4065" t="s">
        <v>8291</v>
      </c>
      <c r="B4065" t="s">
        <v>8292</v>
      </c>
      <c r="C4065" t="str">
        <f>IFERROR(VLOOKUP(Table1[[#This Row],[Ticker]],[1]!Table1[[Symbol]:[Industry]],2,FALSE),"-")</f>
        <v>-</v>
      </c>
      <c r="D4065" t="s">
        <v>401</v>
      </c>
      <c r="E4065">
        <v>18.3</v>
      </c>
      <c r="F4065">
        <v>785.5</v>
      </c>
      <c r="G4065">
        <v>21.9381899188534</v>
      </c>
      <c r="H4065">
        <v>5.83147882989857</v>
      </c>
      <c r="I4065">
        <v>11.1532711658714</v>
      </c>
      <c r="J4065">
        <v>-1.7679983912052499</v>
      </c>
      <c r="K4065">
        <v>713.90053071337104</v>
      </c>
      <c r="L4065">
        <v>642.24970093669799</v>
      </c>
      <c r="M4065">
        <v>94.374910467617198</v>
      </c>
      <c r="N4065">
        <v>0</v>
      </c>
      <c r="O4065">
        <v>0</v>
      </c>
      <c r="P4065">
        <v>55.237154150197597</v>
      </c>
    </row>
    <row r="4066" spans="1:17" hidden="1" x14ac:dyDescent="0.3">
      <c r="A4066" t="s">
        <v>8293</v>
      </c>
      <c r="B4066" t="s">
        <v>8294</v>
      </c>
      <c r="C4066" t="str">
        <f>IFERROR(VLOOKUP(Table1[[#This Row],[Ticker]],[1]!Table1[[Symbol]:[Industry]],2,FALSE),"-")</f>
        <v>-</v>
      </c>
      <c r="D4066" t="s">
        <v>546</v>
      </c>
      <c r="E4066">
        <v>18.299013375000001</v>
      </c>
      <c r="F4066">
        <v>62.43</v>
      </c>
      <c r="G4066">
        <v>227.158940220293</v>
      </c>
      <c r="H4066">
        <v>23.3414770681078</v>
      </c>
      <c r="I4066">
        <v>95.750731434736494</v>
      </c>
      <c r="J4066">
        <v>24.969187420404701</v>
      </c>
      <c r="K4066">
        <v>47.077378840734497</v>
      </c>
      <c r="L4066">
        <v>36.288381755664901</v>
      </c>
      <c r="M4066">
        <v>88.629477675612193</v>
      </c>
      <c r="N4066">
        <v>1.50855619105982</v>
      </c>
      <c r="O4066">
        <v>11.084414544289499</v>
      </c>
      <c r="P4066">
        <v>278.36363636363598</v>
      </c>
      <c r="Q4066">
        <v>0.15546275419268901</v>
      </c>
    </row>
    <row r="4067" spans="1:17" hidden="1" x14ac:dyDescent="0.3">
      <c r="A4067" t="s">
        <v>8295</v>
      </c>
      <c r="B4067" t="s">
        <v>8296</v>
      </c>
      <c r="C4067" t="str">
        <f>IFERROR(VLOOKUP(Table1[[#This Row],[Ticker]],[1]!Table1[[Symbol]:[Industry]],2,FALSE),"-")</f>
        <v>-</v>
      </c>
      <c r="D4067" t="s">
        <v>49</v>
      </c>
      <c r="E4067">
        <v>18.27636</v>
      </c>
      <c r="F4067">
        <v>34</v>
      </c>
      <c r="G4067">
        <v>67.4993268552861</v>
      </c>
      <c r="H4067">
        <v>30.962096587296799</v>
      </c>
      <c r="I4067">
        <v>-5.0847733319521096</v>
      </c>
      <c r="J4067">
        <v>19.2068658631594</v>
      </c>
      <c r="K4067">
        <v>26.7344536776044</v>
      </c>
      <c r="L4067">
        <v>25.8030488012779</v>
      </c>
      <c r="M4067">
        <v>71.854283447180407</v>
      </c>
      <c r="N4067">
        <v>5.2186732186732101</v>
      </c>
      <c r="O4067">
        <v>8.8235294117646905</v>
      </c>
      <c r="P4067">
        <v>193.10344827586201</v>
      </c>
    </row>
    <row r="4068" spans="1:17" hidden="1" x14ac:dyDescent="0.3">
      <c r="A4068" t="s">
        <v>8297</v>
      </c>
      <c r="B4068" t="s">
        <v>8298</v>
      </c>
      <c r="C4068" t="str">
        <f>IFERROR(VLOOKUP(Table1[[#This Row],[Ticker]],[1]!Table1[[Symbol]:[Industry]],2,FALSE),"-")</f>
        <v>-</v>
      </c>
      <c r="D4068" t="s">
        <v>653</v>
      </c>
      <c r="E4068">
        <v>18.233972640000001</v>
      </c>
      <c r="F4068">
        <v>4.92</v>
      </c>
      <c r="G4068">
        <v>13.6292863811329</v>
      </c>
      <c r="H4068">
        <v>-4.3011476311712098</v>
      </c>
      <c r="I4068">
        <v>-33.283012325662803</v>
      </c>
      <c r="J4068">
        <v>4.6330344324035702</v>
      </c>
      <c r="K4068">
        <v>4.83272965254175</v>
      </c>
      <c r="L4068">
        <v>4.7508085191624199</v>
      </c>
      <c r="M4068">
        <v>54.916978709178899</v>
      </c>
      <c r="N4068">
        <v>1.48134003176625</v>
      </c>
      <c r="O4068">
        <v>39.227642276422699</v>
      </c>
      <c r="P4068">
        <v>59.740259740259702</v>
      </c>
      <c r="Q4068">
        <v>-4.9264237689426997E-2</v>
      </c>
    </row>
    <row r="4069" spans="1:17" hidden="1" x14ac:dyDescent="0.3">
      <c r="A4069" t="s">
        <v>8299</v>
      </c>
      <c r="B4069" t="s">
        <v>8300</v>
      </c>
      <c r="C4069" t="str">
        <f>IFERROR(VLOOKUP(Table1[[#This Row],[Ticker]],[1]!Table1[[Symbol]:[Industry]],2,FALSE),"-")</f>
        <v>-</v>
      </c>
      <c r="E4069">
        <v>18.219750000000001</v>
      </c>
      <c r="F4069">
        <v>428.7</v>
      </c>
      <c r="G4069">
        <v>51.429740688314403</v>
      </c>
      <c r="H4069">
        <v>-29.716624129525901</v>
      </c>
      <c r="I4069">
        <v>-8.3270752035346298</v>
      </c>
      <c r="J4069">
        <v>-6.2722917645814498</v>
      </c>
      <c r="K4069">
        <v>507.117279211518</v>
      </c>
      <c r="L4069">
        <v>447.69866172791899</v>
      </c>
      <c r="M4069">
        <v>0.78453360373644898</v>
      </c>
      <c r="N4069">
        <v>1.67613636363636</v>
      </c>
      <c r="O4069">
        <v>35.3277350128294</v>
      </c>
      <c r="P4069">
        <v>86.391304347826093</v>
      </c>
    </row>
    <row r="4070" spans="1:17" hidden="1" x14ac:dyDescent="0.3">
      <c r="A4070" t="s">
        <v>8301</v>
      </c>
      <c r="B4070" t="s">
        <v>8302</v>
      </c>
      <c r="C4070" t="str">
        <f>IFERROR(VLOOKUP(Table1[[#This Row],[Ticker]],[1]!Table1[[Symbol]:[Industry]],2,FALSE),"-")</f>
        <v>-</v>
      </c>
      <c r="D4070" t="s">
        <v>188</v>
      </c>
      <c r="E4070">
        <v>18.203125</v>
      </c>
      <c r="F4070">
        <v>291.25</v>
      </c>
      <c r="G4070">
        <v>6.7923335373050397</v>
      </c>
      <c r="H4070">
        <v>-18.522833687106999</v>
      </c>
      <c r="I4070">
        <v>28.021026135875601</v>
      </c>
      <c r="J4070">
        <v>2.5815934424184399</v>
      </c>
      <c r="K4070">
        <v>275.141146290081</v>
      </c>
      <c r="L4070">
        <v>228.348217173584</v>
      </c>
      <c r="M4070">
        <v>39.823779912060502</v>
      </c>
      <c r="N4070">
        <v>0.21413287352501201</v>
      </c>
      <c r="O4070">
        <v>17.4248927038626</v>
      </c>
      <c r="P4070">
        <v>75.187969924811995</v>
      </c>
      <c r="Q4070">
        <v>6.6243276242192006E-2</v>
      </c>
    </row>
    <row r="4071" spans="1:17" hidden="1" x14ac:dyDescent="0.3">
      <c r="A4071" t="s">
        <v>8303</v>
      </c>
      <c r="B4071" t="s">
        <v>8304</v>
      </c>
      <c r="C4071" t="str">
        <f>IFERROR(VLOOKUP(Table1[[#This Row],[Ticker]],[1]!Table1[[Symbol]:[Industry]],2,FALSE),"-")</f>
        <v>-</v>
      </c>
      <c r="D4071" t="s">
        <v>718</v>
      </c>
      <c r="E4071">
        <v>18.095091273000001</v>
      </c>
      <c r="F4071">
        <v>955.01</v>
      </c>
      <c r="G4071">
        <v>35.869191009408297</v>
      </c>
      <c r="H4071">
        <v>-1.7016625373221901</v>
      </c>
      <c r="I4071">
        <v>12.3229656734259</v>
      </c>
      <c r="J4071">
        <v>-0.74701951964161595</v>
      </c>
      <c r="K4071">
        <v>909.12020033868396</v>
      </c>
      <c r="L4071">
        <v>808.60757670882299</v>
      </c>
      <c r="M4071">
        <v>55.6599041266266</v>
      </c>
      <c r="N4071">
        <v>0.71022401728489004</v>
      </c>
      <c r="O4071">
        <v>9.4072313378917407</v>
      </c>
      <c r="P4071">
        <v>61.537550744248897</v>
      </c>
      <c r="Q4071">
        <v>1.8114824755041999E-2</v>
      </c>
    </row>
    <row r="4072" spans="1:17" hidden="1" x14ac:dyDescent="0.3">
      <c r="A4072" t="s">
        <v>8305</v>
      </c>
      <c r="B4072" t="s">
        <v>8306</v>
      </c>
      <c r="C4072" t="str">
        <f>IFERROR(VLOOKUP(Table1[[#This Row],[Ticker]],[1]!Table1[[Symbol]:[Industry]],2,FALSE),"-")</f>
        <v>-</v>
      </c>
      <c r="D4072" t="s">
        <v>401</v>
      </c>
      <c r="E4072">
        <v>18</v>
      </c>
      <c r="F4072">
        <v>60</v>
      </c>
      <c r="G4072">
        <v>260.49832556582902</v>
      </c>
      <c r="H4072">
        <v>38.070178378922897</v>
      </c>
      <c r="I4072">
        <v>32.924523906221197</v>
      </c>
      <c r="J4072">
        <v>9.1108087608781503</v>
      </c>
      <c r="K4072">
        <v>44.883259298957199</v>
      </c>
      <c r="L4072">
        <v>37.492701105852802</v>
      </c>
      <c r="M4072">
        <v>78.134103527371195</v>
      </c>
      <c r="N4072">
        <v>3.67538714481854</v>
      </c>
      <c r="O4072">
        <v>3.31666666666667</v>
      </c>
      <c r="P4072">
        <v>298.40637450199199</v>
      </c>
      <c r="Q4072">
        <v>0.12984320459408999</v>
      </c>
    </row>
    <row r="4073" spans="1:17" hidden="1" x14ac:dyDescent="0.3">
      <c r="A4073" t="s">
        <v>8307</v>
      </c>
      <c r="B4073" t="s">
        <v>3470</v>
      </c>
      <c r="C4073" t="str">
        <f>IFERROR(VLOOKUP(Table1[[#This Row],[Ticker]],[1]!Table1[[Symbol]:[Industry]],2,FALSE),"-")</f>
        <v>-</v>
      </c>
      <c r="D4073" t="s">
        <v>230</v>
      </c>
      <c r="E4073">
        <v>17.999279999999999</v>
      </c>
      <c r="F4073">
        <v>7.2</v>
      </c>
      <c r="G4073">
        <v>19.646235533675199</v>
      </c>
      <c r="H4073">
        <v>-22.9280133028129</v>
      </c>
      <c r="I4073">
        <v>-8.4058900235045293</v>
      </c>
      <c r="J4073">
        <v>-13.179823752445801</v>
      </c>
      <c r="K4073">
        <v>8.48517512554311</v>
      </c>
      <c r="L4073">
        <v>7.9299661411416702</v>
      </c>
      <c r="M4073">
        <v>14.7526295899566</v>
      </c>
      <c r="N4073">
        <v>1.3090236157550501</v>
      </c>
      <c r="O4073">
        <v>73.6111111111111</v>
      </c>
      <c r="P4073">
        <v>54.838709677419303</v>
      </c>
      <c r="Q4073">
        <v>1.8847139778415001E-2</v>
      </c>
    </row>
    <row r="4074" spans="1:17" hidden="1" x14ac:dyDescent="0.3">
      <c r="A4074" t="s">
        <v>8308</v>
      </c>
      <c r="B4074" t="s">
        <v>8309</v>
      </c>
      <c r="C4074" t="str">
        <f>IFERROR(VLOOKUP(Table1[[#This Row],[Ticker]],[1]!Table1[[Symbol]:[Industry]],2,FALSE),"-")</f>
        <v>-</v>
      </c>
      <c r="D4074" t="s">
        <v>546</v>
      </c>
      <c r="E4074">
        <v>17.941196000000001</v>
      </c>
      <c r="F4074">
        <v>59.8</v>
      </c>
      <c r="G4074">
        <v>88.141415826427803</v>
      </c>
      <c r="H4074">
        <v>-5.71372758852727</v>
      </c>
      <c r="I4074">
        <v>4.1134925287061197</v>
      </c>
      <c r="J4074">
        <v>0.838875809069905</v>
      </c>
      <c r="K4074">
        <v>56.327647051656797</v>
      </c>
      <c r="L4074">
        <v>51.451915198545798</v>
      </c>
      <c r="M4074">
        <v>68.924484279282098</v>
      </c>
      <c r="N4074">
        <v>0.21622131108911799</v>
      </c>
      <c r="O4074">
        <v>5.3511705685618596</v>
      </c>
      <c r="P4074">
        <v>120.66420664206601</v>
      </c>
    </row>
    <row r="4075" spans="1:17" hidden="1" x14ac:dyDescent="0.3">
      <c r="A4075" t="s">
        <v>8310</v>
      </c>
      <c r="B4075" t="s">
        <v>8311</v>
      </c>
      <c r="C4075" t="str">
        <f>IFERROR(VLOOKUP(Table1[[#This Row],[Ticker]],[1]!Table1[[Symbol]:[Industry]],2,FALSE),"-")</f>
        <v>-</v>
      </c>
      <c r="E4075">
        <v>17.8568</v>
      </c>
      <c r="F4075">
        <v>17.68</v>
      </c>
      <c r="G4075">
        <v>-24.727697306393001</v>
      </c>
      <c r="H4075">
        <v>2.7505581257584399</v>
      </c>
      <c r="I4075">
        <v>-31.4196030275771</v>
      </c>
      <c r="J4075">
        <v>-2.2851628577849499</v>
      </c>
      <c r="K4075">
        <v>17.395012147544001</v>
      </c>
      <c r="L4075">
        <v>17.966031893055799</v>
      </c>
      <c r="M4075">
        <v>41.789681641564798</v>
      </c>
      <c r="N4075">
        <v>0.50639729188956195</v>
      </c>
      <c r="O4075">
        <v>45.644796380090398</v>
      </c>
      <c r="P4075">
        <v>22.4376731301939</v>
      </c>
      <c r="Q4075">
        <v>-2.0601146904456E-2</v>
      </c>
    </row>
    <row r="4076" spans="1:17" hidden="1" x14ac:dyDescent="0.3">
      <c r="A4076" t="s">
        <v>8312</v>
      </c>
      <c r="B4076" t="s">
        <v>8313</v>
      </c>
      <c r="C4076" t="str">
        <f>IFERROR(VLOOKUP(Table1[[#This Row],[Ticker]],[1]!Table1[[Symbol]:[Industry]],2,FALSE),"-")</f>
        <v>-</v>
      </c>
      <c r="D4076" t="s">
        <v>617</v>
      </c>
      <c r="E4076">
        <v>17.842500000000001</v>
      </c>
      <c r="F4076">
        <v>11.7</v>
      </c>
      <c r="G4076">
        <v>60.655774484390598</v>
      </c>
      <c r="H4076">
        <v>-30.382441227829101</v>
      </c>
      <c r="I4076">
        <v>29.815169492519001</v>
      </c>
      <c r="J4076">
        <v>-8.8660765649573801</v>
      </c>
      <c r="K4076">
        <v>11.965623637552801</v>
      </c>
      <c r="L4076">
        <v>8.8289808255687596</v>
      </c>
      <c r="M4076">
        <v>13.915592640399099</v>
      </c>
      <c r="N4076">
        <v>0.13665123702964899</v>
      </c>
      <c r="O4076">
        <v>45.726495726495699</v>
      </c>
      <c r="P4076">
        <v>158.278145695364</v>
      </c>
      <c r="Q4076">
        <v>0.102871558247074</v>
      </c>
    </row>
    <row r="4077" spans="1:17" hidden="1" x14ac:dyDescent="0.3">
      <c r="A4077" t="s">
        <v>8314</v>
      </c>
      <c r="B4077" t="s">
        <v>8315</v>
      </c>
      <c r="C4077" t="str">
        <f>IFERROR(VLOOKUP(Table1[[#This Row],[Ticker]],[1]!Table1[[Symbol]:[Industry]],2,FALSE),"-")</f>
        <v>-</v>
      </c>
      <c r="D4077" t="s">
        <v>46</v>
      </c>
      <c r="E4077">
        <v>17.830588049999999</v>
      </c>
      <c r="F4077">
        <v>42.15</v>
      </c>
      <c r="G4077">
        <v>-64.443359842047201</v>
      </c>
      <c r="H4077">
        <v>-12.671855667345</v>
      </c>
      <c r="I4077">
        <v>-45.098250420900897</v>
      </c>
      <c r="J4077">
        <v>-7.4184065575815596</v>
      </c>
      <c r="K4077">
        <v>45.4421730605061</v>
      </c>
      <c r="L4077">
        <v>56.764590651271199</v>
      </c>
      <c r="M4077">
        <v>38.841943181553297</v>
      </c>
      <c r="N4077">
        <v>1.5636363636363599</v>
      </c>
      <c r="O4077">
        <v>82.443653618030794</v>
      </c>
      <c r="P4077">
        <v>10.629921259842501</v>
      </c>
    </row>
    <row r="4078" spans="1:17" hidden="1" x14ac:dyDescent="0.3">
      <c r="A4078" t="s">
        <v>8316</v>
      </c>
      <c r="B4078" t="s">
        <v>8317</v>
      </c>
      <c r="C4078" t="str">
        <f>IFERROR(VLOOKUP(Table1[[#This Row],[Ticker]],[1]!Table1[[Symbol]:[Industry]],2,FALSE),"-")</f>
        <v>-</v>
      </c>
      <c r="D4078" t="s">
        <v>56</v>
      </c>
      <c r="E4078">
        <v>17.795752419134399</v>
      </c>
      <c r="F4078">
        <v>64.599999999999994</v>
      </c>
      <c r="G4078">
        <v>147.450289587729</v>
      </c>
      <c r="H4078">
        <v>-7.4994418742415601</v>
      </c>
      <c r="I4078">
        <v>147.85217673306599</v>
      </c>
      <c r="J4078">
        <v>-1.2750618476839399</v>
      </c>
      <c r="K4078">
        <v>61.139227416051703</v>
      </c>
      <c r="L4078">
        <v>42.476973214506103</v>
      </c>
      <c r="M4078">
        <v>100</v>
      </c>
      <c r="N4078">
        <v>0</v>
      </c>
      <c r="O4078">
        <v>0</v>
      </c>
      <c r="P4078">
        <v>172.80405405405401</v>
      </c>
    </row>
    <row r="4079" spans="1:17" hidden="1" x14ac:dyDescent="0.3">
      <c r="A4079" t="s">
        <v>8318</v>
      </c>
      <c r="B4079" t="s">
        <v>8319</v>
      </c>
      <c r="C4079" t="str">
        <f>IFERROR(VLOOKUP(Table1[[#This Row],[Ticker]],[1]!Table1[[Symbol]:[Industry]],2,FALSE),"-")</f>
        <v>-</v>
      </c>
      <c r="D4079" t="s">
        <v>546</v>
      </c>
      <c r="E4079">
        <v>17.7872734</v>
      </c>
      <c r="F4079">
        <v>18.190000000000001</v>
      </c>
      <c r="G4079">
        <v>13.395282063042099</v>
      </c>
      <c r="H4079">
        <v>-7.4994418742415601</v>
      </c>
      <c r="I4079">
        <v>3.6358942223346502</v>
      </c>
      <c r="J4079">
        <v>-1.2750618476839399</v>
      </c>
      <c r="K4079">
        <v>18.124891150888502</v>
      </c>
      <c r="L4079">
        <v>16.758157685794</v>
      </c>
      <c r="M4079">
        <v>100</v>
      </c>
      <c r="O4079">
        <v>0</v>
      </c>
      <c r="P4079">
        <v>38.7490465293669</v>
      </c>
    </row>
    <row r="4080" spans="1:17" hidden="1" x14ac:dyDescent="0.3">
      <c r="A4080" t="s">
        <v>8320</v>
      </c>
      <c r="B4080" t="s">
        <v>8321</v>
      </c>
      <c r="C4080" t="str">
        <f>IFERROR(VLOOKUP(Table1[[#This Row],[Ticker]],[1]!Table1[[Symbol]:[Industry]],2,FALSE),"-")</f>
        <v>-</v>
      </c>
      <c r="D4080" t="s">
        <v>833</v>
      </c>
      <c r="E4080">
        <v>17.7574507</v>
      </c>
      <c r="F4080">
        <v>17.39</v>
      </c>
      <c r="G4080">
        <v>-9.4204311329913697</v>
      </c>
      <c r="H4080">
        <v>-8.5163910267839302</v>
      </c>
      <c r="I4080">
        <v>-15.3919012145516</v>
      </c>
      <c r="J4080">
        <v>-4.0497566312577504</v>
      </c>
      <c r="K4080">
        <v>17.978937352130298</v>
      </c>
      <c r="L4080">
        <v>17.872727585657699</v>
      </c>
      <c r="M4080">
        <v>37.278790908798598</v>
      </c>
      <c r="N4080">
        <v>0.84665746484232796</v>
      </c>
      <c r="O4080">
        <v>32.259919493962002</v>
      </c>
      <c r="P4080">
        <v>31.245283018867902</v>
      </c>
      <c r="Q4080">
        <v>-9.8107318904470005E-3</v>
      </c>
    </row>
    <row r="4081" spans="1:17" hidden="1" x14ac:dyDescent="0.3">
      <c r="A4081" t="s">
        <v>8322</v>
      </c>
      <c r="B4081" t="s">
        <v>8323</v>
      </c>
      <c r="C4081" t="str">
        <f>IFERROR(VLOOKUP(Table1[[#This Row],[Ticker]],[1]!Table1[[Symbol]:[Industry]],2,FALSE),"-")</f>
        <v>-</v>
      </c>
      <c r="D4081" t="s">
        <v>104</v>
      </c>
      <c r="E4081">
        <v>17.7056</v>
      </c>
      <c r="F4081">
        <v>20.12</v>
      </c>
      <c r="G4081">
        <v>16.336376378745701</v>
      </c>
      <c r="H4081">
        <v>-13.2460268954379</v>
      </c>
      <c r="I4081">
        <v>-44.8243812739098</v>
      </c>
      <c r="J4081">
        <v>-11.8249053881399</v>
      </c>
      <c r="K4081">
        <v>21.977533892158998</v>
      </c>
      <c r="L4081">
        <v>22.6410063089548</v>
      </c>
      <c r="M4081">
        <v>32.284077775849497</v>
      </c>
      <c r="N4081">
        <v>0.301812528879561</v>
      </c>
      <c r="O4081">
        <v>83.300198807157003</v>
      </c>
      <c r="P4081">
        <v>53.003802281368799</v>
      </c>
      <c r="Q4081">
        <v>8.9809236522610005E-3</v>
      </c>
    </row>
    <row r="4082" spans="1:17" hidden="1" x14ac:dyDescent="0.3">
      <c r="A4082" t="s">
        <v>8324</v>
      </c>
      <c r="B4082" t="s">
        <v>8325</v>
      </c>
      <c r="C4082" t="str">
        <f>IFERROR(VLOOKUP(Table1[[#This Row],[Ticker]],[1]!Table1[[Symbol]:[Industry]],2,FALSE),"-")</f>
        <v>-</v>
      </c>
      <c r="D4082" t="s">
        <v>328</v>
      </c>
      <c r="E4082">
        <v>17.691312</v>
      </c>
      <c r="F4082">
        <v>32</v>
      </c>
      <c r="G4082">
        <v>89.699998974535404</v>
      </c>
      <c r="H4082">
        <v>-9.6101791027518004</v>
      </c>
      <c r="I4082">
        <v>105.536076729401</v>
      </c>
      <c r="J4082">
        <v>0.31223973961764101</v>
      </c>
      <c r="K4082">
        <v>29.323303505093602</v>
      </c>
      <c r="L4082">
        <v>22.789958656564</v>
      </c>
      <c r="M4082">
        <v>58.440986796298603</v>
      </c>
      <c r="N4082">
        <v>0.91077496079456299</v>
      </c>
      <c r="O4082">
        <v>2.1562499999999898</v>
      </c>
      <c r="P4082">
        <v>159.10931174089001</v>
      </c>
      <c r="Q4082">
        <v>0.132352397728739</v>
      </c>
    </row>
    <row r="4083" spans="1:17" hidden="1" x14ac:dyDescent="0.3">
      <c r="A4083" t="s">
        <v>8326</v>
      </c>
      <c r="B4083" t="s">
        <v>8327</v>
      </c>
      <c r="C4083" t="str">
        <f>IFERROR(VLOOKUP(Table1[[#This Row],[Ticker]],[1]!Table1[[Symbol]:[Industry]],2,FALSE),"-")</f>
        <v>-</v>
      </c>
      <c r="D4083" t="s">
        <v>59</v>
      </c>
      <c r="E4083">
        <v>17.690138399999999</v>
      </c>
      <c r="F4083">
        <v>44</v>
      </c>
      <c r="G4083">
        <v>-60.884899997460202</v>
      </c>
      <c r="H4083">
        <v>2.5005581257584302</v>
      </c>
      <c r="I4083">
        <v>-27.3876277102781</v>
      </c>
      <c r="J4083">
        <v>1.0505195476648901</v>
      </c>
      <c r="K4083">
        <v>43.6210120303382</v>
      </c>
      <c r="M4083">
        <v>61.949429607885101</v>
      </c>
      <c r="N4083">
        <v>0.87619047619047596</v>
      </c>
      <c r="O4083">
        <v>88.409090909090907</v>
      </c>
      <c r="P4083">
        <v>32.930513595166097</v>
      </c>
    </row>
    <row r="4084" spans="1:17" hidden="1" x14ac:dyDescent="0.3">
      <c r="A4084" t="s">
        <v>8328</v>
      </c>
      <c r="B4084" t="s">
        <v>8329</v>
      </c>
      <c r="C4084" t="str">
        <f>IFERROR(VLOOKUP(Table1[[#This Row],[Ticker]],[1]!Table1[[Symbol]:[Industry]],2,FALSE),"-")</f>
        <v>-</v>
      </c>
      <c r="D4084" t="s">
        <v>546</v>
      </c>
      <c r="E4084">
        <v>17.670000000000002</v>
      </c>
      <c r="F4084">
        <v>117.8</v>
      </c>
      <c r="G4084">
        <v>219.39308949914201</v>
      </c>
      <c r="H4084">
        <v>48.220210930525901</v>
      </c>
      <c r="I4084">
        <v>84.690926562298401</v>
      </c>
      <c r="J4084">
        <v>-9.0193246460567895</v>
      </c>
      <c r="K4084">
        <v>96.382349855852695</v>
      </c>
      <c r="L4084">
        <v>66.243730775768597</v>
      </c>
      <c r="M4084">
        <v>41.5420953477932</v>
      </c>
      <c r="N4084">
        <v>1.5221430884202101</v>
      </c>
      <c r="O4084">
        <v>19.8896434634974</v>
      </c>
      <c r="P4084">
        <v>258.38150289017301</v>
      </c>
      <c r="Q4084">
        <v>9.4952886344334006E-2</v>
      </c>
    </row>
    <row r="4085" spans="1:17" hidden="1" x14ac:dyDescent="0.3">
      <c r="A4085" t="s">
        <v>8330</v>
      </c>
      <c r="B4085" t="s">
        <v>8331</v>
      </c>
      <c r="C4085" t="str">
        <f>IFERROR(VLOOKUP(Table1[[#This Row],[Ticker]],[1]!Table1[[Symbol]:[Industry]],2,FALSE),"-")</f>
        <v>-</v>
      </c>
      <c r="D4085" t="s">
        <v>191</v>
      </c>
      <c r="E4085">
        <v>17.63775</v>
      </c>
      <c r="F4085">
        <v>4.05</v>
      </c>
      <c r="G4085">
        <v>11.9343711268956</v>
      </c>
      <c r="I4085">
        <v>-22.003012325662802</v>
      </c>
      <c r="K4085">
        <v>4.4249445457001002</v>
      </c>
      <c r="L4085">
        <v>4.0278917604158799</v>
      </c>
      <c r="M4085">
        <v>29.723467083117001</v>
      </c>
      <c r="N4085">
        <v>2.2943021331549001</v>
      </c>
      <c r="O4085">
        <v>33.3333333333333</v>
      </c>
      <c r="P4085">
        <v>65.306122448979494</v>
      </c>
      <c r="Q4085">
        <v>-2.0192540060606001E-2</v>
      </c>
    </row>
    <row r="4086" spans="1:17" hidden="1" x14ac:dyDescent="0.3">
      <c r="A4086" t="s">
        <v>8332</v>
      </c>
      <c r="B4086" t="s">
        <v>8333</v>
      </c>
      <c r="C4086" t="str">
        <f>IFERROR(VLOOKUP(Table1[[#This Row],[Ticker]],[1]!Table1[[Symbol]:[Industry]],2,FALSE),"-")</f>
        <v>-</v>
      </c>
      <c r="D4086" t="s">
        <v>948</v>
      </c>
      <c r="E4086">
        <v>17.604538900000001</v>
      </c>
      <c r="F4086">
        <v>18.79</v>
      </c>
      <c r="G4086">
        <v>215.044786258312</v>
      </c>
      <c r="H4086">
        <v>17.712837681604299</v>
      </c>
      <c r="I4086">
        <v>38.316987674337099</v>
      </c>
      <c r="J4086">
        <v>-1.3792827960945699</v>
      </c>
      <c r="K4086">
        <v>16.6405754481565</v>
      </c>
      <c r="L4086">
        <v>12.853046382099601</v>
      </c>
      <c r="M4086">
        <v>46.6336589306202</v>
      </c>
      <c r="N4086">
        <v>0.31803448792164302</v>
      </c>
      <c r="O4086">
        <v>12.825971261309199</v>
      </c>
      <c r="P4086">
        <v>272.07920792079199</v>
      </c>
      <c r="Q4086">
        <v>0.17938324818409801</v>
      </c>
    </row>
    <row r="4087" spans="1:17" hidden="1" x14ac:dyDescent="0.3">
      <c r="A4087" t="s">
        <v>8334</v>
      </c>
      <c r="B4087" t="s">
        <v>8335</v>
      </c>
      <c r="C4087" t="str">
        <f>IFERROR(VLOOKUP(Table1[[#This Row],[Ticker]],[1]!Table1[[Symbol]:[Industry]],2,FALSE),"-")</f>
        <v>-</v>
      </c>
      <c r="D4087" t="s">
        <v>18</v>
      </c>
      <c r="E4087">
        <v>17.581499999999998</v>
      </c>
      <c r="F4087">
        <v>288</v>
      </c>
      <c r="G4087">
        <v>-56.647437819557297</v>
      </c>
      <c r="H4087">
        <v>5.6355399954222403</v>
      </c>
      <c r="I4087">
        <v>47.601021271278597</v>
      </c>
      <c r="J4087">
        <v>-1.7679983912052499</v>
      </c>
      <c r="K4087">
        <v>220.572657600371</v>
      </c>
      <c r="L4087">
        <v>203.371443901633</v>
      </c>
      <c r="M4087">
        <v>56.3110846240535</v>
      </c>
      <c r="N4087">
        <v>0</v>
      </c>
      <c r="O4087">
        <v>44.7916666666666</v>
      </c>
      <c r="P4087">
        <v>165.927977839335</v>
      </c>
    </row>
    <row r="4088" spans="1:17" hidden="1" x14ac:dyDescent="0.3">
      <c r="A4088" t="s">
        <v>8336</v>
      </c>
      <c r="B4088" t="s">
        <v>8337</v>
      </c>
      <c r="C4088" t="str">
        <f>IFERROR(VLOOKUP(Table1[[#This Row],[Ticker]],[1]!Table1[[Symbol]:[Industry]],2,FALSE),"-")</f>
        <v>-</v>
      </c>
      <c r="D4088" t="s">
        <v>408</v>
      </c>
      <c r="E4088">
        <v>17.580798000000001</v>
      </c>
      <c r="F4088">
        <v>15.83</v>
      </c>
      <c r="G4088">
        <v>-32.236117407501098</v>
      </c>
      <c r="H4088">
        <v>6.8667553088570203</v>
      </c>
      <c r="I4088">
        <v>-29.123431173830301</v>
      </c>
      <c r="J4088">
        <v>3.3641134100480001</v>
      </c>
      <c r="K4088">
        <v>15.917786496948599</v>
      </c>
      <c r="L4088">
        <v>17.550190086251501</v>
      </c>
      <c r="M4088">
        <v>49.2383135462374</v>
      </c>
      <c r="N4088">
        <v>1.0703255299839101</v>
      </c>
      <c r="O4088">
        <v>117.308907138344</v>
      </c>
      <c r="P4088">
        <v>17.259259259259199</v>
      </c>
      <c r="Q4088">
        <v>1.061544191117E-3</v>
      </c>
    </row>
    <row r="4089" spans="1:17" hidden="1" x14ac:dyDescent="0.3">
      <c r="A4089" t="s">
        <v>8338</v>
      </c>
      <c r="B4089" t="s">
        <v>8339</v>
      </c>
      <c r="C4089" t="str">
        <f>IFERROR(VLOOKUP(Table1[[#This Row],[Ticker]],[1]!Table1[[Symbol]:[Industry]],2,FALSE),"-")</f>
        <v>-</v>
      </c>
      <c r="D4089" t="s">
        <v>98</v>
      </c>
      <c r="E4089">
        <v>17.575683512000001</v>
      </c>
      <c r="F4089">
        <v>17.510000000000002</v>
      </c>
      <c r="G4089">
        <v>-0.246774452059383</v>
      </c>
      <c r="H4089">
        <v>-8.1280133028129793</v>
      </c>
      <c r="I4089">
        <v>-27.981899081900799</v>
      </c>
      <c r="J4089">
        <v>-0.22915830323304601</v>
      </c>
      <c r="K4089">
        <v>17.852529408025799</v>
      </c>
      <c r="L4089">
        <v>19.188240638055401</v>
      </c>
      <c r="M4089">
        <v>49.005362931632497</v>
      </c>
      <c r="N4089">
        <v>0.86780704251074803</v>
      </c>
      <c r="O4089">
        <v>36.379211878926299</v>
      </c>
      <c r="P4089">
        <v>30.0891530460624</v>
      </c>
      <c r="Q4089">
        <v>-9.1288415234644996E-2</v>
      </c>
    </row>
    <row r="4090" spans="1:17" hidden="1" x14ac:dyDescent="0.3">
      <c r="A4090" t="s">
        <v>8340</v>
      </c>
      <c r="B4090" t="s">
        <v>8341</v>
      </c>
      <c r="C4090" t="str">
        <f>IFERROR(VLOOKUP(Table1[[#This Row],[Ticker]],[1]!Table1[[Symbol]:[Industry]],2,FALSE),"-")</f>
        <v>-</v>
      </c>
      <c r="D4090" t="s">
        <v>948</v>
      </c>
      <c r="E4090">
        <v>17.572787999999999</v>
      </c>
      <c r="F4090">
        <v>5.37</v>
      </c>
      <c r="G4090">
        <v>-65.554209900623107</v>
      </c>
      <c r="H4090">
        <v>-18.4238116221407</v>
      </c>
      <c r="I4090">
        <v>-43.682401638639902</v>
      </c>
      <c r="J4090">
        <v>-7.8006350399238</v>
      </c>
      <c r="K4090">
        <v>6.0311002350359599</v>
      </c>
      <c r="L4090">
        <v>12.085528526902801</v>
      </c>
      <c r="M4090">
        <v>34.336236726620598</v>
      </c>
      <c r="N4090">
        <v>3.04678344963708</v>
      </c>
      <c r="O4090">
        <v>71.1359404096834</v>
      </c>
      <c r="P4090">
        <v>4.0697674418604697</v>
      </c>
      <c r="Q4090">
        <v>-8.4570313634327002E-2</v>
      </c>
    </row>
    <row r="4091" spans="1:17" hidden="1" x14ac:dyDescent="0.3">
      <c r="A4091" t="s">
        <v>8342</v>
      </c>
      <c r="B4091" t="s">
        <v>8343</v>
      </c>
      <c r="C4091" t="str">
        <f>IFERROR(VLOOKUP(Table1[[#This Row],[Ticker]],[1]!Table1[[Symbol]:[Industry]],2,FALSE),"-")</f>
        <v>-</v>
      </c>
      <c r="E4091">
        <v>17.560504607999999</v>
      </c>
      <c r="F4091">
        <v>32.96</v>
      </c>
      <c r="G4091">
        <v>136.233537120976</v>
      </c>
      <c r="H4091">
        <v>45.9737515989519</v>
      </c>
      <c r="I4091">
        <v>19.995385752030401</v>
      </c>
      <c r="J4091">
        <v>4.6792349015918804</v>
      </c>
      <c r="K4091">
        <v>27.2059065894436</v>
      </c>
      <c r="L4091">
        <v>22.2226339402477</v>
      </c>
      <c r="M4091">
        <v>60.203443152238798</v>
      </c>
      <c r="N4091">
        <v>0.53972707129491804</v>
      </c>
      <c r="O4091">
        <v>18.932038834951399</v>
      </c>
      <c r="P4091">
        <v>178.143459915611</v>
      </c>
      <c r="Q4091">
        <v>7.3491203033306002E-2</v>
      </c>
    </row>
    <row r="4092" spans="1:17" hidden="1" x14ac:dyDescent="0.3">
      <c r="A4092" t="s">
        <v>8344</v>
      </c>
      <c r="B4092" t="s">
        <v>8345</v>
      </c>
      <c r="C4092" t="str">
        <f>IFERROR(VLOOKUP(Table1[[#This Row],[Ticker]],[1]!Table1[[Symbol]:[Industry]],2,FALSE),"-")</f>
        <v>-</v>
      </c>
      <c r="D4092" t="s">
        <v>98</v>
      </c>
      <c r="E4092">
        <v>17.512491000000001</v>
      </c>
      <c r="F4092">
        <v>32.28</v>
      </c>
      <c r="G4092">
        <v>196.122310489472</v>
      </c>
      <c r="H4092">
        <v>0.56147455090841802</v>
      </c>
      <c r="I4092">
        <v>30.577300643434199</v>
      </c>
      <c r="J4092">
        <v>-1.7679983912052499</v>
      </c>
      <c r="K4092">
        <v>24.3846889352664</v>
      </c>
      <c r="L4092">
        <v>17.186689642152501</v>
      </c>
      <c r="M4092">
        <v>98.789253581194501</v>
      </c>
      <c r="N4092">
        <v>1.5557408024897099</v>
      </c>
      <c r="O4092">
        <v>0</v>
      </c>
      <c r="P4092">
        <v>322.51308900523497</v>
      </c>
    </row>
    <row r="4093" spans="1:17" hidden="1" x14ac:dyDescent="0.3">
      <c r="A4093" t="s">
        <v>8346</v>
      </c>
      <c r="B4093" t="s">
        <v>8347</v>
      </c>
      <c r="C4093" t="str">
        <f>IFERROR(VLOOKUP(Table1[[#This Row],[Ticker]],[1]!Table1[[Symbol]:[Industry]],2,FALSE),"-")</f>
        <v>-</v>
      </c>
      <c r="D4093" t="s">
        <v>233</v>
      </c>
      <c r="E4093">
        <v>17.472266567999998</v>
      </c>
      <c r="F4093">
        <v>3.09</v>
      </c>
      <c r="G4093">
        <v>-37.068050180610399</v>
      </c>
      <c r="H4093">
        <v>6.9450025702028597</v>
      </c>
      <c r="I4093">
        <v>-23.717298039948499</v>
      </c>
      <c r="J4093">
        <v>-6.4897857740643099</v>
      </c>
      <c r="K4093">
        <v>2.91243983323427</v>
      </c>
      <c r="L4093">
        <v>2.3164525302181902</v>
      </c>
      <c r="M4093">
        <v>63.338090125338503</v>
      </c>
      <c r="N4093">
        <v>1.00776243410254</v>
      </c>
      <c r="O4093">
        <v>45.631067961165002</v>
      </c>
      <c r="P4093">
        <v>45.0704225352112</v>
      </c>
    </row>
    <row r="4094" spans="1:17" hidden="1" x14ac:dyDescent="0.3">
      <c r="A4094" t="s">
        <v>8348</v>
      </c>
      <c r="B4094" t="s">
        <v>8349</v>
      </c>
      <c r="C4094" t="str">
        <f>IFERROR(VLOOKUP(Table1[[#This Row],[Ticker]],[1]!Table1[[Symbol]:[Industry]],2,FALSE),"-")</f>
        <v>-</v>
      </c>
      <c r="D4094" t="s">
        <v>242</v>
      </c>
      <c r="E4094">
        <v>17.315585936000002</v>
      </c>
      <c r="F4094">
        <v>26.62</v>
      </c>
      <c r="G4094">
        <v>-6.9982089107691596</v>
      </c>
      <c r="H4094">
        <v>5.9606046734698301</v>
      </c>
      <c r="I4094">
        <v>-18.9260892487397</v>
      </c>
      <c r="J4094">
        <v>5.5547409280647804</v>
      </c>
      <c r="K4094">
        <v>27.4944508039979</v>
      </c>
      <c r="L4094">
        <v>27.2868908278102</v>
      </c>
      <c r="M4094">
        <v>47.262628342822701</v>
      </c>
      <c r="N4094">
        <v>1.9439906625333701</v>
      </c>
      <c r="O4094">
        <v>50.262960180315503</v>
      </c>
      <c r="P4094">
        <v>32.109181141439201</v>
      </c>
      <c r="Q4094">
        <v>-3.0269940827990002E-3</v>
      </c>
    </row>
    <row r="4095" spans="1:17" hidden="1" x14ac:dyDescent="0.3">
      <c r="A4095" t="s">
        <v>8350</v>
      </c>
      <c r="B4095" t="s">
        <v>8351</v>
      </c>
      <c r="C4095" t="str">
        <f>IFERROR(VLOOKUP(Table1[[#This Row],[Ticker]],[1]!Table1[[Symbol]:[Industry]],2,FALSE),"-")</f>
        <v>-</v>
      </c>
      <c r="D4095" t="s">
        <v>617</v>
      </c>
      <c r="E4095">
        <v>17.292000000000002</v>
      </c>
      <c r="F4095">
        <v>28.82</v>
      </c>
      <c r="G4095">
        <v>181.241980214526</v>
      </c>
      <c r="H4095">
        <v>63.049743400350998</v>
      </c>
      <c r="I4095">
        <v>170.54600728218</v>
      </c>
      <c r="J4095">
        <v>20.221068848790601</v>
      </c>
      <c r="K4095">
        <v>16.228789013352099</v>
      </c>
      <c r="L4095">
        <v>11.722897010164299</v>
      </c>
      <c r="M4095">
        <v>99.985185887686399</v>
      </c>
      <c r="N4095">
        <v>1.6478792143816701</v>
      </c>
      <c r="O4095">
        <v>0</v>
      </c>
      <c r="P4095">
        <v>220.222222222222</v>
      </c>
    </row>
    <row r="4096" spans="1:17" hidden="1" x14ac:dyDescent="0.3">
      <c r="A4096" t="s">
        <v>8352</v>
      </c>
      <c r="B4096" t="s">
        <v>8353</v>
      </c>
      <c r="C4096" t="str">
        <f>IFERROR(VLOOKUP(Table1[[#This Row],[Ticker]],[1]!Table1[[Symbol]:[Industry]],2,FALSE),"-")</f>
        <v>-</v>
      </c>
      <c r="D4096" t="s">
        <v>401</v>
      </c>
      <c r="E4096">
        <v>17.27</v>
      </c>
      <c r="F4096">
        <v>31.4</v>
      </c>
      <c r="G4096">
        <v>72.753491054180003</v>
      </c>
      <c r="H4096">
        <v>34.722780347980603</v>
      </c>
      <c r="I4096">
        <v>90.577632835627497</v>
      </c>
      <c r="J4096">
        <v>-2.7225518384446401</v>
      </c>
      <c r="K4096">
        <v>25.855933998111599</v>
      </c>
      <c r="L4096">
        <v>21.3317866712413</v>
      </c>
      <c r="M4096">
        <v>51.148781760455499</v>
      </c>
      <c r="N4096">
        <v>2.2720154596442801</v>
      </c>
      <c r="O4096">
        <v>24.872611464968099</v>
      </c>
      <c r="P4096">
        <v>161.44879267277199</v>
      </c>
      <c r="Q4096">
        <v>0.106753114302961</v>
      </c>
    </row>
    <row r="4097" spans="1:17" hidden="1" x14ac:dyDescent="0.3">
      <c r="A4097" t="s">
        <v>8354</v>
      </c>
      <c r="B4097" t="s">
        <v>8355</v>
      </c>
      <c r="C4097" t="str">
        <f>IFERROR(VLOOKUP(Table1[[#This Row],[Ticker]],[1]!Table1[[Symbol]:[Industry]],2,FALSE),"-")</f>
        <v>-</v>
      </c>
      <c r="D4097" t="s">
        <v>5374</v>
      </c>
      <c r="E4097">
        <v>17.269559999999998</v>
      </c>
      <c r="F4097">
        <v>91.58</v>
      </c>
      <c r="G4097">
        <v>104.15729189065</v>
      </c>
      <c r="H4097">
        <v>-4.4141352051891403</v>
      </c>
      <c r="I4097">
        <v>58.256214242138498</v>
      </c>
      <c r="J4097">
        <v>-1.7679983912052499</v>
      </c>
      <c r="K4097">
        <v>70.469772502887494</v>
      </c>
      <c r="L4097">
        <v>58.3823789608346</v>
      </c>
      <c r="M4097">
        <v>90.4287356090055</v>
      </c>
      <c r="N4097">
        <v>0.27889426886728702</v>
      </c>
      <c r="O4097">
        <v>0</v>
      </c>
      <c r="P4097">
        <v>154.388888888888</v>
      </c>
      <c r="Q4097">
        <v>0.21024474651170599</v>
      </c>
    </row>
    <row r="4098" spans="1:17" hidden="1" x14ac:dyDescent="0.3">
      <c r="A4098" t="s">
        <v>8356</v>
      </c>
      <c r="B4098" t="s">
        <v>8357</v>
      </c>
      <c r="C4098" t="str">
        <f>IFERROR(VLOOKUP(Table1[[#This Row],[Ticker]],[1]!Table1[[Symbol]:[Industry]],2,FALSE),"-")</f>
        <v>-</v>
      </c>
      <c r="E4098">
        <v>17.267199999999999</v>
      </c>
      <c r="F4098">
        <v>0.76</v>
      </c>
      <c r="G4098">
        <v>47.373508260948</v>
      </c>
      <c r="H4098">
        <v>34.605821283653199</v>
      </c>
      <c r="I4098">
        <v>-4.9607588045360398</v>
      </c>
      <c r="J4098">
        <v>19.620460540375699</v>
      </c>
      <c r="K4098">
        <v>0.65125155328781703</v>
      </c>
      <c r="L4098">
        <v>0.60796373815580196</v>
      </c>
      <c r="M4098">
        <v>66.5943981289508</v>
      </c>
      <c r="N4098">
        <v>3.1496445267301101</v>
      </c>
      <c r="O4098">
        <v>11.8421052631578</v>
      </c>
      <c r="P4098">
        <v>89.999999999999901</v>
      </c>
      <c r="Q4098">
        <v>3.2003731694326E-2</v>
      </c>
    </row>
    <row r="4099" spans="1:17" hidden="1" x14ac:dyDescent="0.3">
      <c r="A4099" t="s">
        <v>8358</v>
      </c>
      <c r="B4099" t="s">
        <v>8359</v>
      </c>
      <c r="C4099" t="str">
        <f>IFERROR(VLOOKUP(Table1[[#This Row],[Ticker]],[1]!Table1[[Symbol]:[Industry]],2,FALSE),"-")</f>
        <v>-</v>
      </c>
      <c r="D4099" t="s">
        <v>546</v>
      </c>
      <c r="E4099">
        <v>17.254118500000001</v>
      </c>
      <c r="F4099">
        <v>16.91</v>
      </c>
      <c r="G4099">
        <v>11.017203275610701</v>
      </c>
      <c r="H4099">
        <v>-2.1196950387985298</v>
      </c>
      <c r="I4099">
        <v>-14.539035380417801</v>
      </c>
      <c r="J4099">
        <v>2.1410872206390099</v>
      </c>
      <c r="K4099">
        <v>17.261823221413</v>
      </c>
      <c r="L4099">
        <v>18.2842934101723</v>
      </c>
      <c r="M4099">
        <v>65.203425468348499</v>
      </c>
      <c r="N4099">
        <v>0.29079407497281301</v>
      </c>
      <c r="O4099">
        <v>56.712004730928399</v>
      </c>
      <c r="P4099">
        <v>45.650301464254902</v>
      </c>
      <c r="Q4099">
        <v>-6.2084995364939999E-2</v>
      </c>
    </row>
    <row r="4100" spans="1:17" hidden="1" x14ac:dyDescent="0.3">
      <c r="A4100" t="s">
        <v>8360</v>
      </c>
      <c r="B4100" t="s">
        <v>8361</v>
      </c>
      <c r="C4100" t="str">
        <f>IFERROR(VLOOKUP(Table1[[#This Row],[Ticker]],[1]!Table1[[Symbol]:[Industry]],2,FALSE),"-")</f>
        <v>-</v>
      </c>
      <c r="D4100" t="s">
        <v>122</v>
      </c>
      <c r="E4100">
        <v>17.246022556</v>
      </c>
      <c r="F4100">
        <v>12.04</v>
      </c>
      <c r="G4100">
        <v>-38.359544813145497</v>
      </c>
      <c r="H4100">
        <v>-4.9677963046212996</v>
      </c>
      <c r="I4100">
        <v>-65.872744126429097</v>
      </c>
      <c r="J4100">
        <v>-1.6031996655674401</v>
      </c>
      <c r="K4100">
        <v>12.480385194814399</v>
      </c>
      <c r="L4100">
        <v>14.928927326699901</v>
      </c>
      <c r="M4100">
        <v>51.321087400704997</v>
      </c>
      <c r="N4100">
        <v>1.01680391111865</v>
      </c>
      <c r="O4100">
        <v>150.830564784053</v>
      </c>
      <c r="P4100">
        <v>21.616161616161499</v>
      </c>
      <c r="Q4100">
        <v>1.7717980121163001E-2</v>
      </c>
    </row>
    <row r="4101" spans="1:17" hidden="1" x14ac:dyDescent="0.3">
      <c r="A4101" t="s">
        <v>8362</v>
      </c>
      <c r="B4101" t="s">
        <v>8363</v>
      </c>
      <c r="C4101" t="str">
        <f>IFERROR(VLOOKUP(Table1[[#This Row],[Ticker]],[1]!Table1[[Symbol]:[Industry]],2,FALSE),"-")</f>
        <v>-</v>
      </c>
      <c r="D4101" t="s">
        <v>718</v>
      </c>
      <c r="E4101">
        <v>17.228399594999999</v>
      </c>
      <c r="F4101">
        <v>91.93</v>
      </c>
      <c r="G4101">
        <v>2.32368198474625</v>
      </c>
      <c r="H4101">
        <v>-6.0613887768964299</v>
      </c>
      <c r="I4101">
        <v>13.6187422520906</v>
      </c>
      <c r="J4101">
        <v>1.8049741235390799</v>
      </c>
      <c r="K4101">
        <v>88.322699862695004</v>
      </c>
      <c r="L4101">
        <v>80.219612779924901</v>
      </c>
      <c r="M4101">
        <v>59.689646094536798</v>
      </c>
      <c r="N4101">
        <v>0.70780336641114106</v>
      </c>
      <c r="O4101">
        <v>5.3845317089089297</v>
      </c>
      <c r="P4101">
        <v>33.813682678311501</v>
      </c>
    </row>
    <row r="4102" spans="1:17" hidden="1" x14ac:dyDescent="0.3">
      <c r="A4102" t="s">
        <v>8364</v>
      </c>
      <c r="B4102" t="s">
        <v>8365</v>
      </c>
      <c r="C4102" t="str">
        <f>IFERROR(VLOOKUP(Table1[[#This Row],[Ticker]],[1]!Table1[[Symbol]:[Industry]],2,FALSE),"-")</f>
        <v>-</v>
      </c>
      <c r="D4102" t="s">
        <v>617</v>
      </c>
      <c r="E4102">
        <v>17.204626483999998</v>
      </c>
      <c r="F4102">
        <v>14.78</v>
      </c>
      <c r="G4102">
        <v>-0.245912870121092</v>
      </c>
      <c r="H4102">
        <v>2.5660245742035901</v>
      </c>
      <c r="I4102">
        <v>-1.70450486297624</v>
      </c>
      <c r="J4102">
        <v>2.9885040437889101</v>
      </c>
      <c r="K4102">
        <v>12.8364254154887</v>
      </c>
      <c r="L4102">
        <v>12.3925036070786</v>
      </c>
      <c r="M4102">
        <v>81.4676558193094</v>
      </c>
      <c r="N4102">
        <v>2.2930852460784101</v>
      </c>
      <c r="O4102">
        <v>6.8335588633288102</v>
      </c>
      <c r="P4102">
        <v>47.652347652347601</v>
      </c>
      <c r="Q4102">
        <v>4.6498742395318003E-2</v>
      </c>
    </row>
    <row r="4103" spans="1:17" hidden="1" x14ac:dyDescent="0.3">
      <c r="A4103" t="s">
        <v>8366</v>
      </c>
      <c r="B4103" t="s">
        <v>8367</v>
      </c>
      <c r="C4103" t="str">
        <f>IFERROR(VLOOKUP(Table1[[#This Row],[Ticker]],[1]!Table1[[Symbol]:[Industry]],2,FALSE),"-")</f>
        <v>-</v>
      </c>
      <c r="D4103" t="s">
        <v>718</v>
      </c>
      <c r="E4103">
        <v>17.1837348</v>
      </c>
      <c r="F4103">
        <v>131.83000000000001</v>
      </c>
      <c r="G4103">
        <v>20.750635400681801</v>
      </c>
      <c r="H4103">
        <v>-0.41651986042124001</v>
      </c>
      <c r="I4103">
        <v>7.1061311510267497</v>
      </c>
      <c r="J4103">
        <v>1.22907233611004</v>
      </c>
      <c r="K4103">
        <v>124.556507173276</v>
      </c>
      <c r="L4103">
        <v>114.208154125817</v>
      </c>
      <c r="M4103">
        <v>42.376869448986099</v>
      </c>
      <c r="N4103">
        <v>0.84506569226777195</v>
      </c>
      <c r="O4103">
        <v>4.9154213760145504</v>
      </c>
      <c r="P4103">
        <v>49.6367763904654</v>
      </c>
    </row>
    <row r="4104" spans="1:17" hidden="1" x14ac:dyDescent="0.3">
      <c r="A4104" t="s">
        <v>8368</v>
      </c>
      <c r="B4104" t="s">
        <v>8369</v>
      </c>
      <c r="C4104" t="str">
        <f>IFERROR(VLOOKUP(Table1[[#This Row],[Ticker]],[1]!Table1[[Symbol]:[Industry]],2,FALSE),"-")</f>
        <v>-</v>
      </c>
      <c r="D4104" t="s">
        <v>59</v>
      </c>
      <c r="E4104">
        <v>17.1524894</v>
      </c>
      <c r="F4104">
        <v>33.82</v>
      </c>
      <c r="G4104">
        <v>78.381175292711404</v>
      </c>
      <c r="H4104">
        <v>1.63761396332188</v>
      </c>
      <c r="I4104">
        <v>32.526902204251698</v>
      </c>
      <c r="J4104">
        <v>3.7737980871694701</v>
      </c>
      <c r="K4104">
        <v>33.978364779276397</v>
      </c>
      <c r="L4104">
        <v>29.498783091474898</v>
      </c>
      <c r="M4104">
        <v>57.432735982209003</v>
      </c>
      <c r="N4104">
        <v>0.62523776106545903</v>
      </c>
      <c r="O4104">
        <v>32.998225901833202</v>
      </c>
      <c r="P4104">
        <v>137.333333333333</v>
      </c>
      <c r="Q4104">
        <v>0.105325241945675</v>
      </c>
    </row>
    <row r="4105" spans="1:17" hidden="1" x14ac:dyDescent="0.3">
      <c r="A4105" t="s">
        <v>8370</v>
      </c>
      <c r="B4105" t="s">
        <v>8371</v>
      </c>
      <c r="C4105" t="str">
        <f>IFERROR(VLOOKUP(Table1[[#This Row],[Ticker]],[1]!Table1[[Symbol]:[Industry]],2,FALSE),"-")</f>
        <v>-</v>
      </c>
      <c r="D4105" t="s">
        <v>401</v>
      </c>
      <c r="E4105">
        <v>17.095680000000002</v>
      </c>
      <c r="F4105">
        <v>12.72</v>
      </c>
      <c r="G4105">
        <v>-20.4032694168197</v>
      </c>
      <c r="H4105">
        <v>-7.4994418742415601</v>
      </c>
      <c r="I4105">
        <v>-12.0030123256628</v>
      </c>
      <c r="J4105">
        <v>-1.2750618476839399</v>
      </c>
      <c r="K4105">
        <v>12.715066584165999</v>
      </c>
      <c r="L4105">
        <v>12.5800853447808</v>
      </c>
      <c r="M4105">
        <v>100</v>
      </c>
      <c r="O4105">
        <v>0</v>
      </c>
      <c r="P4105">
        <v>4.9504950495049496</v>
      </c>
    </row>
    <row r="4106" spans="1:17" hidden="1" x14ac:dyDescent="0.3">
      <c r="A4106" t="s">
        <v>8372</v>
      </c>
      <c r="B4106" t="s">
        <v>8373</v>
      </c>
      <c r="C4106" t="str">
        <f>IFERROR(VLOOKUP(Table1[[#This Row],[Ticker]],[1]!Table1[[Symbol]:[Industry]],2,FALSE),"-")</f>
        <v>-</v>
      </c>
      <c r="D4106" t="s">
        <v>948</v>
      </c>
      <c r="E4106">
        <v>17.068480000000001</v>
      </c>
      <c r="F4106">
        <v>1.1000000000000001</v>
      </c>
      <c r="G4106">
        <v>94.646235533675295</v>
      </c>
      <c r="H4106">
        <v>39.5593816551701</v>
      </c>
      <c r="I4106">
        <v>-2.0030123256627901</v>
      </c>
      <c r="J4106">
        <v>20.676157664511098</v>
      </c>
      <c r="K4106">
        <v>0.79572117801665598</v>
      </c>
      <c r="L4106">
        <v>0.74348009147912597</v>
      </c>
      <c r="M4106">
        <v>85.989281268716795</v>
      </c>
      <c r="N4106">
        <v>2.5365925707111701</v>
      </c>
      <c r="O4106">
        <v>3.63636363636361</v>
      </c>
      <c r="P4106">
        <v>139.13043478260801</v>
      </c>
      <c r="Q4106">
        <v>3.2413074501340001E-3</v>
      </c>
    </row>
    <row r="4107" spans="1:17" hidden="1" x14ac:dyDescent="0.3">
      <c r="A4107" t="s">
        <v>8374</v>
      </c>
      <c r="B4107" t="s">
        <v>8375</v>
      </c>
      <c r="C4107" t="str">
        <f>IFERROR(VLOOKUP(Table1[[#This Row],[Ticker]],[1]!Table1[[Symbol]:[Industry]],2,FALSE),"-")</f>
        <v>-</v>
      </c>
      <c r="D4107" t="s">
        <v>718</v>
      </c>
      <c r="E4107">
        <v>17.035611191999902</v>
      </c>
      <c r="F4107">
        <v>25.84</v>
      </c>
      <c r="G4107">
        <v>42.481581592628601</v>
      </c>
      <c r="H4107">
        <v>-1.54216989396219</v>
      </c>
      <c r="I4107">
        <v>26.2009776192481</v>
      </c>
      <c r="J4107">
        <v>-0.29620515230414901</v>
      </c>
      <c r="K4107">
        <v>24.466237600897198</v>
      </c>
      <c r="L4107">
        <v>20.8670623989508</v>
      </c>
      <c r="M4107">
        <v>32.576819102165203</v>
      </c>
      <c r="N4107">
        <v>1.6655638821907599</v>
      </c>
      <c r="O4107">
        <v>4.1021671826625399</v>
      </c>
      <c r="P4107">
        <v>69.854729507657893</v>
      </c>
    </row>
    <row r="4108" spans="1:17" hidden="1" x14ac:dyDescent="0.3">
      <c r="A4108" t="s">
        <v>8376</v>
      </c>
      <c r="B4108" t="s">
        <v>8377</v>
      </c>
      <c r="C4108" t="str">
        <f>IFERROR(VLOOKUP(Table1[[#This Row],[Ticker]],[1]!Table1[[Symbol]:[Industry]],2,FALSE),"-")</f>
        <v>-</v>
      </c>
      <c r="D4108" t="s">
        <v>140</v>
      </c>
      <c r="E4108">
        <v>17.008632599999999</v>
      </c>
      <c r="F4108">
        <v>8.67</v>
      </c>
      <c r="G4108">
        <v>-21.893143941264999</v>
      </c>
      <c r="H4108">
        <v>2.3490429742432699</v>
      </c>
      <c r="I4108">
        <v>-23.533624570560701</v>
      </c>
      <c r="J4108">
        <v>15.1908016061313</v>
      </c>
      <c r="K4108">
        <v>7.9867737410865001</v>
      </c>
      <c r="L4108">
        <v>8.2382056466793401</v>
      </c>
      <c r="M4108">
        <v>77.0651190501451</v>
      </c>
      <c r="N4108">
        <v>1.8980652556520401</v>
      </c>
      <c r="O4108">
        <v>83.3910034602076</v>
      </c>
      <c r="P4108">
        <v>38.72</v>
      </c>
      <c r="Q4108">
        <v>8.3850218252988995E-2</v>
      </c>
    </row>
    <row r="4109" spans="1:17" hidden="1" x14ac:dyDescent="0.3">
      <c r="A4109" t="s">
        <v>8378</v>
      </c>
      <c r="B4109" t="s">
        <v>8379</v>
      </c>
      <c r="C4109" t="str">
        <f>IFERROR(VLOOKUP(Table1[[#This Row],[Ticker]],[1]!Table1[[Symbol]:[Industry]],2,FALSE),"-")</f>
        <v>-</v>
      </c>
      <c r="E4109">
        <v>16.983794880000001</v>
      </c>
      <c r="F4109">
        <v>38.159999999999997</v>
      </c>
      <c r="G4109">
        <v>1458.0487251602301</v>
      </c>
      <c r="H4109">
        <v>12.8467370937532</v>
      </c>
      <c r="I4109">
        <v>50.865105472032397</v>
      </c>
      <c r="J4109">
        <v>-7.2699598068676199</v>
      </c>
      <c r="K4109">
        <v>36.846952224793597</v>
      </c>
      <c r="L4109">
        <v>29.003257833345401</v>
      </c>
      <c r="M4109">
        <v>66.999645702661496</v>
      </c>
      <c r="N4109">
        <v>3.3483023216308299</v>
      </c>
      <c r="O4109">
        <v>81.053459119496793</v>
      </c>
      <c r="P4109">
        <v>1483.4024896265501</v>
      </c>
    </row>
    <row r="4110" spans="1:17" hidden="1" x14ac:dyDescent="0.3">
      <c r="A4110" t="s">
        <v>8380</v>
      </c>
      <c r="B4110" t="s">
        <v>8381</v>
      </c>
      <c r="C4110" t="str">
        <f>IFERROR(VLOOKUP(Table1[[#This Row],[Ticker]],[1]!Table1[[Symbol]:[Industry]],2,FALSE),"-")</f>
        <v>-</v>
      </c>
      <c r="D4110" t="s">
        <v>49</v>
      </c>
      <c r="E4110">
        <v>16.976910159999999</v>
      </c>
      <c r="F4110">
        <v>11.8</v>
      </c>
      <c r="G4110">
        <v>106.473347517958</v>
      </c>
      <c r="H4110">
        <v>3.5105672249394999</v>
      </c>
      <c r="I4110">
        <v>-14.7235399431401</v>
      </c>
      <c r="J4110">
        <v>9.4327421450565208</v>
      </c>
      <c r="K4110">
        <v>11.174845818231899</v>
      </c>
      <c r="L4110">
        <v>10.161389782928699</v>
      </c>
      <c r="M4110">
        <v>52.4490873847353</v>
      </c>
      <c r="N4110">
        <v>1.641635096091</v>
      </c>
      <c r="O4110">
        <v>45.677966101694899</v>
      </c>
      <c r="P4110">
        <v>168.18181818181799</v>
      </c>
      <c r="Q4110">
        <v>9.1550374147905997E-2</v>
      </c>
    </row>
    <row r="4111" spans="1:17" hidden="1" x14ac:dyDescent="0.3">
      <c r="A4111" t="s">
        <v>8382</v>
      </c>
      <c r="B4111" t="s">
        <v>8383</v>
      </c>
      <c r="C4111" t="str">
        <f>IFERROR(VLOOKUP(Table1[[#This Row],[Ticker]],[1]!Table1[[Symbol]:[Industry]],2,FALSE),"-")</f>
        <v>-</v>
      </c>
      <c r="E4111">
        <v>16.933304525</v>
      </c>
      <c r="F4111">
        <v>9.07</v>
      </c>
      <c r="G4111">
        <v>-11.9787644663247</v>
      </c>
      <c r="H4111">
        <v>13.6194392446395</v>
      </c>
      <c r="I4111">
        <v>14.496290324267401</v>
      </c>
      <c r="J4111">
        <v>1.8201762475541401</v>
      </c>
      <c r="K4111">
        <v>7.7604956105258696</v>
      </c>
      <c r="L4111">
        <v>7.4841216820941696</v>
      </c>
      <c r="M4111">
        <v>71.013758270068493</v>
      </c>
      <c r="N4111">
        <v>1.19122873594255</v>
      </c>
      <c r="O4111">
        <v>15.656008820286599</v>
      </c>
      <c r="P4111">
        <v>66.422018348623794</v>
      </c>
      <c r="Q4111">
        <v>5.8962311083459999E-2</v>
      </c>
    </row>
    <row r="4112" spans="1:17" hidden="1" x14ac:dyDescent="0.3">
      <c r="A4112" t="s">
        <v>8384</v>
      </c>
      <c r="B4112" t="s">
        <v>8385</v>
      </c>
      <c r="C4112" t="str">
        <f>IFERROR(VLOOKUP(Table1[[#This Row],[Ticker]],[1]!Table1[[Symbol]:[Industry]],2,FALSE),"-")</f>
        <v>-</v>
      </c>
      <c r="D4112" t="s">
        <v>915</v>
      </c>
      <c r="E4112">
        <v>16.925383199999999</v>
      </c>
      <c r="F4112">
        <v>9.68</v>
      </c>
      <c r="G4112">
        <v>-96.449613973640297</v>
      </c>
      <c r="H4112">
        <v>-26.5584530385158</v>
      </c>
      <c r="I4112">
        <v>-83.0988618329784</v>
      </c>
      <c r="J4112">
        <v>-12.239974128385599</v>
      </c>
      <c r="K4112">
        <v>13.7525898719593</v>
      </c>
      <c r="M4112">
        <v>31.1320071825997</v>
      </c>
      <c r="N4112">
        <v>1.6180308422301299</v>
      </c>
      <c r="O4112">
        <v>264.15289256198298</v>
      </c>
      <c r="P4112">
        <v>0.31088082901553599</v>
      </c>
    </row>
    <row r="4113" spans="1:17" hidden="1" x14ac:dyDescent="0.3">
      <c r="A4113" t="s">
        <v>8386</v>
      </c>
      <c r="B4113" t="s">
        <v>8387</v>
      </c>
      <c r="C4113" t="str">
        <f>IFERROR(VLOOKUP(Table1[[#This Row],[Ticker]],[1]!Table1[[Symbol]:[Industry]],2,FALSE),"-")</f>
        <v>-</v>
      </c>
      <c r="D4113" t="s">
        <v>401</v>
      </c>
      <c r="E4113">
        <v>16.809999999999999</v>
      </c>
      <c r="F4113">
        <v>33.619999999999997</v>
      </c>
      <c r="G4113">
        <v>24.068457755897398</v>
      </c>
      <c r="H4113">
        <v>1.3894470146473099</v>
      </c>
      <c r="I4113">
        <v>45.4677136696533</v>
      </c>
      <c r="J4113">
        <v>-0.92397934329542097</v>
      </c>
      <c r="K4113">
        <v>31.9815279042176</v>
      </c>
      <c r="L4113">
        <v>27.766132711443799</v>
      </c>
      <c r="M4113">
        <v>57.781435231739998</v>
      </c>
      <c r="N4113">
        <v>2.2436627314675999</v>
      </c>
      <c r="O4113">
        <v>12.7900059488399</v>
      </c>
      <c r="P4113">
        <v>86.260387811634303</v>
      </c>
      <c r="Q4113">
        <v>0.134318599875696</v>
      </c>
    </row>
    <row r="4114" spans="1:17" hidden="1" x14ac:dyDescent="0.3">
      <c r="A4114" t="s">
        <v>8388</v>
      </c>
      <c r="B4114" t="s">
        <v>8389</v>
      </c>
      <c r="C4114" t="str">
        <f>IFERROR(VLOOKUP(Table1[[#This Row],[Ticker]],[1]!Table1[[Symbol]:[Industry]],2,FALSE),"-")</f>
        <v>-</v>
      </c>
      <c r="D4114" t="s">
        <v>216</v>
      </c>
      <c r="E4114">
        <v>16.792344575999898</v>
      </c>
      <c r="F4114">
        <v>60.48</v>
      </c>
      <c r="G4114">
        <v>42.463915091686303</v>
      </c>
      <c r="H4114">
        <v>-7.2572273413695898</v>
      </c>
      <c r="I4114">
        <v>28.648150465034799</v>
      </c>
      <c r="J4114">
        <v>20.243394528154901</v>
      </c>
      <c r="K4114">
        <v>60.466907057446498</v>
      </c>
      <c r="L4114">
        <v>55.953571632863202</v>
      </c>
      <c r="M4114">
        <v>76.294048935500896</v>
      </c>
      <c r="N4114">
        <v>0.868730650154798</v>
      </c>
      <c r="O4114">
        <v>83.895502645502603</v>
      </c>
      <c r="P4114">
        <v>115.078236130867</v>
      </c>
      <c r="Q4114">
        <v>0.123778532051627</v>
      </c>
    </row>
    <row r="4115" spans="1:17" hidden="1" x14ac:dyDescent="0.3">
      <c r="A4115" t="s">
        <v>8390</v>
      </c>
      <c r="B4115" t="s">
        <v>8391</v>
      </c>
      <c r="C4115" t="str">
        <f>IFERROR(VLOOKUP(Table1[[#This Row],[Ticker]],[1]!Table1[[Symbol]:[Industry]],2,FALSE),"-")</f>
        <v>-</v>
      </c>
      <c r="D4115" t="s">
        <v>98</v>
      </c>
      <c r="E4115">
        <v>16.733020499999999</v>
      </c>
      <c r="F4115">
        <v>4.05</v>
      </c>
      <c r="G4115">
        <v>-54.542020079450801</v>
      </c>
      <c r="H4115">
        <v>1.03389145909177</v>
      </c>
      <c r="I4115">
        <v>-29.011209046974201</v>
      </c>
      <c r="J4115">
        <v>8.4284421954427398</v>
      </c>
      <c r="K4115">
        <v>3.8816268598975801</v>
      </c>
      <c r="L4115">
        <v>4.2135908636758304</v>
      </c>
      <c r="M4115">
        <v>67.841948875928693</v>
      </c>
      <c r="N4115">
        <v>1.9892320549645699</v>
      </c>
      <c r="O4115">
        <v>52.839506172839499</v>
      </c>
      <c r="P4115">
        <v>23.853211009174299</v>
      </c>
      <c r="Q4115">
        <v>2.3834176122056999E-2</v>
      </c>
    </row>
    <row r="4116" spans="1:17" hidden="1" x14ac:dyDescent="0.3">
      <c r="A4116" t="s">
        <v>8392</v>
      </c>
      <c r="B4116" t="s">
        <v>8393</v>
      </c>
      <c r="C4116" t="str">
        <f>IFERROR(VLOOKUP(Table1[[#This Row],[Ticker]],[1]!Table1[[Symbol]:[Industry]],2,FALSE),"-")</f>
        <v>-</v>
      </c>
      <c r="E4116">
        <v>16.7271468</v>
      </c>
      <c r="F4116">
        <v>47.32</v>
      </c>
      <c r="G4116">
        <v>-14.7671788154717</v>
      </c>
      <c r="H4116">
        <v>-5.6868145829992001</v>
      </c>
      <c r="I4116">
        <v>-2.8449961780272801</v>
      </c>
      <c r="J4116">
        <v>3.7680144288447299</v>
      </c>
      <c r="K4116">
        <v>51.844914952836703</v>
      </c>
      <c r="L4116">
        <v>48.809980744967199</v>
      </c>
      <c r="M4116">
        <v>35.673872044037502</v>
      </c>
      <c r="N4116">
        <v>0.57912394434994197</v>
      </c>
      <c r="O4116">
        <v>43.702451394759002</v>
      </c>
      <c r="P4116">
        <v>35.9770114942528</v>
      </c>
      <c r="Q4116">
        <v>2.6461842998821001E-2</v>
      </c>
    </row>
    <row r="4117" spans="1:17" hidden="1" x14ac:dyDescent="0.3">
      <c r="A4117" t="s">
        <v>8394</v>
      </c>
      <c r="B4117" t="s">
        <v>8395</v>
      </c>
      <c r="C4117" t="str">
        <f>IFERROR(VLOOKUP(Table1[[#This Row],[Ticker]],[1]!Table1[[Symbol]:[Industry]],2,FALSE),"-")</f>
        <v>-</v>
      </c>
      <c r="D4117" t="s">
        <v>617</v>
      </c>
      <c r="E4117">
        <v>16.697020800000001</v>
      </c>
      <c r="F4117">
        <v>33.76</v>
      </c>
      <c r="G4117">
        <v>499.83142071885999</v>
      </c>
      <c r="H4117">
        <v>16.4705955789419</v>
      </c>
      <c r="I4117">
        <v>213.551471763054</v>
      </c>
      <c r="J4117">
        <v>9.0582714856493904</v>
      </c>
      <c r="K4117">
        <v>25.075840179192902</v>
      </c>
      <c r="L4117">
        <v>15.146118977301899</v>
      </c>
      <c r="M4117">
        <v>78.340509497147593</v>
      </c>
      <c r="N4117">
        <v>1.1448934690699299</v>
      </c>
      <c r="O4117">
        <v>0</v>
      </c>
      <c r="P4117">
        <v>544.27480916030504</v>
      </c>
      <c r="Q4117">
        <v>0.17038377591179801</v>
      </c>
    </row>
    <row r="4118" spans="1:17" hidden="1" x14ac:dyDescent="0.3">
      <c r="A4118" t="s">
        <v>8396</v>
      </c>
      <c r="B4118" t="s">
        <v>8397</v>
      </c>
      <c r="C4118" t="str">
        <f>IFERROR(VLOOKUP(Table1[[#This Row],[Ticker]],[1]!Table1[[Symbol]:[Industry]],2,FALSE),"-")</f>
        <v>-</v>
      </c>
      <c r="D4118" t="s">
        <v>59</v>
      </c>
      <c r="E4118">
        <v>16.693747775999999</v>
      </c>
      <c r="F4118">
        <v>20.53</v>
      </c>
      <c r="G4118">
        <v>-31.8230127578964</v>
      </c>
      <c r="H4118">
        <v>12.619605744806</v>
      </c>
      <c r="I4118">
        <v>-22.547674635030901</v>
      </c>
      <c r="J4118">
        <v>-2.06168918298384</v>
      </c>
      <c r="K4118">
        <v>19.311536897332999</v>
      </c>
      <c r="L4118">
        <v>19.840341152148699</v>
      </c>
      <c r="M4118">
        <v>58.704591129626202</v>
      </c>
      <c r="N4118">
        <v>0.92697838398125998</v>
      </c>
      <c r="O4118">
        <v>28.348757915245901</v>
      </c>
      <c r="P4118">
        <v>26.728395061728399</v>
      </c>
      <c r="Q4118">
        <v>-8.0383859172385996E-2</v>
      </c>
    </row>
    <row r="4119" spans="1:17" hidden="1" x14ac:dyDescent="0.3">
      <c r="A4119" t="s">
        <v>8398</v>
      </c>
      <c r="B4119" t="s">
        <v>8399</v>
      </c>
      <c r="C4119" t="str">
        <f>IFERROR(VLOOKUP(Table1[[#This Row],[Ticker]],[1]!Table1[[Symbol]:[Industry]],2,FALSE),"-")</f>
        <v>-</v>
      </c>
      <c r="D4119" t="s">
        <v>230</v>
      </c>
      <c r="E4119">
        <v>16.683336000000001</v>
      </c>
      <c r="F4119">
        <v>50.01</v>
      </c>
      <c r="G4119">
        <v>-8.9160461892583704</v>
      </c>
      <c r="H4119">
        <v>-5.7543438350258702</v>
      </c>
      <c r="I4119">
        <v>-14.040230738983</v>
      </c>
      <c r="J4119">
        <v>5.6925736913801703</v>
      </c>
      <c r="K4119">
        <v>50.714800223767</v>
      </c>
      <c r="L4119">
        <v>50.372375824781798</v>
      </c>
      <c r="M4119">
        <v>48.979942809093799</v>
      </c>
      <c r="N4119">
        <v>0.89065169791229504</v>
      </c>
      <c r="O4119">
        <v>35.272945410917799</v>
      </c>
      <c r="P4119">
        <v>29.224806201550301</v>
      </c>
      <c r="Q4119">
        <v>2.8032635023158999E-2</v>
      </c>
    </row>
    <row r="4120" spans="1:17" hidden="1" x14ac:dyDescent="0.3">
      <c r="A4120" t="s">
        <v>8400</v>
      </c>
      <c r="B4120" t="s">
        <v>8401</v>
      </c>
      <c r="C4120" t="str">
        <f>IFERROR(VLOOKUP(Table1[[#This Row],[Ticker]],[1]!Table1[[Symbol]:[Industry]],2,FALSE),"-")</f>
        <v>-</v>
      </c>
      <c r="D4120" t="s">
        <v>297</v>
      </c>
      <c r="E4120">
        <v>16.635853000000001</v>
      </c>
      <c r="F4120">
        <v>73.97</v>
      </c>
      <c r="G4120">
        <v>-7.3980955140045097</v>
      </c>
      <c r="H4120">
        <v>-6.74612041142825</v>
      </c>
      <c r="I4120">
        <v>-6.5575383413435002</v>
      </c>
      <c r="J4120">
        <v>0.60859466201134405</v>
      </c>
      <c r="K4120">
        <v>74.188471309435201</v>
      </c>
      <c r="L4120">
        <v>73.461392038328</v>
      </c>
      <c r="M4120">
        <v>48.099006088206998</v>
      </c>
      <c r="N4120">
        <v>0.74868561926920996</v>
      </c>
      <c r="O4120">
        <v>17.777477355684699</v>
      </c>
      <c r="P4120">
        <v>31.619217081850501</v>
      </c>
      <c r="Q4120">
        <v>0.10202766010256201</v>
      </c>
    </row>
    <row r="4121" spans="1:17" hidden="1" x14ac:dyDescent="0.3">
      <c r="A4121" t="s">
        <v>8402</v>
      </c>
      <c r="B4121" t="s">
        <v>8403</v>
      </c>
      <c r="C4121" t="str">
        <f>IFERROR(VLOOKUP(Table1[[#This Row],[Ticker]],[1]!Table1[[Symbol]:[Industry]],2,FALSE),"-")</f>
        <v>-</v>
      </c>
      <c r="E4121">
        <v>16.59</v>
      </c>
      <c r="F4121">
        <v>16.59</v>
      </c>
      <c r="G4121">
        <v>-64.894580792855294</v>
      </c>
      <c r="H4121">
        <v>-17.3913337661334</v>
      </c>
      <c r="I4121">
        <v>-31.0366872890595</v>
      </c>
      <c r="J4121">
        <v>-11.166953739575799</v>
      </c>
      <c r="K4121">
        <v>19.411127317599401</v>
      </c>
      <c r="L4121">
        <v>21.4218545940052</v>
      </c>
      <c r="M4121">
        <v>22.038920610847299</v>
      </c>
      <c r="N4121">
        <v>2.6799107010360301</v>
      </c>
      <c r="O4121">
        <v>71.1874623267028</v>
      </c>
      <c r="P4121">
        <v>3.6874999999999898</v>
      </c>
      <c r="Q4121">
        <v>5.8123904925801002E-2</v>
      </c>
    </row>
    <row r="4122" spans="1:17" hidden="1" x14ac:dyDescent="0.3">
      <c r="A4122" t="s">
        <v>8404</v>
      </c>
      <c r="B4122" t="s">
        <v>8405</v>
      </c>
      <c r="C4122" t="str">
        <f>IFERROR(VLOOKUP(Table1[[#This Row],[Ticker]],[1]!Table1[[Symbol]:[Industry]],2,FALSE),"-")</f>
        <v>-</v>
      </c>
      <c r="D4122" t="s">
        <v>401</v>
      </c>
      <c r="E4122">
        <v>16.514064000000001</v>
      </c>
      <c r="F4122">
        <v>1.27</v>
      </c>
      <c r="G4122">
        <v>123.66584337681201</v>
      </c>
      <c r="H4122">
        <v>77.222780347980603</v>
      </c>
      <c r="I4122">
        <v>46.746987674337099</v>
      </c>
      <c r="J4122">
        <v>19.634029061406899</v>
      </c>
      <c r="K4122">
        <v>0.88985646312586097</v>
      </c>
      <c r="L4122">
        <v>0.76224656287360104</v>
      </c>
      <c r="M4122">
        <v>77.439403398966505</v>
      </c>
      <c r="N4122">
        <v>2.4313720361788702</v>
      </c>
      <c r="O4122">
        <v>9.4488188976377696</v>
      </c>
      <c r="P4122">
        <v>176.08695652173901</v>
      </c>
      <c r="Q4122">
        <v>9.9751330465111004E-2</v>
      </c>
    </row>
    <row r="4123" spans="1:17" hidden="1" x14ac:dyDescent="0.3">
      <c r="A4123" t="s">
        <v>8406</v>
      </c>
      <c r="B4123" t="s">
        <v>8407</v>
      </c>
      <c r="C4123" t="str">
        <f>IFERROR(VLOOKUP(Table1[[#This Row],[Ticker]],[1]!Table1[[Symbol]:[Industry]],2,FALSE),"-")</f>
        <v>-</v>
      </c>
      <c r="D4123" t="s">
        <v>1798</v>
      </c>
      <c r="E4123">
        <v>16.491599999999998</v>
      </c>
      <c r="F4123">
        <v>20.36</v>
      </c>
      <c r="G4123">
        <v>-6.8438692393165601</v>
      </c>
      <c r="H4123">
        <v>-1.7686322002142201</v>
      </c>
      <c r="I4123">
        <v>-2.0678071420774899</v>
      </c>
      <c r="J4123">
        <v>-0.27054150614703298</v>
      </c>
      <c r="K4123">
        <v>19.564587912964399</v>
      </c>
      <c r="L4123">
        <v>19.149939524022798</v>
      </c>
      <c r="M4123">
        <v>60.2093582809295</v>
      </c>
      <c r="N4123">
        <v>0.88129569679724795</v>
      </c>
      <c r="O4123">
        <v>13.359528487229801</v>
      </c>
      <c r="P4123">
        <v>33.5081967213114</v>
      </c>
      <c r="Q4123">
        <v>-1.4272918378347E-2</v>
      </c>
    </row>
    <row r="4124" spans="1:17" hidden="1" x14ac:dyDescent="0.3">
      <c r="A4124" t="s">
        <v>8408</v>
      </c>
      <c r="B4124" t="s">
        <v>8409</v>
      </c>
      <c r="C4124" t="str">
        <f>IFERROR(VLOOKUP(Table1[[#This Row],[Ticker]],[1]!Table1[[Symbol]:[Industry]],2,FALSE),"-")</f>
        <v>-</v>
      </c>
      <c r="E4124">
        <v>16.424800000000001</v>
      </c>
      <c r="F4124">
        <v>29.33</v>
      </c>
      <c r="G4124">
        <v>24.4419454417447</v>
      </c>
      <c r="H4124">
        <v>-19.5338258283962</v>
      </c>
      <c r="I4124">
        <v>-2.5218626429453699</v>
      </c>
      <c r="J4124">
        <v>-4.7645305682120798</v>
      </c>
      <c r="K4124">
        <v>32.2256513334248</v>
      </c>
      <c r="L4124">
        <v>27.634196850029898</v>
      </c>
      <c r="M4124">
        <v>20.9795082995524</v>
      </c>
      <c r="N4124">
        <v>0.172271186278702</v>
      </c>
      <c r="O4124">
        <v>44.0845550630753</v>
      </c>
      <c r="P4124">
        <v>49.795709908069398</v>
      </c>
      <c r="Q4124">
        <v>0.104234129373084</v>
      </c>
    </row>
    <row r="4125" spans="1:17" hidden="1" x14ac:dyDescent="0.3">
      <c r="A4125" t="s">
        <v>8410</v>
      </c>
      <c r="B4125" t="s">
        <v>8411</v>
      </c>
      <c r="C4125" t="str">
        <f>IFERROR(VLOOKUP(Table1[[#This Row],[Ticker]],[1]!Table1[[Symbol]:[Industry]],2,FALSE),"-")</f>
        <v>-</v>
      </c>
      <c r="D4125" t="s">
        <v>718</v>
      </c>
      <c r="E4125">
        <v>16.390346701999999</v>
      </c>
      <c r="F4125">
        <v>114.38</v>
      </c>
      <c r="G4125">
        <v>8.9896698771096197</v>
      </c>
      <c r="H4125">
        <v>-3.2946886749728299</v>
      </c>
      <c r="I4125">
        <v>5.2376600810612501</v>
      </c>
      <c r="J4125">
        <v>0.32921622718236199</v>
      </c>
      <c r="K4125">
        <v>110.029840812942</v>
      </c>
      <c r="L4125">
        <v>99.952180236096197</v>
      </c>
      <c r="M4125">
        <v>36.790095614213499</v>
      </c>
      <c r="N4125">
        <v>1.06818280234466</v>
      </c>
      <c r="O4125">
        <v>16.279069767441801</v>
      </c>
      <c r="P4125">
        <v>39.914373088684997</v>
      </c>
    </row>
    <row r="4126" spans="1:17" hidden="1" x14ac:dyDescent="0.3">
      <c r="A4126" t="s">
        <v>8412</v>
      </c>
      <c r="B4126" t="s">
        <v>8413</v>
      </c>
      <c r="C4126" t="str">
        <f>IFERROR(VLOOKUP(Table1[[#This Row],[Ticker]],[1]!Table1[[Symbol]:[Industry]],2,FALSE),"-")</f>
        <v>-</v>
      </c>
      <c r="D4126" t="s">
        <v>631</v>
      </c>
      <c r="E4126">
        <v>16.386579999999999</v>
      </c>
      <c r="F4126">
        <v>14.24</v>
      </c>
      <c r="G4126">
        <v>78.074806962246697</v>
      </c>
      <c r="H4126">
        <v>-2.01796039276008</v>
      </c>
      <c r="I4126">
        <v>36.330321007670499</v>
      </c>
      <c r="J4126">
        <v>-10.8623634349855</v>
      </c>
      <c r="K4126">
        <v>15.136217873421099</v>
      </c>
      <c r="L4126">
        <v>12.141039605433299</v>
      </c>
      <c r="M4126">
        <v>26.698247654834201</v>
      </c>
      <c r="N4126">
        <v>0.33945433781939699</v>
      </c>
      <c r="O4126">
        <v>39.3960674157303</v>
      </c>
      <c r="Q4126">
        <v>4.2844653310491997E-2</v>
      </c>
    </row>
    <row r="4127" spans="1:17" hidden="1" x14ac:dyDescent="0.3">
      <c r="A4127" t="s">
        <v>8414</v>
      </c>
      <c r="B4127" t="s">
        <v>8415</v>
      </c>
      <c r="C4127" t="str">
        <f>IFERROR(VLOOKUP(Table1[[#This Row],[Ticker]],[1]!Table1[[Symbol]:[Industry]],2,FALSE),"-")</f>
        <v>-</v>
      </c>
      <c r="E4127">
        <v>16.373766084</v>
      </c>
      <c r="F4127">
        <v>11.46</v>
      </c>
      <c r="G4127">
        <v>5.4681533418944701</v>
      </c>
      <c r="H4127">
        <v>-12.938772418174601</v>
      </c>
      <c r="I4127">
        <v>-12.6101242077096</v>
      </c>
      <c r="J4127">
        <v>-2.1522548301400799</v>
      </c>
      <c r="K4127">
        <v>12.0592443400813</v>
      </c>
      <c r="L4127">
        <v>11.1515395131752</v>
      </c>
      <c r="M4127">
        <v>48.922167145950802</v>
      </c>
      <c r="N4127">
        <v>0.35000353150540398</v>
      </c>
      <c r="O4127">
        <v>51.047120418848102</v>
      </c>
      <c r="P4127">
        <v>90.682196339434299</v>
      </c>
      <c r="Q4127">
        <v>8.6576180147795001E-2</v>
      </c>
    </row>
    <row r="4128" spans="1:17" hidden="1" x14ac:dyDescent="0.3">
      <c r="A4128" t="s">
        <v>8416</v>
      </c>
      <c r="B4128" t="s">
        <v>8417</v>
      </c>
      <c r="C4128" t="str">
        <f>IFERROR(VLOOKUP(Table1[[#This Row],[Ticker]],[1]!Table1[[Symbol]:[Industry]],2,FALSE),"-")</f>
        <v>-</v>
      </c>
      <c r="D4128" t="s">
        <v>75</v>
      </c>
      <c r="E4128">
        <v>16.352</v>
      </c>
      <c r="F4128">
        <v>11.68</v>
      </c>
      <c r="G4128">
        <v>40.319994398923498</v>
      </c>
      <c r="H4128">
        <v>-1.2044778454645699</v>
      </c>
      <c r="I4128">
        <v>23.6532013793313</v>
      </c>
      <c r="J4128">
        <v>-0.76485776605128797</v>
      </c>
      <c r="K4128">
        <v>11.6477374194618</v>
      </c>
      <c r="L4128">
        <v>9.6858764522015104</v>
      </c>
      <c r="M4128">
        <v>39.892543684957502</v>
      </c>
      <c r="N4128">
        <v>0.43064033753941799</v>
      </c>
      <c r="O4128">
        <v>57.448630136986303</v>
      </c>
      <c r="P4128">
        <v>86.581469648562305</v>
      </c>
      <c r="Q4128">
        <v>1.9019550780429999E-3</v>
      </c>
    </row>
    <row r="4129" spans="1:17" hidden="1" x14ac:dyDescent="0.3">
      <c r="A4129" t="s">
        <v>8418</v>
      </c>
      <c r="B4129" t="s">
        <v>8419</v>
      </c>
      <c r="C4129" t="str">
        <f>IFERROR(VLOOKUP(Table1[[#This Row],[Ticker]],[1]!Table1[[Symbol]:[Industry]],2,FALSE),"-")</f>
        <v>-</v>
      </c>
      <c r="D4129" t="s">
        <v>75</v>
      </c>
      <c r="E4129">
        <v>16.256160000000001</v>
      </c>
      <c r="F4129">
        <v>2.84</v>
      </c>
      <c r="G4129">
        <v>-22.0810371935974</v>
      </c>
      <c r="H4129">
        <v>4.4840292001386004</v>
      </c>
      <c r="I4129">
        <v>-45.179482913898099</v>
      </c>
      <c r="J4129">
        <v>19.1693825967604</v>
      </c>
      <c r="K4129">
        <v>2.2787239406434598</v>
      </c>
      <c r="L4129">
        <v>2.4100552663543602</v>
      </c>
      <c r="M4129">
        <v>91.536624099178695</v>
      </c>
      <c r="N4129">
        <v>1.27843514907231</v>
      </c>
      <c r="O4129">
        <v>65.492957746478893</v>
      </c>
      <c r="P4129">
        <v>121.875</v>
      </c>
      <c r="Q4129">
        <v>-6.3356024074226996E-2</v>
      </c>
    </row>
    <row r="4130" spans="1:17" hidden="1" x14ac:dyDescent="0.3">
      <c r="A4130" t="s">
        <v>8420</v>
      </c>
      <c r="B4130" t="s">
        <v>8421</v>
      </c>
      <c r="C4130" t="str">
        <f>IFERROR(VLOOKUP(Table1[[#This Row],[Ticker]],[1]!Table1[[Symbol]:[Industry]],2,FALSE),"-")</f>
        <v>-</v>
      </c>
      <c r="D4130" t="s">
        <v>686</v>
      </c>
      <c r="E4130">
        <v>16.242114000000001</v>
      </c>
      <c r="F4130">
        <v>56.91</v>
      </c>
      <c r="G4130">
        <v>190.812902200341</v>
      </c>
      <c r="H4130">
        <v>-12.6590622366229</v>
      </c>
      <c r="I4130">
        <v>229.59362632979901</v>
      </c>
      <c r="J4130">
        <v>2.4621974954644199</v>
      </c>
      <c r="K4130">
        <v>53.4841527463632</v>
      </c>
      <c r="L4130">
        <v>36.811989370132402</v>
      </c>
      <c r="M4130">
        <v>57.590900781008799</v>
      </c>
      <c r="N4130">
        <v>2.5556456282570901</v>
      </c>
      <c r="O4130">
        <v>9.2602354594974496</v>
      </c>
      <c r="P4130">
        <v>241.59663865546199</v>
      </c>
    </row>
    <row r="4131" spans="1:17" hidden="1" x14ac:dyDescent="0.3">
      <c r="A4131" t="s">
        <v>8422</v>
      </c>
      <c r="B4131" t="s">
        <v>8423</v>
      </c>
      <c r="C4131" t="str">
        <f>IFERROR(VLOOKUP(Table1[[#This Row],[Ticker]],[1]!Table1[[Symbol]:[Industry]],2,FALSE),"-")</f>
        <v>-</v>
      </c>
      <c r="D4131" t="s">
        <v>617</v>
      </c>
      <c r="E4131">
        <v>16.2323515</v>
      </c>
      <c r="F4131">
        <v>4.1500000000000004</v>
      </c>
      <c r="G4131">
        <v>111.78909267653199</v>
      </c>
      <c r="H4131">
        <v>16.381155140683799</v>
      </c>
      <c r="I4131">
        <v>53.996987674337198</v>
      </c>
      <c r="J4131">
        <v>5.9600802711791001</v>
      </c>
      <c r="K4131">
        <v>3.38091396024087</v>
      </c>
      <c r="L4131">
        <v>2.68528287758414</v>
      </c>
      <c r="M4131">
        <v>73.436771076888604</v>
      </c>
      <c r="N4131">
        <v>1.03322934721286</v>
      </c>
      <c r="O4131">
        <v>4.8192771084337203</v>
      </c>
      <c r="P4131">
        <v>151.51515151515099</v>
      </c>
      <c r="Q4131">
        <v>5.1851686941429997E-2</v>
      </c>
    </row>
    <row r="4132" spans="1:17" hidden="1" x14ac:dyDescent="0.3">
      <c r="A4132" t="s">
        <v>8424</v>
      </c>
      <c r="B4132" t="s">
        <v>8425</v>
      </c>
      <c r="C4132" t="str">
        <f>IFERROR(VLOOKUP(Table1[[#This Row],[Ticker]],[1]!Table1[[Symbol]:[Industry]],2,FALSE),"-")</f>
        <v>-</v>
      </c>
      <c r="D4132" t="s">
        <v>617</v>
      </c>
      <c r="E4132">
        <v>16.227869999999999</v>
      </c>
      <c r="F4132">
        <v>41.9</v>
      </c>
      <c r="G4132">
        <v>129.97835009796501</v>
      </c>
      <c r="H4132">
        <v>11.0630934964432</v>
      </c>
      <c r="I4132">
        <v>-30.643789024691898</v>
      </c>
      <c r="J4132">
        <v>1.4461933619262499</v>
      </c>
      <c r="K4132">
        <v>37.680266767438397</v>
      </c>
      <c r="L4132">
        <v>37.182236800581499</v>
      </c>
      <c r="M4132">
        <v>94.559263808282296</v>
      </c>
      <c r="N4132">
        <v>1.7498563080754801</v>
      </c>
      <c r="O4132">
        <v>36.0143198090692</v>
      </c>
      <c r="P4132">
        <v>207.410124724871</v>
      </c>
      <c r="Q4132">
        <v>0.139621511016851</v>
      </c>
    </row>
    <row r="4133" spans="1:17" hidden="1" x14ac:dyDescent="0.3">
      <c r="A4133" t="s">
        <v>8426</v>
      </c>
      <c r="B4133" t="s">
        <v>8427</v>
      </c>
      <c r="C4133" t="str">
        <f>IFERROR(VLOOKUP(Table1[[#This Row],[Ticker]],[1]!Table1[[Symbol]:[Industry]],2,FALSE),"-")</f>
        <v>-</v>
      </c>
      <c r="E4133">
        <v>16.21161</v>
      </c>
      <c r="F4133">
        <v>29.1</v>
      </c>
      <c r="G4133">
        <v>-74.470742959068104</v>
      </c>
      <c r="H4133">
        <v>0.57073356435492895</v>
      </c>
      <c r="I4133">
        <v>-57.303764205362</v>
      </c>
      <c r="J4133">
        <v>-0.29145529030689798</v>
      </c>
      <c r="K4133">
        <v>28.6648301789524</v>
      </c>
      <c r="L4133">
        <v>40.036674653822203</v>
      </c>
      <c r="M4133">
        <v>61.797824703091003</v>
      </c>
      <c r="N4133">
        <v>1.5040737564322399</v>
      </c>
      <c r="O4133">
        <v>241.68384879724999</v>
      </c>
      <c r="P4133">
        <v>25.5934397928355</v>
      </c>
    </row>
    <row r="4134" spans="1:17" hidden="1" x14ac:dyDescent="0.3">
      <c r="A4134" t="s">
        <v>8428</v>
      </c>
      <c r="B4134" t="s">
        <v>8429</v>
      </c>
      <c r="C4134" t="str">
        <f>IFERROR(VLOOKUP(Table1[[#This Row],[Ticker]],[1]!Table1[[Symbol]:[Industry]],2,FALSE),"-")</f>
        <v>-</v>
      </c>
      <c r="E4134">
        <v>16.20675</v>
      </c>
      <c r="F4134">
        <v>45</v>
      </c>
      <c r="G4134">
        <v>-68.123699605584505</v>
      </c>
      <c r="H4134">
        <v>-6.3758463686235798</v>
      </c>
      <c r="I4134">
        <v>-54.772947464922602</v>
      </c>
      <c r="J4134">
        <v>-0.49118726761675302</v>
      </c>
      <c r="K4134">
        <v>50.118243687284703</v>
      </c>
      <c r="M4134">
        <v>42.292917511735098</v>
      </c>
      <c r="N4134">
        <v>0.18833619210977701</v>
      </c>
      <c r="O4134">
        <v>75</v>
      </c>
      <c r="P4134">
        <v>7.1428571428571397</v>
      </c>
    </row>
    <row r="4135" spans="1:17" hidden="1" x14ac:dyDescent="0.3">
      <c r="A4135" t="s">
        <v>8430</v>
      </c>
      <c r="B4135" t="s">
        <v>8431</v>
      </c>
      <c r="C4135" t="str">
        <f>IFERROR(VLOOKUP(Table1[[#This Row],[Ticker]],[1]!Table1[[Symbol]:[Industry]],2,FALSE),"-")</f>
        <v>-</v>
      </c>
      <c r="D4135" t="s">
        <v>718</v>
      </c>
      <c r="E4135">
        <v>16.197496464</v>
      </c>
      <c r="F4135">
        <v>255.69</v>
      </c>
      <c r="G4135">
        <v>19.790875352166399</v>
      </c>
      <c r="H4135">
        <v>1.3575099974161799</v>
      </c>
      <c r="I4135">
        <v>10.044720371234501</v>
      </c>
      <c r="J4135">
        <v>3.7894542813483101</v>
      </c>
      <c r="K4135">
        <v>236.84125115887099</v>
      </c>
      <c r="L4135">
        <v>213.16469737954</v>
      </c>
      <c r="M4135">
        <v>41.917729329093497</v>
      </c>
      <c r="N4135">
        <v>0.792824745707014</v>
      </c>
      <c r="O4135">
        <v>1.90465016230592</v>
      </c>
      <c r="P4135">
        <v>47.968749999999901</v>
      </c>
    </row>
    <row r="4136" spans="1:17" hidden="1" x14ac:dyDescent="0.3">
      <c r="A4136" t="s">
        <v>8432</v>
      </c>
      <c r="B4136" t="s">
        <v>8433</v>
      </c>
      <c r="C4136" t="str">
        <f>IFERROR(VLOOKUP(Table1[[#This Row],[Ticker]],[1]!Table1[[Symbol]:[Industry]],2,FALSE),"-")</f>
        <v>-</v>
      </c>
      <c r="D4136" t="s">
        <v>119</v>
      </c>
      <c r="E4136">
        <v>16.125983999999999</v>
      </c>
      <c r="F4136">
        <v>33.07</v>
      </c>
      <c r="G4136">
        <v>-43.940667469771199</v>
      </c>
      <c r="H4136">
        <v>-2.5153148901145701</v>
      </c>
      <c r="I4136">
        <v>-21.8203016629957</v>
      </c>
      <c r="J4136">
        <v>-1.2750618476839399</v>
      </c>
      <c r="K4136">
        <v>33.103156641366397</v>
      </c>
      <c r="L4136">
        <v>34.616595297981497</v>
      </c>
      <c r="M4136">
        <v>33.260438919917299</v>
      </c>
      <c r="N4136">
        <v>0</v>
      </c>
      <c r="O4136">
        <v>22.830359842757701</v>
      </c>
      <c r="P4136">
        <v>16.772598870056399</v>
      </c>
    </row>
    <row r="4137" spans="1:17" hidden="1" x14ac:dyDescent="0.3">
      <c r="A4137" t="s">
        <v>8434</v>
      </c>
      <c r="B4137" t="s">
        <v>8435</v>
      </c>
      <c r="C4137" t="str">
        <f>IFERROR(VLOOKUP(Table1[[#This Row],[Ticker]],[1]!Table1[[Symbol]:[Industry]],2,FALSE),"-")</f>
        <v>-</v>
      </c>
      <c r="D4137" t="s">
        <v>98</v>
      </c>
      <c r="E4137">
        <v>16.113797567999999</v>
      </c>
      <c r="F4137">
        <v>27.84</v>
      </c>
      <c r="G4137">
        <v>-14.198544140798701</v>
      </c>
      <c r="H4137">
        <v>-9.1920152766595198</v>
      </c>
      <c r="I4137">
        <v>-2.3535440310586302</v>
      </c>
      <c r="J4137">
        <v>0.76868142947632701</v>
      </c>
      <c r="K4137">
        <v>28.4868474311053</v>
      </c>
      <c r="L4137">
        <v>27.1320188729762</v>
      </c>
      <c r="M4137">
        <v>46.799657193199302</v>
      </c>
      <c r="N4137">
        <v>1.1217891810184999</v>
      </c>
      <c r="O4137">
        <v>35.739942528735597</v>
      </c>
      <c r="P4137">
        <v>39.199999999999903</v>
      </c>
      <c r="Q4137">
        <v>9.9211818765574999E-2</v>
      </c>
    </row>
    <row r="4138" spans="1:17" hidden="1" x14ac:dyDescent="0.3">
      <c r="A4138" t="s">
        <v>8436</v>
      </c>
      <c r="B4138" t="s">
        <v>8437</v>
      </c>
      <c r="C4138" t="str">
        <f>IFERROR(VLOOKUP(Table1[[#This Row],[Ticker]],[1]!Table1[[Symbol]:[Industry]],2,FALSE),"-")</f>
        <v>-</v>
      </c>
      <c r="D4138" t="s">
        <v>718</v>
      </c>
      <c r="E4138">
        <v>15.966448</v>
      </c>
      <c r="F4138">
        <v>138.72</v>
      </c>
      <c r="G4138">
        <v>15.073427575028999</v>
      </c>
      <c r="H4138">
        <v>-2.0336989951037698</v>
      </c>
      <c r="I4138">
        <v>5.7959007178154396</v>
      </c>
      <c r="J4138">
        <v>6.3794576607793599E-2</v>
      </c>
      <c r="K4138">
        <v>130.28909874818299</v>
      </c>
      <c r="L4138">
        <v>120.521783259355</v>
      </c>
      <c r="M4138">
        <v>48.680230268627398</v>
      </c>
      <c r="N4138">
        <v>0.96638884344187004</v>
      </c>
      <c r="O4138">
        <v>5.9688581314878801</v>
      </c>
      <c r="P4138">
        <v>39.768261964735501</v>
      </c>
    </row>
    <row r="4139" spans="1:17" hidden="1" x14ac:dyDescent="0.3">
      <c r="A4139" t="s">
        <v>8438</v>
      </c>
      <c r="B4139" t="s">
        <v>8439</v>
      </c>
      <c r="C4139" t="str">
        <f>IFERROR(VLOOKUP(Table1[[#This Row],[Ticker]],[1]!Table1[[Symbol]:[Industry]],2,FALSE),"-")</f>
        <v>-</v>
      </c>
      <c r="D4139" t="s">
        <v>546</v>
      </c>
      <c r="E4139">
        <v>15.9495</v>
      </c>
      <c r="F4139">
        <v>93</v>
      </c>
      <c r="G4139">
        <v>-24.2338340542338</v>
      </c>
      <c r="H4139">
        <v>-11.623153214447701</v>
      </c>
      <c r="I4139">
        <v>-10.0293281151364</v>
      </c>
      <c r="J4139">
        <v>-4.9020048528652902</v>
      </c>
      <c r="K4139">
        <v>93.865426019254301</v>
      </c>
      <c r="L4139">
        <v>93.314944383503004</v>
      </c>
      <c r="M4139">
        <v>47.633204312983999</v>
      </c>
      <c r="N4139">
        <v>1.3788416699594901</v>
      </c>
      <c r="O4139">
        <v>20.9569892473118</v>
      </c>
      <c r="P4139">
        <v>43.076923076923002</v>
      </c>
      <c r="Q4139">
        <v>9.8323596935578003E-2</v>
      </c>
    </row>
    <row r="4140" spans="1:17" hidden="1" x14ac:dyDescent="0.3">
      <c r="A4140" t="s">
        <v>8440</v>
      </c>
      <c r="B4140" t="s">
        <v>8441</v>
      </c>
      <c r="C4140" t="str">
        <f>IFERROR(VLOOKUP(Table1[[#This Row],[Ticker]],[1]!Table1[[Symbol]:[Industry]],2,FALSE),"-")</f>
        <v>-</v>
      </c>
      <c r="D4140" t="s">
        <v>1141</v>
      </c>
      <c r="E4140">
        <v>15.9254459</v>
      </c>
      <c r="F4140">
        <v>6.37</v>
      </c>
      <c r="G4140">
        <v>-90.525989726029394</v>
      </c>
      <c r="H4140">
        <v>0.40433819448695801</v>
      </c>
      <c r="I4140">
        <v>-66.076552340082401</v>
      </c>
      <c r="J4140">
        <v>-1.1155722145100899</v>
      </c>
      <c r="K4140">
        <v>6.8855950302748399</v>
      </c>
      <c r="L4140">
        <v>11.966220974343299</v>
      </c>
      <c r="M4140">
        <v>74.636136281140494</v>
      </c>
      <c r="N4140">
        <v>0.84092938441506104</v>
      </c>
      <c r="O4140">
        <v>229.67032967032901</v>
      </c>
      <c r="P4140">
        <v>35.531914893617</v>
      </c>
      <c r="Q4140">
        <v>2.0151028331636001E-2</v>
      </c>
    </row>
    <row r="4141" spans="1:17" hidden="1" x14ac:dyDescent="0.3">
      <c r="A4141" t="s">
        <v>8442</v>
      </c>
      <c r="B4141" t="s">
        <v>8443</v>
      </c>
      <c r="C4141" t="str">
        <f>IFERROR(VLOOKUP(Table1[[#This Row],[Ticker]],[1]!Table1[[Symbol]:[Industry]],2,FALSE),"-")</f>
        <v>-</v>
      </c>
      <c r="D4141" t="s">
        <v>1502</v>
      </c>
      <c r="E4141">
        <v>15.91948</v>
      </c>
      <c r="F4141">
        <v>34.85</v>
      </c>
      <c r="G4141">
        <v>-46.059111451535102</v>
      </c>
      <c r="H4141">
        <v>-15.181561079539501</v>
      </c>
      <c r="I4141">
        <v>-32.163378877781902</v>
      </c>
      <c r="J4141">
        <v>-7.0858726584947496</v>
      </c>
      <c r="K4141">
        <v>36.348597045632097</v>
      </c>
      <c r="L4141">
        <v>37.201805944666397</v>
      </c>
      <c r="M4141">
        <v>35.060322847008401</v>
      </c>
      <c r="N4141">
        <v>0.65</v>
      </c>
      <c r="O4141">
        <v>44.906743185078902</v>
      </c>
      <c r="P4141">
        <v>15.9733777038269</v>
      </c>
    </row>
    <row r="4142" spans="1:17" hidden="1" x14ac:dyDescent="0.3">
      <c r="A4142" t="s">
        <v>8444</v>
      </c>
      <c r="B4142" t="s">
        <v>8445</v>
      </c>
      <c r="C4142" t="str">
        <f>IFERROR(VLOOKUP(Table1[[#This Row],[Ticker]],[1]!Table1[[Symbol]:[Industry]],2,FALSE),"-")</f>
        <v>-</v>
      </c>
      <c r="E4142">
        <v>15.785</v>
      </c>
      <c r="F4142">
        <v>112.75</v>
      </c>
      <c r="G4142">
        <v>2.7712355336752799</v>
      </c>
      <c r="H4142">
        <v>24.279426755959399</v>
      </c>
      <c r="I4142">
        <v>17.609586823664699</v>
      </c>
      <c r="J4142">
        <v>7.8096904742974704</v>
      </c>
      <c r="K4142">
        <v>103.827795415865</v>
      </c>
      <c r="L4142">
        <v>109.232270628263</v>
      </c>
      <c r="M4142">
        <v>84.700975318325703</v>
      </c>
      <c r="N4142">
        <v>2.4842484248424799</v>
      </c>
      <c r="O4142">
        <v>49.818181818181799</v>
      </c>
      <c r="P4142">
        <v>42.3611111111111</v>
      </c>
      <c r="Q4142">
        <v>4.852759177707E-3</v>
      </c>
    </row>
    <row r="4143" spans="1:17" hidden="1" x14ac:dyDescent="0.3">
      <c r="A4143" t="s">
        <v>8446</v>
      </c>
      <c r="B4143" t="s">
        <v>8447</v>
      </c>
      <c r="C4143" t="str">
        <f>IFERROR(VLOOKUP(Table1[[#This Row],[Ticker]],[1]!Table1[[Symbol]:[Industry]],2,FALSE),"-")</f>
        <v>-</v>
      </c>
      <c r="E4143">
        <v>15.768656415999899</v>
      </c>
      <c r="F4143">
        <v>11.68</v>
      </c>
      <c r="G4143">
        <v>4.2799758222435402</v>
      </c>
      <c r="H4143">
        <v>-3.5924651300555102</v>
      </c>
      <c r="I4143">
        <v>-22.363718388594499</v>
      </c>
      <c r="J4143">
        <v>0.178162493823775</v>
      </c>
      <c r="K4143">
        <v>11.4161323626633</v>
      </c>
      <c r="L4143">
        <v>11.465528503128899</v>
      </c>
      <c r="M4143">
        <v>59.698456306844299</v>
      </c>
      <c r="N4143">
        <v>1.7268799420333201</v>
      </c>
      <c r="O4143">
        <v>36.986301369863</v>
      </c>
      <c r="P4143">
        <v>55.733333333333299</v>
      </c>
      <c r="Q4143">
        <v>-8.9770466129130005E-3</v>
      </c>
    </row>
    <row r="4144" spans="1:17" hidden="1" x14ac:dyDescent="0.3">
      <c r="A4144" t="s">
        <v>8448</v>
      </c>
      <c r="B4144" t="s">
        <v>8449</v>
      </c>
      <c r="C4144" t="str">
        <f>IFERROR(VLOOKUP(Table1[[#This Row],[Ticker]],[1]!Table1[[Symbol]:[Industry]],2,FALSE),"-")</f>
        <v>-</v>
      </c>
      <c r="E4144">
        <v>15.75</v>
      </c>
      <c r="F4144">
        <v>40</v>
      </c>
      <c r="G4144">
        <v>-31.324615430123401</v>
      </c>
      <c r="H4144">
        <v>14.375558125758401</v>
      </c>
      <c r="I4144">
        <v>17.867117544467</v>
      </c>
      <c r="J4144">
        <v>-3.7750618476839399</v>
      </c>
      <c r="K4144">
        <v>35.758047732400001</v>
      </c>
      <c r="M4144">
        <v>58.828359416370702</v>
      </c>
      <c r="N4144">
        <v>0.54167650531286804</v>
      </c>
      <c r="O4144">
        <v>9.9749999999999996</v>
      </c>
      <c r="P4144">
        <v>77.383592017738295</v>
      </c>
    </row>
    <row r="4145" spans="1:17" hidden="1" x14ac:dyDescent="0.3">
      <c r="A4145" t="s">
        <v>8450</v>
      </c>
      <c r="B4145" t="s">
        <v>8451</v>
      </c>
      <c r="C4145" t="str">
        <f>IFERROR(VLOOKUP(Table1[[#This Row],[Ticker]],[1]!Table1[[Symbol]:[Industry]],2,FALSE),"-")</f>
        <v>-</v>
      </c>
      <c r="D4145" t="s">
        <v>95</v>
      </c>
      <c r="E4145">
        <v>15.743672999999999</v>
      </c>
      <c r="F4145">
        <v>29.7</v>
      </c>
      <c r="G4145">
        <v>9.7076270752851102</v>
      </c>
      <c r="H4145">
        <v>-16.929821621077</v>
      </c>
      <c r="I4145">
        <v>-14.6578795822999</v>
      </c>
      <c r="J4145">
        <v>-14.521500162324701</v>
      </c>
      <c r="K4145">
        <v>32.1623644584609</v>
      </c>
      <c r="L4145">
        <v>30.635766345113101</v>
      </c>
      <c r="M4145">
        <v>38.692917324466201</v>
      </c>
      <c r="N4145">
        <v>0.67690433145330697</v>
      </c>
      <c r="O4145">
        <v>50</v>
      </c>
      <c r="P4145">
        <v>57.476139978790997</v>
      </c>
      <c r="Q4145">
        <v>0.108277562599443</v>
      </c>
    </row>
    <row r="4146" spans="1:17" hidden="1" x14ac:dyDescent="0.3">
      <c r="A4146" t="s">
        <v>8452</v>
      </c>
      <c r="B4146" t="s">
        <v>8453</v>
      </c>
      <c r="C4146" t="str">
        <f>IFERROR(VLOOKUP(Table1[[#This Row],[Ticker]],[1]!Table1[[Symbol]:[Industry]],2,FALSE),"-")</f>
        <v>-</v>
      </c>
      <c r="D4146" t="s">
        <v>546</v>
      </c>
      <c r="E4146">
        <v>15.738</v>
      </c>
      <c r="F4146">
        <v>52.46</v>
      </c>
      <c r="G4146">
        <v>-53.184277604307901</v>
      </c>
      <c r="H4146">
        <v>-2.5794418742415601</v>
      </c>
      <c r="I4146">
        <v>12.280332853204699</v>
      </c>
      <c r="J4146">
        <v>-1.2750618476839399</v>
      </c>
      <c r="K4146">
        <v>54.096623486877398</v>
      </c>
      <c r="L4146">
        <v>54.938842037169401</v>
      </c>
      <c r="M4146">
        <v>55.659094569694801</v>
      </c>
      <c r="N4146">
        <v>5.99508599508599E-3</v>
      </c>
      <c r="O4146">
        <v>95.386961494471905</v>
      </c>
      <c r="P4146">
        <v>57.490243170219102</v>
      </c>
    </row>
    <row r="4147" spans="1:17" hidden="1" x14ac:dyDescent="0.3">
      <c r="A4147" t="s">
        <v>8454</v>
      </c>
      <c r="B4147" t="s">
        <v>8455</v>
      </c>
      <c r="C4147" t="str">
        <f>IFERROR(VLOOKUP(Table1[[#This Row],[Ticker]],[1]!Table1[[Symbol]:[Industry]],2,FALSE),"-")</f>
        <v>-</v>
      </c>
      <c r="D4147" t="s">
        <v>304</v>
      </c>
      <c r="E4147">
        <v>15.72018228</v>
      </c>
      <c r="F4147">
        <v>39.6</v>
      </c>
      <c r="G4147">
        <v>-29.003399502821001</v>
      </c>
      <c r="H4147">
        <v>15.408985262965601</v>
      </c>
      <c r="I4147">
        <v>-28.0869284095788</v>
      </c>
      <c r="J4147">
        <v>-7.1245141897953301</v>
      </c>
      <c r="K4147">
        <v>43.368269839266702</v>
      </c>
      <c r="L4147">
        <v>43.784077097585701</v>
      </c>
      <c r="M4147">
        <v>31.1518751345629</v>
      </c>
      <c r="N4147">
        <v>0.36605902114447902</v>
      </c>
      <c r="O4147">
        <v>81.843434343434296</v>
      </c>
      <c r="P4147">
        <v>33.468149646107101</v>
      </c>
      <c r="Q4147">
        <v>3.1024998517612999E-2</v>
      </c>
    </row>
    <row r="4148" spans="1:17" hidden="1" x14ac:dyDescent="0.3">
      <c r="A4148" t="s">
        <v>8456</v>
      </c>
      <c r="B4148" t="s">
        <v>8457</v>
      </c>
      <c r="C4148" t="str">
        <f>IFERROR(VLOOKUP(Table1[[#This Row],[Ticker]],[1]!Table1[[Symbol]:[Industry]],2,FALSE),"-")</f>
        <v>-</v>
      </c>
      <c r="D4148" t="s">
        <v>948</v>
      </c>
      <c r="E4148">
        <v>15.704435200000001</v>
      </c>
      <c r="F4148">
        <v>43.04</v>
      </c>
      <c r="G4148">
        <v>-24.675401893225299</v>
      </c>
      <c r="H4148">
        <v>-12.4890468638465</v>
      </c>
      <c r="I4148">
        <v>-8.3421260058169597</v>
      </c>
      <c r="J4148">
        <v>-6.5011091309688798</v>
      </c>
      <c r="K4148">
        <v>44.894383748562603</v>
      </c>
      <c r="L4148">
        <v>43.765194056721199</v>
      </c>
      <c r="M4148">
        <v>41.450940821950702</v>
      </c>
      <c r="N4148">
        <v>0.373796777311933</v>
      </c>
      <c r="O4148">
        <v>39.381970260223</v>
      </c>
      <c r="P4148">
        <v>30.305782621858899</v>
      </c>
      <c r="Q4148">
        <v>4.9634483419193999E-2</v>
      </c>
    </row>
    <row r="4149" spans="1:17" hidden="1" x14ac:dyDescent="0.3">
      <c r="A4149" t="s">
        <v>8458</v>
      </c>
      <c r="B4149" t="s">
        <v>8459</v>
      </c>
      <c r="C4149" t="str">
        <f>IFERROR(VLOOKUP(Table1[[#This Row],[Ticker]],[1]!Table1[[Symbol]:[Industry]],2,FALSE),"-")</f>
        <v>-</v>
      </c>
      <c r="D4149" t="s">
        <v>482</v>
      </c>
      <c r="E4149">
        <v>15.683808000000001</v>
      </c>
      <c r="F4149">
        <v>5.6</v>
      </c>
      <c r="G4149">
        <v>-41.771674914085899</v>
      </c>
      <c r="H4149">
        <v>7.8247231552279901</v>
      </c>
      <c r="I4149">
        <v>-56.939098854669602</v>
      </c>
      <c r="J4149">
        <v>18.5208565196629</v>
      </c>
      <c r="K4149">
        <v>5.3397866021859199</v>
      </c>
      <c r="L4149">
        <v>5.9797840524379202</v>
      </c>
      <c r="M4149">
        <v>67.835398151985302</v>
      </c>
      <c r="N4149">
        <v>1.50380346402686</v>
      </c>
      <c r="O4149">
        <v>91.071428571428498</v>
      </c>
      <c r="P4149">
        <v>27.272727272727199</v>
      </c>
      <c r="Q4149">
        <v>3.9817688390191001E-2</v>
      </c>
    </row>
    <row r="4150" spans="1:17" hidden="1" x14ac:dyDescent="0.3">
      <c r="A4150" t="s">
        <v>8460</v>
      </c>
      <c r="B4150" t="s">
        <v>8461</v>
      </c>
      <c r="C4150" t="str">
        <f>IFERROR(VLOOKUP(Table1[[#This Row],[Ticker]],[1]!Table1[[Symbol]:[Industry]],2,FALSE),"-")</f>
        <v>-</v>
      </c>
      <c r="E4150">
        <v>15.6798114</v>
      </c>
      <c r="F4150">
        <v>1</v>
      </c>
      <c r="G4150">
        <v>59.8314207188604</v>
      </c>
      <c r="H4150">
        <v>11.8187399439402</v>
      </c>
      <c r="I4150">
        <v>12.996987674337101</v>
      </c>
      <c r="J4150">
        <v>-18.5978964933532</v>
      </c>
      <c r="K4150">
        <v>1.0080955187423799</v>
      </c>
      <c r="L4150">
        <v>0.85941679925195702</v>
      </c>
      <c r="M4150">
        <v>29.192339545918401</v>
      </c>
      <c r="N4150">
        <v>0.61796947754625098</v>
      </c>
      <c r="O4150">
        <v>44.999999999999901</v>
      </c>
      <c r="P4150">
        <v>132.558139534883</v>
      </c>
      <c r="Q4150">
        <v>4.3964096828885003E-2</v>
      </c>
    </row>
    <row r="4151" spans="1:17" hidden="1" x14ac:dyDescent="0.3">
      <c r="A4151" t="s">
        <v>8462</v>
      </c>
      <c r="B4151" t="s">
        <v>8463</v>
      </c>
      <c r="C4151" t="str">
        <f>IFERROR(VLOOKUP(Table1[[#This Row],[Ticker]],[1]!Table1[[Symbol]:[Industry]],2,FALSE),"-")</f>
        <v>-</v>
      </c>
      <c r="E4151">
        <v>15.657570863999901</v>
      </c>
      <c r="F4151">
        <v>4.68</v>
      </c>
      <c r="G4151">
        <v>19.987850440507501</v>
      </c>
      <c r="H4151">
        <v>3.2848718512486199</v>
      </c>
      <c r="I4151">
        <v>-24.033087513632701</v>
      </c>
      <c r="J4151">
        <v>6.60083314038285</v>
      </c>
      <c r="K4151">
        <v>4.2345388248040603</v>
      </c>
      <c r="L4151">
        <v>4.0178651350724399</v>
      </c>
      <c r="M4151">
        <v>74.840991301429</v>
      </c>
      <c r="N4151">
        <v>1.34180429645011</v>
      </c>
      <c r="O4151">
        <v>49.786324786324698</v>
      </c>
      <c r="P4151">
        <v>79.310344827586206</v>
      </c>
      <c r="Q4151">
        <v>7.6761661863989999E-2</v>
      </c>
    </row>
    <row r="4152" spans="1:17" hidden="1" x14ac:dyDescent="0.3">
      <c r="A4152" t="s">
        <v>8464</v>
      </c>
      <c r="B4152" t="s">
        <v>8465</v>
      </c>
      <c r="C4152" t="str">
        <f>IFERROR(VLOOKUP(Table1[[#This Row],[Ticker]],[1]!Table1[[Symbol]:[Industry]],2,FALSE),"-")</f>
        <v>-</v>
      </c>
      <c r="D4152" t="s">
        <v>21</v>
      </c>
      <c r="E4152">
        <v>15.655049999999999</v>
      </c>
      <c r="F4152">
        <v>85.5</v>
      </c>
      <c r="G4152">
        <v>73.437214375804999</v>
      </c>
      <c r="H4152">
        <v>-33.303945368331803</v>
      </c>
      <c r="I4152">
        <v>25.9002134807888</v>
      </c>
      <c r="J4152">
        <v>-8.9012702257720093</v>
      </c>
      <c r="K4152">
        <v>91.932746908432406</v>
      </c>
      <c r="L4152">
        <v>70.366812793922804</v>
      </c>
      <c r="M4152">
        <v>5.8846024499915801</v>
      </c>
      <c r="N4152">
        <v>1.74724246173829</v>
      </c>
      <c r="O4152">
        <v>45.602339181286503</v>
      </c>
      <c r="P4152">
        <v>98.790978842129704</v>
      </c>
      <c r="Q4152">
        <v>7.2492247309551006E-2</v>
      </c>
    </row>
    <row r="4153" spans="1:17" hidden="1" x14ac:dyDescent="0.3">
      <c r="A4153" t="s">
        <v>8466</v>
      </c>
      <c r="B4153" t="s">
        <v>8467</v>
      </c>
      <c r="C4153" t="str">
        <f>IFERROR(VLOOKUP(Table1[[#This Row],[Ticker]],[1]!Table1[[Symbol]:[Industry]],2,FALSE),"-")</f>
        <v>-</v>
      </c>
      <c r="D4153" t="s">
        <v>75</v>
      </c>
      <c r="E4153">
        <v>15.638999999999999</v>
      </c>
      <c r="F4153">
        <v>1.3</v>
      </c>
      <c r="G4153">
        <v>52.728427314497203</v>
      </c>
      <c r="H4153">
        <v>29.643415268615499</v>
      </c>
      <c r="I4153">
        <v>-0.89190121455168503</v>
      </c>
      <c r="J4153">
        <v>41.299195578058601</v>
      </c>
      <c r="K4153">
        <v>1.0793567866790501</v>
      </c>
      <c r="L4153">
        <v>1.00437183574308</v>
      </c>
      <c r="M4153">
        <v>58.065423070747201</v>
      </c>
      <c r="N4153">
        <v>3.2058134827631601</v>
      </c>
      <c r="O4153">
        <v>29.999999999999901</v>
      </c>
      <c r="P4153">
        <v>96.969696969696898</v>
      </c>
      <c r="Q4153">
        <v>8.8743634313302996E-2</v>
      </c>
    </row>
    <row r="4154" spans="1:17" hidden="1" x14ac:dyDescent="0.3">
      <c r="A4154" t="s">
        <v>8468</v>
      </c>
      <c r="B4154" t="s">
        <v>8469</v>
      </c>
      <c r="C4154" t="str">
        <f>IFERROR(VLOOKUP(Table1[[#This Row],[Ticker]],[1]!Table1[[Symbol]:[Industry]],2,FALSE),"-")</f>
        <v>-</v>
      </c>
      <c r="D4154" t="s">
        <v>482</v>
      </c>
      <c r="E4154">
        <v>15.578088989999999</v>
      </c>
      <c r="F4154">
        <v>12.57</v>
      </c>
      <c r="G4154">
        <v>-11.0810371935974</v>
      </c>
      <c r="H4154">
        <v>-7.8166504388728004</v>
      </c>
      <c r="I4154">
        <v>-15.310704633355099</v>
      </c>
      <c r="J4154">
        <v>-1.2750618476839399</v>
      </c>
      <c r="K4154">
        <v>12.432809280210799</v>
      </c>
      <c r="L4154">
        <v>12.404971769293599</v>
      </c>
      <c r="M4154">
        <v>72.191715081256206</v>
      </c>
      <c r="N4154">
        <v>0.36990595611285199</v>
      </c>
      <c r="O4154">
        <v>20.1272871917263</v>
      </c>
      <c r="P4154">
        <v>42.840909090909001</v>
      </c>
    </row>
    <row r="4155" spans="1:17" hidden="1" x14ac:dyDescent="0.3">
      <c r="A4155" t="s">
        <v>8470</v>
      </c>
      <c r="B4155" t="s">
        <v>8471</v>
      </c>
      <c r="C4155" t="str">
        <f>IFERROR(VLOOKUP(Table1[[#This Row],[Ticker]],[1]!Table1[[Symbol]:[Industry]],2,FALSE),"-")</f>
        <v>-</v>
      </c>
      <c r="D4155" t="s">
        <v>6775</v>
      </c>
      <c r="E4155">
        <v>15.552</v>
      </c>
      <c r="F4155">
        <v>64</v>
      </c>
      <c r="G4155">
        <v>-56.794578606656799</v>
      </c>
      <c r="H4155">
        <v>-4.3248386996383896</v>
      </c>
      <c r="I4155">
        <v>-45.127359243113098</v>
      </c>
      <c r="J4155">
        <v>-4.5488713714934699</v>
      </c>
      <c r="K4155">
        <v>72.680901265056093</v>
      </c>
      <c r="L4155">
        <v>82.889511860648099</v>
      </c>
      <c r="M4155">
        <v>39.075118015595102</v>
      </c>
      <c r="N4155">
        <v>0.77097505668934196</v>
      </c>
      <c r="O4155">
        <v>79.6875</v>
      </c>
      <c r="P4155">
        <v>28</v>
      </c>
      <c r="Q4155">
        <v>1.1388180385489999E-3</v>
      </c>
    </row>
    <row r="4156" spans="1:17" hidden="1" x14ac:dyDescent="0.3">
      <c r="A4156" t="s">
        <v>8472</v>
      </c>
      <c r="B4156" t="s">
        <v>8473</v>
      </c>
      <c r="C4156" t="str">
        <f>IFERROR(VLOOKUP(Table1[[#This Row],[Ticker]],[1]!Table1[[Symbol]:[Industry]],2,FALSE),"-")</f>
        <v>-</v>
      </c>
      <c r="D4156" t="s">
        <v>401</v>
      </c>
      <c r="E4156">
        <v>15.527200000000001</v>
      </c>
      <c r="F4156">
        <v>14.93</v>
      </c>
      <c r="G4156">
        <v>103.985713260249</v>
      </c>
      <c r="H4156">
        <v>7.6422585306167399</v>
      </c>
      <c r="I4156">
        <v>40.343926449847302</v>
      </c>
      <c r="J4156">
        <v>5.9647571568409399</v>
      </c>
      <c r="K4156">
        <v>13.768650061264401</v>
      </c>
      <c r="L4156">
        <v>11.6140891853304</v>
      </c>
      <c r="M4156">
        <v>74.575937661233695</v>
      </c>
      <c r="N4156">
        <v>0.66470406933799298</v>
      </c>
      <c r="O4156">
        <v>18.888144675150699</v>
      </c>
      <c r="P4156">
        <v>142.76422764227601</v>
      </c>
      <c r="Q4156">
        <v>9.3995166183113002E-2</v>
      </c>
    </row>
    <row r="4157" spans="1:17" hidden="1" x14ac:dyDescent="0.3">
      <c r="A4157" t="s">
        <v>8474</v>
      </c>
      <c r="B4157" t="s">
        <v>8475</v>
      </c>
      <c r="C4157" t="str">
        <f>IFERROR(VLOOKUP(Table1[[#This Row],[Ticker]],[1]!Table1[[Symbol]:[Industry]],2,FALSE),"-")</f>
        <v>-</v>
      </c>
      <c r="E4157">
        <v>15.524699999999999</v>
      </c>
      <c r="F4157">
        <v>30</v>
      </c>
      <c r="G4157">
        <v>-31.574458433189299</v>
      </c>
      <c r="H4157">
        <v>5.0466835870130398</v>
      </c>
      <c r="I4157">
        <v>-18.835310462308701</v>
      </c>
      <c r="J4157">
        <v>-7.1392593785481298</v>
      </c>
      <c r="K4157">
        <v>30.745676648784301</v>
      </c>
      <c r="L4157">
        <v>31.8027680190512</v>
      </c>
      <c r="M4157">
        <v>42.427476611233899</v>
      </c>
      <c r="N4157">
        <v>0.53799185888738099</v>
      </c>
      <c r="O4157">
        <v>43.1</v>
      </c>
      <c r="P4157">
        <v>19.047619047619001</v>
      </c>
    </row>
    <row r="4158" spans="1:17" hidden="1" x14ac:dyDescent="0.3">
      <c r="A4158" t="s">
        <v>8476</v>
      </c>
      <c r="B4158" t="s">
        <v>8477</v>
      </c>
      <c r="C4158" t="str">
        <f>IFERROR(VLOOKUP(Table1[[#This Row],[Ticker]],[1]!Table1[[Symbol]:[Industry]],2,FALSE),"-")</f>
        <v>-</v>
      </c>
      <c r="D4158" t="s">
        <v>617</v>
      </c>
      <c r="E4158">
        <v>15.523</v>
      </c>
      <c r="F4158">
        <v>36.1</v>
      </c>
      <c r="G4158">
        <v>-22.7969462845065</v>
      </c>
      <c r="H4158">
        <v>-15.407103956756201</v>
      </c>
      <c r="I4158">
        <v>-3.8220114266517</v>
      </c>
      <c r="J4158">
        <v>8.6633726290090998</v>
      </c>
      <c r="K4158">
        <v>37.556364266656402</v>
      </c>
      <c r="L4158">
        <v>36.115794042647401</v>
      </c>
      <c r="M4158">
        <v>47.757431467130999</v>
      </c>
      <c r="N4158">
        <v>0.32316866677064299</v>
      </c>
      <c r="O4158">
        <v>52.354570637119103</v>
      </c>
      <c r="P4158">
        <v>29.066857347157601</v>
      </c>
      <c r="Q4158">
        <v>-8.3236297785450001E-3</v>
      </c>
    </row>
    <row r="4159" spans="1:17" hidden="1" x14ac:dyDescent="0.3">
      <c r="A4159" t="s">
        <v>8478</v>
      </c>
      <c r="B4159" t="s">
        <v>8479</v>
      </c>
      <c r="C4159" t="str">
        <f>IFERROR(VLOOKUP(Table1[[#This Row],[Ticker]],[1]!Table1[[Symbol]:[Industry]],2,FALSE),"-")</f>
        <v>-</v>
      </c>
      <c r="E4159">
        <v>15.51046</v>
      </c>
      <c r="F4159">
        <v>2.38</v>
      </c>
      <c r="G4159">
        <v>19.7681867531874</v>
      </c>
      <c r="H4159">
        <v>32.949996328005597</v>
      </c>
      <c r="I4159">
        <v>36.746987674337099</v>
      </c>
      <c r="J4159">
        <v>-0.87345542198114301</v>
      </c>
      <c r="K4159">
        <v>2.0203249826718399</v>
      </c>
      <c r="L4159">
        <v>1.75696307228418</v>
      </c>
      <c r="M4159">
        <v>52.694414489471697</v>
      </c>
      <c r="N4159">
        <v>2.16009652757876</v>
      </c>
      <c r="O4159">
        <v>19.747899159663799</v>
      </c>
      <c r="P4159">
        <v>100</v>
      </c>
      <c r="Q4159">
        <v>5.4569217961986001E-2</v>
      </c>
    </row>
    <row r="4160" spans="1:17" hidden="1" x14ac:dyDescent="0.3">
      <c r="A4160" t="s">
        <v>8480</v>
      </c>
      <c r="B4160" t="s">
        <v>8481</v>
      </c>
      <c r="C4160" t="str">
        <f>IFERROR(VLOOKUP(Table1[[#This Row],[Ticker]],[1]!Table1[[Symbol]:[Industry]],2,FALSE),"-")</f>
        <v>-</v>
      </c>
      <c r="D4160" t="s">
        <v>328</v>
      </c>
      <c r="E4160">
        <v>15.506897</v>
      </c>
      <c r="F4160">
        <v>2.87</v>
      </c>
      <c r="G4160">
        <v>-18.264212227518701</v>
      </c>
      <c r="H4160">
        <v>29.773285398485701</v>
      </c>
      <c r="I4160">
        <v>-3.2908911135415901</v>
      </c>
      <c r="J4160">
        <v>-10.855900171037201</v>
      </c>
      <c r="K4160">
        <v>2.6089316285157902</v>
      </c>
      <c r="L4160">
        <v>2.3061145119788802</v>
      </c>
      <c r="M4160">
        <v>44.564605067924902</v>
      </c>
      <c r="N4160">
        <v>1.5551962144815801</v>
      </c>
      <c r="O4160">
        <v>26.480836236933701</v>
      </c>
      <c r="P4160">
        <v>100.6993006993</v>
      </c>
    </row>
    <row r="4161" spans="1:17" hidden="1" x14ac:dyDescent="0.3">
      <c r="A4161" t="s">
        <v>8482</v>
      </c>
      <c r="B4161" t="s">
        <v>8483</v>
      </c>
      <c r="C4161" t="str">
        <f>IFERROR(VLOOKUP(Table1[[#This Row],[Ticker]],[1]!Table1[[Symbol]:[Industry]],2,FALSE),"-")</f>
        <v>-</v>
      </c>
      <c r="D4161" t="s">
        <v>75</v>
      </c>
      <c r="E4161">
        <v>15.50225</v>
      </c>
      <c r="F4161">
        <v>10.51</v>
      </c>
      <c r="G4161">
        <v>58.387494274933999</v>
      </c>
      <c r="H4161">
        <v>-8.1518183886870403</v>
      </c>
      <c r="I4161">
        <v>38.354641465467303</v>
      </c>
      <c r="J4161">
        <v>-0.13654192358526401</v>
      </c>
      <c r="K4161">
        <v>11.1222546132842</v>
      </c>
      <c r="L4161">
        <v>10.359852915147201</v>
      </c>
      <c r="M4161">
        <v>32.632228126978497</v>
      </c>
      <c r="N4161">
        <v>1.35990553603932</v>
      </c>
      <c r="O4161">
        <v>99.3339676498572</v>
      </c>
      <c r="P4161">
        <v>109.362549800796</v>
      </c>
      <c r="Q4161">
        <v>6.7071664929398006E-2</v>
      </c>
    </row>
    <row r="4162" spans="1:17" hidden="1" x14ac:dyDescent="0.3">
      <c r="A4162" t="s">
        <v>8484</v>
      </c>
      <c r="B4162" t="s">
        <v>8485</v>
      </c>
      <c r="C4162" t="str">
        <f>IFERROR(VLOOKUP(Table1[[#This Row],[Ticker]],[1]!Table1[[Symbol]:[Industry]],2,FALSE),"-")</f>
        <v>-</v>
      </c>
      <c r="D4162" t="s">
        <v>718</v>
      </c>
      <c r="E4162">
        <v>15.501888424000001</v>
      </c>
      <c r="F4162">
        <v>87.52</v>
      </c>
      <c r="G4162">
        <v>19.5843032463094</v>
      </c>
      <c r="H4162">
        <v>6.2972386236837403</v>
      </c>
      <c r="I4162">
        <v>4.6125772812659003</v>
      </c>
      <c r="J4162">
        <v>1.5727056432336699</v>
      </c>
      <c r="K4162">
        <v>81.831166959574901</v>
      </c>
      <c r="L4162">
        <v>75.542373836576502</v>
      </c>
      <c r="M4162">
        <v>40.888200527429397</v>
      </c>
      <c r="N4162">
        <v>0.89951968461110898</v>
      </c>
      <c r="O4162">
        <v>1.4396709323583201</v>
      </c>
      <c r="P4162">
        <v>63.588785046728901</v>
      </c>
    </row>
    <row r="4163" spans="1:17" hidden="1" x14ac:dyDescent="0.3">
      <c r="A4163" t="s">
        <v>8486</v>
      </c>
      <c r="B4163" t="s">
        <v>8487</v>
      </c>
      <c r="C4163" t="str">
        <f>IFERROR(VLOOKUP(Table1[[#This Row],[Ticker]],[1]!Table1[[Symbol]:[Industry]],2,FALSE),"-")</f>
        <v>-</v>
      </c>
      <c r="E4163">
        <v>15.480592100000001</v>
      </c>
      <c r="F4163">
        <v>22.21</v>
      </c>
      <c r="G4163">
        <v>23.108802378595001</v>
      </c>
      <c r="H4163">
        <v>-7.8480257522371897</v>
      </c>
      <c r="I4163">
        <v>13.194281924619</v>
      </c>
      <c r="J4163">
        <v>0.77759321701931505</v>
      </c>
      <c r="K4163">
        <v>22.340581909792999</v>
      </c>
      <c r="L4163">
        <v>19.493953637559599</v>
      </c>
      <c r="M4163">
        <v>41.147951328324197</v>
      </c>
      <c r="N4163">
        <v>0.94373741359027896</v>
      </c>
      <c r="O4163">
        <v>31.8775326429536</v>
      </c>
      <c r="P4163">
        <v>90.480274442538501</v>
      </c>
      <c r="Q4163">
        <v>8.0269900880302003E-2</v>
      </c>
    </row>
    <row r="4164" spans="1:17" hidden="1" x14ac:dyDescent="0.3">
      <c r="A4164" t="s">
        <v>8488</v>
      </c>
      <c r="B4164" t="s">
        <v>8489</v>
      </c>
      <c r="C4164" t="str">
        <f>IFERROR(VLOOKUP(Table1[[#This Row],[Ticker]],[1]!Table1[[Symbol]:[Industry]],2,FALSE),"-")</f>
        <v>-</v>
      </c>
      <c r="D4164" t="s">
        <v>29</v>
      </c>
      <c r="E4164">
        <v>15.444974999999999</v>
      </c>
      <c r="F4164">
        <v>76.650000000000006</v>
      </c>
      <c r="G4164">
        <v>-55.671946284506497</v>
      </c>
      <c r="H4164">
        <v>-9.5441703087463399</v>
      </c>
      <c r="I4164">
        <v>-21.826541737427501</v>
      </c>
      <c r="J4164">
        <v>4.8149035502399302</v>
      </c>
      <c r="K4164">
        <v>83.103579909923695</v>
      </c>
      <c r="L4164">
        <v>106.03676782086001</v>
      </c>
      <c r="M4164">
        <v>57.822366484825103</v>
      </c>
      <c r="N4164">
        <v>0.75</v>
      </c>
      <c r="O4164">
        <v>65.688193085453307</v>
      </c>
      <c r="P4164">
        <v>10.1293103448276</v>
      </c>
      <c r="Q4164">
        <v>-0.13193713751438399</v>
      </c>
    </row>
    <row r="4165" spans="1:17" hidden="1" x14ac:dyDescent="0.3">
      <c r="A4165" t="s">
        <v>8490</v>
      </c>
      <c r="B4165" t="s">
        <v>8491</v>
      </c>
      <c r="C4165" t="str">
        <f>IFERROR(VLOOKUP(Table1[[#This Row],[Ticker]],[1]!Table1[[Symbol]:[Industry]],2,FALSE),"-")</f>
        <v>-</v>
      </c>
      <c r="E4165">
        <v>15.4278145</v>
      </c>
      <c r="F4165">
        <v>33.85</v>
      </c>
      <c r="G4165">
        <v>69.186465418732695</v>
      </c>
      <c r="H4165">
        <v>-23.8311001656988</v>
      </c>
      <c r="I4165">
        <v>-12.0030123256628</v>
      </c>
      <c r="J4165">
        <v>-10.957730684136299</v>
      </c>
      <c r="K4165">
        <v>36.204387516076999</v>
      </c>
      <c r="L4165">
        <v>31.758279091657801</v>
      </c>
      <c r="M4165">
        <v>35.3220463081473</v>
      </c>
      <c r="N4165">
        <v>0.80807808366835499</v>
      </c>
      <c r="O4165">
        <v>24.0768094534711</v>
      </c>
      <c r="P4165">
        <v>100.890207715133</v>
      </c>
      <c r="Q4165">
        <v>6.7006178500855995E-2</v>
      </c>
    </row>
    <row r="4166" spans="1:17" hidden="1" x14ac:dyDescent="0.3">
      <c r="A4166" t="s">
        <v>8492</v>
      </c>
      <c r="B4166" t="s">
        <v>8493</v>
      </c>
      <c r="C4166" t="str">
        <f>IFERROR(VLOOKUP(Table1[[#This Row],[Ticker]],[1]!Table1[[Symbol]:[Industry]],2,FALSE),"-")</f>
        <v>-</v>
      </c>
      <c r="D4166" t="s">
        <v>401</v>
      </c>
      <c r="E4166">
        <v>15.3901539</v>
      </c>
      <c r="F4166">
        <v>15.39</v>
      </c>
      <c r="G4166">
        <v>182.44623553367501</v>
      </c>
      <c r="H4166">
        <v>-25.594173114262802</v>
      </c>
      <c r="I4166">
        <v>195.796987674337</v>
      </c>
      <c r="J4166">
        <v>-7.0313386388658001</v>
      </c>
      <c r="K4166">
        <v>14.354200000000001</v>
      </c>
      <c r="M4166">
        <v>11.534978183807</v>
      </c>
      <c r="O4166">
        <v>27.030539311241</v>
      </c>
      <c r="P4166">
        <v>207.8</v>
      </c>
    </row>
    <row r="4167" spans="1:17" hidden="1" x14ac:dyDescent="0.3">
      <c r="A4167" t="s">
        <v>8494</v>
      </c>
      <c r="B4167" t="s">
        <v>8495</v>
      </c>
      <c r="C4167" t="str">
        <f>IFERROR(VLOOKUP(Table1[[#This Row],[Ticker]],[1]!Table1[[Symbol]:[Industry]],2,FALSE),"-")</f>
        <v>-</v>
      </c>
      <c r="D4167" t="s">
        <v>130</v>
      </c>
      <c r="E4167">
        <v>15.384880000000001</v>
      </c>
      <c r="F4167">
        <v>23.17</v>
      </c>
      <c r="G4167">
        <v>-26.7580197854736</v>
      </c>
      <c r="H4167">
        <v>-10.435949810749401</v>
      </c>
      <c r="I4167">
        <v>-36.035799210908699</v>
      </c>
      <c r="J4167">
        <v>-2.6062437758807899</v>
      </c>
      <c r="K4167">
        <v>25.3652413869588</v>
      </c>
      <c r="L4167">
        <v>26.673118049323101</v>
      </c>
      <c r="M4167">
        <v>32.568765196006503</v>
      </c>
      <c r="N4167">
        <v>2.2607533893483698</v>
      </c>
      <c r="O4167">
        <v>76.952956409149706</v>
      </c>
      <c r="P4167">
        <v>13.467189030362301</v>
      </c>
      <c r="Q4167">
        <v>7.0529167695633999E-2</v>
      </c>
    </row>
    <row r="4168" spans="1:17" hidden="1" x14ac:dyDescent="0.3">
      <c r="A4168" t="s">
        <v>8496</v>
      </c>
      <c r="B4168" t="s">
        <v>8497</v>
      </c>
      <c r="C4168" t="str">
        <f>IFERROR(VLOOKUP(Table1[[#This Row],[Ticker]],[1]!Table1[[Symbol]:[Industry]],2,FALSE),"-")</f>
        <v>-</v>
      </c>
      <c r="D4168" t="s">
        <v>49</v>
      </c>
      <c r="E4168">
        <v>15.35004</v>
      </c>
      <c r="F4168">
        <v>36</v>
      </c>
      <c r="G4168">
        <v>26.2251829020963</v>
      </c>
      <c r="H4168">
        <v>-15.1917495665492</v>
      </c>
      <c r="I4168">
        <v>41.058212164133103</v>
      </c>
      <c r="J4168">
        <v>-3.9777645503866399</v>
      </c>
      <c r="K4168">
        <v>37.251030057835102</v>
      </c>
      <c r="L4168">
        <v>32.617402636812898</v>
      </c>
      <c r="M4168">
        <v>39.283371828232397</v>
      </c>
      <c r="N4168">
        <v>3.5266243029438402</v>
      </c>
      <c r="O4168">
        <v>21.4444444444444</v>
      </c>
      <c r="P4168">
        <v>76.470588235294102</v>
      </c>
    </row>
    <row r="4169" spans="1:17" hidden="1" x14ac:dyDescent="0.3">
      <c r="A4169" t="s">
        <v>8498</v>
      </c>
      <c r="B4169" t="s">
        <v>8499</v>
      </c>
      <c r="C4169" t="str">
        <f>IFERROR(VLOOKUP(Table1[[#This Row],[Ticker]],[1]!Table1[[Symbol]:[Industry]],2,FALSE),"-")</f>
        <v>-</v>
      </c>
      <c r="D4169" t="s">
        <v>188</v>
      </c>
      <c r="E4169">
        <v>15.273432644</v>
      </c>
      <c r="F4169">
        <v>32.68</v>
      </c>
      <c r="G4169">
        <v>-58.822819840917496</v>
      </c>
      <c r="H4169">
        <v>-2.28063602228765E-2</v>
      </c>
      <c r="I4169">
        <v>-32.605539050638498</v>
      </c>
      <c r="J4169">
        <v>-4.3921637853419</v>
      </c>
      <c r="K4169">
        <v>34.928618970383503</v>
      </c>
      <c r="L4169">
        <v>38.103564332345201</v>
      </c>
      <c r="M4169">
        <v>38.698209129997998</v>
      </c>
      <c r="N4169">
        <v>1.84034680804064</v>
      </c>
      <c r="O4169">
        <v>60.954712362301102</v>
      </c>
      <c r="P4169">
        <v>12.3796423658872</v>
      </c>
      <c r="Q4169">
        <v>-7.7105411298870996E-2</v>
      </c>
    </row>
    <row r="4170" spans="1:17" hidden="1" x14ac:dyDescent="0.3">
      <c r="A4170" t="s">
        <v>8500</v>
      </c>
      <c r="B4170" t="s">
        <v>8501</v>
      </c>
      <c r="C4170" t="str">
        <f>IFERROR(VLOOKUP(Table1[[#This Row],[Ticker]],[1]!Table1[[Symbol]:[Industry]],2,FALSE),"-")</f>
        <v>-</v>
      </c>
      <c r="D4170" t="s">
        <v>718</v>
      </c>
      <c r="E4170">
        <v>15.224317124999899</v>
      </c>
      <c r="F4170">
        <v>25.79</v>
      </c>
      <c r="G4170">
        <v>-3.0673810416229701</v>
      </c>
      <c r="H4170">
        <v>-5.8005086462684297</v>
      </c>
      <c r="I4170">
        <v>4.01138263610056</v>
      </c>
      <c r="J4170">
        <v>-5.6029209068142599E-2</v>
      </c>
      <c r="K4170">
        <v>24.5479106300435</v>
      </c>
      <c r="L4170">
        <v>22.616956136346101</v>
      </c>
      <c r="M4170">
        <v>59.890528015670299</v>
      </c>
      <c r="N4170">
        <v>0.77757021651291502</v>
      </c>
      <c r="O4170">
        <v>2.7530050407134499</v>
      </c>
      <c r="P4170">
        <v>36.382866208355303</v>
      </c>
    </row>
    <row r="4171" spans="1:17" hidden="1" x14ac:dyDescent="0.3">
      <c r="A4171" t="s">
        <v>8502</v>
      </c>
      <c r="B4171" t="s">
        <v>8503</v>
      </c>
      <c r="C4171" t="str">
        <f>IFERROR(VLOOKUP(Table1[[#This Row],[Ticker]],[1]!Table1[[Symbol]:[Industry]],2,FALSE),"-")</f>
        <v>-</v>
      </c>
      <c r="D4171" t="s">
        <v>653</v>
      </c>
      <c r="E4171">
        <v>15.194368000000001</v>
      </c>
      <c r="F4171">
        <v>4.2699999999999996</v>
      </c>
      <c r="G4171">
        <v>-18.603764466324701</v>
      </c>
      <c r="H4171">
        <v>-6.7748041930821303</v>
      </c>
      <c r="I4171">
        <v>-13.6159155514692</v>
      </c>
      <c r="J4171">
        <v>-1.9893475619696599</v>
      </c>
      <c r="K4171">
        <v>4.2160211387752904</v>
      </c>
      <c r="L4171">
        <v>4.1893052122106802</v>
      </c>
      <c r="M4171">
        <v>57.581219979212598</v>
      </c>
      <c r="N4171">
        <v>1.67185624360108</v>
      </c>
      <c r="O4171">
        <v>53.864168618266902</v>
      </c>
      <c r="P4171">
        <v>29.393939393939299</v>
      </c>
      <c r="Q4171">
        <v>1.9255200804036001E-2</v>
      </c>
    </row>
    <row r="4172" spans="1:17" hidden="1" x14ac:dyDescent="0.3">
      <c r="A4172" t="s">
        <v>8504</v>
      </c>
      <c r="B4172" t="s">
        <v>8505</v>
      </c>
      <c r="C4172" t="str">
        <f>IFERROR(VLOOKUP(Table1[[#This Row],[Ticker]],[1]!Table1[[Symbol]:[Industry]],2,FALSE),"-")</f>
        <v>-</v>
      </c>
      <c r="D4172" t="s">
        <v>130</v>
      </c>
      <c r="E4172">
        <v>15.192254999999999</v>
      </c>
      <c r="F4172">
        <v>4.6100000000000003</v>
      </c>
      <c r="G4172">
        <v>136.57805371549301</v>
      </c>
      <c r="H4172">
        <v>66.574632199832493</v>
      </c>
      <c r="I4172">
        <v>97.542442219791695</v>
      </c>
      <c r="J4172">
        <v>32.247665425043301</v>
      </c>
      <c r="K4172">
        <v>3.5091242680769499</v>
      </c>
      <c r="L4172">
        <v>2.7545818814058398</v>
      </c>
      <c r="M4172">
        <v>65.525188277036506</v>
      </c>
      <c r="N4172">
        <v>1.3229188619065899</v>
      </c>
      <c r="O4172">
        <v>8.2429501084598495</v>
      </c>
      <c r="P4172">
        <v>186.33540372670799</v>
      </c>
      <c r="Q4172">
        <v>-2.5730567242728999E-2</v>
      </c>
    </row>
    <row r="4173" spans="1:17" hidden="1" x14ac:dyDescent="0.3">
      <c r="A4173" t="s">
        <v>8506</v>
      </c>
      <c r="B4173" t="s">
        <v>8507</v>
      </c>
      <c r="C4173" t="str">
        <f>IFERROR(VLOOKUP(Table1[[#This Row],[Ticker]],[1]!Table1[[Symbol]:[Industry]],2,FALSE),"-")</f>
        <v>-</v>
      </c>
      <c r="D4173" t="s">
        <v>718</v>
      </c>
      <c r="E4173">
        <v>15.1879762019999</v>
      </c>
      <c r="F4173">
        <v>163.08000000000001</v>
      </c>
      <c r="G4173">
        <v>33.233965954040002</v>
      </c>
      <c r="H4173">
        <v>1.2186789311275701</v>
      </c>
      <c r="I4173">
        <v>7.8823070891721603</v>
      </c>
      <c r="J4173">
        <v>0.29880321376577801</v>
      </c>
      <c r="K4173">
        <v>151.947616194999</v>
      </c>
      <c r="L4173">
        <v>135.63401023703801</v>
      </c>
      <c r="M4173">
        <v>55.3773054855941</v>
      </c>
      <c r="N4173">
        <v>0.75545258865523401</v>
      </c>
      <c r="O4173">
        <v>0.25141035074809298</v>
      </c>
      <c r="P4173">
        <v>61.209964412811402</v>
      </c>
    </row>
    <row r="4174" spans="1:17" hidden="1" x14ac:dyDescent="0.3">
      <c r="A4174" t="s">
        <v>8508</v>
      </c>
      <c r="B4174" t="s">
        <v>8509</v>
      </c>
      <c r="C4174" t="str">
        <f>IFERROR(VLOOKUP(Table1[[#This Row],[Ticker]],[1]!Table1[[Symbol]:[Industry]],2,FALSE),"-")</f>
        <v>-</v>
      </c>
      <c r="D4174" t="s">
        <v>46</v>
      </c>
      <c r="E4174">
        <v>15.181419999999999</v>
      </c>
      <c r="F4174">
        <v>542</v>
      </c>
      <c r="G4174">
        <v>8.2589558590789593</v>
      </c>
      <c r="H4174">
        <v>13.787792168311601</v>
      </c>
      <c r="I4174">
        <v>46.476519838079803</v>
      </c>
      <c r="J4174">
        <v>-5.94100381607596</v>
      </c>
      <c r="K4174">
        <v>505.83475154411502</v>
      </c>
      <c r="L4174">
        <v>442.37936303138702</v>
      </c>
      <c r="M4174">
        <v>45.265749153199103</v>
      </c>
      <c r="N4174">
        <v>2.4947145877378398</v>
      </c>
      <c r="O4174">
        <v>16.042435424354199</v>
      </c>
      <c r="P4174">
        <v>83.915846623685098</v>
      </c>
    </row>
    <row r="4175" spans="1:17" hidden="1" x14ac:dyDescent="0.3">
      <c r="A4175" t="s">
        <v>8510</v>
      </c>
      <c r="B4175" t="s">
        <v>8511</v>
      </c>
      <c r="C4175" t="str">
        <f>IFERROR(VLOOKUP(Table1[[#This Row],[Ticker]],[1]!Table1[[Symbol]:[Industry]],2,FALSE),"-")</f>
        <v>-</v>
      </c>
      <c r="D4175" t="s">
        <v>21</v>
      </c>
      <c r="E4175">
        <v>15.144975000000001</v>
      </c>
      <c r="F4175">
        <v>36.450000000000003</v>
      </c>
      <c r="G4175">
        <v>-56.593153260891697</v>
      </c>
      <c r="H4175">
        <v>-10.255453762920199</v>
      </c>
      <c r="I4175">
        <v>-37.110881649681701</v>
      </c>
      <c r="J4175">
        <v>0.13378571500976999</v>
      </c>
      <c r="K4175">
        <v>36.274552278025403</v>
      </c>
      <c r="L4175">
        <v>46.197764063713002</v>
      </c>
      <c r="M4175">
        <v>75.581384418019695</v>
      </c>
      <c r="N4175">
        <v>0.64424435318114603</v>
      </c>
      <c r="O4175">
        <v>91.769547325102806</v>
      </c>
      <c r="P4175">
        <v>28.798586572438101</v>
      </c>
      <c r="Q4175">
        <v>5.4853683685420998E-2</v>
      </c>
    </row>
    <row r="4176" spans="1:17" hidden="1" x14ac:dyDescent="0.3">
      <c r="A4176" t="s">
        <v>8512</v>
      </c>
      <c r="B4176" t="s">
        <v>8513</v>
      </c>
      <c r="C4176" t="str">
        <f>IFERROR(VLOOKUP(Table1[[#This Row],[Ticker]],[1]!Table1[[Symbol]:[Industry]],2,FALSE),"-")</f>
        <v>-</v>
      </c>
      <c r="D4176" t="s">
        <v>328</v>
      </c>
      <c r="E4176">
        <v>15.141000099999999</v>
      </c>
      <c r="F4176">
        <v>27.97</v>
      </c>
      <c r="G4176">
        <v>-16.563410518444499</v>
      </c>
      <c r="H4176">
        <v>10.418871696245899</v>
      </c>
      <c r="I4176">
        <v>-2.14441059746171</v>
      </c>
      <c r="J4176">
        <v>-11.174390706744299</v>
      </c>
      <c r="K4176">
        <v>25.554084347395701</v>
      </c>
      <c r="L4176">
        <v>26.895722108049899</v>
      </c>
      <c r="M4176">
        <v>55.678788787817901</v>
      </c>
      <c r="N4176">
        <v>1.9123785420552799</v>
      </c>
      <c r="O4176">
        <v>33.357168394708602</v>
      </c>
      <c r="P4176">
        <v>46.439790575916199</v>
      </c>
    </row>
    <row r="4177" spans="1:17" hidden="1" x14ac:dyDescent="0.3">
      <c r="A4177" t="s">
        <v>8514</v>
      </c>
      <c r="B4177" t="s">
        <v>8515</v>
      </c>
      <c r="C4177" t="str">
        <f>IFERROR(VLOOKUP(Table1[[#This Row],[Ticker]],[1]!Table1[[Symbol]:[Industry]],2,FALSE),"-")</f>
        <v>-</v>
      </c>
      <c r="D4177" t="s">
        <v>546</v>
      </c>
      <c r="E4177">
        <v>15.106904999999999</v>
      </c>
      <c r="F4177">
        <v>49.5</v>
      </c>
      <c r="G4177">
        <v>165.30977047201901</v>
      </c>
      <c r="H4177">
        <v>-10.076761461870399</v>
      </c>
      <c r="I4177">
        <v>318.43177028303199</v>
      </c>
      <c r="J4177">
        <v>12.5255161869981</v>
      </c>
      <c r="K4177">
        <v>41.3438349683437</v>
      </c>
      <c r="L4177">
        <v>26.988991551066899</v>
      </c>
      <c r="M4177">
        <v>77.218754976404199</v>
      </c>
      <c r="N4177">
        <v>0.102194674931245</v>
      </c>
      <c r="O4177">
        <v>0.222222222222212</v>
      </c>
      <c r="P4177">
        <v>522.64150943396203</v>
      </c>
      <c r="Q4177">
        <v>0.16366958190421699</v>
      </c>
    </row>
    <row r="4178" spans="1:17" hidden="1" x14ac:dyDescent="0.3">
      <c r="A4178" t="s">
        <v>8516</v>
      </c>
      <c r="B4178" t="s">
        <v>8517</v>
      </c>
      <c r="C4178" t="str">
        <f>IFERROR(VLOOKUP(Table1[[#This Row],[Ticker]],[1]!Table1[[Symbol]:[Industry]],2,FALSE),"-")</f>
        <v>-</v>
      </c>
      <c r="E4178">
        <v>15.0801</v>
      </c>
      <c r="F4178">
        <v>35.07</v>
      </c>
      <c r="G4178">
        <v>80.214817010814798</v>
      </c>
      <c r="H4178">
        <v>1.1905372489317001</v>
      </c>
      <c r="I4178">
        <v>19.246987674337198</v>
      </c>
      <c r="K4178">
        <v>39.8999599035131</v>
      </c>
      <c r="L4178">
        <v>30.9462596724563</v>
      </c>
      <c r="M4178">
        <v>17.6889934128764</v>
      </c>
      <c r="N4178">
        <v>0.60500100165728699</v>
      </c>
      <c r="O4178">
        <v>45.423438836612398</v>
      </c>
      <c r="P4178">
        <v>125.96649484536</v>
      </c>
      <c r="Q4178">
        <v>0.123029956574086</v>
      </c>
    </row>
    <row r="4179" spans="1:17" hidden="1" x14ac:dyDescent="0.3">
      <c r="A4179" t="s">
        <v>8518</v>
      </c>
      <c r="B4179" t="s">
        <v>8519</v>
      </c>
      <c r="C4179" t="str">
        <f>IFERROR(VLOOKUP(Table1[[#This Row],[Ticker]],[1]!Table1[[Symbol]:[Industry]],2,FALSE),"-")</f>
        <v>-</v>
      </c>
      <c r="E4179">
        <v>15.057654013999899</v>
      </c>
      <c r="F4179">
        <v>15.58</v>
      </c>
      <c r="G4179">
        <v>-62.200136578201402</v>
      </c>
      <c r="H4179">
        <v>-7.1737089752187497</v>
      </c>
      <c r="I4179">
        <v>-40.991161824295403</v>
      </c>
      <c r="J4179">
        <v>-4.6021177171126899</v>
      </c>
      <c r="K4179">
        <v>17.250100576113699</v>
      </c>
      <c r="L4179">
        <v>20.126497479226099</v>
      </c>
      <c r="M4179">
        <v>45.033970799178697</v>
      </c>
      <c r="N4179">
        <v>1.0799624159780199</v>
      </c>
      <c r="O4179">
        <v>89.345314505776599</v>
      </c>
      <c r="P4179">
        <v>3.0423280423280401</v>
      </c>
      <c r="Q4179">
        <v>-2.7190511075849001E-2</v>
      </c>
    </row>
    <row r="4180" spans="1:17" hidden="1" x14ac:dyDescent="0.3">
      <c r="A4180" t="s">
        <v>8520</v>
      </c>
      <c r="B4180" t="s">
        <v>8521</v>
      </c>
      <c r="C4180" t="str">
        <f>IFERROR(VLOOKUP(Table1[[#This Row],[Ticker]],[1]!Table1[[Symbol]:[Industry]],2,FALSE),"-")</f>
        <v>-</v>
      </c>
      <c r="D4180" t="s">
        <v>546</v>
      </c>
      <c r="E4180">
        <v>15.020428799999999</v>
      </c>
      <c r="F4180">
        <v>49.92</v>
      </c>
      <c r="G4180">
        <v>27.073716449705799</v>
      </c>
      <c r="H4180">
        <v>-26.547060921860599</v>
      </c>
      <c r="I4180">
        <v>3.5258004491578299</v>
      </c>
      <c r="J4180">
        <v>-9.1840542637186093</v>
      </c>
      <c r="K4180">
        <v>49.358488462271502</v>
      </c>
      <c r="L4180">
        <v>41.543460346025803</v>
      </c>
      <c r="M4180">
        <v>40.104901765261502</v>
      </c>
      <c r="N4180">
        <v>0.51426870718956497</v>
      </c>
      <c r="O4180">
        <v>26.201923076922998</v>
      </c>
      <c r="P4180">
        <v>78.158458244111301</v>
      </c>
      <c r="Q4180">
        <v>0.131790728370345</v>
      </c>
    </row>
    <row r="4181" spans="1:17" hidden="1" x14ac:dyDescent="0.3">
      <c r="A4181" t="s">
        <v>8522</v>
      </c>
      <c r="B4181" t="s">
        <v>8523</v>
      </c>
      <c r="C4181" t="str">
        <f>IFERROR(VLOOKUP(Table1[[#This Row],[Ticker]],[1]!Table1[[Symbol]:[Industry]],2,FALSE),"-")</f>
        <v>-</v>
      </c>
      <c r="D4181" t="s">
        <v>247</v>
      </c>
      <c r="E4181">
        <v>15.016500000000001</v>
      </c>
      <c r="F4181">
        <v>12.78</v>
      </c>
      <c r="G4181">
        <v>43.7251829020963</v>
      </c>
      <c r="H4181">
        <v>5.7748944089442702</v>
      </c>
      <c r="I4181">
        <v>-5.5030123256628096</v>
      </c>
      <c r="J4181">
        <v>-6.3899617735549503</v>
      </c>
      <c r="K4181">
        <v>12.525990472305899</v>
      </c>
      <c r="L4181">
        <v>11.794424003479101</v>
      </c>
      <c r="M4181">
        <v>50.453486377677002</v>
      </c>
      <c r="N4181">
        <v>2.0935635852743402</v>
      </c>
      <c r="O4181">
        <v>24.804381846635302</v>
      </c>
      <c r="Q4181">
        <v>6.0725674484667001E-2</v>
      </c>
    </row>
    <row r="4182" spans="1:17" hidden="1" x14ac:dyDescent="0.3">
      <c r="A4182" t="s">
        <v>8524</v>
      </c>
      <c r="B4182" t="s">
        <v>8525</v>
      </c>
      <c r="C4182" t="str">
        <f>IFERROR(VLOOKUP(Table1[[#This Row],[Ticker]],[1]!Table1[[Symbol]:[Industry]],2,FALSE),"-")</f>
        <v>-</v>
      </c>
      <c r="D4182" t="s">
        <v>140</v>
      </c>
      <c r="E4182">
        <v>14.989455</v>
      </c>
      <c r="F4182">
        <v>12.15</v>
      </c>
      <c r="G4182">
        <v>126.720924330355</v>
      </c>
      <c r="H4182">
        <v>-5.01805229607778</v>
      </c>
      <c r="I4182">
        <v>18.501821186689401</v>
      </c>
      <c r="J4182">
        <v>-8.9501736211563703</v>
      </c>
      <c r="K4182">
        <v>11.773814304732801</v>
      </c>
      <c r="L4182">
        <v>10.017115322918199</v>
      </c>
      <c r="M4182">
        <v>38.5466584506798</v>
      </c>
      <c r="N4182">
        <v>1.6710163056896801</v>
      </c>
      <c r="O4182">
        <v>11.193415637859999</v>
      </c>
      <c r="P4182">
        <v>157.96178343949001</v>
      </c>
      <c r="Q4182">
        <v>6.9130475944526995E-2</v>
      </c>
    </row>
    <row r="4183" spans="1:17" hidden="1" x14ac:dyDescent="0.3">
      <c r="A4183" t="s">
        <v>8526</v>
      </c>
      <c r="B4183" t="s">
        <v>8527</v>
      </c>
      <c r="C4183" t="str">
        <f>IFERROR(VLOOKUP(Table1[[#This Row],[Ticker]],[1]!Table1[[Symbol]:[Industry]],2,FALSE),"-")</f>
        <v>-</v>
      </c>
      <c r="D4183" t="s">
        <v>21</v>
      </c>
      <c r="E4183">
        <v>14.966371499999999</v>
      </c>
      <c r="F4183">
        <v>15</v>
      </c>
      <c r="G4183">
        <v>-15.2216058760163</v>
      </c>
      <c r="H4183">
        <v>12.3314574339828</v>
      </c>
      <c r="I4183">
        <v>-28.623356961571599</v>
      </c>
      <c r="J4183">
        <v>-2.72891772631858</v>
      </c>
      <c r="K4183">
        <v>14.2045713851342</v>
      </c>
      <c r="L4183">
        <v>14.3500884289827</v>
      </c>
      <c r="M4183">
        <v>47.557626462009203</v>
      </c>
      <c r="N4183">
        <v>1.2747939462664799</v>
      </c>
      <c r="O4183">
        <v>36.533333333333303</v>
      </c>
      <c r="P4183">
        <v>62.162162162162097</v>
      </c>
      <c r="Q4183">
        <v>2.9380915584656001E-2</v>
      </c>
    </row>
    <row r="4184" spans="1:17" hidden="1" x14ac:dyDescent="0.3">
      <c r="A4184" t="s">
        <v>8528</v>
      </c>
      <c r="B4184" t="s">
        <v>8529</v>
      </c>
      <c r="C4184" t="str">
        <f>IFERROR(VLOOKUP(Table1[[#This Row],[Ticker]],[1]!Table1[[Symbol]:[Industry]],2,FALSE),"-")</f>
        <v>-</v>
      </c>
      <c r="D4184" t="s">
        <v>59</v>
      </c>
      <c r="E4184">
        <v>14.9510465</v>
      </c>
      <c r="F4184">
        <v>14.95</v>
      </c>
      <c r="G4184">
        <v>10.5553264427661</v>
      </c>
      <c r="H4184">
        <v>8.7454560849421092</v>
      </c>
      <c r="I4184">
        <v>-17.562077391992499</v>
      </c>
      <c r="J4184">
        <v>22.3360492634271</v>
      </c>
      <c r="K4184">
        <v>12.678569634456499</v>
      </c>
      <c r="L4184">
        <v>13.883218636383701</v>
      </c>
      <c r="M4184">
        <v>92.927967631649196</v>
      </c>
      <c r="N4184">
        <v>2.2860426144776098</v>
      </c>
      <c r="O4184">
        <v>84.013377926421398</v>
      </c>
      <c r="P4184">
        <v>48.756218905472601</v>
      </c>
      <c r="Q4184">
        <v>8.7623171975845002E-2</v>
      </c>
    </row>
    <row r="4185" spans="1:17" hidden="1" x14ac:dyDescent="0.3">
      <c r="A4185" t="s">
        <v>8530</v>
      </c>
      <c r="B4185" t="s">
        <v>8531</v>
      </c>
      <c r="C4185" t="str">
        <f>IFERROR(VLOOKUP(Table1[[#This Row],[Ticker]],[1]!Table1[[Symbol]:[Industry]],2,FALSE),"-")</f>
        <v>-</v>
      </c>
      <c r="D4185" t="s">
        <v>408</v>
      </c>
      <c r="E4185">
        <v>14.9375</v>
      </c>
      <c r="F4185">
        <v>244.9</v>
      </c>
      <c r="G4185">
        <v>71.195192194991506</v>
      </c>
      <c r="H4185">
        <v>-7.5402582007721701</v>
      </c>
      <c r="I4185">
        <v>38.797480285174601</v>
      </c>
      <c r="J4185">
        <v>-1.2750618476839399</v>
      </c>
      <c r="K4185">
        <v>242.40976065800899</v>
      </c>
      <c r="L4185">
        <v>202.09474402418601</v>
      </c>
      <c r="M4185">
        <v>51.610855425565298</v>
      </c>
      <c r="N4185">
        <v>0</v>
      </c>
      <c r="O4185">
        <v>9.3303389138423807</v>
      </c>
      <c r="P4185">
        <v>96.548956661316197</v>
      </c>
    </row>
    <row r="4186" spans="1:17" hidden="1" x14ac:dyDescent="0.3">
      <c r="A4186" t="s">
        <v>8532</v>
      </c>
      <c r="B4186" t="s">
        <v>8533</v>
      </c>
      <c r="C4186" t="str">
        <f>IFERROR(VLOOKUP(Table1[[#This Row],[Ticker]],[1]!Table1[[Symbol]:[Industry]],2,FALSE),"-")</f>
        <v>-</v>
      </c>
      <c r="D4186" t="s">
        <v>109</v>
      </c>
      <c r="E4186">
        <v>14.91276</v>
      </c>
      <c r="F4186">
        <v>16.46</v>
      </c>
      <c r="G4186">
        <v>357.34418274775101</v>
      </c>
      <c r="H4186">
        <v>-18.720563986452699</v>
      </c>
      <c r="I4186">
        <v>-17.077983490599301</v>
      </c>
      <c r="J4186">
        <v>2.65281967195547</v>
      </c>
      <c r="K4186">
        <v>19.437950018298402</v>
      </c>
      <c r="L4186">
        <v>18.653678163031199</v>
      </c>
      <c r="M4186">
        <v>51.435706231988</v>
      </c>
      <c r="N4186">
        <v>0.57982528907263697</v>
      </c>
      <c r="O4186">
        <v>140.218712029161</v>
      </c>
      <c r="P4186">
        <v>382.69794721407601</v>
      </c>
      <c r="Q4186">
        <v>0.169655327909183</v>
      </c>
    </row>
    <row r="4187" spans="1:17" hidden="1" x14ac:dyDescent="0.3">
      <c r="A4187" t="s">
        <v>8534</v>
      </c>
      <c r="B4187" t="s">
        <v>8535</v>
      </c>
      <c r="C4187" t="str">
        <f>IFERROR(VLOOKUP(Table1[[#This Row],[Ticker]],[1]!Table1[[Symbol]:[Industry]],2,FALSE),"-")</f>
        <v>-</v>
      </c>
      <c r="D4187" t="s">
        <v>59</v>
      </c>
      <c r="E4187">
        <v>14.8822682</v>
      </c>
      <c r="F4187">
        <v>10.64</v>
      </c>
      <c r="G4187">
        <v>-72.591866500277206</v>
      </c>
      <c r="H4187">
        <v>-16.261691128967101</v>
      </c>
      <c r="I4187">
        <v>-30.5364248467618</v>
      </c>
      <c r="J4187">
        <v>-1.7679983912052499</v>
      </c>
      <c r="K4187">
        <v>18.1610961592772</v>
      </c>
      <c r="L4187">
        <v>67.396999319188296</v>
      </c>
      <c r="M4187">
        <v>5.7074470922061504</v>
      </c>
      <c r="N4187">
        <v>1.22727272727272</v>
      </c>
      <c r="O4187">
        <v>88.251879699248093</v>
      </c>
      <c r="P4187">
        <v>0</v>
      </c>
    </row>
    <row r="4188" spans="1:17" hidden="1" x14ac:dyDescent="0.3">
      <c r="A4188" t="s">
        <v>8536</v>
      </c>
      <c r="B4188" t="s">
        <v>8537</v>
      </c>
      <c r="C4188" t="str">
        <f>IFERROR(VLOOKUP(Table1[[#This Row],[Ticker]],[1]!Table1[[Symbol]:[Industry]],2,FALSE),"-")</f>
        <v>-</v>
      </c>
      <c r="D4188" t="s">
        <v>230</v>
      </c>
      <c r="E4188">
        <v>14.824837859999899</v>
      </c>
      <c r="F4188">
        <v>67.900000000000006</v>
      </c>
      <c r="G4188">
        <v>15.957369768846901</v>
      </c>
      <c r="H4188">
        <v>-2.7692831440828201</v>
      </c>
      <c r="I4188">
        <v>67.864537343211296</v>
      </c>
      <c r="J4188">
        <v>3.2394320537892001</v>
      </c>
      <c r="K4188">
        <v>60.135368689803798</v>
      </c>
      <c r="L4188">
        <v>50.554521668835903</v>
      </c>
      <c r="M4188">
        <v>77.518991232682595</v>
      </c>
      <c r="N4188">
        <v>1.94593727131504</v>
      </c>
      <c r="O4188">
        <v>7.6288659793814304</v>
      </c>
      <c r="P4188">
        <v>104.210526315789</v>
      </c>
      <c r="Q4188">
        <v>0.248605787461535</v>
      </c>
    </row>
    <row r="4189" spans="1:17" hidden="1" x14ac:dyDescent="0.3">
      <c r="A4189" t="s">
        <v>8538</v>
      </c>
      <c r="B4189" t="s">
        <v>8539</v>
      </c>
      <c r="C4189" t="str">
        <f>IFERROR(VLOOKUP(Table1[[#This Row],[Ticker]],[1]!Table1[[Symbol]:[Industry]],2,FALSE),"-")</f>
        <v>-</v>
      </c>
      <c r="D4189" t="s">
        <v>21</v>
      </c>
      <c r="E4189">
        <v>14.8112671</v>
      </c>
      <c r="F4189">
        <v>14.09</v>
      </c>
      <c r="G4189">
        <v>-39.648168359268702</v>
      </c>
      <c r="H4189">
        <v>5.1159427411430496</v>
      </c>
      <c r="I4189">
        <v>-41.553012325662799</v>
      </c>
      <c r="J4189">
        <v>3.2963667237446299</v>
      </c>
      <c r="K4189">
        <v>15.293784734418001</v>
      </c>
      <c r="L4189">
        <v>16.886869736869301</v>
      </c>
      <c r="M4189">
        <v>46.815511086637002</v>
      </c>
      <c r="N4189">
        <v>1.1174384765565999</v>
      </c>
      <c r="O4189">
        <v>93.399574166075197</v>
      </c>
      <c r="P4189">
        <v>14.926590538336001</v>
      </c>
      <c r="Q4189">
        <v>7.7878903138261998E-2</v>
      </c>
    </row>
    <row r="4190" spans="1:17" hidden="1" x14ac:dyDescent="0.3">
      <c r="A4190" t="s">
        <v>8540</v>
      </c>
      <c r="B4190" t="s">
        <v>8541</v>
      </c>
      <c r="C4190" t="str">
        <f>IFERROR(VLOOKUP(Table1[[#This Row],[Ticker]],[1]!Table1[[Symbol]:[Industry]],2,FALSE),"-")</f>
        <v>-</v>
      </c>
      <c r="D4190" t="s">
        <v>546</v>
      </c>
      <c r="E4190">
        <v>14.7487496199999</v>
      </c>
      <c r="F4190">
        <v>10.45</v>
      </c>
      <c r="G4190">
        <v>9.4123543705905792</v>
      </c>
      <c r="H4190">
        <v>31.563058125758399</v>
      </c>
      <c r="I4190">
        <v>85.913654341003806</v>
      </c>
      <c r="J4190">
        <v>-8.7274015357255301</v>
      </c>
      <c r="K4190">
        <v>8.7049310280159506</v>
      </c>
      <c r="L4190">
        <v>8.5335119789569998</v>
      </c>
      <c r="M4190">
        <v>46.298113457023703</v>
      </c>
      <c r="N4190">
        <v>1.72576151163474</v>
      </c>
      <c r="O4190">
        <v>14.832535885167401</v>
      </c>
      <c r="P4190">
        <v>143.023255813953</v>
      </c>
      <c r="Q4190">
        <v>5.8464116364210002E-3</v>
      </c>
    </row>
    <row r="4191" spans="1:17" hidden="1" x14ac:dyDescent="0.3">
      <c r="A4191" t="s">
        <v>8542</v>
      </c>
      <c r="B4191" t="s">
        <v>8543</v>
      </c>
      <c r="C4191" t="str">
        <f>IFERROR(VLOOKUP(Table1[[#This Row],[Ticker]],[1]!Table1[[Symbol]:[Industry]],2,FALSE),"-")</f>
        <v>-</v>
      </c>
      <c r="E4191">
        <v>14.73912</v>
      </c>
      <c r="F4191">
        <v>48</v>
      </c>
      <c r="G4191">
        <v>-66.211329769429696</v>
      </c>
      <c r="H4191">
        <v>-10.4994418742415</v>
      </c>
      <c r="I4191">
        <v>-48.173225091620203</v>
      </c>
      <c r="J4191">
        <v>-4.2750618476839399</v>
      </c>
      <c r="K4191">
        <v>51.133986636898101</v>
      </c>
      <c r="M4191">
        <v>30.4182865171285</v>
      </c>
      <c r="N4191">
        <v>0.87569573283859004</v>
      </c>
      <c r="O4191">
        <v>87.5</v>
      </c>
      <c r="P4191">
        <v>2.12765957446807</v>
      </c>
    </row>
    <row r="4192" spans="1:17" hidden="1" x14ac:dyDescent="0.3">
      <c r="A4192" t="s">
        <v>8544</v>
      </c>
      <c r="B4192" t="s">
        <v>8545</v>
      </c>
      <c r="C4192" t="str">
        <f>IFERROR(VLOOKUP(Table1[[#This Row],[Ticker]],[1]!Table1[[Symbol]:[Industry]],2,FALSE),"-")</f>
        <v>-</v>
      </c>
      <c r="D4192" t="s">
        <v>948</v>
      </c>
      <c r="E4192">
        <v>14.7327364</v>
      </c>
      <c r="F4192">
        <v>28.36</v>
      </c>
      <c r="G4192">
        <v>-7.2287644663247104</v>
      </c>
      <c r="H4192">
        <v>-0.25806256389674598</v>
      </c>
      <c r="I4192">
        <v>-14.2099088773869</v>
      </c>
      <c r="J4192">
        <v>6.2547114907716699</v>
      </c>
      <c r="K4192">
        <v>26.674973102963701</v>
      </c>
      <c r="L4192">
        <v>26.9832054784173</v>
      </c>
      <c r="M4192">
        <v>65.420879872868696</v>
      </c>
      <c r="N4192">
        <v>2.1741643236488502</v>
      </c>
      <c r="O4192">
        <v>18.476727785613502</v>
      </c>
      <c r="P4192">
        <v>28.558476881232998</v>
      </c>
      <c r="Q4192">
        <v>-6.4442396161588006E-2</v>
      </c>
    </row>
    <row r="4193" spans="1:17" hidden="1" x14ac:dyDescent="0.3">
      <c r="A4193" t="s">
        <v>8546</v>
      </c>
      <c r="B4193" t="s">
        <v>8547</v>
      </c>
      <c r="C4193" t="str">
        <f>IFERROR(VLOOKUP(Table1[[#This Row],[Ticker]],[1]!Table1[[Symbol]:[Industry]],2,FALSE),"-")</f>
        <v>-</v>
      </c>
      <c r="D4193" t="s">
        <v>46</v>
      </c>
      <c r="E4193">
        <v>14.7158</v>
      </c>
      <c r="F4193">
        <v>22</v>
      </c>
      <c r="G4193">
        <v>115.08339400362</v>
      </c>
      <c r="H4193">
        <v>-13.9372101145849</v>
      </c>
      <c r="I4193">
        <v>-4.4235502229733097</v>
      </c>
      <c r="J4193">
        <v>2.5344619618398601</v>
      </c>
      <c r="K4193">
        <v>24.392522056480399</v>
      </c>
      <c r="L4193">
        <v>19.1799502441031</v>
      </c>
      <c r="M4193">
        <v>34.797536349095999</v>
      </c>
      <c r="N4193">
        <v>0.88479262672810999</v>
      </c>
      <c r="O4193">
        <v>81.363636363636303</v>
      </c>
      <c r="P4193">
        <v>169.938650306748</v>
      </c>
      <c r="Q4193">
        <v>0.18947118452161499</v>
      </c>
    </row>
    <row r="4194" spans="1:17" hidden="1" x14ac:dyDescent="0.3">
      <c r="A4194" t="s">
        <v>8548</v>
      </c>
      <c r="B4194" t="s">
        <v>8549</v>
      </c>
      <c r="C4194" t="str">
        <f>IFERROR(VLOOKUP(Table1[[#This Row],[Ticker]],[1]!Table1[[Symbol]:[Industry]],2,FALSE),"-")</f>
        <v>-</v>
      </c>
      <c r="D4194" t="s">
        <v>95</v>
      </c>
      <c r="E4194">
        <v>14.7084756</v>
      </c>
      <c r="F4194">
        <v>47.32</v>
      </c>
      <c r="G4194">
        <v>6.2734956171245102</v>
      </c>
      <c r="H4194">
        <v>5.0127532477096599</v>
      </c>
      <c r="I4194">
        <v>-11.4291547273631</v>
      </c>
      <c r="J4194">
        <v>-13.5086995950203</v>
      </c>
      <c r="K4194">
        <v>44.670666410349199</v>
      </c>
      <c r="L4194">
        <v>42.612899127906999</v>
      </c>
      <c r="M4194">
        <v>56.218232112163697</v>
      </c>
      <c r="N4194">
        <v>2.1138031685482899</v>
      </c>
      <c r="O4194">
        <v>36.094674556213</v>
      </c>
      <c r="P4194">
        <v>55.914332784184502</v>
      </c>
      <c r="Q4194">
        <v>8.3524496890318004E-2</v>
      </c>
    </row>
    <row r="4195" spans="1:17" hidden="1" x14ac:dyDescent="0.3">
      <c r="A4195" t="s">
        <v>8550</v>
      </c>
      <c r="B4195" t="s">
        <v>8551</v>
      </c>
      <c r="C4195" t="str">
        <f>IFERROR(VLOOKUP(Table1[[#This Row],[Ticker]],[1]!Table1[[Symbol]:[Industry]],2,FALSE),"-")</f>
        <v>-</v>
      </c>
      <c r="D4195" t="s">
        <v>40</v>
      </c>
      <c r="E4195">
        <v>14.686337772</v>
      </c>
      <c r="F4195">
        <v>1.78</v>
      </c>
      <c r="G4195">
        <v>-10.873476343576799</v>
      </c>
      <c r="H4195">
        <v>0.29174714775203398</v>
      </c>
      <c r="I4195">
        <v>7.3809042470378499</v>
      </c>
      <c r="J4195">
        <v>-1.7679983912052499</v>
      </c>
      <c r="K4195">
        <v>1.5575634600285</v>
      </c>
      <c r="L4195">
        <v>1.2412106878836799</v>
      </c>
      <c r="M4195">
        <v>99.999995013870205</v>
      </c>
      <c r="N4195">
        <v>0.96024684896855494</v>
      </c>
      <c r="O4195">
        <v>0</v>
      </c>
      <c r="P4195">
        <v>31.851851851851801</v>
      </c>
      <c r="Q4195">
        <v>4.4060893329300001E-4</v>
      </c>
    </row>
    <row r="4196" spans="1:17" hidden="1" x14ac:dyDescent="0.3">
      <c r="A4196" t="s">
        <v>8552</v>
      </c>
      <c r="B4196" t="s">
        <v>8553</v>
      </c>
      <c r="C4196" t="str">
        <f>IFERROR(VLOOKUP(Table1[[#This Row],[Ticker]],[1]!Table1[[Symbol]:[Industry]],2,FALSE),"-")</f>
        <v>-</v>
      </c>
      <c r="D4196" t="s">
        <v>617</v>
      </c>
      <c r="E4196">
        <v>14.6441035</v>
      </c>
      <c r="F4196">
        <v>43.94</v>
      </c>
      <c r="G4196">
        <v>3.8815296513223299</v>
      </c>
      <c r="H4196">
        <v>-10.647141632110801</v>
      </c>
      <c r="I4196">
        <v>-5.0930366565630498</v>
      </c>
      <c r="J4196">
        <v>-3.9083878047540801</v>
      </c>
      <c r="K4196">
        <v>44.471200692208903</v>
      </c>
      <c r="L4196">
        <v>42.3088122597919</v>
      </c>
      <c r="M4196">
        <v>46.079873243524197</v>
      </c>
      <c r="N4196">
        <v>0.40734489210137897</v>
      </c>
      <c r="O4196">
        <v>31.998179335457401</v>
      </c>
      <c r="P4196">
        <v>56.092362344582497</v>
      </c>
      <c r="Q4196">
        <v>0.13773298852780599</v>
      </c>
    </row>
    <row r="4197" spans="1:17" hidden="1" x14ac:dyDescent="0.3">
      <c r="A4197" t="s">
        <v>8554</v>
      </c>
      <c r="B4197" t="s">
        <v>8555</v>
      </c>
      <c r="C4197" t="str">
        <f>IFERROR(VLOOKUP(Table1[[#This Row],[Ticker]],[1]!Table1[[Symbol]:[Industry]],2,FALSE),"-")</f>
        <v>-</v>
      </c>
      <c r="D4197" t="s">
        <v>43</v>
      </c>
      <c r="E4197">
        <v>14.6424</v>
      </c>
      <c r="F4197">
        <v>30</v>
      </c>
      <c r="G4197">
        <v>-25.7121860209961</v>
      </c>
      <c r="H4197">
        <v>-4.4141352051891403</v>
      </c>
      <c r="I4197">
        <v>-12.8893660232324</v>
      </c>
      <c r="J4197">
        <v>-1.7679983912052499</v>
      </c>
      <c r="K4197">
        <v>28.219634761716001</v>
      </c>
      <c r="M4197">
        <v>97.707122115894904</v>
      </c>
      <c r="O4197">
        <v>0</v>
      </c>
      <c r="P4197">
        <v>0</v>
      </c>
    </row>
    <row r="4198" spans="1:17" hidden="1" x14ac:dyDescent="0.3">
      <c r="A4198" t="s">
        <v>8556</v>
      </c>
      <c r="B4198" t="s">
        <v>8557</v>
      </c>
      <c r="C4198" t="str">
        <f>IFERROR(VLOOKUP(Table1[[#This Row],[Ticker]],[1]!Table1[[Symbol]:[Industry]],2,FALSE),"-")</f>
        <v>-</v>
      </c>
      <c r="D4198" t="s">
        <v>408</v>
      </c>
      <c r="E4198">
        <v>14.5976622</v>
      </c>
      <c r="F4198">
        <v>88.8</v>
      </c>
      <c r="G4198">
        <v>77.491475306234804</v>
      </c>
      <c r="H4198">
        <v>-4.4141352051891403</v>
      </c>
      <c r="I4198">
        <v>100.060274264537</v>
      </c>
      <c r="J4198">
        <v>-1.7679983912052499</v>
      </c>
      <c r="K4198">
        <v>61.754490496360503</v>
      </c>
      <c r="L4198">
        <v>54.098803192491502</v>
      </c>
      <c r="M4198">
        <v>96.110430470924101</v>
      </c>
      <c r="N4198">
        <v>0.42509418085566703</v>
      </c>
      <c r="O4198">
        <v>0</v>
      </c>
      <c r="P4198">
        <v>135.54376657824901</v>
      </c>
      <c r="Q4198">
        <v>0.117167439768844</v>
      </c>
    </row>
    <row r="4199" spans="1:17" hidden="1" x14ac:dyDescent="0.3">
      <c r="A4199" t="s">
        <v>8558</v>
      </c>
      <c r="B4199" t="s">
        <v>8559</v>
      </c>
      <c r="C4199" t="str">
        <f>IFERROR(VLOOKUP(Table1[[#This Row],[Ticker]],[1]!Table1[[Symbol]:[Industry]],2,FALSE),"-")</f>
        <v>-</v>
      </c>
      <c r="E4199">
        <v>14.583225965999899</v>
      </c>
      <c r="F4199">
        <v>37.409999999999997</v>
      </c>
      <c r="G4199">
        <v>34.227959340269202</v>
      </c>
      <c r="H4199">
        <v>-4.4141352051891403</v>
      </c>
      <c r="I4199">
        <v>9.7663716816855999</v>
      </c>
      <c r="J4199">
        <v>-1.7679983912052499</v>
      </c>
      <c r="K4199">
        <v>35.7756874901768</v>
      </c>
      <c r="L4199">
        <v>29.231157878944899</v>
      </c>
      <c r="M4199">
        <v>29.299329386395598</v>
      </c>
      <c r="N4199">
        <v>0</v>
      </c>
      <c r="O4199">
        <v>22.7211975407644</v>
      </c>
      <c r="P4199">
        <v>87.049999999999898</v>
      </c>
      <c r="Q4199">
        <v>4.3444217239633001E-2</v>
      </c>
    </row>
    <row r="4200" spans="1:17" hidden="1" x14ac:dyDescent="0.3">
      <c r="A4200" t="s">
        <v>8560</v>
      </c>
      <c r="B4200" t="s">
        <v>8561</v>
      </c>
      <c r="C4200" t="str">
        <f>IFERROR(VLOOKUP(Table1[[#This Row],[Ticker]],[1]!Table1[[Symbol]:[Industry]],2,FALSE),"-")</f>
        <v>-</v>
      </c>
      <c r="D4200" t="s">
        <v>375</v>
      </c>
      <c r="E4200">
        <v>14.562230639999999</v>
      </c>
      <c r="F4200">
        <v>14.2</v>
      </c>
      <c r="G4200">
        <v>38.618521907809203</v>
      </c>
      <c r="H4200">
        <v>124.97478492988201</v>
      </c>
      <c r="I4200">
        <v>70.751170428519899</v>
      </c>
      <c r="J4200">
        <v>31.894229490898699</v>
      </c>
      <c r="K4200">
        <v>7.5315561363388603</v>
      </c>
      <c r="L4200">
        <v>7.1239579476825599</v>
      </c>
      <c r="M4200">
        <v>99.999668339464904</v>
      </c>
      <c r="N4200">
        <v>5.1818181818181799</v>
      </c>
      <c r="O4200">
        <v>0</v>
      </c>
      <c r="P4200">
        <v>144.827586206896</v>
      </c>
    </row>
    <row r="4201" spans="1:17" hidden="1" x14ac:dyDescent="0.3">
      <c r="A4201" t="s">
        <v>8562</v>
      </c>
      <c r="B4201" t="s">
        <v>8563</v>
      </c>
      <c r="C4201" t="str">
        <f>IFERROR(VLOOKUP(Table1[[#This Row],[Ticker]],[1]!Table1[[Symbol]:[Industry]],2,FALSE),"-")</f>
        <v>-</v>
      </c>
      <c r="D4201" t="s">
        <v>546</v>
      </c>
      <c r="E4201">
        <v>14.551692689999999</v>
      </c>
      <c r="F4201">
        <v>461.85</v>
      </c>
      <c r="G4201">
        <v>66.404591356801703</v>
      </c>
      <c r="H4201">
        <v>-11.3608074029676</v>
      </c>
      <c r="I4201">
        <v>-5.7939747264906698</v>
      </c>
      <c r="J4201">
        <v>0.67858053642201899</v>
      </c>
      <c r="K4201">
        <v>469.10909444928899</v>
      </c>
      <c r="L4201">
        <v>425.75070568297298</v>
      </c>
      <c r="M4201">
        <v>50.9855985523714</v>
      </c>
      <c r="N4201">
        <v>0.34800325998370002</v>
      </c>
      <c r="O4201">
        <v>33.105986792248501</v>
      </c>
      <c r="P4201">
        <v>98.218884120171595</v>
      </c>
      <c r="Q4201">
        <v>2.4377798924168002E-2</v>
      </c>
    </row>
    <row r="4202" spans="1:17" hidden="1" x14ac:dyDescent="0.3">
      <c r="A4202" t="s">
        <v>8564</v>
      </c>
      <c r="B4202" t="s">
        <v>8565</v>
      </c>
      <c r="C4202" t="str">
        <f>IFERROR(VLOOKUP(Table1[[#This Row],[Ticker]],[1]!Table1[[Symbol]:[Industry]],2,FALSE),"-")</f>
        <v>-</v>
      </c>
      <c r="D4202" t="s">
        <v>230</v>
      </c>
      <c r="E4202">
        <v>14.54846103</v>
      </c>
      <c r="F4202">
        <v>4.79</v>
      </c>
      <c r="G4202">
        <v>66.246235533675204</v>
      </c>
      <c r="H4202">
        <v>19.445002570202799</v>
      </c>
      <c r="I4202">
        <v>19.229864386665898</v>
      </c>
      <c r="J4202">
        <v>6.7627632114176999</v>
      </c>
      <c r="K4202">
        <v>3.7351931556709199</v>
      </c>
      <c r="L4202">
        <v>3.3186631009831</v>
      </c>
      <c r="M4202">
        <v>83.749632953407101</v>
      </c>
      <c r="N4202">
        <v>2.0453638580439701</v>
      </c>
      <c r="O4202">
        <v>0</v>
      </c>
      <c r="P4202">
        <v>158.918918918918</v>
      </c>
      <c r="Q4202">
        <v>4.9800939138362997E-2</v>
      </c>
    </row>
    <row r="4203" spans="1:17" hidden="1" x14ac:dyDescent="0.3">
      <c r="A4203" t="s">
        <v>8566</v>
      </c>
      <c r="B4203" t="s">
        <v>8567</v>
      </c>
      <c r="C4203" t="str">
        <f>IFERROR(VLOOKUP(Table1[[#This Row],[Ticker]],[1]!Table1[[Symbol]:[Industry]],2,FALSE),"-")</f>
        <v>-</v>
      </c>
      <c r="D4203" t="s">
        <v>479</v>
      </c>
      <c r="E4203">
        <v>14.5302565</v>
      </c>
      <c r="F4203">
        <v>47.57</v>
      </c>
      <c r="G4203">
        <v>104.452998818699</v>
      </c>
      <c r="H4203">
        <v>34.9472153092577</v>
      </c>
      <c r="I4203">
        <v>-12.4008347712239</v>
      </c>
      <c r="J4203">
        <v>-21.163061847683899</v>
      </c>
      <c r="K4203">
        <v>43.502853335550498</v>
      </c>
      <c r="L4203">
        <v>34.814349972910897</v>
      </c>
      <c r="M4203">
        <v>36.071285528716302</v>
      </c>
      <c r="N4203">
        <v>1.3337552612983501</v>
      </c>
      <c r="O4203">
        <v>34.959007778011298</v>
      </c>
      <c r="P4203">
        <v>130.36319612590799</v>
      </c>
    </row>
    <row r="4204" spans="1:17" hidden="1" x14ac:dyDescent="0.3">
      <c r="A4204" t="s">
        <v>8568</v>
      </c>
      <c r="B4204" t="s">
        <v>8569</v>
      </c>
      <c r="C4204" t="str">
        <f>IFERROR(VLOOKUP(Table1[[#This Row],[Ticker]],[1]!Table1[[Symbol]:[Industry]],2,FALSE),"-")</f>
        <v>-</v>
      </c>
      <c r="D4204" t="s">
        <v>539</v>
      </c>
      <c r="E4204">
        <v>14.507490000000001</v>
      </c>
      <c r="F4204">
        <v>7.05</v>
      </c>
      <c r="G4204">
        <v>-49.547312853421502</v>
      </c>
      <c r="H4204">
        <v>9.4846851098854206</v>
      </c>
      <c r="I4204">
        <v>-27.063253289518201</v>
      </c>
      <c r="J4204">
        <v>1.5143384312560799</v>
      </c>
      <c r="K4204">
        <v>6.96693032635942</v>
      </c>
      <c r="L4204">
        <v>8.28472334659231</v>
      </c>
      <c r="M4204">
        <v>56.095144195987999</v>
      </c>
      <c r="N4204">
        <v>1.0283619651795499</v>
      </c>
      <c r="O4204">
        <v>76.595744680850999</v>
      </c>
      <c r="P4204">
        <v>24.778761061946799</v>
      </c>
      <c r="Q4204">
        <v>2.6432434758257E-2</v>
      </c>
    </row>
    <row r="4205" spans="1:17" hidden="1" x14ac:dyDescent="0.3">
      <c r="A4205" t="s">
        <v>8570</v>
      </c>
      <c r="B4205" t="s">
        <v>8571</v>
      </c>
      <c r="C4205" t="str">
        <f>IFERROR(VLOOKUP(Table1[[#This Row],[Ticker]],[1]!Table1[[Symbol]:[Industry]],2,FALSE),"-")</f>
        <v>-</v>
      </c>
      <c r="D4205" t="s">
        <v>98</v>
      </c>
      <c r="E4205">
        <v>14.463745866673699</v>
      </c>
      <c r="F4205">
        <v>43</v>
      </c>
      <c r="M4205" s="1">
        <v>9.8126000000000006E-11</v>
      </c>
      <c r="N4205">
        <v>1</v>
      </c>
    </row>
    <row r="4206" spans="1:17" hidden="1" x14ac:dyDescent="0.3">
      <c r="A4206" t="s">
        <v>8572</v>
      </c>
      <c r="B4206" t="s">
        <v>8573</v>
      </c>
      <c r="C4206" t="str">
        <f>IFERROR(VLOOKUP(Table1[[#This Row],[Ticker]],[1]!Table1[[Symbol]:[Industry]],2,FALSE),"-")</f>
        <v>-</v>
      </c>
      <c r="E4206">
        <v>14.416</v>
      </c>
      <c r="F4206">
        <v>8.48</v>
      </c>
      <c r="G4206">
        <v>-52.937026635410902</v>
      </c>
      <c r="H4206">
        <v>-14.6032670108535</v>
      </c>
      <c r="I4206">
        <v>-37.025116658111898</v>
      </c>
      <c r="J4206">
        <v>-1.2750618476839399</v>
      </c>
      <c r="K4206">
        <v>8.8517731884195605</v>
      </c>
      <c r="L4206">
        <v>9.9500055033275405</v>
      </c>
      <c r="M4206">
        <v>48.391112831611601</v>
      </c>
      <c r="N4206">
        <v>1.7524645520926501</v>
      </c>
      <c r="O4206">
        <v>57.429245283018801</v>
      </c>
      <c r="P4206">
        <v>8.1632653061224492</v>
      </c>
      <c r="Q4206">
        <v>9.6666729571498994E-2</v>
      </c>
    </row>
    <row r="4207" spans="1:17" hidden="1" x14ac:dyDescent="0.3">
      <c r="A4207" t="s">
        <v>8574</v>
      </c>
      <c r="B4207" t="s">
        <v>8575</v>
      </c>
      <c r="C4207" t="str">
        <f>IFERROR(VLOOKUP(Table1[[#This Row],[Ticker]],[1]!Table1[[Symbol]:[Industry]],2,FALSE),"-")</f>
        <v>-</v>
      </c>
      <c r="D4207" t="s">
        <v>401</v>
      </c>
      <c r="E4207">
        <v>14.40476</v>
      </c>
      <c r="F4207">
        <v>109.96</v>
      </c>
      <c r="G4207">
        <v>-11.240024325187299</v>
      </c>
      <c r="H4207">
        <v>-7.4994418742415601</v>
      </c>
      <c r="I4207">
        <v>-7.2792028018532804</v>
      </c>
      <c r="J4207">
        <v>-1.2750618476839399</v>
      </c>
      <c r="K4207">
        <v>106.443357326578</v>
      </c>
      <c r="L4207">
        <v>95.977753999076995</v>
      </c>
      <c r="M4207">
        <v>97.628116521938296</v>
      </c>
      <c r="N4207">
        <v>0</v>
      </c>
      <c r="O4207">
        <v>3.6376864314302503E-2</v>
      </c>
      <c r="P4207">
        <v>14.1374299356445</v>
      </c>
    </row>
    <row r="4208" spans="1:17" hidden="1" x14ac:dyDescent="0.3">
      <c r="A4208" t="s">
        <v>8576</v>
      </c>
      <c r="B4208" t="s">
        <v>8577</v>
      </c>
      <c r="C4208" t="str">
        <f>IFERROR(VLOOKUP(Table1[[#This Row],[Ticker]],[1]!Table1[[Symbol]:[Industry]],2,FALSE),"-")</f>
        <v>-</v>
      </c>
      <c r="D4208" t="s">
        <v>75</v>
      </c>
      <c r="E4208">
        <v>14.374790000000001</v>
      </c>
      <c r="F4208">
        <v>20.239999999999998</v>
      </c>
      <c r="G4208">
        <v>-63.721374382405003</v>
      </c>
      <c r="H4208">
        <v>-15.0978958889498</v>
      </c>
      <c r="I4208">
        <v>-34.561192648619397</v>
      </c>
      <c r="J4208">
        <v>-2.2441888673957302</v>
      </c>
      <c r="K4208">
        <v>24.200442445948301</v>
      </c>
      <c r="L4208">
        <v>25.5043430704626</v>
      </c>
      <c r="M4208">
        <v>51.497514516960997</v>
      </c>
      <c r="N4208">
        <v>3.0738058348046402</v>
      </c>
      <c r="O4208">
        <v>61.314229249011802</v>
      </c>
      <c r="P4208">
        <v>1.4536340852130101</v>
      </c>
      <c r="Q4208">
        <v>0.116510751162506</v>
      </c>
    </row>
    <row r="4209" spans="1:17" hidden="1" x14ac:dyDescent="0.3">
      <c r="A4209" t="s">
        <v>8578</v>
      </c>
      <c r="B4209" t="s">
        <v>8579</v>
      </c>
      <c r="C4209" t="str">
        <f>IFERROR(VLOOKUP(Table1[[#This Row],[Ticker]],[1]!Table1[[Symbol]:[Industry]],2,FALSE),"-")</f>
        <v>-</v>
      </c>
      <c r="D4209" t="s">
        <v>387</v>
      </c>
      <c r="E4209">
        <v>14.370203999999999</v>
      </c>
      <c r="F4209">
        <v>82.2</v>
      </c>
      <c r="G4209">
        <v>-17.195869729482599</v>
      </c>
      <c r="H4209">
        <v>-2.1148264896261701</v>
      </c>
      <c r="I4209">
        <v>-8.0181925913174492</v>
      </c>
      <c r="J4209">
        <v>2.8414676013344198</v>
      </c>
      <c r="K4209">
        <v>78.290312755590705</v>
      </c>
      <c r="L4209">
        <v>81.950890528583997</v>
      </c>
      <c r="M4209">
        <v>61.471066327197697</v>
      </c>
      <c r="N4209">
        <v>2.4159292035398199</v>
      </c>
      <c r="O4209">
        <v>18.004866180048602</v>
      </c>
      <c r="P4209">
        <v>35.867768595041298</v>
      </c>
    </row>
    <row r="4210" spans="1:17" hidden="1" x14ac:dyDescent="0.3">
      <c r="A4210" t="s">
        <v>8580</v>
      </c>
      <c r="B4210" t="s">
        <v>8581</v>
      </c>
      <c r="C4210" t="str">
        <f>IFERROR(VLOOKUP(Table1[[#This Row],[Ticker]],[1]!Table1[[Symbol]:[Industry]],2,FALSE),"-")</f>
        <v>-</v>
      </c>
      <c r="E4210">
        <v>14.362667999999999</v>
      </c>
      <c r="F4210">
        <v>33.4</v>
      </c>
      <c r="G4210">
        <v>-32.317552767160301</v>
      </c>
      <c r="H4210">
        <v>-9.4572731995427795</v>
      </c>
      <c r="I4210">
        <v>-45.654184355857403</v>
      </c>
      <c r="J4210">
        <v>6.3282439374400097</v>
      </c>
      <c r="K4210">
        <v>33.046596619069597</v>
      </c>
      <c r="L4210">
        <v>36.811792496530899</v>
      </c>
      <c r="M4210">
        <v>62.113244576912599</v>
      </c>
      <c r="N4210">
        <v>1.4235777656930699</v>
      </c>
      <c r="O4210">
        <v>66.467065868263404</v>
      </c>
      <c r="P4210">
        <v>19.627507163323699</v>
      </c>
      <c r="Q4210">
        <v>4.6033331247921E-2</v>
      </c>
    </row>
    <row r="4211" spans="1:17" hidden="1" x14ac:dyDescent="0.3">
      <c r="A4211" t="s">
        <v>8582</v>
      </c>
      <c r="B4211" t="s">
        <v>8583</v>
      </c>
      <c r="C4211" t="str">
        <f>IFERROR(VLOOKUP(Table1[[#This Row],[Ticker]],[1]!Table1[[Symbol]:[Industry]],2,FALSE),"-")</f>
        <v>-</v>
      </c>
      <c r="D4211" t="s">
        <v>718</v>
      </c>
      <c r="E4211">
        <v>14.354740187999999</v>
      </c>
      <c r="F4211">
        <v>14.03</v>
      </c>
      <c r="G4211">
        <v>-26.059480768371198</v>
      </c>
      <c r="H4211">
        <v>-7.1405043293743597</v>
      </c>
      <c r="I4211">
        <v>-5.8759321441196999</v>
      </c>
      <c r="J4211">
        <v>-0.84402736492532104</v>
      </c>
      <c r="K4211">
        <v>13.872297040297401</v>
      </c>
      <c r="L4211">
        <v>13.619509351556101</v>
      </c>
      <c r="M4211">
        <v>58.520367008885003</v>
      </c>
      <c r="N4211">
        <v>0.50427980621694102</v>
      </c>
      <c r="O4211">
        <v>16.7498218104062</v>
      </c>
      <c r="P4211">
        <v>20.429184549356201</v>
      </c>
    </row>
    <row r="4212" spans="1:17" hidden="1" x14ac:dyDescent="0.3">
      <c r="A4212" t="s">
        <v>8584</v>
      </c>
      <c r="B4212" t="s">
        <v>8585</v>
      </c>
      <c r="C4212" t="str">
        <f>IFERROR(VLOOKUP(Table1[[#This Row],[Ticker]],[1]!Table1[[Symbol]:[Industry]],2,FALSE),"-")</f>
        <v>-</v>
      </c>
      <c r="D4212" t="s">
        <v>401</v>
      </c>
      <c r="E4212">
        <v>14.3017653</v>
      </c>
      <c r="F4212">
        <v>29.49</v>
      </c>
      <c r="G4212">
        <v>-28.886639834332499</v>
      </c>
      <c r="H4212">
        <v>39.471759714636299</v>
      </c>
      <c r="I4212">
        <v>-10.278279659226101</v>
      </c>
      <c r="J4212">
        <v>-0.93607879683648298</v>
      </c>
      <c r="K4212">
        <v>26.6990139544871</v>
      </c>
      <c r="L4212">
        <v>25.019269172463499</v>
      </c>
      <c r="M4212">
        <v>64.938223716350194</v>
      </c>
      <c r="N4212">
        <v>0.56152246840249798</v>
      </c>
      <c r="O4212">
        <v>29.535435740929099</v>
      </c>
      <c r="P4212">
        <v>109.893238434163</v>
      </c>
      <c r="Q4212">
        <v>0.10551376589775099</v>
      </c>
    </row>
    <row r="4213" spans="1:17" hidden="1" x14ac:dyDescent="0.3">
      <c r="A4213" t="s">
        <v>8586</v>
      </c>
      <c r="B4213" t="s">
        <v>8587</v>
      </c>
      <c r="C4213" t="str">
        <f>IFERROR(VLOOKUP(Table1[[#This Row],[Ticker]],[1]!Table1[[Symbol]:[Industry]],2,FALSE),"-")</f>
        <v>-</v>
      </c>
      <c r="D4213" t="s">
        <v>617</v>
      </c>
      <c r="E4213">
        <v>14.266849199999999</v>
      </c>
      <c r="F4213">
        <v>32.520000000000003</v>
      </c>
      <c r="G4213">
        <v>112.887993775433</v>
      </c>
      <c r="H4213">
        <v>47.400558125758401</v>
      </c>
      <c r="I4213">
        <v>31.256899568610301</v>
      </c>
      <c r="J4213">
        <v>14.4082839327492</v>
      </c>
      <c r="K4213">
        <v>23.597901838513099</v>
      </c>
      <c r="L4213">
        <v>20.7913256481351</v>
      </c>
      <c r="M4213">
        <v>99.514216598342102</v>
      </c>
      <c r="N4213">
        <v>3.4863636363636301</v>
      </c>
      <c r="O4213">
        <v>0</v>
      </c>
      <c r="P4213">
        <v>150.15384615384599</v>
      </c>
    </row>
    <row r="4214" spans="1:17" hidden="1" x14ac:dyDescent="0.3">
      <c r="A4214" t="s">
        <v>8588</v>
      </c>
      <c r="B4214" t="s">
        <v>8589</v>
      </c>
      <c r="C4214" t="str">
        <f>IFERROR(VLOOKUP(Table1[[#This Row],[Ticker]],[1]!Table1[[Symbol]:[Industry]],2,FALSE),"-")</f>
        <v>-</v>
      </c>
      <c r="D4214" t="s">
        <v>130</v>
      </c>
      <c r="E4214">
        <v>14.263965000000001</v>
      </c>
      <c r="F4214">
        <v>6.14</v>
      </c>
      <c r="G4214">
        <v>-83.599703167772603</v>
      </c>
      <c r="H4214">
        <v>6.0175194710698401</v>
      </c>
      <c r="I4214">
        <v>-40.312533871932096</v>
      </c>
      <c r="J4214">
        <v>-6.7215587627222799</v>
      </c>
      <c r="K4214">
        <v>6.7189662232375502</v>
      </c>
      <c r="L4214">
        <v>9.0977678478624906</v>
      </c>
      <c r="M4214">
        <v>24.165808635105002</v>
      </c>
      <c r="N4214">
        <v>0.59183816815340295</v>
      </c>
      <c r="O4214">
        <v>210.26058631921799</v>
      </c>
      <c r="P4214">
        <v>27.6507276507276</v>
      </c>
      <c r="Q4214">
        <v>3.5775530777016999E-2</v>
      </c>
    </row>
    <row r="4215" spans="1:17" hidden="1" x14ac:dyDescent="0.3">
      <c r="A4215" t="s">
        <v>8590</v>
      </c>
      <c r="B4215" t="s">
        <v>8591</v>
      </c>
      <c r="C4215" t="str">
        <f>IFERROR(VLOOKUP(Table1[[#This Row],[Ticker]],[1]!Table1[[Symbol]:[Industry]],2,FALSE),"-")</f>
        <v>-</v>
      </c>
      <c r="D4215" t="s">
        <v>122</v>
      </c>
      <c r="E4215">
        <v>14.244581978999999</v>
      </c>
      <c r="F4215">
        <v>9.69</v>
      </c>
      <c r="G4215">
        <v>50.828053715493397</v>
      </c>
      <c r="H4215">
        <v>-9.4205743312688703</v>
      </c>
      <c r="I4215">
        <v>-31.454383896735099</v>
      </c>
      <c r="J4215">
        <v>-4.1779647505868498</v>
      </c>
      <c r="K4215">
        <v>9.6436959754721201</v>
      </c>
      <c r="L4215">
        <v>9.2429842294081794</v>
      </c>
      <c r="M4215">
        <v>49.9612221644568</v>
      </c>
      <c r="N4215">
        <v>2.1730651591491799</v>
      </c>
      <c r="O4215">
        <v>47.574819401444799</v>
      </c>
      <c r="P4215">
        <v>85.9884836852207</v>
      </c>
      <c r="Q4215">
        <v>1.4273027648692E-2</v>
      </c>
    </row>
    <row r="4216" spans="1:17" hidden="1" x14ac:dyDescent="0.3">
      <c r="A4216" t="s">
        <v>8592</v>
      </c>
      <c r="B4216" t="s">
        <v>8593</v>
      </c>
      <c r="C4216" t="str">
        <f>IFERROR(VLOOKUP(Table1[[#This Row],[Ticker]],[1]!Table1[[Symbol]:[Industry]],2,FALSE),"-")</f>
        <v>-</v>
      </c>
      <c r="E4216">
        <v>14.2384</v>
      </c>
      <c r="F4216">
        <v>16.18</v>
      </c>
      <c r="G4216">
        <v>133.94110732854699</v>
      </c>
      <c r="H4216">
        <v>46.909375761028898</v>
      </c>
      <c r="I4216">
        <v>75.482503317442607</v>
      </c>
      <c r="J4216">
        <v>20.063520829481401</v>
      </c>
      <c r="K4216">
        <v>9.2985670584414404</v>
      </c>
      <c r="L4216">
        <v>5.9576579058293602</v>
      </c>
      <c r="M4216">
        <v>100</v>
      </c>
      <c r="N4216">
        <v>0.92301439163091004</v>
      </c>
      <c r="O4216">
        <v>0</v>
      </c>
      <c r="P4216">
        <v>159.294871794871</v>
      </c>
      <c r="Q4216">
        <v>0.16011369327987601</v>
      </c>
    </row>
    <row r="4217" spans="1:17" hidden="1" x14ac:dyDescent="0.3">
      <c r="A4217" t="s">
        <v>8594</v>
      </c>
      <c r="B4217" t="s">
        <v>8595</v>
      </c>
      <c r="C4217" t="str">
        <f>IFERROR(VLOOKUP(Table1[[#This Row],[Ticker]],[1]!Table1[[Symbol]:[Industry]],2,FALSE),"-")</f>
        <v>-</v>
      </c>
      <c r="D4217" t="s">
        <v>140</v>
      </c>
      <c r="E4217">
        <v>14.149686000000001</v>
      </c>
      <c r="F4217">
        <v>24.06</v>
      </c>
      <c r="G4217">
        <v>-42.187501071924402</v>
      </c>
      <c r="H4217">
        <v>18.307009738661598</v>
      </c>
      <c r="I4217">
        <v>31.810496341402299</v>
      </c>
      <c r="J4217">
        <v>1.2216530011991</v>
      </c>
      <c r="K4217">
        <v>22.2761265929656</v>
      </c>
      <c r="L4217">
        <v>20.204529276490501</v>
      </c>
      <c r="M4217">
        <v>54.807202724045901</v>
      </c>
      <c r="N4217">
        <v>0.49029564028908401</v>
      </c>
      <c r="O4217">
        <v>21.654197838736501</v>
      </c>
      <c r="P4217">
        <v>84.792626728110505</v>
      </c>
      <c r="Q4217">
        <v>6.6303787629550998E-2</v>
      </c>
    </row>
    <row r="4218" spans="1:17" hidden="1" x14ac:dyDescent="0.3">
      <c r="A4218" t="s">
        <v>8596</v>
      </c>
      <c r="B4218" t="s">
        <v>5363</v>
      </c>
      <c r="C4218" t="str">
        <f>IFERROR(VLOOKUP(Table1[[#This Row],[Ticker]],[1]!Table1[[Symbol]:[Industry]],2,FALSE),"-")</f>
        <v>-</v>
      </c>
      <c r="D4218" t="s">
        <v>230</v>
      </c>
      <c r="E4218">
        <v>14.146307500000001</v>
      </c>
      <c r="F4218">
        <v>20.149999999999999</v>
      </c>
      <c r="G4218">
        <v>29.170775410975899</v>
      </c>
      <c r="H4218">
        <v>-7.8945036026366102</v>
      </c>
      <c r="I4218">
        <v>35.1847159431465</v>
      </c>
      <c r="J4218">
        <v>0.28586463771385001</v>
      </c>
      <c r="K4218">
        <v>19.584997986049</v>
      </c>
      <c r="L4218">
        <v>16.5055397486381</v>
      </c>
      <c r="M4218">
        <v>45.696283122980397</v>
      </c>
      <c r="N4218">
        <v>0.501339894710084</v>
      </c>
      <c r="O4218">
        <v>16.3771712158808</v>
      </c>
      <c r="P4218">
        <v>90.094339622641499</v>
      </c>
    </row>
    <row r="4219" spans="1:17" hidden="1" x14ac:dyDescent="0.3">
      <c r="A4219" t="s">
        <v>8597</v>
      </c>
      <c r="B4219" t="s">
        <v>8598</v>
      </c>
      <c r="C4219" t="str">
        <f>IFERROR(VLOOKUP(Table1[[#This Row],[Ticker]],[1]!Table1[[Symbol]:[Industry]],2,FALSE),"-")</f>
        <v>-</v>
      </c>
      <c r="D4219" t="s">
        <v>127</v>
      </c>
      <c r="E4219">
        <v>14.143885600000001</v>
      </c>
      <c r="F4219">
        <v>23.57</v>
      </c>
      <c r="G4219">
        <v>-11.763403020541499</v>
      </c>
      <c r="H4219">
        <v>-11.368371996625999</v>
      </c>
      <c r="I4219">
        <v>-32.642742965393403</v>
      </c>
      <c r="J4219">
        <v>-3.87506184768394</v>
      </c>
      <c r="K4219">
        <v>25.0387489551862</v>
      </c>
      <c r="L4219">
        <v>24.109528974042099</v>
      </c>
      <c r="M4219">
        <v>25.915513926106001</v>
      </c>
      <c r="N4219">
        <v>0.39550133888723499</v>
      </c>
      <c r="O4219">
        <v>53.585065761561303</v>
      </c>
      <c r="P4219">
        <v>38.565549676660702</v>
      </c>
      <c r="Q4219">
        <v>6.8807082974155998E-2</v>
      </c>
    </row>
    <row r="4220" spans="1:17" hidden="1" x14ac:dyDescent="0.3">
      <c r="A4220" t="s">
        <v>8599</v>
      </c>
      <c r="B4220" t="s">
        <v>8600</v>
      </c>
      <c r="C4220" t="str">
        <f>IFERROR(VLOOKUP(Table1[[#This Row],[Ticker]],[1]!Table1[[Symbol]:[Industry]],2,FALSE),"-")</f>
        <v>-</v>
      </c>
      <c r="D4220" t="s">
        <v>49</v>
      </c>
      <c r="E4220">
        <v>14.127750000000001</v>
      </c>
      <c r="F4220">
        <v>1.89</v>
      </c>
      <c r="G4220">
        <v>99.646235533675195</v>
      </c>
      <c r="H4220">
        <v>21.667224792425099</v>
      </c>
      <c r="I4220">
        <v>59.815169492518898</v>
      </c>
      <c r="J4220">
        <v>3.2193201747879598</v>
      </c>
      <c r="K4220">
        <v>1.7024059679405299</v>
      </c>
      <c r="L4220">
        <v>1.37849081956454</v>
      </c>
      <c r="M4220">
        <v>67.226233197717804</v>
      </c>
      <c r="N4220">
        <v>0.62290252707792704</v>
      </c>
      <c r="O4220">
        <v>22.2222222222222</v>
      </c>
      <c r="P4220">
        <v>148.68421052631501</v>
      </c>
      <c r="Q4220">
        <v>1.3783950717532001E-2</v>
      </c>
    </row>
    <row r="4221" spans="1:17" hidden="1" x14ac:dyDescent="0.3">
      <c r="A4221" t="s">
        <v>8601</v>
      </c>
      <c r="B4221" t="s">
        <v>8602</v>
      </c>
      <c r="C4221" t="str">
        <f>IFERROR(VLOOKUP(Table1[[#This Row],[Ticker]],[1]!Table1[[Symbol]:[Industry]],2,FALSE),"-")</f>
        <v>-</v>
      </c>
      <c r="D4221" t="s">
        <v>401</v>
      </c>
      <c r="E4221">
        <v>14.116992</v>
      </c>
      <c r="F4221">
        <v>15.16</v>
      </c>
      <c r="G4221">
        <v>-22.364634031542099</v>
      </c>
      <c r="H4221">
        <v>-7.5664211106782604</v>
      </c>
      <c r="I4221">
        <v>-24.3729545221946</v>
      </c>
      <c r="J4221">
        <v>-1.80839518101727</v>
      </c>
      <c r="K4221">
        <v>15.0130235550424</v>
      </c>
      <c r="L4221">
        <v>15.5767172509877</v>
      </c>
      <c r="M4221">
        <v>54.861653131081603</v>
      </c>
      <c r="N4221">
        <v>1.2328955480613599</v>
      </c>
      <c r="O4221">
        <v>50.065963060686002</v>
      </c>
      <c r="P4221">
        <v>18.530101641907699</v>
      </c>
      <c r="Q4221">
        <v>-5.1190354068156002E-2</v>
      </c>
    </row>
    <row r="4222" spans="1:17" hidden="1" x14ac:dyDescent="0.3">
      <c r="A4222" t="s">
        <v>8603</v>
      </c>
      <c r="B4222" t="s">
        <v>8604</v>
      </c>
      <c r="C4222" t="str">
        <f>IFERROR(VLOOKUP(Table1[[#This Row],[Ticker]],[1]!Table1[[Symbol]:[Industry]],2,FALSE),"-")</f>
        <v>-</v>
      </c>
      <c r="D4222" t="s">
        <v>546</v>
      </c>
      <c r="E4222">
        <v>14.0458211</v>
      </c>
      <c r="F4222">
        <v>33.07</v>
      </c>
      <c r="G4222">
        <v>85.956139687029903</v>
      </c>
      <c r="H4222">
        <v>-30.4069308610257</v>
      </c>
      <c r="I4222">
        <v>9.8915693182738007</v>
      </c>
      <c r="J4222">
        <v>2.6853341919200102</v>
      </c>
      <c r="K4222">
        <v>37.153584601927797</v>
      </c>
      <c r="L4222">
        <v>33.400777181291502</v>
      </c>
      <c r="M4222">
        <v>50.8681677297376</v>
      </c>
      <c r="N4222">
        <v>1.52592943093919</v>
      </c>
      <c r="O4222">
        <v>57.1817357121257</v>
      </c>
      <c r="P4222">
        <v>143.879056047197</v>
      </c>
      <c r="Q4222">
        <v>0.14286931687214599</v>
      </c>
    </row>
    <row r="4223" spans="1:17" hidden="1" x14ac:dyDescent="0.3">
      <c r="A4223" t="s">
        <v>8605</v>
      </c>
      <c r="B4223" t="s">
        <v>8606</v>
      </c>
      <c r="C4223" t="str">
        <f>IFERROR(VLOOKUP(Table1[[#This Row],[Ticker]],[1]!Table1[[Symbol]:[Industry]],2,FALSE),"-")</f>
        <v>-</v>
      </c>
      <c r="D4223" t="s">
        <v>617</v>
      </c>
      <c r="E4223">
        <v>14.041456</v>
      </c>
      <c r="F4223">
        <v>24.31</v>
      </c>
      <c r="G4223">
        <v>-50.0206377232196</v>
      </c>
      <c r="H4223">
        <v>-14.8038541842156</v>
      </c>
      <c r="I4223">
        <v>-12.7785225297444</v>
      </c>
      <c r="J4223">
        <v>-0.87345542198112802</v>
      </c>
      <c r="K4223">
        <v>25.375245197689299</v>
      </c>
      <c r="L4223">
        <v>26.1627322011493</v>
      </c>
      <c r="M4223">
        <v>33.904466881978003</v>
      </c>
      <c r="N4223">
        <v>0.316884953384031</v>
      </c>
      <c r="O4223">
        <v>56.314273961332702</v>
      </c>
      <c r="P4223">
        <v>27.947368421052602</v>
      </c>
      <c r="Q4223">
        <v>0.19231677946186601</v>
      </c>
    </row>
    <row r="4224" spans="1:17" hidden="1" x14ac:dyDescent="0.3">
      <c r="A4224" t="s">
        <v>8607</v>
      </c>
      <c r="B4224" t="s">
        <v>8608</v>
      </c>
      <c r="C4224" t="str">
        <f>IFERROR(VLOOKUP(Table1[[#This Row],[Ticker]],[1]!Table1[[Symbol]:[Industry]],2,FALSE),"-")</f>
        <v>-</v>
      </c>
      <c r="E4224">
        <v>14.04</v>
      </c>
      <c r="F4224">
        <v>1.95</v>
      </c>
      <c r="G4224">
        <v>-4.23575204396447</v>
      </c>
      <c r="H4224">
        <v>4.0390196642199596</v>
      </c>
      <c r="I4224">
        <v>5.46686719240948</v>
      </c>
      <c r="J4224">
        <v>14.724938152316</v>
      </c>
      <c r="K4224">
        <v>1.8434743582729101</v>
      </c>
      <c r="L4224">
        <v>1.8879658134764801</v>
      </c>
      <c r="M4224">
        <v>72.032252556232507</v>
      </c>
      <c r="N4224">
        <v>1.68278386106567</v>
      </c>
      <c r="O4224">
        <v>57.435897435897402</v>
      </c>
      <c r="P4224">
        <v>39.285714285714299</v>
      </c>
      <c r="Q4224">
        <v>5.3602776715782001E-2</v>
      </c>
    </row>
    <row r="4225" spans="1:17" hidden="1" x14ac:dyDescent="0.3">
      <c r="A4225" t="s">
        <v>8609</v>
      </c>
      <c r="B4225" t="s">
        <v>8610</v>
      </c>
      <c r="C4225" t="str">
        <f>IFERROR(VLOOKUP(Table1[[#This Row],[Ticker]],[1]!Table1[[Symbol]:[Industry]],2,FALSE),"-")</f>
        <v>-</v>
      </c>
      <c r="D4225" t="s">
        <v>140</v>
      </c>
      <c r="E4225">
        <v>14.012</v>
      </c>
      <c r="F4225">
        <v>113</v>
      </c>
      <c r="G4225">
        <v>208.373347169824</v>
      </c>
      <c r="H4225">
        <v>-19.5364789112786</v>
      </c>
      <c r="I4225">
        <v>26.9541937736977</v>
      </c>
      <c r="J4225">
        <v>-1.2750618476839399</v>
      </c>
      <c r="K4225">
        <v>126.842469956579</v>
      </c>
      <c r="L4225">
        <v>99.916722548129698</v>
      </c>
      <c r="M4225">
        <v>5.8672616662866099</v>
      </c>
      <c r="N4225">
        <v>0.65343793262574901</v>
      </c>
      <c r="O4225">
        <v>26.681415929203499</v>
      </c>
      <c r="P4225">
        <v>233.72711163614801</v>
      </c>
    </row>
    <row r="4226" spans="1:17" hidden="1" x14ac:dyDescent="0.3">
      <c r="A4226" t="s">
        <v>8611</v>
      </c>
      <c r="B4226" t="s">
        <v>8612</v>
      </c>
      <c r="C4226" t="str">
        <f>IFERROR(VLOOKUP(Table1[[#This Row],[Ticker]],[1]!Table1[[Symbol]:[Industry]],2,FALSE),"-")</f>
        <v>-</v>
      </c>
      <c r="E4226">
        <v>13.997088</v>
      </c>
      <c r="F4226">
        <v>25.44</v>
      </c>
      <c r="G4226">
        <v>84.776954487923604</v>
      </c>
      <c r="H4226">
        <v>3.8490428273298899E-3</v>
      </c>
      <c r="I4226">
        <v>45.228137241704303</v>
      </c>
      <c r="J4226">
        <v>-0.86522578211016898</v>
      </c>
      <c r="K4226">
        <v>23.3690248312076</v>
      </c>
      <c r="L4226">
        <v>19.993347859705501</v>
      </c>
      <c r="M4226">
        <v>77.855473045423196</v>
      </c>
      <c r="N4226">
        <v>0.63163990788053803</v>
      </c>
      <c r="O4226">
        <v>9.8663522012578397</v>
      </c>
      <c r="P4226">
        <v>133.60881542699701</v>
      </c>
      <c r="Q4226">
        <v>9.5443260688705997E-2</v>
      </c>
    </row>
    <row r="4227" spans="1:17" hidden="1" x14ac:dyDescent="0.3">
      <c r="A4227" t="s">
        <v>8613</v>
      </c>
      <c r="B4227" t="s">
        <v>8614</v>
      </c>
      <c r="C4227" t="str">
        <f>IFERROR(VLOOKUP(Table1[[#This Row],[Ticker]],[1]!Table1[[Symbol]:[Industry]],2,FALSE),"-")</f>
        <v>-</v>
      </c>
      <c r="D4227" t="s">
        <v>617</v>
      </c>
      <c r="E4227">
        <v>13.9656</v>
      </c>
      <c r="F4227">
        <v>10.119999999999999</v>
      </c>
      <c r="G4227">
        <v>17.989011737641199</v>
      </c>
      <c r="H4227">
        <v>13.0567854534488</v>
      </c>
      <c r="I4227">
        <v>18.241517918867402</v>
      </c>
      <c r="J4227">
        <v>-5.4096772322993196</v>
      </c>
      <c r="K4227">
        <v>8.6728631032865096</v>
      </c>
      <c r="L4227">
        <v>7.7328947905313097</v>
      </c>
      <c r="M4227">
        <v>75.315372726407602</v>
      </c>
      <c r="N4227">
        <v>1.59019431215554</v>
      </c>
      <c r="O4227">
        <v>7.7075098814229399</v>
      </c>
      <c r="P4227">
        <v>83.999999999999901</v>
      </c>
      <c r="Q4227">
        <v>9.4850250526663002E-2</v>
      </c>
    </row>
    <row r="4228" spans="1:17" hidden="1" x14ac:dyDescent="0.3">
      <c r="A4228" t="s">
        <v>8615</v>
      </c>
      <c r="B4228" t="s">
        <v>8616</v>
      </c>
      <c r="C4228" t="str">
        <f>IFERROR(VLOOKUP(Table1[[#This Row],[Ticker]],[1]!Table1[[Symbol]:[Industry]],2,FALSE),"-")</f>
        <v>-</v>
      </c>
      <c r="D4228" t="s">
        <v>617</v>
      </c>
      <c r="E4228">
        <v>13.953295744999901</v>
      </c>
      <c r="F4228">
        <v>26</v>
      </c>
      <c r="M4228">
        <v>50</v>
      </c>
      <c r="N4228">
        <v>1</v>
      </c>
    </row>
    <row r="4229" spans="1:17" hidden="1" x14ac:dyDescent="0.3">
      <c r="A4229" t="s">
        <v>8617</v>
      </c>
      <c r="B4229" t="s">
        <v>8618</v>
      </c>
      <c r="C4229" t="str">
        <f>IFERROR(VLOOKUP(Table1[[#This Row],[Ticker]],[1]!Table1[[Symbol]:[Industry]],2,FALSE),"-")</f>
        <v>-</v>
      </c>
      <c r="D4229" t="s">
        <v>617</v>
      </c>
      <c r="E4229">
        <v>13.945531600000001</v>
      </c>
      <c r="F4229">
        <v>41.47</v>
      </c>
      <c r="G4229">
        <v>-15.0612112748353</v>
      </c>
      <c r="H4229">
        <v>-6.2173905921902799</v>
      </c>
      <c r="I4229">
        <v>-13.2649170875675</v>
      </c>
      <c r="J4229">
        <v>-5.7952455556849003</v>
      </c>
      <c r="K4229">
        <v>40.467664918555897</v>
      </c>
      <c r="L4229">
        <v>41.442195974045298</v>
      </c>
      <c r="M4229">
        <v>60.802354279396397</v>
      </c>
      <c r="N4229">
        <v>1.0760583715773699</v>
      </c>
      <c r="O4229">
        <v>22.739329635881301</v>
      </c>
      <c r="P4229">
        <v>25.6666666666666</v>
      </c>
      <c r="Q4229">
        <v>7.4059827674667997E-2</v>
      </c>
    </row>
    <row r="4230" spans="1:17" hidden="1" x14ac:dyDescent="0.3">
      <c r="A4230" t="s">
        <v>8619</v>
      </c>
      <c r="B4230" t="s">
        <v>8620</v>
      </c>
      <c r="C4230" t="str">
        <f>IFERROR(VLOOKUP(Table1[[#This Row],[Ticker]],[1]!Table1[[Symbol]:[Industry]],2,FALSE),"-")</f>
        <v>-</v>
      </c>
      <c r="D4230" t="s">
        <v>401</v>
      </c>
      <c r="E4230">
        <v>13.943250000000001</v>
      </c>
      <c r="F4230">
        <v>45</v>
      </c>
      <c r="G4230">
        <v>-56.514847531951098</v>
      </c>
      <c r="H4230">
        <v>-12.0362639886116</v>
      </c>
      <c r="I4230">
        <v>-32.609928345422801</v>
      </c>
      <c r="J4230">
        <v>1.54311997049787</v>
      </c>
      <c r="K4230">
        <v>46.666182496518999</v>
      </c>
      <c r="L4230">
        <v>51.133070749477298</v>
      </c>
      <c r="M4230">
        <v>45.901865797306897</v>
      </c>
      <c r="N4230">
        <v>0.980711310042787</v>
      </c>
      <c r="O4230">
        <v>48.8888888888888</v>
      </c>
      <c r="P4230">
        <v>10.9741060419235</v>
      </c>
      <c r="Q4230">
        <v>1.8754876970533001E-2</v>
      </c>
    </row>
    <row r="4231" spans="1:17" hidden="1" x14ac:dyDescent="0.3">
      <c r="A4231" t="s">
        <v>8621</v>
      </c>
      <c r="B4231" t="s">
        <v>8622</v>
      </c>
      <c r="C4231" t="str">
        <f>IFERROR(VLOOKUP(Table1[[#This Row],[Ticker]],[1]!Table1[[Symbol]:[Industry]],2,FALSE),"-")</f>
        <v>-</v>
      </c>
      <c r="D4231" t="s">
        <v>546</v>
      </c>
      <c r="E4231">
        <v>13.9368064</v>
      </c>
      <c r="F4231">
        <v>9.92</v>
      </c>
      <c r="G4231">
        <v>-33.246057873938398</v>
      </c>
      <c r="H4231">
        <v>1.10270866339283</v>
      </c>
      <c r="I4231">
        <v>-27.863911392668701</v>
      </c>
      <c r="J4231">
        <v>0.33459610000217199</v>
      </c>
      <c r="K4231">
        <v>10.149086924391</v>
      </c>
      <c r="L4231">
        <v>11.4309706217254</v>
      </c>
      <c r="M4231">
        <v>49.046123212059697</v>
      </c>
      <c r="N4231">
        <v>1.1075967756487699</v>
      </c>
      <c r="O4231">
        <v>69.455645161290306</v>
      </c>
      <c r="P4231">
        <v>15.2148664343786</v>
      </c>
      <c r="Q4231">
        <v>1.9483738514948001E-2</v>
      </c>
    </row>
    <row r="4232" spans="1:17" hidden="1" x14ac:dyDescent="0.3">
      <c r="A4232" t="s">
        <v>8623</v>
      </c>
      <c r="B4232" t="s">
        <v>8624</v>
      </c>
      <c r="C4232" t="str">
        <f>IFERROR(VLOOKUP(Table1[[#This Row],[Ticker]],[1]!Table1[[Symbol]:[Industry]],2,FALSE),"-")</f>
        <v>-</v>
      </c>
      <c r="E4232">
        <v>13.925827099999999</v>
      </c>
      <c r="F4232">
        <v>17.59</v>
      </c>
      <c r="G4232">
        <v>-56.910184699787699</v>
      </c>
      <c r="H4232">
        <v>-28.1971162928462</v>
      </c>
      <c r="I4232">
        <v>-10.326711747628099</v>
      </c>
      <c r="J4232">
        <v>-26.032343401081999</v>
      </c>
      <c r="K4232">
        <v>20.545029239680201</v>
      </c>
      <c r="L4232">
        <v>19.677618361157801</v>
      </c>
      <c r="M4232">
        <v>33.723658417233104</v>
      </c>
      <c r="N4232">
        <v>2.9745485618242502</v>
      </c>
      <c r="O4232">
        <v>46.105741898806102</v>
      </c>
      <c r="P4232">
        <v>33.257575757575701</v>
      </c>
      <c r="Q4232">
        <v>4.9113685134461002E-2</v>
      </c>
    </row>
    <row r="4233" spans="1:17" hidden="1" x14ac:dyDescent="0.3">
      <c r="A4233" t="s">
        <v>8625</v>
      </c>
      <c r="B4233" t="s">
        <v>8626</v>
      </c>
      <c r="C4233" t="str">
        <f>IFERROR(VLOOKUP(Table1[[#This Row],[Ticker]],[1]!Table1[[Symbol]:[Industry]],2,FALSE),"-")</f>
        <v>-</v>
      </c>
      <c r="D4233" t="s">
        <v>802</v>
      </c>
      <c r="E4233">
        <v>13.9239</v>
      </c>
      <c r="F4233">
        <v>18.940000000000001</v>
      </c>
      <c r="G4233">
        <v>84.0331074452275</v>
      </c>
      <c r="H4233">
        <v>0.57477832030975595</v>
      </c>
      <c r="I4233">
        <v>45.2074620235121</v>
      </c>
      <c r="J4233">
        <v>-1.7679983912052499</v>
      </c>
      <c r="K4233">
        <v>13.5608061528758</v>
      </c>
      <c r="L4233">
        <v>11.0032038310075</v>
      </c>
      <c r="M4233">
        <v>98.247886265921295</v>
      </c>
      <c r="N4233">
        <v>1.2472920746607501</v>
      </c>
      <c r="O4233">
        <v>0</v>
      </c>
      <c r="P4233">
        <v>136.75</v>
      </c>
      <c r="Q4233">
        <v>7.6506908630012999E-2</v>
      </c>
    </row>
    <row r="4234" spans="1:17" hidden="1" x14ac:dyDescent="0.3">
      <c r="A4234" t="s">
        <v>8627</v>
      </c>
      <c r="B4234" t="s">
        <v>8628</v>
      </c>
      <c r="C4234" t="str">
        <f>IFERROR(VLOOKUP(Table1[[#This Row],[Ticker]],[1]!Table1[[Symbol]:[Industry]],2,FALSE),"-")</f>
        <v>-</v>
      </c>
      <c r="D4234" t="s">
        <v>375</v>
      </c>
      <c r="E4234">
        <v>13.923589686</v>
      </c>
      <c r="F4234">
        <v>23.99</v>
      </c>
      <c r="G4234">
        <v>270.52082299242102</v>
      </c>
      <c r="H4234">
        <v>96.490150493494696</v>
      </c>
      <c r="I4234">
        <v>144.84923606834101</v>
      </c>
      <c r="J4234">
        <v>20.149821993307199</v>
      </c>
      <c r="K4234">
        <v>14.3407946514861</v>
      </c>
      <c r="L4234">
        <v>10.681612254100999</v>
      </c>
      <c r="M4234">
        <v>97.687815434173899</v>
      </c>
      <c r="N4234">
        <v>3.2605906251587999</v>
      </c>
      <c r="O4234">
        <v>0</v>
      </c>
      <c r="P4234">
        <v>341.804788213628</v>
      </c>
      <c r="Q4234">
        <v>0.13332062239449599</v>
      </c>
    </row>
    <row r="4235" spans="1:17" hidden="1" x14ac:dyDescent="0.3">
      <c r="A4235" t="s">
        <v>8629</v>
      </c>
      <c r="B4235" t="s">
        <v>8630</v>
      </c>
      <c r="C4235" t="str">
        <f>IFERROR(VLOOKUP(Table1[[#This Row],[Ticker]],[1]!Table1[[Symbol]:[Industry]],2,FALSE),"-")</f>
        <v>-</v>
      </c>
      <c r="D4235" t="s">
        <v>46</v>
      </c>
      <c r="E4235">
        <v>13.91126</v>
      </c>
      <c r="F4235">
        <v>19.350000000000001</v>
      </c>
      <c r="G4235">
        <v>-25.611496425087498</v>
      </c>
      <c r="H4235">
        <v>-7.4994418742415601</v>
      </c>
      <c r="I4235">
        <v>24.746104282110998</v>
      </c>
      <c r="K4235">
        <v>18.5987796715361</v>
      </c>
      <c r="L4235">
        <v>11.2785326019475</v>
      </c>
      <c r="M4235">
        <v>3.2578855717653701</v>
      </c>
      <c r="N4235">
        <v>0.92307692307692302</v>
      </c>
      <c r="O4235">
        <v>21.447028423772501</v>
      </c>
      <c r="P4235">
        <v>54.8</v>
      </c>
    </row>
    <row r="4236" spans="1:17" hidden="1" x14ac:dyDescent="0.3">
      <c r="A4236" t="s">
        <v>8631</v>
      </c>
      <c r="B4236" t="s">
        <v>8632</v>
      </c>
      <c r="C4236" t="str">
        <f>IFERROR(VLOOKUP(Table1[[#This Row],[Ticker]],[1]!Table1[[Symbol]:[Industry]],2,FALSE),"-")</f>
        <v>-</v>
      </c>
      <c r="E4236">
        <v>13.895872000000001</v>
      </c>
      <c r="F4236">
        <v>23.2</v>
      </c>
      <c r="G4236">
        <v>24.9053028911882</v>
      </c>
      <c r="H4236">
        <v>22.6359983063453</v>
      </c>
      <c r="I4236">
        <v>25.2750941832129</v>
      </c>
      <c r="J4236">
        <v>-12.922571426228</v>
      </c>
      <c r="K4236">
        <v>21.343505918858298</v>
      </c>
      <c r="L4236">
        <v>18.9858429518865</v>
      </c>
      <c r="M4236">
        <v>48.996977578937297</v>
      </c>
      <c r="N4236">
        <v>0.87480425286408903</v>
      </c>
      <c r="O4236">
        <v>17.1982758620689</v>
      </c>
      <c r="P4236">
        <v>90.163934426229503</v>
      </c>
      <c r="Q4236">
        <v>3.6582359260151999E-2</v>
      </c>
    </row>
    <row r="4237" spans="1:17" hidden="1" x14ac:dyDescent="0.3">
      <c r="A4237" t="s">
        <v>8633</v>
      </c>
      <c r="B4237" t="s">
        <v>8634</v>
      </c>
      <c r="C4237" t="str">
        <f>IFERROR(VLOOKUP(Table1[[#This Row],[Ticker]],[1]!Table1[[Symbol]:[Industry]],2,FALSE),"-")</f>
        <v>-</v>
      </c>
      <c r="D4237" t="s">
        <v>297</v>
      </c>
      <c r="E4237">
        <v>13.8611752</v>
      </c>
      <c r="F4237">
        <v>13.84</v>
      </c>
      <c r="G4237">
        <v>69.301650442254697</v>
      </c>
      <c r="H4237">
        <v>-3.5174734294632</v>
      </c>
      <c r="I4237">
        <v>36.974382722776298</v>
      </c>
      <c r="J4237">
        <v>3.2566602066967101</v>
      </c>
      <c r="K4237">
        <v>13.093213521950601</v>
      </c>
      <c r="L4237">
        <v>11.6154782502266</v>
      </c>
      <c r="M4237">
        <v>83.097573888004504</v>
      </c>
      <c r="N4237">
        <v>1.19191919191919</v>
      </c>
      <c r="O4237">
        <v>6.2861271676300596</v>
      </c>
      <c r="P4237">
        <v>94.655414908579402</v>
      </c>
    </row>
    <row r="4238" spans="1:17" hidden="1" x14ac:dyDescent="0.3">
      <c r="A4238" t="s">
        <v>8635</v>
      </c>
      <c r="B4238" t="s">
        <v>8636</v>
      </c>
      <c r="C4238" t="str">
        <f>IFERROR(VLOOKUP(Table1[[#This Row],[Ticker]],[1]!Table1[[Symbol]:[Industry]],2,FALSE),"-")</f>
        <v>-</v>
      </c>
      <c r="D4238" t="s">
        <v>130</v>
      </c>
      <c r="E4238">
        <v>13.841940419999901</v>
      </c>
      <c r="F4238">
        <v>25</v>
      </c>
      <c r="G4238">
        <v>-42.435024831167098</v>
      </c>
      <c r="H4238">
        <v>-7.4994418742415601</v>
      </c>
      <c r="I4238">
        <v>15.158737420013599</v>
      </c>
      <c r="J4238">
        <v>-1.2750618476839399</v>
      </c>
      <c r="K4238">
        <v>25.792720209450501</v>
      </c>
      <c r="L4238">
        <v>27.8415665240924</v>
      </c>
      <c r="M4238">
        <v>5.7435922009098999</v>
      </c>
      <c r="N4238">
        <v>0</v>
      </c>
      <c r="O4238">
        <v>40.559999999999903</v>
      </c>
      <c r="P4238">
        <v>40.924464487034903</v>
      </c>
    </row>
    <row r="4239" spans="1:17" hidden="1" x14ac:dyDescent="0.3">
      <c r="A4239" t="s">
        <v>8637</v>
      </c>
      <c r="B4239" t="s">
        <v>8638</v>
      </c>
      <c r="C4239" t="str">
        <f>IFERROR(VLOOKUP(Table1[[#This Row],[Ticker]],[1]!Table1[[Symbol]:[Industry]],2,FALSE),"-")</f>
        <v>-</v>
      </c>
      <c r="D4239" t="s">
        <v>617</v>
      </c>
      <c r="E4239">
        <v>13.817022</v>
      </c>
      <c r="F4239">
        <v>34</v>
      </c>
      <c r="G4239">
        <v>-19.434761351059901</v>
      </c>
      <c r="I4239">
        <v>-12.0030123256628</v>
      </c>
      <c r="K4239">
        <v>71.000791228306696</v>
      </c>
      <c r="M4239">
        <v>99.985344065864695</v>
      </c>
      <c r="N4239">
        <v>1</v>
      </c>
      <c r="O4239">
        <v>9.1176470588235397</v>
      </c>
      <c r="P4239">
        <v>5.91900311526478</v>
      </c>
    </row>
    <row r="4240" spans="1:17" hidden="1" x14ac:dyDescent="0.3">
      <c r="A4240" t="s">
        <v>8639</v>
      </c>
      <c r="B4240" t="s">
        <v>8640</v>
      </c>
      <c r="C4240" t="str">
        <f>IFERROR(VLOOKUP(Table1[[#This Row],[Ticker]],[1]!Table1[[Symbol]:[Industry]],2,FALSE),"-")</f>
        <v>-</v>
      </c>
      <c r="D4240" t="s">
        <v>718</v>
      </c>
      <c r="E4240">
        <v>13.801773789</v>
      </c>
      <c r="F4240">
        <v>14.91</v>
      </c>
      <c r="G4240">
        <v>10.131861723935501</v>
      </c>
      <c r="H4240">
        <v>-0.82799280680971399</v>
      </c>
      <c r="I4240">
        <v>4.7550142992392903</v>
      </c>
      <c r="J4240">
        <v>0.78396354696258097</v>
      </c>
      <c r="K4240">
        <v>14.112748966479501</v>
      </c>
      <c r="L4240">
        <v>13.0670512439132</v>
      </c>
      <c r="M4240">
        <v>59.192142314001003</v>
      </c>
      <c r="N4240">
        <v>1.0122078166269799</v>
      </c>
      <c r="O4240">
        <v>9.3226022803487503</v>
      </c>
      <c r="P4240">
        <v>40.926275992438498</v>
      </c>
      <c r="Q4240">
        <v>3.6626942849021002E-2</v>
      </c>
    </row>
    <row r="4241" spans="1:17" hidden="1" x14ac:dyDescent="0.3">
      <c r="A4241" t="s">
        <v>8641</v>
      </c>
      <c r="B4241" t="s">
        <v>8642</v>
      </c>
      <c r="C4241" t="str">
        <f>IFERROR(VLOOKUP(Table1[[#This Row],[Ticker]],[1]!Table1[[Symbol]:[Industry]],2,FALSE),"-")</f>
        <v>-</v>
      </c>
      <c r="D4241" t="s">
        <v>948</v>
      </c>
      <c r="E4241">
        <v>13.800362128</v>
      </c>
      <c r="F4241">
        <v>22.76</v>
      </c>
      <c r="G4241">
        <v>-31.729741430536901</v>
      </c>
      <c r="H4241">
        <v>1.00509706507999</v>
      </c>
      <c r="I4241">
        <v>-49.355062972511099</v>
      </c>
      <c r="J4241">
        <v>-3.93258435089867</v>
      </c>
      <c r="K4241">
        <v>23.671251817427201</v>
      </c>
      <c r="L4241">
        <v>25.7523655397646</v>
      </c>
      <c r="M4241">
        <v>38.118534425788802</v>
      </c>
      <c r="N4241">
        <v>0.941586811192892</v>
      </c>
      <c r="O4241">
        <v>72.231985940246005</v>
      </c>
      <c r="P4241">
        <v>19.412381951731302</v>
      </c>
      <c r="Q4241">
        <v>9.7225300494091005E-2</v>
      </c>
    </row>
    <row r="4242" spans="1:17" hidden="1" x14ac:dyDescent="0.3">
      <c r="A4242" t="s">
        <v>8643</v>
      </c>
      <c r="B4242" t="s">
        <v>8644</v>
      </c>
      <c r="C4242" t="str">
        <f>IFERROR(VLOOKUP(Table1[[#This Row],[Ticker]],[1]!Table1[[Symbol]:[Industry]],2,FALSE),"-")</f>
        <v>-</v>
      </c>
      <c r="D4242" t="s">
        <v>401</v>
      </c>
      <c r="E4242">
        <v>13.780106</v>
      </c>
      <c r="F4242">
        <v>10.6</v>
      </c>
      <c r="G4242">
        <v>46.167271132380698</v>
      </c>
      <c r="H4242">
        <v>43.742794150603103</v>
      </c>
      <c r="I4242">
        <v>45.034024711374201</v>
      </c>
      <c r="J4242">
        <v>22.6435132159292</v>
      </c>
      <c r="K4242">
        <v>7.1852438163643901</v>
      </c>
      <c r="L4242">
        <v>6.7975397203159602</v>
      </c>
      <c r="M4242">
        <v>85.429994285222406</v>
      </c>
      <c r="N4242">
        <v>2.2888261665339802</v>
      </c>
      <c r="O4242">
        <v>0</v>
      </c>
      <c r="P4242">
        <v>127.956989247311</v>
      </c>
      <c r="Q4242">
        <v>6.3352023756723996E-2</v>
      </c>
    </row>
    <row r="4243" spans="1:17" hidden="1" x14ac:dyDescent="0.3">
      <c r="A4243" t="s">
        <v>8645</v>
      </c>
      <c r="B4243" t="s">
        <v>8646</v>
      </c>
      <c r="C4243" t="str">
        <f>IFERROR(VLOOKUP(Table1[[#This Row],[Ticker]],[1]!Table1[[Symbol]:[Industry]],2,FALSE),"-")</f>
        <v>-</v>
      </c>
      <c r="D4243" t="s">
        <v>49</v>
      </c>
      <c r="E4243">
        <v>13.71753348</v>
      </c>
      <c r="F4243">
        <v>6.2</v>
      </c>
      <c r="G4243">
        <v>10.909971797411499</v>
      </c>
      <c r="H4243">
        <v>7.5464296853914501</v>
      </c>
      <c r="I4243">
        <v>21.330321007670499</v>
      </c>
      <c r="J4243">
        <v>3.7500637804567498</v>
      </c>
      <c r="K4243">
        <v>5.7034057131456501</v>
      </c>
      <c r="L4243">
        <v>5.2789637469624298</v>
      </c>
      <c r="M4243">
        <v>61.144643148526498</v>
      </c>
      <c r="N4243">
        <v>1.08601323729304</v>
      </c>
      <c r="O4243">
        <v>20.161290322580601</v>
      </c>
      <c r="Q4243">
        <v>3.9710833197729001E-2</v>
      </c>
    </row>
    <row r="4244" spans="1:17" hidden="1" x14ac:dyDescent="0.3">
      <c r="A4244" t="s">
        <v>8647</v>
      </c>
      <c r="B4244" t="s">
        <v>8132</v>
      </c>
      <c r="C4244" t="str">
        <f>IFERROR(VLOOKUP(Table1[[#This Row],[Ticker]],[1]!Table1[[Symbol]:[Industry]],2,FALSE),"-")</f>
        <v>-</v>
      </c>
      <c r="E4244">
        <v>13.709247</v>
      </c>
      <c r="F4244">
        <v>18.739999999999998</v>
      </c>
      <c r="G4244">
        <v>79.679058290786799</v>
      </c>
      <c r="H4244">
        <v>12.412893755063299</v>
      </c>
      <c r="I4244">
        <v>-5.4652067543154503</v>
      </c>
      <c r="J4244">
        <v>5.1138270412049298</v>
      </c>
      <c r="K4244">
        <v>17.407180783098401</v>
      </c>
      <c r="L4244">
        <v>16.1290134122703</v>
      </c>
      <c r="M4244">
        <v>56.303375049960103</v>
      </c>
      <c r="N4244">
        <v>1.2359372611105399</v>
      </c>
      <c r="O4244">
        <v>20.3842049092849</v>
      </c>
      <c r="P4244">
        <v>164.68926553672301</v>
      </c>
      <c r="Q4244">
        <v>7.2704528854024994E-2</v>
      </c>
    </row>
    <row r="4245" spans="1:17" hidden="1" x14ac:dyDescent="0.3">
      <c r="A4245" t="s">
        <v>8648</v>
      </c>
      <c r="B4245" t="s">
        <v>8649</v>
      </c>
      <c r="C4245" t="str">
        <f>IFERROR(VLOOKUP(Table1[[#This Row],[Ticker]],[1]!Table1[[Symbol]:[Industry]],2,FALSE),"-")</f>
        <v>-</v>
      </c>
      <c r="D4245" t="s">
        <v>1415</v>
      </c>
      <c r="E4245">
        <v>13.702680000000001</v>
      </c>
      <c r="F4245">
        <v>2</v>
      </c>
      <c r="G4245">
        <v>-30.1156692282294</v>
      </c>
      <c r="K4245">
        <v>1.8164878752898299</v>
      </c>
      <c r="L4245">
        <v>1.8009664774797101</v>
      </c>
      <c r="M4245">
        <v>73.414657253377001</v>
      </c>
      <c r="N4245">
        <v>1</v>
      </c>
      <c r="O4245">
        <v>10</v>
      </c>
      <c r="P4245">
        <v>66.6666666666666</v>
      </c>
      <c r="Q4245">
        <v>-2.1676028175539999E-2</v>
      </c>
    </row>
    <row r="4246" spans="1:17" hidden="1" x14ac:dyDescent="0.3">
      <c r="A4246" t="s">
        <v>8650</v>
      </c>
      <c r="B4246" t="s">
        <v>8651</v>
      </c>
      <c r="C4246" t="str">
        <f>IFERROR(VLOOKUP(Table1[[#This Row],[Ticker]],[1]!Table1[[Symbol]:[Industry]],2,FALSE),"-")</f>
        <v>-</v>
      </c>
      <c r="D4246" t="s">
        <v>887</v>
      </c>
      <c r="E4246">
        <v>13.688416999999999</v>
      </c>
      <c r="F4246">
        <v>35.6</v>
      </c>
      <c r="G4246">
        <v>3.9781600627925102</v>
      </c>
      <c r="H4246">
        <v>0.56964539050535301</v>
      </c>
      <c r="I4246">
        <v>-6.1427393365757403</v>
      </c>
      <c r="J4246">
        <v>-1.7679983912052499</v>
      </c>
      <c r="K4246">
        <v>27.7164757251734</v>
      </c>
      <c r="L4246">
        <v>17.0338634357493</v>
      </c>
      <c r="M4246">
        <v>11.305877190393099</v>
      </c>
      <c r="N4246">
        <v>0.829489972207616</v>
      </c>
      <c r="O4246">
        <v>0</v>
      </c>
      <c r="P4246">
        <v>29.6903460837887</v>
      </c>
      <c r="Q4246">
        <v>0.23555941215899101</v>
      </c>
    </row>
    <row r="4247" spans="1:17" hidden="1" x14ac:dyDescent="0.3">
      <c r="A4247" t="s">
        <v>8652</v>
      </c>
      <c r="B4247" t="s">
        <v>8653</v>
      </c>
      <c r="C4247" t="str">
        <f>IFERROR(VLOOKUP(Table1[[#This Row],[Ticker]],[1]!Table1[[Symbol]:[Industry]],2,FALSE),"-")</f>
        <v>-</v>
      </c>
      <c r="E4247">
        <v>13.6817384</v>
      </c>
      <c r="F4247">
        <v>27.28</v>
      </c>
      <c r="G4247">
        <v>302.90369236255998</v>
      </c>
      <c r="H4247">
        <v>32.1980020485544</v>
      </c>
      <c r="I4247">
        <v>49.896097466622003</v>
      </c>
      <c r="J4247">
        <v>-3.3591569116693201</v>
      </c>
      <c r="K4247">
        <v>23.987999109960199</v>
      </c>
      <c r="L4247">
        <v>19.826282365745499</v>
      </c>
      <c r="M4247">
        <v>76.615239842066501</v>
      </c>
      <c r="N4247">
        <v>0.43237426626180397</v>
      </c>
      <c r="O4247">
        <v>38.1964809384164</v>
      </c>
      <c r="P4247">
        <v>377.758318739054</v>
      </c>
    </row>
    <row r="4248" spans="1:17" hidden="1" x14ac:dyDescent="0.3">
      <c r="A4248" t="s">
        <v>8654</v>
      </c>
      <c r="B4248" t="s">
        <v>8655</v>
      </c>
      <c r="C4248" t="str">
        <f>IFERROR(VLOOKUP(Table1[[#This Row],[Ticker]],[1]!Table1[[Symbol]:[Industry]],2,FALSE),"-")</f>
        <v>-</v>
      </c>
      <c r="E4248">
        <v>13.676342</v>
      </c>
      <c r="F4248">
        <v>42.05</v>
      </c>
      <c r="G4248">
        <v>59.481400368840099</v>
      </c>
      <c r="H4248">
        <v>-1.3769928946497301</v>
      </c>
      <c r="I4248">
        <v>-11.1636837884925</v>
      </c>
      <c r="J4248">
        <v>-4.0106241577143402</v>
      </c>
      <c r="K4248">
        <v>36.468340946270999</v>
      </c>
      <c r="L4248">
        <v>29.344976209081199</v>
      </c>
      <c r="M4248">
        <v>66.722378333830704</v>
      </c>
      <c r="N4248">
        <v>0.164453463523864</v>
      </c>
      <c r="O4248">
        <v>12.2711058263971</v>
      </c>
      <c r="P4248">
        <v>104.523346303501</v>
      </c>
      <c r="Q4248">
        <v>6.5883240081515998E-2</v>
      </c>
    </row>
    <row r="4249" spans="1:17" hidden="1" x14ac:dyDescent="0.3">
      <c r="A4249" t="s">
        <v>8656</v>
      </c>
      <c r="B4249" t="s">
        <v>8657</v>
      </c>
      <c r="C4249" t="str">
        <f>IFERROR(VLOOKUP(Table1[[#This Row],[Ticker]],[1]!Table1[[Symbol]:[Industry]],2,FALSE),"-")</f>
        <v>-</v>
      </c>
      <c r="D4249" t="s">
        <v>401</v>
      </c>
      <c r="E4249">
        <v>13.673717999999999</v>
      </c>
      <c r="F4249">
        <v>40.450000000000003</v>
      </c>
      <c r="G4249">
        <v>37.3574181563623</v>
      </c>
      <c r="H4249">
        <v>4.6148438400441503</v>
      </c>
      <c r="I4249">
        <v>5.4135333927696996</v>
      </c>
      <c r="J4249">
        <v>7.6946687826965103</v>
      </c>
      <c r="K4249">
        <v>36.156759804378197</v>
      </c>
      <c r="L4249">
        <v>33.870285365746</v>
      </c>
      <c r="M4249">
        <v>78.509189338669202</v>
      </c>
      <c r="N4249">
        <v>2.1970919377621199</v>
      </c>
      <c r="O4249">
        <v>31.520395550061799</v>
      </c>
      <c r="P4249">
        <v>73.6051502145922</v>
      </c>
      <c r="Q4249">
        <v>4.1674458618403999E-2</v>
      </c>
    </row>
    <row r="4250" spans="1:17" hidden="1" x14ac:dyDescent="0.3">
      <c r="A4250" t="s">
        <v>8658</v>
      </c>
      <c r="B4250" t="s">
        <v>8659</v>
      </c>
      <c r="C4250" t="str">
        <f>IFERROR(VLOOKUP(Table1[[#This Row],[Ticker]],[1]!Table1[[Symbol]:[Industry]],2,FALSE),"-")</f>
        <v>-</v>
      </c>
      <c r="E4250">
        <v>13.670819099999999</v>
      </c>
      <c r="F4250">
        <v>20.34</v>
      </c>
      <c r="G4250">
        <v>-73.119557994830103</v>
      </c>
      <c r="H4250">
        <v>-26.415198504506701</v>
      </c>
      <c r="I4250">
        <v>-35.248295344530703</v>
      </c>
      <c r="J4250">
        <v>-4.5773874290792902</v>
      </c>
      <c r="K4250">
        <v>25.160450531031501</v>
      </c>
      <c r="L4250">
        <v>29.680495029984499</v>
      </c>
      <c r="M4250">
        <v>25.307203093706001</v>
      </c>
      <c r="N4250">
        <v>3.3800838851936201</v>
      </c>
      <c r="O4250">
        <v>165.43756145526001</v>
      </c>
      <c r="P4250">
        <v>3.7755102040816202</v>
      </c>
      <c r="Q4250">
        <v>9.1510626188870001E-2</v>
      </c>
    </row>
    <row r="4251" spans="1:17" hidden="1" x14ac:dyDescent="0.3">
      <c r="A4251" t="s">
        <v>8660</v>
      </c>
      <c r="B4251" t="s">
        <v>8661</v>
      </c>
      <c r="C4251" t="str">
        <f>IFERROR(VLOOKUP(Table1[[#This Row],[Ticker]],[1]!Table1[[Symbol]:[Industry]],2,FALSE),"-")</f>
        <v>-</v>
      </c>
      <c r="D4251" t="s">
        <v>59</v>
      </c>
      <c r="E4251">
        <v>13.64</v>
      </c>
      <c r="F4251">
        <v>31</v>
      </c>
      <c r="G4251">
        <v>6.5611291506965603</v>
      </c>
      <c r="H4251">
        <v>-13.978659478153499</v>
      </c>
      <c r="I4251">
        <v>-25.891901214551599</v>
      </c>
      <c r="J4251">
        <v>19.387398720139402</v>
      </c>
      <c r="K4251">
        <v>29.826202814768202</v>
      </c>
      <c r="L4251">
        <v>29.478086810158601</v>
      </c>
      <c r="M4251">
        <v>71.711671192177505</v>
      </c>
      <c r="N4251">
        <v>0.90642167344157498</v>
      </c>
      <c r="O4251">
        <v>33.774193548386997</v>
      </c>
      <c r="P4251">
        <v>54.228855721393003</v>
      </c>
      <c r="Q4251">
        <v>9.8928434951605998E-2</v>
      </c>
    </row>
    <row r="4252" spans="1:17" hidden="1" x14ac:dyDescent="0.3">
      <c r="A4252" t="s">
        <v>8662</v>
      </c>
      <c r="B4252" t="s">
        <v>8663</v>
      </c>
      <c r="C4252" t="str">
        <f>IFERROR(VLOOKUP(Table1[[#This Row],[Ticker]],[1]!Table1[[Symbol]:[Industry]],2,FALSE),"-")</f>
        <v>-</v>
      </c>
      <c r="E4252">
        <v>13.6227152</v>
      </c>
      <c r="F4252">
        <v>40.93</v>
      </c>
      <c r="G4252">
        <v>21.783309474499301</v>
      </c>
      <c r="H4252">
        <v>0.56149957295909003</v>
      </c>
      <c r="I4252">
        <v>8.5646399114856706</v>
      </c>
      <c r="J4252">
        <v>-1.7679983912052499</v>
      </c>
      <c r="K4252">
        <v>29.541843619051701</v>
      </c>
      <c r="L4252">
        <v>19.130445214308502</v>
      </c>
      <c r="M4252">
        <v>100</v>
      </c>
      <c r="N4252">
        <v>0.107140083110023</v>
      </c>
      <c r="O4252">
        <v>0</v>
      </c>
      <c r="P4252">
        <v>47.495495495495497</v>
      </c>
      <c r="Q4252">
        <v>0.112759285757473</v>
      </c>
    </row>
    <row r="4253" spans="1:17" hidden="1" x14ac:dyDescent="0.3">
      <c r="A4253" t="s">
        <v>8664</v>
      </c>
      <c r="B4253" t="s">
        <v>8665</v>
      </c>
      <c r="C4253" t="str">
        <f>IFERROR(VLOOKUP(Table1[[#This Row],[Ticker]],[1]!Table1[[Symbol]:[Industry]],2,FALSE),"-")</f>
        <v>-</v>
      </c>
      <c r="E4253">
        <v>13.563774</v>
      </c>
      <c r="F4253">
        <v>17.010000000000002</v>
      </c>
      <c r="G4253">
        <v>-25.353764466324701</v>
      </c>
      <c r="H4253">
        <v>-7.4994418742415601</v>
      </c>
      <c r="I4253">
        <v>-12.0030123256628</v>
      </c>
      <c r="J4253">
        <v>-1.2750618476839399</v>
      </c>
      <c r="K4253">
        <v>17.0099945352367</v>
      </c>
      <c r="L4253">
        <v>16.921266948125901</v>
      </c>
      <c r="M4253">
        <v>100</v>
      </c>
      <c r="O4253">
        <v>0</v>
      </c>
      <c r="P4253">
        <v>0</v>
      </c>
    </row>
    <row r="4254" spans="1:17" hidden="1" x14ac:dyDescent="0.3">
      <c r="A4254" t="s">
        <v>8666</v>
      </c>
      <c r="B4254" t="s">
        <v>8667</v>
      </c>
      <c r="C4254" t="str">
        <f>IFERROR(VLOOKUP(Table1[[#This Row],[Ticker]],[1]!Table1[[Symbol]:[Industry]],2,FALSE),"-")</f>
        <v>-</v>
      </c>
      <c r="D4254" t="s">
        <v>401</v>
      </c>
      <c r="E4254">
        <v>13.532935</v>
      </c>
      <c r="F4254">
        <v>6.62</v>
      </c>
      <c r="G4254">
        <v>12.276173163612899</v>
      </c>
      <c r="H4254">
        <v>-12.961626748191099</v>
      </c>
      <c r="I4254">
        <v>-37.200752438657098</v>
      </c>
      <c r="J4254">
        <v>-7.2639197864026004</v>
      </c>
      <c r="K4254">
        <v>7.1813758588839498</v>
      </c>
      <c r="L4254">
        <v>7.3297701175489696</v>
      </c>
      <c r="M4254">
        <v>20.1373872754979</v>
      </c>
      <c r="N4254">
        <v>1.7190249881950701</v>
      </c>
      <c r="O4254">
        <v>63.595166163141997</v>
      </c>
      <c r="P4254">
        <v>54.312354312354302</v>
      </c>
      <c r="Q4254">
        <v>6.4392346004548004E-2</v>
      </c>
    </row>
    <row r="4255" spans="1:17" hidden="1" x14ac:dyDescent="0.3">
      <c r="A4255" t="s">
        <v>8668</v>
      </c>
      <c r="B4255" t="s">
        <v>8669</v>
      </c>
      <c r="C4255" t="str">
        <f>IFERROR(VLOOKUP(Table1[[#This Row],[Ticker]],[1]!Table1[[Symbol]:[Industry]],2,FALSE),"-")</f>
        <v>-</v>
      </c>
      <c r="D4255" t="s">
        <v>75</v>
      </c>
      <c r="E4255">
        <v>13.510508668</v>
      </c>
      <c r="F4255">
        <v>7.31</v>
      </c>
      <c r="G4255">
        <v>-31.491871883204499</v>
      </c>
      <c r="H4255">
        <v>-6.5299127883689803</v>
      </c>
      <c r="I4255">
        <v>-15.5650176027076</v>
      </c>
      <c r="J4255">
        <v>0.115758736460694</v>
      </c>
      <c r="K4255">
        <v>7.4628493443719304</v>
      </c>
      <c r="L4255">
        <v>7.9396108614568304</v>
      </c>
      <c r="M4255">
        <v>50.669389954305501</v>
      </c>
      <c r="N4255">
        <v>1.16162394227564</v>
      </c>
      <c r="O4255">
        <v>55.129958960328302</v>
      </c>
      <c r="P4255">
        <v>15.8478605388272</v>
      </c>
      <c r="Q4255">
        <v>2.6912278907826999E-2</v>
      </c>
    </row>
    <row r="4256" spans="1:17" hidden="1" x14ac:dyDescent="0.3">
      <c r="A4256" t="s">
        <v>8670</v>
      </c>
      <c r="B4256" t="s">
        <v>8671</v>
      </c>
      <c r="C4256" t="str">
        <f>IFERROR(VLOOKUP(Table1[[#This Row],[Ticker]],[1]!Table1[[Symbol]:[Industry]],2,FALSE),"-")</f>
        <v>-</v>
      </c>
      <c r="D4256" t="s">
        <v>1141</v>
      </c>
      <c r="E4256">
        <v>13.479144</v>
      </c>
      <c r="F4256">
        <v>6.72</v>
      </c>
      <c r="G4256">
        <v>56.267857155296802</v>
      </c>
      <c r="H4256">
        <v>-14.7967391715388</v>
      </c>
      <c r="I4256">
        <v>35.689295366644799</v>
      </c>
      <c r="J4256">
        <v>-5.7318863602187502</v>
      </c>
      <c r="K4256">
        <v>6.5666033512153703</v>
      </c>
      <c r="L4256">
        <v>5.2795317991927497</v>
      </c>
      <c r="M4256">
        <v>28.727820590928701</v>
      </c>
      <c r="N4256">
        <v>0.25353413213147102</v>
      </c>
      <c r="O4256">
        <v>20.535714285714199</v>
      </c>
      <c r="Q4256">
        <v>6.7866014892192003E-2</v>
      </c>
    </row>
    <row r="4257" spans="1:17" hidden="1" x14ac:dyDescent="0.3">
      <c r="A4257" t="s">
        <v>8672</v>
      </c>
      <c r="B4257" t="s">
        <v>8673</v>
      </c>
      <c r="C4257" t="str">
        <f>IFERROR(VLOOKUP(Table1[[#This Row],[Ticker]],[1]!Table1[[Symbol]:[Industry]],2,FALSE),"-")</f>
        <v>-</v>
      </c>
      <c r="D4257" t="s">
        <v>401</v>
      </c>
      <c r="E4257">
        <v>13.4574219</v>
      </c>
      <c r="F4257">
        <v>29.66</v>
      </c>
      <c r="G4257">
        <v>21.850003033730101</v>
      </c>
      <c r="H4257">
        <v>0.57701523728872905</v>
      </c>
      <c r="I4257">
        <v>8.61821283789007</v>
      </c>
      <c r="J4257">
        <v>-1.7679983912052499</v>
      </c>
      <c r="K4257">
        <v>21.8006357941366</v>
      </c>
      <c r="L4257">
        <v>16.349580756887001</v>
      </c>
      <c r="M4257">
        <v>99.999999996566999</v>
      </c>
      <c r="N4257">
        <v>0.18457271980279299</v>
      </c>
      <c r="O4257">
        <v>0</v>
      </c>
      <c r="P4257">
        <v>47.562189054726304</v>
      </c>
    </row>
    <row r="4258" spans="1:17" hidden="1" x14ac:dyDescent="0.3">
      <c r="A4258" t="s">
        <v>8674</v>
      </c>
      <c r="B4258" t="s">
        <v>8675</v>
      </c>
      <c r="C4258" t="str">
        <f>IFERROR(VLOOKUP(Table1[[#This Row],[Ticker]],[1]!Table1[[Symbol]:[Industry]],2,FALSE),"-")</f>
        <v>-</v>
      </c>
      <c r="E4258">
        <v>13.44462</v>
      </c>
      <c r="F4258">
        <v>2.69</v>
      </c>
      <c r="G4258">
        <v>60.163476912985601</v>
      </c>
      <c r="H4258">
        <v>27.907256690351701</v>
      </c>
      <c r="I4258">
        <v>-13.8278298439109</v>
      </c>
      <c r="J4258">
        <v>23.394541676545099</v>
      </c>
      <c r="K4258">
        <v>2.3030680769812899</v>
      </c>
      <c r="L4258">
        <v>2.2336045975366998</v>
      </c>
      <c r="M4258">
        <v>55.291882584790699</v>
      </c>
      <c r="N4258">
        <v>3.0943895935035801</v>
      </c>
      <c r="O4258">
        <v>32.713754646840101</v>
      </c>
      <c r="P4258">
        <v>93.525179856115102</v>
      </c>
      <c r="Q4258">
        <v>7.8755270869412003E-2</v>
      </c>
    </row>
    <row r="4259" spans="1:17" hidden="1" x14ac:dyDescent="0.3">
      <c r="A4259" t="s">
        <v>8676</v>
      </c>
      <c r="B4259" t="s">
        <v>8677</v>
      </c>
      <c r="C4259" t="str">
        <f>IFERROR(VLOOKUP(Table1[[#This Row],[Ticker]],[1]!Table1[[Symbol]:[Industry]],2,FALSE),"-")</f>
        <v>-</v>
      </c>
      <c r="D4259" t="s">
        <v>401</v>
      </c>
      <c r="E4259">
        <v>13.4398725</v>
      </c>
      <c r="F4259">
        <v>13.25</v>
      </c>
      <c r="G4259">
        <v>30.345412971983102</v>
      </c>
      <c r="H4259">
        <v>11.4629910416797</v>
      </c>
      <c r="I4259">
        <v>14.187463864813299</v>
      </c>
      <c r="J4259">
        <v>-4.8982502534810397</v>
      </c>
      <c r="K4259">
        <v>12.258544215849501</v>
      </c>
      <c r="L4259">
        <v>11.171225106279399</v>
      </c>
      <c r="M4259">
        <v>59.692454162039702</v>
      </c>
      <c r="N4259">
        <v>1.1202671238406301</v>
      </c>
      <c r="O4259">
        <v>52.075471698113198</v>
      </c>
      <c r="P4259">
        <v>82.758620689655103</v>
      </c>
      <c r="Q4259">
        <v>6.5950091152917001E-2</v>
      </c>
    </row>
    <row r="4260" spans="1:17" hidden="1" x14ac:dyDescent="0.3">
      <c r="A4260" t="s">
        <v>8678</v>
      </c>
      <c r="B4260" t="s">
        <v>8679</v>
      </c>
      <c r="C4260" t="str">
        <f>IFERROR(VLOOKUP(Table1[[#This Row],[Ticker]],[1]!Table1[[Symbol]:[Industry]],2,FALSE),"-")</f>
        <v>-</v>
      </c>
      <c r="E4260">
        <v>13.391605500000001</v>
      </c>
      <c r="F4260">
        <v>14.79</v>
      </c>
      <c r="G4260">
        <v>-84.327412177836493</v>
      </c>
      <c r="H4260">
        <v>-6.4541457069941703</v>
      </c>
      <c r="I4260">
        <v>-8.50406201075727</v>
      </c>
      <c r="J4260">
        <v>-6.06823321997547</v>
      </c>
      <c r="K4260">
        <v>15.6837041274618</v>
      </c>
      <c r="L4260">
        <v>15.8389655105803</v>
      </c>
      <c r="M4260">
        <v>35.145009999758003</v>
      </c>
      <c r="N4260">
        <v>0.207423341711577</v>
      </c>
      <c r="O4260">
        <v>156.93035835023599</v>
      </c>
      <c r="P4260">
        <v>42.760617760617698</v>
      </c>
      <c r="Q4260">
        <v>4.8506637528382003E-2</v>
      </c>
    </row>
    <row r="4261" spans="1:17" hidden="1" x14ac:dyDescent="0.3">
      <c r="A4261" t="s">
        <v>8680</v>
      </c>
      <c r="B4261" t="s">
        <v>8681</v>
      </c>
      <c r="C4261" t="str">
        <f>IFERROR(VLOOKUP(Table1[[#This Row],[Ticker]],[1]!Table1[[Symbol]:[Industry]],2,FALSE),"-")</f>
        <v>-</v>
      </c>
      <c r="D4261" t="s">
        <v>482</v>
      </c>
      <c r="E4261">
        <v>13.187352802531899</v>
      </c>
      <c r="F4261">
        <v>17.100000000000001</v>
      </c>
      <c r="G4261">
        <v>-30.353764466324701</v>
      </c>
      <c r="H4261">
        <v>-7.4994418742415601</v>
      </c>
      <c r="I4261">
        <v>-16.472286068679502</v>
      </c>
      <c r="J4261">
        <v>-1.2750618476839399</v>
      </c>
      <c r="K4261">
        <v>17.279059694573402</v>
      </c>
      <c r="L4261">
        <v>17.220662739981599</v>
      </c>
      <c r="M4261">
        <v>99.999998531316393</v>
      </c>
      <c r="N4261">
        <v>0</v>
      </c>
      <c r="O4261">
        <v>5.26315789473683</v>
      </c>
      <c r="P4261">
        <v>0</v>
      </c>
    </row>
    <row r="4262" spans="1:17" hidden="1" x14ac:dyDescent="0.3">
      <c r="A4262" t="s">
        <v>8682</v>
      </c>
      <c r="B4262" t="s">
        <v>8683</v>
      </c>
      <c r="C4262" t="str">
        <f>IFERROR(VLOOKUP(Table1[[#This Row],[Ticker]],[1]!Table1[[Symbol]:[Industry]],2,FALSE),"-")</f>
        <v>-</v>
      </c>
      <c r="D4262" t="s">
        <v>140</v>
      </c>
      <c r="E4262">
        <v>13.173912899999999</v>
      </c>
      <c r="F4262">
        <v>49.95</v>
      </c>
      <c r="G4262">
        <v>26.009871897311601</v>
      </c>
      <c r="H4262">
        <v>-8.7449934756650407</v>
      </c>
      <c r="I4262">
        <v>31.5314704329578</v>
      </c>
      <c r="J4262">
        <v>-8.4311956766802094</v>
      </c>
      <c r="K4262">
        <v>51.020164937605301</v>
      </c>
      <c r="L4262">
        <v>43.262701740523802</v>
      </c>
      <c r="M4262">
        <v>37.259859803893796</v>
      </c>
      <c r="N4262">
        <v>2.1429701258027398</v>
      </c>
      <c r="O4262">
        <v>18.118118118118101</v>
      </c>
      <c r="P4262">
        <v>78.711985688729797</v>
      </c>
      <c r="Q4262">
        <v>6.0119251228514997E-2</v>
      </c>
    </row>
    <row r="4263" spans="1:17" hidden="1" x14ac:dyDescent="0.3">
      <c r="A4263" t="s">
        <v>8684</v>
      </c>
      <c r="B4263" t="s">
        <v>8685</v>
      </c>
      <c r="C4263" t="str">
        <f>IFERROR(VLOOKUP(Table1[[#This Row],[Ticker]],[1]!Table1[[Symbol]:[Industry]],2,FALSE),"-")</f>
        <v>-</v>
      </c>
      <c r="D4263" t="s">
        <v>130</v>
      </c>
      <c r="E4263">
        <v>13.169795730000001</v>
      </c>
      <c r="F4263">
        <v>39.770000000000003</v>
      </c>
      <c r="G4263">
        <v>-6.6018982375997197</v>
      </c>
      <c r="H4263">
        <v>-1.5373822536453501</v>
      </c>
      <c r="I4263">
        <v>-8.8115229639606696</v>
      </c>
      <c r="J4263">
        <v>-1.01865159127368</v>
      </c>
      <c r="K4263">
        <v>39.259028925424303</v>
      </c>
      <c r="L4263">
        <v>37.869833944237399</v>
      </c>
      <c r="M4263">
        <v>57.801479291461398</v>
      </c>
      <c r="N4263">
        <v>0.40975997092677302</v>
      </c>
      <c r="O4263">
        <v>27.734473221020799</v>
      </c>
      <c r="P4263">
        <v>34.813559322033903</v>
      </c>
      <c r="Q4263">
        <v>3.7679977049853E-2</v>
      </c>
    </row>
    <row r="4264" spans="1:17" hidden="1" x14ac:dyDescent="0.3">
      <c r="A4264" t="s">
        <v>8686</v>
      </c>
      <c r="B4264" t="s">
        <v>8687</v>
      </c>
      <c r="C4264" t="str">
        <f>IFERROR(VLOOKUP(Table1[[#This Row],[Ticker]],[1]!Table1[[Symbol]:[Industry]],2,FALSE),"-")</f>
        <v>-</v>
      </c>
      <c r="D4264" t="s">
        <v>140</v>
      </c>
      <c r="E4264">
        <v>13.1430328</v>
      </c>
      <c r="F4264">
        <v>31</v>
      </c>
      <c r="G4264">
        <v>-28.9307473590152</v>
      </c>
      <c r="H4264">
        <v>2.6175574375271902</v>
      </c>
      <c r="I4264">
        <v>-26.9316621610085</v>
      </c>
      <c r="J4264">
        <v>2.2513050238786501</v>
      </c>
      <c r="K4264">
        <v>31.992417645988901</v>
      </c>
      <c r="L4264">
        <v>33.884905448149901</v>
      </c>
      <c r="M4264">
        <v>44.100236973586803</v>
      </c>
      <c r="N4264">
        <v>1.2595741995374701</v>
      </c>
      <c r="O4264">
        <v>60.225806451612897</v>
      </c>
      <c r="P4264">
        <v>23.113582208101601</v>
      </c>
      <c r="Q4264">
        <v>9.0689842710504995E-2</v>
      </c>
    </row>
    <row r="4265" spans="1:17" hidden="1" x14ac:dyDescent="0.3">
      <c r="A4265" t="s">
        <v>8688</v>
      </c>
      <c r="B4265" t="s">
        <v>8689</v>
      </c>
      <c r="C4265" t="str">
        <f>IFERROR(VLOOKUP(Table1[[#This Row],[Ticker]],[1]!Table1[[Symbol]:[Industry]],2,FALSE),"-")</f>
        <v>-</v>
      </c>
      <c r="D4265" t="s">
        <v>387</v>
      </c>
      <c r="E4265">
        <v>13.1211958019999</v>
      </c>
      <c r="F4265">
        <v>2.99</v>
      </c>
      <c r="G4265">
        <v>-97.316381288754599</v>
      </c>
      <c r="H4265">
        <v>-35.028853638947403</v>
      </c>
      <c r="I4265">
        <v>-88.552031933505901</v>
      </c>
      <c r="J4265">
        <v>-11.999699528843299</v>
      </c>
      <c r="K4265">
        <v>4.6004710859162596</v>
      </c>
      <c r="L4265">
        <v>9.1482391643981291</v>
      </c>
      <c r="M4265">
        <v>8.4492544458601202</v>
      </c>
      <c r="N4265">
        <v>1.90636317115137</v>
      </c>
      <c r="O4265">
        <v>368.22742474916299</v>
      </c>
      <c r="P4265">
        <v>2.3972602739726199</v>
      </c>
      <c r="Q4265">
        <v>-0.232642232553157</v>
      </c>
    </row>
    <row r="4266" spans="1:17" hidden="1" x14ac:dyDescent="0.3">
      <c r="A4266" t="s">
        <v>8690</v>
      </c>
      <c r="B4266" t="s">
        <v>8691</v>
      </c>
      <c r="C4266" t="str">
        <f>IFERROR(VLOOKUP(Table1[[#This Row],[Ticker]],[1]!Table1[[Symbol]:[Industry]],2,FALSE),"-")</f>
        <v>-</v>
      </c>
      <c r="D4266" t="s">
        <v>718</v>
      </c>
      <c r="E4266">
        <v>13.10207943</v>
      </c>
      <c r="F4266">
        <v>114.76</v>
      </c>
      <c r="G4266">
        <v>9.3252638167406605</v>
      </c>
      <c r="H4266">
        <v>-2.6542688323472001</v>
      </c>
      <c r="I4266">
        <v>5.3025176753593799</v>
      </c>
      <c r="J4266">
        <v>-0.23056083829221499</v>
      </c>
      <c r="K4266">
        <v>110.335223721689</v>
      </c>
      <c r="L4266">
        <v>100.185767305371</v>
      </c>
      <c r="M4266">
        <v>34.201172078942697</v>
      </c>
      <c r="N4266">
        <v>1.2234811001886901</v>
      </c>
      <c r="O4266">
        <v>2.05646566747996</v>
      </c>
      <c r="P4266">
        <v>39.052465770022998</v>
      </c>
    </row>
    <row r="4267" spans="1:17" hidden="1" x14ac:dyDescent="0.3">
      <c r="A4267" t="s">
        <v>8692</v>
      </c>
      <c r="B4267" t="s">
        <v>8693</v>
      </c>
      <c r="C4267" t="str">
        <f>IFERROR(VLOOKUP(Table1[[#This Row],[Ticker]],[1]!Table1[[Symbol]:[Industry]],2,FALSE),"-")</f>
        <v>-</v>
      </c>
      <c r="E4267">
        <v>13.07405475</v>
      </c>
      <c r="F4267">
        <v>28.61</v>
      </c>
      <c r="G4267">
        <v>-63.171630147698302</v>
      </c>
      <c r="H4267">
        <v>-9.6383033418295891</v>
      </c>
      <c r="I4267">
        <v>-23.372281222812699</v>
      </c>
      <c r="J4267">
        <v>-1.52729474456159E-2</v>
      </c>
      <c r="K4267">
        <v>29.3217229693647</v>
      </c>
      <c r="L4267">
        <v>31.466453272835899</v>
      </c>
      <c r="M4267">
        <v>39.725507921963803</v>
      </c>
      <c r="N4267">
        <v>0.19995480522211301</v>
      </c>
      <c r="O4267">
        <v>65.990912268437597</v>
      </c>
      <c r="P4267">
        <v>26.873614190687299</v>
      </c>
      <c r="Q4267">
        <v>-1.2493036300314E-2</v>
      </c>
    </row>
    <row r="4268" spans="1:17" hidden="1" x14ac:dyDescent="0.3">
      <c r="A4268" t="s">
        <v>8694</v>
      </c>
      <c r="B4268" t="s">
        <v>8695</v>
      </c>
      <c r="C4268" t="str">
        <f>IFERROR(VLOOKUP(Table1[[#This Row],[Ticker]],[1]!Table1[[Symbol]:[Industry]],2,FALSE),"-")</f>
        <v>-</v>
      </c>
      <c r="E4268">
        <v>13.061924400000001</v>
      </c>
      <c r="F4268">
        <v>28.7</v>
      </c>
      <c r="G4268">
        <v>21.921558834970799</v>
      </c>
      <c r="H4268">
        <v>0.56026128347215298</v>
      </c>
      <c r="I4268">
        <v>8.61783126719941</v>
      </c>
      <c r="J4268">
        <v>-1.7679983912052499</v>
      </c>
      <c r="K4268">
        <v>20.7801455061519</v>
      </c>
      <c r="L4268">
        <v>13.162619057863999</v>
      </c>
      <c r="M4268">
        <v>100</v>
      </c>
      <c r="N4268">
        <v>0.89958173224062199</v>
      </c>
      <c r="O4268">
        <v>0</v>
      </c>
      <c r="P4268">
        <v>47.633744855967002</v>
      </c>
      <c r="Q4268">
        <v>0.179895508283722</v>
      </c>
    </row>
    <row r="4269" spans="1:17" hidden="1" x14ac:dyDescent="0.3">
      <c r="A4269" t="s">
        <v>8696</v>
      </c>
      <c r="B4269" t="s">
        <v>8697</v>
      </c>
      <c r="C4269" t="str">
        <f>IFERROR(VLOOKUP(Table1[[#This Row],[Ticker]],[1]!Table1[[Symbol]:[Industry]],2,FALSE),"-")</f>
        <v>-</v>
      </c>
      <c r="D4269" t="s">
        <v>119</v>
      </c>
      <c r="E4269">
        <v>13.060374884345199</v>
      </c>
      <c r="F4269">
        <v>99.6</v>
      </c>
      <c r="G4269">
        <v>-5.5931859894901201</v>
      </c>
      <c r="H4269">
        <v>-1.87035303188851</v>
      </c>
      <c r="I4269">
        <v>-12.2495918825592</v>
      </c>
      <c r="J4269">
        <v>1.0670674632677399</v>
      </c>
      <c r="K4269">
        <v>88.622837348358701</v>
      </c>
      <c r="L4269">
        <v>75.642478964540601</v>
      </c>
      <c r="M4269">
        <v>75.835066412166697</v>
      </c>
      <c r="N4269">
        <v>1</v>
      </c>
      <c r="Q4269">
        <v>-4.6725400847372998E-2</v>
      </c>
    </row>
    <row r="4270" spans="1:17" hidden="1" x14ac:dyDescent="0.3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D4270" t="s">
        <v>401</v>
      </c>
      <c r="E4270">
        <v>13.059200000000001</v>
      </c>
      <c r="F4270">
        <v>1.1200000000000001</v>
      </c>
      <c r="G4270">
        <v>-31.236117407501101</v>
      </c>
      <c r="H4270">
        <v>0.99112416349427102</v>
      </c>
      <c r="I4270">
        <v>-15.4512881877317</v>
      </c>
      <c r="J4270">
        <v>6.2015736663347303</v>
      </c>
      <c r="K4270">
        <v>1.0928337470528999</v>
      </c>
      <c r="L4270">
        <v>1.13442465408922</v>
      </c>
      <c r="M4270">
        <v>56.290471796973399</v>
      </c>
      <c r="N4270">
        <v>1.46591183812035</v>
      </c>
      <c r="O4270">
        <v>43.75</v>
      </c>
      <c r="P4270">
        <v>23.076923076922998</v>
      </c>
      <c r="Q4270">
        <v>8.1952757573818993E-2</v>
      </c>
    </row>
    <row r="4271" spans="1:17" hidden="1" x14ac:dyDescent="0.3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E4271">
        <v>13.005003</v>
      </c>
      <c r="F4271">
        <v>28.85</v>
      </c>
      <c r="G4271">
        <v>-7.5986624255083797</v>
      </c>
      <c r="H4271">
        <v>-1.15257840560688</v>
      </c>
      <c r="I4271">
        <v>-36.141850085326197</v>
      </c>
      <c r="J4271">
        <v>3.5249381523160501</v>
      </c>
      <c r="K4271">
        <v>30.2188142653659</v>
      </c>
      <c r="L4271">
        <v>31.648580576079301</v>
      </c>
      <c r="M4271">
        <v>63.735683948254703</v>
      </c>
      <c r="N4271">
        <v>1.1228890213579099</v>
      </c>
      <c r="O4271">
        <v>77.365684575389906</v>
      </c>
      <c r="P4271">
        <v>37.0546318289786</v>
      </c>
      <c r="Q4271">
        <v>7.0147024800405994E-2</v>
      </c>
    </row>
    <row r="4272" spans="1:17" hidden="1" x14ac:dyDescent="0.3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D4272" t="s">
        <v>948</v>
      </c>
      <c r="E4272">
        <v>12.949199999999999</v>
      </c>
      <c r="F4272">
        <v>21.6</v>
      </c>
      <c r="G4272">
        <v>48.0009706861632</v>
      </c>
      <c r="H4272">
        <v>38.108666233866501</v>
      </c>
      <c r="I4272">
        <v>36.962504915716501</v>
      </c>
      <c r="J4272">
        <v>-2.3764845186339101</v>
      </c>
      <c r="K4272">
        <v>17.2175460785373</v>
      </c>
      <c r="L4272">
        <v>14.9847854697601</v>
      </c>
      <c r="M4272">
        <v>83.765004547174897</v>
      </c>
      <c r="N4272">
        <v>1.49982504998124</v>
      </c>
      <c r="O4272">
        <v>5.0462962962962896</v>
      </c>
      <c r="P4272">
        <v>95.475113122171905</v>
      </c>
      <c r="Q4272">
        <v>0.115036724108877</v>
      </c>
    </row>
    <row r="4273" spans="1:17" hidden="1" x14ac:dyDescent="0.3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D4273" t="s">
        <v>546</v>
      </c>
      <c r="E4273">
        <v>12.90294138</v>
      </c>
      <c r="F4273">
        <v>10.99</v>
      </c>
      <c r="G4273">
        <v>-33.770431132991298</v>
      </c>
      <c r="H4273">
        <v>-7.7724173064526498</v>
      </c>
      <c r="I4273">
        <v>-8.02950239188797</v>
      </c>
      <c r="J4273">
        <v>-7.9984661030030804</v>
      </c>
      <c r="K4273">
        <v>10.655808854695</v>
      </c>
      <c r="L4273">
        <v>11.191411549457101</v>
      </c>
      <c r="M4273">
        <v>65.408425762058201</v>
      </c>
      <c r="N4273">
        <v>0.78827540489735903</v>
      </c>
      <c r="O4273">
        <v>40.946314831665099</v>
      </c>
      <c r="P4273">
        <v>29.294117647058801</v>
      </c>
      <c r="Q4273">
        <v>9.8783188046509998E-2</v>
      </c>
    </row>
    <row r="4274" spans="1:17" hidden="1" x14ac:dyDescent="0.3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D4274" t="s">
        <v>304</v>
      </c>
      <c r="E4274">
        <v>12.900690000000001</v>
      </c>
      <c r="F4274">
        <v>17.27</v>
      </c>
      <c r="G4274">
        <v>52.871209733881599</v>
      </c>
      <c r="H4274">
        <v>-27.189707360967201</v>
      </c>
      <c r="I4274">
        <v>-21.489385491281201</v>
      </c>
      <c r="J4274">
        <v>4.8652890295090199</v>
      </c>
      <c r="K4274">
        <v>20.1890667346646</v>
      </c>
      <c r="L4274">
        <v>17.315966700379001</v>
      </c>
      <c r="M4274">
        <v>26.047377035219299</v>
      </c>
      <c r="N4274">
        <v>2.3870158018958798</v>
      </c>
      <c r="O4274">
        <v>32.541980312680899</v>
      </c>
      <c r="P4274">
        <v>91.8888888888888</v>
      </c>
      <c r="Q4274">
        <v>9.3990545642978998E-2</v>
      </c>
    </row>
    <row r="4275" spans="1:17" hidden="1" x14ac:dyDescent="0.3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E4275">
        <v>12.875084325</v>
      </c>
      <c r="F4275">
        <v>31.05</v>
      </c>
      <c r="G4275">
        <v>-49.325360940369698</v>
      </c>
      <c r="H4275">
        <v>13.730066322479701</v>
      </c>
      <c r="I4275">
        <v>-44.620199825662802</v>
      </c>
      <c r="J4275">
        <v>14.407378512112601</v>
      </c>
      <c r="K4275">
        <v>29.4546459934345</v>
      </c>
      <c r="L4275">
        <v>33.675209781914603</v>
      </c>
      <c r="M4275">
        <v>91.532863243387894</v>
      </c>
      <c r="N4275">
        <v>1.1346153846153799</v>
      </c>
      <c r="O4275">
        <v>78.518518518518505</v>
      </c>
      <c r="P4275">
        <v>47.857142857142797</v>
      </c>
      <c r="Q4275">
        <v>5.0010511810299002E-2</v>
      </c>
    </row>
    <row r="4276" spans="1:17" hidden="1" x14ac:dyDescent="0.3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E4276">
        <v>12.861000000000001</v>
      </c>
      <c r="F4276">
        <v>42.87</v>
      </c>
      <c r="G4276">
        <v>49.625827370409901</v>
      </c>
      <c r="H4276">
        <v>-17.078600190874798</v>
      </c>
      <c r="I4276">
        <v>-10.4153346005443</v>
      </c>
      <c r="J4276">
        <v>-6.2655861685936198</v>
      </c>
      <c r="K4276">
        <v>48.316333314408098</v>
      </c>
      <c r="L4276">
        <v>41.973822378190697</v>
      </c>
      <c r="M4276">
        <v>14.0330586143031</v>
      </c>
      <c r="N4276">
        <v>0.25293424204618398</v>
      </c>
      <c r="O4276">
        <v>36.8322836482388</v>
      </c>
      <c r="P4276">
        <v>109.121951219512</v>
      </c>
      <c r="Q4276">
        <v>4.0685295058988998E-2</v>
      </c>
    </row>
    <row r="4277" spans="1:17" hidden="1" x14ac:dyDescent="0.3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1415</v>
      </c>
      <c r="E4277">
        <v>12.833565807999999</v>
      </c>
      <c r="F4277">
        <v>14.14</v>
      </c>
      <c r="G4277">
        <v>16.329602267142199</v>
      </c>
      <c r="H4277">
        <v>9.1672247924251007</v>
      </c>
      <c r="I4277">
        <v>-1.7925680544235101</v>
      </c>
      <c r="J4277">
        <v>2.4078845094017098</v>
      </c>
      <c r="K4277">
        <v>12.377317543239601</v>
      </c>
      <c r="L4277">
        <v>11.863196968545401</v>
      </c>
      <c r="M4277">
        <v>73.239805359274996</v>
      </c>
      <c r="N4277">
        <v>1.0917940224907601</v>
      </c>
      <c r="O4277">
        <v>8.6987270155586902</v>
      </c>
      <c r="P4277">
        <v>91.081081081080995</v>
      </c>
      <c r="Q4277">
        <v>6.9391507458214E-2</v>
      </c>
    </row>
    <row r="4278" spans="1:17" hidden="1" x14ac:dyDescent="0.3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D4278" t="s">
        <v>247</v>
      </c>
      <c r="E4278">
        <v>12.8100375</v>
      </c>
      <c r="F4278">
        <v>42.75</v>
      </c>
      <c r="G4278">
        <v>61.327458241098803</v>
      </c>
      <c r="H4278">
        <v>-12.633370445670099</v>
      </c>
      <c r="I4278">
        <v>43.848245421329501</v>
      </c>
      <c r="J4278">
        <v>-3.6636700240734701</v>
      </c>
      <c r="K4278">
        <v>43.514257222301701</v>
      </c>
      <c r="L4278">
        <v>37.970147355522101</v>
      </c>
      <c r="M4278">
        <v>49.055850505771403</v>
      </c>
      <c r="N4278">
        <v>1.1321623308201401</v>
      </c>
      <c r="O4278">
        <v>51.906432748538002</v>
      </c>
      <c r="P4278">
        <v>106.123432979749</v>
      </c>
      <c r="Q4278">
        <v>7.948696676882E-2</v>
      </c>
    </row>
    <row r="4279" spans="1:17" hidden="1" x14ac:dyDescent="0.3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E4279">
        <v>12.801443087999999</v>
      </c>
      <c r="F4279">
        <v>7.63</v>
      </c>
      <c r="G4279">
        <v>-3.4687804407656002</v>
      </c>
      <c r="H4279">
        <v>8.8205581257584296</v>
      </c>
      <c r="I4279">
        <v>-24.803012325662799</v>
      </c>
      <c r="J4279">
        <v>6.2693168505408998</v>
      </c>
      <c r="K4279">
        <v>7.0830899861364998</v>
      </c>
      <c r="L4279">
        <v>7.73112856528323</v>
      </c>
      <c r="M4279">
        <v>74.085028765662202</v>
      </c>
      <c r="N4279">
        <v>1.39207043017747</v>
      </c>
      <c r="O4279">
        <v>73.394495412843995</v>
      </c>
      <c r="P4279">
        <v>54.141414141414103</v>
      </c>
      <c r="Q4279">
        <v>3.6226620764618002E-2</v>
      </c>
    </row>
    <row r="4280" spans="1:17" hidden="1" x14ac:dyDescent="0.3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D4280" t="s">
        <v>718</v>
      </c>
      <c r="E4280">
        <v>12.801381996</v>
      </c>
      <c r="F4280">
        <v>249.84</v>
      </c>
      <c r="G4280">
        <v>1.3948513715378299</v>
      </c>
      <c r="H4280">
        <v>2.0233242417144299</v>
      </c>
      <c r="I4280">
        <v>0.55273845146924006</v>
      </c>
      <c r="J4280">
        <v>-0.53336562066041504</v>
      </c>
      <c r="K4280">
        <v>238.36610259005599</v>
      </c>
      <c r="L4280">
        <v>222.629209607311</v>
      </c>
      <c r="M4280">
        <v>61.795021026026802</v>
      </c>
      <c r="N4280">
        <v>0.14666512568776799</v>
      </c>
      <c r="O4280">
        <v>4.0666026256804297</v>
      </c>
      <c r="P4280">
        <v>29.611952687279501</v>
      </c>
    </row>
    <row r="4281" spans="1:17" hidden="1" x14ac:dyDescent="0.3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D4281" t="s">
        <v>718</v>
      </c>
      <c r="E4281">
        <v>12.781170502</v>
      </c>
      <c r="F4281">
        <v>26.57</v>
      </c>
      <c r="G4281">
        <v>-10.8404139064625</v>
      </c>
      <c r="H4281">
        <v>-0.20192784056072899</v>
      </c>
      <c r="I4281">
        <v>-5.5356297322984904</v>
      </c>
      <c r="J4281">
        <v>-1.23767867011384</v>
      </c>
      <c r="K4281">
        <v>25.2328117045266</v>
      </c>
      <c r="L4281">
        <v>24.052935115359599</v>
      </c>
      <c r="N4281">
        <v>0.39382113901335503</v>
      </c>
      <c r="O4281">
        <v>7.1509220925856098</v>
      </c>
      <c r="P4281">
        <v>20.498866213151899</v>
      </c>
    </row>
    <row r="4282" spans="1:17" hidden="1" x14ac:dyDescent="0.3">
      <c r="A4282" t="s">
        <v>8722</v>
      </c>
      <c r="B4282" t="s">
        <v>8723</v>
      </c>
      <c r="C4282" t="str">
        <f>IFERROR(VLOOKUP(Table1[[#This Row],[Ticker]],[1]!Table1[[Symbol]:[Industry]],2,FALSE),"-")</f>
        <v>-</v>
      </c>
      <c r="D4282" t="s">
        <v>539</v>
      </c>
      <c r="E4282">
        <v>12.778209</v>
      </c>
      <c r="F4282">
        <v>16.649999999999999</v>
      </c>
      <c r="G4282">
        <v>123.15369822024201</v>
      </c>
      <c r="H4282">
        <v>15.745841144626301</v>
      </c>
      <c r="I4282">
        <v>74.656180499449206</v>
      </c>
      <c r="J4282">
        <v>-8.8585366637564</v>
      </c>
      <c r="K4282">
        <v>13.888683915205</v>
      </c>
      <c r="L4282">
        <v>10.9413571633015</v>
      </c>
      <c r="M4282">
        <v>63.457966095726</v>
      </c>
      <c r="N4282">
        <v>1.93094780038109</v>
      </c>
      <c r="O4282">
        <v>6.1261261261261497</v>
      </c>
      <c r="P4282">
        <v>174.75247524752399</v>
      </c>
      <c r="Q4282">
        <v>6.4238031904987003E-2</v>
      </c>
    </row>
    <row r="4283" spans="1:17" hidden="1" x14ac:dyDescent="0.3">
      <c r="A4283" t="s">
        <v>8724</v>
      </c>
      <c r="B4283" t="s">
        <v>8725</v>
      </c>
      <c r="C4283" t="str">
        <f>IFERROR(VLOOKUP(Table1[[#This Row],[Ticker]],[1]!Table1[[Symbol]:[Industry]],2,FALSE),"-")</f>
        <v>-</v>
      </c>
      <c r="D4283" t="s">
        <v>401</v>
      </c>
      <c r="E4283">
        <v>12.772180799999999</v>
      </c>
      <c r="F4283">
        <v>19.84</v>
      </c>
      <c r="G4283">
        <v>59.189957501836901</v>
      </c>
      <c r="H4283">
        <v>0.559409768355834</v>
      </c>
      <c r="I4283">
        <v>-8.1927961023880798</v>
      </c>
      <c r="J4283">
        <v>-1.7679983912052499</v>
      </c>
      <c r="K4283">
        <v>18.388877002669499</v>
      </c>
      <c r="L4283">
        <v>14.6893024429849</v>
      </c>
      <c r="M4283">
        <v>21.239515265665101</v>
      </c>
      <c r="N4283">
        <v>1.5909090909090899</v>
      </c>
      <c r="O4283">
        <v>7.9637096774193701</v>
      </c>
      <c r="P4283">
        <v>120.444444444444</v>
      </c>
      <c r="Q4283">
        <v>0.12839592464698801</v>
      </c>
    </row>
    <row r="4284" spans="1:17" hidden="1" x14ac:dyDescent="0.3">
      <c r="A4284" t="s">
        <v>8726</v>
      </c>
      <c r="B4284" t="s">
        <v>8727</v>
      </c>
      <c r="C4284" t="str">
        <f>IFERROR(VLOOKUP(Table1[[#This Row],[Ticker]],[1]!Table1[[Symbol]:[Industry]],2,FALSE),"-")</f>
        <v>-</v>
      </c>
      <c r="D4284" t="s">
        <v>49</v>
      </c>
      <c r="E4284">
        <v>12.7662765</v>
      </c>
      <c r="F4284">
        <v>42.55</v>
      </c>
      <c r="G4284">
        <v>91.295930034693498</v>
      </c>
      <c r="H4284">
        <v>-5.4739354976474202</v>
      </c>
      <c r="I4284">
        <v>2.6252204329578799</v>
      </c>
      <c r="J4284">
        <v>-0.78245101024553199</v>
      </c>
      <c r="K4284">
        <v>40.369785225440999</v>
      </c>
      <c r="L4284">
        <v>36.363690360424002</v>
      </c>
      <c r="M4284">
        <v>54.1510364162569</v>
      </c>
      <c r="N4284">
        <v>1.4424073839929099</v>
      </c>
      <c r="O4284">
        <v>21.198589894242001</v>
      </c>
      <c r="P4284">
        <v>118.766066838046</v>
      </c>
      <c r="Q4284">
        <v>6.0648672607292002E-2</v>
      </c>
    </row>
    <row r="4285" spans="1:17" hidden="1" x14ac:dyDescent="0.3">
      <c r="A4285" t="s">
        <v>8728</v>
      </c>
      <c r="B4285" t="s">
        <v>8729</v>
      </c>
      <c r="C4285" t="str">
        <f>IFERROR(VLOOKUP(Table1[[#This Row],[Ticker]],[1]!Table1[[Symbol]:[Industry]],2,FALSE),"-")</f>
        <v>-</v>
      </c>
      <c r="D4285" t="s">
        <v>140</v>
      </c>
      <c r="E4285">
        <v>12.749143399999999</v>
      </c>
      <c r="F4285">
        <v>18.25</v>
      </c>
      <c r="G4285">
        <v>-25.353764466324701</v>
      </c>
      <c r="H4285">
        <v>-7.4994418742415601</v>
      </c>
      <c r="I4285">
        <v>-12.0030123256628</v>
      </c>
      <c r="J4285">
        <v>-1.2750618476839399</v>
      </c>
      <c r="K4285">
        <v>18.2499990347061</v>
      </c>
      <c r="L4285">
        <v>18.231415147783199</v>
      </c>
      <c r="M4285">
        <v>100</v>
      </c>
      <c r="O4285">
        <v>0</v>
      </c>
      <c r="P4285">
        <v>0</v>
      </c>
    </row>
    <row r="4286" spans="1:17" hidden="1" x14ac:dyDescent="0.3">
      <c r="A4286" t="s">
        <v>8730</v>
      </c>
      <c r="B4286" t="s">
        <v>8731</v>
      </c>
      <c r="C4286" t="str">
        <f>IFERROR(VLOOKUP(Table1[[#This Row],[Ticker]],[1]!Table1[[Symbol]:[Industry]],2,FALSE),"-")</f>
        <v>-</v>
      </c>
      <c r="D4286" t="s">
        <v>1415</v>
      </c>
      <c r="E4286">
        <v>12.738237159999899</v>
      </c>
      <c r="F4286">
        <v>12.7</v>
      </c>
      <c r="G4286">
        <v>-19.520431132991298</v>
      </c>
      <c r="H4286">
        <v>-12.368355731919401</v>
      </c>
      <c r="I4286">
        <v>-3.9179059426840901</v>
      </c>
      <c r="J4286">
        <v>-1.2750618476839399</v>
      </c>
      <c r="K4286">
        <v>12.5261738849153</v>
      </c>
      <c r="L4286">
        <v>11.5014300975567</v>
      </c>
      <c r="M4286">
        <v>39.435587174643501</v>
      </c>
      <c r="N4286">
        <v>1.4082733812949599</v>
      </c>
      <c r="O4286">
        <v>30.708661417322801</v>
      </c>
      <c r="P4286">
        <v>67.105263157894697</v>
      </c>
      <c r="Q4286">
        <v>0.14176886228125099</v>
      </c>
    </row>
    <row r="4287" spans="1:17" hidden="1" x14ac:dyDescent="0.3">
      <c r="A4287" t="s">
        <v>8732</v>
      </c>
      <c r="B4287" t="s">
        <v>8733</v>
      </c>
      <c r="C4287" t="str">
        <f>IFERROR(VLOOKUP(Table1[[#This Row],[Ticker]],[1]!Table1[[Symbol]:[Industry]],2,FALSE),"-")</f>
        <v>-</v>
      </c>
      <c r="D4287" t="s">
        <v>1141</v>
      </c>
      <c r="E4287">
        <v>12.7279619</v>
      </c>
      <c r="F4287">
        <v>2.35</v>
      </c>
      <c r="G4287">
        <v>12.8815296513223</v>
      </c>
      <c r="H4287">
        <v>-5.2267146015142902</v>
      </c>
      <c r="I4287">
        <v>-5.1848305074809904</v>
      </c>
      <c r="J4287">
        <v>18.405789216145799</v>
      </c>
      <c r="K4287">
        <v>2.02316938895438</v>
      </c>
      <c r="L4287">
        <v>1.8544756431478899</v>
      </c>
      <c r="M4287">
        <v>79.696677087087195</v>
      </c>
      <c r="N4287">
        <v>1.1591764006616301</v>
      </c>
      <c r="O4287">
        <v>14.893617021276601</v>
      </c>
      <c r="P4287">
        <v>67.857142857142804</v>
      </c>
      <c r="Q4287">
        <v>9.9320565890042997E-2</v>
      </c>
    </row>
    <row r="4288" spans="1:17" hidden="1" x14ac:dyDescent="0.3">
      <c r="A4288" t="s">
        <v>8734</v>
      </c>
      <c r="B4288" t="s">
        <v>8735</v>
      </c>
      <c r="C4288" t="str">
        <f>IFERROR(VLOOKUP(Table1[[#This Row],[Ticker]],[1]!Table1[[Symbol]:[Industry]],2,FALSE),"-")</f>
        <v>-</v>
      </c>
      <c r="D4288" t="s">
        <v>887</v>
      </c>
      <c r="E4288">
        <v>12.70495554</v>
      </c>
      <c r="F4288">
        <v>2.54</v>
      </c>
      <c r="G4288">
        <v>23.1842472295817</v>
      </c>
      <c r="H4288">
        <v>-29.443015541953098</v>
      </c>
      <c r="I4288">
        <v>5.04767891857683</v>
      </c>
      <c r="J4288">
        <v>-1.6750618476839301</v>
      </c>
      <c r="K4288">
        <v>2.7963224367148198</v>
      </c>
      <c r="L4288">
        <v>2.4269111573021398</v>
      </c>
      <c r="M4288">
        <v>40.007426388438702</v>
      </c>
      <c r="N4288">
        <v>0.76625576855886901</v>
      </c>
      <c r="O4288">
        <v>66.929133858267704</v>
      </c>
      <c r="P4288">
        <v>78.873239436619698</v>
      </c>
      <c r="Q4288">
        <v>3.6323591144083997E-2</v>
      </c>
    </row>
    <row r="4289" spans="1:17" hidden="1" x14ac:dyDescent="0.3">
      <c r="A4289" t="s">
        <v>8736</v>
      </c>
      <c r="B4289" t="s">
        <v>8737</v>
      </c>
      <c r="C4289" t="str">
        <f>IFERROR(VLOOKUP(Table1[[#This Row],[Ticker]],[1]!Table1[[Symbol]:[Industry]],2,FALSE),"-")</f>
        <v>-</v>
      </c>
      <c r="D4289" t="s">
        <v>718</v>
      </c>
      <c r="E4289">
        <v>12.67263724</v>
      </c>
      <c r="F4289">
        <v>78.77</v>
      </c>
      <c r="G4289">
        <v>-1.57940871522478</v>
      </c>
      <c r="H4289">
        <v>-4.5903988309349799</v>
      </c>
      <c r="I4289">
        <v>1.3483692539700999E-2</v>
      </c>
      <c r="J4289">
        <v>-1.5811062241185201</v>
      </c>
      <c r="K4289">
        <v>75.067723471743093</v>
      </c>
      <c r="L4289">
        <v>70.492970020458898</v>
      </c>
      <c r="M4289">
        <v>56.470560257846202</v>
      </c>
      <c r="N4289">
        <v>0.43393024009764097</v>
      </c>
      <c r="O4289">
        <v>1.52342262282594</v>
      </c>
      <c r="P4289">
        <v>27.8733766233766</v>
      </c>
    </row>
    <row r="4290" spans="1:17" hidden="1" x14ac:dyDescent="0.3">
      <c r="A4290" t="s">
        <v>8738</v>
      </c>
      <c r="B4290" t="s">
        <v>8739</v>
      </c>
      <c r="C4290" t="str">
        <f>IFERROR(VLOOKUP(Table1[[#This Row],[Ticker]],[1]!Table1[[Symbol]:[Industry]],2,FALSE),"-")</f>
        <v>-</v>
      </c>
      <c r="D4290" t="s">
        <v>686</v>
      </c>
      <c r="E4290">
        <v>12.65455</v>
      </c>
      <c r="F4290">
        <v>14.6</v>
      </c>
      <c r="G4290">
        <v>-94.4608317536713</v>
      </c>
      <c r="H4290">
        <v>-1.42801330281299</v>
      </c>
      <c r="I4290">
        <v>-28.478984865708501</v>
      </c>
      <c r="J4290">
        <v>9.0125865626629706E-2</v>
      </c>
      <c r="K4290">
        <v>14.977664653295999</v>
      </c>
      <c r="L4290">
        <v>17.281110760124701</v>
      </c>
      <c r="M4290">
        <v>43.783441533190697</v>
      </c>
      <c r="N4290">
        <v>1.2771553385904699</v>
      </c>
      <c r="O4290">
        <v>223.698630136986</v>
      </c>
      <c r="P4290">
        <v>21.6666666666666</v>
      </c>
      <c r="Q4290">
        <v>9.3955539861728998E-2</v>
      </c>
    </row>
    <row r="4291" spans="1:17" hidden="1" x14ac:dyDescent="0.3">
      <c r="A4291" t="s">
        <v>8740</v>
      </c>
      <c r="B4291" t="s">
        <v>8741</v>
      </c>
      <c r="C4291" t="str">
        <f>IFERROR(VLOOKUP(Table1[[#This Row],[Ticker]],[1]!Table1[[Symbol]:[Industry]],2,FALSE),"-")</f>
        <v>-</v>
      </c>
      <c r="D4291" t="s">
        <v>328</v>
      </c>
      <c r="E4291">
        <v>12.6529908</v>
      </c>
      <c r="F4291">
        <v>25.88</v>
      </c>
      <c r="G4291">
        <v>10.8567618494647</v>
      </c>
      <c r="H4291">
        <v>88.135478760679007</v>
      </c>
      <c r="I4291">
        <v>52.3144479917975</v>
      </c>
      <c r="J4291">
        <v>20.153509580887398</v>
      </c>
      <c r="K4291">
        <v>16.452295487108401</v>
      </c>
      <c r="L4291">
        <v>15.3613622769273</v>
      </c>
      <c r="M4291">
        <v>96.589689276676594</v>
      </c>
      <c r="N4291">
        <v>4.0040792199423798</v>
      </c>
      <c r="O4291">
        <v>0</v>
      </c>
      <c r="P4291">
        <v>125.04347826086899</v>
      </c>
    </row>
    <row r="4292" spans="1:17" hidden="1" x14ac:dyDescent="0.3">
      <c r="A4292" t="s">
        <v>8742</v>
      </c>
      <c r="B4292" t="s">
        <v>8743</v>
      </c>
      <c r="C4292" t="str">
        <f>IFERROR(VLOOKUP(Table1[[#This Row],[Ticker]],[1]!Table1[[Symbol]:[Industry]],2,FALSE),"-")</f>
        <v>-</v>
      </c>
      <c r="D4292" t="s">
        <v>242</v>
      </c>
      <c r="E4292">
        <v>12.644671799999999</v>
      </c>
      <c r="F4292">
        <v>22.7</v>
      </c>
      <c r="G4292">
        <v>-26.529210700543199</v>
      </c>
      <c r="H4292">
        <v>-4.0038666530026301</v>
      </c>
      <c r="I4292">
        <v>-25.789567585822301</v>
      </c>
      <c r="J4292">
        <v>9.8413277010096394</v>
      </c>
      <c r="K4292">
        <v>23.348154522188199</v>
      </c>
      <c r="L4292">
        <v>23.971167126274299</v>
      </c>
      <c r="M4292">
        <v>52.694331912865302</v>
      </c>
      <c r="N4292">
        <v>0.79528529791130698</v>
      </c>
      <c r="O4292">
        <v>93.832599118942696</v>
      </c>
      <c r="P4292">
        <v>41.874999999999901</v>
      </c>
      <c r="Q4292">
        <v>7.2812625888791005E-2</v>
      </c>
    </row>
    <row r="4293" spans="1:17" hidden="1" x14ac:dyDescent="0.3">
      <c r="A4293" t="s">
        <v>8744</v>
      </c>
      <c r="B4293" t="s">
        <v>8745</v>
      </c>
      <c r="C4293" t="str">
        <f>IFERROR(VLOOKUP(Table1[[#This Row],[Ticker]],[1]!Table1[[Symbol]:[Industry]],2,FALSE),"-")</f>
        <v>-</v>
      </c>
      <c r="E4293">
        <v>12.6243</v>
      </c>
      <c r="F4293">
        <v>12.45</v>
      </c>
      <c r="G4293">
        <v>162.17510389395201</v>
      </c>
      <c r="H4293">
        <v>23.970537421824599</v>
      </c>
      <c r="I4293">
        <v>128.344478021827</v>
      </c>
      <c r="J4293">
        <v>0.324938152316048</v>
      </c>
      <c r="K4293">
        <v>10.6238383097772</v>
      </c>
      <c r="L4293">
        <v>8.3630420538385604</v>
      </c>
      <c r="M4293">
        <v>67.853955514507803</v>
      </c>
      <c r="N4293">
        <v>1.4892957065447301</v>
      </c>
      <c r="O4293">
        <v>11.887550200803201</v>
      </c>
      <c r="P4293">
        <v>276.132930513595</v>
      </c>
      <c r="Q4293">
        <v>1.4773588772687999E-2</v>
      </c>
    </row>
    <row r="4294" spans="1:17" hidden="1" x14ac:dyDescent="0.3">
      <c r="A4294" t="s">
        <v>8746</v>
      </c>
      <c r="B4294" t="s">
        <v>8747</v>
      </c>
      <c r="C4294" t="str">
        <f>IFERROR(VLOOKUP(Table1[[#This Row],[Ticker]],[1]!Table1[[Symbol]:[Industry]],2,FALSE),"-")</f>
        <v>-</v>
      </c>
      <c r="D4294" t="s">
        <v>1318</v>
      </c>
      <c r="E4294">
        <v>12.591982437999899</v>
      </c>
      <c r="F4294">
        <v>26.02</v>
      </c>
      <c r="G4294">
        <v>-17.483010530947698</v>
      </c>
      <c r="H4294">
        <v>-6.2932161933076998</v>
      </c>
      <c r="I4294">
        <v>-7.0836574869531299</v>
      </c>
      <c r="J4294">
        <v>-1.0438479748515599</v>
      </c>
      <c r="K4294">
        <v>25.775449422230299</v>
      </c>
      <c r="L4294">
        <v>25.1571057543458</v>
      </c>
      <c r="M4294">
        <v>62.670828158080603</v>
      </c>
      <c r="N4294">
        <v>1.2372407960333101</v>
      </c>
      <c r="O4294">
        <v>2.2290545734050702</v>
      </c>
      <c r="P4294">
        <v>8.7792642140468207</v>
      </c>
      <c r="Q4294">
        <v>-7.1457502660915995E-2</v>
      </c>
    </row>
    <row r="4295" spans="1:17" hidden="1" x14ac:dyDescent="0.3">
      <c r="A4295" t="s">
        <v>8748</v>
      </c>
      <c r="B4295" t="s">
        <v>8749</v>
      </c>
      <c r="C4295" t="str">
        <f>IFERROR(VLOOKUP(Table1[[#This Row],[Ticker]],[1]!Table1[[Symbol]:[Industry]],2,FALSE),"-")</f>
        <v>-</v>
      </c>
      <c r="D4295" t="s">
        <v>546</v>
      </c>
      <c r="E4295">
        <v>12.5685</v>
      </c>
      <c r="F4295">
        <v>7.35</v>
      </c>
      <c r="G4295">
        <v>-25.353764466324701</v>
      </c>
      <c r="H4295">
        <v>-7.4994418742415601</v>
      </c>
      <c r="I4295">
        <v>-12.0030123256628</v>
      </c>
      <c r="J4295">
        <v>-1.2750618476839399</v>
      </c>
      <c r="K4295">
        <v>7.35</v>
      </c>
      <c r="L4295">
        <v>7.3499999999999801</v>
      </c>
      <c r="M4295">
        <v>50</v>
      </c>
      <c r="O4295">
        <v>0</v>
      </c>
      <c r="P4295">
        <v>0</v>
      </c>
    </row>
    <row r="4296" spans="1:17" hidden="1" x14ac:dyDescent="0.3">
      <c r="A4296" t="s">
        <v>8750</v>
      </c>
      <c r="B4296" t="s">
        <v>8751</v>
      </c>
      <c r="C4296" t="str">
        <f>IFERROR(VLOOKUP(Table1[[#This Row],[Ticker]],[1]!Table1[[Symbol]:[Industry]],2,FALSE),"-")</f>
        <v>-</v>
      </c>
      <c r="E4296">
        <v>12.544198400000001</v>
      </c>
      <c r="F4296">
        <v>11.03</v>
      </c>
      <c r="G4296">
        <v>28.053745964829599</v>
      </c>
      <c r="H4296">
        <v>-7.2281941346393896</v>
      </c>
      <c r="I4296">
        <v>-30.4201720889764</v>
      </c>
      <c r="J4296">
        <v>-2.6972840699061602</v>
      </c>
      <c r="K4296">
        <v>11.406366913542801</v>
      </c>
      <c r="L4296">
        <v>10.8336847968018</v>
      </c>
      <c r="M4296">
        <v>34.702042736193903</v>
      </c>
      <c r="N4296">
        <v>0.581534585970368</v>
      </c>
      <c r="O4296">
        <v>34.632819582955499</v>
      </c>
      <c r="P4296">
        <v>62.205882352941103</v>
      </c>
      <c r="Q4296">
        <v>-1.1869654156989E-2</v>
      </c>
    </row>
    <row r="4297" spans="1:17" hidden="1" x14ac:dyDescent="0.3">
      <c r="A4297" t="s">
        <v>8752</v>
      </c>
      <c r="B4297" t="s">
        <v>8753</v>
      </c>
      <c r="C4297" t="str">
        <f>IFERROR(VLOOKUP(Table1[[#This Row],[Ticker]],[1]!Table1[[Symbol]:[Industry]],2,FALSE),"-")</f>
        <v>-</v>
      </c>
      <c r="E4297">
        <v>12.48</v>
      </c>
      <c r="F4297">
        <v>75</v>
      </c>
      <c r="G4297">
        <v>-16.658112292411602</v>
      </c>
      <c r="H4297">
        <v>-6.5573153601096603</v>
      </c>
      <c r="I4297">
        <v>5.1844876743371904</v>
      </c>
      <c r="J4297">
        <v>-1.2750618476839399</v>
      </c>
      <c r="K4297">
        <v>75.902266376755406</v>
      </c>
      <c r="L4297">
        <v>74.189365870194607</v>
      </c>
      <c r="M4297">
        <v>59.759028446916702</v>
      </c>
      <c r="N4297">
        <v>2.4242424242424199</v>
      </c>
      <c r="O4297">
        <v>15.6</v>
      </c>
      <c r="P4297">
        <v>18.670886075949301</v>
      </c>
    </row>
    <row r="4298" spans="1:17" hidden="1" x14ac:dyDescent="0.3">
      <c r="A4298" t="s">
        <v>8754</v>
      </c>
      <c r="B4298" t="s">
        <v>8755</v>
      </c>
      <c r="C4298" t="str">
        <f>IFERROR(VLOOKUP(Table1[[#This Row],[Ticker]],[1]!Table1[[Symbol]:[Industry]],2,FALSE),"-")</f>
        <v>-</v>
      </c>
      <c r="D4298" t="s">
        <v>169</v>
      </c>
      <c r="E4298">
        <v>12.40968</v>
      </c>
      <c r="F4298">
        <v>71.319999999999993</v>
      </c>
      <c r="G4298">
        <v>-88.227267849979</v>
      </c>
      <c r="H4298">
        <v>-8.1156883728410207</v>
      </c>
      <c r="I4298">
        <v>-43.2276989216126</v>
      </c>
      <c r="J4298">
        <v>2.69563412301201</v>
      </c>
      <c r="K4298">
        <v>71.180444937712295</v>
      </c>
      <c r="L4298">
        <v>88.809083622248906</v>
      </c>
      <c r="M4298">
        <v>56.483049147970497</v>
      </c>
      <c r="N4298">
        <v>0.66446673755603003</v>
      </c>
      <c r="O4298">
        <v>179.44475602916401</v>
      </c>
      <c r="P4298">
        <v>24.663520363572701</v>
      </c>
      <c r="Q4298">
        <v>8.3649928654625005E-2</v>
      </c>
    </row>
    <row r="4299" spans="1:17" hidden="1" x14ac:dyDescent="0.3">
      <c r="A4299" t="s">
        <v>8756</v>
      </c>
      <c r="B4299" t="s">
        <v>8757</v>
      </c>
      <c r="C4299" t="str">
        <f>IFERROR(VLOOKUP(Table1[[#This Row],[Ticker]],[1]!Table1[[Symbol]:[Industry]],2,FALSE),"-")</f>
        <v>-</v>
      </c>
      <c r="D4299" t="s">
        <v>617</v>
      </c>
      <c r="E4299">
        <v>12.388956200000001</v>
      </c>
      <c r="F4299">
        <v>16.54</v>
      </c>
      <c r="G4299">
        <v>-7.7150731434228703</v>
      </c>
      <c r="H4299">
        <v>-7.4994418742415601</v>
      </c>
      <c r="I4299">
        <v>-10.1557216852687</v>
      </c>
      <c r="J4299">
        <v>2.3834747376819099</v>
      </c>
      <c r="K4299">
        <v>17.591702109028901</v>
      </c>
      <c r="L4299">
        <v>16.837862514411601</v>
      </c>
      <c r="M4299">
        <v>31.011500685800701</v>
      </c>
      <c r="N4299">
        <v>1.71633135165284</v>
      </c>
      <c r="O4299">
        <v>40.568319226118497</v>
      </c>
      <c r="P4299">
        <v>50.363636363636303</v>
      </c>
      <c r="Q4299">
        <v>5.5926488762846997E-2</v>
      </c>
    </row>
    <row r="4300" spans="1:17" hidden="1" x14ac:dyDescent="0.3">
      <c r="A4300" t="s">
        <v>8758</v>
      </c>
      <c r="B4300" t="s">
        <v>8759</v>
      </c>
      <c r="C4300" t="str">
        <f>IFERROR(VLOOKUP(Table1[[#This Row],[Ticker]],[1]!Table1[[Symbol]:[Industry]],2,FALSE),"-")</f>
        <v>-</v>
      </c>
      <c r="D4300" t="s">
        <v>617</v>
      </c>
      <c r="E4300">
        <v>12.381058975</v>
      </c>
      <c r="F4300">
        <v>14.15</v>
      </c>
      <c r="G4300">
        <v>-31.020431132991298</v>
      </c>
      <c r="H4300">
        <v>6.0777938981161501</v>
      </c>
      <c r="I4300">
        <v>-5.6120348820537798</v>
      </c>
      <c r="J4300">
        <v>-5.3931126369770102</v>
      </c>
      <c r="K4300">
        <v>13.8606480130862</v>
      </c>
      <c r="L4300">
        <v>13.4325858365124</v>
      </c>
      <c r="M4300">
        <v>56.817818686567101</v>
      </c>
      <c r="N4300">
        <v>2.29087431073668</v>
      </c>
      <c r="O4300">
        <v>55.830388692579497</v>
      </c>
      <c r="Q4300">
        <v>9.6844495250794999E-2</v>
      </c>
    </row>
    <row r="4301" spans="1:17" hidden="1" x14ac:dyDescent="0.3">
      <c r="A4301" t="s">
        <v>8760</v>
      </c>
      <c r="B4301" t="s">
        <v>8761</v>
      </c>
      <c r="C4301" t="str">
        <f>IFERROR(VLOOKUP(Table1[[#This Row],[Ticker]],[1]!Table1[[Symbol]:[Industry]],2,FALSE),"-")</f>
        <v>-</v>
      </c>
      <c r="D4301" t="s">
        <v>304</v>
      </c>
      <c r="E4301">
        <v>12.36600329</v>
      </c>
      <c r="F4301">
        <v>9.6999999999999993</v>
      </c>
      <c r="G4301">
        <v>23.8770047644445</v>
      </c>
      <c r="H4301">
        <v>8.5292662597297202</v>
      </c>
      <c r="I4301">
        <v>56.692639848250202</v>
      </c>
      <c r="J4301">
        <v>-1.2750618476839399</v>
      </c>
      <c r="K4301">
        <v>7.4558110420013204</v>
      </c>
      <c r="L4301">
        <v>6.1263673267176699</v>
      </c>
      <c r="M4301">
        <v>97.187459567895004</v>
      </c>
      <c r="N4301">
        <v>0.45713503149821899</v>
      </c>
      <c r="O4301">
        <v>0</v>
      </c>
      <c r="P4301">
        <v>94</v>
      </c>
    </row>
    <row r="4302" spans="1:17" hidden="1" x14ac:dyDescent="0.3">
      <c r="A4302" t="s">
        <v>8762</v>
      </c>
      <c r="B4302" t="s">
        <v>8763</v>
      </c>
      <c r="C4302" t="str">
        <f>IFERROR(VLOOKUP(Table1[[#This Row],[Ticker]],[1]!Table1[[Symbol]:[Industry]],2,FALSE),"-")</f>
        <v>-</v>
      </c>
      <c r="D4302" t="s">
        <v>401</v>
      </c>
      <c r="E4302">
        <v>12.366</v>
      </c>
      <c r="F4302">
        <v>9.06</v>
      </c>
      <c r="G4302">
        <v>200.18709455454299</v>
      </c>
      <c r="H4302">
        <v>-8.2357912561445499</v>
      </c>
      <c r="I4302">
        <v>48.607960179976097</v>
      </c>
      <c r="J4302">
        <v>-3.7160503392572002</v>
      </c>
      <c r="K4302">
        <v>7.5567369393539598</v>
      </c>
      <c r="L4302">
        <v>5.7790317912364397</v>
      </c>
      <c r="M4302">
        <v>87.604548010203402</v>
      </c>
      <c r="N4302">
        <v>1.6535563298020499</v>
      </c>
      <c r="O4302">
        <v>8.1677704194260397</v>
      </c>
      <c r="P4302">
        <v>244.486692015209</v>
      </c>
      <c r="Q4302">
        <v>0.147431282418897</v>
      </c>
    </row>
    <row r="4303" spans="1:17" hidden="1" x14ac:dyDescent="0.3">
      <c r="A4303" t="s">
        <v>8764</v>
      </c>
      <c r="B4303" t="s">
        <v>8765</v>
      </c>
      <c r="C4303" t="str">
        <f>IFERROR(VLOOKUP(Table1[[#This Row],[Ticker]],[1]!Table1[[Symbol]:[Industry]],2,FALSE),"-")</f>
        <v>-</v>
      </c>
      <c r="D4303" t="s">
        <v>617</v>
      </c>
      <c r="E4303">
        <v>12.326281622</v>
      </c>
      <c r="F4303">
        <v>12.34</v>
      </c>
      <c r="G4303">
        <v>69.8994000906373</v>
      </c>
      <c r="H4303">
        <v>35.687906057631899</v>
      </c>
      <c r="I4303">
        <v>2.8945668177263801</v>
      </c>
      <c r="J4303">
        <v>7.2042008251271099</v>
      </c>
      <c r="K4303">
        <v>9.7568912302489892</v>
      </c>
      <c r="L4303">
        <v>8.8803526404595203</v>
      </c>
      <c r="M4303">
        <v>70.561253330894303</v>
      </c>
      <c r="N4303">
        <v>2.9247734043498901</v>
      </c>
      <c r="O4303">
        <v>23.9870340356564</v>
      </c>
      <c r="P4303">
        <v>131.086142322097</v>
      </c>
      <c r="Q4303">
        <v>8.7972543619694005E-2</v>
      </c>
    </row>
    <row r="4304" spans="1:17" hidden="1" x14ac:dyDescent="0.3">
      <c r="A4304" t="s">
        <v>8766</v>
      </c>
      <c r="B4304" t="s">
        <v>8767</v>
      </c>
      <c r="C4304" t="str">
        <f>IFERROR(VLOOKUP(Table1[[#This Row],[Ticker]],[1]!Table1[[Symbol]:[Industry]],2,FALSE),"-")</f>
        <v>-</v>
      </c>
      <c r="D4304" t="s">
        <v>401</v>
      </c>
      <c r="E4304">
        <v>12.31875</v>
      </c>
      <c r="F4304">
        <v>1.5</v>
      </c>
      <c r="G4304">
        <v>26.1613870488268</v>
      </c>
      <c r="H4304">
        <v>5.7236986216262098</v>
      </c>
      <c r="I4304">
        <v>15.1156317421338</v>
      </c>
      <c r="J4304">
        <v>9.2088091200579996</v>
      </c>
      <c r="K4304">
        <v>1.26782410903688</v>
      </c>
      <c r="L4304">
        <v>1.26986836953023</v>
      </c>
      <c r="M4304">
        <v>89.808250687355198</v>
      </c>
      <c r="N4304">
        <v>1.8034723806022901</v>
      </c>
      <c r="O4304">
        <v>34.6666666666666</v>
      </c>
      <c r="P4304">
        <v>80.722891566265005</v>
      </c>
      <c r="Q4304">
        <v>0.102263298372432</v>
      </c>
    </row>
    <row r="4305" spans="1:17" hidden="1" x14ac:dyDescent="0.3">
      <c r="A4305" t="s">
        <v>8768</v>
      </c>
      <c r="B4305" t="s">
        <v>8769</v>
      </c>
      <c r="C4305" t="str">
        <f>IFERROR(VLOOKUP(Table1[[#This Row],[Ticker]],[1]!Table1[[Symbol]:[Industry]],2,FALSE),"-")</f>
        <v>-</v>
      </c>
      <c r="D4305" t="s">
        <v>95</v>
      </c>
      <c r="E4305">
        <v>12.31809</v>
      </c>
      <c r="F4305">
        <v>37.67</v>
      </c>
      <c r="G4305">
        <v>-11.133024623996</v>
      </c>
      <c r="H4305">
        <v>107.222281644609</v>
      </c>
      <c r="I4305">
        <v>58.141522453018297</v>
      </c>
      <c r="J4305">
        <v>20.187361984408099</v>
      </c>
      <c r="K4305">
        <v>22.745562592895499</v>
      </c>
      <c r="L4305">
        <v>22.097820163063599</v>
      </c>
      <c r="M4305">
        <v>99.994823137789695</v>
      </c>
      <c r="N4305">
        <v>3.6564605745359899</v>
      </c>
      <c r="O4305">
        <v>0</v>
      </c>
      <c r="P4305">
        <v>147.82894736842101</v>
      </c>
    </row>
    <row r="4306" spans="1:17" hidden="1" x14ac:dyDescent="0.3">
      <c r="A4306" t="s">
        <v>8770</v>
      </c>
      <c r="B4306" t="s">
        <v>8771</v>
      </c>
      <c r="C4306" t="str">
        <f>IFERROR(VLOOKUP(Table1[[#This Row],[Ticker]],[1]!Table1[[Symbol]:[Industry]],2,FALSE),"-")</f>
        <v>-</v>
      </c>
      <c r="D4306" t="s">
        <v>448</v>
      </c>
      <c r="E4306">
        <v>12.28326813</v>
      </c>
      <c r="F4306">
        <v>36.54</v>
      </c>
      <c r="G4306">
        <v>-20.110318773440799</v>
      </c>
      <c r="H4306">
        <v>1.2596822133496699</v>
      </c>
      <c r="I4306">
        <v>-14.614952624170201</v>
      </c>
      <c r="J4306">
        <v>1.9105337201830801</v>
      </c>
      <c r="K4306">
        <v>36.3600384613312</v>
      </c>
      <c r="L4306">
        <v>36.345121627858902</v>
      </c>
      <c r="M4306">
        <v>43.153298452890297</v>
      </c>
      <c r="N4306">
        <v>1.55160826465729</v>
      </c>
      <c r="O4306">
        <v>40.667761357416502</v>
      </c>
      <c r="P4306">
        <v>17.115384615384599</v>
      </c>
      <c r="Q4306">
        <v>7.7344251595963004E-2</v>
      </c>
    </row>
    <row r="4307" spans="1:17" hidden="1" x14ac:dyDescent="0.3">
      <c r="A4307" t="s">
        <v>8772</v>
      </c>
      <c r="B4307" t="s">
        <v>8773</v>
      </c>
      <c r="C4307" t="str">
        <f>IFERROR(VLOOKUP(Table1[[#This Row],[Ticker]],[1]!Table1[[Symbol]:[Industry]],2,FALSE),"-")</f>
        <v>-</v>
      </c>
      <c r="D4307" t="s">
        <v>802</v>
      </c>
      <c r="E4307">
        <v>12.2825448</v>
      </c>
      <c r="F4307">
        <v>317.60000000000002</v>
      </c>
      <c r="G4307">
        <v>76.425142776369</v>
      </c>
      <c r="H4307">
        <v>-12.3636431938671</v>
      </c>
      <c r="I4307">
        <v>-46.356050771301497</v>
      </c>
      <c r="J4307">
        <v>16.1491805765584</v>
      </c>
      <c r="K4307">
        <v>324.54568919705002</v>
      </c>
      <c r="L4307">
        <v>291.99060340979798</v>
      </c>
      <c r="M4307">
        <v>67.835239622329098</v>
      </c>
      <c r="N4307">
        <v>1.5681818181818099</v>
      </c>
      <c r="O4307">
        <v>52.329974811083098</v>
      </c>
      <c r="P4307">
        <v>163.78737541528201</v>
      </c>
    </row>
    <row r="4308" spans="1:17" hidden="1" x14ac:dyDescent="0.3">
      <c r="A4308" t="s">
        <v>8774</v>
      </c>
      <c r="B4308" t="s">
        <v>8775</v>
      </c>
      <c r="C4308" t="str">
        <f>IFERROR(VLOOKUP(Table1[[#This Row],[Ticker]],[1]!Table1[[Symbol]:[Industry]],2,FALSE),"-")</f>
        <v>-</v>
      </c>
      <c r="D4308" t="s">
        <v>216</v>
      </c>
      <c r="E4308">
        <v>12.2811845</v>
      </c>
      <c r="F4308">
        <v>17.03</v>
      </c>
      <c r="G4308">
        <v>158.007300425522</v>
      </c>
      <c r="H4308">
        <v>42.9510085762088</v>
      </c>
      <c r="I4308">
        <v>69.360139964007004</v>
      </c>
      <c r="J4308">
        <v>6.8155530390474404</v>
      </c>
      <c r="K4308">
        <v>12.127667219983801</v>
      </c>
      <c r="L4308">
        <v>9.5439389407728807</v>
      </c>
      <c r="M4308">
        <v>99.863920118138495</v>
      </c>
      <c r="N4308">
        <v>1.9074631950096199</v>
      </c>
      <c r="O4308">
        <v>0</v>
      </c>
      <c r="P4308">
        <v>196.173913043478</v>
      </c>
      <c r="Q4308">
        <v>0.124782615263156</v>
      </c>
    </row>
    <row r="4309" spans="1:17" hidden="1" x14ac:dyDescent="0.3">
      <c r="A4309" t="s">
        <v>8776</v>
      </c>
      <c r="B4309" t="s">
        <v>8777</v>
      </c>
      <c r="C4309" t="str">
        <f>IFERROR(VLOOKUP(Table1[[#This Row],[Ticker]],[1]!Table1[[Symbol]:[Industry]],2,FALSE),"-")</f>
        <v>-</v>
      </c>
      <c r="D4309" t="s">
        <v>546</v>
      </c>
      <c r="E4309">
        <v>12.272106300000001</v>
      </c>
      <c r="F4309">
        <v>36.51</v>
      </c>
      <c r="G4309">
        <v>407.63893626360198</v>
      </c>
      <c r="H4309">
        <v>36.160202900644798</v>
      </c>
      <c r="I4309">
        <v>101.256333468729</v>
      </c>
      <c r="J4309">
        <v>20.205902176067301</v>
      </c>
      <c r="K4309">
        <v>25.6150818299745</v>
      </c>
      <c r="L4309">
        <v>20.056954569438499</v>
      </c>
      <c r="M4309">
        <v>95.7569322787256</v>
      </c>
      <c r="N4309">
        <v>1.6385849985443299</v>
      </c>
      <c r="O4309">
        <v>0</v>
      </c>
      <c r="P4309">
        <v>582.42990654205596</v>
      </c>
      <c r="Q4309">
        <v>8.7170750574825998E-2</v>
      </c>
    </row>
    <row r="4310" spans="1:17" hidden="1" x14ac:dyDescent="0.3">
      <c r="A4310" t="s">
        <v>8778</v>
      </c>
      <c r="B4310" t="s">
        <v>8779</v>
      </c>
      <c r="C4310" t="str">
        <f>IFERROR(VLOOKUP(Table1[[#This Row],[Ticker]],[1]!Table1[[Symbol]:[Industry]],2,FALSE),"-")</f>
        <v>-</v>
      </c>
      <c r="D4310" t="s">
        <v>948</v>
      </c>
      <c r="E4310">
        <v>12.26</v>
      </c>
      <c r="F4310">
        <v>6.13</v>
      </c>
      <c r="G4310">
        <v>-30.315004776402201</v>
      </c>
      <c r="H4310">
        <v>-3.7387581135577901</v>
      </c>
      <c r="I4310">
        <v>-26.148670588968098</v>
      </c>
      <c r="J4310">
        <v>-1.60346907264288</v>
      </c>
      <c r="K4310">
        <v>6.2070681332618696</v>
      </c>
      <c r="L4310">
        <v>6.6270734128872499</v>
      </c>
      <c r="M4310">
        <v>53.887424806065901</v>
      </c>
      <c r="N4310">
        <v>0.93812187809405201</v>
      </c>
      <c r="O4310">
        <v>45.187601957585599</v>
      </c>
      <c r="P4310">
        <v>15.442561205273</v>
      </c>
      <c r="Q4310">
        <v>6.3781045681824994E-2</v>
      </c>
    </row>
    <row r="4311" spans="1:17" hidden="1" x14ac:dyDescent="0.3">
      <c r="A4311" t="s">
        <v>8780</v>
      </c>
      <c r="B4311" t="s">
        <v>8781</v>
      </c>
      <c r="C4311" t="str">
        <f>IFERROR(VLOOKUP(Table1[[#This Row],[Ticker]],[1]!Table1[[Symbol]:[Industry]],2,FALSE),"-")</f>
        <v>-</v>
      </c>
      <c r="D4311" t="s">
        <v>617</v>
      </c>
      <c r="E4311">
        <v>12.241988544</v>
      </c>
      <c r="F4311">
        <v>24.94</v>
      </c>
      <c r="G4311">
        <v>-10.151970744351599</v>
      </c>
      <c r="H4311">
        <v>-3.2106945281693799</v>
      </c>
      <c r="I4311">
        <v>-15.5979098904096</v>
      </c>
      <c r="J4311">
        <v>-4.3149355152717801</v>
      </c>
      <c r="K4311">
        <v>24.634280891711999</v>
      </c>
      <c r="L4311">
        <v>24.622567993220201</v>
      </c>
      <c r="M4311">
        <v>46.983285961345103</v>
      </c>
      <c r="N4311">
        <v>1.28932961631347</v>
      </c>
      <c r="O4311">
        <v>51.964715316760199</v>
      </c>
      <c r="P4311">
        <v>28.556701030927801</v>
      </c>
      <c r="Q4311">
        <v>2.5628687847876998E-2</v>
      </c>
    </row>
    <row r="4312" spans="1:17" hidden="1" x14ac:dyDescent="0.3">
      <c r="A4312" t="s">
        <v>8782</v>
      </c>
      <c r="B4312" t="s">
        <v>8783</v>
      </c>
      <c r="C4312" t="str">
        <f>IFERROR(VLOOKUP(Table1[[#This Row],[Ticker]],[1]!Table1[[Symbol]:[Industry]],2,FALSE),"-")</f>
        <v>-</v>
      </c>
      <c r="D4312" t="s">
        <v>614</v>
      </c>
      <c r="E4312">
        <v>12.236359999999999</v>
      </c>
      <c r="F4312">
        <v>10.18</v>
      </c>
      <c r="G4312">
        <v>321.13746360384999</v>
      </c>
      <c r="H4312">
        <v>13.750558125758401</v>
      </c>
      <c r="I4312">
        <v>9.9131553390078508</v>
      </c>
      <c r="J4312">
        <v>14.3387641356295</v>
      </c>
      <c r="K4312">
        <v>8.5828680668365198</v>
      </c>
      <c r="L4312">
        <v>7.2350725222399896</v>
      </c>
      <c r="M4312">
        <v>79.478416711584799</v>
      </c>
      <c r="N4312">
        <v>0.90615349065195105</v>
      </c>
      <c r="O4312">
        <v>18.762278978388998</v>
      </c>
      <c r="P4312">
        <v>389.423076923076</v>
      </c>
      <c r="Q4312">
        <v>0.14883436995549101</v>
      </c>
    </row>
    <row r="4313" spans="1:17" hidden="1" x14ac:dyDescent="0.3">
      <c r="A4313" t="s">
        <v>8784</v>
      </c>
      <c r="B4313" t="s">
        <v>8785</v>
      </c>
      <c r="C4313" t="str">
        <f>IFERROR(VLOOKUP(Table1[[#This Row],[Ticker]],[1]!Table1[[Symbol]:[Industry]],2,FALSE),"-")</f>
        <v>-</v>
      </c>
      <c r="D4313" t="s">
        <v>384</v>
      </c>
      <c r="E4313">
        <v>12.231669999999999</v>
      </c>
      <c r="F4313">
        <v>9.35</v>
      </c>
      <c r="G4313">
        <v>12.146235533675201</v>
      </c>
      <c r="H4313">
        <v>24.190698970828802</v>
      </c>
      <c r="I4313">
        <v>26.5155061928557</v>
      </c>
      <c r="J4313">
        <v>-1.2750618476839399</v>
      </c>
      <c r="K4313">
        <v>7.1117993478473602</v>
      </c>
      <c r="L4313">
        <v>7.1202972292946098</v>
      </c>
      <c r="M4313">
        <v>62.432071521513102</v>
      </c>
      <c r="N4313">
        <v>1.0264325735205899</v>
      </c>
      <c r="O4313">
        <v>5.3475935828876997</v>
      </c>
      <c r="P4313">
        <v>136.70886075949301</v>
      </c>
      <c r="Q4313">
        <v>1.2081162943962999E-2</v>
      </c>
    </row>
    <row r="4314" spans="1:17" hidden="1" x14ac:dyDescent="0.3">
      <c r="A4314" t="s">
        <v>8786</v>
      </c>
      <c r="B4314" t="s">
        <v>8787</v>
      </c>
      <c r="C4314" t="str">
        <f>IFERROR(VLOOKUP(Table1[[#This Row],[Ticker]],[1]!Table1[[Symbol]:[Industry]],2,FALSE),"-")</f>
        <v>-</v>
      </c>
      <c r="D4314" t="s">
        <v>718</v>
      </c>
      <c r="E4314">
        <v>12.214835947999999</v>
      </c>
      <c r="F4314">
        <v>2619.25</v>
      </c>
      <c r="G4314">
        <v>1.5196067784559999</v>
      </c>
      <c r="H4314">
        <v>-2.6983994767272801</v>
      </c>
      <c r="I4314">
        <v>0.89569457088891702</v>
      </c>
      <c r="J4314">
        <v>-0.42668549111125498</v>
      </c>
      <c r="K4314">
        <v>2493.92451775877</v>
      </c>
      <c r="L4314">
        <v>2327.6332626686399</v>
      </c>
      <c r="M4314">
        <v>57.569699091115801</v>
      </c>
      <c r="N4314">
        <v>0.22003146510638399</v>
      </c>
      <c r="O4314">
        <v>0.93920015271546897</v>
      </c>
      <c r="P4314">
        <v>29.923115079365001</v>
      </c>
      <c r="Q4314">
        <v>2.2268006150822001E-2</v>
      </c>
    </row>
    <row r="4315" spans="1:17" hidden="1" x14ac:dyDescent="0.3">
      <c r="A4315" t="s">
        <v>8788</v>
      </c>
      <c r="B4315" t="s">
        <v>8789</v>
      </c>
      <c r="C4315" t="str">
        <f>IFERROR(VLOOKUP(Table1[[#This Row],[Ticker]],[1]!Table1[[Symbol]:[Industry]],2,FALSE),"-")</f>
        <v>-</v>
      </c>
      <c r="D4315" t="s">
        <v>546</v>
      </c>
      <c r="E4315">
        <v>12.184060000000001</v>
      </c>
      <c r="F4315">
        <v>44.76</v>
      </c>
      <c r="G4315">
        <v>-38.511718458167401</v>
      </c>
      <c r="H4315">
        <v>0.58234614597199597</v>
      </c>
      <c r="I4315">
        <v>-20.371796779743299</v>
      </c>
      <c r="J4315">
        <v>3.2284829599558802</v>
      </c>
      <c r="K4315">
        <v>40.599070182727203</v>
      </c>
      <c r="M4315">
        <v>28.727285936777299</v>
      </c>
      <c r="N4315">
        <v>0.304810929810929</v>
      </c>
      <c r="O4315">
        <v>26.4075067024128</v>
      </c>
      <c r="P4315">
        <v>20.940286409078599</v>
      </c>
    </row>
    <row r="4316" spans="1:17" hidden="1" x14ac:dyDescent="0.3">
      <c r="A4316" t="s">
        <v>8790</v>
      </c>
      <c r="B4316" t="s">
        <v>8791</v>
      </c>
      <c r="C4316" t="str">
        <f>IFERROR(VLOOKUP(Table1[[#This Row],[Ticker]],[1]!Table1[[Symbol]:[Industry]],2,FALSE),"-")</f>
        <v>-</v>
      </c>
      <c r="D4316" t="s">
        <v>546</v>
      </c>
      <c r="E4316">
        <v>12.177652200000001</v>
      </c>
      <c r="F4316">
        <v>40.58</v>
      </c>
      <c r="G4316">
        <v>71.254762665458202</v>
      </c>
      <c r="H4316">
        <v>-17.621258042569298</v>
      </c>
      <c r="I4316">
        <v>-34.412190145930403</v>
      </c>
      <c r="J4316">
        <v>-1.2750618476839399</v>
      </c>
      <c r="K4316">
        <v>48.6245429587511</v>
      </c>
      <c r="L4316">
        <v>48.105868603811601</v>
      </c>
      <c r="M4316">
        <v>20.228854783483399</v>
      </c>
      <c r="N4316">
        <v>0.62052388613329601</v>
      </c>
      <c r="O4316">
        <v>80.877279448003904</v>
      </c>
      <c r="P4316">
        <v>96.608527131782907</v>
      </c>
    </row>
    <row r="4317" spans="1:17" hidden="1" x14ac:dyDescent="0.3">
      <c r="A4317" t="s">
        <v>8792</v>
      </c>
      <c r="B4317" t="s">
        <v>8793</v>
      </c>
      <c r="C4317" t="str">
        <f>IFERROR(VLOOKUP(Table1[[#This Row],[Ticker]],[1]!Table1[[Symbol]:[Industry]],2,FALSE),"-")</f>
        <v>-</v>
      </c>
      <c r="D4317" t="s">
        <v>617</v>
      </c>
      <c r="E4317">
        <v>12.159905804999999</v>
      </c>
      <c r="F4317">
        <v>15</v>
      </c>
      <c r="G4317">
        <v>-0.60793247637568004</v>
      </c>
      <c r="H4317">
        <v>-14.5399590518038</v>
      </c>
      <c r="I4317">
        <v>-20.5248340035279</v>
      </c>
      <c r="J4317">
        <v>-6.7109641706729297</v>
      </c>
      <c r="K4317">
        <v>13.8586822043774</v>
      </c>
      <c r="L4317">
        <v>11.688112884666101</v>
      </c>
      <c r="M4317">
        <v>75.1333248830108</v>
      </c>
      <c r="N4317">
        <v>6.7180948409664695E-2</v>
      </c>
      <c r="O4317">
        <v>11.2666666666666</v>
      </c>
      <c r="P4317">
        <v>108.333333333333</v>
      </c>
    </row>
    <row r="4318" spans="1:17" hidden="1" x14ac:dyDescent="0.3">
      <c r="A4318" t="s">
        <v>8794</v>
      </c>
      <c r="B4318" t="s">
        <v>8795</v>
      </c>
      <c r="C4318" t="str">
        <f>IFERROR(VLOOKUP(Table1[[#This Row],[Ticker]],[1]!Table1[[Symbol]:[Industry]],2,FALSE),"-")</f>
        <v>-</v>
      </c>
      <c r="D4318" t="s">
        <v>718</v>
      </c>
      <c r="E4318">
        <v>12.120252429999899</v>
      </c>
      <c r="F4318">
        <v>38.020000000000003</v>
      </c>
      <c r="G4318">
        <v>12.6498652977406</v>
      </c>
      <c r="H4318">
        <v>-3.49834568350437</v>
      </c>
      <c r="I4318">
        <v>4.2661008241842797</v>
      </c>
      <c r="J4318">
        <v>-1.5902706735310601</v>
      </c>
      <c r="K4318">
        <v>36.426237792301301</v>
      </c>
      <c r="L4318">
        <v>33.4325247137863</v>
      </c>
      <c r="M4318">
        <v>57.562155009737999</v>
      </c>
      <c r="N4318">
        <v>1.5491124046112399</v>
      </c>
      <c r="O4318">
        <v>1.18358758548131</v>
      </c>
      <c r="P4318">
        <v>42.771310552008998</v>
      </c>
    </row>
    <row r="4319" spans="1:17" hidden="1" x14ac:dyDescent="0.3">
      <c r="A4319" t="s">
        <v>8796</v>
      </c>
      <c r="B4319" t="s">
        <v>8797</v>
      </c>
      <c r="C4319" t="str">
        <f>IFERROR(VLOOKUP(Table1[[#This Row],[Ticker]],[1]!Table1[[Symbol]:[Industry]],2,FALSE),"-")</f>
        <v>-</v>
      </c>
      <c r="D4319" t="s">
        <v>448</v>
      </c>
      <c r="E4319">
        <v>12.114098500000001</v>
      </c>
      <c r="F4319">
        <v>26.81</v>
      </c>
      <c r="G4319">
        <v>74.125402200341895</v>
      </c>
      <c r="H4319">
        <v>26.689811573214399</v>
      </c>
      <c r="I4319">
        <v>7.4179230863639098</v>
      </c>
      <c r="J4319">
        <v>24.202928370190602</v>
      </c>
      <c r="K4319">
        <v>22.0856931571345</v>
      </c>
      <c r="L4319">
        <v>20.367544069268899</v>
      </c>
      <c r="M4319">
        <v>73.489643176605497</v>
      </c>
      <c r="N4319">
        <v>2.8373883304508301</v>
      </c>
      <c r="O4319">
        <v>19.358448340171499</v>
      </c>
      <c r="P4319">
        <v>128.36456558773401</v>
      </c>
      <c r="Q4319">
        <v>5.4076510609847001E-2</v>
      </c>
    </row>
    <row r="4320" spans="1:17" hidden="1" x14ac:dyDescent="0.3">
      <c r="A4320" t="s">
        <v>8798</v>
      </c>
      <c r="B4320" t="s">
        <v>8799</v>
      </c>
      <c r="C4320" t="str">
        <f>IFERROR(VLOOKUP(Table1[[#This Row],[Ticker]],[1]!Table1[[Symbol]:[Industry]],2,FALSE),"-")</f>
        <v>-</v>
      </c>
      <c r="E4320">
        <v>12.102664799999999</v>
      </c>
      <c r="F4320">
        <v>34.6</v>
      </c>
      <c r="G4320">
        <v>41.072401959841699</v>
      </c>
      <c r="H4320">
        <v>-13.3409996229745</v>
      </c>
      <c r="I4320">
        <v>-37.944793147580597</v>
      </c>
      <c r="J4320">
        <v>-7.1417285143506097</v>
      </c>
      <c r="K4320">
        <v>43.520462834378201</v>
      </c>
      <c r="L4320">
        <v>44.886368014368102</v>
      </c>
      <c r="M4320">
        <v>18.145540107010898</v>
      </c>
      <c r="N4320">
        <v>0.36656858891571598</v>
      </c>
      <c r="O4320">
        <v>131.011560693641</v>
      </c>
      <c r="P4320">
        <v>123.803363518758</v>
      </c>
      <c r="Q4320">
        <v>6.6746477688955003E-2</v>
      </c>
    </row>
    <row r="4321" spans="1:17" hidden="1" x14ac:dyDescent="0.3">
      <c r="A4321" t="s">
        <v>8800</v>
      </c>
      <c r="B4321" t="s">
        <v>8801</v>
      </c>
      <c r="C4321" t="str">
        <f>IFERROR(VLOOKUP(Table1[[#This Row],[Ticker]],[1]!Table1[[Symbol]:[Industry]],2,FALSE),"-")</f>
        <v>-</v>
      </c>
      <c r="D4321" t="s">
        <v>546</v>
      </c>
      <c r="E4321">
        <v>12.042</v>
      </c>
      <c r="F4321">
        <v>20.07</v>
      </c>
      <c r="G4321">
        <v>8.4462355336752797</v>
      </c>
      <c r="H4321">
        <v>33.3944874119492</v>
      </c>
      <c r="I4321">
        <v>25.556960258298801</v>
      </c>
      <c r="J4321">
        <v>2.1529499054992001</v>
      </c>
      <c r="K4321">
        <v>17.3532080872377</v>
      </c>
      <c r="L4321">
        <v>15.1580298823313</v>
      </c>
      <c r="M4321">
        <v>50.787928476873503</v>
      </c>
      <c r="N4321">
        <v>2.2325377393539498</v>
      </c>
      <c r="O4321">
        <v>17.9870453413054</v>
      </c>
      <c r="P4321">
        <v>143.272727272727</v>
      </c>
      <c r="Q4321">
        <v>9.6351416590955002E-2</v>
      </c>
    </row>
    <row r="4322" spans="1:17" hidden="1" x14ac:dyDescent="0.3">
      <c r="A4322" t="s">
        <v>8802</v>
      </c>
      <c r="B4322" t="s">
        <v>8803</v>
      </c>
      <c r="C4322" t="str">
        <f>IFERROR(VLOOKUP(Table1[[#This Row],[Ticker]],[1]!Table1[[Symbol]:[Industry]],2,FALSE),"-")</f>
        <v>-</v>
      </c>
      <c r="D4322" t="s">
        <v>401</v>
      </c>
      <c r="E4322">
        <v>11.967558349999999</v>
      </c>
      <c r="F4322">
        <v>9.1300000000000008</v>
      </c>
      <c r="G4322">
        <v>117.27781448104299</v>
      </c>
      <c r="H4322">
        <v>16.945002570202799</v>
      </c>
      <c r="I4322">
        <v>35.971055745649998</v>
      </c>
      <c r="J4322">
        <v>5.73130757906765</v>
      </c>
      <c r="K4322">
        <v>7.2562716133069403</v>
      </c>
      <c r="L4322">
        <v>6.6687360028236302</v>
      </c>
      <c r="M4322">
        <v>87.918877262606401</v>
      </c>
      <c r="N4322">
        <v>2.6421313774311002</v>
      </c>
      <c r="O4322">
        <v>1.2048192771084201</v>
      </c>
      <c r="P4322">
        <v>220.35087719298201</v>
      </c>
      <c r="Q4322">
        <v>0.163648144733886</v>
      </c>
    </row>
    <row r="4323" spans="1:17" hidden="1" x14ac:dyDescent="0.3">
      <c r="A4323" t="s">
        <v>8804</v>
      </c>
      <c r="B4323" t="s">
        <v>8805</v>
      </c>
      <c r="C4323" t="str">
        <f>IFERROR(VLOOKUP(Table1[[#This Row],[Ticker]],[1]!Table1[[Symbol]:[Industry]],2,FALSE),"-")</f>
        <v>-</v>
      </c>
      <c r="D4323" t="s">
        <v>140</v>
      </c>
      <c r="E4323">
        <v>11.954800000000001</v>
      </c>
      <c r="F4323">
        <v>31.46</v>
      </c>
      <c r="G4323">
        <v>197.312902200341</v>
      </c>
      <c r="H4323">
        <v>5.2121038196283003</v>
      </c>
      <c r="I4323">
        <v>2.4802482274667401</v>
      </c>
      <c r="J4323">
        <v>4.7758935663287803</v>
      </c>
      <c r="K4323">
        <v>29.061007266301399</v>
      </c>
      <c r="L4323">
        <v>26.004040999934901</v>
      </c>
      <c r="M4323">
        <v>72.586851237814102</v>
      </c>
      <c r="N4323">
        <v>1.62347075724467</v>
      </c>
      <c r="O4323">
        <v>35.123966942148698</v>
      </c>
      <c r="P4323">
        <v>230.80967402733901</v>
      </c>
    </row>
    <row r="4324" spans="1:17" hidden="1" x14ac:dyDescent="0.3">
      <c r="A4324" t="s">
        <v>8806</v>
      </c>
      <c r="B4324" t="s">
        <v>8807</v>
      </c>
      <c r="C4324" t="str">
        <f>IFERROR(VLOOKUP(Table1[[#This Row],[Ticker]],[1]!Table1[[Symbol]:[Industry]],2,FALSE),"-")</f>
        <v>-</v>
      </c>
      <c r="D4324" t="s">
        <v>617</v>
      </c>
      <c r="E4324">
        <v>11.941592</v>
      </c>
      <c r="F4324">
        <v>3980</v>
      </c>
      <c r="G4324">
        <v>7.3129022003419397</v>
      </c>
      <c r="H4324">
        <v>-13.185528202278601</v>
      </c>
      <c r="I4324">
        <v>-6.4425205941259396</v>
      </c>
      <c r="J4324">
        <v>0.25555039721401301</v>
      </c>
      <c r="K4324">
        <v>3904.7565243241302</v>
      </c>
      <c r="L4324">
        <v>3399.1484192113899</v>
      </c>
      <c r="M4324">
        <v>53.162931359616401</v>
      </c>
      <c r="N4324">
        <v>0.30425714636240903</v>
      </c>
      <c r="O4324">
        <v>19.2964824120603</v>
      </c>
      <c r="P4324">
        <v>106.74787667852701</v>
      </c>
      <c r="Q4324">
        <v>7.3031379295186993E-2</v>
      </c>
    </row>
    <row r="4325" spans="1:17" hidden="1" x14ac:dyDescent="0.3">
      <c r="A4325" t="s">
        <v>8808</v>
      </c>
      <c r="B4325" t="s">
        <v>8809</v>
      </c>
      <c r="C4325" t="str">
        <f>IFERROR(VLOOKUP(Table1[[#This Row],[Ticker]],[1]!Table1[[Symbol]:[Industry]],2,FALSE),"-")</f>
        <v>-</v>
      </c>
      <c r="D4325" t="s">
        <v>59</v>
      </c>
      <c r="E4325">
        <v>11.9316455</v>
      </c>
      <c r="F4325">
        <v>24.67</v>
      </c>
      <c r="G4325">
        <v>111.85777399521299</v>
      </c>
      <c r="H4325">
        <v>-7.4994418742415601</v>
      </c>
      <c r="I4325">
        <v>-20.9698019935594</v>
      </c>
      <c r="J4325">
        <v>-1.2750618476839399</v>
      </c>
      <c r="K4325">
        <v>24.462262493135299</v>
      </c>
      <c r="L4325">
        <v>21.383866035687099</v>
      </c>
      <c r="M4325">
        <v>97.755691246373402</v>
      </c>
      <c r="N4325">
        <v>1.75757575757575</v>
      </c>
      <c r="O4325">
        <v>15.4843940008106</v>
      </c>
      <c r="P4325">
        <v>228.933333333333</v>
      </c>
    </row>
    <row r="4326" spans="1:17" hidden="1" x14ac:dyDescent="0.3">
      <c r="A4326" t="s">
        <v>8810</v>
      </c>
      <c r="B4326" t="s">
        <v>8811</v>
      </c>
      <c r="C4326" t="str">
        <f>IFERROR(VLOOKUP(Table1[[#This Row],[Ticker]],[1]!Table1[[Symbol]:[Industry]],2,FALSE),"-")</f>
        <v>-</v>
      </c>
      <c r="D4326" t="s">
        <v>297</v>
      </c>
      <c r="E4326">
        <v>11.9305</v>
      </c>
      <c r="F4326">
        <v>2.5</v>
      </c>
      <c r="G4326">
        <v>11.258257391598701</v>
      </c>
      <c r="H4326">
        <v>3.1200271523071201</v>
      </c>
      <c r="I4326">
        <v>26.885876563225999</v>
      </c>
      <c r="J4326">
        <v>9.8360492634271601</v>
      </c>
      <c r="K4326">
        <v>2.2985837635089998</v>
      </c>
      <c r="L4326">
        <v>2.1068502878586499</v>
      </c>
      <c r="M4326">
        <v>66.419195265874507</v>
      </c>
      <c r="N4326">
        <v>0.51636085374509799</v>
      </c>
      <c r="O4326">
        <v>11.999999999999901</v>
      </c>
      <c r="P4326">
        <v>77.304964539007102</v>
      </c>
    </row>
    <row r="4327" spans="1:17" hidden="1" x14ac:dyDescent="0.3">
      <c r="A4327" t="s">
        <v>8812</v>
      </c>
      <c r="B4327" t="s">
        <v>4184</v>
      </c>
      <c r="C4327" t="str">
        <f>IFERROR(VLOOKUP(Table1[[#This Row],[Ticker]],[1]!Table1[[Symbol]:[Industry]],2,FALSE),"-")</f>
        <v>-</v>
      </c>
      <c r="D4327" t="s">
        <v>49</v>
      </c>
      <c r="E4327">
        <v>11.93</v>
      </c>
      <c r="F4327">
        <v>119.3</v>
      </c>
      <c r="M4327">
        <v>100</v>
      </c>
      <c r="N4327">
        <v>1</v>
      </c>
      <c r="Q4327">
        <v>5.4726977498741003E-2</v>
      </c>
    </row>
    <row r="4328" spans="1:17" hidden="1" x14ac:dyDescent="0.3">
      <c r="A4328" t="s">
        <v>8813</v>
      </c>
      <c r="B4328" t="s">
        <v>8814</v>
      </c>
      <c r="C4328" t="str">
        <f>IFERROR(VLOOKUP(Table1[[#This Row],[Ticker]],[1]!Table1[[Symbol]:[Industry]],2,FALSE),"-")</f>
        <v>-</v>
      </c>
      <c r="D4328" t="s">
        <v>1390</v>
      </c>
      <c r="E4328">
        <v>11.902448250000001</v>
      </c>
      <c r="F4328">
        <v>4.83</v>
      </c>
      <c r="G4328">
        <v>-24.518691397431098</v>
      </c>
      <c r="H4328">
        <v>-13.440035933647501</v>
      </c>
      <c r="I4328">
        <v>-30.138605546001699</v>
      </c>
      <c r="J4328">
        <v>8.17194276061098</v>
      </c>
      <c r="K4328">
        <v>4.7859068104547999</v>
      </c>
      <c r="L4328">
        <v>5.3797180754103104</v>
      </c>
      <c r="M4328">
        <v>61.657262049212797</v>
      </c>
      <c r="N4328">
        <v>0.180976441904484</v>
      </c>
      <c r="O4328">
        <v>63.561076604554799</v>
      </c>
      <c r="P4328">
        <v>22.588832487309599</v>
      </c>
      <c r="Q4328">
        <v>-1.4661395390343E-2</v>
      </c>
    </row>
    <row r="4329" spans="1:17" hidden="1" x14ac:dyDescent="0.3">
      <c r="A4329" t="s">
        <v>8815</v>
      </c>
      <c r="B4329" t="s">
        <v>8816</v>
      </c>
      <c r="C4329" t="str">
        <f>IFERROR(VLOOKUP(Table1[[#This Row],[Ticker]],[1]!Table1[[Symbol]:[Industry]],2,FALSE),"-")</f>
        <v>-</v>
      </c>
      <c r="D4329" t="s">
        <v>546</v>
      </c>
      <c r="E4329">
        <v>11.897264085512999</v>
      </c>
      <c r="F4329">
        <v>41.6</v>
      </c>
      <c r="G4329">
        <v>-15.125889532567401</v>
      </c>
      <c r="H4329">
        <v>-2.5019658520305401</v>
      </c>
      <c r="I4329">
        <v>-7.0055363034517901</v>
      </c>
      <c r="J4329">
        <v>-1.2750618476839399</v>
      </c>
      <c r="K4329">
        <v>40.509872111740101</v>
      </c>
      <c r="L4329">
        <v>39.418428089839999</v>
      </c>
      <c r="M4329">
        <v>100</v>
      </c>
      <c r="N4329">
        <v>0</v>
      </c>
      <c r="O4329">
        <v>0</v>
      </c>
      <c r="P4329">
        <v>10.227874933757199</v>
      </c>
    </row>
    <row r="4330" spans="1:17" hidden="1" x14ac:dyDescent="0.3">
      <c r="A4330" t="s">
        <v>8817</v>
      </c>
      <c r="B4330" t="s">
        <v>8818</v>
      </c>
      <c r="C4330" t="str">
        <f>IFERROR(VLOOKUP(Table1[[#This Row],[Ticker]],[1]!Table1[[Symbol]:[Industry]],2,FALSE),"-")</f>
        <v>-</v>
      </c>
      <c r="D4330" t="s">
        <v>230</v>
      </c>
      <c r="E4330">
        <v>11.893000000000001</v>
      </c>
      <c r="F4330">
        <v>16.989999999999998</v>
      </c>
      <c r="G4330">
        <v>-16.233661704603399</v>
      </c>
      <c r="H4330">
        <v>-5.1465006977709802</v>
      </c>
      <c r="I4330">
        <v>20.524288766380799</v>
      </c>
      <c r="J4330">
        <v>9.2011286285065204</v>
      </c>
      <c r="K4330">
        <v>16.571266614833799</v>
      </c>
      <c r="L4330">
        <v>15.938205774869701</v>
      </c>
      <c r="M4330">
        <v>57.433236693309198</v>
      </c>
      <c r="N4330">
        <v>1.6058707510880299</v>
      </c>
      <c r="O4330">
        <v>33.490288404944103</v>
      </c>
      <c r="P4330">
        <v>38.580750407830301</v>
      </c>
      <c r="Q4330">
        <v>3.8306112133274998E-2</v>
      </c>
    </row>
    <row r="4331" spans="1:17" hidden="1" x14ac:dyDescent="0.3">
      <c r="A4331" t="s">
        <v>8819</v>
      </c>
      <c r="B4331" t="s">
        <v>8820</v>
      </c>
      <c r="C4331" t="str">
        <f>IFERROR(VLOOKUP(Table1[[#This Row],[Ticker]],[1]!Table1[[Symbol]:[Industry]],2,FALSE),"-")</f>
        <v>-</v>
      </c>
      <c r="D4331" t="s">
        <v>230</v>
      </c>
      <c r="E4331">
        <v>11.88801024</v>
      </c>
      <c r="F4331">
        <v>43.52</v>
      </c>
      <c r="G4331">
        <v>36.430622150775598</v>
      </c>
      <c r="H4331">
        <v>-2.5489468247366101</v>
      </c>
      <c r="I4331">
        <v>12.3043284341201</v>
      </c>
      <c r="J4331">
        <v>13.5263821956373</v>
      </c>
      <c r="K4331">
        <v>44.284037577593203</v>
      </c>
      <c r="L4331">
        <v>40.034306424639801</v>
      </c>
      <c r="M4331">
        <v>52.4642054130993</v>
      </c>
      <c r="N4331">
        <v>2.6769548888891999</v>
      </c>
      <c r="O4331">
        <v>22.449448529411701</v>
      </c>
      <c r="P4331">
        <v>110.750605326876</v>
      </c>
      <c r="Q4331">
        <v>0.120724762838073</v>
      </c>
    </row>
    <row r="4332" spans="1:17" hidden="1" x14ac:dyDescent="0.3">
      <c r="A4332" t="s">
        <v>8821</v>
      </c>
      <c r="B4332" t="s">
        <v>8822</v>
      </c>
      <c r="C4332" t="str">
        <f>IFERROR(VLOOKUP(Table1[[#This Row],[Ticker]],[1]!Table1[[Symbol]:[Industry]],2,FALSE),"-")</f>
        <v>-</v>
      </c>
      <c r="D4332" t="s">
        <v>1442</v>
      </c>
      <c r="E4332">
        <v>11.82789</v>
      </c>
      <c r="F4332">
        <v>38.39</v>
      </c>
      <c r="G4332">
        <v>117.416376360257</v>
      </c>
      <c r="H4332">
        <v>74.8108881374812</v>
      </c>
      <c r="I4332">
        <v>22.001709170021201</v>
      </c>
      <c r="J4332">
        <v>-1.7679983912052499</v>
      </c>
      <c r="K4332">
        <v>25.249281437038299</v>
      </c>
      <c r="L4332">
        <v>23.333219785300098</v>
      </c>
      <c r="M4332">
        <v>2.2799214161594E-2</v>
      </c>
      <c r="N4332">
        <v>0.68062827225130795</v>
      </c>
      <c r="O4332">
        <v>0</v>
      </c>
      <c r="P4332">
        <v>156.10406937958601</v>
      </c>
    </row>
    <row r="4333" spans="1:17" hidden="1" x14ac:dyDescent="0.3">
      <c r="A4333" t="s">
        <v>8823</v>
      </c>
      <c r="B4333" t="s">
        <v>8824</v>
      </c>
      <c r="C4333" t="str">
        <f>IFERROR(VLOOKUP(Table1[[#This Row],[Ticker]],[1]!Table1[[Symbol]:[Industry]],2,FALSE),"-")</f>
        <v>-</v>
      </c>
      <c r="D4333" t="s">
        <v>59</v>
      </c>
      <c r="E4333">
        <v>11.791779999999999</v>
      </c>
      <c r="F4333">
        <v>20.02</v>
      </c>
      <c r="G4333">
        <v>95.130817031472603</v>
      </c>
      <c r="H4333">
        <v>-32.837650283747898</v>
      </c>
      <c r="I4333">
        <v>173.18217285952201</v>
      </c>
      <c r="J4333">
        <v>-8.9604144697454196</v>
      </c>
      <c r="K4333">
        <v>21.906295167364298</v>
      </c>
      <c r="L4333">
        <v>14.7674266532965</v>
      </c>
      <c r="M4333">
        <v>6.92869248844754</v>
      </c>
      <c r="N4333">
        <v>0.24122722043435599</v>
      </c>
      <c r="O4333">
        <v>45.904095904095897</v>
      </c>
      <c r="P4333">
        <v>327.77777777777698</v>
      </c>
      <c r="Q4333">
        <v>0.136866627877544</v>
      </c>
    </row>
    <row r="4334" spans="1:17" hidden="1" x14ac:dyDescent="0.3">
      <c r="A4334" t="s">
        <v>8825</v>
      </c>
      <c r="B4334" t="s">
        <v>8826</v>
      </c>
      <c r="C4334" t="str">
        <f>IFERROR(VLOOKUP(Table1[[#This Row],[Ticker]],[1]!Table1[[Symbol]:[Industry]],2,FALSE),"-")</f>
        <v>-</v>
      </c>
      <c r="D4334" t="s">
        <v>1331</v>
      </c>
      <c r="E4334">
        <v>11.733648799999999</v>
      </c>
      <c r="F4334">
        <v>4.5199999999999996</v>
      </c>
      <c r="G4334">
        <v>25.8168040955481</v>
      </c>
      <c r="H4334">
        <v>43.199858825059103</v>
      </c>
      <c r="I4334">
        <v>2.1384018157513198</v>
      </c>
      <c r="J4334">
        <v>31.340322767700599</v>
      </c>
      <c r="K4334">
        <v>3.3231566177218399</v>
      </c>
      <c r="L4334">
        <v>3.4240901001562598</v>
      </c>
      <c r="M4334">
        <v>89.875665111227605</v>
      </c>
      <c r="N4334">
        <v>2.91841762129881</v>
      </c>
      <c r="O4334">
        <v>20.353982300884901</v>
      </c>
      <c r="P4334">
        <v>85.245901639344197</v>
      </c>
      <c r="Q4334">
        <v>6.0792010076655002E-2</v>
      </c>
    </row>
    <row r="4335" spans="1:17" hidden="1" x14ac:dyDescent="0.3">
      <c r="A4335" t="s">
        <v>8827</v>
      </c>
      <c r="B4335" t="s">
        <v>8828</v>
      </c>
      <c r="C4335" t="str">
        <f>IFERROR(VLOOKUP(Table1[[#This Row],[Ticker]],[1]!Table1[[Symbol]:[Industry]],2,FALSE),"-")</f>
        <v>-</v>
      </c>
      <c r="D4335" t="s">
        <v>130</v>
      </c>
      <c r="E4335">
        <v>11.7241173</v>
      </c>
      <c r="F4335">
        <v>9.7799999999999994</v>
      </c>
      <c r="G4335">
        <v>-77.081306420914999</v>
      </c>
      <c r="H4335">
        <v>-8.4994418742415601</v>
      </c>
      <c r="I4335">
        <v>-19.912616845436801</v>
      </c>
      <c r="J4335">
        <v>3.8204795535899398</v>
      </c>
      <c r="K4335">
        <v>9.9434744881483095</v>
      </c>
      <c r="L4335">
        <v>11.2975193255447</v>
      </c>
      <c r="M4335">
        <v>52.520146520546497</v>
      </c>
      <c r="N4335">
        <v>0.83199745538387804</v>
      </c>
      <c r="O4335">
        <v>137.73006134969299</v>
      </c>
      <c r="P4335">
        <v>15.466351829988101</v>
      </c>
    </row>
    <row r="4336" spans="1:17" hidden="1" x14ac:dyDescent="0.3">
      <c r="A4336" t="s">
        <v>8829</v>
      </c>
      <c r="B4336" t="s">
        <v>8830</v>
      </c>
      <c r="C4336" t="str">
        <f>IFERROR(VLOOKUP(Table1[[#This Row],[Ticker]],[1]!Table1[[Symbol]:[Industry]],2,FALSE),"-")</f>
        <v>-</v>
      </c>
      <c r="D4336" t="s">
        <v>617</v>
      </c>
      <c r="E4336">
        <v>11.67021828</v>
      </c>
      <c r="F4336">
        <v>10.29</v>
      </c>
      <c r="G4336">
        <v>-23.9744541214971</v>
      </c>
      <c r="H4336">
        <v>-2.4994418742415601</v>
      </c>
      <c r="I4336">
        <v>-16.989161910150301</v>
      </c>
      <c r="J4336">
        <v>-4.58997897475576</v>
      </c>
      <c r="K4336">
        <v>10.7739403551641</v>
      </c>
      <c r="L4336">
        <v>11.2217181994607</v>
      </c>
      <c r="M4336">
        <v>42.269562342910802</v>
      </c>
      <c r="N4336">
        <v>1.4268975672642299</v>
      </c>
      <c r="O4336">
        <v>82.4101068999028</v>
      </c>
      <c r="P4336">
        <v>18.140068886337499</v>
      </c>
      <c r="Q4336">
        <v>4.5883033375642999E-2</v>
      </c>
    </row>
    <row r="4337" spans="1:17" hidden="1" x14ac:dyDescent="0.3">
      <c r="A4337" t="s">
        <v>8831</v>
      </c>
      <c r="B4337" t="s">
        <v>8832</v>
      </c>
      <c r="C4337" t="str">
        <f>IFERROR(VLOOKUP(Table1[[#This Row],[Ticker]],[1]!Table1[[Symbol]:[Industry]],2,FALSE),"-")</f>
        <v>-</v>
      </c>
      <c r="D4337" t="s">
        <v>49</v>
      </c>
      <c r="E4337">
        <v>11.60824</v>
      </c>
      <c r="F4337">
        <v>38</v>
      </c>
      <c r="G4337">
        <v>43.085951845731998</v>
      </c>
      <c r="H4337">
        <v>-9.9770380787750295</v>
      </c>
      <c r="I4337">
        <v>42.468532389784301</v>
      </c>
      <c r="J4337">
        <v>-1.1397438503903099</v>
      </c>
      <c r="K4337">
        <v>34.827571483732797</v>
      </c>
      <c r="L4337">
        <v>30.4572601764269</v>
      </c>
      <c r="M4337">
        <v>59.977288102212903</v>
      </c>
      <c r="N4337">
        <v>0.69716296118004595</v>
      </c>
      <c r="O4337">
        <v>6.3947368421052504</v>
      </c>
      <c r="P4337">
        <v>87.192118226600897</v>
      </c>
      <c r="Q4337">
        <v>9.3313559275168004E-2</v>
      </c>
    </row>
    <row r="4338" spans="1:17" hidden="1" x14ac:dyDescent="0.3">
      <c r="A4338" t="s">
        <v>8833</v>
      </c>
      <c r="B4338" t="s">
        <v>8834</v>
      </c>
      <c r="C4338" t="str">
        <f>IFERROR(VLOOKUP(Table1[[#This Row],[Ticker]],[1]!Table1[[Symbol]:[Industry]],2,FALSE),"-")</f>
        <v>-</v>
      </c>
      <c r="D4338" t="s">
        <v>546</v>
      </c>
      <c r="E4338">
        <v>11.603899999999999</v>
      </c>
      <c r="F4338">
        <v>6.85</v>
      </c>
      <c r="G4338">
        <v>80.351941239380906</v>
      </c>
      <c r="H4338">
        <v>16.211898331943999</v>
      </c>
      <c r="I4338">
        <v>11.6431970606187</v>
      </c>
      <c r="J4338">
        <v>-1.68999960702004</v>
      </c>
      <c r="K4338">
        <v>6.4568112947057603</v>
      </c>
      <c r="L4338">
        <v>6.1272670192949601</v>
      </c>
      <c r="M4338">
        <v>49.6471251983588</v>
      </c>
      <c r="N4338">
        <v>0.79354066985645899</v>
      </c>
      <c r="O4338">
        <v>68.613138686131407</v>
      </c>
      <c r="P4338">
        <v>120.96774193548301</v>
      </c>
      <c r="Q4338">
        <v>0.12599683473030099</v>
      </c>
    </row>
    <row r="4339" spans="1:17" hidden="1" x14ac:dyDescent="0.3">
      <c r="A4339" t="s">
        <v>8835</v>
      </c>
      <c r="B4339" t="s">
        <v>8836</v>
      </c>
      <c r="C4339" t="str">
        <f>IFERROR(VLOOKUP(Table1[[#This Row],[Ticker]],[1]!Table1[[Symbol]:[Industry]],2,FALSE),"-")</f>
        <v>-</v>
      </c>
      <c r="D4339" t="s">
        <v>718</v>
      </c>
      <c r="E4339">
        <v>11.560360832000001</v>
      </c>
      <c r="F4339">
        <v>56.36</v>
      </c>
      <c r="G4339">
        <v>57.052445106767102</v>
      </c>
      <c r="H4339">
        <v>1.69483375798741</v>
      </c>
      <c r="I4339">
        <v>23.023341291970102</v>
      </c>
      <c r="J4339">
        <v>1.2465652460027901</v>
      </c>
      <c r="K4339">
        <v>51.682035187001098</v>
      </c>
      <c r="L4339">
        <v>44.4656028636077</v>
      </c>
      <c r="M4339">
        <v>44.735305969102399</v>
      </c>
      <c r="N4339">
        <v>1.0411861825731501</v>
      </c>
      <c r="O4339">
        <v>0.15968772178851501</v>
      </c>
      <c r="P4339">
        <v>84.605306256141404</v>
      </c>
    </row>
    <row r="4340" spans="1:17" hidden="1" x14ac:dyDescent="0.3">
      <c r="A4340" t="s">
        <v>8837</v>
      </c>
      <c r="B4340" t="s">
        <v>8838</v>
      </c>
      <c r="C4340" t="str">
        <f>IFERROR(VLOOKUP(Table1[[#This Row],[Ticker]],[1]!Table1[[Symbol]:[Industry]],2,FALSE),"-")</f>
        <v>-</v>
      </c>
      <c r="D4340" t="s">
        <v>401</v>
      </c>
      <c r="E4340">
        <v>11.5570799</v>
      </c>
      <c r="F4340">
        <v>23.11</v>
      </c>
      <c r="G4340">
        <v>-9.8037644663247097</v>
      </c>
      <c r="H4340">
        <v>20.500558125758399</v>
      </c>
      <c r="I4340">
        <v>16.385876563225999</v>
      </c>
      <c r="J4340">
        <v>-0.98640205386951096</v>
      </c>
      <c r="K4340">
        <v>20.718243667486</v>
      </c>
      <c r="L4340">
        <v>19.608043069768001</v>
      </c>
      <c r="M4340">
        <v>50.832459673003903</v>
      </c>
      <c r="N4340">
        <v>2.4968678963716102</v>
      </c>
      <c r="O4340">
        <v>12.2890523582864</v>
      </c>
      <c r="P4340">
        <v>53.656914893617</v>
      </c>
      <c r="Q4340">
        <v>0.134793555643823</v>
      </c>
    </row>
    <row r="4341" spans="1:17" hidden="1" x14ac:dyDescent="0.3">
      <c r="A4341" t="s">
        <v>8839</v>
      </c>
      <c r="B4341" t="s">
        <v>8840</v>
      </c>
      <c r="C4341" t="str">
        <f>IFERROR(VLOOKUP(Table1[[#This Row],[Ticker]],[1]!Table1[[Symbol]:[Industry]],2,FALSE),"-")</f>
        <v>-</v>
      </c>
      <c r="E4341">
        <v>11.556875700000001</v>
      </c>
      <c r="F4341">
        <v>30.89</v>
      </c>
      <c r="G4341">
        <v>-23.942077007362101</v>
      </c>
      <c r="H4341">
        <v>-1.4022894454308401</v>
      </c>
      <c r="I4341">
        <v>-18.112434818063999</v>
      </c>
      <c r="J4341">
        <v>4.3268054414124304</v>
      </c>
      <c r="K4341">
        <v>30.392975994597499</v>
      </c>
      <c r="L4341">
        <v>30.978733745204899</v>
      </c>
      <c r="M4341">
        <v>54.175480556432802</v>
      </c>
      <c r="N4341">
        <v>0.57791467149999898</v>
      </c>
      <c r="O4341">
        <v>22.693428293946202</v>
      </c>
      <c r="P4341">
        <v>27.750206782464801</v>
      </c>
      <c r="Q4341">
        <v>-4.3710522962583001E-2</v>
      </c>
    </row>
    <row r="4342" spans="1:17" hidden="1" x14ac:dyDescent="0.3">
      <c r="A4342" t="s">
        <v>8841</v>
      </c>
      <c r="B4342" t="s">
        <v>8842</v>
      </c>
      <c r="C4342" t="str">
        <f>IFERROR(VLOOKUP(Table1[[#This Row],[Ticker]],[1]!Table1[[Symbol]:[Industry]],2,FALSE),"-")</f>
        <v>-</v>
      </c>
      <c r="D4342" t="s">
        <v>304</v>
      </c>
      <c r="E4342">
        <v>11.55</v>
      </c>
      <c r="F4342">
        <v>38.5</v>
      </c>
      <c r="G4342">
        <v>-35.818880745394402</v>
      </c>
      <c r="H4342">
        <v>-9.5350652839107592</v>
      </c>
      <c r="I4342">
        <v>-5.7961157739386602</v>
      </c>
      <c r="J4342">
        <v>-1.2750618476839399</v>
      </c>
      <c r="K4342">
        <v>38.9726141116139</v>
      </c>
      <c r="L4342">
        <v>38.3602120595001</v>
      </c>
      <c r="M4342">
        <v>36.768014404604301</v>
      </c>
      <c r="N4342">
        <v>1.4285714285714199</v>
      </c>
      <c r="O4342">
        <v>17.194805194805099</v>
      </c>
      <c r="P4342">
        <v>28.247834776815399</v>
      </c>
    </row>
    <row r="4343" spans="1:17" hidden="1" x14ac:dyDescent="0.3">
      <c r="A4343" t="s">
        <v>8843</v>
      </c>
      <c r="B4343" t="s">
        <v>8844</v>
      </c>
      <c r="C4343" t="str">
        <f>IFERROR(VLOOKUP(Table1[[#This Row],[Ticker]],[1]!Table1[[Symbol]:[Industry]],2,FALSE),"-")</f>
        <v>-</v>
      </c>
      <c r="D4343" t="s">
        <v>617</v>
      </c>
      <c r="E4343">
        <v>11.484</v>
      </c>
      <c r="F4343">
        <v>191.4</v>
      </c>
      <c r="G4343">
        <v>-20.3619926616072</v>
      </c>
      <c r="I4343">
        <v>-7.0112405209453099</v>
      </c>
      <c r="M4343">
        <v>100</v>
      </c>
      <c r="N4343">
        <v>1</v>
      </c>
      <c r="O4343">
        <v>0</v>
      </c>
      <c r="P4343">
        <v>4.9917718047174997</v>
      </c>
      <c r="Q4343">
        <v>3.0346719918976001E-2</v>
      </c>
    </row>
    <row r="4344" spans="1:17" hidden="1" x14ac:dyDescent="0.3">
      <c r="A4344" t="s">
        <v>8845</v>
      </c>
      <c r="B4344" t="s">
        <v>8846</v>
      </c>
      <c r="C4344" t="str">
        <f>IFERROR(VLOOKUP(Table1[[#This Row],[Ticker]],[1]!Table1[[Symbol]:[Industry]],2,FALSE),"-")</f>
        <v>-</v>
      </c>
      <c r="D4344" t="s">
        <v>887</v>
      </c>
      <c r="E4344">
        <v>11.482786000000001</v>
      </c>
      <c r="F4344">
        <v>11.9</v>
      </c>
      <c r="G4344">
        <v>33.950117729123697</v>
      </c>
      <c r="H4344">
        <v>-3.1134769619608602</v>
      </c>
      <c r="I4344">
        <v>-14.860155182805601</v>
      </c>
      <c r="J4344">
        <v>2.6550691566828699</v>
      </c>
      <c r="K4344">
        <v>11.488600219597499</v>
      </c>
      <c r="L4344">
        <v>10.982581152313999</v>
      </c>
      <c r="M4344">
        <v>56.399750253420301</v>
      </c>
      <c r="N4344">
        <v>0.443634225926266</v>
      </c>
      <c r="O4344">
        <v>31.092436974789901</v>
      </c>
      <c r="P4344">
        <v>59.303882195448402</v>
      </c>
    </row>
    <row r="4345" spans="1:17" hidden="1" x14ac:dyDescent="0.3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E4345">
        <v>11.47776</v>
      </c>
      <c r="F4345">
        <v>24.4</v>
      </c>
      <c r="G4345">
        <v>-15.1459957219706</v>
      </c>
      <c r="H4345">
        <v>-0.716072071178119</v>
      </c>
      <c r="I4345">
        <v>-19.578769901420301</v>
      </c>
      <c r="J4345">
        <v>-2.4896367464693698</v>
      </c>
      <c r="K4345">
        <v>25.011848832752101</v>
      </c>
      <c r="L4345">
        <v>27.352839474432901</v>
      </c>
      <c r="M4345">
        <v>44.8633989783903</v>
      </c>
      <c r="N4345">
        <v>1.38636363636363</v>
      </c>
      <c r="O4345">
        <v>120.204918032786</v>
      </c>
      <c r="P4345">
        <v>48.238153098420298</v>
      </c>
    </row>
    <row r="4346" spans="1:17" hidden="1" x14ac:dyDescent="0.3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E4346">
        <v>11.471360000000001</v>
      </c>
      <c r="F4346">
        <v>32</v>
      </c>
      <c r="G4346">
        <v>270.19629733837201</v>
      </c>
      <c r="H4346">
        <v>-6.2336190894314401</v>
      </c>
      <c r="I4346">
        <v>-28.277214314150498</v>
      </c>
      <c r="J4346">
        <v>4.3354992084216599</v>
      </c>
      <c r="K4346">
        <v>33.870435611280001</v>
      </c>
      <c r="L4346">
        <v>29.543475854299501</v>
      </c>
      <c r="M4346">
        <v>51.682051234067998</v>
      </c>
      <c r="N4346">
        <v>0.31847565127028998</v>
      </c>
      <c r="O4346">
        <v>44.84375</v>
      </c>
      <c r="P4346">
        <v>316.12483745123501</v>
      </c>
    </row>
    <row r="4347" spans="1:17" hidden="1" x14ac:dyDescent="0.3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D4347" t="s">
        <v>617</v>
      </c>
      <c r="E4347">
        <v>11.443533</v>
      </c>
      <c r="F4347">
        <v>19.7</v>
      </c>
      <c r="G4347">
        <v>11.737397677029399</v>
      </c>
      <c r="H4347">
        <v>12.8479526667013</v>
      </c>
      <c r="I4347">
        <v>1.8040356234995301</v>
      </c>
      <c r="J4347">
        <v>-1.78788236050446</v>
      </c>
      <c r="K4347">
        <v>17.573020191350299</v>
      </c>
      <c r="L4347">
        <v>15.973846059853599</v>
      </c>
      <c r="M4347">
        <v>64.311909264229499</v>
      </c>
      <c r="N4347">
        <v>1.2727500868202899</v>
      </c>
      <c r="O4347">
        <v>6.5482233502538003</v>
      </c>
      <c r="P4347">
        <v>80.568285976168596</v>
      </c>
      <c r="Q4347">
        <v>7.0095216038769999E-3</v>
      </c>
    </row>
    <row r="4348" spans="1:17" hidden="1" x14ac:dyDescent="0.3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E4348">
        <v>11.44176</v>
      </c>
      <c r="F4348">
        <v>19.7</v>
      </c>
      <c r="G4348">
        <v>-6.8218751763126901</v>
      </c>
      <c r="H4348">
        <v>-14.7164463230799</v>
      </c>
      <c r="I4348">
        <v>9.9029282683965896</v>
      </c>
      <c r="J4348">
        <v>-17.368043519565902</v>
      </c>
      <c r="K4348">
        <v>20.094544540278999</v>
      </c>
      <c r="L4348">
        <v>18.403318361348699</v>
      </c>
      <c r="M4348">
        <v>47.957219852603401</v>
      </c>
      <c r="N4348">
        <v>1.81665795260778</v>
      </c>
      <c r="O4348">
        <v>32.791878172588802</v>
      </c>
      <c r="P4348">
        <v>87.797902764537596</v>
      </c>
    </row>
    <row r="4349" spans="1:17" hidden="1" x14ac:dyDescent="0.3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D4349" t="s">
        <v>546</v>
      </c>
      <c r="E4349">
        <v>11.436</v>
      </c>
      <c r="F4349">
        <v>285.89999999999998</v>
      </c>
      <c r="G4349">
        <v>126.208048116165</v>
      </c>
      <c r="H4349">
        <v>149.06806384658199</v>
      </c>
      <c r="I4349">
        <v>98.372263612526993</v>
      </c>
      <c r="J4349">
        <v>13.3670649416821</v>
      </c>
      <c r="K4349">
        <v>169.86794928656201</v>
      </c>
      <c r="L4349">
        <v>128.715765069127</v>
      </c>
      <c r="M4349">
        <v>98.781066643441903</v>
      </c>
      <c r="N4349">
        <v>1.30030025309292</v>
      </c>
      <c r="O4349">
        <v>0</v>
      </c>
      <c r="P4349">
        <v>221.597300337457</v>
      </c>
      <c r="Q4349">
        <v>9.2721516977700993E-2</v>
      </c>
    </row>
    <row r="4350" spans="1:17" hidden="1" x14ac:dyDescent="0.3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D4350" t="s">
        <v>230</v>
      </c>
      <c r="E4350">
        <v>11.414442394</v>
      </c>
      <c r="F4350">
        <v>7.79</v>
      </c>
      <c r="G4350">
        <v>69.396235533675195</v>
      </c>
      <c r="H4350">
        <v>38.725235842148798</v>
      </c>
      <c r="I4350">
        <v>17.1843840259126</v>
      </c>
      <c r="J4350">
        <v>8.2421795316263999</v>
      </c>
      <c r="K4350">
        <v>6.0800219856562903</v>
      </c>
      <c r="L4350">
        <v>5.3688137546511001</v>
      </c>
      <c r="M4350">
        <v>77.351097326952399</v>
      </c>
      <c r="N4350">
        <v>3.12928390547299</v>
      </c>
      <c r="O4350">
        <v>12.0667522464698</v>
      </c>
      <c r="P4350">
        <v>125.14450867052</v>
      </c>
      <c r="Q4350">
        <v>8.7607782043752996E-2</v>
      </c>
    </row>
    <row r="4351" spans="1:17" hidden="1" x14ac:dyDescent="0.3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D4351" t="s">
        <v>401</v>
      </c>
      <c r="E4351">
        <v>11.401824</v>
      </c>
      <c r="F4351">
        <v>0.76</v>
      </c>
      <c r="G4351">
        <v>-29.151232820754998</v>
      </c>
      <c r="H4351">
        <v>-27.9295494011232</v>
      </c>
      <c r="I4351">
        <v>3.14850282585234</v>
      </c>
      <c r="J4351">
        <v>1.50271593009383</v>
      </c>
      <c r="K4351">
        <v>0.72393515049427004</v>
      </c>
      <c r="M4351">
        <v>57.7470486811225</v>
      </c>
      <c r="N4351">
        <v>0.99917778493096199</v>
      </c>
      <c r="O4351">
        <v>61.842105263157897</v>
      </c>
      <c r="P4351">
        <v>94.871794871794805</v>
      </c>
    </row>
    <row r="4352" spans="1:17" hidden="1" x14ac:dyDescent="0.3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D4352" t="s">
        <v>375</v>
      </c>
      <c r="E4352">
        <v>11.36033535</v>
      </c>
      <c r="F4352">
        <v>9.1</v>
      </c>
      <c r="G4352">
        <v>356.12771701515601</v>
      </c>
      <c r="H4352">
        <v>39.134384069929197</v>
      </c>
      <c r="I4352">
        <v>369.478469155818</v>
      </c>
      <c r="J4352">
        <v>6.7055911148311704</v>
      </c>
      <c r="K4352">
        <v>6.0185955373519597</v>
      </c>
      <c r="M4352">
        <v>100</v>
      </c>
      <c r="N4352">
        <v>2.4740534070842299</v>
      </c>
      <c r="O4352">
        <v>0</v>
      </c>
      <c r="P4352">
        <v>405.55555555555497</v>
      </c>
    </row>
    <row r="4353" spans="1:17" hidden="1" x14ac:dyDescent="0.3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E4353">
        <v>11.347826639999999</v>
      </c>
      <c r="F4353">
        <v>17.52</v>
      </c>
      <c r="G4353">
        <v>389.94035318073401</v>
      </c>
      <c r="H4353">
        <v>20.8769949073676</v>
      </c>
      <c r="I4353">
        <v>138.28270196005101</v>
      </c>
      <c r="J4353">
        <v>-8.9236406590534507</v>
      </c>
      <c r="K4353">
        <v>15.2151743305918</v>
      </c>
      <c r="L4353">
        <v>10.656117203089901</v>
      </c>
      <c r="M4353">
        <v>45.766186178417897</v>
      </c>
      <c r="N4353">
        <v>0.37340095353709102</v>
      </c>
      <c r="O4353">
        <v>14.954337899543299</v>
      </c>
      <c r="P4353">
        <v>544.11764705882297</v>
      </c>
      <c r="Q4353">
        <v>8.1254794661761998E-2</v>
      </c>
    </row>
    <row r="4354" spans="1:17" hidden="1" x14ac:dyDescent="0.3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D4354" t="s">
        <v>401</v>
      </c>
      <c r="E4354">
        <v>11.345000000000001</v>
      </c>
      <c r="F4354">
        <v>22.69</v>
      </c>
      <c r="G4354">
        <v>87.681617284140799</v>
      </c>
      <c r="H4354">
        <v>8.2155657053440798</v>
      </c>
      <c r="I4354">
        <v>8.6884770360393198</v>
      </c>
      <c r="J4354">
        <v>8.8210919984698801</v>
      </c>
      <c r="K4354">
        <v>20.649443252167899</v>
      </c>
      <c r="L4354">
        <v>18.729400506587901</v>
      </c>
      <c r="M4354">
        <v>59.060991203098098</v>
      </c>
      <c r="N4354">
        <v>3.2709954428851802</v>
      </c>
      <c r="O4354">
        <v>22.9616571176729</v>
      </c>
      <c r="P4354">
        <v>150.44150110375199</v>
      </c>
      <c r="Q4354">
        <v>8.4443202131183004E-2</v>
      </c>
    </row>
    <row r="4355" spans="1:17" hidden="1" x14ac:dyDescent="0.3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E4355">
        <v>11.32451775</v>
      </c>
      <c r="F4355">
        <v>0.71</v>
      </c>
      <c r="G4355">
        <v>3.73714462458436</v>
      </c>
      <c r="H4355">
        <v>3.6116692368695298</v>
      </c>
      <c r="I4355">
        <v>-42.395169188407898</v>
      </c>
      <c r="J4355">
        <v>4.7855442129221002</v>
      </c>
      <c r="K4355">
        <v>0.66989065823053995</v>
      </c>
      <c r="L4355">
        <v>0.68612362218533895</v>
      </c>
      <c r="M4355">
        <v>72.166914370703097</v>
      </c>
      <c r="N4355">
        <v>0.635043962446034</v>
      </c>
      <c r="O4355">
        <v>73.239436619718305</v>
      </c>
      <c r="P4355">
        <v>47.9166666666666</v>
      </c>
      <c r="Q4355">
        <v>6.4217611525030999E-2</v>
      </c>
    </row>
    <row r="4356" spans="1:17" hidden="1" x14ac:dyDescent="0.3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E4356">
        <v>11.3170368</v>
      </c>
      <c r="F4356">
        <v>40.98</v>
      </c>
      <c r="G4356">
        <v>-57.053764466324701</v>
      </c>
      <c r="H4356">
        <v>-3.0607995765914202</v>
      </c>
      <c r="I4356">
        <v>-12.536992908187001</v>
      </c>
      <c r="J4356">
        <v>4.2060746034400603E-2</v>
      </c>
      <c r="K4356">
        <v>40.5053039369933</v>
      </c>
      <c r="L4356">
        <v>42.995636013571101</v>
      </c>
      <c r="M4356">
        <v>71.425659922631596</v>
      </c>
      <c r="N4356">
        <v>0.483870967741935</v>
      </c>
      <c r="O4356">
        <v>46.412884333821303</v>
      </c>
      <c r="P4356">
        <v>12.2432210353327</v>
      </c>
    </row>
    <row r="4357" spans="1:17" hidden="1" x14ac:dyDescent="0.3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D4357" t="s">
        <v>718</v>
      </c>
      <c r="E4357">
        <v>11.309675944999899</v>
      </c>
      <c r="F4357">
        <v>19.920000000000002</v>
      </c>
      <c r="G4357">
        <v>6.6541878199575999</v>
      </c>
      <c r="H4357">
        <v>0.38527808225652999</v>
      </c>
      <c r="I4357">
        <v>0.73043419386180897</v>
      </c>
      <c r="J4357">
        <v>-5.0572051765586302E-2</v>
      </c>
      <c r="K4357">
        <v>19.036755201047999</v>
      </c>
      <c r="L4357">
        <v>17.677107062544199</v>
      </c>
      <c r="M4357">
        <v>51.507867780463002</v>
      </c>
      <c r="N4357">
        <v>0.70237856972277801</v>
      </c>
      <c r="O4357">
        <v>5.4216867469879499</v>
      </c>
      <c r="P4357">
        <v>39.593552908199001</v>
      </c>
    </row>
    <row r="4358" spans="1:17" hidden="1" x14ac:dyDescent="0.3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E4358">
        <v>11.299838400000001</v>
      </c>
      <c r="F4358">
        <v>29</v>
      </c>
      <c r="G4358">
        <v>-50.854158142834002</v>
      </c>
      <c r="H4358">
        <v>-4.4141352051891403</v>
      </c>
      <c r="I4358">
        <v>-16.222699356565698</v>
      </c>
      <c r="J4358">
        <v>-1.7679983912052499</v>
      </c>
      <c r="K4358">
        <v>29.068808174189101</v>
      </c>
      <c r="L4358">
        <v>31.968380884139101</v>
      </c>
      <c r="M4358" s="1">
        <v>1.0147999999999999E-10</v>
      </c>
      <c r="O4358">
        <v>33.586206896551701</v>
      </c>
      <c r="P4358">
        <v>0</v>
      </c>
    </row>
    <row r="4359" spans="1:17" hidden="1" x14ac:dyDescent="0.3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D4359" t="s">
        <v>546</v>
      </c>
      <c r="E4359">
        <v>11.27</v>
      </c>
      <c r="F4359">
        <v>24.5</v>
      </c>
      <c r="G4359">
        <v>364.646235533675</v>
      </c>
      <c r="H4359">
        <v>128.34961472953199</v>
      </c>
      <c r="I4359">
        <v>121.33032100766999</v>
      </c>
      <c r="J4359">
        <v>20.202100445804799</v>
      </c>
      <c r="K4359">
        <v>14.741451147205501</v>
      </c>
      <c r="L4359">
        <v>11.542181679714201</v>
      </c>
      <c r="M4359">
        <v>89.991599008594804</v>
      </c>
      <c r="N4359">
        <v>2.0699463783924301</v>
      </c>
      <c r="O4359">
        <v>2.0408163265306101</v>
      </c>
      <c r="P4359">
        <v>467.12962962962899</v>
      </c>
      <c r="Q4359">
        <v>8.6250796993325995E-2</v>
      </c>
    </row>
    <row r="4360" spans="1:17" hidden="1" x14ac:dyDescent="0.3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D4360" t="s">
        <v>718</v>
      </c>
      <c r="E4360">
        <v>11.262924035999999</v>
      </c>
      <c r="F4360">
        <v>266.27</v>
      </c>
      <c r="G4360">
        <v>7.0307362788317604</v>
      </c>
      <c r="H4360">
        <v>3.09224982280813E-2</v>
      </c>
      <c r="I4360">
        <v>3.9530909709447699</v>
      </c>
      <c r="J4360">
        <v>-0.26726568871834899</v>
      </c>
      <c r="K4360">
        <v>252.88467548736301</v>
      </c>
      <c r="L4360">
        <v>233.034416913705</v>
      </c>
      <c r="M4360">
        <v>55.874429077666797</v>
      </c>
      <c r="N4360">
        <v>0.56632929949984401</v>
      </c>
      <c r="O4360">
        <v>6.9741240094640604</v>
      </c>
      <c r="P4360">
        <v>35.8520408163265</v>
      </c>
      <c r="Q4360">
        <v>3.1845093282099998E-4</v>
      </c>
    </row>
    <row r="4361" spans="1:17" hidden="1" x14ac:dyDescent="0.3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E4361">
        <v>11.261048595</v>
      </c>
      <c r="F4361">
        <v>1.59</v>
      </c>
      <c r="G4361">
        <v>53.297920926933699</v>
      </c>
      <c r="H4361">
        <v>5.0931507183510201</v>
      </c>
      <c r="I4361">
        <v>8.4515331288826392</v>
      </c>
      <c r="J4361">
        <v>8.8698656885479394</v>
      </c>
      <c r="K4361">
        <v>1.3964451310268799</v>
      </c>
      <c r="L4361">
        <v>1.3649650708817</v>
      </c>
      <c r="M4361">
        <v>84.812493930236698</v>
      </c>
      <c r="N4361">
        <v>1.6148711110909499</v>
      </c>
      <c r="O4361">
        <v>60.377358490566003</v>
      </c>
      <c r="P4361">
        <v>96.296296296296305</v>
      </c>
      <c r="Q4361">
        <v>4.8943137188725998E-2</v>
      </c>
    </row>
    <row r="4362" spans="1:17" hidden="1" x14ac:dyDescent="0.3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E4362">
        <v>11.240570200000001</v>
      </c>
      <c r="F4362">
        <v>22.43</v>
      </c>
      <c r="G4362">
        <v>0.163862842013273</v>
      </c>
      <c r="H4362">
        <v>1.3949070201073199</v>
      </c>
      <c r="I4362">
        <v>-9.8162241707653095</v>
      </c>
      <c r="J4362">
        <v>-2.4347407058463002</v>
      </c>
      <c r="K4362">
        <v>23.301289687035201</v>
      </c>
      <c r="L4362">
        <v>23.052153340416702</v>
      </c>
      <c r="M4362">
        <v>43.8476242844878</v>
      </c>
      <c r="N4362">
        <v>1.0907371972425099</v>
      </c>
      <c r="O4362">
        <v>33.303611234953102</v>
      </c>
      <c r="P4362">
        <v>37.102689486552499</v>
      </c>
      <c r="Q4362">
        <v>0.12172890484743</v>
      </c>
    </row>
    <row r="4363" spans="1:17" hidden="1" x14ac:dyDescent="0.3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D4363" t="s">
        <v>401</v>
      </c>
      <c r="E4363">
        <v>11.226522959999899</v>
      </c>
      <c r="F4363">
        <v>9.76</v>
      </c>
      <c r="G4363">
        <v>-30.134252271202701</v>
      </c>
      <c r="H4363">
        <v>-7.4994418742415601</v>
      </c>
      <c r="I4363">
        <v>-7.05677576652303</v>
      </c>
      <c r="J4363">
        <v>-1.2750618476839399</v>
      </c>
      <c r="K4363">
        <v>9.7280363847640494</v>
      </c>
      <c r="L4363">
        <v>10.2153691789904</v>
      </c>
      <c r="M4363">
        <v>99.999990417572306</v>
      </c>
      <c r="O4363">
        <v>5.0204918032786798</v>
      </c>
      <c r="P4363">
        <v>6.0869565217391397</v>
      </c>
    </row>
    <row r="4364" spans="1:17" hidden="1" x14ac:dyDescent="0.3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D4364" t="s">
        <v>1502</v>
      </c>
      <c r="E4364">
        <v>11.2259178</v>
      </c>
      <c r="F4364">
        <v>31.89</v>
      </c>
      <c r="G4364">
        <v>143.08057896801799</v>
      </c>
      <c r="H4364">
        <v>10.532758483540199</v>
      </c>
      <c r="I4364">
        <v>156.43133110868001</v>
      </c>
      <c r="J4364">
        <v>6.9243477948218004</v>
      </c>
      <c r="K4364">
        <v>30.683985802617201</v>
      </c>
      <c r="M4364">
        <v>62.3017415417183</v>
      </c>
      <c r="N4364">
        <v>1.8969830489958599</v>
      </c>
      <c r="O4364">
        <v>38.570084666039499</v>
      </c>
      <c r="P4364">
        <v>181.713780918727</v>
      </c>
    </row>
    <row r="4365" spans="1:17" hidden="1" x14ac:dyDescent="0.3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E4365">
        <v>11.224252895999999</v>
      </c>
      <c r="F4365">
        <v>4.54</v>
      </c>
      <c r="G4365">
        <v>-74.684121609181801</v>
      </c>
      <c r="H4365">
        <v>-15.902803218779299</v>
      </c>
      <c r="I4365">
        <v>-61.106151339115698</v>
      </c>
      <c r="J4365">
        <v>-3.7359119595407502</v>
      </c>
      <c r="K4365">
        <v>5.13737677303072</v>
      </c>
      <c r="L4365">
        <v>7.4207867263047103</v>
      </c>
      <c r="M4365">
        <v>52.623115285769401</v>
      </c>
      <c r="N4365">
        <v>1.1833232147503401</v>
      </c>
      <c r="O4365">
        <v>153.08370044052799</v>
      </c>
      <c r="P4365">
        <v>14.357682619647299</v>
      </c>
      <c r="Q4365">
        <v>-0.21499935967617401</v>
      </c>
    </row>
    <row r="4366" spans="1:17" hidden="1" x14ac:dyDescent="0.3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D4366" t="s">
        <v>375</v>
      </c>
      <c r="E4366">
        <v>11.174310800000001</v>
      </c>
      <c r="F4366">
        <v>21.51</v>
      </c>
      <c r="G4366">
        <v>41.032000025515401</v>
      </c>
      <c r="H4366">
        <v>-14.149762565659101</v>
      </c>
      <c r="I4366">
        <v>19.1548328717952</v>
      </c>
      <c r="J4366">
        <v>-1.7679983912052499</v>
      </c>
      <c r="K4366">
        <v>19.233784428481901</v>
      </c>
      <c r="L4366">
        <v>16.604280525082199</v>
      </c>
      <c r="M4366">
        <v>93.782601484393297</v>
      </c>
      <c r="N4366">
        <v>0.210109240687679</v>
      </c>
      <c r="O4366">
        <v>28.870292887029201</v>
      </c>
      <c r="P4366">
        <v>134.56924754634599</v>
      </c>
    </row>
    <row r="4367" spans="1:17" hidden="1" x14ac:dyDescent="0.3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D4367" t="s">
        <v>21</v>
      </c>
      <c r="E4367">
        <v>11.144399999999999</v>
      </c>
      <c r="F4367">
        <v>22.2</v>
      </c>
      <c r="G4367">
        <v>22.646235533675199</v>
      </c>
      <c r="H4367">
        <v>13.150871873619201</v>
      </c>
      <c r="I4367">
        <v>1.7847888019640299</v>
      </c>
      <c r="J4367">
        <v>-0.56077613339823795</v>
      </c>
      <c r="K4367">
        <v>19.975069773070899</v>
      </c>
      <c r="L4367">
        <v>17.9467240467078</v>
      </c>
      <c r="M4367">
        <v>59.243298829371497</v>
      </c>
      <c r="N4367">
        <v>1.00091094173552</v>
      </c>
      <c r="O4367">
        <v>20.135135135135101</v>
      </c>
      <c r="P4367">
        <v>62.399414776883603</v>
      </c>
      <c r="Q4367">
        <v>2.256568378416E-3</v>
      </c>
    </row>
    <row r="4368" spans="1:17" hidden="1" x14ac:dyDescent="0.3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E4368">
        <v>11.10962688</v>
      </c>
      <c r="F4368">
        <v>10.56</v>
      </c>
      <c r="G4368">
        <v>-70.496621609181801</v>
      </c>
      <c r="H4368">
        <v>-11.781078410873301</v>
      </c>
      <c r="I4368">
        <v>-59.229399132259502</v>
      </c>
      <c r="J4368">
        <v>19.929757429424399</v>
      </c>
      <c r="K4368">
        <v>10.355861106618701</v>
      </c>
      <c r="L4368">
        <v>14.1981821312548</v>
      </c>
      <c r="M4368">
        <v>82.1280884446454</v>
      </c>
      <c r="N4368">
        <v>1.91291440954352</v>
      </c>
      <c r="O4368">
        <v>146.30681818181799</v>
      </c>
      <c r="P4368">
        <v>32.1652065081351</v>
      </c>
      <c r="Q4368">
        <v>-4.3800020877949E-2</v>
      </c>
    </row>
    <row r="4369" spans="1:17" hidden="1" x14ac:dyDescent="0.3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D4369" t="s">
        <v>75</v>
      </c>
      <c r="E4369">
        <v>11.1067</v>
      </c>
      <c r="F4369">
        <v>25.3</v>
      </c>
      <c r="G4369">
        <v>56.660624022883901</v>
      </c>
      <c r="H4369">
        <v>-7.4994418742415601</v>
      </c>
      <c r="I4369">
        <v>26.248353794555701</v>
      </c>
      <c r="J4369">
        <v>7.96222628790927</v>
      </c>
      <c r="K4369">
        <v>26.049096455766101</v>
      </c>
      <c r="L4369">
        <v>22.623396645163101</v>
      </c>
      <c r="M4369">
        <v>39.568532367006199</v>
      </c>
      <c r="N4369">
        <v>1.60198000984957</v>
      </c>
      <c r="O4369">
        <v>21.936758893280601</v>
      </c>
      <c r="P4369">
        <v>90.799396681749599</v>
      </c>
      <c r="Q4369">
        <v>2.0553915728695998E-2</v>
      </c>
    </row>
    <row r="4370" spans="1:17" hidden="1" x14ac:dyDescent="0.3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D4370" t="s">
        <v>242</v>
      </c>
      <c r="E4370">
        <v>11.025923222999999</v>
      </c>
      <c r="F4370">
        <v>47.67</v>
      </c>
      <c r="G4370">
        <v>-2.68263734331904</v>
      </c>
      <c r="H4370">
        <v>0.50987128058963005</v>
      </c>
      <c r="I4370">
        <v>-35.901479758613</v>
      </c>
      <c r="J4370">
        <v>-2.0451153236197701</v>
      </c>
      <c r="K4370">
        <v>46.553741663442501</v>
      </c>
      <c r="L4370">
        <v>45.866121483203599</v>
      </c>
      <c r="M4370">
        <v>60.047562466483797</v>
      </c>
      <c r="N4370">
        <v>1.26913782174389</v>
      </c>
      <c r="O4370">
        <v>44.850010488776903</v>
      </c>
      <c r="P4370">
        <v>39.182481751824803</v>
      </c>
      <c r="Q4370">
        <v>4.0935447283976002E-2</v>
      </c>
    </row>
    <row r="4371" spans="1:17" hidden="1" x14ac:dyDescent="0.3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E4371">
        <v>11.011295</v>
      </c>
      <c r="F4371">
        <v>35.78</v>
      </c>
      <c r="G4371">
        <v>114.780463721594</v>
      </c>
      <c r="H4371">
        <v>-29.513171851358202</v>
      </c>
      <c r="I4371">
        <v>-38.472391692699297</v>
      </c>
      <c r="J4371">
        <v>14.446500121755699</v>
      </c>
      <c r="K4371">
        <v>38.092094354835197</v>
      </c>
      <c r="L4371">
        <v>35.677698313405102</v>
      </c>
      <c r="M4371">
        <v>63.261666986352502</v>
      </c>
      <c r="N4371">
        <v>0.326164678911601</v>
      </c>
      <c r="O4371">
        <v>42.789267747344802</v>
      </c>
      <c r="P4371">
        <v>180.62745098039201</v>
      </c>
      <c r="Q4371">
        <v>5.1704587976224001E-2</v>
      </c>
    </row>
    <row r="4372" spans="1:17" hidden="1" x14ac:dyDescent="0.3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D4372" t="s">
        <v>387</v>
      </c>
      <c r="E4372">
        <v>11.008869142479501</v>
      </c>
      <c r="F4372">
        <v>3.28</v>
      </c>
      <c r="G4372">
        <v>152.61233722859001</v>
      </c>
      <c r="H4372">
        <v>-7.4994418742415601</v>
      </c>
      <c r="I4372">
        <v>148.31444799179701</v>
      </c>
      <c r="J4372">
        <v>3.5172704206866499</v>
      </c>
      <c r="K4372">
        <v>3.1850094389286001</v>
      </c>
      <c r="L4372">
        <v>2.40100300593424</v>
      </c>
      <c r="M4372">
        <v>72.517567115718407</v>
      </c>
      <c r="N4372">
        <v>1</v>
      </c>
      <c r="O4372">
        <v>4.5731707317073296</v>
      </c>
      <c r="P4372">
        <v>355.55555555555497</v>
      </c>
    </row>
    <row r="4373" spans="1:17" hidden="1" x14ac:dyDescent="0.3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718</v>
      </c>
      <c r="E4373">
        <v>10.982502</v>
      </c>
      <c r="F4373">
        <v>300</v>
      </c>
      <c r="G4373">
        <v>-16.294821524252601</v>
      </c>
      <c r="H4373">
        <v>-8.6711145826827796</v>
      </c>
      <c r="I4373">
        <v>9.3365767375955606</v>
      </c>
      <c r="J4373">
        <v>0.20051143247557501</v>
      </c>
      <c r="K4373">
        <v>297.98452752480802</v>
      </c>
      <c r="L4373">
        <v>275.27995284424799</v>
      </c>
      <c r="M4373">
        <v>56.692276819569898</v>
      </c>
      <c r="N4373">
        <v>0.53393581546175795</v>
      </c>
      <c r="O4373">
        <v>12.69</v>
      </c>
      <c r="P4373">
        <v>46.341463414634099</v>
      </c>
      <c r="Q4373">
        <v>-0.11226619776288201</v>
      </c>
    </row>
    <row r="4374" spans="1:17" hidden="1" x14ac:dyDescent="0.3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D4374" t="s">
        <v>1665</v>
      </c>
      <c r="E4374">
        <v>10.954715999999999</v>
      </c>
      <c r="F4374">
        <v>21.85</v>
      </c>
      <c r="G4374">
        <v>-7.1817796096454103</v>
      </c>
      <c r="H4374">
        <v>-22.977383050712099</v>
      </c>
      <c r="I4374">
        <v>-43.721762325662802</v>
      </c>
      <c r="J4374">
        <v>-8.9086496339434902</v>
      </c>
      <c r="K4374">
        <v>25.324949065077899</v>
      </c>
      <c r="L4374">
        <v>23.933925756826302</v>
      </c>
      <c r="M4374">
        <v>23.631395295968002</v>
      </c>
      <c r="N4374">
        <v>9.9023457504114107E-2</v>
      </c>
      <c r="O4374">
        <v>52.356979405034302</v>
      </c>
      <c r="P4374">
        <v>38.203668564199802</v>
      </c>
      <c r="Q4374">
        <v>0.12422976634065799</v>
      </c>
    </row>
    <row r="4375" spans="1:17" hidden="1" x14ac:dyDescent="0.3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D4375" t="s">
        <v>791</v>
      </c>
      <c r="E4375">
        <v>10.944000000000001</v>
      </c>
      <c r="F4375">
        <v>30.4</v>
      </c>
      <c r="G4375">
        <v>-27.289248337292399</v>
      </c>
      <c r="H4375">
        <v>-13.8168532763987</v>
      </c>
      <c r="I4375">
        <v>6.1470071069061696</v>
      </c>
      <c r="J4375">
        <v>-6.2750618476839497</v>
      </c>
      <c r="K4375">
        <v>30.274033471202099</v>
      </c>
      <c r="L4375">
        <v>29.208072274935802</v>
      </c>
      <c r="M4375">
        <v>32.572805189291302</v>
      </c>
      <c r="N4375">
        <v>0.11798371120405</v>
      </c>
      <c r="O4375">
        <v>12.0065789473684</v>
      </c>
      <c r="P4375">
        <v>24.132298897509099</v>
      </c>
    </row>
    <row r="4376" spans="1:17" hidden="1" x14ac:dyDescent="0.3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D4376" t="s">
        <v>46</v>
      </c>
      <c r="E4376">
        <v>10.93400862</v>
      </c>
      <c r="F4376">
        <v>0.87</v>
      </c>
      <c r="G4376">
        <v>-9.3537644663247104</v>
      </c>
      <c r="H4376">
        <v>1.25055812575842</v>
      </c>
      <c r="I4376">
        <v>3.9969876743371899</v>
      </c>
      <c r="J4376">
        <v>-6.7098444563796003</v>
      </c>
      <c r="K4376">
        <v>0.79821995079030506</v>
      </c>
      <c r="L4376">
        <v>1.1209134559474301</v>
      </c>
      <c r="M4376">
        <v>37.664377790627697</v>
      </c>
      <c r="N4376">
        <v>0.55269395531474097</v>
      </c>
      <c r="O4376">
        <v>11.4942528735632</v>
      </c>
      <c r="P4376">
        <v>58.181818181818102</v>
      </c>
      <c r="Q4376">
        <v>-6.8429529238100001E-3</v>
      </c>
    </row>
    <row r="4377" spans="1:17" hidden="1" x14ac:dyDescent="0.3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D4377" t="s">
        <v>21</v>
      </c>
      <c r="E4377">
        <v>10.92315</v>
      </c>
      <c r="F4377">
        <v>21.63</v>
      </c>
      <c r="G4377">
        <v>11.9795688670086</v>
      </c>
      <c r="H4377">
        <v>9.03901966421998</v>
      </c>
      <c r="I4377">
        <v>-22.8439026801558</v>
      </c>
      <c r="J4377">
        <v>8.6782818537157507</v>
      </c>
      <c r="K4377">
        <v>17.510992872344801</v>
      </c>
      <c r="L4377">
        <v>15.389775023881301</v>
      </c>
      <c r="M4377">
        <v>79.291122777765494</v>
      </c>
      <c r="N4377">
        <v>3.2306770675650398</v>
      </c>
      <c r="O4377">
        <v>16.643550624133098</v>
      </c>
      <c r="P4377">
        <v>209</v>
      </c>
    </row>
    <row r="4378" spans="1:17" hidden="1" x14ac:dyDescent="0.3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E4378">
        <v>10.916539</v>
      </c>
      <c r="F4378">
        <v>54.61</v>
      </c>
      <c r="G4378">
        <v>-45.339112451672698</v>
      </c>
      <c r="H4378">
        <v>-15.160732196822201</v>
      </c>
      <c r="I4378">
        <v>58.653237674337099</v>
      </c>
      <c r="J4378">
        <v>-19.804560810031901</v>
      </c>
      <c r="K4378">
        <v>57.961898615136001</v>
      </c>
      <c r="L4378">
        <v>54.732434586173397</v>
      </c>
      <c r="M4378">
        <v>35.296901978190199</v>
      </c>
      <c r="N4378">
        <v>0.42885375494071099</v>
      </c>
      <c r="O4378">
        <v>69.016663614722503</v>
      </c>
      <c r="P4378">
        <v>84.368669817690702</v>
      </c>
    </row>
    <row r="4379" spans="1:17" hidden="1" x14ac:dyDescent="0.3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304</v>
      </c>
      <c r="E4379">
        <v>10.8996508</v>
      </c>
      <c r="F4379">
        <v>7.61</v>
      </c>
      <c r="G4379">
        <v>22.413225824937399</v>
      </c>
      <c r="H4379">
        <v>-7.4994418742415601</v>
      </c>
      <c r="I4379">
        <v>31.581893334714501</v>
      </c>
      <c r="J4379">
        <v>-1.2750618476839399</v>
      </c>
      <c r="K4379">
        <v>6.4598085624315704</v>
      </c>
      <c r="L4379">
        <v>5.28902486004446</v>
      </c>
      <c r="M4379">
        <v>99.999729810593706</v>
      </c>
      <c r="N4379">
        <v>0.32559669416918802</v>
      </c>
      <c r="O4379">
        <v>0</v>
      </c>
      <c r="P4379">
        <v>102.933333333333</v>
      </c>
      <c r="Q4379">
        <v>0.14172656895633601</v>
      </c>
    </row>
    <row r="4380" spans="1:17" hidden="1" x14ac:dyDescent="0.3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E4380">
        <v>10.8985968</v>
      </c>
      <c r="F4380">
        <v>72</v>
      </c>
      <c r="G4380">
        <v>-12.9415864803762</v>
      </c>
      <c r="H4380">
        <v>4.8160562807399696</v>
      </c>
      <c r="I4380">
        <v>-6.64743725981557</v>
      </c>
      <c r="J4380">
        <v>-1.61612596773851</v>
      </c>
      <c r="K4380">
        <v>70.036905724259995</v>
      </c>
      <c r="L4380">
        <v>69.969138524550999</v>
      </c>
      <c r="M4380">
        <v>50.603898978280903</v>
      </c>
      <c r="N4380">
        <v>0.34228700444916599</v>
      </c>
      <c r="O4380">
        <v>62.1666666666666</v>
      </c>
      <c r="P4380">
        <v>57.205240174672497</v>
      </c>
      <c r="Q4380">
        <v>9.5076147246238002E-2</v>
      </c>
    </row>
    <row r="4381" spans="1:17" hidden="1" x14ac:dyDescent="0.3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D4381" t="s">
        <v>718</v>
      </c>
      <c r="E4381">
        <v>10.8938445</v>
      </c>
      <c r="F4381">
        <v>67.69</v>
      </c>
      <c r="G4381">
        <v>0.45807446483133402</v>
      </c>
      <c r="H4381">
        <v>-1.1512431756222801</v>
      </c>
      <c r="I4381">
        <v>6.4396823375042898</v>
      </c>
      <c r="J4381">
        <v>0.50197338925408796</v>
      </c>
      <c r="K4381">
        <v>64.122659623782596</v>
      </c>
      <c r="L4381">
        <v>59.751016501125797</v>
      </c>
      <c r="M4381">
        <v>65.817523880043396</v>
      </c>
      <c r="N4381">
        <v>0.81697788862024401</v>
      </c>
      <c r="O4381">
        <v>0.32501107992317602</v>
      </c>
      <c r="P4381">
        <v>31.4368932038835</v>
      </c>
    </row>
    <row r="4382" spans="1:17" hidden="1" x14ac:dyDescent="0.3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E4382">
        <v>10.877162559999899</v>
      </c>
      <c r="F4382">
        <v>47.58</v>
      </c>
      <c r="G4382">
        <v>8.1651353070848405</v>
      </c>
      <c r="H4382">
        <v>-4.4141352051891403</v>
      </c>
      <c r="I4382">
        <v>2.82075070828509</v>
      </c>
      <c r="J4382">
        <v>-1.7679983912052499</v>
      </c>
      <c r="K4382">
        <v>36.484312763335701</v>
      </c>
      <c r="M4382">
        <v>100</v>
      </c>
      <c r="N4382">
        <v>0.163487738419618</v>
      </c>
      <c r="O4382">
        <v>0</v>
      </c>
      <c r="P4382">
        <v>33.877321328081003</v>
      </c>
    </row>
    <row r="4383" spans="1:17" hidden="1" x14ac:dyDescent="0.3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D4383" t="s">
        <v>408</v>
      </c>
      <c r="E4383">
        <v>10.8531625</v>
      </c>
      <c r="F4383">
        <v>16.75</v>
      </c>
      <c r="G4383">
        <v>18.42305956801</v>
      </c>
      <c r="H4383">
        <v>17.968722919765899</v>
      </c>
      <c r="I4383">
        <v>29.109034852096201</v>
      </c>
      <c r="J4383">
        <v>8.4890272742033392</v>
      </c>
      <c r="K4383">
        <v>13.6009562204106</v>
      </c>
      <c r="L4383">
        <v>12.609336694199399</v>
      </c>
      <c r="M4383">
        <v>72.339824515821903</v>
      </c>
      <c r="N4383">
        <v>0.90266399539801201</v>
      </c>
      <c r="O4383">
        <v>1.4925373134328399</v>
      </c>
      <c r="P4383">
        <v>75.945378151260499</v>
      </c>
      <c r="Q4383">
        <v>4.5295157568352E-2</v>
      </c>
    </row>
    <row r="4384" spans="1:17" hidden="1" x14ac:dyDescent="0.3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D4384" t="s">
        <v>75</v>
      </c>
      <c r="E4384">
        <v>10.838111400000001</v>
      </c>
      <c r="F4384">
        <v>11.37</v>
      </c>
      <c r="G4384">
        <v>45.623679142697803</v>
      </c>
      <c r="H4384">
        <v>25.2348328369266</v>
      </c>
      <c r="I4384">
        <v>19.138856186447899</v>
      </c>
      <c r="J4384">
        <v>13.741623358100201</v>
      </c>
      <c r="K4384">
        <v>8.4335820801408801</v>
      </c>
      <c r="L4384">
        <v>7.6720800192343299</v>
      </c>
      <c r="M4384">
        <v>77.741500176440994</v>
      </c>
      <c r="N4384">
        <v>1.7759882252424</v>
      </c>
      <c r="O4384">
        <v>0</v>
      </c>
      <c r="P4384">
        <v>99.473684210526201</v>
      </c>
      <c r="Q4384">
        <v>6.1572878777787998E-2</v>
      </c>
    </row>
    <row r="4385" spans="1:17" hidden="1" x14ac:dyDescent="0.3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D4385" t="s">
        <v>127</v>
      </c>
      <c r="E4385">
        <v>10.819000000000001</v>
      </c>
      <c r="F4385">
        <v>6.98</v>
      </c>
      <c r="G4385">
        <v>-10.5511328873773</v>
      </c>
      <c r="H4385">
        <v>-3.1646137725973098</v>
      </c>
      <c r="I4385">
        <v>-35.299715622366001</v>
      </c>
      <c r="J4385">
        <v>2.9040426299279898</v>
      </c>
      <c r="K4385">
        <v>7.0276116496839203</v>
      </c>
      <c r="L4385">
        <v>7.2802614701718298</v>
      </c>
      <c r="M4385">
        <v>61.120695832402603</v>
      </c>
      <c r="N4385">
        <v>0.85532770108721901</v>
      </c>
      <c r="O4385">
        <v>85.959885386819394</v>
      </c>
      <c r="P4385">
        <v>35.271317829457303</v>
      </c>
      <c r="Q4385">
        <v>4.2458847808722E-2</v>
      </c>
    </row>
    <row r="4386" spans="1:17" hidden="1" x14ac:dyDescent="0.3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1141</v>
      </c>
      <c r="E4386">
        <v>10.783903759999999</v>
      </c>
      <c r="F4386">
        <v>9.52</v>
      </c>
      <c r="G4386">
        <v>355.454316341756</v>
      </c>
      <c r="H4386">
        <v>111.19425181945201</v>
      </c>
      <c r="I4386">
        <v>101.929571944</v>
      </c>
      <c r="J4386">
        <v>-2.2944298395289899</v>
      </c>
      <c r="K4386">
        <v>6.0858317429165103</v>
      </c>
      <c r="M4386">
        <v>72.267954954706696</v>
      </c>
      <c r="N4386">
        <v>1.3821844336342901</v>
      </c>
      <c r="O4386">
        <v>8.1932773109243797</v>
      </c>
      <c r="P4386">
        <v>403.70370370370301</v>
      </c>
    </row>
    <row r="4387" spans="1:17" hidden="1" x14ac:dyDescent="0.3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D4387" t="s">
        <v>292</v>
      </c>
      <c r="E4387">
        <v>10.7176937</v>
      </c>
      <c r="F4387">
        <v>25.13</v>
      </c>
      <c r="G4387">
        <v>-18.599303973546402</v>
      </c>
      <c r="H4387">
        <v>-17.845499669460899</v>
      </c>
      <c r="I4387">
        <v>-18.894453600208902</v>
      </c>
      <c r="J4387">
        <v>-2.8032750138281401</v>
      </c>
      <c r="K4387">
        <v>26.467425836063999</v>
      </c>
      <c r="L4387">
        <v>26.4001679081167</v>
      </c>
      <c r="M4387">
        <v>37.984487793958699</v>
      </c>
      <c r="N4387">
        <v>0.80270876644093603</v>
      </c>
      <c r="O4387">
        <v>27.3378432152805</v>
      </c>
      <c r="P4387">
        <v>19.6666666666666</v>
      </c>
      <c r="Q4387">
        <v>-8.6833171937170002E-3</v>
      </c>
    </row>
    <row r="4388" spans="1:17" hidden="1" x14ac:dyDescent="0.3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D4388" t="s">
        <v>686</v>
      </c>
      <c r="E4388">
        <v>10.712426000000001</v>
      </c>
      <c r="F4388">
        <v>76.400000000000006</v>
      </c>
      <c r="G4388">
        <v>182.33854322598299</v>
      </c>
      <c r="H4388">
        <v>-29.725210573039298</v>
      </c>
      <c r="I4388">
        <v>195.68929536664399</v>
      </c>
      <c r="J4388">
        <v>0.11190070432715001</v>
      </c>
      <c r="K4388">
        <v>76.537190430643406</v>
      </c>
      <c r="M4388">
        <v>57.937032941041998</v>
      </c>
      <c r="N4388">
        <v>0.61821933822383401</v>
      </c>
      <c r="O4388">
        <v>29.895287958115102</v>
      </c>
      <c r="P4388">
        <v>223.04439746300201</v>
      </c>
    </row>
    <row r="4389" spans="1:17" hidden="1" x14ac:dyDescent="0.3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D4389" t="s">
        <v>718</v>
      </c>
      <c r="E4389">
        <v>10.576090199999999</v>
      </c>
      <c r="F4389">
        <v>58.49</v>
      </c>
      <c r="G4389">
        <v>7.6990107839027599</v>
      </c>
      <c r="H4389">
        <v>1.0214883583165699</v>
      </c>
      <c r="I4389">
        <v>2.8183461352716299</v>
      </c>
      <c r="J4389">
        <v>0.52249487133874395</v>
      </c>
      <c r="K4389">
        <v>55.555091099150403</v>
      </c>
      <c r="L4389">
        <v>50.8690579412471</v>
      </c>
      <c r="M4389">
        <v>51.449225640246297</v>
      </c>
      <c r="N4389">
        <v>1.0081143049835699</v>
      </c>
      <c r="O4389">
        <v>0.87194392203795401</v>
      </c>
      <c r="P4389">
        <v>39.162502974066101</v>
      </c>
    </row>
    <row r="4390" spans="1:17" hidden="1" x14ac:dyDescent="0.3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D4390" t="s">
        <v>292</v>
      </c>
      <c r="E4390">
        <v>10.44269388</v>
      </c>
      <c r="F4390">
        <v>24.1</v>
      </c>
      <c r="G4390">
        <v>-28.953764466324699</v>
      </c>
      <c r="H4390">
        <v>-2.52855069645382</v>
      </c>
      <c r="I4390">
        <v>-11.5863456589961</v>
      </c>
      <c r="J4390">
        <v>-1.5303809966201101</v>
      </c>
      <c r="K4390">
        <v>21.886591710626899</v>
      </c>
      <c r="L4390">
        <v>23.2094817187484</v>
      </c>
      <c r="M4390">
        <v>77.971039948471997</v>
      </c>
      <c r="N4390">
        <v>1.95815295815295</v>
      </c>
      <c r="O4390">
        <v>45.228215767634801</v>
      </c>
      <c r="P4390">
        <v>53.698979591836697</v>
      </c>
      <c r="Q4390">
        <v>3.9986119019025997E-2</v>
      </c>
    </row>
    <row r="4391" spans="1:17" hidden="1" x14ac:dyDescent="0.3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D4391" t="s">
        <v>49</v>
      </c>
      <c r="E4391">
        <v>10.434945600000001</v>
      </c>
      <c r="F4391">
        <v>24.16</v>
      </c>
      <c r="G4391">
        <v>8.8684577558975004</v>
      </c>
      <c r="H4391">
        <v>8.6143022015878099</v>
      </c>
      <c r="I4391">
        <v>-35.980356567324201</v>
      </c>
      <c r="J4391">
        <v>2.1441023566216599</v>
      </c>
      <c r="K4391">
        <v>24.1040908085625</v>
      </c>
      <c r="L4391">
        <v>23.656019524552399</v>
      </c>
      <c r="M4391">
        <v>52.417373904622302</v>
      </c>
      <c r="N4391">
        <v>1.52055824139114</v>
      </c>
      <c r="O4391">
        <v>59.354304635761501</v>
      </c>
      <c r="P4391">
        <v>51</v>
      </c>
      <c r="Q4391">
        <v>5.7191493755839998E-2</v>
      </c>
    </row>
    <row r="4392" spans="1:17" hidden="1" x14ac:dyDescent="0.3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D4392" t="s">
        <v>546</v>
      </c>
      <c r="E4392">
        <v>10.416</v>
      </c>
      <c r="F4392">
        <v>9.92</v>
      </c>
      <c r="G4392">
        <v>-10.138898031946001</v>
      </c>
      <c r="H4392">
        <v>-11.8113684797461</v>
      </c>
      <c r="I4392">
        <v>-4.8755825200472502</v>
      </c>
      <c r="J4392">
        <v>-6.1975778002819402</v>
      </c>
      <c r="K4392">
        <v>10.3278333913746</v>
      </c>
      <c r="L4392">
        <v>9.9131847174802896</v>
      </c>
      <c r="M4392">
        <v>33.840406585114003</v>
      </c>
      <c r="N4392">
        <v>0.75731049508890003</v>
      </c>
      <c r="O4392">
        <v>15.4233870967741</v>
      </c>
      <c r="P4392">
        <v>24</v>
      </c>
      <c r="Q4392">
        <v>5.1502506851724E-2</v>
      </c>
    </row>
    <row r="4393" spans="1:17" hidden="1" x14ac:dyDescent="0.3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D4393" t="s">
        <v>188</v>
      </c>
      <c r="E4393">
        <v>10.408201500000001</v>
      </c>
      <c r="F4393">
        <v>23.23</v>
      </c>
      <c r="G4393">
        <v>68.229568867008595</v>
      </c>
      <c r="H4393">
        <v>-14.019441874241499</v>
      </c>
      <c r="I4393">
        <v>16.7663890047141</v>
      </c>
      <c r="J4393">
        <v>-6.8508194234415098</v>
      </c>
      <c r="K4393">
        <v>25.0065874337316</v>
      </c>
      <c r="L4393">
        <v>20.451437566654199</v>
      </c>
      <c r="M4393">
        <v>28.3939404856716</v>
      </c>
      <c r="N4393">
        <v>0.61527492580363496</v>
      </c>
      <c r="O4393">
        <v>50.624192854067999</v>
      </c>
      <c r="P4393">
        <v>120.18957345971501</v>
      </c>
      <c r="Q4393">
        <v>6.8618242318436995E-2</v>
      </c>
    </row>
    <row r="4394" spans="1:17" hidden="1" x14ac:dyDescent="0.3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E4394">
        <v>10.401120000000001</v>
      </c>
      <c r="F4394">
        <v>23.25</v>
      </c>
      <c r="G4394">
        <v>-14.4281919472407</v>
      </c>
      <c r="H4394">
        <v>4.6956800769779399</v>
      </c>
      <c r="I4394">
        <v>8.4633089178605001</v>
      </c>
      <c r="J4394">
        <v>6.70615880959304</v>
      </c>
      <c r="K4394">
        <v>22.264717827983201</v>
      </c>
      <c r="L4394">
        <v>21.662232641027099</v>
      </c>
      <c r="M4394">
        <v>66.589235698219596</v>
      </c>
      <c r="N4394">
        <v>3.3112396912720201</v>
      </c>
      <c r="O4394">
        <v>22.064516129032199</v>
      </c>
      <c r="P4394">
        <v>46.318439269981099</v>
      </c>
      <c r="Q4394">
        <v>4.1592896195478998E-2</v>
      </c>
    </row>
    <row r="4395" spans="1:17" hidden="1" x14ac:dyDescent="0.3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D4395" t="s">
        <v>140</v>
      </c>
      <c r="E4395">
        <v>10.366882</v>
      </c>
      <c r="F4395">
        <v>8.51</v>
      </c>
      <c r="G4395">
        <v>78.234752280086695</v>
      </c>
      <c r="H4395">
        <v>-8.8279442897004898</v>
      </c>
      <c r="I4395">
        <v>44.718902959788302</v>
      </c>
      <c r="J4395">
        <v>7.0803758180985401</v>
      </c>
      <c r="K4395">
        <v>7.89762136787561</v>
      </c>
      <c r="L4395">
        <v>6.9561735609946203</v>
      </c>
      <c r="M4395">
        <v>77.852227917134798</v>
      </c>
      <c r="N4395">
        <v>1.2192363710282901</v>
      </c>
      <c r="O4395">
        <v>11.6333725029377</v>
      </c>
      <c r="P4395">
        <v>126.933333333333</v>
      </c>
      <c r="Q4395">
        <v>7.1921620211551004E-2</v>
      </c>
    </row>
    <row r="4396" spans="1:17" hidden="1" x14ac:dyDescent="0.3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E4396">
        <v>10.3480974</v>
      </c>
      <c r="F4396">
        <v>17.899999999999999</v>
      </c>
      <c r="G4396">
        <v>-40.1156692282294</v>
      </c>
      <c r="H4396">
        <v>-10.5855274183671</v>
      </c>
      <c r="I4396">
        <v>-43.156858479508898</v>
      </c>
      <c r="J4396">
        <v>-1.2750618476839399</v>
      </c>
      <c r="K4396">
        <v>18.888032977805501</v>
      </c>
      <c r="L4396">
        <v>21.8806405382397</v>
      </c>
      <c r="M4396">
        <v>2.1187451060811002E-2</v>
      </c>
      <c r="N4396">
        <v>0.61298701298701297</v>
      </c>
      <c r="O4396">
        <v>85.921787709497195</v>
      </c>
      <c r="P4396">
        <v>1.99430199430197</v>
      </c>
    </row>
    <row r="4397" spans="1:17" hidden="1" x14ac:dyDescent="0.3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D4397" t="s">
        <v>546</v>
      </c>
      <c r="E4397">
        <v>10.318144999999999</v>
      </c>
      <c r="F4397">
        <v>52.9</v>
      </c>
      <c r="G4397">
        <v>39.238643747738699</v>
      </c>
      <c r="H4397">
        <v>1.4761872123445201</v>
      </c>
      <c r="I4397">
        <v>31.357421278673201</v>
      </c>
      <c r="J4397">
        <v>-1.2750618476839399</v>
      </c>
      <c r="K4397">
        <v>49.742789877840202</v>
      </c>
      <c r="L4397">
        <v>42.3715701855756</v>
      </c>
      <c r="M4397">
        <v>46.557439174305401</v>
      </c>
      <c r="N4397">
        <v>0.55480396106787599</v>
      </c>
      <c r="O4397">
        <v>24.650283553875202</v>
      </c>
      <c r="P4397">
        <v>95.275009228497495</v>
      </c>
      <c r="Q4397">
        <v>0.14467464177831801</v>
      </c>
    </row>
    <row r="4398" spans="1:17" hidden="1" x14ac:dyDescent="0.3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D4398" t="s">
        <v>546</v>
      </c>
      <c r="E4398">
        <v>10.306339749999999</v>
      </c>
      <c r="F4398">
        <v>32.69</v>
      </c>
      <c r="G4398">
        <v>-37.002413114973301</v>
      </c>
      <c r="H4398">
        <v>-25.896845768400301</v>
      </c>
      <c r="I4398">
        <v>-11.045631226218701</v>
      </c>
      <c r="J4398">
        <v>-10.9961333748863</v>
      </c>
      <c r="K4398">
        <v>38.653993508912301</v>
      </c>
      <c r="L4398">
        <v>36.059173104251599</v>
      </c>
      <c r="M4398">
        <v>13.233881760343801</v>
      </c>
      <c r="N4398">
        <v>1.63888888888888</v>
      </c>
      <c r="O4398">
        <v>44.233710614866901</v>
      </c>
      <c r="P4398">
        <v>70.083246618106102</v>
      </c>
    </row>
    <row r="4399" spans="1:17" hidden="1" x14ac:dyDescent="0.3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D4399" t="s">
        <v>617</v>
      </c>
      <c r="E4399">
        <v>10.293531570000001</v>
      </c>
      <c r="F4399">
        <v>3.29</v>
      </c>
      <c r="G4399">
        <v>-28.016486359815801</v>
      </c>
      <c r="H4399">
        <v>13.269788894989199</v>
      </c>
      <c r="I4399">
        <v>-10.4598024491196</v>
      </c>
      <c r="J4399">
        <v>11.674578440085799</v>
      </c>
      <c r="K4399">
        <v>2.7778664424871602</v>
      </c>
      <c r="L4399">
        <v>3.0272941785448499</v>
      </c>
      <c r="M4399">
        <v>90.5120169025911</v>
      </c>
      <c r="N4399">
        <v>1.9615621471825899</v>
      </c>
      <c r="O4399">
        <v>16.717325227963499</v>
      </c>
      <c r="P4399">
        <v>39.999999999999901</v>
      </c>
      <c r="Q4399">
        <v>9.7739529359108998E-2</v>
      </c>
    </row>
    <row r="4400" spans="1:17" hidden="1" x14ac:dyDescent="0.3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D4400" t="s">
        <v>617</v>
      </c>
      <c r="E4400">
        <v>10.258251250000001</v>
      </c>
      <c r="F4400">
        <v>26.65</v>
      </c>
      <c r="G4400">
        <v>61.009871897311598</v>
      </c>
      <c r="H4400">
        <v>-17.8707606962646</v>
      </c>
      <c r="I4400">
        <v>33.625402974883599</v>
      </c>
      <c r="J4400">
        <v>-1.2750618476839399</v>
      </c>
      <c r="K4400">
        <v>28.158483594947999</v>
      </c>
      <c r="L4400">
        <v>23.5023498981211</v>
      </c>
      <c r="M4400">
        <v>15.2794385445271</v>
      </c>
      <c r="N4400">
        <v>0.10071657365518601</v>
      </c>
      <c r="O4400">
        <v>35.684803001876098</v>
      </c>
      <c r="P4400">
        <v>122.083333333333</v>
      </c>
      <c r="Q4400">
        <v>0.138965306285707</v>
      </c>
    </row>
    <row r="4401" spans="1:17" hidden="1" x14ac:dyDescent="0.3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D4401" t="s">
        <v>75</v>
      </c>
      <c r="E4401">
        <v>10.2093075</v>
      </c>
      <c r="F4401">
        <v>14</v>
      </c>
      <c r="G4401">
        <v>-79.928715796629703</v>
      </c>
      <c r="H4401">
        <v>-9.9384662644854593</v>
      </c>
      <c r="I4401">
        <v>-55.551399422437001</v>
      </c>
      <c r="J4401">
        <v>-1.2750618476839399</v>
      </c>
      <c r="K4401">
        <v>14.7998805916992</v>
      </c>
      <c r="L4401">
        <v>17.7237089764754</v>
      </c>
      <c r="M4401">
        <v>44.106863214007703</v>
      </c>
      <c r="N4401">
        <v>0</v>
      </c>
      <c r="O4401">
        <v>138.57142857142799</v>
      </c>
      <c r="P4401">
        <v>22.9148375768217</v>
      </c>
    </row>
    <row r="4402" spans="1:17" hidden="1" x14ac:dyDescent="0.3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E4402">
        <v>10.205102654999999</v>
      </c>
      <c r="F4402">
        <v>9.81</v>
      </c>
      <c r="G4402">
        <v>66.999176710145903</v>
      </c>
      <c r="H4402">
        <v>5.0156002436886196</v>
      </c>
      <c r="I4402">
        <v>25.9716712186409</v>
      </c>
      <c r="J4402">
        <v>19.8389277896217</v>
      </c>
      <c r="K4402">
        <v>8.0394510989026706</v>
      </c>
      <c r="L4402">
        <v>7.0258599770702599</v>
      </c>
      <c r="M4402">
        <v>78.740663206799397</v>
      </c>
      <c r="N4402">
        <v>2.8679416696653699</v>
      </c>
      <c r="O4402">
        <v>0</v>
      </c>
      <c r="P4402">
        <v>145.25</v>
      </c>
      <c r="Q4402">
        <v>5.7612860163679003E-2</v>
      </c>
    </row>
    <row r="4403" spans="1:17" hidden="1" x14ac:dyDescent="0.3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D4403" t="s">
        <v>1502</v>
      </c>
      <c r="E4403">
        <v>10.190167091999999</v>
      </c>
      <c r="F4403">
        <v>9.7200000000000006</v>
      </c>
      <c r="G4403">
        <v>156.38536596845699</v>
      </c>
      <c r="H4403">
        <v>-6.2972560818918399</v>
      </c>
      <c r="I4403">
        <v>47.341249969419103</v>
      </c>
      <c r="J4403">
        <v>-5.8111443219107404</v>
      </c>
      <c r="K4403">
        <v>9.4131298872035192</v>
      </c>
      <c r="L4403">
        <v>7.47886533040072</v>
      </c>
      <c r="M4403">
        <v>52.666352728008597</v>
      </c>
      <c r="N4403">
        <v>1.6703741798913001</v>
      </c>
      <c r="O4403">
        <v>34.259259259259203</v>
      </c>
      <c r="Q4403">
        <v>9.8538782806430997E-2</v>
      </c>
    </row>
    <row r="4404" spans="1:17" hidden="1" x14ac:dyDescent="0.3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D4404" t="s">
        <v>546</v>
      </c>
      <c r="E4404">
        <v>10.147970000000001</v>
      </c>
      <c r="F4404">
        <v>10.15</v>
      </c>
      <c r="G4404">
        <v>41.4209519032052</v>
      </c>
      <c r="H4404">
        <v>0.39256227944482902</v>
      </c>
      <c r="I4404">
        <v>-22.3387013715992</v>
      </c>
      <c r="J4404">
        <v>-0.205022937178097</v>
      </c>
      <c r="K4404">
        <v>10.190394485965999</v>
      </c>
      <c r="L4404">
        <v>9.6596545324394505</v>
      </c>
      <c r="M4404">
        <v>51.362624344399599</v>
      </c>
      <c r="N4404">
        <v>1.2817809048942701</v>
      </c>
      <c r="O4404">
        <v>55.763546798029502</v>
      </c>
      <c r="P4404">
        <v>80.926916221033807</v>
      </c>
      <c r="Q4404">
        <v>0.115228046692553</v>
      </c>
    </row>
    <row r="4405" spans="1:17" hidden="1" x14ac:dyDescent="0.3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140</v>
      </c>
      <c r="E4405">
        <v>10.119249999999999</v>
      </c>
      <c r="F4405">
        <v>85</v>
      </c>
      <c r="G4405">
        <v>63.535124422564103</v>
      </c>
      <c r="H4405">
        <v>-6.2486973834732504</v>
      </c>
      <c r="I4405">
        <v>2.86185253920205</v>
      </c>
      <c r="J4405">
        <v>3.0194166799234101</v>
      </c>
      <c r="K4405">
        <v>78.069863591760594</v>
      </c>
      <c r="L4405">
        <v>64.812406100562796</v>
      </c>
      <c r="M4405">
        <v>67.117170840061405</v>
      </c>
      <c r="N4405">
        <v>0.343534353435343</v>
      </c>
      <c r="O4405">
        <v>10.576470588235299</v>
      </c>
      <c r="P4405">
        <v>161.53846153846101</v>
      </c>
      <c r="Q4405">
        <v>0.108541120018931</v>
      </c>
    </row>
    <row r="4406" spans="1:17" hidden="1" x14ac:dyDescent="0.3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D4406" t="s">
        <v>539</v>
      </c>
      <c r="E4406">
        <v>10.1127433</v>
      </c>
      <c r="F4406">
        <v>21.01</v>
      </c>
      <c r="G4406">
        <v>-30.113510613196802</v>
      </c>
      <c r="H4406">
        <v>6.7110844415479001</v>
      </c>
      <c r="I4406">
        <v>-24.6433449659954</v>
      </c>
      <c r="J4406">
        <v>-10.480082768186</v>
      </c>
      <c r="K4406">
        <v>20.553933290137699</v>
      </c>
      <c r="L4406">
        <v>21.5542285225713</v>
      </c>
      <c r="M4406">
        <v>40.267346046313698</v>
      </c>
      <c r="N4406">
        <v>1.3802242894821799</v>
      </c>
      <c r="O4406">
        <v>45.026178010471199</v>
      </c>
      <c r="P4406">
        <v>27.720364741641301</v>
      </c>
      <c r="Q4406">
        <v>5.8783675556899999E-3</v>
      </c>
    </row>
    <row r="4407" spans="1:17" hidden="1" x14ac:dyDescent="0.3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E4407">
        <v>10.108000000000001</v>
      </c>
      <c r="F4407">
        <v>23.75</v>
      </c>
      <c r="G4407">
        <v>-69.093189170216405</v>
      </c>
      <c r="H4407">
        <v>28.500558125758399</v>
      </c>
      <c r="I4407">
        <v>-11.9608893265052</v>
      </c>
      <c r="J4407">
        <v>1.44397138494444</v>
      </c>
      <c r="K4407">
        <v>21.108777372330199</v>
      </c>
      <c r="L4407">
        <v>26.191135449086602</v>
      </c>
      <c r="M4407">
        <v>76.987901919441995</v>
      </c>
      <c r="N4407">
        <v>4.1975641583297003</v>
      </c>
      <c r="O4407">
        <v>191.35338345864599</v>
      </c>
      <c r="P4407">
        <v>36.966551326412898</v>
      </c>
      <c r="Q4407">
        <v>6.4089052722624995E-2</v>
      </c>
    </row>
    <row r="4408" spans="1:17" hidden="1" x14ac:dyDescent="0.3">
      <c r="A4408" t="s">
        <v>8973</v>
      </c>
      <c r="B4408" t="s">
        <v>8974</v>
      </c>
      <c r="C4408" t="str">
        <f>IFERROR(VLOOKUP(Table1[[#This Row],[Ticker]],[1]!Table1[[Symbol]:[Industry]],2,FALSE),"-")</f>
        <v>-</v>
      </c>
      <c r="E4408">
        <v>10.080189000000001</v>
      </c>
      <c r="F4408">
        <v>33</v>
      </c>
      <c r="G4408">
        <v>-32.396017987451401</v>
      </c>
      <c r="H4408">
        <v>-2.7375371123368</v>
      </c>
      <c r="I4408">
        <v>-7.2411075637580398</v>
      </c>
      <c r="J4408">
        <v>-1.2750618476839399</v>
      </c>
      <c r="K4408">
        <v>32.342624726619299</v>
      </c>
      <c r="L4408">
        <v>32.152759488835301</v>
      </c>
      <c r="M4408">
        <v>84.7193819831745</v>
      </c>
      <c r="N4408">
        <v>0</v>
      </c>
      <c r="O4408">
        <v>7.5757575757575601</v>
      </c>
      <c r="P4408">
        <v>10</v>
      </c>
    </row>
    <row r="4409" spans="1:17" hidden="1" x14ac:dyDescent="0.3">
      <c r="A4409" t="s">
        <v>8975</v>
      </c>
      <c r="B4409" t="s">
        <v>8976</v>
      </c>
      <c r="C4409" t="str">
        <f>IFERROR(VLOOKUP(Table1[[#This Row],[Ticker]],[1]!Table1[[Symbol]:[Industry]],2,FALSE),"-")</f>
        <v>-</v>
      </c>
      <c r="D4409" t="s">
        <v>29</v>
      </c>
      <c r="E4409">
        <v>10.0688</v>
      </c>
      <c r="F4409">
        <v>29</v>
      </c>
      <c r="G4409">
        <v>-33.290272402832599</v>
      </c>
      <c r="H4409">
        <v>-10.126412101912299</v>
      </c>
      <c r="I4409">
        <v>-2.5690500615118599</v>
      </c>
      <c r="J4409">
        <v>-1.2750618476839399</v>
      </c>
      <c r="K4409">
        <v>27.845879996771401</v>
      </c>
      <c r="L4409">
        <v>26.842650863230599</v>
      </c>
      <c r="M4409">
        <v>57.582718323621101</v>
      </c>
      <c r="N4409">
        <v>0.89090909090908998</v>
      </c>
      <c r="O4409">
        <v>17.241379310344801</v>
      </c>
      <c r="P4409">
        <v>22.621564482029601</v>
      </c>
    </row>
    <row r="4410" spans="1:17" hidden="1" x14ac:dyDescent="0.3">
      <c r="A4410" t="s">
        <v>8977</v>
      </c>
      <c r="B4410" t="s">
        <v>8978</v>
      </c>
      <c r="C4410" t="str">
        <f>IFERROR(VLOOKUP(Table1[[#This Row],[Ticker]],[1]!Table1[[Symbol]:[Industry]],2,FALSE),"-")</f>
        <v>-</v>
      </c>
      <c r="E4410">
        <v>10.0594845</v>
      </c>
      <c r="F4410">
        <v>4.03</v>
      </c>
      <c r="G4410">
        <v>-24.855011349117699</v>
      </c>
      <c r="H4410">
        <v>-15.8327752075748</v>
      </c>
      <c r="I4410">
        <v>-16.278546767468001</v>
      </c>
      <c r="J4410">
        <v>3.4868429142208202</v>
      </c>
      <c r="K4410">
        <v>4.7360774973484698</v>
      </c>
      <c r="L4410">
        <v>4.8810270833503804</v>
      </c>
      <c r="M4410">
        <v>27.162092322517999</v>
      </c>
      <c r="N4410">
        <v>1.81538461538461</v>
      </c>
      <c r="O4410">
        <v>72.456575682382095</v>
      </c>
      <c r="P4410">
        <v>19.230769230769202</v>
      </c>
      <c r="Q4410">
        <v>1.3792939307073E-2</v>
      </c>
    </row>
    <row r="4411" spans="1:17" hidden="1" x14ac:dyDescent="0.3">
      <c r="A4411" t="s">
        <v>8979</v>
      </c>
      <c r="B4411" t="s">
        <v>8980</v>
      </c>
      <c r="C4411" t="str">
        <f>IFERROR(VLOOKUP(Table1[[#This Row],[Ticker]],[1]!Table1[[Symbol]:[Industry]],2,FALSE),"-")</f>
        <v>-</v>
      </c>
      <c r="E4411">
        <v>10.05415</v>
      </c>
      <c r="F4411">
        <v>4.22</v>
      </c>
      <c r="G4411">
        <v>71.8424972159182</v>
      </c>
      <c r="H4411">
        <v>-17.0854985191217</v>
      </c>
      <c r="I4411">
        <v>20.701390190060401</v>
      </c>
      <c r="J4411">
        <v>2.9962949362356599</v>
      </c>
      <c r="K4411">
        <v>4.3024493853919497</v>
      </c>
      <c r="L4411">
        <v>3.9823057238145898</v>
      </c>
      <c r="M4411">
        <v>53.717140469704603</v>
      </c>
      <c r="N4411">
        <v>1.38796439187525</v>
      </c>
      <c r="O4411">
        <v>42.4170616113744</v>
      </c>
      <c r="P4411">
        <v>106.862745098039</v>
      </c>
      <c r="Q4411">
        <v>-7.3080061418589999E-3</v>
      </c>
    </row>
    <row r="4412" spans="1:17" hidden="1" x14ac:dyDescent="0.3">
      <c r="A4412" t="s">
        <v>8981</v>
      </c>
      <c r="B4412" t="s">
        <v>8982</v>
      </c>
      <c r="C4412" t="str">
        <f>IFERROR(VLOOKUP(Table1[[#This Row],[Ticker]],[1]!Table1[[Symbol]:[Industry]],2,FALSE),"-")</f>
        <v>-</v>
      </c>
      <c r="D4412" t="s">
        <v>833</v>
      </c>
      <c r="E4412">
        <v>10.03971198</v>
      </c>
      <c r="F4412">
        <v>12.86</v>
      </c>
      <c r="G4412">
        <v>178.66514806322601</v>
      </c>
      <c r="H4412">
        <v>2.2481647402057701</v>
      </c>
      <c r="I4412">
        <v>207.10368742619801</v>
      </c>
      <c r="J4412">
        <v>6.7797796261806598</v>
      </c>
      <c r="K4412">
        <v>10.3413271740241</v>
      </c>
      <c r="L4412">
        <v>7.1697044182758498</v>
      </c>
      <c r="M4412">
        <v>83.272984297507406</v>
      </c>
      <c r="N4412">
        <v>0.67571593259042995</v>
      </c>
      <c r="O4412">
        <v>0</v>
      </c>
      <c r="P4412">
        <v>356.02836879432601</v>
      </c>
      <c r="Q4412">
        <v>8.1743359276211E-2</v>
      </c>
    </row>
    <row r="4413" spans="1:17" hidden="1" x14ac:dyDescent="0.3">
      <c r="A4413" t="s">
        <v>8983</v>
      </c>
      <c r="B4413" t="s">
        <v>8984</v>
      </c>
      <c r="C4413" t="str">
        <f>IFERROR(VLOOKUP(Table1[[#This Row],[Ticker]],[1]!Table1[[Symbol]:[Industry]],2,FALSE),"-")</f>
        <v>-</v>
      </c>
      <c r="D4413" t="s">
        <v>59</v>
      </c>
      <c r="E4413">
        <v>9.99</v>
      </c>
      <c r="F4413">
        <v>66.599999999999994</v>
      </c>
      <c r="G4413">
        <v>64.931949819389501</v>
      </c>
      <c r="H4413">
        <v>-10.412485352502401</v>
      </c>
      <c r="I4413">
        <v>-12.6000272510359</v>
      </c>
      <c r="J4413">
        <v>0.98413522146578603</v>
      </c>
      <c r="K4413">
        <v>69.908804069295101</v>
      </c>
      <c r="L4413">
        <v>63.050511111966401</v>
      </c>
      <c r="M4413">
        <v>49.249228969665403</v>
      </c>
      <c r="N4413">
        <v>1.34356710814613</v>
      </c>
      <c r="O4413">
        <v>30.630630630630598</v>
      </c>
      <c r="P4413">
        <v>145.12329775487601</v>
      </c>
      <c r="Q4413">
        <v>7.7820295736333006E-2</v>
      </c>
    </row>
    <row r="4414" spans="1:17" hidden="1" x14ac:dyDescent="0.3">
      <c r="A4414" t="s">
        <v>8985</v>
      </c>
      <c r="B4414" t="s">
        <v>8986</v>
      </c>
      <c r="C4414" t="str">
        <f>IFERROR(VLOOKUP(Table1[[#This Row],[Ticker]],[1]!Table1[[Symbol]:[Industry]],2,FALSE),"-")</f>
        <v>-</v>
      </c>
      <c r="D4414" t="s">
        <v>140</v>
      </c>
      <c r="E4414">
        <v>9.9760069999999992</v>
      </c>
      <c r="F4414">
        <v>7.92</v>
      </c>
      <c r="G4414">
        <v>26.953927841367499</v>
      </c>
      <c r="H4414">
        <v>-9.8523830507121399</v>
      </c>
      <c r="I4414">
        <v>-26.933194925018299</v>
      </c>
      <c r="J4414">
        <v>-4.7634339407071797</v>
      </c>
      <c r="K4414">
        <v>8.0628454060601502</v>
      </c>
      <c r="L4414">
        <v>7.6779211779154801</v>
      </c>
      <c r="M4414">
        <v>58.6192805679053</v>
      </c>
      <c r="N4414">
        <v>1.1691577139219</v>
      </c>
      <c r="O4414">
        <v>29.671717171717098</v>
      </c>
      <c r="P4414">
        <v>80.410022779043302</v>
      </c>
      <c r="Q4414">
        <v>5.7067371171887003E-2</v>
      </c>
    </row>
    <row r="4415" spans="1:17" hidden="1" x14ac:dyDescent="0.3">
      <c r="A4415" t="s">
        <v>8987</v>
      </c>
      <c r="B4415" t="s">
        <v>8988</v>
      </c>
      <c r="C4415" t="str">
        <f>IFERROR(VLOOKUP(Table1[[#This Row],[Ticker]],[1]!Table1[[Symbol]:[Industry]],2,FALSE),"-")</f>
        <v>-</v>
      </c>
      <c r="D4415" t="s">
        <v>617</v>
      </c>
      <c r="E4415">
        <v>9.9185295</v>
      </c>
      <c r="F4415">
        <v>23.39</v>
      </c>
      <c r="G4415">
        <v>33.761881792178698</v>
      </c>
      <c r="H4415">
        <v>-8.1788473944114095</v>
      </c>
      <c r="I4415">
        <v>-28.764578161961701</v>
      </c>
      <c r="J4415">
        <v>3.70698483095159</v>
      </c>
      <c r="K4415">
        <v>23.373982790088501</v>
      </c>
      <c r="L4415">
        <v>23.694648096512601</v>
      </c>
      <c r="M4415">
        <v>69.3264465334953</v>
      </c>
      <c r="N4415">
        <v>4.0348212199111897</v>
      </c>
      <c r="O4415">
        <v>42.325780247969199</v>
      </c>
      <c r="P4415">
        <v>85.634920634920604</v>
      </c>
      <c r="Q4415">
        <v>6.4345226621009E-2</v>
      </c>
    </row>
    <row r="4416" spans="1:17" hidden="1" x14ac:dyDescent="0.3">
      <c r="A4416" t="s">
        <v>8989</v>
      </c>
      <c r="B4416" t="s">
        <v>8990</v>
      </c>
      <c r="C4416" t="str">
        <f>IFERROR(VLOOKUP(Table1[[#This Row],[Ticker]],[1]!Table1[[Symbol]:[Industry]],2,FALSE),"-")</f>
        <v>-</v>
      </c>
      <c r="D4416" t="s">
        <v>408</v>
      </c>
      <c r="E4416">
        <v>9.903492</v>
      </c>
      <c r="F4416">
        <v>10.7</v>
      </c>
      <c r="G4416">
        <v>-3.76285537541564</v>
      </c>
      <c r="H4416">
        <v>-16.257261355921599</v>
      </c>
      <c r="I4416">
        <v>-13.8378747109839</v>
      </c>
      <c r="J4416">
        <v>-9.7876066505513197</v>
      </c>
      <c r="K4416">
        <v>11.3503919164301</v>
      </c>
      <c r="L4416">
        <v>10.808898842894401</v>
      </c>
      <c r="M4416">
        <v>38.542905208520999</v>
      </c>
      <c r="N4416">
        <v>0.76874687652690199</v>
      </c>
      <c r="O4416">
        <v>51.121495327102799</v>
      </c>
      <c r="P4416">
        <v>84.165232358003394</v>
      </c>
      <c r="Q4416">
        <v>2.9169657425331001E-2</v>
      </c>
    </row>
    <row r="4417" spans="1:17" hidden="1" x14ac:dyDescent="0.3">
      <c r="A4417" t="s">
        <v>8991</v>
      </c>
      <c r="B4417" t="s">
        <v>8992</v>
      </c>
      <c r="C4417" t="str">
        <f>IFERROR(VLOOKUP(Table1[[#This Row],[Ticker]],[1]!Table1[[Symbol]:[Industry]],2,FALSE),"-")</f>
        <v>-</v>
      </c>
      <c r="D4417" t="s">
        <v>887</v>
      </c>
      <c r="E4417">
        <v>9.8947199999999995</v>
      </c>
      <c r="F4417">
        <v>6.86</v>
      </c>
      <c r="G4417">
        <v>-66.928981222367199</v>
      </c>
      <c r="H4417">
        <v>-22.941451119678401</v>
      </c>
      <c r="I4417">
        <v>-51.694004738665001</v>
      </c>
      <c r="J4417">
        <v>-6.7541479756927796</v>
      </c>
      <c r="K4417">
        <v>9.3051483753231601</v>
      </c>
      <c r="L4417">
        <v>10.723699508729499</v>
      </c>
      <c r="M4417">
        <v>43.4249439701222</v>
      </c>
      <c r="N4417">
        <v>1.36414583008052</v>
      </c>
      <c r="O4417">
        <v>85.1311953352769</v>
      </c>
      <c r="P4417">
        <v>0</v>
      </c>
      <c r="Q4417">
        <v>-8.7271406322268999E-2</v>
      </c>
    </row>
    <row r="4418" spans="1:17" hidden="1" x14ac:dyDescent="0.3">
      <c r="A4418" t="s">
        <v>8993</v>
      </c>
      <c r="B4418" t="s">
        <v>8994</v>
      </c>
      <c r="C4418" t="str">
        <f>IFERROR(VLOOKUP(Table1[[#This Row],[Ticker]],[1]!Table1[[Symbol]:[Industry]],2,FALSE),"-")</f>
        <v>-</v>
      </c>
      <c r="D4418" t="s">
        <v>546</v>
      </c>
      <c r="E4418">
        <v>9.8689499999999999</v>
      </c>
      <c r="F4418">
        <v>7.23</v>
      </c>
      <c r="G4418">
        <v>132.860521247961</v>
      </c>
      <c r="H4418">
        <v>27.7299159239235</v>
      </c>
      <c r="I4418">
        <v>-49.405609728260202</v>
      </c>
      <c r="J4418">
        <v>-1.4105632026974899</v>
      </c>
      <c r="K4418">
        <v>6.7516606048879799</v>
      </c>
      <c r="L4418">
        <v>7.6726803803492798</v>
      </c>
      <c r="M4418">
        <v>60.421758378106901</v>
      </c>
      <c r="N4418">
        <v>0.47822397607609302</v>
      </c>
      <c r="O4418">
        <v>75.933609958506196</v>
      </c>
      <c r="P4418">
        <v>162.90909090909</v>
      </c>
      <c r="Q4418">
        <v>6.5860395663003002E-2</v>
      </c>
    </row>
    <row r="4419" spans="1:17" hidden="1" x14ac:dyDescent="0.3">
      <c r="A4419" t="s">
        <v>8995</v>
      </c>
      <c r="B4419" t="s">
        <v>8996</v>
      </c>
      <c r="C4419" t="str">
        <f>IFERROR(VLOOKUP(Table1[[#This Row],[Ticker]],[1]!Table1[[Symbol]:[Industry]],2,FALSE),"-")</f>
        <v>-</v>
      </c>
      <c r="D4419" t="s">
        <v>75</v>
      </c>
      <c r="E4419">
        <v>9.8475000000000001</v>
      </c>
      <c r="F4419">
        <v>199.95</v>
      </c>
      <c r="G4419">
        <v>34.247813979003702</v>
      </c>
      <c r="H4419">
        <v>-7.7031315776196196</v>
      </c>
      <c r="I4419">
        <v>-0.99792785871087197</v>
      </c>
      <c r="J4419">
        <v>-1.7929983912052601</v>
      </c>
      <c r="K4419">
        <v>157.46414888820601</v>
      </c>
      <c r="L4419">
        <v>102.741846567997</v>
      </c>
      <c r="M4419">
        <v>99.999988226805996</v>
      </c>
      <c r="N4419">
        <v>1.14331723027375</v>
      </c>
      <c r="O4419">
        <v>8.5521380345086495</v>
      </c>
      <c r="P4419">
        <v>87.043966323666893</v>
      </c>
    </row>
    <row r="4420" spans="1:17" hidden="1" x14ac:dyDescent="0.3">
      <c r="A4420" t="s">
        <v>8997</v>
      </c>
      <c r="B4420" t="s">
        <v>8998</v>
      </c>
      <c r="C4420" t="str">
        <f>IFERROR(VLOOKUP(Table1[[#This Row],[Ticker]],[1]!Table1[[Symbol]:[Industry]],2,FALSE),"-")</f>
        <v>-</v>
      </c>
      <c r="E4420">
        <v>9.7819400000000005</v>
      </c>
      <c r="F4420">
        <v>11.2</v>
      </c>
      <c r="G4420">
        <v>-22.317885901467299</v>
      </c>
      <c r="H4420">
        <v>10.999501043305999</v>
      </c>
      <c r="I4420">
        <v>-16.276516599167</v>
      </c>
      <c r="J4420">
        <v>-2.15923514565034</v>
      </c>
      <c r="K4420">
        <v>10.5435941481566</v>
      </c>
      <c r="L4420">
        <v>10.401339501257601</v>
      </c>
      <c r="M4420">
        <v>46.857553724192101</v>
      </c>
      <c r="N4420">
        <v>2.8437103522211702</v>
      </c>
      <c r="O4420">
        <v>43.660714285714299</v>
      </c>
      <c r="P4420">
        <v>63.0276564774381</v>
      </c>
    </row>
    <row r="4421" spans="1:17" hidden="1" x14ac:dyDescent="0.3">
      <c r="A4421" t="s">
        <v>8999</v>
      </c>
      <c r="B4421" t="s">
        <v>9000</v>
      </c>
      <c r="C4421" t="str">
        <f>IFERROR(VLOOKUP(Table1[[#This Row],[Ticker]],[1]!Table1[[Symbol]:[Industry]],2,FALSE),"-")</f>
        <v>-</v>
      </c>
      <c r="D4421" t="s">
        <v>617</v>
      </c>
      <c r="E4421">
        <v>9.7701911999999993</v>
      </c>
      <c r="F4421">
        <v>27.72</v>
      </c>
      <c r="G4421">
        <v>30.8152496181823</v>
      </c>
      <c r="H4421">
        <v>27.815781088341701</v>
      </c>
      <c r="I4421">
        <v>-18.417597065703301</v>
      </c>
      <c r="J4421">
        <v>18.724938152316</v>
      </c>
      <c r="K4421">
        <v>23.147917586601601</v>
      </c>
      <c r="L4421">
        <v>25.171283455207998</v>
      </c>
      <c r="M4421">
        <v>94.127198330988406</v>
      </c>
      <c r="N4421">
        <v>3.58820937881007</v>
      </c>
      <c r="O4421">
        <v>46.4646464646464</v>
      </c>
      <c r="P4421">
        <v>69.957081545064398</v>
      </c>
      <c r="Q4421">
        <v>9.7288356798465994E-2</v>
      </c>
    </row>
    <row r="4422" spans="1:17" hidden="1" x14ac:dyDescent="0.3">
      <c r="A4422" t="s">
        <v>9001</v>
      </c>
      <c r="B4422" t="s">
        <v>9002</v>
      </c>
      <c r="C4422" t="str">
        <f>IFERROR(VLOOKUP(Table1[[#This Row],[Ticker]],[1]!Table1[[Symbol]:[Industry]],2,FALSE),"-")</f>
        <v>-</v>
      </c>
      <c r="D4422" t="s">
        <v>140</v>
      </c>
      <c r="E4422">
        <v>9.737978</v>
      </c>
      <c r="F4422">
        <v>18.350000000000001</v>
      </c>
      <c r="G4422">
        <v>63.821493265633997</v>
      </c>
      <c r="H4422">
        <v>23.571986697187</v>
      </c>
      <c r="I4422">
        <v>16.678614602808398</v>
      </c>
      <c r="J4422">
        <v>-2.0322278833789</v>
      </c>
      <c r="K4422">
        <v>16.593013384549302</v>
      </c>
      <c r="L4422">
        <v>15.209661374635401</v>
      </c>
      <c r="M4422">
        <v>69.423437154803807</v>
      </c>
      <c r="N4422">
        <v>3.47533255711306</v>
      </c>
      <c r="O4422">
        <v>2.4523160762942799</v>
      </c>
      <c r="P4422">
        <v>124.602203182374</v>
      </c>
      <c r="Q4422">
        <v>1.9466860369894E-2</v>
      </c>
    </row>
    <row r="4423" spans="1:17" hidden="1" x14ac:dyDescent="0.3">
      <c r="A4423" t="s">
        <v>9003</v>
      </c>
      <c r="B4423" t="s">
        <v>9004</v>
      </c>
      <c r="C4423" t="str">
        <f>IFERROR(VLOOKUP(Table1[[#This Row],[Ticker]],[1]!Table1[[Symbol]:[Industry]],2,FALSE),"-")</f>
        <v>-</v>
      </c>
      <c r="D4423" t="s">
        <v>21</v>
      </c>
      <c r="E4423">
        <v>9.7260899999999992</v>
      </c>
      <c r="F4423">
        <v>7.5</v>
      </c>
      <c r="G4423">
        <v>30.247895284712602</v>
      </c>
      <c r="H4423">
        <v>15.577481202681501</v>
      </c>
      <c r="I4423">
        <v>-5.7707177080990597</v>
      </c>
      <c r="J4423">
        <v>-3.4755508452389501</v>
      </c>
      <c r="K4423">
        <v>7.3698796165194898</v>
      </c>
      <c r="L4423">
        <v>6.79217695301395</v>
      </c>
      <c r="M4423">
        <v>44.0659540833812</v>
      </c>
      <c r="N4423">
        <v>1.86361436143614</v>
      </c>
      <c r="O4423">
        <v>25.2</v>
      </c>
      <c r="P4423">
        <v>62.689804772234197</v>
      </c>
      <c r="Q4423">
        <v>4.2939887919392003E-2</v>
      </c>
    </row>
    <row r="4424" spans="1:17" hidden="1" x14ac:dyDescent="0.3">
      <c r="A4424" t="s">
        <v>9005</v>
      </c>
      <c r="B4424" t="s">
        <v>9006</v>
      </c>
      <c r="C4424" t="str">
        <f>IFERROR(VLOOKUP(Table1[[#This Row],[Ticker]],[1]!Table1[[Symbol]:[Industry]],2,FALSE),"-")</f>
        <v>-</v>
      </c>
      <c r="D4424" t="s">
        <v>617</v>
      </c>
      <c r="E4424">
        <v>9.657432</v>
      </c>
      <c r="F4424">
        <v>6.78</v>
      </c>
      <c r="G4424">
        <v>76.431949819389501</v>
      </c>
      <c r="H4424">
        <v>-1.8419495195015001</v>
      </c>
      <c r="I4424">
        <v>44.941432118781599</v>
      </c>
      <c r="J4424">
        <v>19.740699973681998</v>
      </c>
      <c r="K4424">
        <v>5.4108550264082904</v>
      </c>
      <c r="L4424">
        <v>4.4463830764474501</v>
      </c>
      <c r="M4424">
        <v>71.880175815355102</v>
      </c>
      <c r="N4424">
        <v>1.32850254434976</v>
      </c>
      <c r="O4424">
        <v>1.9174041297935001</v>
      </c>
      <c r="P4424">
        <v>165.88235294117601</v>
      </c>
      <c r="Q4424">
        <v>0.155912954558558</v>
      </c>
    </row>
    <row r="4425" spans="1:17" hidden="1" x14ac:dyDescent="0.3">
      <c r="A4425" t="s">
        <v>9007</v>
      </c>
      <c r="B4425" t="s">
        <v>9008</v>
      </c>
      <c r="C4425" t="str">
        <f>IFERROR(VLOOKUP(Table1[[#This Row],[Ticker]],[1]!Table1[[Symbol]:[Industry]],2,FALSE),"-")</f>
        <v>-</v>
      </c>
      <c r="D4425" t="s">
        <v>401</v>
      </c>
      <c r="E4425">
        <v>9.6461994999999998</v>
      </c>
      <c r="F4425">
        <v>37.909999999999997</v>
      </c>
      <c r="G4425">
        <v>43.135124422564097</v>
      </c>
      <c r="H4425">
        <v>23.664266212543399</v>
      </c>
      <c r="I4425">
        <v>49.660100680733699</v>
      </c>
      <c r="J4425">
        <v>1.03263046000835</v>
      </c>
      <c r="K4425">
        <v>32.888708290699199</v>
      </c>
      <c r="L4425">
        <v>26.770504801830299</v>
      </c>
      <c r="M4425">
        <v>48.144734451851299</v>
      </c>
      <c r="N4425">
        <v>1.0917359856197699</v>
      </c>
      <c r="O4425">
        <v>17.225006594566</v>
      </c>
      <c r="P4425">
        <v>99.5263157894736</v>
      </c>
      <c r="Q4425">
        <v>0.118469284939484</v>
      </c>
    </row>
    <row r="4426" spans="1:17" hidden="1" x14ac:dyDescent="0.3">
      <c r="A4426" t="s">
        <v>9009</v>
      </c>
      <c r="B4426" t="s">
        <v>9010</v>
      </c>
      <c r="C4426" t="str">
        <f>IFERROR(VLOOKUP(Table1[[#This Row],[Ticker]],[1]!Table1[[Symbol]:[Industry]],2,FALSE),"-")</f>
        <v>-</v>
      </c>
      <c r="D4426" t="s">
        <v>617</v>
      </c>
      <c r="E4426">
        <v>9.6378380000000003</v>
      </c>
      <c r="F4426">
        <v>22.6</v>
      </c>
      <c r="G4426">
        <v>-22.392488839900999</v>
      </c>
      <c r="H4426">
        <v>-2.7242912020115999</v>
      </c>
      <c r="I4426">
        <v>28.369658481790601</v>
      </c>
      <c r="J4426">
        <v>-1.2750618476839399</v>
      </c>
      <c r="K4426">
        <v>21.6680171639916</v>
      </c>
      <c r="L4426">
        <v>19.452421670459099</v>
      </c>
      <c r="M4426">
        <v>99.9980964254393</v>
      </c>
      <c r="N4426">
        <v>0</v>
      </c>
      <c r="O4426">
        <v>0</v>
      </c>
      <c r="P4426">
        <v>40.372670807453403</v>
      </c>
    </row>
    <row r="4427" spans="1:17" hidden="1" x14ac:dyDescent="0.3">
      <c r="A4427" t="s">
        <v>9011</v>
      </c>
      <c r="B4427" t="s">
        <v>9012</v>
      </c>
      <c r="C4427" t="str">
        <f>IFERROR(VLOOKUP(Table1[[#This Row],[Ticker]],[1]!Table1[[Symbol]:[Industry]],2,FALSE),"-")</f>
        <v>-</v>
      </c>
      <c r="D4427" t="s">
        <v>546</v>
      </c>
      <c r="E4427">
        <v>9.6280800000000006</v>
      </c>
      <c r="F4427">
        <v>31.26</v>
      </c>
      <c r="G4427">
        <v>44.537539881501303</v>
      </c>
      <c r="H4427">
        <v>-31.7382045615301</v>
      </c>
      <c r="I4427">
        <v>-13.3910249439593</v>
      </c>
      <c r="J4427">
        <v>-4.7541258870927896</v>
      </c>
      <c r="K4427">
        <v>36.0987967220276</v>
      </c>
      <c r="L4427">
        <v>34.064738667573799</v>
      </c>
      <c r="M4427">
        <v>34.000436502324099</v>
      </c>
      <c r="N4427">
        <v>0.26641524461112498</v>
      </c>
      <c r="O4427">
        <v>72.040946896992907</v>
      </c>
      <c r="P4427">
        <v>88.882175226586099</v>
      </c>
    </row>
    <row r="4428" spans="1:17" hidden="1" x14ac:dyDescent="0.3">
      <c r="A4428" t="s">
        <v>9013</v>
      </c>
      <c r="B4428" t="s">
        <v>9014</v>
      </c>
      <c r="C4428" t="str">
        <f>IFERROR(VLOOKUP(Table1[[#This Row],[Ticker]],[1]!Table1[[Symbol]:[Industry]],2,FALSE),"-")</f>
        <v>-</v>
      </c>
      <c r="D4428" t="s">
        <v>401</v>
      </c>
      <c r="E4428">
        <v>9.6126719999999999</v>
      </c>
      <c r="F4428">
        <v>12.8</v>
      </c>
      <c r="G4428">
        <v>-35.529203062815903</v>
      </c>
      <c r="H4428">
        <v>-5.9369418742415601</v>
      </c>
      <c r="I4428">
        <v>-8.7772058740498995</v>
      </c>
      <c r="J4428">
        <v>-4.2601364745496202</v>
      </c>
      <c r="K4428">
        <v>12.513193954653399</v>
      </c>
      <c r="L4428">
        <v>12.160506180427999</v>
      </c>
      <c r="M4428">
        <v>47.4098699720208</v>
      </c>
      <c r="N4428">
        <v>1.39336856422949</v>
      </c>
      <c r="O4428">
        <v>15.625</v>
      </c>
      <c r="P4428">
        <v>51.8386714116251</v>
      </c>
      <c r="Q4428">
        <v>6.2556170663949001E-2</v>
      </c>
    </row>
    <row r="4429" spans="1:17" hidden="1" x14ac:dyDescent="0.3">
      <c r="A4429" t="s">
        <v>9015</v>
      </c>
      <c r="B4429" t="s">
        <v>9016</v>
      </c>
      <c r="C4429" t="str">
        <f>IFERROR(VLOOKUP(Table1[[#This Row],[Ticker]],[1]!Table1[[Symbol]:[Industry]],2,FALSE),"-")</f>
        <v>-</v>
      </c>
      <c r="D4429" t="s">
        <v>21</v>
      </c>
      <c r="E4429">
        <v>9.5947031999999997</v>
      </c>
      <c r="F4429">
        <v>0.52</v>
      </c>
      <c r="G4429">
        <v>11.1299192421617</v>
      </c>
      <c r="H4429">
        <v>-0.41413520518914199</v>
      </c>
      <c r="I4429">
        <v>5.2924521585857596</v>
      </c>
      <c r="J4429">
        <v>-1.7679983912052499</v>
      </c>
      <c r="K4429">
        <v>0.42326907919597401</v>
      </c>
      <c r="M4429">
        <v>99.999987702541105</v>
      </c>
      <c r="N4429">
        <v>0.14604695886567301</v>
      </c>
      <c r="O4429">
        <v>0</v>
      </c>
      <c r="P4429">
        <v>40.540540540540498</v>
      </c>
      <c r="Q4429">
        <v>0.13059975392064499</v>
      </c>
    </row>
    <row r="4430" spans="1:17" hidden="1" x14ac:dyDescent="0.3">
      <c r="A4430" t="s">
        <v>9017</v>
      </c>
      <c r="B4430" t="s">
        <v>9018</v>
      </c>
      <c r="C4430" t="str">
        <f>IFERROR(VLOOKUP(Table1[[#This Row],[Ticker]],[1]!Table1[[Symbol]:[Industry]],2,FALSE),"-")</f>
        <v>-</v>
      </c>
      <c r="D4430" t="s">
        <v>1415</v>
      </c>
      <c r="E4430">
        <v>9.5679713</v>
      </c>
      <c r="F4430">
        <v>1.46</v>
      </c>
      <c r="G4430">
        <v>46.410941416028201</v>
      </c>
      <c r="H4430">
        <v>-22.119324915177199</v>
      </c>
      <c r="I4430">
        <v>-11.313357153248999</v>
      </c>
      <c r="J4430">
        <v>-1.2750618476839399</v>
      </c>
      <c r="K4430">
        <v>1.8492023236557</v>
      </c>
      <c r="L4430">
        <v>1.6007818085055201</v>
      </c>
      <c r="M4430">
        <v>1.96811460851231</v>
      </c>
      <c r="N4430">
        <v>2.6033041628434601</v>
      </c>
      <c r="O4430">
        <v>71.232876712328704</v>
      </c>
      <c r="Q4430">
        <v>3.0917633783882001E-2</v>
      </c>
    </row>
    <row r="4431" spans="1:17" hidden="1" x14ac:dyDescent="0.3">
      <c r="A4431" t="s">
        <v>9019</v>
      </c>
      <c r="B4431" t="s">
        <v>9020</v>
      </c>
      <c r="C4431" t="str">
        <f>IFERROR(VLOOKUP(Table1[[#This Row],[Ticker]],[1]!Table1[[Symbol]:[Industry]],2,FALSE),"-")</f>
        <v>-</v>
      </c>
      <c r="E4431">
        <v>9.5605394520000004</v>
      </c>
      <c r="F4431">
        <v>6.42</v>
      </c>
      <c r="G4431">
        <v>-23.124465103267301</v>
      </c>
      <c r="H4431">
        <v>-20.859765760881199</v>
      </c>
      <c r="I4431">
        <v>-50.860155182805599</v>
      </c>
      <c r="J4431">
        <v>-1.2750618476839399</v>
      </c>
      <c r="K4431">
        <v>7.1647060356528502</v>
      </c>
      <c r="L4431">
        <v>7.9350635997842698</v>
      </c>
      <c r="M4431">
        <v>1.3196024510999999E-5</v>
      </c>
      <c r="N4431">
        <v>0</v>
      </c>
      <c r="O4431">
        <v>71.651090342679097</v>
      </c>
      <c r="P4431">
        <v>2.2292993630573101</v>
      </c>
    </row>
    <row r="4432" spans="1:17" hidden="1" x14ac:dyDescent="0.3">
      <c r="A4432" t="s">
        <v>9021</v>
      </c>
      <c r="B4432" t="s">
        <v>9022</v>
      </c>
      <c r="C4432" t="str">
        <f>IFERROR(VLOOKUP(Table1[[#This Row],[Ticker]],[1]!Table1[[Symbol]:[Industry]],2,FALSE),"-")</f>
        <v>-</v>
      </c>
      <c r="D4432" t="s">
        <v>401</v>
      </c>
      <c r="E4432">
        <v>9.5466840000000008</v>
      </c>
      <c r="F4432">
        <v>20.3</v>
      </c>
      <c r="G4432">
        <v>-18.511659203166801</v>
      </c>
      <c r="H4432">
        <v>-7.0319094067090901</v>
      </c>
      <c r="I4432">
        <v>-10.7561295326453</v>
      </c>
      <c r="J4432">
        <v>4.9886744160523202</v>
      </c>
      <c r="K4432">
        <v>18.384823535346499</v>
      </c>
      <c r="L4432">
        <v>18.104864904968</v>
      </c>
      <c r="M4432">
        <v>74.843033096708595</v>
      </c>
      <c r="N4432">
        <v>2.3169167850829999</v>
      </c>
      <c r="O4432">
        <v>2.9556650246305298</v>
      </c>
      <c r="P4432">
        <v>52.631578947368403</v>
      </c>
      <c r="Q4432">
        <v>3.9285089404722001E-2</v>
      </c>
    </row>
    <row r="4433" spans="1:17" hidden="1" x14ac:dyDescent="0.3">
      <c r="A4433" t="s">
        <v>9023</v>
      </c>
      <c r="B4433" t="s">
        <v>9024</v>
      </c>
      <c r="C4433" t="str">
        <f>IFERROR(VLOOKUP(Table1[[#This Row],[Ticker]],[1]!Table1[[Symbol]:[Industry]],2,FALSE),"-")</f>
        <v>-</v>
      </c>
      <c r="D4433" t="s">
        <v>46</v>
      </c>
      <c r="E4433">
        <v>9.51987735999999</v>
      </c>
      <c r="F4433">
        <v>0.46</v>
      </c>
      <c r="G4433">
        <v>32.908503634176199</v>
      </c>
      <c r="H4433">
        <v>16.638496373758201</v>
      </c>
      <c r="I4433">
        <v>-22.6932875918598</v>
      </c>
      <c r="J4433">
        <v>2.7774561542492902</v>
      </c>
      <c r="K4433">
        <v>0.40563212694319001</v>
      </c>
      <c r="L4433">
        <v>0.35017531819867098</v>
      </c>
      <c r="M4433">
        <v>20.475371408450599</v>
      </c>
      <c r="N4433">
        <v>1.2495688343564999</v>
      </c>
      <c r="O4433">
        <v>23.9130434782608</v>
      </c>
      <c r="P4433">
        <v>64.285714285714207</v>
      </c>
      <c r="Q4433">
        <v>3.1279288683026998E-2</v>
      </c>
    </row>
    <row r="4434" spans="1:17" hidden="1" x14ac:dyDescent="0.3">
      <c r="A4434" t="s">
        <v>9025</v>
      </c>
      <c r="B4434" t="s">
        <v>9026</v>
      </c>
      <c r="C4434" t="str">
        <f>IFERROR(VLOOKUP(Table1[[#This Row],[Ticker]],[1]!Table1[[Symbol]:[Industry]],2,FALSE),"-")</f>
        <v>-</v>
      </c>
      <c r="D4434" t="s">
        <v>539</v>
      </c>
      <c r="E4434">
        <v>9.5108599999999992</v>
      </c>
      <c r="F4434">
        <v>34.14</v>
      </c>
      <c r="G4434">
        <v>45.346235533675198</v>
      </c>
      <c r="H4434">
        <v>-7.4994418742415601</v>
      </c>
      <c r="I4434">
        <v>50.568416245765697</v>
      </c>
      <c r="J4434">
        <v>-1.2750618476839399</v>
      </c>
      <c r="K4434">
        <v>28.922635393497899</v>
      </c>
      <c r="L4434">
        <v>23.476015465419302</v>
      </c>
      <c r="M4434">
        <v>100</v>
      </c>
      <c r="N4434">
        <v>0</v>
      </c>
      <c r="O4434">
        <v>0</v>
      </c>
      <c r="P4434">
        <v>70.7</v>
      </c>
    </row>
    <row r="4435" spans="1:17" hidden="1" x14ac:dyDescent="0.3">
      <c r="A4435" t="s">
        <v>9027</v>
      </c>
      <c r="B4435" t="s">
        <v>9028</v>
      </c>
      <c r="C4435" t="str">
        <f>IFERROR(VLOOKUP(Table1[[#This Row],[Ticker]],[1]!Table1[[Symbol]:[Industry]],2,FALSE),"-")</f>
        <v>-</v>
      </c>
      <c r="D4435" t="s">
        <v>718</v>
      </c>
      <c r="E4435">
        <v>9.5089231049999992</v>
      </c>
      <c r="F4435">
        <v>115.74</v>
      </c>
      <c r="G4435">
        <v>-7.4081820756185</v>
      </c>
      <c r="H4435">
        <v>-0.161954661370736</v>
      </c>
      <c r="I4435">
        <v>-5.7512910367616801</v>
      </c>
      <c r="J4435">
        <v>0.59607672248375398</v>
      </c>
      <c r="K4435">
        <v>111.919519255094</v>
      </c>
      <c r="L4435">
        <v>107.45981536344</v>
      </c>
      <c r="M4435">
        <v>45.884931757483201</v>
      </c>
      <c r="N4435">
        <v>0.88579558443537698</v>
      </c>
      <c r="O4435">
        <v>4.0694660445826898</v>
      </c>
      <c r="P4435">
        <v>21.448058761804798</v>
      </c>
    </row>
    <row r="4436" spans="1:17" hidden="1" x14ac:dyDescent="0.3">
      <c r="A4436" t="s">
        <v>9029</v>
      </c>
      <c r="B4436" t="s">
        <v>9030</v>
      </c>
      <c r="C4436" t="str">
        <f>IFERROR(VLOOKUP(Table1[[#This Row],[Ticker]],[1]!Table1[[Symbol]:[Industry]],2,FALSE),"-")</f>
        <v>-</v>
      </c>
      <c r="D4436" t="s">
        <v>546</v>
      </c>
      <c r="E4436">
        <v>9.4700000000000006</v>
      </c>
      <c r="F4436">
        <v>18.940000000000001</v>
      </c>
      <c r="G4436">
        <v>5.7188998935368902</v>
      </c>
      <c r="H4436">
        <v>-19.357848953887501</v>
      </c>
      <c r="I4436">
        <v>64.676092151949106</v>
      </c>
      <c r="J4436">
        <v>-1.7745623471844301</v>
      </c>
      <c r="K4436">
        <v>19.654346761567101</v>
      </c>
      <c r="L4436">
        <v>14.8746627394036</v>
      </c>
      <c r="M4436">
        <v>31.825698710979399</v>
      </c>
      <c r="N4436">
        <v>0.31029705612487701</v>
      </c>
      <c r="O4436">
        <v>40.232312565997802</v>
      </c>
      <c r="P4436">
        <v>146.614583333333</v>
      </c>
      <c r="Q4436">
        <v>0.14550704834428699</v>
      </c>
    </row>
    <row r="4437" spans="1:17" hidden="1" x14ac:dyDescent="0.3">
      <c r="A4437" t="s">
        <v>9031</v>
      </c>
      <c r="B4437" t="s">
        <v>9032</v>
      </c>
      <c r="C4437" t="str">
        <f>IFERROR(VLOOKUP(Table1[[#This Row],[Ticker]],[1]!Table1[[Symbol]:[Industry]],2,FALSE),"-")</f>
        <v>-</v>
      </c>
      <c r="D4437" t="s">
        <v>401</v>
      </c>
      <c r="E4437">
        <v>9.4443804</v>
      </c>
      <c r="F4437">
        <v>17.78</v>
      </c>
      <c r="G4437">
        <v>43.979568867008602</v>
      </c>
      <c r="H4437">
        <v>24.621770246970499</v>
      </c>
      <c r="I4437">
        <v>55.732836730940903</v>
      </c>
      <c r="J4437">
        <v>6.8464508615535102</v>
      </c>
      <c r="K4437">
        <v>14.5188658120297</v>
      </c>
      <c r="L4437">
        <v>11.5225414594473</v>
      </c>
      <c r="M4437">
        <v>90.021600828151506</v>
      </c>
      <c r="N4437">
        <v>1.3931295219944699</v>
      </c>
      <c r="O4437">
        <v>0</v>
      </c>
      <c r="P4437">
        <v>171.45038167938901</v>
      </c>
      <c r="Q4437">
        <v>0.16737674265515001</v>
      </c>
    </row>
    <row r="4438" spans="1:17" hidden="1" x14ac:dyDescent="0.3">
      <c r="A4438" t="s">
        <v>9033</v>
      </c>
      <c r="B4438" t="s">
        <v>9034</v>
      </c>
      <c r="C4438" t="str">
        <f>IFERROR(VLOOKUP(Table1[[#This Row],[Ticker]],[1]!Table1[[Symbol]:[Industry]],2,FALSE),"-")</f>
        <v>-</v>
      </c>
      <c r="D4438" t="s">
        <v>140</v>
      </c>
      <c r="E4438">
        <v>9.4377600000000008</v>
      </c>
      <c r="F4438">
        <v>18.96</v>
      </c>
      <c r="G4438">
        <v>50.988652748808001</v>
      </c>
      <c r="H4438">
        <v>0.453121431979009</v>
      </c>
      <c r="I4438">
        <v>13.3423250553295</v>
      </c>
      <c r="J4438">
        <v>-1.7679983912052499</v>
      </c>
      <c r="K4438">
        <v>15.334679161925999</v>
      </c>
      <c r="L4438">
        <v>13.107965206310199</v>
      </c>
      <c r="M4438">
        <v>91.378226559064004</v>
      </c>
      <c r="N4438">
        <v>0.235572413618272</v>
      </c>
      <c r="O4438">
        <v>0.105485232067503</v>
      </c>
      <c r="P4438">
        <v>94.461538461538396</v>
      </c>
      <c r="Q4438">
        <v>0.10546700881962399</v>
      </c>
    </row>
    <row r="4439" spans="1:17" hidden="1" x14ac:dyDescent="0.3">
      <c r="A4439" t="s">
        <v>9035</v>
      </c>
      <c r="B4439" t="s">
        <v>9036</v>
      </c>
      <c r="C4439" t="str">
        <f>IFERROR(VLOOKUP(Table1[[#This Row],[Ticker]],[1]!Table1[[Symbol]:[Industry]],2,FALSE),"-")</f>
        <v>-</v>
      </c>
      <c r="D4439" t="s">
        <v>49</v>
      </c>
      <c r="E4439">
        <v>9.4246788000000006</v>
      </c>
      <c r="F4439">
        <v>30.99</v>
      </c>
      <c r="G4439">
        <v>45.296015269358001</v>
      </c>
      <c r="H4439">
        <v>-18.8630782378779</v>
      </c>
      <c r="I4439">
        <v>-2.22617916944602</v>
      </c>
      <c r="J4439">
        <v>-2.8160454542413098</v>
      </c>
      <c r="K4439">
        <v>32.137736895675097</v>
      </c>
      <c r="L4439">
        <v>30.118711474478999</v>
      </c>
      <c r="M4439">
        <v>48.759065757365697</v>
      </c>
      <c r="N4439">
        <v>1.0383924582660899</v>
      </c>
      <c r="O4439">
        <v>37.141013230074201</v>
      </c>
      <c r="P4439">
        <v>126.70080468178401</v>
      </c>
      <c r="Q4439">
        <v>7.4360946026684999E-2</v>
      </c>
    </row>
    <row r="4440" spans="1:17" hidden="1" x14ac:dyDescent="0.3">
      <c r="A4440" t="s">
        <v>9037</v>
      </c>
      <c r="B4440" t="s">
        <v>9038</v>
      </c>
      <c r="C4440" t="str">
        <f>IFERROR(VLOOKUP(Table1[[#This Row],[Ticker]],[1]!Table1[[Symbol]:[Industry]],2,FALSE),"-")</f>
        <v>-</v>
      </c>
      <c r="D4440" t="s">
        <v>490</v>
      </c>
      <c r="E4440">
        <v>9.4104548999999995</v>
      </c>
      <c r="F4440">
        <v>18.809999999999999</v>
      </c>
      <c r="G4440">
        <v>62.746235533675197</v>
      </c>
      <c r="H4440">
        <v>63.363867478276397</v>
      </c>
      <c r="I4440">
        <v>29.638553939397401</v>
      </c>
      <c r="J4440">
        <v>-2.3167285143505998</v>
      </c>
      <c r="K4440">
        <v>14.3019816141675</v>
      </c>
      <c r="L4440">
        <v>11.5427307658315</v>
      </c>
      <c r="M4440">
        <v>73.213755762959195</v>
      </c>
      <c r="N4440">
        <v>1.3668653782253899</v>
      </c>
      <c r="O4440">
        <v>6.00744284954812</v>
      </c>
      <c r="P4440">
        <v>156.616643929058</v>
      </c>
      <c r="Q4440">
        <v>0.147682599507688</v>
      </c>
    </row>
    <row r="4441" spans="1:17" hidden="1" x14ac:dyDescent="0.3">
      <c r="A4441" t="s">
        <v>9039</v>
      </c>
      <c r="B4441" t="s">
        <v>9040</v>
      </c>
      <c r="C4441" t="str">
        <f>IFERROR(VLOOKUP(Table1[[#This Row],[Ticker]],[1]!Table1[[Symbol]:[Industry]],2,FALSE),"-")</f>
        <v>-</v>
      </c>
      <c r="E4441">
        <v>9.3874999999999993</v>
      </c>
      <c r="F4441">
        <v>2</v>
      </c>
      <c r="G4441">
        <v>-18.4018928085707</v>
      </c>
      <c r="H4441">
        <v>-9.9994418742415601</v>
      </c>
      <c r="I4441">
        <v>-22.717298039948499</v>
      </c>
      <c r="J4441">
        <v>5.2823152014963703</v>
      </c>
      <c r="K4441">
        <v>1.9147281500452</v>
      </c>
      <c r="L4441">
        <v>1.93407743054385</v>
      </c>
      <c r="M4441">
        <v>56.0925159512975</v>
      </c>
      <c r="N4441">
        <v>3.3624209544740702</v>
      </c>
      <c r="O4441">
        <v>32.499999999999901</v>
      </c>
      <c r="P4441">
        <v>44.927536231883998</v>
      </c>
      <c r="Q4441">
        <v>-5.3458599485702002E-2</v>
      </c>
    </row>
    <row r="4442" spans="1:17" hidden="1" x14ac:dyDescent="0.3">
      <c r="A4442" t="s">
        <v>9041</v>
      </c>
      <c r="B4442" t="s">
        <v>9042</v>
      </c>
      <c r="C4442" t="str">
        <f>IFERROR(VLOOKUP(Table1[[#This Row],[Ticker]],[1]!Table1[[Symbol]:[Industry]],2,FALSE),"-")</f>
        <v>-</v>
      </c>
      <c r="E4442">
        <v>9.3872181000000001</v>
      </c>
      <c r="F4442">
        <v>24.92</v>
      </c>
      <c r="G4442">
        <v>-22.590877868386499</v>
      </c>
      <c r="H4442">
        <v>-8.6105529853526601</v>
      </c>
      <c r="I4442">
        <v>12.5969876743372</v>
      </c>
      <c r="J4442">
        <v>-1.2750618476839399</v>
      </c>
      <c r="K4442">
        <v>24.6683859147216</v>
      </c>
      <c r="L4442">
        <v>21.452240736948902</v>
      </c>
      <c r="M4442">
        <v>43.051472064460697</v>
      </c>
      <c r="N4442">
        <v>0</v>
      </c>
      <c r="O4442">
        <v>9.5505617977527901</v>
      </c>
      <c r="P4442">
        <v>71.271477663230201</v>
      </c>
    </row>
    <row r="4443" spans="1:17" hidden="1" x14ac:dyDescent="0.3">
      <c r="A4443" t="s">
        <v>9043</v>
      </c>
      <c r="B4443" t="s">
        <v>9044</v>
      </c>
      <c r="C4443" t="str">
        <f>IFERROR(VLOOKUP(Table1[[#This Row],[Ticker]],[1]!Table1[[Symbol]:[Industry]],2,FALSE),"-")</f>
        <v>-</v>
      </c>
      <c r="E4443">
        <v>9.2742830999999999</v>
      </c>
      <c r="F4443">
        <v>3.7</v>
      </c>
      <c r="G4443">
        <v>12.1927039351622</v>
      </c>
      <c r="H4443">
        <v>-3.4414708597488102</v>
      </c>
      <c r="I4443">
        <v>-16.642187583394701</v>
      </c>
      <c r="J4443">
        <v>8.8476375388191197</v>
      </c>
      <c r="K4443">
        <v>3.4756452834400902</v>
      </c>
      <c r="L4443">
        <v>3.5187792017701098</v>
      </c>
      <c r="M4443">
        <v>69.846587133815902</v>
      </c>
      <c r="N4443">
        <v>1.0556562037753201</v>
      </c>
      <c r="O4443">
        <v>40.270270270270203</v>
      </c>
      <c r="P4443">
        <v>72.093023255813904</v>
      </c>
      <c r="Q4443">
        <v>2.775870728543E-2</v>
      </c>
    </row>
    <row r="4444" spans="1:17" hidden="1" x14ac:dyDescent="0.3">
      <c r="A4444" t="s">
        <v>9045</v>
      </c>
      <c r="B4444" t="s">
        <v>9046</v>
      </c>
      <c r="C4444" t="str">
        <f>IFERROR(VLOOKUP(Table1[[#This Row],[Ticker]],[1]!Table1[[Symbol]:[Industry]],2,FALSE),"-")</f>
        <v>-</v>
      </c>
      <c r="D4444" t="s">
        <v>75</v>
      </c>
      <c r="E4444">
        <v>9.2581162169999995</v>
      </c>
      <c r="F4444">
        <v>4.2699999999999996</v>
      </c>
      <c r="G4444">
        <v>27.146235533675199</v>
      </c>
      <c r="H4444">
        <v>-20.341547137399399</v>
      </c>
      <c r="I4444">
        <v>-18.9746898855756</v>
      </c>
      <c r="J4444">
        <v>-7.6099034766432201</v>
      </c>
      <c r="K4444">
        <v>4.1944229268070403</v>
      </c>
      <c r="L4444">
        <v>3.9304380863697199</v>
      </c>
      <c r="M4444">
        <v>52.541549403731302</v>
      </c>
      <c r="N4444">
        <v>0.80411546185754101</v>
      </c>
      <c r="O4444">
        <v>18.2669789227166</v>
      </c>
      <c r="P4444">
        <v>66.796874999999901</v>
      </c>
      <c r="Q4444">
        <v>5.2213884905889997E-2</v>
      </c>
    </row>
    <row r="4445" spans="1:17" hidden="1" x14ac:dyDescent="0.3">
      <c r="A4445" t="s">
        <v>9047</v>
      </c>
      <c r="B4445" t="s">
        <v>9048</v>
      </c>
      <c r="C4445" t="str">
        <f>IFERROR(VLOOKUP(Table1[[#This Row],[Ticker]],[1]!Table1[[Symbol]:[Industry]],2,FALSE),"-")</f>
        <v>-</v>
      </c>
      <c r="D4445" t="s">
        <v>1099</v>
      </c>
      <c r="E4445">
        <v>9.2415020000000005</v>
      </c>
      <c r="F4445">
        <v>7.55</v>
      </c>
      <c r="G4445">
        <v>102.05587408789199</v>
      </c>
      <c r="H4445">
        <v>35.093150718350998</v>
      </c>
      <c r="I4445">
        <v>32.356452301488197</v>
      </c>
      <c r="J4445">
        <v>-8.8380870577679698</v>
      </c>
      <c r="K4445">
        <v>6.5239467728874203</v>
      </c>
      <c r="L4445">
        <v>5.4618885918821496</v>
      </c>
      <c r="M4445">
        <v>47.254826413159002</v>
      </c>
      <c r="N4445">
        <v>1.23352144987588</v>
      </c>
      <c r="O4445">
        <v>14.1721854304635</v>
      </c>
      <c r="P4445">
        <v>158.561643835616</v>
      </c>
      <c r="Q4445">
        <v>7.1684577412500002E-4</v>
      </c>
    </row>
    <row r="4446" spans="1:17" hidden="1" x14ac:dyDescent="0.3">
      <c r="A4446" t="s">
        <v>9049</v>
      </c>
      <c r="B4446" t="s">
        <v>9050</v>
      </c>
      <c r="C4446" t="str">
        <f>IFERROR(VLOOKUP(Table1[[#This Row],[Ticker]],[1]!Table1[[Symbol]:[Industry]],2,FALSE),"-")</f>
        <v>-</v>
      </c>
      <c r="D4446" t="s">
        <v>546</v>
      </c>
      <c r="E4446">
        <v>9.1971437999999992</v>
      </c>
      <c r="F4446">
        <v>29.77</v>
      </c>
      <c r="G4446">
        <v>-22.627746522915398</v>
      </c>
      <c r="H4446">
        <v>-7.4641685056348601</v>
      </c>
      <c r="I4446">
        <v>-13.459483692759701</v>
      </c>
      <c r="J4446">
        <v>3.7230869860813098</v>
      </c>
      <c r="K4446">
        <v>27.323840186380298</v>
      </c>
      <c r="L4446">
        <v>27.4250570515274</v>
      </c>
      <c r="M4446">
        <v>88.962535295605406</v>
      </c>
      <c r="N4446">
        <v>0.57403005384156602</v>
      </c>
      <c r="O4446">
        <v>8.8679879072891907</v>
      </c>
      <c r="P4446">
        <v>27.823100042936801</v>
      </c>
    </row>
    <row r="4447" spans="1:17" hidden="1" x14ac:dyDescent="0.3">
      <c r="A4447" t="s">
        <v>9051</v>
      </c>
      <c r="B4447" t="s">
        <v>9052</v>
      </c>
      <c r="C4447" t="str">
        <f>IFERROR(VLOOKUP(Table1[[#This Row],[Ticker]],[1]!Table1[[Symbol]:[Industry]],2,FALSE),"-")</f>
        <v>-</v>
      </c>
      <c r="D4447" t="s">
        <v>21</v>
      </c>
      <c r="E4447">
        <v>9.1807581999999996</v>
      </c>
      <c r="F4447">
        <v>8.74</v>
      </c>
      <c r="G4447">
        <v>-58.990818376727098</v>
      </c>
      <c r="H4447">
        <v>62.672642255777497</v>
      </c>
      <c r="I4447">
        <v>-17.003012325662699</v>
      </c>
      <c r="J4447">
        <v>-5.1627508325651403</v>
      </c>
      <c r="K4447">
        <v>8.2028825605092397</v>
      </c>
      <c r="L4447">
        <v>8.5937947244529997</v>
      </c>
      <c r="M4447">
        <v>60.396406480050899</v>
      </c>
      <c r="N4447">
        <v>1.2436042957776501</v>
      </c>
      <c r="O4447">
        <v>51.601830663615502</v>
      </c>
      <c r="P4447">
        <v>75.855130784708194</v>
      </c>
    </row>
    <row r="4448" spans="1:17" hidden="1" x14ac:dyDescent="0.3">
      <c r="A4448" t="s">
        <v>9053</v>
      </c>
      <c r="B4448" t="s">
        <v>9054</v>
      </c>
      <c r="C4448" t="str">
        <f>IFERROR(VLOOKUP(Table1[[#This Row],[Ticker]],[1]!Table1[[Symbol]:[Industry]],2,FALSE),"-")</f>
        <v>-</v>
      </c>
      <c r="E4448">
        <v>9.1696172229999995</v>
      </c>
      <c r="F4448">
        <v>11.57</v>
      </c>
      <c r="G4448">
        <v>-7.6589368801177997</v>
      </c>
      <c r="H4448">
        <v>12.762654899951899</v>
      </c>
      <c r="I4448">
        <v>-3.3645146730806399</v>
      </c>
      <c r="J4448">
        <v>11.0601547248207</v>
      </c>
      <c r="K4448">
        <v>10.738707357658299</v>
      </c>
      <c r="L4448">
        <v>11.065005411942501</v>
      </c>
      <c r="M4448">
        <v>62.705866852380701</v>
      </c>
      <c r="N4448">
        <v>2.9090909090908998</v>
      </c>
      <c r="O4448">
        <v>85.393258426966199</v>
      </c>
      <c r="P4448">
        <v>42.214583333333302</v>
      </c>
      <c r="Q4448">
        <v>2.5553711589571999E-2</v>
      </c>
    </row>
    <row r="4449" spans="1:17" hidden="1" x14ac:dyDescent="0.3">
      <c r="A4449" t="s">
        <v>9055</v>
      </c>
      <c r="B4449" t="s">
        <v>9056</v>
      </c>
      <c r="C4449" t="str">
        <f>IFERROR(VLOOKUP(Table1[[#This Row],[Ticker]],[1]!Table1[[Symbol]:[Industry]],2,FALSE),"-")</f>
        <v>-</v>
      </c>
      <c r="E4449">
        <v>9.1378923899999993</v>
      </c>
      <c r="F4449">
        <v>8.43</v>
      </c>
      <c r="G4449">
        <v>30.757346644786299</v>
      </c>
      <c r="H4449">
        <v>-16.3643067391064</v>
      </c>
      <c r="I4449">
        <v>-10.9238756350153</v>
      </c>
      <c r="J4449">
        <v>2.1605209744019298</v>
      </c>
      <c r="K4449">
        <v>9.0682187628494404</v>
      </c>
      <c r="L4449">
        <v>8.5046361749061408</v>
      </c>
      <c r="M4449">
        <v>38.9917153637411</v>
      </c>
      <c r="N4449">
        <v>1.6494494596312701</v>
      </c>
      <c r="O4449">
        <v>25.1482799525504</v>
      </c>
      <c r="P4449">
        <v>91.590909090908994</v>
      </c>
      <c r="Q4449">
        <v>4.9153174699519998E-2</v>
      </c>
    </row>
    <row r="4450" spans="1:17" hidden="1" x14ac:dyDescent="0.3">
      <c r="A4450" t="s">
        <v>9057</v>
      </c>
      <c r="B4450" t="s">
        <v>9058</v>
      </c>
      <c r="C4450" t="str">
        <f>IFERROR(VLOOKUP(Table1[[#This Row],[Ticker]],[1]!Table1[[Symbol]:[Industry]],2,FALSE),"-")</f>
        <v>-</v>
      </c>
      <c r="E4450">
        <v>9.1349999999999998</v>
      </c>
      <c r="F4450">
        <v>29</v>
      </c>
      <c r="G4450">
        <v>155.38195673406199</v>
      </c>
      <c r="H4450">
        <v>-26.0387677169381</v>
      </c>
      <c r="I4450">
        <v>-69.374760084004706</v>
      </c>
      <c r="J4450">
        <v>6.1323455597234604</v>
      </c>
      <c r="K4450">
        <v>33.026382183996198</v>
      </c>
      <c r="L4450">
        <v>32.981936134424998</v>
      </c>
      <c r="M4450">
        <v>43.203526340724103</v>
      </c>
      <c r="N4450">
        <v>1.40224159402241</v>
      </c>
      <c r="O4450">
        <v>144.03448275861999</v>
      </c>
      <c r="P4450">
        <v>180.73572120038699</v>
      </c>
    </row>
    <row r="4451" spans="1:17" hidden="1" x14ac:dyDescent="0.3">
      <c r="A4451" t="s">
        <v>9059</v>
      </c>
      <c r="B4451" t="s">
        <v>9060</v>
      </c>
      <c r="C4451" t="str">
        <f>IFERROR(VLOOKUP(Table1[[#This Row],[Ticker]],[1]!Table1[[Symbol]:[Industry]],2,FALSE),"-")</f>
        <v>-</v>
      </c>
      <c r="D4451" t="s">
        <v>75</v>
      </c>
      <c r="E4451">
        <v>9.1270232789343204</v>
      </c>
      <c r="F4451">
        <v>42.87</v>
      </c>
      <c r="G4451">
        <v>21.962633131604498</v>
      </c>
      <c r="H4451">
        <v>-4.4141352051891403</v>
      </c>
      <c r="I4451">
        <v>2.8503747975019098</v>
      </c>
      <c r="J4451">
        <v>-1.7679983912052499</v>
      </c>
      <c r="K4451">
        <v>33.1316695601246</v>
      </c>
      <c r="M4451">
        <v>99.999999999997797</v>
      </c>
      <c r="N4451">
        <v>0.32142857142857101</v>
      </c>
      <c r="O4451">
        <v>0</v>
      </c>
      <c r="P4451">
        <v>47.674819152600698</v>
      </c>
    </row>
    <row r="4452" spans="1:17" hidden="1" x14ac:dyDescent="0.3">
      <c r="A4452" t="s">
        <v>9061</v>
      </c>
      <c r="B4452" t="s">
        <v>9062</v>
      </c>
      <c r="C4452" t="str">
        <f>IFERROR(VLOOKUP(Table1[[#This Row],[Ticker]],[1]!Table1[[Symbol]:[Industry]],2,FALSE),"-")</f>
        <v>-</v>
      </c>
      <c r="D4452" t="s">
        <v>104</v>
      </c>
      <c r="E4452">
        <v>9.0909700000000004</v>
      </c>
      <c r="F4452">
        <v>0.49</v>
      </c>
      <c r="G4452">
        <v>-25.353764466324701</v>
      </c>
      <c r="H4452">
        <v>-7.4994418742415601</v>
      </c>
      <c r="I4452">
        <v>-26.038100044960999</v>
      </c>
      <c r="J4452">
        <v>-1.2750618476839399</v>
      </c>
      <c r="K4452">
        <v>0.49126896802699599</v>
      </c>
      <c r="L4452">
        <v>0.52274380830824096</v>
      </c>
      <c r="M4452">
        <v>42.892589935559599</v>
      </c>
      <c r="N4452">
        <v>0.88998674759511898</v>
      </c>
      <c r="O4452">
        <v>24.4897959183673</v>
      </c>
      <c r="P4452">
        <v>0</v>
      </c>
      <c r="Q4452">
        <v>-0.181720531061072</v>
      </c>
    </row>
    <row r="4453" spans="1:17" hidden="1" x14ac:dyDescent="0.3">
      <c r="A4453" t="s">
        <v>9063</v>
      </c>
      <c r="B4453" t="s">
        <v>9064</v>
      </c>
      <c r="C4453" t="str">
        <f>IFERROR(VLOOKUP(Table1[[#This Row],[Ticker]],[1]!Table1[[Symbol]:[Industry]],2,FALSE),"-")</f>
        <v>-</v>
      </c>
      <c r="E4453">
        <v>9.0800426000000005</v>
      </c>
      <c r="F4453">
        <v>29.98</v>
      </c>
      <c r="G4453">
        <v>-25.619898864195601</v>
      </c>
      <c r="H4453">
        <v>-7.4994418742415601</v>
      </c>
      <c r="I4453">
        <v>-7.0310235301445898</v>
      </c>
      <c r="J4453">
        <v>-1.2750618476839399</v>
      </c>
      <c r="K4453">
        <v>29.670073030474502</v>
      </c>
      <c r="L4453">
        <v>29.5844703075404</v>
      </c>
      <c r="M4453">
        <v>99.999999998127706</v>
      </c>
      <c r="N4453">
        <v>0</v>
      </c>
      <c r="O4453">
        <v>0.26684456304202298</v>
      </c>
      <c r="P4453">
        <v>4.97198879551821</v>
      </c>
    </row>
    <row r="4454" spans="1:17" hidden="1" x14ac:dyDescent="0.3">
      <c r="A4454" t="s">
        <v>9065</v>
      </c>
      <c r="B4454" t="s">
        <v>9066</v>
      </c>
      <c r="C4454" t="str">
        <f>IFERROR(VLOOKUP(Table1[[#This Row],[Ticker]],[1]!Table1[[Symbol]:[Industry]],2,FALSE),"-")</f>
        <v>-</v>
      </c>
      <c r="D4454" t="s">
        <v>292</v>
      </c>
      <c r="E4454">
        <v>9.0779560000000004</v>
      </c>
      <c r="F4454">
        <v>22.15</v>
      </c>
      <c r="G4454">
        <v>67.254931185849102</v>
      </c>
      <c r="H4454">
        <v>6.0126224689219896</v>
      </c>
      <c r="I4454">
        <v>42.892092569441999</v>
      </c>
      <c r="J4454">
        <v>-8.4241846547014791</v>
      </c>
      <c r="K4454">
        <v>20.178752674220402</v>
      </c>
      <c r="L4454">
        <v>18.696284219062001</v>
      </c>
      <c r="M4454">
        <v>67.096556074407403</v>
      </c>
      <c r="N4454">
        <v>2.0769332101910498</v>
      </c>
      <c r="O4454">
        <v>25.1918735891647</v>
      </c>
      <c r="P4454">
        <v>114.839961202715</v>
      </c>
      <c r="Q4454">
        <v>9.4803918384951003E-2</v>
      </c>
    </row>
    <row r="4455" spans="1:17" hidden="1" x14ac:dyDescent="0.3">
      <c r="A4455" t="s">
        <v>9067</v>
      </c>
      <c r="B4455" t="s">
        <v>3085</v>
      </c>
      <c r="C4455" t="str">
        <f>IFERROR(VLOOKUP(Table1[[#This Row],[Ticker]],[1]!Table1[[Symbol]:[Industry]],2,FALSE),"-")</f>
        <v>-</v>
      </c>
      <c r="D4455" t="s">
        <v>119</v>
      </c>
      <c r="E4455">
        <v>9.0753500000000003</v>
      </c>
      <c r="F4455">
        <v>7.79</v>
      </c>
      <c r="G4455">
        <v>-18.932999439002302</v>
      </c>
      <c r="H4455">
        <v>6.3691712644445699</v>
      </c>
      <c r="I4455">
        <v>-14.015590942015001</v>
      </c>
      <c r="J4455">
        <v>-7.6376068656911498</v>
      </c>
      <c r="K4455">
        <v>7.4131659186391401</v>
      </c>
      <c r="L4455">
        <v>7.35912060409765</v>
      </c>
      <c r="M4455">
        <v>51.642794108082803</v>
      </c>
      <c r="N4455">
        <v>0.92954833901888201</v>
      </c>
      <c r="O4455">
        <v>18.998716302952399</v>
      </c>
      <c r="P4455">
        <v>31.5878378378378</v>
      </c>
      <c r="Q4455">
        <v>9.4921141427959002E-2</v>
      </c>
    </row>
    <row r="4456" spans="1:17" hidden="1" x14ac:dyDescent="0.3">
      <c r="A4456" t="s">
        <v>9068</v>
      </c>
      <c r="B4456" t="s">
        <v>9069</v>
      </c>
      <c r="C4456" t="str">
        <f>IFERROR(VLOOKUP(Table1[[#This Row],[Ticker]],[1]!Table1[[Symbol]:[Industry]],2,FALSE),"-")</f>
        <v>-</v>
      </c>
      <c r="D4456" t="s">
        <v>653</v>
      </c>
      <c r="E4456">
        <v>9.0402387599999994</v>
      </c>
      <c r="F4456">
        <v>7.6</v>
      </c>
      <c r="G4456">
        <v>26.342842320102399</v>
      </c>
      <c r="H4456">
        <v>2.6394470146473101</v>
      </c>
      <c r="I4456">
        <v>-15.310900366375201</v>
      </c>
      <c r="J4456">
        <v>1.7119511393290301</v>
      </c>
      <c r="K4456">
        <v>7.4681931421480696</v>
      </c>
      <c r="L4456">
        <v>6.9180252114340597</v>
      </c>
      <c r="M4456">
        <v>50.781477761082897</v>
      </c>
      <c r="N4456">
        <v>1.00372667133322</v>
      </c>
      <c r="O4456">
        <v>22.6315789473684</v>
      </c>
      <c r="P4456">
        <v>76.744186046511601</v>
      </c>
      <c r="Q4456">
        <v>0.116624476766894</v>
      </c>
    </row>
    <row r="4457" spans="1:17" hidden="1" x14ac:dyDescent="0.3">
      <c r="A4457" t="s">
        <v>9070</v>
      </c>
      <c r="B4457" t="s">
        <v>9071</v>
      </c>
      <c r="C4457" t="str">
        <f>IFERROR(VLOOKUP(Table1[[#This Row],[Ticker]],[1]!Table1[[Symbol]:[Industry]],2,FALSE),"-")</f>
        <v>-</v>
      </c>
      <c r="D4457" t="s">
        <v>1415</v>
      </c>
      <c r="E4457">
        <v>9.0281943499999997</v>
      </c>
      <c r="F4457">
        <v>29.3</v>
      </c>
      <c r="G4457">
        <v>-21.3793145018108</v>
      </c>
      <c r="H4457">
        <v>15.9673383642592</v>
      </c>
      <c r="I4457">
        <v>15.388292022163199</v>
      </c>
      <c r="J4457">
        <v>15.6672536020941</v>
      </c>
      <c r="K4457">
        <v>24.8346049309291</v>
      </c>
      <c r="L4457">
        <v>24.1554575564234</v>
      </c>
      <c r="M4457">
        <v>81.674924518966804</v>
      </c>
      <c r="N4457">
        <v>1.81069118147769</v>
      </c>
      <c r="O4457">
        <v>0.34129692832762698</v>
      </c>
      <c r="P4457">
        <v>80.307692307692307</v>
      </c>
      <c r="Q4457">
        <v>9.4268633356699993E-2</v>
      </c>
    </row>
    <row r="4458" spans="1:17" hidden="1" x14ac:dyDescent="0.3">
      <c r="A4458" t="s">
        <v>9072</v>
      </c>
      <c r="B4458" t="s">
        <v>9073</v>
      </c>
      <c r="C4458" t="str">
        <f>IFERROR(VLOOKUP(Table1[[#This Row],[Ticker]],[1]!Table1[[Symbol]:[Industry]],2,FALSE),"-")</f>
        <v>-</v>
      </c>
      <c r="E4458">
        <v>9.0179729999999996</v>
      </c>
      <c r="F4458">
        <v>18.87</v>
      </c>
      <c r="G4458">
        <v>85.248914105103793</v>
      </c>
      <c r="H4458">
        <v>-15.268865433138799</v>
      </c>
      <c r="I4458">
        <v>-29.9595340647932</v>
      </c>
      <c r="J4458">
        <v>-4.4329565845260497</v>
      </c>
      <c r="K4458">
        <v>21.0087336585541</v>
      </c>
      <c r="L4458">
        <v>19.871151049124599</v>
      </c>
      <c r="M4458">
        <v>42.592300479295602</v>
      </c>
      <c r="N4458">
        <v>1.8487590189730401</v>
      </c>
      <c r="O4458">
        <v>54.372019077901399</v>
      </c>
      <c r="P4458">
        <v>119.930069930069</v>
      </c>
      <c r="Q4458">
        <v>0.10152376600711201</v>
      </c>
    </row>
    <row r="4459" spans="1:17" hidden="1" x14ac:dyDescent="0.3">
      <c r="A4459" t="s">
        <v>9074</v>
      </c>
      <c r="B4459" t="s">
        <v>9075</v>
      </c>
      <c r="C4459" t="str">
        <f>IFERROR(VLOOKUP(Table1[[#This Row],[Ticker]],[1]!Table1[[Symbol]:[Industry]],2,FALSE),"-")</f>
        <v>-</v>
      </c>
      <c r="D4459" t="s">
        <v>242</v>
      </c>
      <c r="E4459">
        <v>9.0108525079999993</v>
      </c>
      <c r="F4459">
        <v>7.29</v>
      </c>
      <c r="G4459">
        <v>14.4801216713114</v>
      </c>
      <c r="H4459">
        <v>-13.6295772973435</v>
      </c>
      <c r="I4459">
        <v>-32.158469013265602</v>
      </c>
      <c r="J4459">
        <v>-1.9049846925751099</v>
      </c>
      <c r="K4459">
        <v>7.4413395479532998</v>
      </c>
      <c r="L4459">
        <v>8.0396464512320698</v>
      </c>
      <c r="M4459">
        <v>69.206508381509806</v>
      </c>
      <c r="N4459">
        <v>0.27730012666147802</v>
      </c>
      <c r="O4459">
        <v>32.373113854595303</v>
      </c>
      <c r="P4459">
        <v>63.452914798206201</v>
      </c>
      <c r="Q4459">
        <v>-3.3982263294748002E-2</v>
      </c>
    </row>
    <row r="4460" spans="1:17" hidden="1" x14ac:dyDescent="0.3">
      <c r="A4460" t="s">
        <v>9076</v>
      </c>
      <c r="B4460" t="s">
        <v>9077</v>
      </c>
      <c r="C4460" t="str">
        <f>IFERROR(VLOOKUP(Table1[[#This Row],[Ticker]],[1]!Table1[[Symbol]:[Industry]],2,FALSE),"-")</f>
        <v>-</v>
      </c>
      <c r="D4460" t="s">
        <v>408</v>
      </c>
      <c r="E4460">
        <v>9.0043679999999995</v>
      </c>
      <c r="F4460">
        <v>29.8</v>
      </c>
      <c r="G4460">
        <v>26.1459813394709</v>
      </c>
      <c r="H4460">
        <v>20.672601136511101</v>
      </c>
      <c r="I4460">
        <v>-10.1226704453209</v>
      </c>
      <c r="J4460">
        <v>8.6474759612426499</v>
      </c>
      <c r="K4460">
        <v>28.853671741261099</v>
      </c>
      <c r="L4460">
        <v>28.2850273908928</v>
      </c>
      <c r="M4460">
        <v>58.752898026178002</v>
      </c>
      <c r="N4460">
        <v>0.58255446878385297</v>
      </c>
      <c r="O4460">
        <v>32.550335570469798</v>
      </c>
      <c r="P4460">
        <v>81.596587446678797</v>
      </c>
      <c r="Q4460">
        <v>8.9770004818158E-2</v>
      </c>
    </row>
    <row r="4461" spans="1:17" hidden="1" x14ac:dyDescent="0.3">
      <c r="A4461" t="s">
        <v>9078</v>
      </c>
      <c r="B4461" t="s">
        <v>9079</v>
      </c>
      <c r="C4461" t="str">
        <f>IFERROR(VLOOKUP(Table1[[#This Row],[Ticker]],[1]!Table1[[Symbol]:[Industry]],2,FALSE),"-")</f>
        <v>-</v>
      </c>
      <c r="D4461" t="s">
        <v>546</v>
      </c>
      <c r="E4461">
        <v>8.9862330499999992</v>
      </c>
      <c r="F4461">
        <v>5.93</v>
      </c>
      <c r="G4461">
        <v>31.5245424119821</v>
      </c>
      <c r="H4461">
        <v>25.467591092791402</v>
      </c>
      <c r="I4461">
        <v>55.039241195463902</v>
      </c>
      <c r="J4461">
        <v>-8.7674165877451102</v>
      </c>
      <c r="K4461">
        <v>5.8058272832734001</v>
      </c>
      <c r="L4461">
        <v>4.9625503318778099</v>
      </c>
      <c r="M4461">
        <v>32.717021722288898</v>
      </c>
      <c r="N4461">
        <v>1.05754720699916</v>
      </c>
      <c r="O4461">
        <v>33.052276559865</v>
      </c>
      <c r="P4461">
        <v>95.065789473684205</v>
      </c>
      <c r="Q4461">
        <v>6.2720229498011995E-2</v>
      </c>
    </row>
    <row r="4462" spans="1:17" hidden="1" x14ac:dyDescent="0.3">
      <c r="A4462" t="s">
        <v>9080</v>
      </c>
      <c r="B4462" t="s">
        <v>9081</v>
      </c>
      <c r="C4462" t="str">
        <f>IFERROR(VLOOKUP(Table1[[#This Row],[Ticker]],[1]!Table1[[Symbol]:[Industry]],2,FALSE),"-")</f>
        <v>-</v>
      </c>
      <c r="E4462">
        <v>8.9366400000000006</v>
      </c>
      <c r="F4462">
        <v>42.8</v>
      </c>
      <c r="G4462">
        <v>8.3962355336752701</v>
      </c>
      <c r="H4462">
        <v>-3.1091979718025402</v>
      </c>
      <c r="I4462">
        <v>-0.71856094760769296</v>
      </c>
      <c r="J4462">
        <v>-0.56917949474277596</v>
      </c>
      <c r="K4462">
        <v>41.390699391597202</v>
      </c>
      <c r="L4462">
        <v>38.660884823413397</v>
      </c>
      <c r="M4462">
        <v>98.801227579490799</v>
      </c>
      <c r="N4462">
        <v>2.2085561497326198</v>
      </c>
      <c r="O4462">
        <v>5</v>
      </c>
      <c r="P4462">
        <v>55.636363636363598</v>
      </c>
    </row>
    <row r="4463" spans="1:17" hidden="1" x14ac:dyDescent="0.3">
      <c r="A4463" t="s">
        <v>9082</v>
      </c>
      <c r="B4463" t="s">
        <v>9083</v>
      </c>
      <c r="C4463" t="str">
        <f>IFERROR(VLOOKUP(Table1[[#This Row],[Ticker]],[1]!Table1[[Symbol]:[Industry]],2,FALSE),"-")</f>
        <v>-</v>
      </c>
      <c r="D4463" t="s">
        <v>686</v>
      </c>
      <c r="E4463">
        <v>8.9285349999999397</v>
      </c>
      <c r="F4463">
        <v>8.75</v>
      </c>
      <c r="G4463">
        <v>-25.353764466324701</v>
      </c>
      <c r="H4463">
        <v>-7.4994418742415601</v>
      </c>
      <c r="I4463">
        <v>-12.0030123256628</v>
      </c>
      <c r="J4463">
        <v>-1.2750618476839399</v>
      </c>
      <c r="K4463">
        <v>8.75</v>
      </c>
      <c r="L4463">
        <v>8.75</v>
      </c>
      <c r="M4463">
        <v>50</v>
      </c>
      <c r="O4463">
        <v>0</v>
      </c>
      <c r="P4463">
        <v>0</v>
      </c>
    </row>
    <row r="4464" spans="1:17" hidden="1" x14ac:dyDescent="0.3">
      <c r="A4464" t="s">
        <v>9084</v>
      </c>
      <c r="B4464" t="s">
        <v>9085</v>
      </c>
      <c r="C4464" t="str">
        <f>IFERROR(VLOOKUP(Table1[[#This Row],[Ticker]],[1]!Table1[[Symbol]:[Industry]],2,FALSE),"-")</f>
        <v>-</v>
      </c>
      <c r="D4464" t="s">
        <v>617</v>
      </c>
      <c r="E4464">
        <v>8.9184511999999998</v>
      </c>
      <c r="F4464">
        <v>23.78</v>
      </c>
      <c r="G4464">
        <v>-8.6134600971543591</v>
      </c>
      <c r="H4464">
        <v>-8.1675003293563808</v>
      </c>
      <c r="I4464">
        <v>-11.4107957435985</v>
      </c>
      <c r="J4464">
        <v>-1.31707865440664</v>
      </c>
      <c r="K4464">
        <v>23.699650943194399</v>
      </c>
      <c r="L4464">
        <v>23.747606546386599</v>
      </c>
      <c r="M4464">
        <v>44.103226138623597</v>
      </c>
      <c r="N4464">
        <v>5.3664304264288698E-3</v>
      </c>
      <c r="O4464">
        <v>23.002523128679499</v>
      </c>
      <c r="P4464">
        <v>42.139868499701102</v>
      </c>
      <c r="Q4464">
        <v>5.2630300850440001E-2</v>
      </c>
    </row>
    <row r="4465" spans="1:17" hidden="1" x14ac:dyDescent="0.3">
      <c r="A4465" t="s">
        <v>9086</v>
      </c>
      <c r="B4465" t="s">
        <v>9087</v>
      </c>
      <c r="C4465" t="str">
        <f>IFERROR(VLOOKUP(Table1[[#This Row],[Ticker]],[1]!Table1[[Symbol]:[Industry]],2,FALSE),"-")</f>
        <v>-</v>
      </c>
      <c r="D4465" t="s">
        <v>328</v>
      </c>
      <c r="E4465">
        <v>8.8951188000000005</v>
      </c>
      <c r="F4465">
        <v>13.66</v>
      </c>
      <c r="G4465">
        <v>38.631829771370299</v>
      </c>
      <c r="H4465">
        <v>-13.848648223447899</v>
      </c>
      <c r="I4465">
        <v>68.446129021761195</v>
      </c>
      <c r="J4465">
        <v>-4.9842606607403201</v>
      </c>
      <c r="K4465">
        <v>13.334897091422</v>
      </c>
      <c r="L4465">
        <v>10.8585362821832</v>
      </c>
      <c r="M4465">
        <v>53.5697966553291</v>
      </c>
      <c r="N4465">
        <v>0.46242010113266202</v>
      </c>
      <c r="O4465">
        <v>37.335285505124403</v>
      </c>
      <c r="P4465">
        <v>126.158940397351</v>
      </c>
      <c r="Q4465">
        <v>9.7426250983147999E-2</v>
      </c>
    </row>
    <row r="4466" spans="1:17" hidden="1" x14ac:dyDescent="0.3">
      <c r="A4466" t="s">
        <v>9088</v>
      </c>
      <c r="B4466" t="s">
        <v>9089</v>
      </c>
      <c r="C4466" t="str">
        <f>IFERROR(VLOOKUP(Table1[[#This Row],[Ticker]],[1]!Table1[[Symbol]:[Industry]],2,FALSE),"-")</f>
        <v>-</v>
      </c>
      <c r="E4466">
        <v>8.8466430000000003</v>
      </c>
      <c r="F4466">
        <v>9.06</v>
      </c>
      <c r="G4466">
        <v>111.46058884811301</v>
      </c>
      <c r="H4466">
        <v>5.8048428970006301</v>
      </c>
      <c r="I4466">
        <v>28.894671535453</v>
      </c>
      <c r="J4466">
        <v>-1.7679983912052499</v>
      </c>
      <c r="K4466">
        <v>6.6248328814264603</v>
      </c>
      <c r="L4466">
        <v>5.1625312002509496</v>
      </c>
      <c r="M4466">
        <v>95.413496981885999</v>
      </c>
      <c r="N4466">
        <v>1.8039118977159501</v>
      </c>
      <c r="O4466">
        <v>0</v>
      </c>
      <c r="P4466">
        <v>170.447761194029</v>
      </c>
      <c r="Q4466">
        <v>0.133915328762372</v>
      </c>
    </row>
    <row r="4467" spans="1:17" hidden="1" x14ac:dyDescent="0.3">
      <c r="A4467" t="s">
        <v>9090</v>
      </c>
      <c r="B4467" t="s">
        <v>9091</v>
      </c>
      <c r="C4467" t="str">
        <f>IFERROR(VLOOKUP(Table1[[#This Row],[Ticker]],[1]!Table1[[Symbol]:[Industry]],2,FALSE),"-")</f>
        <v>-</v>
      </c>
      <c r="D4467" t="s">
        <v>230</v>
      </c>
      <c r="E4467">
        <v>8.8245339999999999</v>
      </c>
      <c r="F4467">
        <v>22.46</v>
      </c>
      <c r="G4467">
        <v>134.59993923737801</v>
      </c>
      <c r="H4467">
        <v>16.921610757337302</v>
      </c>
      <c r="I4467">
        <v>-18.380669682894901</v>
      </c>
      <c r="J4467">
        <v>-21.1394686273449</v>
      </c>
      <c r="K4467">
        <v>24.1979740947551</v>
      </c>
      <c r="L4467">
        <v>21.022598682072498</v>
      </c>
      <c r="M4467">
        <v>34.3807712621295</v>
      </c>
      <c r="N4467">
        <v>1.26049188721552</v>
      </c>
      <c r="O4467">
        <v>49.554764024933199</v>
      </c>
      <c r="P4467">
        <v>159.95370370370301</v>
      </c>
    </row>
    <row r="4468" spans="1:17" hidden="1" x14ac:dyDescent="0.3">
      <c r="A4468" t="s">
        <v>9092</v>
      </c>
      <c r="B4468" t="s">
        <v>9093</v>
      </c>
      <c r="C4468" t="str">
        <f>IFERROR(VLOOKUP(Table1[[#This Row],[Ticker]],[1]!Table1[[Symbol]:[Industry]],2,FALSE),"-")</f>
        <v>-</v>
      </c>
      <c r="D4468" t="s">
        <v>482</v>
      </c>
      <c r="E4468">
        <v>8.8155000000000001</v>
      </c>
      <c r="F4468">
        <v>6.53</v>
      </c>
      <c r="G4468">
        <v>44.698318867008602</v>
      </c>
      <c r="H4468">
        <v>-20.508640297368999</v>
      </c>
      <c r="I4468">
        <v>-23.159474910696801</v>
      </c>
      <c r="J4468">
        <v>-6.5683379564106996</v>
      </c>
      <c r="K4468">
        <v>7.6289531146545997</v>
      </c>
      <c r="L4468">
        <v>8.0027446892654392</v>
      </c>
      <c r="M4468">
        <v>27.934953429199101</v>
      </c>
      <c r="N4468">
        <v>0.25914134936607403</v>
      </c>
      <c r="O4468">
        <v>179.47932618683001</v>
      </c>
      <c r="P4468">
        <v>156.07843137254901</v>
      </c>
      <c r="Q4468">
        <v>9.7148787716408003E-2</v>
      </c>
    </row>
    <row r="4469" spans="1:17" hidden="1" x14ac:dyDescent="0.3">
      <c r="A4469" t="s">
        <v>9094</v>
      </c>
      <c r="B4469" t="s">
        <v>9095</v>
      </c>
      <c r="C4469" t="str">
        <f>IFERROR(VLOOKUP(Table1[[#This Row],[Ticker]],[1]!Table1[[Symbol]:[Industry]],2,FALSE),"-")</f>
        <v>-</v>
      </c>
      <c r="E4469">
        <v>8.7959803599999997</v>
      </c>
      <c r="F4469">
        <v>4.45</v>
      </c>
      <c r="G4469">
        <v>16.8187594953366</v>
      </c>
      <c r="H4469">
        <v>8.9426066432786602</v>
      </c>
      <c r="I4469">
        <v>-12.0030123256628</v>
      </c>
      <c r="J4469">
        <v>8.0920267599109899</v>
      </c>
      <c r="K4469">
        <v>4.18664804515205</v>
      </c>
      <c r="L4469">
        <v>4.4618499182950604</v>
      </c>
      <c r="M4469">
        <v>65.102422953950494</v>
      </c>
      <c r="N4469">
        <v>1.1531775074180901</v>
      </c>
      <c r="O4469">
        <v>122.471910112359</v>
      </c>
      <c r="P4469">
        <v>78</v>
      </c>
      <c r="Q4469">
        <v>4.3870437479252997E-2</v>
      </c>
    </row>
    <row r="4470" spans="1:17" hidden="1" x14ac:dyDescent="0.3">
      <c r="A4470" t="s">
        <v>9096</v>
      </c>
      <c r="B4470" t="s">
        <v>9097</v>
      </c>
      <c r="C4470" t="str">
        <f>IFERROR(VLOOKUP(Table1[[#This Row],[Ticker]],[1]!Table1[[Symbol]:[Industry]],2,FALSE),"-")</f>
        <v>-</v>
      </c>
      <c r="E4470">
        <v>8.7791253000000005</v>
      </c>
      <c r="F4470">
        <v>2.5299999999999998</v>
      </c>
      <c r="G4470">
        <v>9.2207036187816591</v>
      </c>
      <c r="H4470">
        <v>-21.340272324068501</v>
      </c>
      <c r="I4470">
        <v>5.6714062789883499</v>
      </c>
      <c r="J4470">
        <v>3.7882292915565601</v>
      </c>
      <c r="K4470">
        <v>2.51835424728774</v>
      </c>
      <c r="L4470">
        <v>2.3649913379838798</v>
      </c>
      <c r="M4470">
        <v>60.406378592272297</v>
      </c>
      <c r="N4470">
        <v>1.0658298954690699</v>
      </c>
      <c r="O4470">
        <v>19.367588932806299</v>
      </c>
      <c r="P4470">
        <v>63.225806451612797</v>
      </c>
      <c r="Q4470">
        <v>2.9295808925451E-2</v>
      </c>
    </row>
    <row r="4471" spans="1:17" hidden="1" x14ac:dyDescent="0.3">
      <c r="A4471" t="s">
        <v>9098</v>
      </c>
      <c r="B4471" t="s">
        <v>9099</v>
      </c>
      <c r="C4471" t="str">
        <f>IFERROR(VLOOKUP(Table1[[#This Row],[Ticker]],[1]!Table1[[Symbol]:[Industry]],2,FALSE),"-")</f>
        <v>-</v>
      </c>
      <c r="D4471" t="s">
        <v>401</v>
      </c>
      <c r="E4471">
        <v>8.7159999999999993</v>
      </c>
      <c r="F4471">
        <v>21.79</v>
      </c>
      <c r="G4471">
        <v>21.9755120718767</v>
      </c>
      <c r="H4471">
        <v>-7.4994418742415601</v>
      </c>
      <c r="I4471">
        <v>-7.0415479711348796</v>
      </c>
      <c r="J4471">
        <v>-1.2750618476839399</v>
      </c>
      <c r="K4471">
        <v>21.461983996673801</v>
      </c>
      <c r="L4471">
        <v>18.018458019778301</v>
      </c>
      <c r="M4471">
        <v>100</v>
      </c>
      <c r="O4471">
        <v>0</v>
      </c>
      <c r="P4471">
        <v>47.329276538201398</v>
      </c>
    </row>
    <row r="4472" spans="1:17" hidden="1" x14ac:dyDescent="0.3">
      <c r="A4472" t="s">
        <v>9100</v>
      </c>
      <c r="B4472" t="s">
        <v>9101</v>
      </c>
      <c r="C4472" t="str">
        <f>IFERROR(VLOOKUP(Table1[[#This Row],[Ticker]],[1]!Table1[[Symbol]:[Industry]],2,FALSE),"-")</f>
        <v>-</v>
      </c>
      <c r="D4472" t="s">
        <v>387</v>
      </c>
      <c r="E4472">
        <v>8.6869443760379301</v>
      </c>
      <c r="F4472">
        <v>17.100000000000001</v>
      </c>
      <c r="G4472">
        <v>159.646235533675</v>
      </c>
      <c r="H4472">
        <v>-7.4994418742415601</v>
      </c>
      <c r="I4472">
        <v>81.874538694745297</v>
      </c>
      <c r="J4472">
        <v>-1.2750618476839399</v>
      </c>
      <c r="K4472">
        <v>17.007866621963601</v>
      </c>
      <c r="L4472">
        <v>14.0100578252421</v>
      </c>
      <c r="M4472">
        <v>52.558837165662098</v>
      </c>
      <c r="O4472">
        <v>17.660818713450201</v>
      </c>
      <c r="P4472">
        <v>232.03883495145601</v>
      </c>
    </row>
    <row r="4473" spans="1:17" hidden="1" x14ac:dyDescent="0.3">
      <c r="A4473" t="s">
        <v>9102</v>
      </c>
      <c r="B4473" t="s">
        <v>9103</v>
      </c>
      <c r="C4473" t="str">
        <f>IFERROR(VLOOKUP(Table1[[#This Row],[Ticker]],[1]!Table1[[Symbol]:[Industry]],2,FALSE),"-")</f>
        <v>-</v>
      </c>
      <c r="D4473" t="s">
        <v>216</v>
      </c>
      <c r="E4473">
        <v>8.6668284999999994</v>
      </c>
      <c r="F4473">
        <v>1365.5</v>
      </c>
      <c r="G4473">
        <v>444.82570322698501</v>
      </c>
      <c r="H4473">
        <v>42.236151073114101</v>
      </c>
      <c r="I4473">
        <v>259.66274706464702</v>
      </c>
      <c r="J4473">
        <v>6.9669345106954896</v>
      </c>
      <c r="K4473">
        <v>935.04963795541198</v>
      </c>
      <c r="L4473">
        <v>545.704798499611</v>
      </c>
      <c r="M4473">
        <v>98.983422415492598</v>
      </c>
      <c r="N4473">
        <v>0.43487362807202501</v>
      </c>
      <c r="O4473">
        <v>0</v>
      </c>
      <c r="P4473">
        <v>556.49038461538396</v>
      </c>
      <c r="Q4473">
        <v>0.23622547900287</v>
      </c>
    </row>
    <row r="4474" spans="1:17" hidden="1" x14ac:dyDescent="0.3">
      <c r="A4474" t="s">
        <v>9104</v>
      </c>
      <c r="B4474" t="s">
        <v>9105</v>
      </c>
      <c r="C4474" t="str">
        <f>IFERROR(VLOOKUP(Table1[[#This Row],[Ticker]],[1]!Table1[[Symbol]:[Industry]],2,FALSE),"-")</f>
        <v>-</v>
      </c>
      <c r="D4474" t="s">
        <v>401</v>
      </c>
      <c r="E4474">
        <v>8.6501249999999992</v>
      </c>
      <c r="F4474">
        <v>116.5</v>
      </c>
      <c r="G4474">
        <v>-25.353764466324701</v>
      </c>
      <c r="H4474">
        <v>-7.4994418742415601</v>
      </c>
      <c r="I4474">
        <v>-12.0030123256628</v>
      </c>
      <c r="J4474">
        <v>-1.2750618476839399</v>
      </c>
      <c r="K4474">
        <v>116.499998912373</v>
      </c>
      <c r="L4474">
        <v>116.483528610989</v>
      </c>
      <c r="M4474">
        <v>100</v>
      </c>
      <c r="O4474">
        <v>0</v>
      </c>
      <c r="P4474">
        <v>0.43103448275862899</v>
      </c>
    </row>
    <row r="4475" spans="1:17" hidden="1" x14ac:dyDescent="0.3">
      <c r="A4475" t="s">
        <v>9106</v>
      </c>
      <c r="B4475" t="s">
        <v>9107</v>
      </c>
      <c r="C4475" t="str">
        <f>IFERROR(VLOOKUP(Table1[[#This Row],[Ticker]],[1]!Table1[[Symbol]:[Industry]],2,FALSE),"-")</f>
        <v>-</v>
      </c>
      <c r="D4475" t="s">
        <v>546</v>
      </c>
      <c r="E4475">
        <v>8.6165746700000003</v>
      </c>
      <c r="F4475">
        <v>19.03</v>
      </c>
      <c r="G4475">
        <v>107.57157213098201</v>
      </c>
      <c r="H4475">
        <v>-0.35658473138441699</v>
      </c>
      <c r="I4475">
        <v>11.328160713870499</v>
      </c>
      <c r="J4475">
        <v>3.0030130186262101</v>
      </c>
      <c r="K4475">
        <v>17.849536210059799</v>
      </c>
      <c r="L4475">
        <v>15.1809328183666</v>
      </c>
      <c r="M4475">
        <v>48.667770752151299</v>
      </c>
      <c r="N4475">
        <v>1.65906074330972</v>
      </c>
      <c r="O4475">
        <v>9.6689437729900103</v>
      </c>
      <c r="P4475">
        <v>150.06570302233899</v>
      </c>
      <c r="Q4475">
        <v>8.7129504392501E-2</v>
      </c>
    </row>
    <row r="4476" spans="1:17" hidden="1" x14ac:dyDescent="0.3">
      <c r="A4476" t="s">
        <v>9108</v>
      </c>
      <c r="B4476" t="s">
        <v>9109</v>
      </c>
      <c r="C4476" t="str">
        <f>IFERROR(VLOOKUP(Table1[[#This Row],[Ticker]],[1]!Table1[[Symbol]:[Industry]],2,FALSE),"-")</f>
        <v>-</v>
      </c>
      <c r="D4476" t="s">
        <v>227</v>
      </c>
      <c r="E4476">
        <v>8.6089127120000004</v>
      </c>
      <c r="F4476">
        <v>14.93</v>
      </c>
      <c r="G4476">
        <v>64.595344948433507</v>
      </c>
      <c r="H4476">
        <v>7.6422585306167399</v>
      </c>
      <c r="I4476">
        <v>58.625559102908603</v>
      </c>
      <c r="J4476">
        <v>20.055996172793801</v>
      </c>
      <c r="K4476">
        <v>12.0168084494236</v>
      </c>
      <c r="L4476">
        <v>11.041589753577099</v>
      </c>
      <c r="M4476">
        <v>87.504332378273105</v>
      </c>
      <c r="N4476">
        <v>0.612844433368263</v>
      </c>
      <c r="O4476">
        <v>5.5592766242464897</v>
      </c>
      <c r="P4476">
        <v>120.206489675516</v>
      </c>
      <c r="Q4476">
        <v>9.1680303479945005E-2</v>
      </c>
    </row>
    <row r="4477" spans="1:17" hidden="1" x14ac:dyDescent="0.3">
      <c r="A4477" t="s">
        <v>9110</v>
      </c>
      <c r="B4477" t="s">
        <v>9111</v>
      </c>
      <c r="C4477" t="str">
        <f>IFERROR(VLOOKUP(Table1[[#This Row],[Ticker]],[1]!Table1[[Symbol]:[Industry]],2,FALSE),"-")</f>
        <v>-</v>
      </c>
      <c r="D4477" t="s">
        <v>718</v>
      </c>
      <c r="E4477">
        <v>8.5756189999999997</v>
      </c>
      <c r="F4477">
        <v>74.09</v>
      </c>
      <c r="G4477">
        <v>43.663301852494499</v>
      </c>
      <c r="H4477">
        <v>-2.48515615995584</v>
      </c>
      <c r="I4477">
        <v>23.494427323203301</v>
      </c>
      <c r="J4477">
        <v>0.42665370295247301</v>
      </c>
      <c r="K4477">
        <v>69.163234346731102</v>
      </c>
      <c r="L4477">
        <v>59.420627831967501</v>
      </c>
      <c r="M4477">
        <v>52.364653728359698</v>
      </c>
      <c r="N4477">
        <v>0.92661535844012699</v>
      </c>
      <c r="O4477">
        <v>1.6331488729923</v>
      </c>
      <c r="P4477">
        <v>87.032574929446497</v>
      </c>
    </row>
    <row r="4478" spans="1:17" hidden="1" x14ac:dyDescent="0.3">
      <c r="A4478" t="s">
        <v>9112</v>
      </c>
      <c r="B4478" t="s">
        <v>9113</v>
      </c>
      <c r="C4478" t="str">
        <f>IFERROR(VLOOKUP(Table1[[#This Row],[Ticker]],[1]!Table1[[Symbol]:[Industry]],2,FALSE),"-")</f>
        <v>-</v>
      </c>
      <c r="D4478" t="s">
        <v>479</v>
      </c>
      <c r="E4478">
        <v>8.5696688000000005</v>
      </c>
      <c r="F4478">
        <v>8.36</v>
      </c>
      <c r="G4478">
        <v>-4.05880043754774</v>
      </c>
      <c r="H4478">
        <v>-9.3862343270717492</v>
      </c>
      <c r="I4478">
        <v>-31.849608682326199</v>
      </c>
      <c r="J4478">
        <v>-2.4627103037409399</v>
      </c>
      <c r="K4478">
        <v>8.35056049881028</v>
      </c>
      <c r="L4478">
        <v>8.2119544094985208</v>
      </c>
      <c r="M4478">
        <v>51.566818839217902</v>
      </c>
      <c r="N4478">
        <v>1.0434186850682401</v>
      </c>
      <c r="O4478">
        <v>81.578947368420998</v>
      </c>
      <c r="P4478">
        <v>62.330097087378597</v>
      </c>
      <c r="Q4478">
        <v>4.0821602676229002E-2</v>
      </c>
    </row>
    <row r="4479" spans="1:17" hidden="1" x14ac:dyDescent="0.3">
      <c r="A4479" t="s">
        <v>9114</v>
      </c>
      <c r="B4479" t="s">
        <v>9115</v>
      </c>
      <c r="C4479" t="str">
        <f>IFERROR(VLOOKUP(Table1[[#This Row],[Ticker]],[1]!Table1[[Symbol]:[Industry]],2,FALSE),"-")</f>
        <v>-</v>
      </c>
      <c r="D4479" t="s">
        <v>617</v>
      </c>
      <c r="E4479">
        <v>8.5622880000000006</v>
      </c>
      <c r="F4479">
        <v>5.6</v>
      </c>
      <c r="G4479">
        <v>8.9388014809174798</v>
      </c>
      <c r="H4479">
        <v>2.3005581257584402</v>
      </c>
      <c r="I4479">
        <v>3.4609052001103899</v>
      </c>
      <c r="J4479">
        <v>1.1503112866444101</v>
      </c>
      <c r="K4479">
        <v>5.3657853602282302</v>
      </c>
      <c r="L4479">
        <v>5.1548056366213499</v>
      </c>
      <c r="M4479">
        <v>65.605516680671201</v>
      </c>
      <c r="N4479">
        <v>0.72477403462849599</v>
      </c>
      <c r="O4479">
        <v>12.5</v>
      </c>
      <c r="P4479">
        <v>55.5555555555555</v>
      </c>
      <c r="Q4479">
        <v>0.13150741537461499</v>
      </c>
    </row>
    <row r="4480" spans="1:17" hidden="1" x14ac:dyDescent="0.3">
      <c r="A4480" t="s">
        <v>9116</v>
      </c>
      <c r="B4480" t="s">
        <v>9117</v>
      </c>
      <c r="C4480" t="str">
        <f>IFERROR(VLOOKUP(Table1[[#This Row],[Ticker]],[1]!Table1[[Symbol]:[Industry]],2,FALSE),"-")</f>
        <v>-</v>
      </c>
      <c r="D4480" t="s">
        <v>903</v>
      </c>
      <c r="E4480">
        <v>8.5488</v>
      </c>
      <c r="F4480">
        <v>12.48</v>
      </c>
      <c r="G4480">
        <v>-21.1801417618172</v>
      </c>
      <c r="H4480">
        <v>5.2116692368695396</v>
      </c>
      <c r="I4480">
        <v>9.1620362180265094</v>
      </c>
      <c r="J4480">
        <v>5.5488640158375402</v>
      </c>
      <c r="K4480">
        <v>11.6808650715151</v>
      </c>
      <c r="L4480">
        <v>11.3549577423772</v>
      </c>
      <c r="M4480">
        <v>58.039107181385198</v>
      </c>
      <c r="N4480">
        <v>0.77550139788022199</v>
      </c>
      <c r="O4480">
        <v>18.990384615384599</v>
      </c>
      <c r="P4480">
        <v>40.224719101123597</v>
      </c>
      <c r="Q4480">
        <v>2.5124951596371001E-2</v>
      </c>
    </row>
    <row r="4481" spans="1:17" hidden="1" x14ac:dyDescent="0.3">
      <c r="A4481" t="s">
        <v>9118</v>
      </c>
      <c r="B4481" t="s">
        <v>9119</v>
      </c>
      <c r="C4481" t="str">
        <f>IFERROR(VLOOKUP(Table1[[#This Row],[Ticker]],[1]!Table1[[Symbol]:[Industry]],2,FALSE),"-")</f>
        <v>-</v>
      </c>
      <c r="E4481">
        <v>8.5105424999999997</v>
      </c>
      <c r="F4481">
        <v>25.77</v>
      </c>
      <c r="G4481">
        <v>-20.384314364491701</v>
      </c>
      <c r="H4481">
        <v>-7.4994418742415601</v>
      </c>
      <c r="I4481">
        <v>-7.0335622238298097</v>
      </c>
      <c r="J4481">
        <v>-1.2750618476839399</v>
      </c>
      <c r="K4481">
        <v>25.752432114828601</v>
      </c>
      <c r="L4481">
        <v>25.337479148105601</v>
      </c>
      <c r="M4481">
        <v>100</v>
      </c>
      <c r="O4481">
        <v>0</v>
      </c>
      <c r="P4481">
        <v>4.9694501018329804</v>
      </c>
    </row>
    <row r="4482" spans="1:17" hidden="1" x14ac:dyDescent="0.3">
      <c r="A4482" t="s">
        <v>9120</v>
      </c>
      <c r="B4482" t="s">
        <v>9121</v>
      </c>
      <c r="C4482" t="str">
        <f>IFERROR(VLOOKUP(Table1[[#This Row],[Ticker]],[1]!Table1[[Symbol]:[Industry]],2,FALSE),"-")</f>
        <v>-</v>
      </c>
      <c r="D4482" t="s">
        <v>4394</v>
      </c>
      <c r="E4482">
        <v>8.5079999999999991</v>
      </c>
      <c r="F4482">
        <v>7.09</v>
      </c>
      <c r="G4482">
        <v>53.2356561885871</v>
      </c>
      <c r="H4482">
        <v>-7.4994418742415601</v>
      </c>
      <c r="I4482">
        <v>25.934730864998599</v>
      </c>
      <c r="J4482">
        <v>-1.2750618476839399</v>
      </c>
      <c r="K4482">
        <v>6.8934540762119196</v>
      </c>
      <c r="L4482">
        <v>6.1181794911766803</v>
      </c>
      <c r="M4482">
        <v>45.155495077842097</v>
      </c>
      <c r="N4482">
        <v>1.6144368787105801</v>
      </c>
      <c r="O4482">
        <v>13.11706629055</v>
      </c>
      <c r="P4482">
        <v>96.9444444444444</v>
      </c>
      <c r="Q4482">
        <v>2.0703766778733999E-2</v>
      </c>
    </row>
    <row r="4483" spans="1:17" hidden="1" x14ac:dyDescent="0.3">
      <c r="A4483" t="s">
        <v>9122</v>
      </c>
      <c r="B4483" t="s">
        <v>9123</v>
      </c>
      <c r="C4483" t="str">
        <f>IFERROR(VLOOKUP(Table1[[#This Row],[Ticker]],[1]!Table1[[Symbol]:[Industry]],2,FALSE),"-")</f>
        <v>-</v>
      </c>
      <c r="D4483" t="s">
        <v>401</v>
      </c>
      <c r="E4483">
        <v>8.4843430000000009</v>
      </c>
      <c r="F4483">
        <v>28.22</v>
      </c>
      <c r="G4483">
        <v>-31.130058289363099</v>
      </c>
      <c r="H4483">
        <v>21.687160996571802</v>
      </c>
      <c r="I4483">
        <v>-9.1229539953675101</v>
      </c>
      <c r="J4483">
        <v>1.77837326681987</v>
      </c>
      <c r="K4483">
        <v>24.048621488254501</v>
      </c>
      <c r="L4483">
        <v>24.654631234824102</v>
      </c>
      <c r="M4483">
        <v>97.371965790897207</v>
      </c>
      <c r="N4483">
        <v>1.9830320692686501</v>
      </c>
      <c r="O4483">
        <v>11.410347271438701</v>
      </c>
      <c r="P4483">
        <v>35.0885591191957</v>
      </c>
      <c r="Q4483">
        <v>0.114865438925809</v>
      </c>
    </row>
    <row r="4484" spans="1:17" hidden="1" x14ac:dyDescent="0.3">
      <c r="A4484" t="s">
        <v>9124</v>
      </c>
      <c r="B4484" t="s">
        <v>9125</v>
      </c>
      <c r="C4484" t="str">
        <f>IFERROR(VLOOKUP(Table1[[#This Row],[Ticker]],[1]!Table1[[Symbol]:[Industry]],2,FALSE),"-")</f>
        <v>-</v>
      </c>
      <c r="E4484">
        <v>8.4814450000000008</v>
      </c>
      <c r="F4484">
        <v>15.5</v>
      </c>
      <c r="G4484">
        <v>32.971056779844801</v>
      </c>
      <c r="H4484">
        <v>-9.67876939603482</v>
      </c>
      <c r="I4484">
        <v>22.312412284389101</v>
      </c>
      <c r="J4484">
        <v>14.495019213480299</v>
      </c>
      <c r="K4484">
        <v>14.373403306910101</v>
      </c>
      <c r="L4484">
        <v>13.0357726005643</v>
      </c>
      <c r="M4484">
        <v>62.565791343304497</v>
      </c>
      <c r="N4484">
        <v>0.732605041234907</v>
      </c>
      <c r="O4484">
        <v>18.064516129032199</v>
      </c>
      <c r="P4484">
        <v>91.358024691357997</v>
      </c>
      <c r="Q4484">
        <v>0.136248774798744</v>
      </c>
    </row>
    <row r="4485" spans="1:17" hidden="1" x14ac:dyDescent="0.3">
      <c r="A4485" t="s">
        <v>9126</v>
      </c>
      <c r="B4485" t="s">
        <v>9127</v>
      </c>
      <c r="C4485" t="str">
        <f>IFERROR(VLOOKUP(Table1[[#This Row],[Ticker]],[1]!Table1[[Symbol]:[Industry]],2,FALSE),"-")</f>
        <v>-</v>
      </c>
      <c r="D4485" t="s">
        <v>140</v>
      </c>
      <c r="E4485">
        <v>8.4678400000000007</v>
      </c>
      <c r="F4485">
        <v>20.2</v>
      </c>
      <c r="G4485">
        <v>31.356863927779202</v>
      </c>
      <c r="H4485">
        <v>-18.512657733272398</v>
      </c>
      <c r="I4485">
        <v>84.113492528706104</v>
      </c>
      <c r="J4485">
        <v>-2.1929015603745002E-2</v>
      </c>
      <c r="K4485">
        <v>18.0080760185472</v>
      </c>
      <c r="L4485">
        <v>15.228299952269699</v>
      </c>
      <c r="M4485">
        <v>56.140242086706202</v>
      </c>
      <c r="N4485">
        <v>0.289013917678412</v>
      </c>
      <c r="O4485">
        <v>16.534653465346501</v>
      </c>
      <c r="P4485">
        <v>160.309278350515</v>
      </c>
    </row>
    <row r="4486" spans="1:17" hidden="1" x14ac:dyDescent="0.3">
      <c r="A4486" t="s">
        <v>9128</v>
      </c>
      <c r="B4486" t="s">
        <v>9129</v>
      </c>
      <c r="C4486" t="str">
        <f>IFERROR(VLOOKUP(Table1[[#This Row],[Ticker]],[1]!Table1[[Symbol]:[Industry]],2,FALSE),"-")</f>
        <v>-</v>
      </c>
      <c r="E4486">
        <v>8.4588000000000001</v>
      </c>
      <c r="F4486">
        <v>10.07</v>
      </c>
      <c r="G4486">
        <v>-65.448945905943901</v>
      </c>
      <c r="H4486">
        <v>2.1639674634348598</v>
      </c>
      <c r="I4486">
        <v>-53.4565006977558</v>
      </c>
      <c r="J4486">
        <v>-3.0260346103298499</v>
      </c>
      <c r="K4486">
        <v>10.224260442791</v>
      </c>
      <c r="L4486">
        <v>13.043809450508601</v>
      </c>
      <c r="M4486">
        <v>53.9492585132733</v>
      </c>
      <c r="N4486">
        <v>0.92541361339458805</v>
      </c>
      <c r="O4486">
        <v>146.27606752730799</v>
      </c>
      <c r="P4486">
        <v>15.0857142857142</v>
      </c>
      <c r="Q4486">
        <v>3.8181395469626997E-2</v>
      </c>
    </row>
    <row r="4487" spans="1:17" hidden="1" x14ac:dyDescent="0.3">
      <c r="A4487" t="s">
        <v>9130</v>
      </c>
      <c r="B4487" t="s">
        <v>9131</v>
      </c>
      <c r="C4487" t="str">
        <f>IFERROR(VLOOKUP(Table1[[#This Row],[Ticker]],[1]!Table1[[Symbol]:[Industry]],2,FALSE),"-")</f>
        <v>-</v>
      </c>
      <c r="E4487">
        <v>8.4532500000000006</v>
      </c>
      <c r="F4487">
        <v>14.45</v>
      </c>
      <c r="G4487">
        <v>48.1156232887773</v>
      </c>
      <c r="H4487">
        <v>-23.585388447993001</v>
      </c>
      <c r="I4487">
        <v>-61.140639921579698</v>
      </c>
      <c r="J4487">
        <v>19.949770367081101</v>
      </c>
      <c r="K4487">
        <v>17.350312374704799</v>
      </c>
      <c r="L4487">
        <v>18.172824826915001</v>
      </c>
      <c r="M4487">
        <v>65.074259656989398</v>
      </c>
      <c r="N4487">
        <v>0.43181818181818099</v>
      </c>
      <c r="O4487">
        <v>100.484429065743</v>
      </c>
      <c r="P4487">
        <v>73.469387755102005</v>
      </c>
    </row>
    <row r="4488" spans="1:17" hidden="1" x14ac:dyDescent="0.3">
      <c r="A4488" t="s">
        <v>9132</v>
      </c>
      <c r="B4488" t="s">
        <v>9133</v>
      </c>
      <c r="C4488" t="str">
        <f>IFERROR(VLOOKUP(Table1[[#This Row],[Ticker]],[1]!Table1[[Symbol]:[Industry]],2,FALSE),"-")</f>
        <v>-</v>
      </c>
      <c r="E4488">
        <v>8.4167299999999994</v>
      </c>
      <c r="F4488">
        <v>24.5</v>
      </c>
      <c r="G4488">
        <v>57.7553536203718</v>
      </c>
      <c r="H4488">
        <v>3.1814091895882299</v>
      </c>
      <c r="I4488">
        <v>-16.374597025116302</v>
      </c>
      <c r="J4488">
        <v>8.24072762600027</v>
      </c>
      <c r="K4488">
        <v>24.9650534163715</v>
      </c>
      <c r="L4488">
        <v>23.314669738164302</v>
      </c>
      <c r="M4488">
        <v>46.929966083579203</v>
      </c>
      <c r="N4488">
        <v>1.45027243956715</v>
      </c>
      <c r="O4488">
        <v>82.244897959183604</v>
      </c>
      <c r="P4488">
        <v>83.109118086696498</v>
      </c>
    </row>
    <row r="4489" spans="1:17" hidden="1" x14ac:dyDescent="0.3">
      <c r="A4489" t="s">
        <v>9134</v>
      </c>
      <c r="B4489" t="s">
        <v>9135</v>
      </c>
      <c r="C4489" t="str">
        <f>IFERROR(VLOOKUP(Table1[[#This Row],[Ticker]],[1]!Table1[[Symbol]:[Industry]],2,FALSE),"-")</f>
        <v>-</v>
      </c>
      <c r="D4489" t="s">
        <v>401</v>
      </c>
      <c r="E4489">
        <v>8.3882499999999993</v>
      </c>
      <c r="F4489">
        <v>25.81</v>
      </c>
      <c r="G4489">
        <v>236.63782038641</v>
      </c>
      <c r="H4489">
        <v>52.383523015225201</v>
      </c>
      <c r="I4489">
        <v>213.46987544230601</v>
      </c>
      <c r="J4489">
        <v>20.217033013976099</v>
      </c>
      <c r="K4489">
        <v>16.469682903526301</v>
      </c>
      <c r="L4489">
        <v>11.9539088772827</v>
      </c>
      <c r="M4489">
        <v>94.911608953096305</v>
      </c>
      <c r="N4489">
        <v>0.57774498686406905</v>
      </c>
      <c r="O4489">
        <v>0</v>
      </c>
      <c r="P4489">
        <v>490.61784897025098</v>
      </c>
      <c r="Q4489">
        <v>0.14766447353550899</v>
      </c>
    </row>
    <row r="4490" spans="1:17" hidden="1" x14ac:dyDescent="0.3">
      <c r="A4490" t="s">
        <v>9136</v>
      </c>
      <c r="B4490" t="s">
        <v>9137</v>
      </c>
      <c r="C4490" t="str">
        <f>IFERROR(VLOOKUP(Table1[[#This Row],[Ticker]],[1]!Table1[[Symbol]:[Industry]],2,FALSE),"-")</f>
        <v>-</v>
      </c>
      <c r="E4490">
        <v>8.3566649999999996</v>
      </c>
      <c r="F4490">
        <v>22.35</v>
      </c>
      <c r="G4490">
        <v>19.681926643344301</v>
      </c>
      <c r="H4490">
        <v>9.5737288574657509</v>
      </c>
      <c r="I4490">
        <v>32.6571818490944</v>
      </c>
      <c r="J4490">
        <v>-6.2447588173809097</v>
      </c>
      <c r="K4490">
        <v>21.817433220314602</v>
      </c>
      <c r="L4490">
        <v>18.340127559372</v>
      </c>
      <c r="M4490">
        <v>36.735800689064099</v>
      </c>
      <c r="N4490">
        <v>1.1346153846153799</v>
      </c>
      <c r="O4490">
        <v>26.979865771812001</v>
      </c>
      <c r="P4490">
        <v>98.6666666666666</v>
      </c>
    </row>
    <row r="4491" spans="1:17" hidden="1" x14ac:dyDescent="0.3">
      <c r="A4491" t="s">
        <v>9138</v>
      </c>
      <c r="B4491" t="s">
        <v>9139</v>
      </c>
      <c r="C4491" t="str">
        <f>IFERROR(VLOOKUP(Table1[[#This Row],[Ticker]],[1]!Table1[[Symbol]:[Industry]],2,FALSE),"-")</f>
        <v>-</v>
      </c>
      <c r="D4491" t="s">
        <v>122</v>
      </c>
      <c r="E4491">
        <v>8.3520000000000003</v>
      </c>
      <c r="F4491">
        <v>2.3199999999999998</v>
      </c>
      <c r="G4491">
        <v>320.80008168752101</v>
      </c>
      <c r="H4491">
        <v>-2.4303174502784302</v>
      </c>
      <c r="I4491">
        <v>70.674153028667803</v>
      </c>
      <c r="J4491">
        <v>6.27210796363679</v>
      </c>
      <c r="K4491">
        <v>2.1992931022405502</v>
      </c>
      <c r="L4491">
        <v>1.73493547223155</v>
      </c>
      <c r="M4491">
        <v>83.266284177280298</v>
      </c>
      <c r="N4491">
        <v>0.70865133530476798</v>
      </c>
      <c r="O4491">
        <v>39.655172413793103</v>
      </c>
      <c r="P4491">
        <v>346.15384615384602</v>
      </c>
      <c r="Q4491">
        <v>0.19135641000367301</v>
      </c>
    </row>
    <row r="4492" spans="1:17" hidden="1" x14ac:dyDescent="0.3">
      <c r="A4492" t="s">
        <v>9140</v>
      </c>
      <c r="B4492" t="s">
        <v>9141</v>
      </c>
      <c r="C4492" t="str">
        <f>IFERROR(VLOOKUP(Table1[[#This Row],[Ticker]],[1]!Table1[[Symbol]:[Industry]],2,FALSE),"-")</f>
        <v>-</v>
      </c>
      <c r="D4492" t="s">
        <v>718</v>
      </c>
      <c r="E4492">
        <v>8.3382966300000003</v>
      </c>
      <c r="F4492">
        <v>88.76</v>
      </c>
      <c r="G4492">
        <v>31.743580666418602</v>
      </c>
      <c r="H4492">
        <v>1.51605159898034</v>
      </c>
      <c r="I4492">
        <v>14.5980431585762</v>
      </c>
      <c r="J4492">
        <v>2.9956499376135999</v>
      </c>
      <c r="K4492">
        <v>82.755914520819402</v>
      </c>
      <c r="L4492">
        <v>72.787893722337998</v>
      </c>
      <c r="M4492">
        <v>46.9368374749682</v>
      </c>
      <c r="N4492">
        <v>1.2975145265599799</v>
      </c>
      <c r="O4492">
        <v>1.13789995493465</v>
      </c>
      <c r="P4492">
        <v>89.334470989761002</v>
      </c>
      <c r="Q4492">
        <v>2.6148773974396002E-2</v>
      </c>
    </row>
    <row r="4493" spans="1:17" hidden="1" x14ac:dyDescent="0.3">
      <c r="A4493" t="s">
        <v>9142</v>
      </c>
      <c r="B4493" t="s">
        <v>9143</v>
      </c>
      <c r="C4493" t="str">
        <f>IFERROR(VLOOKUP(Table1[[#This Row],[Ticker]],[1]!Table1[[Symbol]:[Industry]],2,FALSE),"-")</f>
        <v>-</v>
      </c>
      <c r="D4493" t="s">
        <v>230</v>
      </c>
      <c r="E4493">
        <v>8.309633603</v>
      </c>
      <c r="F4493">
        <v>13.49</v>
      </c>
      <c r="G4493">
        <v>-4.5838450392879997</v>
      </c>
      <c r="H4493">
        <v>9.6811748658465504</v>
      </c>
      <c r="I4493">
        <v>11.0809292801766</v>
      </c>
      <c r="J4493">
        <v>3.0386636425121298</v>
      </c>
      <c r="K4493">
        <v>12.2730982219182</v>
      </c>
      <c r="L4493">
        <v>11.6661001750553</v>
      </c>
      <c r="M4493">
        <v>59.331403657312698</v>
      </c>
      <c r="N4493">
        <v>0.97764692830871303</v>
      </c>
      <c r="O4493">
        <v>12.4536693847294</v>
      </c>
      <c r="P4493">
        <v>41.850683491062</v>
      </c>
      <c r="Q4493">
        <v>0.10312501697411799</v>
      </c>
    </row>
    <row r="4494" spans="1:17" hidden="1" x14ac:dyDescent="0.3">
      <c r="A4494" t="s">
        <v>9144</v>
      </c>
      <c r="B4494" t="s">
        <v>9145</v>
      </c>
      <c r="C4494" t="str">
        <f>IFERROR(VLOOKUP(Table1[[#This Row],[Ticker]],[1]!Table1[[Symbol]:[Industry]],2,FALSE),"-")</f>
        <v>-</v>
      </c>
      <c r="D4494" t="s">
        <v>122</v>
      </c>
      <c r="E4494">
        <v>8.2940000000000005</v>
      </c>
      <c r="F4494">
        <v>1.76</v>
      </c>
      <c r="G4494">
        <v>112.48407337151301</v>
      </c>
      <c r="H4494">
        <v>-37.027000929359602</v>
      </c>
      <c r="I4494">
        <v>58.870774082104099</v>
      </c>
      <c r="J4494">
        <v>-7.5577843607729402</v>
      </c>
      <c r="K4494">
        <v>1.8014983566476599</v>
      </c>
      <c r="L4494">
        <v>1.2673879814456099</v>
      </c>
      <c r="M4494">
        <v>12.067498790006301</v>
      </c>
      <c r="N4494">
        <v>0.21063565657528599</v>
      </c>
      <c r="O4494">
        <v>44.318181818181799</v>
      </c>
      <c r="P4494">
        <v>170.76923076923001</v>
      </c>
      <c r="Q4494">
        <v>2.7985882334502998E-2</v>
      </c>
    </row>
    <row r="4495" spans="1:17" hidden="1" x14ac:dyDescent="0.3">
      <c r="A4495" t="s">
        <v>9146</v>
      </c>
      <c r="B4495" t="s">
        <v>9147</v>
      </c>
      <c r="C4495" t="str">
        <f>IFERROR(VLOOKUP(Table1[[#This Row],[Ticker]],[1]!Table1[[Symbol]:[Industry]],2,FALSE),"-")</f>
        <v>-</v>
      </c>
      <c r="D4495" t="s">
        <v>546</v>
      </c>
      <c r="E4495">
        <v>8.1978779999999993</v>
      </c>
      <c r="F4495">
        <v>13.89</v>
      </c>
      <c r="G4495">
        <v>-20.3651023348054</v>
      </c>
      <c r="H4495">
        <v>-7.4994418742415601</v>
      </c>
      <c r="I4495">
        <v>-7.01435019414353</v>
      </c>
      <c r="J4495">
        <v>-1.2750618476839399</v>
      </c>
      <c r="K4495">
        <v>13.8819012630369</v>
      </c>
      <c r="L4495">
        <v>13.6614555202327</v>
      </c>
      <c r="M4495">
        <v>100</v>
      </c>
      <c r="O4495">
        <v>0</v>
      </c>
      <c r="P4495">
        <v>4.9886621315192698</v>
      </c>
    </row>
    <row r="4496" spans="1:17" hidden="1" x14ac:dyDescent="0.3">
      <c r="A4496" t="s">
        <v>9148</v>
      </c>
      <c r="B4496" t="s">
        <v>9149</v>
      </c>
      <c r="C4496" t="str">
        <f>IFERROR(VLOOKUP(Table1[[#This Row],[Ticker]],[1]!Table1[[Symbol]:[Industry]],2,FALSE),"-")</f>
        <v>-</v>
      </c>
      <c r="D4496" t="s">
        <v>1665</v>
      </c>
      <c r="E4496">
        <v>8.1676994759999992</v>
      </c>
      <c r="F4496">
        <v>0.45</v>
      </c>
      <c r="G4496">
        <v>-4.0905643993745597</v>
      </c>
      <c r="H4496">
        <v>-19.5084748278306</v>
      </c>
      <c r="I4496">
        <v>-33.941997602179697</v>
      </c>
      <c r="J4496">
        <v>-6.0233175401414103</v>
      </c>
      <c r="K4496">
        <v>0.52095205000231604</v>
      </c>
      <c r="L4496">
        <v>0.52164059994962597</v>
      </c>
      <c r="M4496">
        <v>64.235602930573805</v>
      </c>
      <c r="N4496">
        <v>1.8398476419499801</v>
      </c>
      <c r="O4496">
        <v>53.3333333333333</v>
      </c>
      <c r="P4496">
        <v>21.6216216216216</v>
      </c>
      <c r="Q4496">
        <v>6.5614531235676996E-2</v>
      </c>
    </row>
    <row r="4497" spans="1:17" hidden="1" x14ac:dyDescent="0.3">
      <c r="A4497" t="s">
        <v>9150</v>
      </c>
      <c r="B4497" t="s">
        <v>9151</v>
      </c>
      <c r="C4497" t="str">
        <f>IFERROR(VLOOKUP(Table1[[#This Row],[Ticker]],[1]!Table1[[Symbol]:[Industry]],2,FALSE),"-")</f>
        <v>-</v>
      </c>
      <c r="D4497" t="s">
        <v>1141</v>
      </c>
      <c r="E4497">
        <v>8.1478008000000006</v>
      </c>
      <c r="F4497">
        <v>4.08</v>
      </c>
      <c r="G4497">
        <v>98.822059709499399</v>
      </c>
      <c r="H4497">
        <v>-14.5770674450178</v>
      </c>
      <c r="I4497">
        <v>-12.732939332961999</v>
      </c>
      <c r="J4497">
        <v>-2.7278463513158901</v>
      </c>
      <c r="K4497">
        <v>3.9321712294150402</v>
      </c>
      <c r="L4497">
        <v>3.5382272836939199</v>
      </c>
      <c r="M4497">
        <v>55.792133995465001</v>
      </c>
      <c r="N4497">
        <v>1.5285269050205399</v>
      </c>
      <c r="O4497">
        <v>3555.6372549019602</v>
      </c>
      <c r="P4497">
        <v>177.551020408163</v>
      </c>
      <c r="Q4497">
        <v>6.2895577777831002E-2</v>
      </c>
    </row>
    <row r="4498" spans="1:17" hidden="1" x14ac:dyDescent="0.3">
      <c r="A4498" t="s">
        <v>9152</v>
      </c>
      <c r="B4498" t="s">
        <v>9153</v>
      </c>
      <c r="C4498" t="str">
        <f>IFERROR(VLOOKUP(Table1[[#This Row],[Ticker]],[1]!Table1[[Symbol]:[Industry]],2,FALSE),"-")</f>
        <v>-</v>
      </c>
      <c r="E4498">
        <v>8.0881640000000008</v>
      </c>
      <c r="F4498">
        <v>6.04</v>
      </c>
      <c r="G4498">
        <v>15.8499392373789</v>
      </c>
      <c r="H4498">
        <v>-20.641435831945401</v>
      </c>
      <c r="I4498">
        <v>-6.5928901616139397</v>
      </c>
      <c r="J4498">
        <v>-12.127775025978501</v>
      </c>
      <c r="K4498">
        <v>6.5963897401279104</v>
      </c>
      <c r="L4498">
        <v>5.9081838316891204</v>
      </c>
      <c r="M4498">
        <v>37.6886111697223</v>
      </c>
      <c r="N4498">
        <v>0.85838198498748897</v>
      </c>
      <c r="O4498">
        <v>48.178807947019799</v>
      </c>
      <c r="P4498">
        <v>67.7777777777777</v>
      </c>
      <c r="Q4498">
        <v>-6.3181235385824999E-2</v>
      </c>
    </row>
    <row r="4499" spans="1:17" hidden="1" x14ac:dyDescent="0.3">
      <c r="A4499" t="s">
        <v>9154</v>
      </c>
      <c r="B4499" t="s">
        <v>9155</v>
      </c>
      <c r="C4499" t="str">
        <f>IFERROR(VLOOKUP(Table1[[#This Row],[Ticker]],[1]!Table1[[Symbol]:[Industry]],2,FALSE),"-")</f>
        <v>-</v>
      </c>
      <c r="D4499" t="s">
        <v>401</v>
      </c>
      <c r="E4499">
        <v>8.0399999999999991</v>
      </c>
      <c r="F4499">
        <v>8.0399999999999991</v>
      </c>
      <c r="G4499">
        <v>-23.581612567590501</v>
      </c>
      <c r="H4499">
        <v>-3.7054039338621498</v>
      </c>
      <c r="I4499">
        <v>6.4064133002576504</v>
      </c>
      <c r="J4499">
        <v>10.713242245883301</v>
      </c>
      <c r="K4499">
        <v>7.5155030666868203</v>
      </c>
      <c r="L4499">
        <v>7.8349420135018697</v>
      </c>
      <c r="M4499">
        <v>80.023528297398698</v>
      </c>
      <c r="N4499">
        <v>1.1815494247362699</v>
      </c>
      <c r="O4499">
        <v>71.641791044776099</v>
      </c>
      <c r="P4499">
        <v>28.846153846153801</v>
      </c>
      <c r="Q4499">
        <v>0.154016846030712</v>
      </c>
    </row>
    <row r="4500" spans="1:17" hidden="1" x14ac:dyDescent="0.3">
      <c r="A4500" t="s">
        <v>9156</v>
      </c>
      <c r="B4500" t="s">
        <v>9157</v>
      </c>
      <c r="C4500" t="str">
        <f>IFERROR(VLOOKUP(Table1[[#This Row],[Ticker]],[1]!Table1[[Symbol]:[Industry]],2,FALSE),"-")</f>
        <v>-</v>
      </c>
      <c r="D4500" t="s">
        <v>617</v>
      </c>
      <c r="E4500">
        <v>8.0360399999999998</v>
      </c>
      <c r="F4500">
        <v>20.04</v>
      </c>
      <c r="G4500">
        <v>226.22518290209601</v>
      </c>
      <c r="H4500">
        <v>3.5175072783007999</v>
      </c>
      <c r="I4500">
        <v>260.48769399403898</v>
      </c>
      <c r="J4500">
        <v>2.6382115526333298</v>
      </c>
      <c r="K4500">
        <v>18.0870587651746</v>
      </c>
      <c r="L4500">
        <v>12.798517162647</v>
      </c>
      <c r="M4500">
        <v>78.8143918503729</v>
      </c>
      <c r="N4500">
        <v>0.64907853204357502</v>
      </c>
      <c r="O4500">
        <v>26.796407185628698</v>
      </c>
      <c r="P4500">
        <v>285.38461538461502</v>
      </c>
      <c r="Q4500">
        <v>0.13917722321903001</v>
      </c>
    </row>
    <row r="4501" spans="1:17" hidden="1" x14ac:dyDescent="0.3">
      <c r="A4501" t="s">
        <v>9158</v>
      </c>
      <c r="B4501" t="s">
        <v>9159</v>
      </c>
      <c r="C4501" t="str">
        <f>IFERROR(VLOOKUP(Table1[[#This Row],[Ticker]],[1]!Table1[[Symbol]:[Industry]],2,FALSE),"-")</f>
        <v>-</v>
      </c>
      <c r="D4501" t="s">
        <v>1665</v>
      </c>
      <c r="E4501">
        <v>8.0257439999999995</v>
      </c>
      <c r="F4501">
        <v>8.8800000000000008</v>
      </c>
      <c r="G4501">
        <v>-19.659814288388699</v>
      </c>
      <c r="H4501">
        <v>-6.9319049843437304</v>
      </c>
      <c r="I4501">
        <v>-44.7302850529355</v>
      </c>
      <c r="J4501">
        <v>0.21405613627938699</v>
      </c>
      <c r="K4501">
        <v>9.1930007812089904</v>
      </c>
      <c r="L4501">
        <v>10.0636534923354</v>
      </c>
      <c r="M4501">
        <v>51.5783040046812</v>
      </c>
      <c r="N4501">
        <v>0.22734546303161299</v>
      </c>
      <c r="O4501">
        <v>81.306306306306297</v>
      </c>
      <c r="P4501">
        <v>31.360946745562099</v>
      </c>
      <c r="Q4501">
        <v>-6.9163023019156999E-2</v>
      </c>
    </row>
    <row r="4502" spans="1:17" hidden="1" x14ac:dyDescent="0.3">
      <c r="A4502" t="s">
        <v>9160</v>
      </c>
      <c r="B4502" t="s">
        <v>9161</v>
      </c>
      <c r="C4502" t="str">
        <f>IFERROR(VLOOKUP(Table1[[#This Row],[Ticker]],[1]!Table1[[Symbol]:[Industry]],2,FALSE),"-")</f>
        <v>-</v>
      </c>
      <c r="E4502">
        <v>8.0054268000000004</v>
      </c>
      <c r="F4502">
        <v>24.36</v>
      </c>
      <c r="G4502">
        <v>49.772044304343801</v>
      </c>
      <c r="H4502">
        <v>56.229804613625603</v>
      </c>
      <c r="I4502">
        <v>46.281588064200697</v>
      </c>
      <c r="J4502">
        <v>-25.841110685577402</v>
      </c>
      <c r="K4502">
        <v>20.460788425520999</v>
      </c>
      <c r="L4502">
        <v>16.980014528968599</v>
      </c>
      <c r="M4502">
        <v>42.713386121022403</v>
      </c>
      <c r="N4502">
        <v>2.33263167466946</v>
      </c>
      <c r="O4502">
        <v>39.532019704433502</v>
      </c>
      <c r="P4502">
        <v>92.569169960474298</v>
      </c>
      <c r="Q4502">
        <v>8.4034527801121001E-2</v>
      </c>
    </row>
    <row r="4503" spans="1:17" hidden="1" x14ac:dyDescent="0.3">
      <c r="A4503" t="s">
        <v>9162</v>
      </c>
      <c r="B4503" t="s">
        <v>9163</v>
      </c>
      <c r="C4503" t="str">
        <f>IFERROR(VLOOKUP(Table1[[#This Row],[Ticker]],[1]!Table1[[Symbol]:[Industry]],2,FALSE),"-")</f>
        <v>-</v>
      </c>
      <c r="D4503" t="s">
        <v>617</v>
      </c>
      <c r="E4503">
        <v>7.9718666000000002</v>
      </c>
      <c r="F4503">
        <v>26.71</v>
      </c>
      <c r="G4503">
        <v>29.128595279192901</v>
      </c>
      <c r="H4503">
        <v>-11.912789559925001</v>
      </c>
      <c r="I4503">
        <v>-4.21447318119146</v>
      </c>
      <c r="J4503">
        <v>-12.386172958794999</v>
      </c>
      <c r="K4503">
        <v>26.525755203270801</v>
      </c>
      <c r="L4503">
        <v>24.826724440459898</v>
      </c>
      <c r="M4503">
        <v>46.337753797167998</v>
      </c>
      <c r="N4503">
        <v>0.50814543003436896</v>
      </c>
      <c r="O4503">
        <v>25.907899663047498</v>
      </c>
      <c r="P4503">
        <v>66.9375</v>
      </c>
      <c r="Q4503">
        <v>8.4453391716109993E-2</v>
      </c>
    </row>
    <row r="4504" spans="1:17" hidden="1" x14ac:dyDescent="0.3">
      <c r="A4504" t="s">
        <v>9164</v>
      </c>
      <c r="B4504" t="s">
        <v>9165</v>
      </c>
      <c r="C4504" t="str">
        <f>IFERROR(VLOOKUP(Table1[[#This Row],[Ticker]],[1]!Table1[[Symbol]:[Industry]],2,FALSE),"-")</f>
        <v>-</v>
      </c>
      <c r="E4504">
        <v>7.9507950000000003</v>
      </c>
      <c r="F4504">
        <v>26.5</v>
      </c>
      <c r="G4504">
        <v>35.642590333189197</v>
      </c>
      <c r="H4504">
        <v>-7.4266351760253198</v>
      </c>
      <c r="I4504">
        <v>15.3396114129244</v>
      </c>
      <c r="J4504">
        <v>3.6886647655271898</v>
      </c>
      <c r="K4504">
        <v>24.026495730580901</v>
      </c>
      <c r="L4504">
        <v>20.7596940560442</v>
      </c>
      <c r="M4504">
        <v>40.911045309704498</v>
      </c>
      <c r="N4504">
        <v>0.65069028392810602</v>
      </c>
      <c r="O4504">
        <v>4.9811320754716997</v>
      </c>
      <c r="P4504">
        <v>81.1346548188653</v>
      </c>
      <c r="Q4504">
        <v>5.6573357299272001E-2</v>
      </c>
    </row>
    <row r="4505" spans="1:17" hidden="1" x14ac:dyDescent="0.3">
      <c r="A4505" t="s">
        <v>9166</v>
      </c>
      <c r="B4505" t="s">
        <v>9167</v>
      </c>
      <c r="C4505" t="str">
        <f>IFERROR(VLOOKUP(Table1[[#This Row],[Ticker]],[1]!Table1[[Symbol]:[Industry]],2,FALSE),"-")</f>
        <v>-</v>
      </c>
      <c r="D4505" t="s">
        <v>4394</v>
      </c>
      <c r="E4505">
        <v>7.9236000000000004</v>
      </c>
      <c r="F4505">
        <v>3.72</v>
      </c>
      <c r="G4505">
        <v>132.979568867008</v>
      </c>
      <c r="H4505">
        <v>-33.764033313930199</v>
      </c>
      <c r="I4505">
        <v>35.032560796866797</v>
      </c>
      <c r="J4505">
        <v>-8.6100251728673101</v>
      </c>
      <c r="K4505">
        <v>3.8332340166915602</v>
      </c>
      <c r="L4505">
        <v>2.9660258755176199</v>
      </c>
      <c r="M4505">
        <v>12.291855843513501</v>
      </c>
      <c r="N4505">
        <v>0.407556736723998</v>
      </c>
      <c r="O4505">
        <v>46.236559139784902</v>
      </c>
      <c r="P4505">
        <v>163.82978723404199</v>
      </c>
      <c r="Q4505">
        <v>6.9597330803631993E-2</v>
      </c>
    </row>
    <row r="4506" spans="1:17" hidden="1" x14ac:dyDescent="0.3">
      <c r="A4506" t="s">
        <v>9168</v>
      </c>
      <c r="B4506" t="s">
        <v>9169</v>
      </c>
      <c r="C4506" t="str">
        <f>IFERROR(VLOOKUP(Table1[[#This Row],[Ticker]],[1]!Table1[[Symbol]:[Industry]],2,FALSE),"-")</f>
        <v>-</v>
      </c>
      <c r="E4506">
        <v>7.9067048</v>
      </c>
      <c r="F4506">
        <v>7.46</v>
      </c>
      <c r="G4506">
        <v>-37.589058583971699</v>
      </c>
      <c r="H4506">
        <v>1.8851735103738201</v>
      </c>
      <c r="I4506">
        <v>-26.843194974064598</v>
      </c>
      <c r="J4506">
        <v>-12.732097962254199</v>
      </c>
      <c r="K4506">
        <v>7.4073183687708504</v>
      </c>
      <c r="L4506">
        <v>7.8392830536491598</v>
      </c>
      <c r="M4506">
        <v>43.584355621392604</v>
      </c>
      <c r="N4506">
        <v>1.2259740259740199</v>
      </c>
      <c r="O4506">
        <v>39.276139410187596</v>
      </c>
      <c r="P4506">
        <v>20.322580645161199</v>
      </c>
    </row>
    <row r="4507" spans="1:17" hidden="1" x14ac:dyDescent="0.3">
      <c r="A4507" t="s">
        <v>9170</v>
      </c>
      <c r="B4507" t="s">
        <v>9171</v>
      </c>
      <c r="C4507" t="str">
        <f>IFERROR(VLOOKUP(Table1[[#This Row],[Ticker]],[1]!Table1[[Symbol]:[Industry]],2,FALSE),"-")</f>
        <v>-</v>
      </c>
      <c r="D4507" t="s">
        <v>718</v>
      </c>
      <c r="E4507">
        <v>7.8703070319999897</v>
      </c>
      <c r="F4507">
        <v>91.74</v>
      </c>
      <c r="G4507">
        <v>3.44578729162457</v>
      </c>
      <c r="H4507">
        <v>-6.6164396667360297</v>
      </c>
      <c r="I4507">
        <v>13.513474197801401</v>
      </c>
      <c r="J4507">
        <v>1.45619587963987</v>
      </c>
      <c r="K4507">
        <v>88.216308993582402</v>
      </c>
      <c r="L4507">
        <v>79.961327330053194</v>
      </c>
      <c r="M4507">
        <v>56.3654480897074</v>
      </c>
      <c r="N4507">
        <v>1.3005094511236499</v>
      </c>
      <c r="O4507">
        <v>6.1478090255068603</v>
      </c>
      <c r="P4507">
        <v>32.956521739130402</v>
      </c>
    </row>
    <row r="4508" spans="1:17" hidden="1" x14ac:dyDescent="0.3">
      <c r="A4508" t="s">
        <v>9172</v>
      </c>
      <c r="B4508" t="s">
        <v>9173</v>
      </c>
      <c r="C4508" t="str">
        <f>IFERROR(VLOOKUP(Table1[[#This Row],[Ticker]],[1]!Table1[[Symbol]:[Industry]],2,FALSE),"-")</f>
        <v>-</v>
      </c>
      <c r="D4508" t="s">
        <v>1331</v>
      </c>
      <c r="E4508">
        <v>7.8681720000000004</v>
      </c>
      <c r="F4508">
        <v>15.6</v>
      </c>
      <c r="G4508">
        <v>23.359295590872598</v>
      </c>
      <c r="H4508">
        <v>19.5091051343054</v>
      </c>
      <c r="I4508">
        <v>5.2902207570439401</v>
      </c>
      <c r="J4508">
        <v>11.2154756239284</v>
      </c>
      <c r="K4508">
        <v>13.1085538817283</v>
      </c>
      <c r="L4508">
        <v>12.353355564685399</v>
      </c>
      <c r="M4508">
        <v>74.226250877740398</v>
      </c>
      <c r="N4508">
        <v>1.83057905423393</v>
      </c>
      <c r="O4508">
        <v>0</v>
      </c>
      <c r="P4508">
        <v>78.285714285714207</v>
      </c>
      <c r="Q4508">
        <v>6.5569090190195994E-2</v>
      </c>
    </row>
    <row r="4509" spans="1:17" hidden="1" x14ac:dyDescent="0.3">
      <c r="A4509" t="s">
        <v>9174</v>
      </c>
      <c r="B4509" t="s">
        <v>9175</v>
      </c>
      <c r="C4509" t="str">
        <f>IFERROR(VLOOKUP(Table1[[#This Row],[Ticker]],[1]!Table1[[Symbol]:[Industry]],2,FALSE),"-")</f>
        <v>-</v>
      </c>
      <c r="D4509" t="s">
        <v>216</v>
      </c>
      <c r="E4509">
        <v>7.8672076799999999</v>
      </c>
      <c r="F4509">
        <v>12.8</v>
      </c>
      <c r="G4509">
        <v>118.45575934319901</v>
      </c>
      <c r="H4509">
        <v>-24.6064431952455</v>
      </c>
      <c r="I4509">
        <v>105.31447494088999</v>
      </c>
      <c r="J4509">
        <v>-9.6692224316255402</v>
      </c>
      <c r="K4509">
        <v>13.4423564174839</v>
      </c>
      <c r="L4509">
        <v>9.93632172002477</v>
      </c>
      <c r="M4509">
        <v>32.015433623559801</v>
      </c>
      <c r="N4509">
        <v>0.45797355021659297</v>
      </c>
      <c r="O4509">
        <v>44.218749999999901</v>
      </c>
      <c r="P4509">
        <v>261.58192090395403</v>
      </c>
      <c r="Q4509">
        <v>0.114576340094412</v>
      </c>
    </row>
    <row r="4510" spans="1:17" hidden="1" x14ac:dyDescent="0.3">
      <c r="A4510" t="s">
        <v>9176</v>
      </c>
      <c r="B4510" t="s">
        <v>9177</v>
      </c>
      <c r="C4510" t="str">
        <f>IFERROR(VLOOKUP(Table1[[#This Row],[Ticker]],[1]!Table1[[Symbol]:[Industry]],2,FALSE),"-")</f>
        <v>-</v>
      </c>
      <c r="D4510" t="s">
        <v>169</v>
      </c>
      <c r="E4510">
        <v>7.8146818470000001</v>
      </c>
      <c r="F4510">
        <v>14.83</v>
      </c>
      <c r="G4510">
        <v>-37.394096613418398</v>
      </c>
      <c r="H4510">
        <v>-15.9941326924801</v>
      </c>
      <c r="I4510">
        <v>-9.0169012145516891</v>
      </c>
      <c r="J4510">
        <v>-3.6083951810172699</v>
      </c>
      <c r="K4510">
        <v>15.9835380516061</v>
      </c>
      <c r="L4510">
        <v>16.3179402804309</v>
      </c>
      <c r="M4510">
        <v>36.613878421500502</v>
      </c>
      <c r="N4510">
        <v>0.21068797650624599</v>
      </c>
      <c r="O4510">
        <v>47.673634524612197</v>
      </c>
      <c r="P4510">
        <v>20.080971659919001</v>
      </c>
      <c r="Q4510">
        <v>-2.7811636595030001E-3</v>
      </c>
    </row>
    <row r="4511" spans="1:17" hidden="1" x14ac:dyDescent="0.3">
      <c r="A4511" t="s">
        <v>9178</v>
      </c>
      <c r="B4511" t="s">
        <v>9179</v>
      </c>
      <c r="C4511" t="str">
        <f>IFERROR(VLOOKUP(Table1[[#This Row],[Ticker]],[1]!Table1[[Symbol]:[Industry]],2,FALSE),"-")</f>
        <v>-</v>
      </c>
      <c r="D4511" t="s">
        <v>617</v>
      </c>
      <c r="E4511">
        <v>7.7929599999999999</v>
      </c>
      <c r="F4511">
        <v>34.79</v>
      </c>
      <c r="G4511">
        <v>-14.0257644663247</v>
      </c>
      <c r="H4511">
        <v>-25.225795502639599</v>
      </c>
      <c r="I4511">
        <v>-48.690910414834697</v>
      </c>
      <c r="J4511">
        <v>-22.23340417447</v>
      </c>
      <c r="K4511">
        <v>41.8800194117781</v>
      </c>
      <c r="L4511">
        <v>38.199620817790901</v>
      </c>
      <c r="M4511">
        <v>17.134035739645299</v>
      </c>
      <c r="N4511">
        <v>3.8595630056601</v>
      </c>
      <c r="O4511">
        <v>70.221327967806801</v>
      </c>
      <c r="P4511">
        <v>38.882235528942097</v>
      </c>
    </row>
    <row r="4512" spans="1:17" hidden="1" x14ac:dyDescent="0.3">
      <c r="A4512" t="s">
        <v>9180</v>
      </c>
      <c r="B4512" t="s">
        <v>9181</v>
      </c>
      <c r="C4512" t="str">
        <f>IFERROR(VLOOKUP(Table1[[#This Row],[Ticker]],[1]!Table1[[Symbol]:[Industry]],2,FALSE),"-")</f>
        <v>-</v>
      </c>
      <c r="D4512" t="s">
        <v>546</v>
      </c>
      <c r="E4512">
        <v>7.7544599999999999</v>
      </c>
      <c r="F4512">
        <v>7.77</v>
      </c>
      <c r="G4512">
        <v>-25.353764466324701</v>
      </c>
      <c r="H4512">
        <v>-7.4994418742415601</v>
      </c>
      <c r="I4512">
        <v>-12.0030123256628</v>
      </c>
      <c r="J4512">
        <v>-1.2750618476839399</v>
      </c>
      <c r="K4512">
        <v>7.7699985182214597</v>
      </c>
      <c r="L4512">
        <v>7.7498784292935996</v>
      </c>
      <c r="M4512">
        <v>100</v>
      </c>
      <c r="O4512">
        <v>0</v>
      </c>
      <c r="P4512">
        <v>0</v>
      </c>
    </row>
    <row r="4513" spans="1:17" hidden="1" x14ac:dyDescent="0.3">
      <c r="A4513" t="s">
        <v>9182</v>
      </c>
      <c r="B4513" t="s">
        <v>9183</v>
      </c>
      <c r="C4513" t="str">
        <f>IFERROR(VLOOKUP(Table1[[#This Row],[Ticker]],[1]!Table1[[Symbol]:[Industry]],2,FALSE),"-")</f>
        <v>-</v>
      </c>
      <c r="D4513" t="s">
        <v>75</v>
      </c>
      <c r="E4513">
        <v>7.744772856</v>
      </c>
      <c r="F4513">
        <v>1.1399999999999999</v>
      </c>
      <c r="G4513">
        <v>67.866574516726104</v>
      </c>
      <c r="H4513">
        <v>-0.56874880493462598</v>
      </c>
      <c r="I4513">
        <v>-12.0030123256628</v>
      </c>
      <c r="J4513">
        <v>-10.5187593266755</v>
      </c>
      <c r="K4513">
        <v>1.04300672548639</v>
      </c>
      <c r="L4513">
        <v>0.97310498565568904</v>
      </c>
      <c r="M4513">
        <v>69.438155850628604</v>
      </c>
      <c r="N4513">
        <v>0.98856994178282298</v>
      </c>
      <c r="O4513">
        <v>7.8947368421052602</v>
      </c>
      <c r="P4513">
        <v>107.272727272727</v>
      </c>
      <c r="Q4513">
        <v>-7.8288484046946993E-2</v>
      </c>
    </row>
    <row r="4514" spans="1:17" hidden="1" x14ac:dyDescent="0.3">
      <c r="A4514" t="s">
        <v>9184</v>
      </c>
      <c r="B4514" t="s">
        <v>8616</v>
      </c>
      <c r="C4514" t="str">
        <f>IFERROR(VLOOKUP(Table1[[#This Row],[Ticker]],[1]!Table1[[Symbol]:[Industry]],2,FALSE),"-")</f>
        <v>-</v>
      </c>
      <c r="D4514" t="s">
        <v>887</v>
      </c>
      <c r="E4514">
        <v>7.7123324999999996</v>
      </c>
      <c r="F4514">
        <v>8.85</v>
      </c>
      <c r="G4514">
        <v>63.748799636239298</v>
      </c>
      <c r="H4514">
        <v>-32.899086634454697</v>
      </c>
      <c r="I4514">
        <v>60.511607557378099</v>
      </c>
      <c r="J4514">
        <v>-8.9673695399916298</v>
      </c>
      <c r="K4514">
        <v>9.9113362829056193</v>
      </c>
      <c r="L4514">
        <v>7.7264098242317196</v>
      </c>
      <c r="M4514">
        <v>49.941978774422303</v>
      </c>
      <c r="N4514">
        <v>1.3085247406648</v>
      </c>
      <c r="O4514">
        <v>77.514124293785301</v>
      </c>
      <c r="P4514">
        <v>89.102564102564102</v>
      </c>
    </row>
    <row r="4515" spans="1:17" hidden="1" x14ac:dyDescent="0.3">
      <c r="A4515" t="s">
        <v>9185</v>
      </c>
      <c r="B4515" t="s">
        <v>9186</v>
      </c>
      <c r="C4515" t="str">
        <f>IFERROR(VLOOKUP(Table1[[#This Row],[Ticker]],[1]!Table1[[Symbol]:[Industry]],2,FALSE),"-")</f>
        <v>-</v>
      </c>
      <c r="D4515" t="s">
        <v>617</v>
      </c>
      <c r="E4515">
        <v>7.6583876200000001</v>
      </c>
      <c r="F4515">
        <v>13</v>
      </c>
      <c r="G4515">
        <v>26.3345976047347</v>
      </c>
      <c r="H4515">
        <v>0.50919005711916199</v>
      </c>
      <c r="I4515">
        <v>20.718033771217701</v>
      </c>
      <c r="J4515">
        <v>-1.7679983912052499</v>
      </c>
      <c r="K4515">
        <v>10.241256414159499</v>
      </c>
      <c r="L4515">
        <v>8.6328982405574504</v>
      </c>
      <c r="M4515">
        <v>99.999304320074799</v>
      </c>
      <c r="N4515">
        <v>2.2536</v>
      </c>
      <c r="O4515">
        <v>0</v>
      </c>
      <c r="P4515">
        <v>62.5</v>
      </c>
    </row>
    <row r="4516" spans="1:17" hidden="1" x14ac:dyDescent="0.3">
      <c r="A4516" t="s">
        <v>9187</v>
      </c>
      <c r="B4516" t="s">
        <v>9188</v>
      </c>
      <c r="C4516" t="str">
        <f>IFERROR(VLOOKUP(Table1[[#This Row],[Ticker]],[1]!Table1[[Symbol]:[Industry]],2,FALSE),"-")</f>
        <v>-</v>
      </c>
      <c r="D4516" t="s">
        <v>5374</v>
      </c>
      <c r="E4516">
        <v>7.65009052</v>
      </c>
      <c r="F4516">
        <v>4.88</v>
      </c>
      <c r="G4516">
        <v>5.8290312326000002</v>
      </c>
      <c r="H4516">
        <v>-11.623153214447701</v>
      </c>
      <c r="I4516">
        <v>-6.3753066979571802</v>
      </c>
      <c r="J4516">
        <v>8.9145116120316992</v>
      </c>
      <c r="K4516">
        <v>4.4211122394414497</v>
      </c>
      <c r="L4516">
        <v>4.3476837813231803</v>
      </c>
      <c r="M4516">
        <v>77.206424391587504</v>
      </c>
      <c r="N4516">
        <v>2.34080856838027</v>
      </c>
      <c r="O4516">
        <v>31.3524590163934</v>
      </c>
      <c r="P4516">
        <v>70.629370629370598</v>
      </c>
      <c r="Q4516">
        <v>-2.9700098999176999E-2</v>
      </c>
    </row>
    <row r="4517" spans="1:17" hidden="1" x14ac:dyDescent="0.3">
      <c r="A4517" t="s">
        <v>9189</v>
      </c>
      <c r="B4517" t="s">
        <v>9190</v>
      </c>
      <c r="C4517" t="str">
        <f>IFERROR(VLOOKUP(Table1[[#This Row],[Ticker]],[1]!Table1[[Symbol]:[Industry]],2,FALSE),"-")</f>
        <v>-</v>
      </c>
      <c r="D4517" t="s">
        <v>401</v>
      </c>
      <c r="E4517">
        <v>7.6422639999999999</v>
      </c>
      <c r="F4517">
        <v>19.12</v>
      </c>
      <c r="G4517">
        <v>4.9781762483134298</v>
      </c>
      <c r="H4517">
        <v>-4.4141352051891403</v>
      </c>
      <c r="I4517">
        <v>6.6106339767675797</v>
      </c>
      <c r="J4517">
        <v>-1.7679983912052499</v>
      </c>
      <c r="K4517">
        <v>16.724450230501201</v>
      </c>
      <c r="L4517">
        <v>15.0327078535102</v>
      </c>
      <c r="M4517">
        <v>99.923677733536394</v>
      </c>
      <c r="N4517">
        <v>0</v>
      </c>
      <c r="O4517">
        <v>0</v>
      </c>
      <c r="P4517">
        <v>37.5539568345323</v>
      </c>
    </row>
    <row r="4518" spans="1:17" hidden="1" x14ac:dyDescent="0.3">
      <c r="A4518" t="s">
        <v>9191</v>
      </c>
      <c r="B4518" t="s">
        <v>9192</v>
      </c>
      <c r="C4518" t="str">
        <f>IFERROR(VLOOKUP(Table1[[#This Row],[Ticker]],[1]!Table1[[Symbol]:[Industry]],2,FALSE),"-")</f>
        <v>-</v>
      </c>
      <c r="D4518" t="s">
        <v>401</v>
      </c>
      <c r="E4518">
        <v>7.6379999999999999</v>
      </c>
      <c r="F4518">
        <v>16.079999999999998</v>
      </c>
      <c r="G4518">
        <v>-10.496621609181799</v>
      </c>
      <c r="H4518">
        <v>-5.4341520674460897</v>
      </c>
      <c r="I4518">
        <v>-17.247561530141301</v>
      </c>
      <c r="J4518">
        <v>-13.481365572612299</v>
      </c>
      <c r="K4518">
        <v>16.371647833053601</v>
      </c>
      <c r="L4518">
        <v>15.3235642354327</v>
      </c>
      <c r="M4518">
        <v>44.100568531956498</v>
      </c>
      <c r="N4518">
        <v>0.89465090416437199</v>
      </c>
      <c r="O4518">
        <v>22.0149253731343</v>
      </c>
      <c r="P4518">
        <v>42.806394316163399</v>
      </c>
      <c r="Q4518">
        <v>5.2930368481373002E-2</v>
      </c>
    </row>
    <row r="4519" spans="1:17" hidden="1" x14ac:dyDescent="0.3">
      <c r="A4519" t="s">
        <v>9193</v>
      </c>
      <c r="B4519" t="s">
        <v>9194</v>
      </c>
      <c r="C4519" t="str">
        <f>IFERROR(VLOOKUP(Table1[[#This Row],[Ticker]],[1]!Table1[[Symbol]:[Industry]],2,FALSE),"-")</f>
        <v>-</v>
      </c>
      <c r="D4519" t="s">
        <v>546</v>
      </c>
      <c r="E4519">
        <v>7.6275360000000001</v>
      </c>
      <c r="F4519">
        <v>24.15</v>
      </c>
      <c r="G4519">
        <v>15.8743057091138</v>
      </c>
      <c r="H4519">
        <v>0.40940531074502901</v>
      </c>
      <c r="I4519">
        <v>15.774765452114901</v>
      </c>
      <c r="J4519">
        <v>19.4145933247298</v>
      </c>
      <c r="K4519">
        <v>22.3361557607581</v>
      </c>
      <c r="L4519">
        <v>20.6182829976736</v>
      </c>
      <c r="M4519">
        <v>70.223115939683595</v>
      </c>
      <c r="N4519">
        <v>0.80576761945661302</v>
      </c>
      <c r="O4519">
        <v>9.4409937888198794</v>
      </c>
      <c r="P4519">
        <v>67.243767313019305</v>
      </c>
      <c r="Q4519">
        <v>0.122857929650119</v>
      </c>
    </row>
    <row r="4520" spans="1:17" hidden="1" x14ac:dyDescent="0.3">
      <c r="A4520" t="s">
        <v>9195</v>
      </c>
      <c r="B4520" t="s">
        <v>9196</v>
      </c>
      <c r="C4520" t="str">
        <f>IFERROR(VLOOKUP(Table1[[#This Row],[Ticker]],[1]!Table1[[Symbol]:[Industry]],2,FALSE),"-")</f>
        <v>-</v>
      </c>
      <c r="E4520">
        <v>7.6213499999999996</v>
      </c>
      <c r="F4520">
        <v>4.47</v>
      </c>
      <c r="G4520">
        <v>-0.84122964738321504</v>
      </c>
      <c r="H4520">
        <v>-12.5807426872496</v>
      </c>
      <c r="I4520">
        <v>-35.330628106108698</v>
      </c>
      <c r="J4520">
        <v>9.9154143427922303</v>
      </c>
      <c r="K4520">
        <v>4.8549679972593802</v>
      </c>
      <c r="L4520">
        <v>4.9536897370023398</v>
      </c>
      <c r="M4520">
        <v>40.749618498242398</v>
      </c>
      <c r="N4520">
        <v>1.20717377860235</v>
      </c>
      <c r="O4520">
        <v>70.022371364653196</v>
      </c>
      <c r="P4520">
        <v>44.193548387096698</v>
      </c>
    </row>
    <row r="4521" spans="1:17" hidden="1" x14ac:dyDescent="0.3">
      <c r="A4521" t="s">
        <v>9197</v>
      </c>
      <c r="B4521" t="s">
        <v>9198</v>
      </c>
      <c r="C4521" t="str">
        <f>IFERROR(VLOOKUP(Table1[[#This Row],[Ticker]],[1]!Table1[[Symbol]:[Industry]],2,FALSE),"-")</f>
        <v>-</v>
      </c>
      <c r="D4521" t="s">
        <v>617</v>
      </c>
      <c r="E4521">
        <v>7.6210899300000001</v>
      </c>
      <c r="F4521">
        <v>36.450000000000003</v>
      </c>
      <c r="G4521">
        <v>-15.7297043159487</v>
      </c>
      <c r="H4521">
        <v>-23.5332991898401</v>
      </c>
      <c r="I4521">
        <v>46.9590461130637</v>
      </c>
      <c r="J4521">
        <v>-1.33263237157572</v>
      </c>
      <c r="K4521">
        <v>33.611293632087197</v>
      </c>
      <c r="L4521">
        <v>30.276445912712099</v>
      </c>
      <c r="M4521">
        <v>60.974003840798702</v>
      </c>
      <c r="N4521">
        <v>0.29284569555057999</v>
      </c>
      <c r="O4521">
        <v>21.6460905349794</v>
      </c>
      <c r="P4521">
        <v>63.452914798206201</v>
      </c>
    </row>
    <row r="4522" spans="1:17" hidden="1" x14ac:dyDescent="0.3">
      <c r="A4522" t="s">
        <v>9199</v>
      </c>
      <c r="B4522" t="s">
        <v>9200</v>
      </c>
      <c r="C4522" t="str">
        <f>IFERROR(VLOOKUP(Table1[[#This Row],[Ticker]],[1]!Table1[[Symbol]:[Industry]],2,FALSE),"-")</f>
        <v>-</v>
      </c>
      <c r="D4522" t="s">
        <v>3173</v>
      </c>
      <c r="E4522">
        <v>7.6178125000000003</v>
      </c>
      <c r="F4522">
        <v>9.5</v>
      </c>
      <c r="G4522">
        <v>203.36595871706601</v>
      </c>
      <c r="H4522">
        <v>-36.162772824920602</v>
      </c>
      <c r="I4522">
        <v>64.249306783799099</v>
      </c>
      <c r="J4522">
        <v>-5.7726695031863198</v>
      </c>
      <c r="K4522">
        <v>11.574568827138499</v>
      </c>
      <c r="L4522">
        <v>8.7170807536710893</v>
      </c>
      <c r="M4522">
        <v>23.1795090723142</v>
      </c>
      <c r="N4522">
        <v>2.82828781003963</v>
      </c>
      <c r="O4522">
        <v>53.473684210526301</v>
      </c>
      <c r="P4522">
        <v>266.79536679536602</v>
      </c>
    </row>
    <row r="4523" spans="1:17" hidden="1" x14ac:dyDescent="0.3">
      <c r="A4523" t="s">
        <v>9201</v>
      </c>
      <c r="B4523" t="s">
        <v>9202</v>
      </c>
      <c r="C4523" t="str">
        <f>IFERROR(VLOOKUP(Table1[[#This Row],[Ticker]],[1]!Table1[[Symbol]:[Industry]],2,FALSE),"-")</f>
        <v>-</v>
      </c>
      <c r="D4523" t="s">
        <v>75</v>
      </c>
      <c r="E4523">
        <v>7.6023377979999998</v>
      </c>
      <c r="F4523">
        <v>22.99</v>
      </c>
      <c r="G4523">
        <v>-49.101691497833798</v>
      </c>
      <c r="H4523">
        <v>-14.5509882659941</v>
      </c>
      <c r="I4523">
        <v>-40.159262325662802</v>
      </c>
      <c r="J4523">
        <v>-9.1622706748192098</v>
      </c>
      <c r="K4523">
        <v>24.884413684011601</v>
      </c>
      <c r="L4523">
        <v>27.6194291155328</v>
      </c>
      <c r="M4523">
        <v>43.754902273267</v>
      </c>
      <c r="N4523">
        <v>1.3629710681529399</v>
      </c>
      <c r="O4523">
        <v>52.196607220530602</v>
      </c>
      <c r="P4523">
        <v>5.4587155963302596</v>
      </c>
      <c r="Q4523">
        <v>3.2549345576499002E-2</v>
      </c>
    </row>
    <row r="4524" spans="1:17" hidden="1" x14ac:dyDescent="0.3">
      <c r="A4524" t="s">
        <v>9203</v>
      </c>
      <c r="B4524" t="s">
        <v>9204</v>
      </c>
      <c r="C4524" t="str">
        <f>IFERROR(VLOOKUP(Table1[[#This Row],[Ticker]],[1]!Table1[[Symbol]:[Industry]],2,FALSE),"-")</f>
        <v>-</v>
      </c>
      <c r="E4524">
        <v>7.5997150019999999</v>
      </c>
      <c r="F4524">
        <v>50.71</v>
      </c>
      <c r="G4524">
        <v>-72.398459537335498</v>
      </c>
      <c r="H4524">
        <v>2.1438013690016802</v>
      </c>
      <c r="I4524">
        <v>-4.1093953043861999</v>
      </c>
      <c r="J4524">
        <v>8.9640685870986605</v>
      </c>
      <c r="K4524">
        <v>46.704828423863297</v>
      </c>
      <c r="L4524">
        <v>50.408436064613802</v>
      </c>
      <c r="M4524">
        <v>94.320067466216798</v>
      </c>
      <c r="N4524">
        <v>0.55485893416927901</v>
      </c>
      <c r="O4524">
        <v>98.264642082429503</v>
      </c>
      <c r="P4524">
        <v>31.135246961468798</v>
      </c>
    </row>
    <row r="4525" spans="1:17" hidden="1" x14ac:dyDescent="0.3">
      <c r="A4525" t="s">
        <v>9205</v>
      </c>
      <c r="B4525" t="s">
        <v>9206</v>
      </c>
      <c r="C4525" t="str">
        <f>IFERROR(VLOOKUP(Table1[[#This Row],[Ticker]],[1]!Table1[[Symbol]:[Industry]],2,FALSE),"-")</f>
        <v>-</v>
      </c>
      <c r="D4525" t="s">
        <v>503</v>
      </c>
      <c r="E4525">
        <v>7.5970146180000002</v>
      </c>
      <c r="F4525">
        <v>4.74</v>
      </c>
      <c r="G4525">
        <v>-68.925193037753203</v>
      </c>
      <c r="H4525">
        <v>-13.638055735627599</v>
      </c>
      <c r="I4525">
        <v>-40.724816836941002</v>
      </c>
      <c r="J4525">
        <v>-6.4750618476839401</v>
      </c>
      <c r="K4525">
        <v>6.7610878848456997</v>
      </c>
      <c r="L4525">
        <v>13.6772748963031</v>
      </c>
      <c r="M4525">
        <v>25.139842450116902</v>
      </c>
      <c r="N4525">
        <v>0.981865750180137</v>
      </c>
      <c r="O4525">
        <v>77.2151898734177</v>
      </c>
      <c r="P4525">
        <v>4.6357615894039697</v>
      </c>
      <c r="Q4525">
        <v>-0.21538712910871399</v>
      </c>
    </row>
    <row r="4526" spans="1:17" hidden="1" x14ac:dyDescent="0.3">
      <c r="A4526" t="s">
        <v>9207</v>
      </c>
      <c r="B4526" t="s">
        <v>9208</v>
      </c>
      <c r="C4526" t="str">
        <f>IFERROR(VLOOKUP(Table1[[#This Row],[Ticker]],[1]!Table1[[Symbol]:[Industry]],2,FALSE),"-")</f>
        <v>-</v>
      </c>
      <c r="D4526" t="s">
        <v>75</v>
      </c>
      <c r="E4526">
        <v>7.5763800000000003</v>
      </c>
      <c r="F4526">
        <v>25.77</v>
      </c>
      <c r="G4526">
        <v>-20.384314364491701</v>
      </c>
      <c r="H4526">
        <v>-7.4994418742415601</v>
      </c>
      <c r="I4526">
        <v>-12.0030123256628</v>
      </c>
      <c r="J4526">
        <v>-1.2750618476839399</v>
      </c>
      <c r="K4526">
        <v>25.7689708539158</v>
      </c>
      <c r="L4526">
        <v>25.4873258548607</v>
      </c>
      <c r="M4526">
        <v>100</v>
      </c>
      <c r="O4526">
        <v>0</v>
      </c>
      <c r="P4526">
        <v>4.9694501018329804</v>
      </c>
    </row>
    <row r="4527" spans="1:17" hidden="1" x14ac:dyDescent="0.3">
      <c r="A4527" t="s">
        <v>9209</v>
      </c>
      <c r="B4527" t="s">
        <v>9210</v>
      </c>
      <c r="C4527" t="str">
        <f>IFERROR(VLOOKUP(Table1[[#This Row],[Ticker]],[1]!Table1[[Symbol]:[Industry]],2,FALSE),"-")</f>
        <v>-</v>
      </c>
      <c r="D4527" t="s">
        <v>297</v>
      </c>
      <c r="E4527">
        <v>7.5742732799999999</v>
      </c>
      <c r="F4527">
        <v>66.92</v>
      </c>
      <c r="G4527">
        <v>1120.8287308781801</v>
      </c>
      <c r="H4527">
        <v>43.745371403766697</v>
      </c>
      <c r="I4527">
        <v>1020.3150925812701</v>
      </c>
      <c r="J4527">
        <v>6.9386937188672597</v>
      </c>
      <c r="K4527">
        <v>45.578259797054201</v>
      </c>
      <c r="L4527">
        <v>21.6964837439692</v>
      </c>
      <c r="M4527">
        <v>100</v>
      </c>
      <c r="N4527">
        <v>1.0562713704206199</v>
      </c>
      <c r="O4527">
        <v>0</v>
      </c>
      <c r="P4527">
        <v>1146.1824953445</v>
      </c>
    </row>
    <row r="4528" spans="1:17" hidden="1" x14ac:dyDescent="0.3">
      <c r="A4528" t="s">
        <v>9211</v>
      </c>
      <c r="B4528" t="s">
        <v>9212</v>
      </c>
      <c r="C4528" t="str">
        <f>IFERROR(VLOOKUP(Table1[[#This Row],[Ticker]],[1]!Table1[[Symbol]:[Industry]],2,FALSE),"-")</f>
        <v>-</v>
      </c>
      <c r="D4528" t="s">
        <v>75</v>
      </c>
      <c r="E4528">
        <v>7.54</v>
      </c>
      <c r="F4528">
        <v>5.2</v>
      </c>
      <c r="G4528">
        <v>-8.7618362152036298</v>
      </c>
      <c r="H4528">
        <v>-15.4219770855091</v>
      </c>
      <c r="I4528">
        <v>-30.370359264438299</v>
      </c>
      <c r="J4528">
        <v>2.08462194678247</v>
      </c>
      <c r="K4528">
        <v>5.2332521485628796</v>
      </c>
      <c r="L4528">
        <v>5.5728804240625998</v>
      </c>
      <c r="M4528">
        <v>52.882774898842499</v>
      </c>
      <c r="N4528">
        <v>1.69817541429311</v>
      </c>
      <c r="O4528">
        <v>53.653846153846096</v>
      </c>
      <c r="P4528">
        <v>37.566137566137499</v>
      </c>
      <c r="Q4528">
        <v>6.0873586156779E-2</v>
      </c>
    </row>
    <row r="4529" spans="1:17" hidden="1" x14ac:dyDescent="0.3">
      <c r="A4529" t="s">
        <v>9213</v>
      </c>
      <c r="B4529" t="s">
        <v>9214</v>
      </c>
      <c r="C4529" t="str">
        <f>IFERROR(VLOOKUP(Table1[[#This Row],[Ticker]],[1]!Table1[[Symbol]:[Industry]],2,FALSE),"-")</f>
        <v>-</v>
      </c>
      <c r="D4529" t="s">
        <v>546</v>
      </c>
      <c r="E4529">
        <v>7.5327500000000001</v>
      </c>
      <c r="F4529">
        <v>25</v>
      </c>
      <c r="G4529">
        <v>13.535124422564101</v>
      </c>
      <c r="H4529">
        <v>2.6327167160667999</v>
      </c>
      <c r="I4529">
        <v>33.345824883639501</v>
      </c>
      <c r="J4529">
        <v>-0.468610234780722</v>
      </c>
      <c r="K4529">
        <v>23.017514246184099</v>
      </c>
      <c r="L4529">
        <v>20.871901032503299</v>
      </c>
      <c r="M4529">
        <v>63.227247644643398</v>
      </c>
      <c r="N4529">
        <v>1.3485590183759799</v>
      </c>
      <c r="O4529">
        <v>8</v>
      </c>
      <c r="P4529">
        <v>81.950509461426407</v>
      </c>
      <c r="Q4529">
        <v>9.4894974282879005E-2</v>
      </c>
    </row>
    <row r="4530" spans="1:17" hidden="1" x14ac:dyDescent="0.3">
      <c r="A4530" t="s">
        <v>9215</v>
      </c>
      <c r="B4530" t="s">
        <v>9216</v>
      </c>
      <c r="C4530" t="str">
        <f>IFERROR(VLOOKUP(Table1[[#This Row],[Ticker]],[1]!Table1[[Symbol]:[Industry]],2,FALSE),"-")</f>
        <v>-</v>
      </c>
      <c r="D4530" t="s">
        <v>617</v>
      </c>
      <c r="E4530">
        <v>7.4900897999999998</v>
      </c>
      <c r="F4530">
        <v>24.21</v>
      </c>
      <c r="G4530">
        <v>65.585438617759706</v>
      </c>
      <c r="H4530">
        <v>5.2916553604637597</v>
      </c>
      <c r="I4530">
        <v>23.213876080707099</v>
      </c>
      <c r="J4530">
        <v>2.8190068333720899</v>
      </c>
      <c r="K4530">
        <v>21.800863836147901</v>
      </c>
      <c r="M4530">
        <v>99.997122905156402</v>
      </c>
      <c r="N4530">
        <v>5.9950083194675496</v>
      </c>
      <c r="O4530">
        <v>0</v>
      </c>
      <c r="P4530">
        <v>101.75</v>
      </c>
    </row>
    <row r="4531" spans="1:17" hidden="1" x14ac:dyDescent="0.3">
      <c r="A4531" t="s">
        <v>9217</v>
      </c>
      <c r="B4531" t="s">
        <v>9218</v>
      </c>
      <c r="C4531" t="str">
        <f>IFERROR(VLOOKUP(Table1[[#This Row],[Ticker]],[1]!Table1[[Symbol]:[Industry]],2,FALSE),"-")</f>
        <v>-</v>
      </c>
      <c r="D4531" t="s">
        <v>59</v>
      </c>
      <c r="E4531">
        <v>7.480354492</v>
      </c>
      <c r="F4531">
        <v>13.78</v>
      </c>
      <c r="G4531">
        <v>192.157756271002</v>
      </c>
      <c r="H4531">
        <v>9.6578331467844993</v>
      </c>
      <c r="I4531">
        <v>48.603048280397701</v>
      </c>
      <c r="J4531">
        <v>20.1721918576342</v>
      </c>
      <c r="K4531">
        <v>11.310069279271399</v>
      </c>
      <c r="L4531">
        <v>9.2693237196464899</v>
      </c>
      <c r="M4531">
        <v>83.225085971322002</v>
      </c>
      <c r="N4531">
        <v>2.0020987642460701</v>
      </c>
      <c r="O4531">
        <v>6.0957910014513601</v>
      </c>
      <c r="P4531">
        <v>312.57485029940102</v>
      </c>
      <c r="Q4531">
        <v>0.112338718130257</v>
      </c>
    </row>
    <row r="4532" spans="1:17" hidden="1" x14ac:dyDescent="0.3">
      <c r="A4532" t="s">
        <v>9219</v>
      </c>
      <c r="B4532" t="s">
        <v>9220</v>
      </c>
      <c r="C4532" t="str">
        <f>IFERROR(VLOOKUP(Table1[[#This Row],[Ticker]],[1]!Table1[[Symbol]:[Industry]],2,FALSE),"-")</f>
        <v>-</v>
      </c>
      <c r="E4532">
        <v>7.46035</v>
      </c>
      <c r="F4532">
        <v>9.5</v>
      </c>
      <c r="G4532">
        <v>-5.1005999093626899</v>
      </c>
      <c r="H4532">
        <v>-3.3327752075748802</v>
      </c>
      <c r="I4532">
        <v>-12.0030123256628</v>
      </c>
      <c r="J4532">
        <v>-1.2750618476839399</v>
      </c>
      <c r="K4532">
        <v>9.2929903128279499</v>
      </c>
      <c r="L4532">
        <v>9.0451513685798197</v>
      </c>
      <c r="M4532">
        <v>51.043576315003399</v>
      </c>
      <c r="N4532">
        <v>1.47067448680351</v>
      </c>
      <c r="O4532">
        <v>30</v>
      </c>
      <c r="P4532">
        <v>29.251700680272101</v>
      </c>
    </row>
    <row r="4533" spans="1:17" hidden="1" x14ac:dyDescent="0.3">
      <c r="A4533" t="s">
        <v>9221</v>
      </c>
      <c r="B4533" t="s">
        <v>9222</v>
      </c>
      <c r="C4533" t="str">
        <f>IFERROR(VLOOKUP(Table1[[#This Row],[Ticker]],[1]!Table1[[Symbol]:[Industry]],2,FALSE),"-")</f>
        <v>-</v>
      </c>
      <c r="D4533" t="s">
        <v>59</v>
      </c>
      <c r="E4533">
        <v>7.4451670999999999</v>
      </c>
      <c r="F4533">
        <v>5.51</v>
      </c>
      <c r="G4533">
        <v>9.3650619395432493</v>
      </c>
      <c r="H4533">
        <v>27.384279055990898</v>
      </c>
      <c r="I4533">
        <v>21.734851752007</v>
      </c>
      <c r="J4533">
        <v>10.694050121428001</v>
      </c>
      <c r="K4533">
        <v>5.08286922161727</v>
      </c>
      <c r="L4533">
        <v>4.6735000297490901</v>
      </c>
      <c r="M4533">
        <v>55.9533961891456</v>
      </c>
      <c r="N4533">
        <v>0.57613678061501195</v>
      </c>
      <c r="O4533">
        <v>14.337568058076201</v>
      </c>
      <c r="P4533">
        <v>72.187499999999901</v>
      </c>
      <c r="Q4533">
        <v>5.4024006319824E-2</v>
      </c>
    </row>
    <row r="4534" spans="1:17" hidden="1" x14ac:dyDescent="0.3">
      <c r="A4534" t="s">
        <v>9223</v>
      </c>
      <c r="B4534" t="s">
        <v>9224</v>
      </c>
      <c r="C4534" t="str">
        <f>IFERROR(VLOOKUP(Table1[[#This Row],[Ticker]],[1]!Table1[[Symbol]:[Industry]],2,FALSE),"-")</f>
        <v>-</v>
      </c>
      <c r="E4534">
        <v>7.443308</v>
      </c>
      <c r="F4534">
        <v>191.05</v>
      </c>
      <c r="G4534">
        <v>9.5685519178560803</v>
      </c>
      <c r="H4534">
        <v>47.009252019814198</v>
      </c>
      <c r="I4534">
        <v>46.281991816839202</v>
      </c>
      <c r="J4534">
        <v>-6.05951238344272</v>
      </c>
      <c r="K4534">
        <v>152.707216368204</v>
      </c>
      <c r="L4534">
        <v>138.613401688631</v>
      </c>
      <c r="M4534">
        <v>74.717535136480294</v>
      </c>
      <c r="N4534">
        <v>0.82644628099173501</v>
      </c>
      <c r="O4534">
        <v>5.2604030358544804</v>
      </c>
      <c r="P4534">
        <v>70.276292335115798</v>
      </c>
    </row>
    <row r="4535" spans="1:17" hidden="1" x14ac:dyDescent="0.3">
      <c r="A4535" t="s">
        <v>9225</v>
      </c>
      <c r="B4535" t="s">
        <v>9226</v>
      </c>
      <c r="C4535" t="str">
        <f>IFERROR(VLOOKUP(Table1[[#This Row],[Ticker]],[1]!Table1[[Symbol]:[Industry]],2,FALSE),"-")</f>
        <v>-</v>
      </c>
      <c r="E4535">
        <v>7.43424290699999</v>
      </c>
      <c r="F4535">
        <v>23.6</v>
      </c>
      <c r="G4535">
        <v>68.526497106575803</v>
      </c>
      <c r="H4535">
        <v>-6.4074906869166997</v>
      </c>
      <c r="I4535">
        <v>-13.2692731570441</v>
      </c>
      <c r="J4535">
        <v>-1.7679983912052499</v>
      </c>
      <c r="K4535">
        <v>25.8456275252654</v>
      </c>
      <c r="L4535">
        <v>20.774856016385399</v>
      </c>
      <c r="M4535">
        <v>4.7875631938852203</v>
      </c>
      <c r="N4535">
        <v>1.17577895355673E-3</v>
      </c>
      <c r="O4535">
        <v>39.830508474576199</v>
      </c>
      <c r="P4535">
        <v>218.488529014844</v>
      </c>
      <c r="Q4535">
        <v>0.12075120908228799</v>
      </c>
    </row>
    <row r="4536" spans="1:17" hidden="1" x14ac:dyDescent="0.3">
      <c r="A4536" t="s">
        <v>9227</v>
      </c>
      <c r="B4536" t="s">
        <v>9228</v>
      </c>
      <c r="C4536" t="str">
        <f>IFERROR(VLOOKUP(Table1[[#This Row],[Ticker]],[1]!Table1[[Symbol]:[Industry]],2,FALSE),"-")</f>
        <v>-</v>
      </c>
      <c r="D4536" t="s">
        <v>230</v>
      </c>
      <c r="E4536">
        <v>7.4209765000000001</v>
      </c>
      <c r="F4536">
        <v>17.149999999999999</v>
      </c>
      <c r="G4536">
        <v>0.19528384992710099</v>
      </c>
      <c r="H4536">
        <v>-5.7559798568069303</v>
      </c>
      <c r="I4536">
        <v>9.8875349380187707</v>
      </c>
      <c r="J4536">
        <v>-1.8228403017314101</v>
      </c>
      <c r="K4536">
        <v>17.074253264690501</v>
      </c>
      <c r="L4536">
        <v>15.6226109923878</v>
      </c>
      <c r="M4536">
        <v>49.590872030688899</v>
      </c>
      <c r="N4536">
        <v>1.0082142173418001</v>
      </c>
      <c r="O4536">
        <v>44.373177842565603</v>
      </c>
      <c r="P4536">
        <v>47.3367697594501</v>
      </c>
      <c r="Q4536">
        <v>9.9781742531932005E-2</v>
      </c>
    </row>
    <row r="4537" spans="1:17" hidden="1" x14ac:dyDescent="0.3">
      <c r="A4537" t="s">
        <v>9229</v>
      </c>
      <c r="B4537" t="s">
        <v>9230</v>
      </c>
      <c r="C4537" t="str">
        <f>IFERROR(VLOOKUP(Table1[[#This Row],[Ticker]],[1]!Table1[[Symbol]:[Industry]],2,FALSE),"-")</f>
        <v>-</v>
      </c>
      <c r="D4537" t="s">
        <v>286</v>
      </c>
      <c r="E4537">
        <v>7.4138704200000003</v>
      </c>
      <c r="F4537">
        <v>9.9</v>
      </c>
      <c r="G4537">
        <v>194.00107424335201</v>
      </c>
      <c r="H4537">
        <v>19.680045305245599</v>
      </c>
      <c r="I4537">
        <v>-5.66574057485722</v>
      </c>
      <c r="J4537">
        <v>-10.265887535757299</v>
      </c>
      <c r="K4537">
        <v>9.2496481339700694</v>
      </c>
      <c r="L4537">
        <v>7.9769133222010797</v>
      </c>
      <c r="M4537">
        <v>46.027437549859698</v>
      </c>
      <c r="N4537">
        <v>1.7734063443261201</v>
      </c>
      <c r="O4537">
        <v>49.595959595959499</v>
      </c>
      <c r="P4537">
        <v>277.86259541984703</v>
      </c>
      <c r="Q4537">
        <v>0.12852817579872899</v>
      </c>
    </row>
    <row r="4538" spans="1:17" hidden="1" x14ac:dyDescent="0.3">
      <c r="A4538" t="s">
        <v>9231</v>
      </c>
      <c r="B4538" t="s">
        <v>9232</v>
      </c>
      <c r="C4538" t="str">
        <f>IFERROR(VLOOKUP(Table1[[#This Row],[Ticker]],[1]!Table1[[Symbol]:[Industry]],2,FALSE),"-")</f>
        <v>-</v>
      </c>
      <c r="E4538">
        <v>7.3714994999999996</v>
      </c>
      <c r="F4538">
        <v>12.7</v>
      </c>
      <c r="G4538">
        <v>-33.482701634648997</v>
      </c>
      <c r="H4538">
        <v>-19.747468538522401</v>
      </c>
      <c r="I4538">
        <v>-29.060983184948501</v>
      </c>
      <c r="J4538">
        <v>-6.7081181516842898</v>
      </c>
      <c r="K4538">
        <v>15.5146604488453</v>
      </c>
      <c r="L4538">
        <v>15.416780211327399</v>
      </c>
      <c r="M4538">
        <v>1.70253668711425</v>
      </c>
      <c r="N4538">
        <v>5.8845953907468296</v>
      </c>
      <c r="O4538">
        <v>52.992125984251899</v>
      </c>
      <c r="P4538">
        <v>18.691588785046701</v>
      </c>
      <c r="Q4538">
        <v>6.4571557300237004E-2</v>
      </c>
    </row>
    <row r="4539" spans="1:17" hidden="1" x14ac:dyDescent="0.3">
      <c r="A4539" t="s">
        <v>9233</v>
      </c>
      <c r="B4539" t="s">
        <v>9234</v>
      </c>
      <c r="C4539" t="str">
        <f>IFERROR(VLOOKUP(Table1[[#This Row],[Ticker]],[1]!Table1[[Symbol]:[Industry]],2,FALSE),"-")</f>
        <v>-</v>
      </c>
      <c r="D4539" t="s">
        <v>617</v>
      </c>
      <c r="E4539">
        <v>7.3491200000000001</v>
      </c>
      <c r="F4539">
        <v>16</v>
      </c>
      <c r="G4539">
        <v>-21.793893916162801</v>
      </c>
      <c r="H4539">
        <v>2.8453857119653301</v>
      </c>
      <c r="I4539">
        <v>-45.996411665596803</v>
      </c>
      <c r="J4539">
        <v>-1.2750618476839399</v>
      </c>
      <c r="K4539">
        <v>15.968718232191099</v>
      </c>
      <c r="L4539">
        <v>17.4427428896843</v>
      </c>
      <c r="M4539">
        <v>50.778804495465302</v>
      </c>
      <c r="N4539">
        <v>0.631013390080432</v>
      </c>
      <c r="O4539">
        <v>87.1875</v>
      </c>
      <c r="P4539">
        <v>25.391849529780501</v>
      </c>
      <c r="Q4539">
        <v>-1.5490464533951E-2</v>
      </c>
    </row>
    <row r="4540" spans="1:17" hidden="1" x14ac:dyDescent="0.3">
      <c r="A4540" t="s">
        <v>9235</v>
      </c>
      <c r="B4540" t="s">
        <v>9236</v>
      </c>
      <c r="C4540" t="str">
        <f>IFERROR(VLOOKUP(Table1[[#This Row],[Ticker]],[1]!Table1[[Symbol]:[Industry]],2,FALSE),"-")</f>
        <v>-</v>
      </c>
      <c r="D4540" t="s">
        <v>98</v>
      </c>
      <c r="E4540">
        <v>7.3293119999999998</v>
      </c>
      <c r="F4540">
        <v>5.4</v>
      </c>
      <c r="G4540">
        <v>-24.230168960706699</v>
      </c>
      <c r="H4540">
        <v>23.688676937639599</v>
      </c>
      <c r="I4540">
        <v>-60.525414613556002</v>
      </c>
      <c r="J4540">
        <v>6.4485153880884098</v>
      </c>
      <c r="K4540">
        <v>4.7966212212242398</v>
      </c>
      <c r="L4540">
        <v>6.0632922742892497</v>
      </c>
      <c r="M4540">
        <v>97.903690513758306</v>
      </c>
      <c r="N4540">
        <v>0.17087171272193299</v>
      </c>
      <c r="O4540">
        <v>115.18518518518501</v>
      </c>
      <c r="P4540">
        <v>68.75</v>
      </c>
      <c r="Q4540">
        <v>-1.3924354402644E-2</v>
      </c>
    </row>
    <row r="4541" spans="1:17" hidden="1" x14ac:dyDescent="0.3">
      <c r="A4541" t="s">
        <v>9237</v>
      </c>
      <c r="B4541" t="s">
        <v>9238</v>
      </c>
      <c r="C4541" t="str">
        <f>IFERROR(VLOOKUP(Table1[[#This Row],[Ticker]],[1]!Table1[[Symbol]:[Industry]],2,FALSE),"-")</f>
        <v>-</v>
      </c>
      <c r="D4541" t="s">
        <v>247</v>
      </c>
      <c r="E4541">
        <v>7.3252726539999999</v>
      </c>
      <c r="F4541">
        <v>5.18</v>
      </c>
      <c r="G4541">
        <v>132.357678319744</v>
      </c>
      <c r="H4541">
        <v>3.37475855219766</v>
      </c>
      <c r="I4541">
        <v>74.327922926135699</v>
      </c>
      <c r="J4541">
        <v>-5.15676240221259</v>
      </c>
      <c r="K4541">
        <v>4.7875122168680502</v>
      </c>
      <c r="L4541">
        <v>3.7101522534739102</v>
      </c>
      <c r="M4541">
        <v>53.488995312416698</v>
      </c>
      <c r="N4541">
        <v>1.1196097303677901</v>
      </c>
      <c r="O4541">
        <v>36.872586872586801</v>
      </c>
      <c r="P4541">
        <v>213.939393939393</v>
      </c>
      <c r="Q4541">
        <v>0.12441336677576301</v>
      </c>
    </row>
    <row r="4542" spans="1:17" hidden="1" x14ac:dyDescent="0.3">
      <c r="A4542" t="s">
        <v>9239</v>
      </c>
      <c r="B4542" t="s">
        <v>9240</v>
      </c>
      <c r="C4542" t="str">
        <f>IFERROR(VLOOKUP(Table1[[#This Row],[Ticker]],[1]!Table1[[Symbol]:[Industry]],2,FALSE),"-")</f>
        <v>-</v>
      </c>
      <c r="D4542" t="s">
        <v>75</v>
      </c>
      <c r="E4542">
        <v>7.2987557599999997</v>
      </c>
      <c r="F4542">
        <v>7.22</v>
      </c>
      <c r="G4542">
        <v>11.1301674807452</v>
      </c>
      <c r="H4542">
        <v>-1.6422990170987</v>
      </c>
      <c r="I4542">
        <v>-39.073719396369803</v>
      </c>
      <c r="J4542">
        <v>4.43107224646727</v>
      </c>
      <c r="K4542">
        <v>7.0389725792365603</v>
      </c>
      <c r="L4542">
        <v>6.6669412160272801</v>
      </c>
      <c r="M4542">
        <v>58.6207918171879</v>
      </c>
      <c r="N4542">
        <v>0.98412655225016898</v>
      </c>
      <c r="O4542">
        <v>50.969529085872502</v>
      </c>
      <c r="P4542">
        <v>90.501319261213695</v>
      </c>
      <c r="Q4542">
        <v>-1.1981266459670001E-2</v>
      </c>
    </row>
    <row r="4543" spans="1:17" hidden="1" x14ac:dyDescent="0.3">
      <c r="A4543" t="s">
        <v>9241</v>
      </c>
      <c r="B4543" t="s">
        <v>9242</v>
      </c>
      <c r="C4543" t="str">
        <f>IFERROR(VLOOKUP(Table1[[#This Row],[Ticker]],[1]!Table1[[Symbol]:[Industry]],2,FALSE),"-")</f>
        <v>-</v>
      </c>
      <c r="D4543" t="s">
        <v>401</v>
      </c>
      <c r="E4543">
        <v>7.2477462906951402</v>
      </c>
      <c r="F4543">
        <v>9.77</v>
      </c>
      <c r="G4543">
        <v>-15.565624577929601</v>
      </c>
      <c r="H4543">
        <v>4.1414203503664</v>
      </c>
      <c r="I4543">
        <v>-2.74280458016589</v>
      </c>
      <c r="J4543">
        <v>3.1729253467109499</v>
      </c>
      <c r="K4543">
        <v>8.9378004688995905</v>
      </c>
      <c r="L4543">
        <v>8.8875811864170693</v>
      </c>
      <c r="M4543">
        <v>50</v>
      </c>
      <c r="N4543">
        <v>12.3333333333333</v>
      </c>
      <c r="O4543">
        <v>0</v>
      </c>
      <c r="P4543">
        <v>10.146561443066499</v>
      </c>
    </row>
    <row r="4544" spans="1:17" hidden="1" x14ac:dyDescent="0.3">
      <c r="A4544" t="s">
        <v>9243</v>
      </c>
      <c r="B4544" t="s">
        <v>9244</v>
      </c>
      <c r="C4544" t="str">
        <f>IFERROR(VLOOKUP(Table1[[#This Row],[Ticker]],[1]!Table1[[Symbol]:[Industry]],2,FALSE),"-")</f>
        <v>-</v>
      </c>
      <c r="D4544" t="s">
        <v>1415</v>
      </c>
      <c r="E4544">
        <v>7.2359520000000002</v>
      </c>
      <c r="F4544">
        <v>11.87</v>
      </c>
      <c r="G4544">
        <v>59.537201265762398</v>
      </c>
      <c r="H4544">
        <v>-18.444323764005301</v>
      </c>
      <c r="I4544">
        <v>3.57634502584644</v>
      </c>
      <c r="J4544">
        <v>-7.0250618476839399</v>
      </c>
      <c r="K4544">
        <v>11.650330875560501</v>
      </c>
      <c r="L4544">
        <v>10.917481721303499</v>
      </c>
      <c r="M4544">
        <v>58.097479588735702</v>
      </c>
      <c r="N4544">
        <v>1.1660901632870699</v>
      </c>
      <c r="O4544">
        <v>20.050547598988999</v>
      </c>
      <c r="P4544">
        <v>109.717314487632</v>
      </c>
      <c r="Q4544">
        <v>0.111362917429675</v>
      </c>
    </row>
    <row r="4545" spans="1:17" hidden="1" x14ac:dyDescent="0.3">
      <c r="A4545" t="s">
        <v>9245</v>
      </c>
      <c r="B4545" t="s">
        <v>9246</v>
      </c>
      <c r="C4545" t="str">
        <f>IFERROR(VLOOKUP(Table1[[#This Row],[Ticker]],[1]!Table1[[Symbol]:[Industry]],2,FALSE),"-")</f>
        <v>-</v>
      </c>
      <c r="D4545" t="s">
        <v>617</v>
      </c>
      <c r="E4545">
        <v>7.2344999999999997</v>
      </c>
      <c r="F4545">
        <v>79.5</v>
      </c>
      <c r="G4545">
        <v>-14.952431318150801</v>
      </c>
      <c r="H4545">
        <v>24.655730539551499</v>
      </c>
      <c r="I4545">
        <v>1.53597653466282</v>
      </c>
      <c r="J4545">
        <v>6.6826846311893</v>
      </c>
      <c r="K4545">
        <v>69.2089751656072</v>
      </c>
      <c r="L4545">
        <v>72.986471429566905</v>
      </c>
      <c r="M4545">
        <v>78.050818789148707</v>
      </c>
      <c r="N4545">
        <v>0.82010613970746804</v>
      </c>
      <c r="O4545">
        <v>21.257861635220099</v>
      </c>
      <c r="P4545">
        <v>43.761301989149999</v>
      </c>
      <c r="Q4545">
        <v>0.13769423102515199</v>
      </c>
    </row>
    <row r="4546" spans="1:17" hidden="1" x14ac:dyDescent="0.3">
      <c r="A4546" t="s">
        <v>9247</v>
      </c>
      <c r="B4546" t="s">
        <v>9248</v>
      </c>
      <c r="C4546" t="str">
        <f>IFERROR(VLOOKUP(Table1[[#This Row],[Ticker]],[1]!Table1[[Symbol]:[Industry]],2,FALSE),"-")</f>
        <v>-</v>
      </c>
      <c r="E4546">
        <v>7.2326449999999998</v>
      </c>
      <c r="F4546">
        <v>11.14</v>
      </c>
      <c r="G4546">
        <v>2.69221254516955</v>
      </c>
      <c r="H4546">
        <v>30.708105295569698</v>
      </c>
      <c r="I4546">
        <v>-0.60301232566280105</v>
      </c>
      <c r="J4546">
        <v>44.315000264117202</v>
      </c>
      <c r="K4546">
        <v>9.0053605171874</v>
      </c>
      <c r="L4546">
        <v>9.3223598768534295</v>
      </c>
      <c r="M4546">
        <v>74.015420579939899</v>
      </c>
      <c r="N4546">
        <v>4.1446280991735502</v>
      </c>
      <c r="O4546">
        <v>22.621184919209998</v>
      </c>
      <c r="P4546">
        <v>64.792899408284001</v>
      </c>
    </row>
    <row r="4547" spans="1:17" hidden="1" x14ac:dyDescent="0.3">
      <c r="A4547" t="s">
        <v>9249</v>
      </c>
      <c r="B4547" t="s">
        <v>9250</v>
      </c>
      <c r="C4547" t="str">
        <f>IFERROR(VLOOKUP(Table1[[#This Row],[Ticker]],[1]!Table1[[Symbol]:[Industry]],2,FALSE),"-")</f>
        <v>-</v>
      </c>
      <c r="D4547" t="s">
        <v>1665</v>
      </c>
      <c r="E4547">
        <v>7.2278849999999997</v>
      </c>
      <c r="F4547">
        <v>19.95</v>
      </c>
      <c r="G4547">
        <v>60.4004254778093</v>
      </c>
      <c r="H4547">
        <v>-17.023251398050999</v>
      </c>
      <c r="I4547">
        <v>32.5622050656415</v>
      </c>
      <c r="J4547">
        <v>11.3731594961895</v>
      </c>
      <c r="K4547">
        <v>19.338533431913</v>
      </c>
      <c r="L4547">
        <v>15.197019557254601</v>
      </c>
      <c r="M4547">
        <v>62.672547386247999</v>
      </c>
      <c r="N4547">
        <v>0.68334471183582302</v>
      </c>
      <c r="O4547">
        <v>43.258145363408502</v>
      </c>
      <c r="P4547">
        <v>192.521994134897</v>
      </c>
      <c r="Q4547">
        <v>0.130010011917496</v>
      </c>
    </row>
    <row r="4548" spans="1:17" hidden="1" x14ac:dyDescent="0.3">
      <c r="A4548" t="s">
        <v>9251</v>
      </c>
      <c r="B4548" t="s">
        <v>9252</v>
      </c>
      <c r="C4548" t="str">
        <f>IFERROR(VLOOKUP(Table1[[#This Row],[Ticker]],[1]!Table1[[Symbol]:[Industry]],2,FALSE),"-")</f>
        <v>-</v>
      </c>
      <c r="D4548" t="s">
        <v>686</v>
      </c>
      <c r="E4548">
        <v>7.2241792</v>
      </c>
      <c r="F4548">
        <v>4.4800000000000004</v>
      </c>
      <c r="G4548">
        <v>3.38186771758334</v>
      </c>
      <c r="H4548">
        <v>-5.4769699641292</v>
      </c>
      <c r="I4548">
        <v>-5.0817712755434696</v>
      </c>
      <c r="J4548">
        <v>4.3063335011532597</v>
      </c>
      <c r="K4548">
        <v>4.5263981977378798</v>
      </c>
      <c r="L4548">
        <v>4.3963628425637404</v>
      </c>
      <c r="M4548">
        <v>62.720941401933999</v>
      </c>
      <c r="N4548">
        <v>1.0003374182478599</v>
      </c>
      <c r="O4548">
        <v>72.767857142857096</v>
      </c>
      <c r="P4548">
        <v>60</v>
      </c>
      <c r="Q4548">
        <v>0.130938986315487</v>
      </c>
    </row>
    <row r="4549" spans="1:17" hidden="1" x14ac:dyDescent="0.3">
      <c r="A4549" t="s">
        <v>9253</v>
      </c>
      <c r="B4549" t="s">
        <v>9254</v>
      </c>
      <c r="C4549" t="str">
        <f>IFERROR(VLOOKUP(Table1[[#This Row],[Ticker]],[1]!Table1[[Symbol]:[Industry]],2,FALSE),"-")</f>
        <v>-</v>
      </c>
      <c r="D4549" t="s">
        <v>401</v>
      </c>
      <c r="E4549">
        <v>7.2138419999999996</v>
      </c>
      <c r="F4549">
        <v>1.41</v>
      </c>
      <c r="G4549">
        <v>62.646235533675203</v>
      </c>
      <c r="H4549">
        <v>10.921610757337399</v>
      </c>
      <c r="I4549">
        <v>28.996987674337099</v>
      </c>
      <c r="J4549">
        <v>23.724938152316</v>
      </c>
      <c r="K4549">
        <v>1.07647312759967</v>
      </c>
      <c r="L4549">
        <v>1.0002101865102</v>
      </c>
      <c r="M4549">
        <v>84.073714599318905</v>
      </c>
      <c r="N4549">
        <v>2.1001762561211499</v>
      </c>
      <c r="O4549">
        <v>6.3829787234042499</v>
      </c>
      <c r="P4549">
        <v>147.36842105263099</v>
      </c>
      <c r="Q4549">
        <v>9.6290539589821006E-2</v>
      </c>
    </row>
    <row r="4550" spans="1:17" hidden="1" x14ac:dyDescent="0.3">
      <c r="A4550" t="s">
        <v>9255</v>
      </c>
      <c r="B4550" t="s">
        <v>9256</v>
      </c>
      <c r="C4550" t="str">
        <f>IFERROR(VLOOKUP(Table1[[#This Row],[Ticker]],[1]!Table1[[Symbol]:[Industry]],2,FALSE),"-")</f>
        <v>-</v>
      </c>
      <c r="D4550" t="s">
        <v>1331</v>
      </c>
      <c r="E4550">
        <v>7.20038</v>
      </c>
      <c r="F4550">
        <v>23</v>
      </c>
      <c r="G4550">
        <v>-24.476571483868501</v>
      </c>
      <c r="H4550">
        <v>-7.4994418742415601</v>
      </c>
      <c r="I4550">
        <v>-5.6692166714787904</v>
      </c>
      <c r="J4550">
        <v>-1.2750618476839399</v>
      </c>
      <c r="K4550">
        <v>22.773925632851601</v>
      </c>
      <c r="L4550">
        <v>22.406990220411</v>
      </c>
      <c r="M4550">
        <v>93.779490490814496</v>
      </c>
      <c r="N4550">
        <v>0.28405264768901101</v>
      </c>
      <c r="O4550">
        <v>1.1304347826087</v>
      </c>
      <c r="P4550">
        <v>6.3337956541840104</v>
      </c>
    </row>
    <row r="4551" spans="1:17" hidden="1" x14ac:dyDescent="0.3">
      <c r="A4551" t="s">
        <v>9257</v>
      </c>
      <c r="B4551" t="s">
        <v>9258</v>
      </c>
      <c r="C4551" t="str">
        <f>IFERROR(VLOOKUP(Table1[[#This Row],[Ticker]],[1]!Table1[[Symbol]:[Industry]],2,FALSE),"-")</f>
        <v>-</v>
      </c>
      <c r="D4551" t="s">
        <v>75</v>
      </c>
      <c r="E4551">
        <v>7.1924760000000001</v>
      </c>
      <c r="F4551">
        <v>23.7</v>
      </c>
      <c r="G4551">
        <v>3.1711813037403398</v>
      </c>
      <c r="H4551">
        <v>30.6169016160631</v>
      </c>
      <c r="I4551">
        <v>6.9131943978695496</v>
      </c>
      <c r="J4551">
        <v>18.0072348030337</v>
      </c>
      <c r="K4551">
        <v>20.003862409795602</v>
      </c>
      <c r="L4551">
        <v>18.9324452631813</v>
      </c>
      <c r="M4551">
        <v>68.296508057492503</v>
      </c>
      <c r="N4551">
        <v>1.62725874546731</v>
      </c>
      <c r="O4551">
        <v>9.6624472573839597</v>
      </c>
      <c r="P4551">
        <v>82.307692307692307</v>
      </c>
      <c r="Q4551">
        <v>6.9424095620102003E-2</v>
      </c>
    </row>
    <row r="4552" spans="1:17" hidden="1" x14ac:dyDescent="0.3">
      <c r="A4552" t="s">
        <v>9259</v>
      </c>
      <c r="B4552" t="s">
        <v>9260</v>
      </c>
      <c r="C4552" t="str">
        <f>IFERROR(VLOOKUP(Table1[[#This Row],[Ticker]],[1]!Table1[[Symbol]:[Industry]],2,FALSE),"-")</f>
        <v>-</v>
      </c>
      <c r="D4552" t="s">
        <v>653</v>
      </c>
      <c r="E4552">
        <v>7.173</v>
      </c>
      <c r="F4552">
        <v>125.5</v>
      </c>
      <c r="G4552">
        <v>6.0463441627308399</v>
      </c>
      <c r="H4552">
        <v>0.562861867165518</v>
      </c>
      <c r="I4552">
        <v>8.3081231124508292</v>
      </c>
      <c r="J4552">
        <v>-1.7679983912052499</v>
      </c>
      <c r="K4552">
        <v>107.978063780768</v>
      </c>
      <c r="M4552">
        <v>99.996687300295207</v>
      </c>
      <c r="N4552">
        <v>2.3308957952467999</v>
      </c>
      <c r="O4552">
        <v>0</v>
      </c>
      <c r="P4552">
        <v>31.758530183727</v>
      </c>
    </row>
    <row r="4553" spans="1:17" hidden="1" x14ac:dyDescent="0.3">
      <c r="A4553" t="s">
        <v>9261</v>
      </c>
      <c r="B4553" t="s">
        <v>9262</v>
      </c>
      <c r="C4553" t="str">
        <f>IFERROR(VLOOKUP(Table1[[#This Row],[Ticker]],[1]!Table1[[Symbol]:[Industry]],2,FALSE),"-")</f>
        <v>-</v>
      </c>
      <c r="E4553">
        <v>7.1307121640000002</v>
      </c>
      <c r="F4553">
        <v>6.26</v>
      </c>
      <c r="G4553">
        <v>-11.535582648142899</v>
      </c>
      <c r="H4553">
        <v>6.4365279939317004</v>
      </c>
      <c r="I4553">
        <v>-35.661548911028603</v>
      </c>
      <c r="J4553">
        <v>10.5548826994509</v>
      </c>
      <c r="K4553">
        <v>5.7987621451013602</v>
      </c>
      <c r="L4553">
        <v>6.0435527112822403</v>
      </c>
      <c r="M4553">
        <v>59.400650830878298</v>
      </c>
      <c r="N4553">
        <v>2.0020491983791402</v>
      </c>
      <c r="O4553">
        <v>36.581469648562297</v>
      </c>
      <c r="P4553">
        <v>45.920745920745901</v>
      </c>
      <c r="Q4553">
        <v>5.7667573036915998E-2</v>
      </c>
    </row>
    <row r="4554" spans="1:17" hidden="1" x14ac:dyDescent="0.3">
      <c r="A4554" t="s">
        <v>9263</v>
      </c>
      <c r="B4554" t="s">
        <v>9264</v>
      </c>
      <c r="C4554" t="str">
        <f>IFERROR(VLOOKUP(Table1[[#This Row],[Ticker]],[1]!Table1[[Symbol]:[Industry]],2,FALSE),"-")</f>
        <v>-</v>
      </c>
      <c r="D4554" t="s">
        <v>617</v>
      </c>
      <c r="E4554">
        <v>7.1120334180000002</v>
      </c>
      <c r="F4554">
        <v>14.34</v>
      </c>
      <c r="G4554">
        <v>-35.672713809664302</v>
      </c>
      <c r="H4554">
        <v>-3.6532880280877098</v>
      </c>
      <c r="I4554">
        <v>-27.150941319745598</v>
      </c>
      <c r="J4554">
        <v>1.5429122574188601</v>
      </c>
      <c r="K4554">
        <v>13.829807769657499</v>
      </c>
      <c r="L4554">
        <v>14.7698824240079</v>
      </c>
      <c r="M4554">
        <v>58.718174699114201</v>
      </c>
      <c r="N4554">
        <v>0.83094675592394496</v>
      </c>
      <c r="O4554">
        <v>39.400278940027803</v>
      </c>
      <c r="P4554">
        <v>22.564102564102502</v>
      </c>
      <c r="Q4554">
        <v>4.6433822797224002E-2</v>
      </c>
    </row>
    <row r="4555" spans="1:17" hidden="1" x14ac:dyDescent="0.3">
      <c r="A4555" t="s">
        <v>9265</v>
      </c>
      <c r="B4555" t="s">
        <v>9266</v>
      </c>
      <c r="C4555" t="str">
        <f>IFERROR(VLOOKUP(Table1[[#This Row],[Ticker]],[1]!Table1[[Symbol]:[Industry]],2,FALSE),"-")</f>
        <v>-</v>
      </c>
      <c r="D4555" t="s">
        <v>401</v>
      </c>
      <c r="E4555">
        <v>7.1063999999999998</v>
      </c>
      <c r="F4555">
        <v>25.2</v>
      </c>
      <c r="G4555">
        <v>36.8083976958374</v>
      </c>
      <c r="H4555">
        <v>12.3806780058783</v>
      </c>
      <c r="I4555">
        <v>34.935763184541202</v>
      </c>
      <c r="J4555">
        <v>9.1713256350587997</v>
      </c>
      <c r="K4555">
        <v>20.866765974134999</v>
      </c>
      <c r="L4555">
        <v>20.370429628067502</v>
      </c>
      <c r="M4555">
        <v>94.436962071637495</v>
      </c>
      <c r="N4555">
        <v>2.2076873007660498</v>
      </c>
      <c r="O4555">
        <v>5.5952380952380896</v>
      </c>
      <c r="P4555">
        <v>102.247191011235</v>
      </c>
      <c r="Q4555">
        <v>0.108145178032183</v>
      </c>
    </row>
    <row r="4556" spans="1:17" hidden="1" x14ac:dyDescent="0.3">
      <c r="A4556" t="s">
        <v>9267</v>
      </c>
      <c r="B4556" t="s">
        <v>9268</v>
      </c>
      <c r="C4556" t="str">
        <f>IFERROR(VLOOKUP(Table1[[#This Row],[Ticker]],[1]!Table1[[Symbol]:[Industry]],2,FALSE),"-")</f>
        <v>-</v>
      </c>
      <c r="D4556" t="s">
        <v>21</v>
      </c>
      <c r="E4556">
        <v>7.0994999999999999</v>
      </c>
      <c r="F4556">
        <v>60.37</v>
      </c>
      <c r="G4556">
        <v>36.966337288084901</v>
      </c>
      <c r="H4556">
        <v>0.57716914263693597</v>
      </c>
      <c r="I4556">
        <v>27.7021570321937</v>
      </c>
      <c r="J4556">
        <v>-1.7679983912052499</v>
      </c>
      <c r="K4556">
        <v>47.026838685700604</v>
      </c>
      <c r="L4556">
        <v>40.4608563457057</v>
      </c>
      <c r="M4556">
        <v>100</v>
      </c>
      <c r="N4556">
        <v>0</v>
      </c>
      <c r="O4556">
        <v>0</v>
      </c>
      <c r="P4556">
        <v>62.6785233090811</v>
      </c>
    </row>
    <row r="4557" spans="1:17" hidden="1" x14ac:dyDescent="0.3">
      <c r="A4557" t="s">
        <v>9269</v>
      </c>
      <c r="B4557" t="s">
        <v>9270</v>
      </c>
      <c r="C4557" t="str">
        <f>IFERROR(VLOOKUP(Table1[[#This Row],[Ticker]],[1]!Table1[[Symbol]:[Industry]],2,FALSE),"-")</f>
        <v>-</v>
      </c>
      <c r="D4557" t="s">
        <v>546</v>
      </c>
      <c r="E4557">
        <v>7.0745062499999998</v>
      </c>
      <c r="F4557">
        <v>3.5</v>
      </c>
      <c r="G4557">
        <v>19.274334707228999</v>
      </c>
      <c r="H4557">
        <v>-4.8367199807504297</v>
      </c>
      <c r="I4557">
        <v>-24.2837140800487</v>
      </c>
      <c r="J4557">
        <v>3.8764533038312101</v>
      </c>
      <c r="K4557">
        <v>3.38991912585178</v>
      </c>
      <c r="L4557">
        <v>3.4095550932663801</v>
      </c>
      <c r="M4557">
        <v>62.585701752181897</v>
      </c>
      <c r="N4557">
        <v>0.39347984487332899</v>
      </c>
      <c r="O4557">
        <v>33.142857142857103</v>
      </c>
      <c r="P4557">
        <v>53.508771929824498</v>
      </c>
      <c r="Q4557">
        <v>6.6140025697354998E-2</v>
      </c>
    </row>
    <row r="4558" spans="1:17" hidden="1" x14ac:dyDescent="0.3">
      <c r="A4558" t="s">
        <v>9271</v>
      </c>
      <c r="B4558" t="s">
        <v>9272</v>
      </c>
      <c r="C4558" t="str">
        <f>IFERROR(VLOOKUP(Table1[[#This Row],[Ticker]],[1]!Table1[[Symbol]:[Industry]],2,FALSE),"-")</f>
        <v>-</v>
      </c>
      <c r="D4558" t="s">
        <v>653</v>
      </c>
      <c r="E4558">
        <v>7.0657199999999998</v>
      </c>
      <c r="F4558">
        <v>7.6</v>
      </c>
      <c r="G4558">
        <v>-2.17710320214319</v>
      </c>
      <c r="H4558">
        <v>11.0190766442769</v>
      </c>
      <c r="I4558">
        <v>37.0165955174744</v>
      </c>
      <c r="J4558">
        <v>-19.7256225000794</v>
      </c>
      <c r="K4558">
        <v>6.89748131281622</v>
      </c>
      <c r="L4558">
        <v>5.8863556749553396</v>
      </c>
      <c r="M4558">
        <v>40.180633116691403</v>
      </c>
      <c r="N4558">
        <v>3.44509762754566</v>
      </c>
      <c r="O4558">
        <v>31.447368421052602</v>
      </c>
      <c r="P4558">
        <v>116.524216524216</v>
      </c>
      <c r="Q4558">
        <v>6.3561596420540004E-3</v>
      </c>
    </row>
    <row r="4559" spans="1:17" hidden="1" x14ac:dyDescent="0.3">
      <c r="A4559" t="s">
        <v>9273</v>
      </c>
      <c r="B4559" t="s">
        <v>9274</v>
      </c>
      <c r="C4559" t="str">
        <f>IFERROR(VLOOKUP(Table1[[#This Row],[Ticker]],[1]!Table1[[Symbol]:[Industry]],2,FALSE),"-")</f>
        <v>-</v>
      </c>
      <c r="D4559" t="s">
        <v>297</v>
      </c>
      <c r="E4559">
        <v>7.0596911899999997</v>
      </c>
      <c r="F4559">
        <v>4.0999999999999996</v>
      </c>
      <c r="G4559">
        <v>-10.5078260909745</v>
      </c>
      <c r="H4559">
        <v>-3.7156580904577798</v>
      </c>
      <c r="I4559">
        <v>-17.532966242713499</v>
      </c>
      <c r="J4559">
        <v>-12.795799174872799</v>
      </c>
      <c r="K4559">
        <v>3.94067934020475</v>
      </c>
      <c r="L4559">
        <v>3.8284542087977198</v>
      </c>
      <c r="M4559">
        <v>53.515231651627303</v>
      </c>
      <c r="N4559">
        <v>2.6536942108206598</v>
      </c>
      <c r="O4559">
        <v>65.609756097560904</v>
      </c>
      <c r="P4559">
        <v>40.893470790377997</v>
      </c>
      <c r="Q4559">
        <v>6.6416756033210997E-2</v>
      </c>
    </row>
    <row r="4560" spans="1:17" hidden="1" x14ac:dyDescent="0.3">
      <c r="A4560" t="s">
        <v>9275</v>
      </c>
      <c r="B4560" t="s">
        <v>9276</v>
      </c>
      <c r="C4560" t="str">
        <f>IFERROR(VLOOKUP(Table1[[#This Row],[Ticker]],[1]!Table1[[Symbol]:[Industry]],2,FALSE),"-")</f>
        <v>-</v>
      </c>
      <c r="E4560">
        <v>7.0547002349999897</v>
      </c>
      <c r="F4560">
        <v>7.05</v>
      </c>
      <c r="G4560">
        <v>-8.8248388464899996</v>
      </c>
      <c r="H4560">
        <v>15.9788189953236</v>
      </c>
      <c r="I4560">
        <v>-9.6808062298718003</v>
      </c>
      <c r="J4560">
        <v>2.5261077429593199</v>
      </c>
      <c r="K4560">
        <v>6.6133611561208197</v>
      </c>
      <c r="L4560">
        <v>6.71766999268627</v>
      </c>
      <c r="M4560">
        <v>68.752022194659105</v>
      </c>
      <c r="N4560">
        <v>1.3475416591651701</v>
      </c>
      <c r="O4560">
        <v>20.5673758865248</v>
      </c>
      <c r="P4560">
        <v>28.8848263254113</v>
      </c>
      <c r="Q4560">
        <v>-3.3461272797470999E-2</v>
      </c>
    </row>
    <row r="4561" spans="1:17" hidden="1" x14ac:dyDescent="0.3">
      <c r="A4561" t="s">
        <v>9277</v>
      </c>
      <c r="B4561" t="s">
        <v>9278</v>
      </c>
      <c r="C4561" t="str">
        <f>IFERROR(VLOOKUP(Table1[[#This Row],[Ticker]],[1]!Table1[[Symbol]:[Industry]],2,FALSE),"-")</f>
        <v>-</v>
      </c>
      <c r="D4561" t="s">
        <v>546</v>
      </c>
      <c r="E4561">
        <v>7.0349999999999904</v>
      </c>
      <c r="F4561">
        <v>38.450000000000003</v>
      </c>
      <c r="G4561">
        <v>105.453688949824</v>
      </c>
      <c r="H4561">
        <v>39.992842076375702</v>
      </c>
      <c r="I4561">
        <v>98.797426270828396</v>
      </c>
      <c r="J4561">
        <v>32.069898040701098</v>
      </c>
      <c r="K4561">
        <v>27.2794665086581</v>
      </c>
      <c r="L4561">
        <v>24.3431070355286</v>
      </c>
      <c r="M4561">
        <v>59.069059695734197</v>
      </c>
      <c r="N4561">
        <v>3.25042254050864</v>
      </c>
      <c r="O4561">
        <v>4.3953185955786598</v>
      </c>
      <c r="P4561">
        <v>213.87755102040799</v>
      </c>
    </row>
    <row r="4562" spans="1:17" hidden="1" x14ac:dyDescent="0.3">
      <c r="A4562" t="s">
        <v>9279</v>
      </c>
      <c r="B4562" t="s">
        <v>9280</v>
      </c>
      <c r="C4562" t="str">
        <f>IFERROR(VLOOKUP(Table1[[#This Row],[Ticker]],[1]!Table1[[Symbol]:[Industry]],2,FALSE),"-")</f>
        <v>-</v>
      </c>
      <c r="D4562" t="s">
        <v>75</v>
      </c>
      <c r="E4562">
        <v>7.0106489999999999</v>
      </c>
      <c r="F4562">
        <v>3.7</v>
      </c>
      <c r="G4562">
        <v>9.1916900791298293</v>
      </c>
      <c r="H4562">
        <v>10.5987176349609</v>
      </c>
      <c r="I4562">
        <v>-10.9101161507994</v>
      </c>
      <c r="J4562">
        <v>11.9602322699631</v>
      </c>
      <c r="K4562">
        <v>3.6808267863304902</v>
      </c>
      <c r="L4562">
        <v>3.775655841676</v>
      </c>
      <c r="M4562">
        <v>51.851954726505902</v>
      </c>
      <c r="N4562">
        <v>0.33130452599552301</v>
      </c>
      <c r="O4562">
        <v>64.594594594594497</v>
      </c>
      <c r="P4562">
        <v>39.622641509433898</v>
      </c>
      <c r="Q4562">
        <v>3.5419260334529003E-2</v>
      </c>
    </row>
    <row r="4563" spans="1:17" hidden="1" x14ac:dyDescent="0.3">
      <c r="A4563" t="s">
        <v>9281</v>
      </c>
      <c r="B4563" t="s">
        <v>9282</v>
      </c>
      <c r="C4563" t="str">
        <f>IFERROR(VLOOKUP(Table1[[#This Row],[Ticker]],[1]!Table1[[Symbol]:[Industry]],2,FALSE),"-")</f>
        <v>-</v>
      </c>
      <c r="E4563">
        <v>6.9689550000000002</v>
      </c>
      <c r="F4563">
        <v>13.02</v>
      </c>
      <c r="G4563">
        <v>-57.148370275453303</v>
      </c>
      <c r="H4563">
        <v>0.14858444154790801</v>
      </c>
      <c r="I4563">
        <v>-48.273203221404302</v>
      </c>
      <c r="J4563">
        <v>-5.5879273447599598</v>
      </c>
      <c r="K4563">
        <v>13.363685168421499</v>
      </c>
      <c r="L4563">
        <v>16.6924217346326</v>
      </c>
      <c r="M4563">
        <v>51.649481848978702</v>
      </c>
      <c r="N4563">
        <v>0.97362843688825695</v>
      </c>
      <c r="O4563">
        <v>162.28878648233399</v>
      </c>
      <c r="P4563">
        <v>17.828054298642499</v>
      </c>
      <c r="Q4563">
        <v>8.3512512839739997E-2</v>
      </c>
    </row>
    <row r="4564" spans="1:17" hidden="1" x14ac:dyDescent="0.3">
      <c r="A4564" t="s">
        <v>9283</v>
      </c>
      <c r="B4564" t="s">
        <v>9284</v>
      </c>
      <c r="C4564" t="str">
        <f>IFERROR(VLOOKUP(Table1[[#This Row],[Ticker]],[1]!Table1[[Symbol]:[Industry]],2,FALSE),"-")</f>
        <v>-</v>
      </c>
      <c r="D4564" t="s">
        <v>297</v>
      </c>
      <c r="E4564">
        <v>6.9531970000000003</v>
      </c>
      <c r="F4564">
        <v>6.95</v>
      </c>
      <c r="G4564">
        <v>-28.6917338682718</v>
      </c>
      <c r="H4564">
        <v>-6.1759124624768598</v>
      </c>
      <c r="I4564">
        <v>-60.330149872131202</v>
      </c>
      <c r="J4564">
        <v>-2.4228380313281299</v>
      </c>
      <c r="K4564">
        <v>6.9532575615382299</v>
      </c>
      <c r="M4564">
        <v>54.327625197167301</v>
      </c>
      <c r="N4564">
        <v>1.7270301019283001</v>
      </c>
      <c r="O4564">
        <v>113.23741007194199</v>
      </c>
      <c r="P4564">
        <v>14.309210526315701</v>
      </c>
    </row>
    <row r="4565" spans="1:17" hidden="1" x14ac:dyDescent="0.3">
      <c r="A4565" t="s">
        <v>9285</v>
      </c>
      <c r="B4565" t="s">
        <v>9286</v>
      </c>
      <c r="C4565" t="str">
        <f>IFERROR(VLOOKUP(Table1[[#This Row],[Ticker]],[1]!Table1[[Symbol]:[Industry]],2,FALSE),"-")</f>
        <v>-</v>
      </c>
      <c r="E4565">
        <v>6.9504000000000001</v>
      </c>
      <c r="F4565">
        <v>0.33</v>
      </c>
      <c r="G4565">
        <v>-11.919082572720299</v>
      </c>
      <c r="H4565">
        <v>-4.4141352051891403</v>
      </c>
      <c r="I4565">
        <v>-15.8305424938206</v>
      </c>
      <c r="J4565">
        <v>1.3570016087947401</v>
      </c>
      <c r="K4565">
        <v>0.35866266596320501</v>
      </c>
      <c r="L4565">
        <v>0.46954866990070498</v>
      </c>
      <c r="M4565">
        <v>79.547838086386705</v>
      </c>
      <c r="N4565">
        <v>1.29408287843446</v>
      </c>
      <c r="O4565">
        <v>18.181818181818102</v>
      </c>
      <c r="P4565">
        <v>22.2222222222222</v>
      </c>
      <c r="Q4565">
        <v>-2.1591508764088999E-2</v>
      </c>
    </row>
    <row r="4566" spans="1:17" hidden="1" x14ac:dyDescent="0.3">
      <c r="A4566" t="s">
        <v>9287</v>
      </c>
      <c r="B4566" t="s">
        <v>9288</v>
      </c>
      <c r="C4566" t="str">
        <f>IFERROR(VLOOKUP(Table1[[#This Row],[Ticker]],[1]!Table1[[Symbol]:[Industry]],2,FALSE),"-")</f>
        <v>-</v>
      </c>
      <c r="E4566">
        <v>6.9429392999999999</v>
      </c>
      <c r="F4566">
        <v>15.66</v>
      </c>
      <c r="G4566">
        <v>-38.977592375866898</v>
      </c>
      <c r="H4566">
        <v>-6.6623523700561096</v>
      </c>
      <c r="I4566">
        <v>-20.477588596849198</v>
      </c>
      <c r="J4566">
        <v>3.4040825373427799</v>
      </c>
      <c r="K4566">
        <v>15.4807702847298</v>
      </c>
      <c r="L4566">
        <v>15.347246576866601</v>
      </c>
      <c r="M4566">
        <v>49.518723880344297</v>
      </c>
      <c r="N4566">
        <v>0.33516483516483497</v>
      </c>
      <c r="O4566">
        <v>29.629629629629601</v>
      </c>
      <c r="P4566">
        <v>31.046025104602499</v>
      </c>
    </row>
    <row r="4567" spans="1:17" hidden="1" x14ac:dyDescent="0.3">
      <c r="A4567" t="s">
        <v>9289</v>
      </c>
      <c r="B4567" t="s">
        <v>9290</v>
      </c>
      <c r="C4567" t="str">
        <f>IFERROR(VLOOKUP(Table1[[#This Row],[Ticker]],[1]!Table1[[Symbol]:[Industry]],2,FALSE),"-")</f>
        <v>-</v>
      </c>
      <c r="D4567" t="s">
        <v>49</v>
      </c>
      <c r="E4567">
        <v>6.9368984999999999</v>
      </c>
      <c r="F4567">
        <v>6.3</v>
      </c>
      <c r="G4567">
        <v>13.1077739952137</v>
      </c>
      <c r="H4567">
        <v>19.685024145175898</v>
      </c>
      <c r="I4567">
        <v>23.480858642079099</v>
      </c>
      <c r="J4567">
        <v>-10.302839625461701</v>
      </c>
      <c r="K4567">
        <v>6.0591415936128099</v>
      </c>
      <c r="L4567">
        <v>5.5102052301287703</v>
      </c>
      <c r="M4567">
        <v>34.752082869804703</v>
      </c>
      <c r="N4567">
        <v>1.39486150638313</v>
      </c>
      <c r="O4567">
        <v>26.984126984126899</v>
      </c>
      <c r="P4567">
        <v>77.464788732394297</v>
      </c>
      <c r="Q4567">
        <v>8.2119653791382002E-2</v>
      </c>
    </row>
    <row r="4568" spans="1:17" hidden="1" x14ac:dyDescent="0.3">
      <c r="A4568" t="s">
        <v>9291</v>
      </c>
      <c r="B4568" t="s">
        <v>9292</v>
      </c>
      <c r="C4568" t="str">
        <f>IFERROR(VLOOKUP(Table1[[#This Row],[Ticker]],[1]!Table1[[Symbol]:[Industry]],2,FALSE),"-")</f>
        <v>-</v>
      </c>
      <c r="D4568" t="s">
        <v>408</v>
      </c>
      <c r="E4568">
        <v>6.9052499999999997</v>
      </c>
      <c r="F4568">
        <v>8.91</v>
      </c>
      <c r="G4568">
        <v>65.438526754232001</v>
      </c>
      <c r="H4568">
        <v>-13.709968190031001</v>
      </c>
      <c r="I4568">
        <v>-9.5892192222145205</v>
      </c>
      <c r="J4568">
        <v>-8.5591409319711396</v>
      </c>
      <c r="K4568">
        <v>9.6548496567828099</v>
      </c>
      <c r="L4568">
        <v>9.2895016352776292</v>
      </c>
      <c r="M4568">
        <v>13.7510364092982</v>
      </c>
      <c r="N4568">
        <v>1.5963203463203399</v>
      </c>
      <c r="O4568">
        <v>35.690235690235603</v>
      </c>
      <c r="P4568">
        <v>91.201716738197405</v>
      </c>
    </row>
    <row r="4569" spans="1:17" hidden="1" x14ac:dyDescent="0.3">
      <c r="A4569" t="s">
        <v>9293</v>
      </c>
      <c r="B4569" t="s">
        <v>9294</v>
      </c>
      <c r="C4569" t="str">
        <f>IFERROR(VLOOKUP(Table1[[#This Row],[Ticker]],[1]!Table1[[Symbol]:[Industry]],2,FALSE),"-")</f>
        <v>-</v>
      </c>
      <c r="D4569" t="s">
        <v>59</v>
      </c>
      <c r="E4569">
        <v>6.9000482999999999</v>
      </c>
      <c r="F4569">
        <v>23</v>
      </c>
      <c r="G4569">
        <v>-20.808309920870101</v>
      </c>
      <c r="H4569">
        <v>-7.4994418742415601</v>
      </c>
      <c r="I4569">
        <v>-2.0077947264279898</v>
      </c>
      <c r="J4569">
        <v>-1.2750618476839399</v>
      </c>
      <c r="K4569">
        <v>22.993305063113301</v>
      </c>
      <c r="L4569">
        <v>22.384821697482</v>
      </c>
      <c r="M4569">
        <v>10.6643431554632</v>
      </c>
      <c r="N4569">
        <v>0</v>
      </c>
      <c r="O4569">
        <v>5.4347826086956497</v>
      </c>
      <c r="P4569">
        <v>12.1951219512195</v>
      </c>
    </row>
    <row r="4570" spans="1:17" hidden="1" x14ac:dyDescent="0.3">
      <c r="A4570" t="s">
        <v>9295</v>
      </c>
      <c r="B4570" t="s">
        <v>9296</v>
      </c>
      <c r="C4570" t="str">
        <f>IFERROR(VLOOKUP(Table1[[#This Row],[Ticker]],[1]!Table1[[Symbol]:[Industry]],2,FALSE),"-")</f>
        <v>-</v>
      </c>
      <c r="D4570" t="s">
        <v>546</v>
      </c>
      <c r="E4570">
        <v>6.8576199999999998</v>
      </c>
      <c r="F4570">
        <v>13.42</v>
      </c>
      <c r="G4570">
        <v>-25.353764466324701</v>
      </c>
      <c r="H4570">
        <v>-7.4994418742415601</v>
      </c>
      <c r="I4570">
        <v>-12.0030123256628</v>
      </c>
      <c r="J4570">
        <v>-1.2750618476839399</v>
      </c>
      <c r="K4570">
        <v>13.4199999999999</v>
      </c>
      <c r="M4570">
        <v>50</v>
      </c>
      <c r="N4570">
        <v>0</v>
      </c>
      <c r="O4570">
        <v>0</v>
      </c>
      <c r="P4570">
        <v>0</v>
      </c>
    </row>
    <row r="4571" spans="1:17" hidden="1" x14ac:dyDescent="0.3">
      <c r="A4571" t="s">
        <v>9297</v>
      </c>
      <c r="B4571" t="s">
        <v>9298</v>
      </c>
      <c r="C4571" t="str">
        <f>IFERROR(VLOOKUP(Table1[[#This Row],[Ticker]],[1]!Table1[[Symbol]:[Industry]],2,FALSE),"-")</f>
        <v>-</v>
      </c>
      <c r="D4571">
        <v>0</v>
      </c>
      <c r="E4571">
        <v>6.8351499999999996</v>
      </c>
      <c r="F4571">
        <v>6.01</v>
      </c>
      <c r="G4571">
        <v>14.0893909861114</v>
      </c>
      <c r="H4571">
        <v>13.4620965872968</v>
      </c>
      <c r="I4571">
        <v>-20.106987860831001</v>
      </c>
      <c r="J4571">
        <v>7.73706986808729</v>
      </c>
      <c r="K4571">
        <v>5.45060464042853</v>
      </c>
      <c r="L4571">
        <v>5.94599462953909</v>
      </c>
      <c r="M4571">
        <v>33.054303584157999</v>
      </c>
      <c r="N4571">
        <v>1.0851993814233001</v>
      </c>
      <c r="O4571">
        <v>37.437603993344403</v>
      </c>
      <c r="P4571">
        <v>72.206303724928304</v>
      </c>
    </row>
    <row r="4572" spans="1:17" hidden="1" x14ac:dyDescent="0.3">
      <c r="A4572" t="s">
        <v>9299</v>
      </c>
      <c r="B4572" t="s">
        <v>9300</v>
      </c>
      <c r="C4572" t="str">
        <f>IFERROR(VLOOKUP(Table1[[#This Row],[Ticker]],[1]!Table1[[Symbol]:[Industry]],2,FALSE),"-")</f>
        <v>-</v>
      </c>
      <c r="D4572" t="s">
        <v>546</v>
      </c>
      <c r="E4572">
        <v>6.8314968</v>
      </c>
      <c r="F4572">
        <v>12.42</v>
      </c>
      <c r="G4572">
        <v>38.714927739751801</v>
      </c>
      <c r="H4572">
        <v>89.339160455209296</v>
      </c>
      <c r="I4572">
        <v>122.77959636998899</v>
      </c>
      <c r="J4572">
        <v>20.0582714856493</v>
      </c>
      <c r="K4572">
        <v>7.4739928625921097</v>
      </c>
      <c r="L4572">
        <v>5.9630299864026304</v>
      </c>
      <c r="M4572">
        <v>99.523406132097705</v>
      </c>
      <c r="N4572">
        <v>1.3288729479928201</v>
      </c>
      <c r="O4572">
        <v>0</v>
      </c>
      <c r="P4572">
        <v>244.04432132963899</v>
      </c>
    </row>
    <row r="4573" spans="1:17" hidden="1" x14ac:dyDescent="0.3">
      <c r="A4573" t="s">
        <v>9301</v>
      </c>
      <c r="B4573" t="s">
        <v>9302</v>
      </c>
      <c r="C4573" t="str">
        <f>IFERROR(VLOOKUP(Table1[[#This Row],[Ticker]],[1]!Table1[[Symbol]:[Industry]],2,FALSE),"-")</f>
        <v>-</v>
      </c>
      <c r="D4573" t="s">
        <v>49</v>
      </c>
      <c r="E4573">
        <v>6.8055808000000004</v>
      </c>
      <c r="F4573">
        <v>18.559999999999999</v>
      </c>
      <c r="G4573">
        <v>70.014656586306799</v>
      </c>
      <c r="H4573">
        <v>-6.4155856278068901</v>
      </c>
      <c r="I4573">
        <v>18.334066326022501</v>
      </c>
      <c r="J4573">
        <v>17.6511126489603</v>
      </c>
      <c r="K4573">
        <v>16.707099848584502</v>
      </c>
      <c r="L4573">
        <v>15.338769446098601</v>
      </c>
      <c r="M4573">
        <v>79.353732648599404</v>
      </c>
      <c r="N4573">
        <v>1.6007993770740501</v>
      </c>
      <c r="O4573">
        <v>53.232758620689602</v>
      </c>
      <c r="P4573">
        <v>117.076023391812</v>
      </c>
    </row>
    <row r="4574" spans="1:17" hidden="1" x14ac:dyDescent="0.3">
      <c r="A4574" t="s">
        <v>9303</v>
      </c>
      <c r="B4574" t="s">
        <v>9304</v>
      </c>
      <c r="C4574" t="str">
        <f>IFERROR(VLOOKUP(Table1[[#This Row],[Ticker]],[1]!Table1[[Symbol]:[Industry]],2,FALSE),"-")</f>
        <v>-</v>
      </c>
      <c r="D4574" t="s">
        <v>617</v>
      </c>
      <c r="E4574">
        <v>6.7949999999999999</v>
      </c>
      <c r="F4574">
        <v>22.65</v>
      </c>
      <c r="G4574">
        <v>-82.754554385451996</v>
      </c>
      <c r="H4574">
        <v>-25.493648970548598</v>
      </c>
      <c r="I4574">
        <v>13.551311399392601</v>
      </c>
      <c r="J4574">
        <v>-1.2750618476839399</v>
      </c>
      <c r="K4574">
        <v>25.192192849050699</v>
      </c>
      <c r="L4574">
        <v>27.254455319761998</v>
      </c>
      <c r="M4574">
        <v>3.5251979315162201</v>
      </c>
      <c r="N4574">
        <v>0.44171122994652401</v>
      </c>
      <c r="O4574">
        <v>134.74613686534201</v>
      </c>
      <c r="P4574">
        <v>69.790104947526203</v>
      </c>
    </row>
    <row r="4575" spans="1:17" hidden="1" x14ac:dyDescent="0.3">
      <c r="A4575" t="s">
        <v>9305</v>
      </c>
      <c r="B4575" t="s">
        <v>9306</v>
      </c>
      <c r="C4575" t="str">
        <f>IFERROR(VLOOKUP(Table1[[#This Row],[Ticker]],[1]!Table1[[Symbol]:[Industry]],2,FALSE),"-")</f>
        <v>-</v>
      </c>
      <c r="D4575" t="s">
        <v>21</v>
      </c>
      <c r="E4575">
        <v>6.7844910250000003</v>
      </c>
      <c r="F4575">
        <v>4.75</v>
      </c>
      <c r="G4575">
        <v>95.576468091814803</v>
      </c>
      <c r="H4575">
        <v>-12.4994418742415</v>
      </c>
      <c r="I4575">
        <v>2.45481899963838</v>
      </c>
      <c r="J4575">
        <v>-1.2750618476839399</v>
      </c>
      <c r="K4575">
        <v>4.88329233549526</v>
      </c>
      <c r="L4575">
        <v>4.2258326009802198</v>
      </c>
      <c r="M4575">
        <v>4.2979971756232898</v>
      </c>
      <c r="N4575">
        <v>1.83379499641161</v>
      </c>
      <c r="O4575">
        <v>32.631578947368403</v>
      </c>
      <c r="Q4575">
        <v>4.7359635432295002E-2</v>
      </c>
    </row>
    <row r="4576" spans="1:17" hidden="1" x14ac:dyDescent="0.3">
      <c r="A4576" t="s">
        <v>9307</v>
      </c>
      <c r="B4576" t="s">
        <v>9308</v>
      </c>
      <c r="C4576" t="str">
        <f>IFERROR(VLOOKUP(Table1[[#This Row],[Ticker]],[1]!Table1[[Symbol]:[Industry]],2,FALSE),"-")</f>
        <v>-</v>
      </c>
      <c r="E4576">
        <v>6.7716630000000002</v>
      </c>
      <c r="F4576">
        <v>2.78</v>
      </c>
      <c r="G4576">
        <v>10.255991631236199</v>
      </c>
      <c r="H4576">
        <v>15.7563720792468</v>
      </c>
      <c r="I4576">
        <v>-33.025739598389997</v>
      </c>
      <c r="J4576">
        <v>16.5027159300938</v>
      </c>
      <c r="K4576">
        <v>2.49649843545604</v>
      </c>
      <c r="L4576">
        <v>2.6298287013803798</v>
      </c>
      <c r="M4576">
        <v>77.004920755185694</v>
      </c>
      <c r="N4576">
        <v>1.40512132394051</v>
      </c>
      <c r="O4576">
        <v>133.45323741007101</v>
      </c>
      <c r="P4576">
        <v>79.354838709677395</v>
      </c>
      <c r="Q4576">
        <v>7.1825716775220996E-2</v>
      </c>
    </row>
    <row r="4577" spans="1:17" hidden="1" x14ac:dyDescent="0.3">
      <c r="A4577" t="s">
        <v>9309</v>
      </c>
      <c r="B4577" t="s">
        <v>9310</v>
      </c>
      <c r="C4577" t="str">
        <f>IFERROR(VLOOKUP(Table1[[#This Row],[Ticker]],[1]!Table1[[Symbol]:[Industry]],2,FALSE),"-")</f>
        <v>-</v>
      </c>
      <c r="D4577" t="s">
        <v>546</v>
      </c>
      <c r="E4577">
        <v>6.7634999999999996</v>
      </c>
      <c r="F4577">
        <v>167</v>
      </c>
      <c r="G4577">
        <v>303.401049397603</v>
      </c>
      <c r="H4577">
        <v>-25.265290544998201</v>
      </c>
      <c r="I4577">
        <v>205.91056087060599</v>
      </c>
      <c r="J4577">
        <v>-3.2854182290424601</v>
      </c>
      <c r="K4577">
        <v>153.86705120846</v>
      </c>
      <c r="L4577">
        <v>102.76920545783101</v>
      </c>
      <c r="M4577">
        <v>55.243069327228397</v>
      </c>
      <c r="N4577">
        <v>0.25846071397586801</v>
      </c>
      <c r="O4577">
        <v>19.491017964071801</v>
      </c>
      <c r="P4577">
        <v>420.24922118379999</v>
      </c>
      <c r="Q4577">
        <v>0.177642495808055</v>
      </c>
    </row>
    <row r="4578" spans="1:17" hidden="1" x14ac:dyDescent="0.3">
      <c r="A4578" t="s">
        <v>9311</v>
      </c>
      <c r="B4578" t="s">
        <v>9312</v>
      </c>
      <c r="C4578" t="str">
        <f>IFERROR(VLOOKUP(Table1[[#This Row],[Ticker]],[1]!Table1[[Symbol]:[Industry]],2,FALSE),"-")</f>
        <v>-</v>
      </c>
      <c r="D4578" t="s">
        <v>718</v>
      </c>
      <c r="E4578">
        <v>6.7584707650000002</v>
      </c>
      <c r="F4578">
        <v>36.49</v>
      </c>
      <c r="G4578">
        <v>45.874936643662998</v>
      </c>
      <c r="H4578">
        <v>-8.7511425545136703</v>
      </c>
      <c r="I4578">
        <v>19.161617437097799</v>
      </c>
      <c r="J4578">
        <v>0.74911583013443706</v>
      </c>
      <c r="K4578">
        <v>34.489977642122199</v>
      </c>
      <c r="L4578">
        <v>29.7889238265839</v>
      </c>
      <c r="M4578">
        <v>51.4778037811056</v>
      </c>
      <c r="N4578">
        <v>0.81462390096964499</v>
      </c>
      <c r="O4578">
        <v>3.3159769799945198</v>
      </c>
      <c r="P4578">
        <v>72.939265819570707</v>
      </c>
    </row>
    <row r="4579" spans="1:17" hidden="1" x14ac:dyDescent="0.3">
      <c r="A4579" t="s">
        <v>9313</v>
      </c>
      <c r="B4579" t="s">
        <v>9314</v>
      </c>
      <c r="C4579" t="str">
        <f>IFERROR(VLOOKUP(Table1[[#This Row],[Ticker]],[1]!Table1[[Symbol]:[Industry]],2,FALSE),"-")</f>
        <v>-</v>
      </c>
      <c r="E4579">
        <v>6.7463129999999998</v>
      </c>
      <c r="F4579">
        <v>7.23</v>
      </c>
      <c r="G4579">
        <v>-72.733677130080096</v>
      </c>
      <c r="H4579">
        <v>30.000558125758399</v>
      </c>
      <c r="I4579">
        <v>-67.809858291432903</v>
      </c>
      <c r="J4579">
        <v>-1.13500582527497</v>
      </c>
      <c r="K4579">
        <v>7.1039535780123098</v>
      </c>
      <c r="L4579">
        <v>10.410631249313001</v>
      </c>
      <c r="M4579">
        <v>70.173055593093807</v>
      </c>
      <c r="N4579">
        <v>0.94821660561295895</v>
      </c>
      <c r="O4579">
        <v>148.96265560165901</v>
      </c>
      <c r="P4579">
        <v>39.845261121856801</v>
      </c>
    </row>
    <row r="4580" spans="1:17" hidden="1" x14ac:dyDescent="0.3">
      <c r="A4580" t="s">
        <v>9315</v>
      </c>
      <c r="B4580" t="s">
        <v>9316</v>
      </c>
      <c r="C4580" t="str">
        <f>IFERROR(VLOOKUP(Table1[[#This Row],[Ticker]],[1]!Table1[[Symbol]:[Industry]],2,FALSE),"-")</f>
        <v>-</v>
      </c>
      <c r="D4580" t="s">
        <v>887</v>
      </c>
      <c r="E4580">
        <v>6.7423488000000003</v>
      </c>
      <c r="F4580">
        <v>5.0599999999999996</v>
      </c>
      <c r="G4580">
        <v>-57.0676646012774</v>
      </c>
      <c r="H4580">
        <v>9.4236350488353704</v>
      </c>
      <c r="I4580">
        <v>-27.669678992329398</v>
      </c>
      <c r="J4580">
        <v>14.126239670754201</v>
      </c>
      <c r="K4580">
        <v>4.6800293010511602</v>
      </c>
      <c r="L4580">
        <v>5.74830897746447</v>
      </c>
      <c r="M4580">
        <v>69.125357246897906</v>
      </c>
      <c r="N4580">
        <v>1.0220398512690201</v>
      </c>
      <c r="O4580">
        <v>79.841897233201493</v>
      </c>
      <c r="P4580">
        <v>27.455919395465902</v>
      </c>
      <c r="Q4580">
        <v>4.9456386339239997E-3</v>
      </c>
    </row>
    <row r="4581" spans="1:17" hidden="1" x14ac:dyDescent="0.3">
      <c r="A4581" t="s">
        <v>9317</v>
      </c>
      <c r="B4581" t="s">
        <v>9318</v>
      </c>
      <c r="C4581" t="str">
        <f>IFERROR(VLOOKUP(Table1[[#This Row],[Ticker]],[1]!Table1[[Symbol]:[Industry]],2,FALSE),"-")</f>
        <v>-</v>
      </c>
      <c r="D4581" t="s">
        <v>387</v>
      </c>
      <c r="E4581">
        <v>6.7398531999999998</v>
      </c>
      <c r="F4581">
        <v>11.36</v>
      </c>
      <c r="G4581">
        <v>53.467624704555803</v>
      </c>
      <c r="H4581">
        <v>0.57662265063339602</v>
      </c>
      <c r="I4581">
        <v>8.4781553442889503</v>
      </c>
      <c r="J4581">
        <v>-1.7679983912052499</v>
      </c>
      <c r="K4581">
        <v>8.2476620854986198</v>
      </c>
      <c r="L4581">
        <v>6.2070489860856197</v>
      </c>
      <c r="M4581">
        <v>99.999999960134801</v>
      </c>
      <c r="N4581">
        <v>0.165614420349528</v>
      </c>
      <c r="O4581">
        <v>0</v>
      </c>
      <c r="P4581">
        <v>110.37037037037</v>
      </c>
      <c r="Q4581">
        <v>0.122373619822066</v>
      </c>
    </row>
    <row r="4582" spans="1:17" hidden="1" x14ac:dyDescent="0.3">
      <c r="A4582" t="s">
        <v>9319</v>
      </c>
      <c r="B4582" t="s">
        <v>9320</v>
      </c>
      <c r="C4582" t="str">
        <f>IFERROR(VLOOKUP(Table1[[#This Row],[Ticker]],[1]!Table1[[Symbol]:[Industry]],2,FALSE),"-")</f>
        <v>-</v>
      </c>
      <c r="D4582" t="s">
        <v>140</v>
      </c>
      <c r="E4582">
        <v>6.7352694</v>
      </c>
      <c r="F4582">
        <v>13.47</v>
      </c>
      <c r="G4582">
        <v>5.8049502366937897</v>
      </c>
      <c r="H4582">
        <v>16.507778342364901</v>
      </c>
      <c r="I4582">
        <v>-6.4387490027787804</v>
      </c>
      <c r="J4582">
        <v>-3.3420611349255598</v>
      </c>
      <c r="K4582">
        <v>12.9255067728547</v>
      </c>
      <c r="L4582">
        <v>12.624193649399</v>
      </c>
      <c r="M4582">
        <v>47.304645206035197</v>
      </c>
      <c r="N4582">
        <v>0.67425046585233195</v>
      </c>
      <c r="O4582">
        <v>40.014847809948002</v>
      </c>
      <c r="P4582">
        <v>46.254071661237703</v>
      </c>
      <c r="Q4582">
        <v>1.754488644563E-3</v>
      </c>
    </row>
    <row r="4583" spans="1:17" hidden="1" x14ac:dyDescent="0.3">
      <c r="A4583" t="s">
        <v>9321</v>
      </c>
      <c r="B4583" t="s">
        <v>9322</v>
      </c>
      <c r="C4583" t="str">
        <f>IFERROR(VLOOKUP(Table1[[#This Row],[Ticker]],[1]!Table1[[Symbol]:[Industry]],2,FALSE),"-")</f>
        <v>-</v>
      </c>
      <c r="D4583" t="s">
        <v>166</v>
      </c>
      <c r="E4583">
        <v>6.7003608000000003</v>
      </c>
      <c r="F4583">
        <v>22.89</v>
      </c>
      <c r="G4583">
        <v>-25.353764466324701</v>
      </c>
      <c r="H4583">
        <v>-7.4994418742415601</v>
      </c>
      <c r="I4583">
        <v>-12.0030123256628</v>
      </c>
      <c r="J4583">
        <v>-1.2750618476839399</v>
      </c>
      <c r="K4583">
        <v>22.89</v>
      </c>
      <c r="M4583">
        <v>50</v>
      </c>
      <c r="O4583">
        <v>0</v>
      </c>
      <c r="P4583">
        <v>0</v>
      </c>
    </row>
    <row r="4584" spans="1:17" hidden="1" x14ac:dyDescent="0.3">
      <c r="A4584" t="s">
        <v>9323</v>
      </c>
      <c r="B4584" t="s">
        <v>9324</v>
      </c>
      <c r="C4584" t="str">
        <f>IFERROR(VLOOKUP(Table1[[#This Row],[Ticker]],[1]!Table1[[Symbol]:[Industry]],2,FALSE),"-")</f>
        <v>-</v>
      </c>
      <c r="D4584" t="s">
        <v>140</v>
      </c>
      <c r="E4584">
        <v>6.7001340000000003</v>
      </c>
      <c r="F4584">
        <v>0.59</v>
      </c>
      <c r="G4584">
        <v>-54.024947374089102</v>
      </c>
      <c r="H4584">
        <v>8.5005581257584293</v>
      </c>
      <c r="I4584">
        <v>-46.510189359155603</v>
      </c>
      <c r="J4584">
        <v>2.2963667237446002</v>
      </c>
      <c r="K4584">
        <v>0.62955961108774505</v>
      </c>
      <c r="L4584">
        <v>0.76214597920484295</v>
      </c>
      <c r="M4584">
        <v>55.5895390345283</v>
      </c>
      <c r="N4584">
        <v>0.16606725411147799</v>
      </c>
      <c r="O4584">
        <v>130.508474576271</v>
      </c>
      <c r="P4584">
        <v>25.531914893617</v>
      </c>
    </row>
    <row r="4585" spans="1:17" hidden="1" x14ac:dyDescent="0.3">
      <c r="A4585" t="s">
        <v>9325</v>
      </c>
      <c r="B4585" t="s">
        <v>9326</v>
      </c>
      <c r="C4585" t="str">
        <f>IFERROR(VLOOKUP(Table1[[#This Row],[Ticker]],[1]!Table1[[Symbol]:[Industry]],2,FALSE),"-")</f>
        <v>-</v>
      </c>
      <c r="E4585">
        <v>6.6444000000000001</v>
      </c>
      <c r="F4585">
        <v>31.64</v>
      </c>
      <c r="G4585">
        <v>-20.062583101931999</v>
      </c>
      <c r="H4585">
        <v>2.9034885286888299</v>
      </c>
      <c r="I4585">
        <v>0.99698767433719404</v>
      </c>
      <c r="J4585">
        <v>14.425513968055</v>
      </c>
      <c r="K4585">
        <v>28.466650426341499</v>
      </c>
      <c r="L4585">
        <v>29.242921338352101</v>
      </c>
      <c r="M4585">
        <v>84.369308546790094</v>
      </c>
      <c r="N4585">
        <v>0.79220779220779203</v>
      </c>
      <c r="O4585">
        <v>38.5587863463969</v>
      </c>
      <c r="P4585">
        <v>26.307385229540898</v>
      </c>
    </row>
    <row r="4586" spans="1:17" hidden="1" x14ac:dyDescent="0.3">
      <c r="A4586" t="s">
        <v>9327</v>
      </c>
      <c r="B4586" t="s">
        <v>9328</v>
      </c>
      <c r="C4586" t="str">
        <f>IFERROR(VLOOKUP(Table1[[#This Row],[Ticker]],[1]!Table1[[Symbol]:[Industry]],2,FALSE),"-")</f>
        <v>-</v>
      </c>
      <c r="D4586" t="s">
        <v>997</v>
      </c>
      <c r="E4586">
        <v>6.6419594000000002</v>
      </c>
      <c r="F4586">
        <v>5.14</v>
      </c>
      <c r="G4586">
        <v>-4.1273493719851002</v>
      </c>
      <c r="H4586">
        <v>-7.4994418742415601</v>
      </c>
      <c r="I4586">
        <v>-7.1050531419893499</v>
      </c>
      <c r="J4586">
        <v>-1.2750618476839399</v>
      </c>
      <c r="K4586">
        <v>5.0643868151934299</v>
      </c>
      <c r="L4586">
        <v>4.7658580049839401</v>
      </c>
      <c r="M4586">
        <v>100</v>
      </c>
      <c r="N4586">
        <v>0</v>
      </c>
      <c r="O4586">
        <v>0</v>
      </c>
      <c r="P4586">
        <v>21.2264150943396</v>
      </c>
    </row>
    <row r="4587" spans="1:17" hidden="1" x14ac:dyDescent="0.3">
      <c r="A4587" t="s">
        <v>9329</v>
      </c>
      <c r="B4587" t="s">
        <v>9330</v>
      </c>
      <c r="C4587" t="str">
        <f>IFERROR(VLOOKUP(Table1[[#This Row],[Ticker]],[1]!Table1[[Symbol]:[Industry]],2,FALSE),"-")</f>
        <v>-</v>
      </c>
      <c r="D4587" t="s">
        <v>230</v>
      </c>
      <c r="E4587">
        <v>6.630650202</v>
      </c>
      <c r="F4587">
        <v>6.06</v>
      </c>
      <c r="G4587">
        <v>12.373508260947901</v>
      </c>
      <c r="H4587">
        <v>31.810902953344598</v>
      </c>
      <c r="I4587">
        <v>-20.1848305074809</v>
      </c>
      <c r="J4587">
        <v>8.9067563341342293</v>
      </c>
      <c r="K4587">
        <v>4.7730078023287801</v>
      </c>
      <c r="L4587">
        <v>4.93594087651348</v>
      </c>
      <c r="M4587">
        <v>90.318544293920198</v>
      </c>
      <c r="N4587">
        <v>1.7031345253327701</v>
      </c>
      <c r="O4587">
        <v>13.861386138613801</v>
      </c>
      <c r="P4587">
        <v>63.783783783783697</v>
      </c>
      <c r="Q4587">
        <v>2.7215541967625E-2</v>
      </c>
    </row>
    <row r="4588" spans="1:17" hidden="1" x14ac:dyDescent="0.3">
      <c r="A4588" t="s">
        <v>9331</v>
      </c>
      <c r="B4588" t="s">
        <v>9332</v>
      </c>
      <c r="C4588" t="str">
        <f>IFERROR(VLOOKUP(Table1[[#This Row],[Ticker]],[1]!Table1[[Symbol]:[Industry]],2,FALSE),"-")</f>
        <v>-</v>
      </c>
      <c r="D4588" t="s">
        <v>617</v>
      </c>
      <c r="E4588">
        <v>6.6111034659999897</v>
      </c>
      <c r="F4588">
        <v>7.22</v>
      </c>
      <c r="G4588">
        <v>11.648133066882099</v>
      </c>
      <c r="H4588">
        <v>-12.961080365789</v>
      </c>
      <c r="I4588">
        <v>4.0741580923436196</v>
      </c>
      <c r="J4588">
        <v>-2.8988778152076198</v>
      </c>
      <c r="K4588">
        <v>6.8874981771976902</v>
      </c>
      <c r="L4588">
        <v>6.4964455363311497</v>
      </c>
      <c r="M4588">
        <v>56.683635100350003</v>
      </c>
      <c r="N4588">
        <v>0.33280664782137198</v>
      </c>
      <c r="O4588">
        <v>32.548476454293599</v>
      </c>
      <c r="P4588">
        <v>71.496437054631798</v>
      </c>
      <c r="Q4588">
        <v>4.9973892603064E-2</v>
      </c>
    </row>
    <row r="4589" spans="1:17" hidden="1" x14ac:dyDescent="0.3">
      <c r="A4589" t="s">
        <v>9333</v>
      </c>
      <c r="B4589" t="s">
        <v>9334</v>
      </c>
      <c r="C4589" t="str">
        <f>IFERROR(VLOOKUP(Table1[[#This Row],[Ticker]],[1]!Table1[[Symbol]:[Industry]],2,FALSE),"-")</f>
        <v>-</v>
      </c>
      <c r="D4589" t="s">
        <v>617</v>
      </c>
      <c r="E4589">
        <v>6.6004335999999997</v>
      </c>
      <c r="F4589">
        <v>10.69</v>
      </c>
      <c r="G4589">
        <v>-43.059692102968199</v>
      </c>
      <c r="H4589">
        <v>-22.455686902085599</v>
      </c>
      <c r="I4589">
        <v>-47.837346059156197</v>
      </c>
      <c r="J4589">
        <v>3.42621141382436</v>
      </c>
      <c r="K4589">
        <v>11.902797986013599</v>
      </c>
      <c r="L4589">
        <v>12.7243327396344</v>
      </c>
      <c r="M4589">
        <v>52.306478146130601</v>
      </c>
      <c r="N4589">
        <v>0.42662569739052902</v>
      </c>
      <c r="O4589">
        <v>78.203928905519106</v>
      </c>
      <c r="P4589">
        <v>33.458177278401898</v>
      </c>
      <c r="Q4589">
        <v>3.0228550140796E-2</v>
      </c>
    </row>
    <row r="4590" spans="1:17" hidden="1" x14ac:dyDescent="0.3">
      <c r="A4590" t="s">
        <v>9335</v>
      </c>
      <c r="B4590" t="s">
        <v>9336</v>
      </c>
      <c r="C4590" t="str">
        <f>IFERROR(VLOOKUP(Table1[[#This Row],[Ticker]],[1]!Table1[[Symbol]:[Industry]],2,FALSE),"-")</f>
        <v>-</v>
      </c>
      <c r="D4590" t="s">
        <v>617</v>
      </c>
      <c r="E4590">
        <v>6.5649366499999999</v>
      </c>
      <c r="F4590">
        <v>15.5</v>
      </c>
      <c r="G4590">
        <v>71.847253345380096</v>
      </c>
      <c r="H4590">
        <v>7.3454621139416103</v>
      </c>
      <c r="I4590">
        <v>5.1549619751686304</v>
      </c>
      <c r="J4590">
        <v>8.5413223331070096</v>
      </c>
      <c r="K4590">
        <v>13.7800464773378</v>
      </c>
      <c r="L4590">
        <v>12.5480947392274</v>
      </c>
      <c r="M4590">
        <v>75.007513757619606</v>
      </c>
      <c r="N4590">
        <v>2.3377152379188999</v>
      </c>
      <c r="O4590">
        <v>0.32258064516128498</v>
      </c>
      <c r="P4590">
        <v>118.309859154929</v>
      </c>
    </row>
    <row r="4591" spans="1:17" hidden="1" x14ac:dyDescent="0.3">
      <c r="A4591" t="s">
        <v>9337</v>
      </c>
      <c r="B4591" t="s">
        <v>9338</v>
      </c>
      <c r="C4591" t="str">
        <f>IFERROR(VLOOKUP(Table1[[#This Row],[Ticker]],[1]!Table1[[Symbol]:[Industry]],2,FALSE),"-")</f>
        <v>-</v>
      </c>
      <c r="D4591" t="s">
        <v>49</v>
      </c>
      <c r="E4591">
        <v>6.55</v>
      </c>
      <c r="F4591">
        <v>6.55</v>
      </c>
      <c r="G4591">
        <v>61.789092676532398</v>
      </c>
      <c r="H4591">
        <v>22.868062961348301</v>
      </c>
      <c r="I4591">
        <v>28.857202728100599</v>
      </c>
      <c r="J4591">
        <v>1.7830421278512201</v>
      </c>
      <c r="K4591">
        <v>5.8517282991202704</v>
      </c>
      <c r="L4591">
        <v>5.18645253747514</v>
      </c>
      <c r="M4591">
        <v>58.041439279042201</v>
      </c>
      <c r="N4591">
        <v>1.0583831863912101</v>
      </c>
      <c r="O4591">
        <v>20.152671755725098</v>
      </c>
      <c r="P4591">
        <v>121.28378378378299</v>
      </c>
      <c r="Q4591">
        <v>2.6000003543222999E-2</v>
      </c>
    </row>
    <row r="4592" spans="1:17" hidden="1" x14ac:dyDescent="0.3">
      <c r="A4592" t="s">
        <v>9339</v>
      </c>
      <c r="B4592" t="s">
        <v>9340</v>
      </c>
      <c r="C4592" t="str">
        <f>IFERROR(VLOOKUP(Table1[[#This Row],[Ticker]],[1]!Table1[[Symbol]:[Industry]],2,FALSE),"-")</f>
        <v>-</v>
      </c>
      <c r="D4592" t="s">
        <v>216</v>
      </c>
      <c r="E4592">
        <v>6.5456019000000003</v>
      </c>
      <c r="F4592">
        <v>0.81</v>
      </c>
      <c r="G4592">
        <v>7.4331207795769298</v>
      </c>
      <c r="H4592">
        <v>-8.7340097754761299</v>
      </c>
      <c r="I4592">
        <v>25.285123267557498</v>
      </c>
      <c r="J4592">
        <v>1.2890407164186199</v>
      </c>
      <c r="K4592">
        <v>0.73573480805041802</v>
      </c>
      <c r="L4592">
        <v>0.68125029460561803</v>
      </c>
      <c r="M4592">
        <v>77.389385279851993</v>
      </c>
      <c r="N4592">
        <v>1.50393601510727</v>
      </c>
      <c r="O4592">
        <v>30.8641975308642</v>
      </c>
      <c r="P4592">
        <v>58.823529411764703</v>
      </c>
      <c r="Q4592">
        <v>5.9864148450272998E-2</v>
      </c>
    </row>
    <row r="4593" spans="1:17" hidden="1" x14ac:dyDescent="0.3">
      <c r="A4593" t="s">
        <v>9341</v>
      </c>
      <c r="B4593" t="s">
        <v>9342</v>
      </c>
      <c r="C4593" t="str">
        <f>IFERROR(VLOOKUP(Table1[[#This Row],[Ticker]],[1]!Table1[[Symbol]:[Industry]],2,FALSE),"-")</f>
        <v>-</v>
      </c>
      <c r="D4593" t="s">
        <v>802</v>
      </c>
      <c r="E4593">
        <v>6.51</v>
      </c>
      <c r="F4593">
        <v>6.2</v>
      </c>
      <c r="G4593">
        <v>4.6252711730882901</v>
      </c>
      <c r="H4593">
        <v>10.344424296762099</v>
      </c>
      <c r="I4593">
        <v>-35.270339058335999</v>
      </c>
      <c r="J4593">
        <v>1.1482014802643401</v>
      </c>
      <c r="K4593">
        <v>5.9320729421173404</v>
      </c>
      <c r="L4593">
        <v>5.8797775587162002</v>
      </c>
      <c r="M4593">
        <v>49.813838744533101</v>
      </c>
      <c r="N4593">
        <v>1.5760686617052899</v>
      </c>
      <c r="O4593">
        <v>36.774193548386997</v>
      </c>
      <c r="P4593">
        <v>47.619047619047599</v>
      </c>
      <c r="Q4593">
        <v>-2.1605742628639998E-2</v>
      </c>
    </row>
    <row r="4594" spans="1:17" hidden="1" x14ac:dyDescent="0.3">
      <c r="A4594" t="s">
        <v>9343</v>
      </c>
      <c r="B4594" t="s">
        <v>9344</v>
      </c>
      <c r="C4594" t="str">
        <f>IFERROR(VLOOKUP(Table1[[#This Row],[Ticker]],[1]!Table1[[Symbol]:[Industry]],2,FALSE),"-")</f>
        <v>-</v>
      </c>
      <c r="D4594" t="s">
        <v>230</v>
      </c>
      <c r="E4594">
        <v>6.4830502548256703</v>
      </c>
      <c r="F4594">
        <v>4.2699999999999996</v>
      </c>
      <c r="G4594">
        <v>77.979568867008496</v>
      </c>
      <c r="H4594">
        <v>-7.4994418742415601</v>
      </c>
      <c r="I4594">
        <v>27.539471334467802</v>
      </c>
      <c r="J4594">
        <v>-1.2750618476839399</v>
      </c>
      <c r="K4594">
        <v>4.1328821726575802</v>
      </c>
      <c r="L4594">
        <v>3.5869744528869401</v>
      </c>
      <c r="M4594">
        <v>99.999999999997897</v>
      </c>
      <c r="N4594">
        <v>0</v>
      </c>
      <c r="O4594">
        <v>0</v>
      </c>
      <c r="P4594">
        <v>103.333333333333</v>
      </c>
    </row>
    <row r="4595" spans="1:17" hidden="1" x14ac:dyDescent="0.3">
      <c r="A4595" t="s">
        <v>9345</v>
      </c>
      <c r="B4595" t="s">
        <v>9346</v>
      </c>
      <c r="C4595" t="str">
        <f>IFERROR(VLOOKUP(Table1[[#This Row],[Ticker]],[1]!Table1[[Symbol]:[Industry]],2,FALSE),"-")</f>
        <v>-</v>
      </c>
      <c r="E4595">
        <v>6.4665206</v>
      </c>
      <c r="F4595">
        <v>21.5</v>
      </c>
      <c r="G4595">
        <v>-23.4097151538543</v>
      </c>
      <c r="H4595">
        <v>-9.7721691469688299</v>
      </c>
      <c r="I4595">
        <v>-37.350234547885002</v>
      </c>
      <c r="J4595">
        <v>-3.1911202418445299</v>
      </c>
      <c r="K4595">
        <v>23.155194307840201</v>
      </c>
      <c r="L4595">
        <v>24.1174280742059</v>
      </c>
      <c r="M4595">
        <v>39.890691136411299</v>
      </c>
      <c r="N4595">
        <v>0.44099042110970499</v>
      </c>
      <c r="O4595">
        <v>41.162790697674403</v>
      </c>
      <c r="P4595">
        <v>31.2576312576312</v>
      </c>
    </row>
    <row r="4596" spans="1:17" hidden="1" x14ac:dyDescent="0.3">
      <c r="A4596" t="s">
        <v>9347</v>
      </c>
      <c r="B4596" t="s">
        <v>9348</v>
      </c>
      <c r="C4596" t="str">
        <f>IFERROR(VLOOKUP(Table1[[#This Row],[Ticker]],[1]!Table1[[Symbol]:[Industry]],2,FALSE),"-")</f>
        <v>-</v>
      </c>
      <c r="D4596" t="s">
        <v>686</v>
      </c>
      <c r="E4596">
        <v>6.4574927999999998</v>
      </c>
      <c r="F4596">
        <v>261.89999999999998</v>
      </c>
      <c r="G4596">
        <v>7.6720767750312904</v>
      </c>
      <c r="H4596">
        <v>5.8131375220835704</v>
      </c>
      <c r="I4596">
        <v>8.6137655007759104</v>
      </c>
      <c r="J4596">
        <v>-1.7679983912052499</v>
      </c>
      <c r="K4596">
        <v>193.00745259384101</v>
      </c>
      <c r="L4596">
        <v>119.616697583543</v>
      </c>
      <c r="M4596">
        <v>99.999618539392102</v>
      </c>
      <c r="N4596">
        <v>6.6494274104174304E-3</v>
      </c>
      <c r="O4596">
        <v>0</v>
      </c>
      <c r="P4596">
        <v>40.391316001071999</v>
      </c>
    </row>
    <row r="4597" spans="1:17" hidden="1" x14ac:dyDescent="0.3">
      <c r="A4597" t="s">
        <v>9349</v>
      </c>
      <c r="B4597" t="s">
        <v>9350</v>
      </c>
      <c r="C4597" t="str">
        <f>IFERROR(VLOOKUP(Table1[[#This Row],[Ticker]],[1]!Table1[[Symbol]:[Industry]],2,FALSE),"-")</f>
        <v>-</v>
      </c>
      <c r="E4597">
        <v>6.4157999999999999</v>
      </c>
      <c r="F4597">
        <v>12.58</v>
      </c>
      <c r="G4597">
        <v>-25.353764466324701</v>
      </c>
      <c r="H4597">
        <v>-7.4994418742415601</v>
      </c>
      <c r="I4597">
        <v>-12.0030123256628</v>
      </c>
      <c r="K4597">
        <v>12.58</v>
      </c>
      <c r="L4597">
        <v>12.579999999999901</v>
      </c>
      <c r="M4597">
        <v>50</v>
      </c>
      <c r="O4597">
        <v>0</v>
      </c>
      <c r="P4597">
        <v>0</v>
      </c>
    </row>
    <row r="4598" spans="1:17" hidden="1" x14ac:dyDescent="0.3">
      <c r="A4598" t="s">
        <v>9351</v>
      </c>
      <c r="B4598" t="s">
        <v>9352</v>
      </c>
      <c r="C4598" t="str">
        <f>IFERROR(VLOOKUP(Table1[[#This Row],[Ticker]],[1]!Table1[[Symbol]:[Industry]],2,FALSE),"-")</f>
        <v>-</v>
      </c>
      <c r="D4598" t="s">
        <v>140</v>
      </c>
      <c r="E4598">
        <v>6.404428394</v>
      </c>
      <c r="F4598">
        <v>15.47</v>
      </c>
      <c r="G4598">
        <v>-28.666264466324701</v>
      </c>
      <c r="H4598">
        <v>12.409372715424</v>
      </c>
      <c r="I4598">
        <v>-27.4674931999797</v>
      </c>
      <c r="J4598">
        <v>3.92493815231605</v>
      </c>
      <c r="K4598">
        <v>14.4770899473722</v>
      </c>
      <c r="L4598">
        <v>15.519152448382901</v>
      </c>
      <c r="M4598">
        <v>64.421385767177796</v>
      </c>
      <c r="N4598">
        <v>1.1708744762610399</v>
      </c>
      <c r="O4598">
        <v>54.751131221719398</v>
      </c>
      <c r="P4598">
        <v>86.835748792270493</v>
      </c>
      <c r="Q4598">
        <v>9.4117847053662995E-2</v>
      </c>
    </row>
    <row r="4599" spans="1:17" hidden="1" x14ac:dyDescent="0.3">
      <c r="A4599" t="s">
        <v>9353</v>
      </c>
      <c r="B4599" t="s">
        <v>9354</v>
      </c>
      <c r="C4599" t="str">
        <f>IFERROR(VLOOKUP(Table1[[#This Row],[Ticker]],[1]!Table1[[Symbol]:[Industry]],2,FALSE),"-")</f>
        <v>-</v>
      </c>
      <c r="D4599" t="s">
        <v>617</v>
      </c>
      <c r="E4599">
        <v>6.4041962999999997</v>
      </c>
      <c r="F4599">
        <v>19.989999999999998</v>
      </c>
      <c r="G4599">
        <v>-68.239478752039005</v>
      </c>
      <c r="H4599">
        <v>3.5561136813139802</v>
      </c>
      <c r="I4599">
        <v>-46.718884304761403</v>
      </c>
      <c r="J4599">
        <v>-1.2750618476839399</v>
      </c>
      <c r="K4599">
        <v>20.512442500637</v>
      </c>
      <c r="L4599">
        <v>25.749874097275601</v>
      </c>
      <c r="M4599">
        <v>62.335366689585101</v>
      </c>
      <c r="N4599">
        <v>7.7153375364152899E-2</v>
      </c>
      <c r="O4599">
        <v>119.559779889944</v>
      </c>
      <c r="P4599">
        <v>25.881612090680001</v>
      </c>
      <c r="Q4599">
        <v>4.1996559496286001E-2</v>
      </c>
    </row>
    <row r="4600" spans="1:17" hidden="1" x14ac:dyDescent="0.3">
      <c r="A4600" t="s">
        <v>9355</v>
      </c>
      <c r="B4600" t="s">
        <v>9356</v>
      </c>
      <c r="C4600" t="str">
        <f>IFERROR(VLOOKUP(Table1[[#This Row],[Ticker]],[1]!Table1[[Symbol]:[Industry]],2,FALSE),"-")</f>
        <v>-</v>
      </c>
      <c r="D4600" t="s">
        <v>384</v>
      </c>
      <c r="E4600">
        <v>6.4008751999999998</v>
      </c>
      <c r="F4600">
        <v>12.49</v>
      </c>
      <c r="G4600">
        <v>-16.933625577435802</v>
      </c>
      <c r="H4600">
        <v>-12.375540994944901</v>
      </c>
      <c r="I4600">
        <v>-39.217464540115003</v>
      </c>
      <c r="J4600">
        <v>-1.2750618476839399</v>
      </c>
      <c r="K4600">
        <v>12.374732707967301</v>
      </c>
      <c r="L4600">
        <v>14.964305681824699</v>
      </c>
      <c r="M4600">
        <v>95.126263836946904</v>
      </c>
      <c r="N4600">
        <v>2.0762463343108499</v>
      </c>
      <c r="O4600">
        <v>103.442754203362</v>
      </c>
      <c r="P4600">
        <v>17.276995305164299</v>
      </c>
      <c r="Q4600">
        <v>-2.6791193616362001E-2</v>
      </c>
    </row>
    <row r="4601" spans="1:17" hidden="1" x14ac:dyDescent="0.3">
      <c r="A4601" t="s">
        <v>9357</v>
      </c>
      <c r="B4601" t="s">
        <v>9358</v>
      </c>
      <c r="C4601" t="str">
        <f>IFERROR(VLOOKUP(Table1[[#This Row],[Ticker]],[1]!Table1[[Symbol]:[Industry]],2,FALSE),"-")</f>
        <v>-</v>
      </c>
      <c r="D4601" t="s">
        <v>49</v>
      </c>
      <c r="E4601">
        <v>6.3891</v>
      </c>
      <c r="F4601">
        <v>70.989999999999995</v>
      </c>
      <c r="G4601">
        <v>22.542068867008599</v>
      </c>
      <c r="H4601">
        <v>17.6548230985351</v>
      </c>
      <c r="I4601">
        <v>1.38143105398899</v>
      </c>
      <c r="J4601">
        <v>4.5892304458376803</v>
      </c>
      <c r="K4601">
        <v>58.398384514197403</v>
      </c>
      <c r="L4601">
        <v>57.336548213288602</v>
      </c>
      <c r="M4601">
        <v>83.124628585723997</v>
      </c>
      <c r="N4601">
        <v>1.9449379375257301</v>
      </c>
      <c r="O4601">
        <v>5.01479081560782</v>
      </c>
      <c r="P4601">
        <v>70.280642840009506</v>
      </c>
      <c r="Q4601">
        <v>0.15108010279095799</v>
      </c>
    </row>
    <row r="4602" spans="1:17" hidden="1" x14ac:dyDescent="0.3">
      <c r="A4602" t="s">
        <v>9359</v>
      </c>
      <c r="B4602" t="s">
        <v>9360</v>
      </c>
      <c r="C4602" t="str">
        <f>IFERROR(VLOOKUP(Table1[[#This Row],[Ticker]],[1]!Table1[[Symbol]:[Industry]],2,FALSE),"-")</f>
        <v>-</v>
      </c>
      <c r="D4602" t="s">
        <v>297</v>
      </c>
      <c r="E4602">
        <v>6.3816915400000003</v>
      </c>
      <c r="F4602">
        <v>2.38</v>
      </c>
      <c r="G4602">
        <v>125.172551323148</v>
      </c>
      <c r="H4602">
        <v>-12.6787247427674</v>
      </c>
      <c r="I4602">
        <v>27.996987674337099</v>
      </c>
      <c r="J4602">
        <v>-1.2750618476839399</v>
      </c>
      <c r="K4602">
        <v>1.86279213327497</v>
      </c>
      <c r="L4602">
        <v>1.29338060999176</v>
      </c>
      <c r="M4602">
        <v>17.7107540071937</v>
      </c>
      <c r="N4602">
        <v>0.14006386241715299</v>
      </c>
      <c r="O4602">
        <v>16.806722689075599</v>
      </c>
      <c r="P4602">
        <v>179.99999999999901</v>
      </c>
      <c r="Q4602">
        <v>6.3498518614541005E-2</v>
      </c>
    </row>
    <row r="4603" spans="1:17" hidden="1" x14ac:dyDescent="0.3">
      <c r="A4603" t="s">
        <v>9361</v>
      </c>
      <c r="B4603" t="s">
        <v>9362</v>
      </c>
      <c r="C4603" t="str">
        <f>IFERROR(VLOOKUP(Table1[[#This Row],[Ticker]],[1]!Table1[[Symbol]:[Industry]],2,FALSE),"-")</f>
        <v>-</v>
      </c>
      <c r="E4603">
        <v>6.352474</v>
      </c>
      <c r="F4603">
        <v>10.6</v>
      </c>
      <c r="G4603">
        <v>-81.603764466324705</v>
      </c>
      <c r="H4603">
        <v>-7.4994418742415601</v>
      </c>
      <c r="I4603">
        <v>-58.332126249713397</v>
      </c>
      <c r="J4603">
        <v>-20.5174860901081</v>
      </c>
      <c r="K4603">
        <v>13.200181473608501</v>
      </c>
      <c r="L4603">
        <v>17.3782474154855</v>
      </c>
      <c r="M4603">
        <v>38.423761081767402</v>
      </c>
      <c r="N4603">
        <v>1.80052956751985</v>
      </c>
      <c r="O4603">
        <v>162.264150943396</v>
      </c>
      <c r="P4603">
        <v>22.119815668202701</v>
      </c>
      <c r="Q4603">
        <v>-5.3021174669126002E-2</v>
      </c>
    </row>
    <row r="4604" spans="1:17" hidden="1" x14ac:dyDescent="0.3">
      <c r="A4604" t="s">
        <v>9363</v>
      </c>
      <c r="B4604" t="s">
        <v>9364</v>
      </c>
      <c r="C4604" t="str">
        <f>IFERROR(VLOOKUP(Table1[[#This Row],[Ticker]],[1]!Table1[[Symbol]:[Industry]],2,FALSE),"-")</f>
        <v>-</v>
      </c>
      <c r="D4604" t="s">
        <v>490</v>
      </c>
      <c r="E4604">
        <v>6.35</v>
      </c>
      <c r="F4604">
        <v>6.35</v>
      </c>
      <c r="G4604">
        <v>53.519474970295001</v>
      </c>
      <c r="H4604">
        <v>-3.97944187424156</v>
      </c>
      <c r="I4604">
        <v>-5.2803232500325601</v>
      </c>
      <c r="J4604">
        <v>-8.4486629954601202</v>
      </c>
      <c r="K4604">
        <v>6.5441655450642697</v>
      </c>
      <c r="L4604">
        <v>5.8128202967899902</v>
      </c>
      <c r="M4604">
        <v>37.116686624757797</v>
      </c>
      <c r="N4604">
        <v>1.2929572844444399</v>
      </c>
      <c r="O4604">
        <v>40.157480314960601</v>
      </c>
      <c r="P4604">
        <v>110.963455149501</v>
      </c>
      <c r="Q4604">
        <v>0.120280818582875</v>
      </c>
    </row>
    <row r="4605" spans="1:17" hidden="1" x14ac:dyDescent="0.3">
      <c r="A4605" t="s">
        <v>9365</v>
      </c>
      <c r="B4605" t="s">
        <v>9366</v>
      </c>
      <c r="C4605" t="str">
        <f>IFERROR(VLOOKUP(Table1[[#This Row],[Ticker]],[1]!Table1[[Symbol]:[Industry]],2,FALSE),"-")</f>
        <v>-</v>
      </c>
      <c r="D4605" t="s">
        <v>487</v>
      </c>
      <c r="E4605">
        <v>6.3444849999999997</v>
      </c>
      <c r="F4605">
        <v>15.7</v>
      </c>
      <c r="G4605">
        <v>96.039226408382305</v>
      </c>
      <c r="H4605">
        <v>-4.2865841847809802</v>
      </c>
      <c r="I4605">
        <v>-12.441509337371899</v>
      </c>
      <c r="J4605">
        <v>-1.7679983912052499</v>
      </c>
      <c r="K4605">
        <v>13.4502901707435</v>
      </c>
      <c r="L4605">
        <v>10.5356820255047</v>
      </c>
      <c r="M4605">
        <v>37.448399546168297</v>
      </c>
      <c r="N4605">
        <v>1.4762161845725501</v>
      </c>
      <c r="O4605">
        <v>13.694267515923499</v>
      </c>
      <c r="P4605">
        <v>173.04347826086899</v>
      </c>
      <c r="Q4605">
        <v>0.18143688745683001</v>
      </c>
    </row>
    <row r="4606" spans="1:17" hidden="1" x14ac:dyDescent="0.3">
      <c r="A4606" t="s">
        <v>9367</v>
      </c>
      <c r="B4606" t="s">
        <v>9368</v>
      </c>
      <c r="C4606" t="str">
        <f>IFERROR(VLOOKUP(Table1[[#This Row],[Ticker]],[1]!Table1[[Symbol]:[Industry]],2,FALSE),"-")</f>
        <v>-</v>
      </c>
      <c r="D4606" t="s">
        <v>718</v>
      </c>
      <c r="E4606">
        <v>6.3247861439999999</v>
      </c>
      <c r="F4606">
        <v>94.23</v>
      </c>
      <c r="G4606">
        <v>34.853612722184501</v>
      </c>
      <c r="H4606">
        <v>-1.00490138288579</v>
      </c>
      <c r="I4606">
        <v>12.6893259037933</v>
      </c>
      <c r="J4606">
        <v>-0.92136409848780598</v>
      </c>
      <c r="K4606">
        <v>89.728181716175499</v>
      </c>
      <c r="L4606">
        <v>79.669062363611999</v>
      </c>
      <c r="M4606">
        <v>63.753004305415402</v>
      </c>
      <c r="N4606">
        <v>0.99969006298174101</v>
      </c>
      <c r="O4606">
        <v>2.6106335561922802</v>
      </c>
      <c r="P4606">
        <v>62.943109112917099</v>
      </c>
    </row>
    <row r="4607" spans="1:17" hidden="1" x14ac:dyDescent="0.3">
      <c r="A4607" t="s">
        <v>9369</v>
      </c>
      <c r="B4607" t="s">
        <v>9370</v>
      </c>
      <c r="C4607" t="str">
        <f>IFERROR(VLOOKUP(Table1[[#This Row],[Ticker]],[1]!Table1[[Symbol]:[Industry]],2,FALSE),"-")</f>
        <v>-</v>
      </c>
      <c r="D4607" t="s">
        <v>216</v>
      </c>
      <c r="E4607">
        <v>6.3066559499999997</v>
      </c>
      <c r="F4607">
        <v>6.6</v>
      </c>
      <c r="G4607">
        <v>-56.603764466324698</v>
      </c>
      <c r="I4607">
        <v>-12.0030123256628</v>
      </c>
      <c r="K4607">
        <v>7.8976443621726604</v>
      </c>
      <c r="M4607">
        <v>24.8553728216223</v>
      </c>
      <c r="N4607">
        <v>1</v>
      </c>
      <c r="O4607">
        <v>45.454545454545404</v>
      </c>
      <c r="P4607">
        <v>4.7619047619047601</v>
      </c>
    </row>
    <row r="4608" spans="1:17" hidden="1" x14ac:dyDescent="0.3">
      <c r="A4608" t="s">
        <v>9371</v>
      </c>
      <c r="B4608" t="s">
        <v>9372</v>
      </c>
      <c r="C4608" t="str">
        <f>IFERROR(VLOOKUP(Table1[[#This Row],[Ticker]],[1]!Table1[[Symbol]:[Industry]],2,FALSE),"-")</f>
        <v>-</v>
      </c>
      <c r="D4608" t="s">
        <v>75</v>
      </c>
      <c r="E4608">
        <v>6.2947499999999996</v>
      </c>
      <c r="F4608">
        <v>5.45</v>
      </c>
      <c r="G4608">
        <v>-12.9826304457061</v>
      </c>
      <c r="H4608">
        <v>1.48717380453472</v>
      </c>
      <c r="I4608">
        <v>-3.22057719592227</v>
      </c>
      <c r="J4608">
        <v>3.5043499170219299</v>
      </c>
      <c r="K4608">
        <v>5.1694939514209901</v>
      </c>
      <c r="L4608">
        <v>4.9457398020033896</v>
      </c>
      <c r="M4608">
        <v>51.779332115481402</v>
      </c>
      <c r="N4608">
        <v>0.55045066607763304</v>
      </c>
      <c r="O4608">
        <v>15.963302752293499</v>
      </c>
      <c r="P4608">
        <v>46.112600536193</v>
      </c>
      <c r="Q4608">
        <v>5.4937460909696999E-2</v>
      </c>
    </row>
    <row r="4609" spans="1:17" hidden="1" x14ac:dyDescent="0.3">
      <c r="A4609" t="s">
        <v>9373</v>
      </c>
      <c r="B4609" t="s">
        <v>9374</v>
      </c>
      <c r="C4609" t="str">
        <f>IFERROR(VLOOKUP(Table1[[#This Row],[Ticker]],[1]!Table1[[Symbol]:[Industry]],2,FALSE),"-")</f>
        <v>-</v>
      </c>
      <c r="D4609" t="s">
        <v>1415</v>
      </c>
      <c r="E4609">
        <v>6.2867826000000004</v>
      </c>
      <c r="F4609">
        <v>11.34</v>
      </c>
      <c r="G4609">
        <v>83.486014539200099</v>
      </c>
      <c r="H4609">
        <v>28.068739943940201</v>
      </c>
      <c r="I4609">
        <v>62.458526135875601</v>
      </c>
      <c r="J4609">
        <v>26.0461761459126</v>
      </c>
      <c r="K4609">
        <v>9.0902222592228394</v>
      </c>
      <c r="L4609">
        <v>7.8135892151674602</v>
      </c>
      <c r="M4609">
        <v>71.644960239760195</v>
      </c>
      <c r="N4609">
        <v>3.3408241327617101</v>
      </c>
      <c r="O4609">
        <v>6.70194003527335</v>
      </c>
      <c r="P4609">
        <v>129.554655870445</v>
      </c>
      <c r="Q4609">
        <v>8.3403191568484997E-2</v>
      </c>
    </row>
    <row r="4610" spans="1:17" hidden="1" x14ac:dyDescent="0.3">
      <c r="A4610" t="s">
        <v>9375</v>
      </c>
      <c r="B4610" t="s">
        <v>9376</v>
      </c>
      <c r="C4610" t="str">
        <f>IFERROR(VLOOKUP(Table1[[#This Row],[Ticker]],[1]!Table1[[Symbol]:[Industry]],2,FALSE),"-")</f>
        <v>-</v>
      </c>
      <c r="E4610">
        <v>6.2526337280000002</v>
      </c>
      <c r="F4610">
        <v>7.48</v>
      </c>
      <c r="G4610">
        <v>86.5442525308424</v>
      </c>
      <c r="H4610">
        <v>-15.9152834583999</v>
      </c>
      <c r="I4610">
        <v>3.0739107512602701</v>
      </c>
      <c r="J4610">
        <v>-1.2750618476839399</v>
      </c>
      <c r="K4610">
        <v>7.3367960047168399</v>
      </c>
      <c r="L4610">
        <v>6.13212545847973</v>
      </c>
      <c r="M4610">
        <v>39.344049599734902</v>
      </c>
      <c r="N4610">
        <v>0.43795345279720199</v>
      </c>
      <c r="O4610">
        <v>13.502673796791401</v>
      </c>
      <c r="P4610">
        <v>133.02180685358201</v>
      </c>
    </row>
    <row r="4611" spans="1:17" hidden="1" x14ac:dyDescent="0.3">
      <c r="A4611" t="s">
        <v>9377</v>
      </c>
      <c r="B4611" t="s">
        <v>9378</v>
      </c>
      <c r="C4611" t="str">
        <f>IFERROR(VLOOKUP(Table1[[#This Row],[Ticker]],[1]!Table1[[Symbol]:[Industry]],2,FALSE),"-")</f>
        <v>-</v>
      </c>
      <c r="D4611" t="s">
        <v>791</v>
      </c>
      <c r="E4611">
        <v>6.2436189999999998</v>
      </c>
      <c r="F4611">
        <v>7.94</v>
      </c>
      <c r="G4611">
        <v>59.297398324372899</v>
      </c>
      <c r="H4611">
        <v>-15.9192803978863</v>
      </c>
      <c r="I4611">
        <v>-11.113558704315899</v>
      </c>
      <c r="J4611">
        <v>8.2421795316263999</v>
      </c>
      <c r="K4611">
        <v>8.3302387062193795</v>
      </c>
      <c r="L4611">
        <v>7.1158445677072404</v>
      </c>
      <c r="M4611">
        <v>63.8330203674982</v>
      </c>
      <c r="N4611">
        <v>1.5617047370841599</v>
      </c>
      <c r="O4611">
        <v>35.264483627204001</v>
      </c>
      <c r="P4611">
        <v>161.18421052631501</v>
      </c>
    </row>
    <row r="4612" spans="1:17" hidden="1" x14ac:dyDescent="0.3">
      <c r="A4612" t="s">
        <v>9379</v>
      </c>
      <c r="B4612" t="s">
        <v>9380</v>
      </c>
      <c r="C4612" t="str">
        <f>IFERROR(VLOOKUP(Table1[[#This Row],[Ticker]],[1]!Table1[[Symbol]:[Industry]],2,FALSE),"-")</f>
        <v>-</v>
      </c>
      <c r="D4612" t="s">
        <v>408</v>
      </c>
      <c r="E4612">
        <v>6.2428207999999996</v>
      </c>
      <c r="F4612">
        <v>16.420000000000002</v>
      </c>
      <c r="G4612">
        <v>-11.2870989129822</v>
      </c>
      <c r="H4612">
        <v>-9.6104400550736599</v>
      </c>
      <c r="I4612">
        <v>47.6189428721732</v>
      </c>
      <c r="J4612">
        <v>-1.7679983912052499</v>
      </c>
      <c r="K4612">
        <v>13.6911329361384</v>
      </c>
      <c r="L4612">
        <v>10.8811254216909</v>
      </c>
      <c r="M4612">
        <v>95.600391384635898</v>
      </c>
      <c r="N4612">
        <v>1.26661712492775</v>
      </c>
      <c r="O4612">
        <v>16.199756394640598</v>
      </c>
      <c r="P4612">
        <v>116.052631578947</v>
      </c>
    </row>
    <row r="4613" spans="1:17" hidden="1" x14ac:dyDescent="0.3">
      <c r="A4613" t="s">
        <v>9381</v>
      </c>
      <c r="B4613" t="s">
        <v>9382</v>
      </c>
      <c r="C4613" t="str">
        <f>IFERROR(VLOOKUP(Table1[[#This Row],[Ticker]],[1]!Table1[[Symbol]:[Industry]],2,FALSE),"-")</f>
        <v>-</v>
      </c>
      <c r="D4613" t="s">
        <v>408</v>
      </c>
      <c r="E4613">
        <v>6.2370000000000001</v>
      </c>
      <c r="F4613">
        <v>15.75</v>
      </c>
      <c r="G4613">
        <v>64.405271678253499</v>
      </c>
      <c r="H4613">
        <v>-7.3701593920179</v>
      </c>
      <c r="I4613">
        <v>-7.6983765640734001</v>
      </c>
      <c r="J4613">
        <v>1.99160481898272</v>
      </c>
      <c r="K4613">
        <v>15.339261466959501</v>
      </c>
      <c r="L4613">
        <v>14.7958821609742</v>
      </c>
      <c r="M4613">
        <v>56.393225683648602</v>
      </c>
      <c r="N4613">
        <v>0.68358747411127396</v>
      </c>
      <c r="O4613">
        <v>41.396825396825299</v>
      </c>
      <c r="P4613">
        <v>141.935483870967</v>
      </c>
      <c r="Q4613">
        <v>3.4472528970031002E-2</v>
      </c>
    </row>
    <row r="4614" spans="1:17" hidden="1" x14ac:dyDescent="0.3">
      <c r="A4614" t="s">
        <v>9383</v>
      </c>
      <c r="B4614" t="s">
        <v>9384</v>
      </c>
      <c r="C4614" t="str">
        <f>IFERROR(VLOOKUP(Table1[[#This Row],[Ticker]],[1]!Table1[[Symbol]:[Industry]],2,FALSE),"-")</f>
        <v>-</v>
      </c>
      <c r="E4614">
        <v>6.1844999999999999</v>
      </c>
      <c r="F4614">
        <v>9.3000000000000007</v>
      </c>
      <c r="G4614">
        <v>22.265283152722901</v>
      </c>
      <c r="H4614">
        <v>4.2505581257584204</v>
      </c>
      <c r="I4614">
        <v>26.802957823590901</v>
      </c>
      <c r="J4614">
        <v>-5.04255377448695</v>
      </c>
      <c r="K4614">
        <v>8.4893047420570706</v>
      </c>
      <c r="L4614">
        <v>7.7987678385390202</v>
      </c>
      <c r="M4614">
        <v>53.0804819549287</v>
      </c>
      <c r="N4614">
        <v>1.5329470973255199</v>
      </c>
      <c r="O4614">
        <v>13.3333333333333</v>
      </c>
      <c r="P4614">
        <v>55.778894472361799</v>
      </c>
      <c r="Q4614">
        <v>-6.4100114170430001E-3</v>
      </c>
    </row>
    <row r="4615" spans="1:17" hidden="1" x14ac:dyDescent="0.3">
      <c r="A4615" t="s">
        <v>9385</v>
      </c>
      <c r="B4615" t="s">
        <v>9386</v>
      </c>
      <c r="C4615" t="str">
        <f>IFERROR(VLOOKUP(Table1[[#This Row],[Ticker]],[1]!Table1[[Symbol]:[Industry]],2,FALSE),"-")</f>
        <v>-</v>
      </c>
      <c r="D4615" t="s">
        <v>718</v>
      </c>
      <c r="E4615">
        <v>6.1746908559999998</v>
      </c>
      <c r="F4615">
        <v>106.75</v>
      </c>
      <c r="G4615">
        <v>65.6739388401989</v>
      </c>
      <c r="H4615">
        <v>-3.4963021568161299</v>
      </c>
      <c r="I4615">
        <v>19.835940372867501</v>
      </c>
      <c r="J4615">
        <v>0.79523184514225098</v>
      </c>
      <c r="K4615">
        <v>101.42095268765701</v>
      </c>
      <c r="L4615">
        <v>87.028744524206701</v>
      </c>
      <c r="M4615">
        <v>67.7882302660921</v>
      </c>
      <c r="N4615">
        <v>0.74227194338058999</v>
      </c>
      <c r="O4615">
        <v>3.04449648711944</v>
      </c>
      <c r="P4615">
        <v>93.773824650571697</v>
      </c>
    </row>
    <row r="4616" spans="1:17" hidden="1" x14ac:dyDescent="0.3">
      <c r="A4616" t="s">
        <v>9387</v>
      </c>
      <c r="B4616" t="s">
        <v>9388</v>
      </c>
      <c r="C4616" t="str">
        <f>IFERROR(VLOOKUP(Table1[[#This Row],[Ticker]],[1]!Table1[[Symbol]:[Industry]],2,FALSE),"-")</f>
        <v>-</v>
      </c>
      <c r="D4616" t="s">
        <v>1141</v>
      </c>
      <c r="E4616">
        <v>6.1737599999999997</v>
      </c>
      <c r="F4616">
        <v>1.77</v>
      </c>
      <c r="G4616">
        <v>9.7607393504691693</v>
      </c>
      <c r="H4616">
        <v>-9.1569004377774696</v>
      </c>
      <c r="I4616">
        <v>1.4585261358756501</v>
      </c>
      <c r="J4616">
        <v>7.26152351816972</v>
      </c>
      <c r="K4616">
        <v>1.7392838578821499</v>
      </c>
      <c r="L4616">
        <v>1.7039771636194001</v>
      </c>
      <c r="M4616">
        <v>62.251175683984798</v>
      </c>
      <c r="N4616">
        <v>1.4841639599212999</v>
      </c>
      <c r="O4616">
        <v>27.683615819208999</v>
      </c>
      <c r="P4616">
        <v>55.2631578947368</v>
      </c>
      <c r="Q4616">
        <v>2.2221296896527E-2</v>
      </c>
    </row>
    <row r="4617" spans="1:17" hidden="1" x14ac:dyDescent="0.3">
      <c r="A4617" t="s">
        <v>9389</v>
      </c>
      <c r="B4617" t="s">
        <v>9390</v>
      </c>
      <c r="C4617" t="str">
        <f>IFERROR(VLOOKUP(Table1[[#This Row],[Ticker]],[1]!Table1[[Symbol]:[Industry]],2,FALSE),"-")</f>
        <v>-</v>
      </c>
      <c r="D4617" t="s">
        <v>718</v>
      </c>
      <c r="E4617">
        <v>6.1661835759999999</v>
      </c>
      <c r="F4617">
        <v>36.74</v>
      </c>
      <c r="G4617">
        <v>45.848472253153297</v>
      </c>
      <c r="H4617">
        <v>-3.8938080714246501</v>
      </c>
      <c r="I4617">
        <v>18.977379831199901</v>
      </c>
      <c r="J4617">
        <v>1.7501482363496601</v>
      </c>
      <c r="K4617">
        <v>34.707619611966201</v>
      </c>
      <c r="L4617">
        <v>29.9880049156015</v>
      </c>
      <c r="M4617">
        <v>46.0553371054271</v>
      </c>
      <c r="N4617">
        <v>0.80175498148709901</v>
      </c>
      <c r="O4617">
        <v>3.8105606967882402</v>
      </c>
      <c r="P4617">
        <v>76.380220835333603</v>
      </c>
    </row>
    <row r="4618" spans="1:17" hidden="1" x14ac:dyDescent="0.3">
      <c r="A4618" t="s">
        <v>9391</v>
      </c>
      <c r="B4618" t="s">
        <v>9392</v>
      </c>
      <c r="C4618" t="str">
        <f>IFERROR(VLOOKUP(Table1[[#This Row],[Ticker]],[1]!Table1[[Symbol]:[Industry]],2,FALSE),"-")</f>
        <v>-</v>
      </c>
      <c r="D4618" t="s">
        <v>80</v>
      </c>
      <c r="E4618">
        <v>6.1622000000000003</v>
      </c>
      <c r="F4618">
        <v>12.56</v>
      </c>
      <c r="G4618">
        <v>-21.0455193543295</v>
      </c>
      <c r="H4618">
        <v>-4.4141352051891403</v>
      </c>
      <c r="I4618">
        <v>-12.8893660232324</v>
      </c>
      <c r="J4618">
        <v>-1.7679983912052499</v>
      </c>
      <c r="M4618">
        <v>100</v>
      </c>
      <c r="O4618">
        <v>0</v>
      </c>
      <c r="P4618">
        <v>4.6666666666666599</v>
      </c>
    </row>
    <row r="4619" spans="1:17" hidden="1" x14ac:dyDescent="0.3">
      <c r="A4619" t="s">
        <v>9393</v>
      </c>
      <c r="B4619" t="s">
        <v>9394</v>
      </c>
      <c r="C4619" t="str">
        <f>IFERROR(VLOOKUP(Table1[[#This Row],[Ticker]],[1]!Table1[[Symbol]:[Industry]],2,FALSE),"-")</f>
        <v>-</v>
      </c>
      <c r="E4619">
        <v>6.1613868159999896</v>
      </c>
      <c r="F4619">
        <v>5.92</v>
      </c>
      <c r="G4619">
        <v>-38.1667247019653</v>
      </c>
      <c r="H4619">
        <v>13.435517475351901</v>
      </c>
      <c r="I4619">
        <v>-27.4315837542342</v>
      </c>
      <c r="J4619">
        <v>-3.0902433658357502</v>
      </c>
      <c r="K4619">
        <v>5.9711405131542703</v>
      </c>
      <c r="L4619">
        <v>6.5721456472032997</v>
      </c>
      <c r="M4619">
        <v>57.521875948351301</v>
      </c>
      <c r="N4619">
        <v>2.1903418736122702</v>
      </c>
      <c r="O4619">
        <v>82.094594594594497</v>
      </c>
      <c r="P4619">
        <v>22.0618556701031</v>
      </c>
      <c r="Q4619">
        <v>4.1265990535620002E-3</v>
      </c>
    </row>
    <row r="4620" spans="1:17" hidden="1" x14ac:dyDescent="0.3">
      <c r="A4620" t="s">
        <v>9395</v>
      </c>
      <c r="B4620" t="s">
        <v>9396</v>
      </c>
      <c r="C4620" t="str">
        <f>IFERROR(VLOOKUP(Table1[[#This Row],[Ticker]],[1]!Table1[[Symbol]:[Industry]],2,FALSE),"-")</f>
        <v>-</v>
      </c>
      <c r="D4620" t="s">
        <v>140</v>
      </c>
      <c r="E4620">
        <v>6.1245353920000003</v>
      </c>
      <c r="F4620">
        <v>15.44</v>
      </c>
      <c r="G4620">
        <v>56.7217072317884</v>
      </c>
      <c r="H4620">
        <v>74.576029823871593</v>
      </c>
      <c r="I4620">
        <v>70.072459372450297</v>
      </c>
      <c r="J4620">
        <v>3.6875486213847002</v>
      </c>
      <c r="M4620">
        <v>100</v>
      </c>
      <c r="O4620">
        <v>0</v>
      </c>
      <c r="P4620">
        <v>82.075471698113205</v>
      </c>
    </row>
    <row r="4621" spans="1:17" hidden="1" x14ac:dyDescent="0.3">
      <c r="A4621" t="s">
        <v>9397</v>
      </c>
      <c r="B4621" t="s">
        <v>9398</v>
      </c>
      <c r="C4621" t="str">
        <f>IFERROR(VLOOKUP(Table1[[#This Row],[Ticker]],[1]!Table1[[Symbol]:[Industry]],2,FALSE),"-")</f>
        <v>-</v>
      </c>
      <c r="E4621">
        <v>6.1005000000000003</v>
      </c>
      <c r="F4621">
        <v>40.67</v>
      </c>
      <c r="G4621">
        <v>15.3728791322912</v>
      </c>
      <c r="H4621">
        <v>-8.9055024803021592</v>
      </c>
      <c r="I4621">
        <v>-3.54967899232946</v>
      </c>
      <c r="J4621">
        <v>14.4290633301254</v>
      </c>
      <c r="K4621">
        <v>39.295687794236997</v>
      </c>
      <c r="L4621">
        <v>37.106863159609098</v>
      </c>
      <c r="M4621">
        <v>71.870402414625104</v>
      </c>
      <c r="N4621">
        <v>0.37090315883137998</v>
      </c>
      <c r="O4621">
        <v>25.399557413326701</v>
      </c>
      <c r="P4621">
        <v>95.528846153846104</v>
      </c>
      <c r="Q4621">
        <v>9.1474280886171003E-2</v>
      </c>
    </row>
    <row r="4622" spans="1:17" hidden="1" x14ac:dyDescent="0.3">
      <c r="A4622" t="s">
        <v>9399</v>
      </c>
      <c r="B4622" t="s">
        <v>9400</v>
      </c>
      <c r="C4622" t="str">
        <f>IFERROR(VLOOKUP(Table1[[#This Row],[Ticker]],[1]!Table1[[Symbol]:[Industry]],2,FALSE),"-")</f>
        <v>-</v>
      </c>
      <c r="D4622" t="s">
        <v>408</v>
      </c>
      <c r="E4622">
        <v>6.0884162000000002</v>
      </c>
      <c r="F4622">
        <v>71.62</v>
      </c>
      <c r="G4622">
        <v>-9.6510181012196892</v>
      </c>
      <c r="H4622">
        <v>1.2891963880809001</v>
      </c>
      <c r="I4622">
        <v>-10.4143598433932</v>
      </c>
      <c r="J4622">
        <v>-10.0590349493931</v>
      </c>
      <c r="K4622">
        <v>69.185336754429798</v>
      </c>
      <c r="L4622">
        <v>65.687173902724695</v>
      </c>
      <c r="M4622">
        <v>51.229752609267202</v>
      </c>
      <c r="N4622">
        <v>1.17038957372126</v>
      </c>
      <c r="O4622">
        <v>22.340128455738601</v>
      </c>
      <c r="P4622">
        <v>65.327793167128306</v>
      </c>
      <c r="Q4622">
        <v>0.161553986511807</v>
      </c>
    </row>
    <row r="4623" spans="1:17" hidden="1" x14ac:dyDescent="0.3">
      <c r="A4623" t="s">
        <v>9401</v>
      </c>
      <c r="B4623" t="s">
        <v>9402</v>
      </c>
      <c r="C4623" t="str">
        <f>IFERROR(VLOOKUP(Table1[[#This Row],[Ticker]],[1]!Table1[[Symbol]:[Industry]],2,FALSE),"-")</f>
        <v>-</v>
      </c>
      <c r="D4623" t="s">
        <v>46</v>
      </c>
      <c r="E4623">
        <v>6.0831099999999996</v>
      </c>
      <c r="F4623">
        <v>8.5</v>
      </c>
      <c r="G4623">
        <v>-23.921783559403401</v>
      </c>
      <c r="H4623">
        <v>-4.7580831138124902</v>
      </c>
      <c r="I4623">
        <v>-23.920110771258599</v>
      </c>
      <c r="J4623">
        <v>-5.0697047048268198</v>
      </c>
      <c r="K4623">
        <v>9.3152229818438705</v>
      </c>
      <c r="L4623">
        <v>9.21486091996832</v>
      </c>
      <c r="M4623">
        <v>16.773540392552501</v>
      </c>
      <c r="N4623">
        <v>0.41705559122163799</v>
      </c>
      <c r="O4623">
        <v>72.941176470588204</v>
      </c>
      <c r="P4623">
        <v>37.5404530744336</v>
      </c>
      <c r="Q4623">
        <v>4.3687903043069999E-2</v>
      </c>
    </row>
    <row r="4624" spans="1:17" hidden="1" x14ac:dyDescent="0.3">
      <c r="A4624" t="s">
        <v>9403</v>
      </c>
      <c r="B4624" t="s">
        <v>9404</v>
      </c>
      <c r="C4624" t="str">
        <f>IFERROR(VLOOKUP(Table1[[#This Row],[Ticker]],[1]!Table1[[Symbol]:[Industry]],2,FALSE),"-")</f>
        <v>-</v>
      </c>
      <c r="D4624" t="s">
        <v>59</v>
      </c>
      <c r="E4624">
        <v>6.0774252000000004</v>
      </c>
      <c r="F4624">
        <v>3.49</v>
      </c>
      <c r="G4624">
        <v>18.502690012061599</v>
      </c>
      <c r="H4624">
        <v>0.390669599615662</v>
      </c>
      <c r="I4624">
        <v>6.6311819219730701</v>
      </c>
      <c r="J4624">
        <v>-1.7679983912052499</v>
      </c>
      <c r="K4624">
        <v>2.5630438791549599</v>
      </c>
      <c r="L4624">
        <v>1.4130507764368201</v>
      </c>
      <c r="M4624">
        <v>11.059357702778399</v>
      </c>
      <c r="N4624">
        <v>0.99748673554872902</v>
      </c>
      <c r="O4624">
        <v>0</v>
      </c>
      <c r="P4624">
        <v>44.214876033057799</v>
      </c>
    </row>
    <row r="4625" spans="1:17" hidden="1" x14ac:dyDescent="0.3">
      <c r="A4625" t="s">
        <v>9405</v>
      </c>
      <c r="B4625" t="s">
        <v>9406</v>
      </c>
      <c r="C4625" t="str">
        <f>IFERROR(VLOOKUP(Table1[[#This Row],[Ticker]],[1]!Table1[[Symbol]:[Industry]],2,FALSE),"-")</f>
        <v>-</v>
      </c>
      <c r="E4625">
        <v>6.0739039999999997</v>
      </c>
      <c r="F4625">
        <v>7.88</v>
      </c>
      <c r="G4625">
        <v>6.6395353661710903</v>
      </c>
      <c r="H4625">
        <v>5.0719866971869996</v>
      </c>
      <c r="I4625">
        <v>-19.297129972721599</v>
      </c>
      <c r="J4625">
        <v>1.5970008155014199</v>
      </c>
      <c r="K4625">
        <v>7.5711006989242096</v>
      </c>
      <c r="L4625">
        <v>8.0841162144532106</v>
      </c>
      <c r="M4625">
        <v>57.819235358297703</v>
      </c>
      <c r="N4625">
        <v>3.25068870523415</v>
      </c>
      <c r="O4625">
        <v>79.1878172588832</v>
      </c>
      <c r="P4625">
        <v>31.993299832495801</v>
      </c>
      <c r="Q4625">
        <v>5.3003504192413002E-2</v>
      </c>
    </row>
    <row r="4626" spans="1:17" hidden="1" x14ac:dyDescent="0.3">
      <c r="A4626" t="s">
        <v>9407</v>
      </c>
      <c r="B4626" t="s">
        <v>9408</v>
      </c>
      <c r="C4626" t="str">
        <f>IFERROR(VLOOKUP(Table1[[#This Row],[Ticker]],[1]!Table1[[Symbol]:[Industry]],2,FALSE),"-")</f>
        <v>-</v>
      </c>
      <c r="D4626" t="s">
        <v>242</v>
      </c>
      <c r="E4626">
        <v>6.0623550000000002</v>
      </c>
      <c r="F4626">
        <v>12.89</v>
      </c>
      <c r="G4626">
        <v>89.121147312337101</v>
      </c>
      <c r="H4626">
        <v>0.55329150490858303</v>
      </c>
      <c r="I4626">
        <v>8.4853985718711709</v>
      </c>
      <c r="J4626">
        <v>-1.7679983912052499</v>
      </c>
      <c r="K4626">
        <v>9.4243704183446901</v>
      </c>
      <c r="L4626">
        <v>9.4838610550022402</v>
      </c>
      <c r="M4626">
        <v>99.999999996748201</v>
      </c>
      <c r="N4626">
        <v>0.38461538461538403</v>
      </c>
      <c r="O4626">
        <v>0</v>
      </c>
      <c r="P4626">
        <v>137.822878228782</v>
      </c>
    </row>
    <row r="4627" spans="1:17" hidden="1" x14ac:dyDescent="0.3">
      <c r="A4627" t="s">
        <v>9409</v>
      </c>
      <c r="B4627" t="s">
        <v>9410</v>
      </c>
      <c r="C4627" t="str">
        <f>IFERROR(VLOOKUP(Table1[[#This Row],[Ticker]],[1]!Table1[[Symbol]:[Industry]],2,FALSE),"-")</f>
        <v>-</v>
      </c>
      <c r="D4627" t="s">
        <v>387</v>
      </c>
      <c r="E4627">
        <v>6.0329462999999999</v>
      </c>
      <c r="F4627">
        <v>4.1500000000000004</v>
      </c>
      <c r="G4627">
        <v>-76.241338430821699</v>
      </c>
      <c r="H4627">
        <v>0.60866623386653895</v>
      </c>
      <c r="I4627">
        <v>-39.829099282184501</v>
      </c>
      <c r="J4627">
        <v>2.6210420484199402</v>
      </c>
      <c r="K4627">
        <v>4.0676339702210802</v>
      </c>
      <c r="L4627">
        <v>5.2296863480528097</v>
      </c>
      <c r="M4627">
        <v>69.455917273136905</v>
      </c>
      <c r="N4627">
        <v>1.35566905005107</v>
      </c>
      <c r="O4627">
        <v>138.55421686746899</v>
      </c>
      <c r="P4627">
        <v>15.2777777777777</v>
      </c>
      <c r="Q4627">
        <v>3.4588927436767003E-2</v>
      </c>
    </row>
    <row r="4628" spans="1:17" hidden="1" x14ac:dyDescent="0.3">
      <c r="A4628" t="s">
        <v>9411</v>
      </c>
      <c r="B4628" t="s">
        <v>9412</v>
      </c>
      <c r="C4628" t="str">
        <f>IFERROR(VLOOKUP(Table1[[#This Row],[Ticker]],[1]!Table1[[Symbol]:[Industry]],2,FALSE),"-")</f>
        <v>-</v>
      </c>
      <c r="D4628" t="s">
        <v>21</v>
      </c>
      <c r="E4628">
        <v>5.9983823999999997</v>
      </c>
      <c r="F4628">
        <v>5.96</v>
      </c>
      <c r="G4628">
        <v>1.45474617197314</v>
      </c>
      <c r="H4628">
        <v>-31.2259834292013</v>
      </c>
      <c r="I4628">
        <v>161.391483087181</v>
      </c>
      <c r="J4628">
        <v>-15.323400216264</v>
      </c>
      <c r="K4628">
        <v>6.7063821290360197</v>
      </c>
      <c r="L4628">
        <v>5.2026071006319103</v>
      </c>
      <c r="M4628">
        <v>25.839767312200198</v>
      </c>
      <c r="N4628">
        <v>1.07725376153748</v>
      </c>
      <c r="O4628">
        <v>34.228187919462997</v>
      </c>
      <c r="P4628">
        <v>199.49748743718499</v>
      </c>
    </row>
    <row r="4629" spans="1:17" hidden="1" x14ac:dyDescent="0.3">
      <c r="A4629" t="s">
        <v>9413</v>
      </c>
      <c r="B4629" t="s">
        <v>9414</v>
      </c>
      <c r="C4629" t="str">
        <f>IFERROR(VLOOKUP(Table1[[#This Row],[Ticker]],[1]!Table1[[Symbol]:[Industry]],2,FALSE),"-")</f>
        <v>-</v>
      </c>
      <c r="D4629" t="s">
        <v>617</v>
      </c>
      <c r="E4629">
        <v>5.9969999999999999</v>
      </c>
      <c r="F4629">
        <v>17.64</v>
      </c>
      <c r="G4629">
        <v>14.8455829033065</v>
      </c>
      <c r="H4629">
        <v>-18.616469835539299</v>
      </c>
      <c r="I4629">
        <v>-14.6711032169963</v>
      </c>
      <c r="J4629">
        <v>-3.7679983912052499</v>
      </c>
      <c r="K4629">
        <v>18.932598674729402</v>
      </c>
      <c r="L4629">
        <v>16.996210951330902</v>
      </c>
      <c r="M4629">
        <v>48.365648210514998</v>
      </c>
      <c r="N4629">
        <v>1.7555476020042899</v>
      </c>
      <c r="O4629">
        <v>24.7165532879818</v>
      </c>
      <c r="P4629">
        <v>64.859813084112105</v>
      </c>
      <c r="Q4629">
        <v>0.131572790043086</v>
      </c>
    </row>
    <row r="4630" spans="1:17" hidden="1" x14ac:dyDescent="0.3">
      <c r="A4630" t="s">
        <v>9415</v>
      </c>
      <c r="B4630" t="s">
        <v>9416</v>
      </c>
      <c r="C4630" t="str">
        <f>IFERROR(VLOOKUP(Table1[[#This Row],[Ticker]],[1]!Table1[[Symbol]:[Industry]],2,FALSE),"-")</f>
        <v>-</v>
      </c>
      <c r="D4630" t="s">
        <v>384</v>
      </c>
      <c r="E4630">
        <v>5.9894999999999996</v>
      </c>
      <c r="F4630">
        <v>12.1</v>
      </c>
      <c r="G4630">
        <v>70.439115792574896</v>
      </c>
      <c r="H4630">
        <v>20.5088568809451</v>
      </c>
      <c r="I4630">
        <v>60.854130531480003</v>
      </c>
      <c r="J4630">
        <v>-3.7256547330594398</v>
      </c>
      <c r="K4630">
        <v>11.9421558178193</v>
      </c>
      <c r="L4630">
        <v>10.586412258287501</v>
      </c>
      <c r="M4630">
        <v>46.543993489720997</v>
      </c>
      <c r="N4630">
        <v>0.64512422806261605</v>
      </c>
      <c r="O4630">
        <v>73.471074380165206</v>
      </c>
      <c r="P4630">
        <v>168.292682926829</v>
      </c>
      <c r="Q4630">
        <v>3.4531274067482999E-2</v>
      </c>
    </row>
    <row r="4631" spans="1:17" hidden="1" x14ac:dyDescent="0.3">
      <c r="A4631" t="s">
        <v>9417</v>
      </c>
      <c r="B4631" t="s">
        <v>9418</v>
      </c>
      <c r="C4631" t="str">
        <f>IFERROR(VLOOKUP(Table1[[#This Row],[Ticker]],[1]!Table1[[Symbol]:[Industry]],2,FALSE),"-")</f>
        <v>-</v>
      </c>
      <c r="D4631" t="s">
        <v>401</v>
      </c>
      <c r="E4631">
        <v>5.9892000000000003</v>
      </c>
      <c r="F4631">
        <v>19.32</v>
      </c>
      <c r="G4631">
        <v>-28.511659203166801</v>
      </c>
      <c r="H4631">
        <v>-17.918137103063302</v>
      </c>
      <c r="I4631">
        <v>-19.562820938102899</v>
      </c>
      <c r="J4631">
        <v>15.1806343548476</v>
      </c>
      <c r="K4631">
        <v>18.758451897272501</v>
      </c>
      <c r="L4631">
        <v>17.7469392230221</v>
      </c>
      <c r="M4631">
        <v>54.619813988003301</v>
      </c>
      <c r="N4631">
        <v>1.2824613794291599</v>
      </c>
      <c r="O4631">
        <v>42.184265010351901</v>
      </c>
      <c r="P4631">
        <v>55.806451612903203</v>
      </c>
      <c r="Q4631">
        <v>1.2117259016039999E-2</v>
      </c>
    </row>
    <row r="4632" spans="1:17" hidden="1" x14ac:dyDescent="0.3">
      <c r="A4632" t="s">
        <v>9419</v>
      </c>
      <c r="B4632" t="s">
        <v>9420</v>
      </c>
      <c r="C4632" t="str">
        <f>IFERROR(VLOOKUP(Table1[[#This Row],[Ticker]],[1]!Table1[[Symbol]:[Industry]],2,FALSE),"-")</f>
        <v>-</v>
      </c>
      <c r="D4632" t="s">
        <v>546</v>
      </c>
      <c r="E4632">
        <v>5.9880000000000004</v>
      </c>
      <c r="F4632">
        <v>19.96</v>
      </c>
      <c r="G4632">
        <v>112.832393051575</v>
      </c>
      <c r="H4632">
        <v>-22.061239627050501</v>
      </c>
      <c r="I4632">
        <v>-22.6565485834962</v>
      </c>
      <c r="J4632">
        <v>-11.180275117826101</v>
      </c>
      <c r="K4632">
        <v>20.622923702133502</v>
      </c>
      <c r="L4632">
        <v>19.714342811204201</v>
      </c>
      <c r="M4632">
        <v>49.732427683051</v>
      </c>
      <c r="N4632">
        <v>4.3473100402621601</v>
      </c>
      <c r="O4632">
        <v>52.805611222444803</v>
      </c>
      <c r="P4632">
        <v>138.18615751789901</v>
      </c>
    </row>
    <row r="4633" spans="1:17" hidden="1" x14ac:dyDescent="0.3">
      <c r="A4633" t="s">
        <v>9421</v>
      </c>
      <c r="B4633" t="s">
        <v>9422</v>
      </c>
      <c r="C4633" t="str">
        <f>IFERROR(VLOOKUP(Table1[[#This Row],[Ticker]],[1]!Table1[[Symbol]:[Industry]],2,FALSE),"-")</f>
        <v>-</v>
      </c>
      <c r="D4633" t="s">
        <v>686</v>
      </c>
      <c r="E4633">
        <v>5.9874495000000003</v>
      </c>
      <c r="F4633">
        <v>11.85</v>
      </c>
      <c r="G4633">
        <v>-25.353764466324701</v>
      </c>
      <c r="H4633">
        <v>-22.049095453918198</v>
      </c>
      <c r="I4633">
        <v>7.6939573713068796</v>
      </c>
      <c r="J4633">
        <v>-5.1711657437878502</v>
      </c>
      <c r="K4633">
        <v>12.0439052127313</v>
      </c>
      <c r="L4633">
        <v>11.19084658115</v>
      </c>
      <c r="M4633">
        <v>49.023978383144097</v>
      </c>
      <c r="N4633">
        <v>0.56020306367749895</v>
      </c>
      <c r="O4633">
        <v>22.194092827004201</v>
      </c>
      <c r="P4633">
        <v>46.477132262051903</v>
      </c>
      <c r="Q4633">
        <v>8.4801118731051006E-2</v>
      </c>
    </row>
    <row r="4634" spans="1:17" hidden="1" x14ac:dyDescent="0.3">
      <c r="A4634" t="s">
        <v>9423</v>
      </c>
      <c r="B4634" t="s">
        <v>9424</v>
      </c>
      <c r="C4634" t="str">
        <f>IFERROR(VLOOKUP(Table1[[#This Row],[Ticker]],[1]!Table1[[Symbol]:[Industry]],2,FALSE),"-")</f>
        <v>-</v>
      </c>
      <c r="D4634" t="s">
        <v>617</v>
      </c>
      <c r="E4634">
        <v>5.9742828000000001</v>
      </c>
      <c r="F4634">
        <v>11.21</v>
      </c>
      <c r="G4634">
        <v>43.879341966900903</v>
      </c>
      <c r="H4634">
        <v>0.35221993499778298</v>
      </c>
      <c r="I4634">
        <v>56.702161964664697</v>
      </c>
      <c r="J4634">
        <v>-6.7679983912052499</v>
      </c>
      <c r="K4634">
        <v>7.4068765859284902</v>
      </c>
      <c r="M4634">
        <v>98.631085820069799</v>
      </c>
      <c r="N4634">
        <v>1.3397129186602801</v>
      </c>
      <c r="O4634">
        <v>5.26315789473683</v>
      </c>
      <c r="P4634">
        <v>69.591527987897095</v>
      </c>
    </row>
    <row r="4635" spans="1:17" hidden="1" x14ac:dyDescent="0.3">
      <c r="A4635" t="s">
        <v>9425</v>
      </c>
      <c r="B4635" t="s">
        <v>9426</v>
      </c>
      <c r="C4635" t="str">
        <f>IFERROR(VLOOKUP(Table1[[#This Row],[Ticker]],[1]!Table1[[Symbol]:[Industry]],2,FALSE),"-")</f>
        <v>-</v>
      </c>
      <c r="D4635" t="s">
        <v>490</v>
      </c>
      <c r="E4635">
        <v>5.9669499999999998</v>
      </c>
      <c r="F4635">
        <v>2.09</v>
      </c>
      <c r="G4635">
        <v>-63.883176231030603</v>
      </c>
      <c r="H4635">
        <v>-0.636696776202342</v>
      </c>
      <c r="I4635">
        <v>-34.595604918255397</v>
      </c>
      <c r="J4635">
        <v>-3.0768636494857402</v>
      </c>
      <c r="K4635">
        <v>2.24905117480797</v>
      </c>
      <c r="L4635">
        <v>2.5764899791144602</v>
      </c>
      <c r="M4635">
        <v>39.546412844093801</v>
      </c>
      <c r="N4635">
        <v>0.65869000679347101</v>
      </c>
      <c r="O4635">
        <v>71.770334928229602</v>
      </c>
      <c r="P4635">
        <v>8.2901554404144893</v>
      </c>
      <c r="Q4635">
        <v>-4.3254201966458003E-2</v>
      </c>
    </row>
    <row r="4636" spans="1:17" hidden="1" x14ac:dyDescent="0.3">
      <c r="A4636" t="s">
        <v>9427</v>
      </c>
      <c r="B4636" t="s">
        <v>9428</v>
      </c>
      <c r="C4636" t="str">
        <f>IFERROR(VLOOKUP(Table1[[#This Row],[Ticker]],[1]!Table1[[Symbol]:[Industry]],2,FALSE),"-")</f>
        <v>-</v>
      </c>
      <c r="D4636" t="s">
        <v>401</v>
      </c>
      <c r="E4636">
        <v>5.94</v>
      </c>
      <c r="F4636">
        <v>18</v>
      </c>
      <c r="G4636">
        <v>13.1077739952137</v>
      </c>
      <c r="H4636">
        <v>-15.685716384045399</v>
      </c>
      <c r="I4636">
        <v>-23.767718208015701</v>
      </c>
      <c r="J4636">
        <v>1.35507513861742</v>
      </c>
      <c r="K4636">
        <v>18.951524909475399</v>
      </c>
      <c r="L4636">
        <v>18.104255571207599</v>
      </c>
      <c r="M4636">
        <v>42.604315326535698</v>
      </c>
      <c r="N4636">
        <v>0.60653409090909005</v>
      </c>
      <c r="O4636">
        <v>39.999999999999901</v>
      </c>
      <c r="P4636">
        <v>82.741116751269004</v>
      </c>
      <c r="Q4636">
        <v>0.103046921613281</v>
      </c>
    </row>
    <row r="4637" spans="1:17" hidden="1" x14ac:dyDescent="0.3">
      <c r="A4637" t="s">
        <v>9429</v>
      </c>
      <c r="B4637" t="s">
        <v>9430</v>
      </c>
      <c r="C4637" t="str">
        <f>IFERROR(VLOOKUP(Table1[[#This Row],[Ticker]],[1]!Table1[[Symbol]:[Industry]],2,FALSE),"-")</f>
        <v>-</v>
      </c>
      <c r="D4637" t="s">
        <v>617</v>
      </c>
      <c r="E4637">
        <v>5.9216534999999997</v>
      </c>
      <c r="F4637">
        <v>16.86</v>
      </c>
      <c r="G4637">
        <v>91.355747101798599</v>
      </c>
      <c r="H4637">
        <v>-7.4994418742415601</v>
      </c>
      <c r="I4637">
        <v>9.3792770911838304</v>
      </c>
      <c r="J4637">
        <v>-1.2750618476839399</v>
      </c>
      <c r="K4637">
        <v>16.570186084491301</v>
      </c>
      <c r="L4637">
        <v>14.3303499094106</v>
      </c>
      <c r="M4637">
        <v>100</v>
      </c>
      <c r="N4637">
        <v>0</v>
      </c>
      <c r="O4637">
        <v>0</v>
      </c>
      <c r="P4637">
        <v>116.70951156812301</v>
      </c>
    </row>
    <row r="4638" spans="1:17" hidden="1" x14ac:dyDescent="0.3">
      <c r="A4638" t="s">
        <v>9431</v>
      </c>
      <c r="B4638" t="s">
        <v>9432</v>
      </c>
      <c r="C4638" t="str">
        <f>IFERROR(VLOOKUP(Table1[[#This Row],[Ticker]],[1]!Table1[[Symbol]:[Industry]],2,FALSE),"-")</f>
        <v>-</v>
      </c>
      <c r="D4638" t="s">
        <v>328</v>
      </c>
      <c r="E4638">
        <v>5.8979410000000003</v>
      </c>
      <c r="F4638">
        <v>12.46</v>
      </c>
      <c r="G4638">
        <v>40.421147312337098</v>
      </c>
      <c r="H4638">
        <v>-4.4141352051891403</v>
      </c>
      <c r="I4638">
        <v>-25.9389124293733</v>
      </c>
      <c r="J4638">
        <v>-1.7679983912052499</v>
      </c>
      <c r="K4638">
        <v>12.5563787087085</v>
      </c>
      <c r="L4638">
        <v>12.7320271338615</v>
      </c>
      <c r="M4638">
        <v>86.669355827480601</v>
      </c>
      <c r="N4638">
        <v>0.40406455469216901</v>
      </c>
      <c r="O4638">
        <v>49.117174959871498</v>
      </c>
      <c r="P4638">
        <v>103.262642740619</v>
      </c>
      <c r="Q4638">
        <v>2.3000952920955001E-2</v>
      </c>
    </row>
    <row r="4639" spans="1:17" hidden="1" x14ac:dyDescent="0.3">
      <c r="A4639" t="s">
        <v>9433</v>
      </c>
      <c r="B4639" t="s">
        <v>9434</v>
      </c>
      <c r="C4639" t="str">
        <f>IFERROR(VLOOKUP(Table1[[#This Row],[Ticker]],[1]!Table1[[Symbol]:[Industry]],2,FALSE),"-")</f>
        <v>-</v>
      </c>
      <c r="D4639" t="s">
        <v>80</v>
      </c>
      <c r="E4639">
        <v>5.889974112</v>
      </c>
      <c r="F4639">
        <v>19.36</v>
      </c>
      <c r="G4639">
        <v>18.0536429410826</v>
      </c>
      <c r="H4639">
        <v>-2.6616837621471601</v>
      </c>
      <c r="I4639">
        <v>47.6012745663404</v>
      </c>
      <c r="J4639">
        <v>-1.72324111939263</v>
      </c>
      <c r="K4639">
        <v>17.064696172241899</v>
      </c>
      <c r="L4639">
        <v>15.841093409515601</v>
      </c>
      <c r="M4639">
        <v>59.112117007679899</v>
      </c>
      <c r="N4639">
        <v>1.5603301538604599</v>
      </c>
      <c r="O4639">
        <v>13.0165289256198</v>
      </c>
      <c r="P4639">
        <v>78.762696214219702</v>
      </c>
      <c r="Q4639">
        <v>7.0287090351182996E-2</v>
      </c>
    </row>
    <row r="4640" spans="1:17" hidden="1" x14ac:dyDescent="0.3">
      <c r="A4640" t="s">
        <v>9435</v>
      </c>
      <c r="B4640" t="s">
        <v>9436</v>
      </c>
      <c r="C4640" t="str">
        <f>IFERROR(VLOOKUP(Table1[[#This Row],[Ticker]],[1]!Table1[[Symbol]:[Industry]],2,FALSE),"-")</f>
        <v>-</v>
      </c>
      <c r="E4640">
        <v>5.8887400000000003</v>
      </c>
      <c r="F4640">
        <v>14.3</v>
      </c>
      <c r="G4640">
        <v>-2.81734630008649</v>
      </c>
      <c r="H4640">
        <v>3.4392703057429101</v>
      </c>
      <c r="I4640">
        <v>3.78646135854772</v>
      </c>
      <c r="J4640">
        <v>-1.13500582527497</v>
      </c>
      <c r="K4640">
        <v>13.842379231751799</v>
      </c>
      <c r="L4640">
        <v>13.6503321486455</v>
      </c>
      <c r="M4640">
        <v>69.467177277742607</v>
      </c>
      <c r="N4640">
        <v>0.59022161681490404</v>
      </c>
      <c r="O4640">
        <v>13.566433566433499</v>
      </c>
      <c r="P4640">
        <v>40.058765915768802</v>
      </c>
      <c r="Q4640">
        <v>-0.12601356584401499</v>
      </c>
    </row>
    <row r="4641" spans="1:17" hidden="1" x14ac:dyDescent="0.3">
      <c r="A4641" t="s">
        <v>9437</v>
      </c>
      <c r="B4641" t="s">
        <v>9438</v>
      </c>
      <c r="C4641" t="str">
        <f>IFERROR(VLOOKUP(Table1[[#This Row],[Ticker]],[1]!Table1[[Symbol]:[Industry]],2,FALSE),"-")</f>
        <v>-</v>
      </c>
      <c r="D4641" t="s">
        <v>21</v>
      </c>
      <c r="E4641">
        <v>5.8489507439999997</v>
      </c>
      <c r="F4641">
        <v>1.69</v>
      </c>
      <c r="G4641">
        <v>9.84623553367528</v>
      </c>
      <c r="H4641">
        <v>-29.9293484162976</v>
      </c>
      <c r="I4641">
        <v>-2.9707542611466802</v>
      </c>
      <c r="J4641">
        <v>0.56542894986206804</v>
      </c>
      <c r="K4641">
        <v>1.7790552218684801</v>
      </c>
      <c r="L4641">
        <v>1.7356768490858401</v>
      </c>
      <c r="M4641">
        <v>48.212199626535899</v>
      </c>
      <c r="N4641">
        <v>1.8526562873611501</v>
      </c>
      <c r="O4641">
        <v>51.479289940828401</v>
      </c>
      <c r="P4641">
        <v>98.823529411764696</v>
      </c>
      <c r="Q4641">
        <v>4.3070786985269997E-2</v>
      </c>
    </row>
    <row r="4642" spans="1:17" hidden="1" x14ac:dyDescent="0.3">
      <c r="A4642" t="s">
        <v>9439</v>
      </c>
      <c r="B4642" t="s">
        <v>9440</v>
      </c>
      <c r="C4642" t="str">
        <f>IFERROR(VLOOKUP(Table1[[#This Row],[Ticker]],[1]!Table1[[Symbol]:[Industry]],2,FALSE),"-")</f>
        <v>-</v>
      </c>
      <c r="D4642" t="s">
        <v>122</v>
      </c>
      <c r="E4642">
        <v>5.835</v>
      </c>
      <c r="F4642">
        <v>11.67</v>
      </c>
      <c r="G4642">
        <v>122.9441078741</v>
      </c>
      <c r="H4642">
        <v>33.722780347980603</v>
      </c>
      <c r="I4642">
        <v>54.711273388622899</v>
      </c>
      <c r="J4642">
        <v>20.351732410689198</v>
      </c>
      <c r="K4642">
        <v>10.4635562907837</v>
      </c>
      <c r="L4642">
        <v>8.8665700965242102</v>
      </c>
      <c r="M4642">
        <v>54.480328373434403</v>
      </c>
      <c r="N4642">
        <v>1.34214072683088</v>
      </c>
      <c r="O4642">
        <v>28.1062553556126</v>
      </c>
      <c r="P4642">
        <v>231.53409090909</v>
      </c>
      <c r="Q4642">
        <v>8.1671244759525002E-2</v>
      </c>
    </row>
    <row r="4643" spans="1:17" hidden="1" x14ac:dyDescent="0.3">
      <c r="A4643" t="s">
        <v>9441</v>
      </c>
      <c r="B4643" t="s">
        <v>9442</v>
      </c>
      <c r="C4643" t="str">
        <f>IFERROR(VLOOKUP(Table1[[#This Row],[Ticker]],[1]!Table1[[Symbol]:[Industry]],2,FALSE),"-")</f>
        <v>-</v>
      </c>
      <c r="E4643">
        <v>5.8336145999999998</v>
      </c>
      <c r="F4643">
        <v>9.01</v>
      </c>
      <c r="G4643">
        <v>165.29139682399699</v>
      </c>
      <c r="H4643">
        <v>20.4310935816195</v>
      </c>
      <c r="I4643">
        <v>112.126340908168</v>
      </c>
      <c r="J4643">
        <v>6.7933978100177601</v>
      </c>
      <c r="K4643">
        <v>6.9666478502759803</v>
      </c>
      <c r="L4643">
        <v>5.2834134127187298</v>
      </c>
      <c r="M4643">
        <v>94.781084858093195</v>
      </c>
      <c r="N4643">
        <v>0.60730405121906805</v>
      </c>
      <c r="O4643">
        <v>0</v>
      </c>
      <c r="P4643">
        <v>278.57142857142799</v>
      </c>
      <c r="Q4643">
        <v>6.2544425064664996E-2</v>
      </c>
    </row>
    <row r="4644" spans="1:17" hidden="1" x14ac:dyDescent="0.3">
      <c r="A4644" t="s">
        <v>9443</v>
      </c>
      <c r="B4644" t="s">
        <v>9444</v>
      </c>
      <c r="C4644" t="str">
        <f>IFERROR(VLOOKUP(Table1[[#This Row],[Ticker]],[1]!Table1[[Symbol]:[Industry]],2,FALSE),"-")</f>
        <v>-</v>
      </c>
      <c r="E4644">
        <v>5.7996281999999999</v>
      </c>
      <c r="F4644">
        <v>10.51</v>
      </c>
      <c r="G4644">
        <v>13.1179087879572</v>
      </c>
      <c r="H4644">
        <v>-10.7593537685146</v>
      </c>
      <c r="I4644">
        <v>-16.283522343877699</v>
      </c>
      <c r="J4644">
        <v>-6.1277481561761302</v>
      </c>
      <c r="K4644">
        <v>10.484049758471601</v>
      </c>
      <c r="L4644">
        <v>9.2931578276984794</v>
      </c>
      <c r="M4644">
        <v>41.659420616603001</v>
      </c>
      <c r="N4644">
        <v>0.16833908300433501</v>
      </c>
      <c r="O4644">
        <v>23.215984776403399</v>
      </c>
      <c r="P4644">
        <v>66.561014263074497</v>
      </c>
      <c r="Q4644">
        <v>3.0361192475828001E-2</v>
      </c>
    </row>
    <row r="4645" spans="1:17" hidden="1" x14ac:dyDescent="0.3">
      <c r="A4645" t="s">
        <v>9445</v>
      </c>
      <c r="B4645" t="s">
        <v>9446</v>
      </c>
      <c r="C4645" t="str">
        <f>IFERROR(VLOOKUP(Table1[[#This Row],[Ticker]],[1]!Table1[[Symbol]:[Industry]],2,FALSE),"-")</f>
        <v>-</v>
      </c>
      <c r="D4645" t="s">
        <v>546</v>
      </c>
      <c r="E4645">
        <v>5.7857051999999998</v>
      </c>
      <c r="F4645">
        <v>17.48</v>
      </c>
      <c r="G4645">
        <v>239.57316664014701</v>
      </c>
      <c r="H4645">
        <v>12.0127532477096</v>
      </c>
      <c r="I4645">
        <v>16.526399439043001</v>
      </c>
      <c r="J4645">
        <v>19.755283953304001</v>
      </c>
      <c r="K4645">
        <v>14.5046801157741</v>
      </c>
      <c r="L4645">
        <v>12.9437960203025</v>
      </c>
      <c r="M4645">
        <v>82.997357416588997</v>
      </c>
      <c r="N4645">
        <v>2.2050036315466599</v>
      </c>
      <c r="O4645">
        <v>14.130434782608599</v>
      </c>
      <c r="P4645">
        <v>282.49452954048098</v>
      </c>
    </row>
    <row r="4646" spans="1:17" hidden="1" x14ac:dyDescent="0.3">
      <c r="A4646" t="s">
        <v>9447</v>
      </c>
      <c r="B4646" t="s">
        <v>9448</v>
      </c>
      <c r="C4646" t="str">
        <f>IFERROR(VLOOKUP(Table1[[#This Row],[Ticker]],[1]!Table1[[Symbol]:[Industry]],2,FALSE),"-")</f>
        <v>-</v>
      </c>
      <c r="E4646">
        <v>5.7656499999999999</v>
      </c>
      <c r="F4646">
        <v>9.5299999999999994</v>
      </c>
      <c r="G4646">
        <v>-21.766807944585501</v>
      </c>
      <c r="H4646">
        <v>-12.709862715924899</v>
      </c>
      <c r="I4646">
        <v>-23.762271584922001</v>
      </c>
      <c r="J4646">
        <v>-1.48603231181896</v>
      </c>
      <c r="K4646">
        <v>10.138013574477799</v>
      </c>
      <c r="L4646">
        <v>10.741097152206599</v>
      </c>
      <c r="M4646">
        <v>41.991735923357503</v>
      </c>
      <c r="N4646">
        <v>0.53762036885914799</v>
      </c>
      <c r="O4646">
        <v>64.323189926547698</v>
      </c>
      <c r="P4646">
        <v>38.517441860465098</v>
      </c>
      <c r="Q4646">
        <v>-0.134517063155602</v>
      </c>
    </row>
    <row r="4647" spans="1:17" hidden="1" x14ac:dyDescent="0.3">
      <c r="A4647" t="s">
        <v>9449</v>
      </c>
      <c r="B4647" t="s">
        <v>9450</v>
      </c>
      <c r="C4647" t="str">
        <f>IFERROR(VLOOKUP(Table1[[#This Row],[Ticker]],[1]!Table1[[Symbol]:[Industry]],2,FALSE),"-")</f>
        <v>-</v>
      </c>
      <c r="E4647">
        <v>5.7406623999999997</v>
      </c>
      <c r="F4647">
        <v>3.52</v>
      </c>
      <c r="G4647">
        <v>9.5121359168170496</v>
      </c>
      <c r="H4647">
        <v>-14.7967391715388</v>
      </c>
      <c r="I4647">
        <v>-32.003012325662802</v>
      </c>
      <c r="J4647">
        <v>7.2692419497843996</v>
      </c>
      <c r="K4647">
        <v>3.42777067812328</v>
      </c>
      <c r="L4647">
        <v>3.5743475522409098</v>
      </c>
      <c r="M4647">
        <v>62.176637824113598</v>
      </c>
      <c r="N4647">
        <v>1.890620020429</v>
      </c>
      <c r="O4647">
        <v>44.318181818181799</v>
      </c>
      <c r="P4647">
        <v>49.1525423728813</v>
      </c>
      <c r="Q4647">
        <v>2.9545038669225001E-2</v>
      </c>
    </row>
    <row r="4648" spans="1:17" hidden="1" x14ac:dyDescent="0.3">
      <c r="A4648" t="s">
        <v>9451</v>
      </c>
      <c r="B4648" t="s">
        <v>9452</v>
      </c>
      <c r="C4648" t="str">
        <f>IFERROR(VLOOKUP(Table1[[#This Row],[Ticker]],[1]!Table1[[Symbol]:[Industry]],2,FALSE),"-")</f>
        <v>-</v>
      </c>
      <c r="D4648" t="s">
        <v>98</v>
      </c>
      <c r="E4648">
        <v>5.7355103999999999</v>
      </c>
      <c r="F4648">
        <v>10.76</v>
      </c>
      <c r="G4648">
        <v>12.066414333164399</v>
      </c>
      <c r="H4648">
        <v>54.5035036338585</v>
      </c>
      <c r="I4648">
        <v>30.892073995718299</v>
      </c>
      <c r="J4648">
        <v>16.8774623198778</v>
      </c>
      <c r="K4648">
        <v>9.0003176052035805</v>
      </c>
      <c r="L4648">
        <v>8.4348463074073994</v>
      </c>
      <c r="M4648">
        <v>71.364308226785397</v>
      </c>
      <c r="N4648">
        <v>2.3199710364924799</v>
      </c>
      <c r="O4648">
        <v>16.1710037174721</v>
      </c>
      <c r="P4648">
        <v>66.821705426356502</v>
      </c>
      <c r="Q4648">
        <v>9.5854009945991997E-2</v>
      </c>
    </row>
    <row r="4649" spans="1:17" hidden="1" x14ac:dyDescent="0.3">
      <c r="A4649" t="s">
        <v>9453</v>
      </c>
      <c r="B4649" t="s">
        <v>9454</v>
      </c>
      <c r="C4649" t="str">
        <f>IFERROR(VLOOKUP(Table1[[#This Row],[Ticker]],[1]!Table1[[Symbol]:[Industry]],2,FALSE),"-")</f>
        <v>-</v>
      </c>
      <c r="D4649" t="s">
        <v>75</v>
      </c>
      <c r="E4649">
        <v>5.724208</v>
      </c>
      <c r="F4649">
        <v>2.94</v>
      </c>
      <c r="G4649">
        <v>53.556106661930599</v>
      </c>
      <c r="H4649">
        <v>12.252531461477499</v>
      </c>
      <c r="I4649">
        <v>41.847476082030703</v>
      </c>
      <c r="J4649">
        <v>3.2320016087947399</v>
      </c>
      <c r="K4649">
        <v>1.9542389725781999</v>
      </c>
      <c r="L4649">
        <v>1.01704641615742</v>
      </c>
      <c r="M4649">
        <v>47.120829748544899</v>
      </c>
      <c r="N4649">
        <v>0.55524025728338999</v>
      </c>
      <c r="O4649">
        <v>0</v>
      </c>
      <c r="P4649">
        <v>151.28205128205099</v>
      </c>
      <c r="Q4649">
        <v>0.26279271028941997</v>
      </c>
    </row>
    <row r="4650" spans="1:17" hidden="1" x14ac:dyDescent="0.3">
      <c r="A4650" t="s">
        <v>9455</v>
      </c>
      <c r="B4650" t="s">
        <v>9456</v>
      </c>
      <c r="C4650" t="str">
        <f>IFERROR(VLOOKUP(Table1[[#This Row],[Ticker]],[1]!Table1[[Symbol]:[Industry]],2,FALSE),"-")</f>
        <v>-</v>
      </c>
      <c r="D4650" t="s">
        <v>718</v>
      </c>
      <c r="E4650">
        <v>5.722810688</v>
      </c>
      <c r="F4650">
        <v>207.59</v>
      </c>
      <c r="G4650">
        <v>30.3426279434855</v>
      </c>
      <c r="H4650">
        <v>1.7591419844569101</v>
      </c>
      <c r="I4650">
        <v>15.2279266299635</v>
      </c>
      <c r="J4650">
        <v>3.0532963612712698</v>
      </c>
      <c r="K4650">
        <v>194.211044527935</v>
      </c>
      <c r="L4650">
        <v>170.49839564424599</v>
      </c>
      <c r="M4650">
        <v>41.480968958534298</v>
      </c>
      <c r="N4650">
        <v>1.1014823190171199</v>
      </c>
      <c r="O4650">
        <v>5.9781299677248398</v>
      </c>
      <c r="P4650">
        <v>59.684615384615299</v>
      </c>
    </row>
    <row r="4651" spans="1:17" hidden="1" x14ac:dyDescent="0.3">
      <c r="A4651" t="s">
        <v>9457</v>
      </c>
      <c r="B4651" t="s">
        <v>9458</v>
      </c>
      <c r="C4651" t="str">
        <f>IFERROR(VLOOKUP(Table1[[#This Row],[Ticker]],[1]!Table1[[Symbol]:[Industry]],2,FALSE),"-")</f>
        <v>-</v>
      </c>
      <c r="D4651" t="s">
        <v>653</v>
      </c>
      <c r="E4651">
        <v>5.7179927507280599</v>
      </c>
      <c r="F4651">
        <v>4.5999999999999996</v>
      </c>
      <c r="G4651">
        <v>-63.884229031748802</v>
      </c>
      <c r="H4651">
        <v>-4.4141352051891403</v>
      </c>
      <c r="I4651">
        <v>-20.889366023232402</v>
      </c>
      <c r="J4651">
        <v>-1.7679983912052499</v>
      </c>
      <c r="K4651">
        <v>4.8600345352125203</v>
      </c>
      <c r="L4651">
        <v>6.1273838491965904</v>
      </c>
      <c r="M4651">
        <v>0</v>
      </c>
      <c r="O4651">
        <v>61.739130434782602</v>
      </c>
      <c r="P4651">
        <v>0</v>
      </c>
    </row>
    <row r="4652" spans="1:17" hidden="1" x14ac:dyDescent="0.3">
      <c r="A4652" t="s">
        <v>9459</v>
      </c>
      <c r="B4652" t="s">
        <v>9460</v>
      </c>
      <c r="C4652" t="str">
        <f>IFERROR(VLOOKUP(Table1[[#This Row],[Ticker]],[1]!Table1[[Symbol]:[Industry]],2,FALSE),"-")</f>
        <v>-</v>
      </c>
      <c r="D4652" t="s">
        <v>718</v>
      </c>
      <c r="E4652">
        <v>5.7107817000000001</v>
      </c>
      <c r="F4652">
        <v>38.42</v>
      </c>
      <c r="G4652">
        <v>21.781453257128302</v>
      </c>
      <c r="H4652">
        <v>-1.57146403490638</v>
      </c>
      <c r="I4652">
        <v>4.9884614867610502</v>
      </c>
      <c r="J4652">
        <v>1.8811291423349401</v>
      </c>
      <c r="K4652">
        <v>36.427078648197899</v>
      </c>
      <c r="L4652">
        <v>33.340367561151403</v>
      </c>
      <c r="M4652">
        <v>46.348393818943599</v>
      </c>
      <c r="N4652">
        <v>0.74206368978658199</v>
      </c>
      <c r="O4652">
        <v>1.4315460697553199</v>
      </c>
      <c r="P4652">
        <v>51.081399921352698</v>
      </c>
    </row>
    <row r="4653" spans="1:17" hidden="1" x14ac:dyDescent="0.3">
      <c r="A4653" t="s">
        <v>9461</v>
      </c>
      <c r="B4653" t="s">
        <v>9462</v>
      </c>
      <c r="C4653" t="str">
        <f>IFERROR(VLOOKUP(Table1[[#This Row],[Ticker]],[1]!Table1[[Symbol]:[Industry]],2,FALSE),"-")</f>
        <v>-</v>
      </c>
      <c r="D4653" t="s">
        <v>401</v>
      </c>
      <c r="E4653">
        <v>5.6861370000000004</v>
      </c>
      <c r="F4653">
        <v>18.95</v>
      </c>
      <c r="G4653">
        <v>-25.353764466324701</v>
      </c>
      <c r="H4653">
        <v>-7.4994418742415601</v>
      </c>
      <c r="I4653">
        <v>-12.0030123256628</v>
      </c>
      <c r="J4653">
        <v>-1.2750618476839399</v>
      </c>
      <c r="K4653">
        <v>18.949999949244098</v>
      </c>
      <c r="L4653">
        <v>18.949207921691201</v>
      </c>
      <c r="M4653">
        <v>100</v>
      </c>
      <c r="O4653">
        <v>0</v>
      </c>
      <c r="P4653">
        <v>0</v>
      </c>
    </row>
    <row r="4654" spans="1:17" hidden="1" x14ac:dyDescent="0.3">
      <c r="A4654" t="s">
        <v>9463</v>
      </c>
      <c r="B4654" t="s">
        <v>9464</v>
      </c>
      <c r="C4654" t="str">
        <f>IFERROR(VLOOKUP(Table1[[#This Row],[Ticker]],[1]!Table1[[Symbol]:[Industry]],2,FALSE),"-")</f>
        <v>-</v>
      </c>
      <c r="D4654" t="s">
        <v>401</v>
      </c>
      <c r="E4654">
        <v>5.6671889000000002</v>
      </c>
      <c r="F4654">
        <v>18.89</v>
      </c>
      <c r="G4654">
        <v>139.95522429772001</v>
      </c>
      <c r="H4654">
        <v>-40.153987328786997</v>
      </c>
      <c r="I4654">
        <v>31.5380211089876</v>
      </c>
      <c r="J4654">
        <v>16.611634524053699</v>
      </c>
      <c r="K4654">
        <v>17.825872747580298</v>
      </c>
      <c r="L4654">
        <v>15.168334755899901</v>
      </c>
      <c r="M4654">
        <v>62.911367557121899</v>
      </c>
      <c r="N4654">
        <v>0.61373531279903903</v>
      </c>
      <c r="O4654">
        <v>52.726310217045999</v>
      </c>
      <c r="P4654">
        <v>165.30898876404399</v>
      </c>
    </row>
    <row r="4655" spans="1:17" hidden="1" x14ac:dyDescent="0.3">
      <c r="A4655" t="s">
        <v>9465</v>
      </c>
      <c r="B4655" t="s">
        <v>9466</v>
      </c>
      <c r="C4655" t="str">
        <f>IFERROR(VLOOKUP(Table1[[#This Row],[Ticker]],[1]!Table1[[Symbol]:[Industry]],2,FALSE),"-")</f>
        <v>-</v>
      </c>
      <c r="D4655" t="s">
        <v>242</v>
      </c>
      <c r="E4655">
        <v>5.6665574000000003</v>
      </c>
      <c r="F4655">
        <v>7.87</v>
      </c>
      <c r="G4655">
        <v>-42.511659203166801</v>
      </c>
      <c r="H4655">
        <v>-11.4066457814454</v>
      </c>
      <c r="I4655">
        <v>-19.956228699931799</v>
      </c>
      <c r="J4655">
        <v>-6.2267526689399704</v>
      </c>
      <c r="K4655">
        <v>8.1530001761136894</v>
      </c>
      <c r="L4655">
        <v>8.0799360220757297</v>
      </c>
      <c r="M4655">
        <v>14.777493635338301</v>
      </c>
      <c r="N4655">
        <v>0.128727272727272</v>
      </c>
      <c r="O4655">
        <v>21.982210927573</v>
      </c>
      <c r="P4655">
        <v>24.525316455696199</v>
      </c>
    </row>
    <row r="4656" spans="1:17" hidden="1" x14ac:dyDescent="0.3">
      <c r="A4656" t="s">
        <v>9467</v>
      </c>
      <c r="B4656" t="s">
        <v>9468</v>
      </c>
      <c r="C4656" t="str">
        <f>IFERROR(VLOOKUP(Table1[[#This Row],[Ticker]],[1]!Table1[[Symbol]:[Industry]],2,FALSE),"-")</f>
        <v>-</v>
      </c>
      <c r="D4656" t="s">
        <v>718</v>
      </c>
      <c r="E4656">
        <v>5.6472677519999896</v>
      </c>
      <c r="F4656">
        <v>19.53</v>
      </c>
      <c r="G4656">
        <v>7.2155696387633101</v>
      </c>
      <c r="H4656">
        <v>0.25249611025457303</v>
      </c>
      <c r="I4656">
        <v>0.56182917289626699</v>
      </c>
      <c r="J4656">
        <v>-0.23664024851468601</v>
      </c>
      <c r="K4656">
        <v>18.677497912027899</v>
      </c>
      <c r="L4656">
        <v>17.3265728178811</v>
      </c>
      <c r="M4656">
        <v>60.5497023931554</v>
      </c>
      <c r="N4656">
        <v>0.60615013466576095</v>
      </c>
      <c r="O4656">
        <v>2.4065540194572401</v>
      </c>
      <c r="P4656">
        <v>50.230769230769198</v>
      </c>
    </row>
    <row r="4657" spans="1:17" hidden="1" x14ac:dyDescent="0.3">
      <c r="A4657" t="s">
        <v>9469</v>
      </c>
      <c r="B4657" t="s">
        <v>9470</v>
      </c>
      <c r="C4657" t="str">
        <f>IFERROR(VLOOKUP(Table1[[#This Row],[Ticker]],[1]!Table1[[Symbol]:[Industry]],2,FALSE),"-")</f>
        <v>-</v>
      </c>
      <c r="D4657" t="s">
        <v>686</v>
      </c>
      <c r="E4657">
        <v>5.6403819999999998</v>
      </c>
      <c r="F4657">
        <v>7.85</v>
      </c>
      <c r="G4657">
        <v>125.44495757840301</v>
      </c>
      <c r="H4657">
        <v>-1.3395467235207199</v>
      </c>
      <c r="I4657">
        <v>16.4748927479869</v>
      </c>
      <c r="J4657">
        <v>-0.27755561326997902</v>
      </c>
      <c r="K4657">
        <v>7.5078939200164996</v>
      </c>
      <c r="L4657">
        <v>6.7080094450639098</v>
      </c>
      <c r="M4657">
        <v>50.868267356067797</v>
      </c>
      <c r="N4657">
        <v>1.2222819686454101</v>
      </c>
      <c r="O4657">
        <v>17.579617834394899</v>
      </c>
      <c r="P4657">
        <v>176.408450704225</v>
      </c>
      <c r="Q4657">
        <v>8.6479221008954998E-2</v>
      </c>
    </row>
    <row r="4658" spans="1:17" hidden="1" x14ac:dyDescent="0.3">
      <c r="A4658" t="s">
        <v>9471</v>
      </c>
      <c r="B4658" t="s">
        <v>9472</v>
      </c>
      <c r="C4658" t="str">
        <f>IFERROR(VLOOKUP(Table1[[#This Row],[Ticker]],[1]!Table1[[Symbol]:[Industry]],2,FALSE),"-")</f>
        <v>-</v>
      </c>
      <c r="D4658" t="s">
        <v>304</v>
      </c>
      <c r="E4658">
        <v>5.6351180000000003</v>
      </c>
      <c r="F4658">
        <v>9.3699999999999992</v>
      </c>
      <c r="G4658">
        <v>18.578647208022399</v>
      </c>
      <c r="H4658">
        <v>-7.4994418742415601</v>
      </c>
      <c r="I4658">
        <v>-2.1554156081950402</v>
      </c>
      <c r="J4658">
        <v>-1.2750618476839399</v>
      </c>
      <c r="K4658">
        <v>8.9228964873348104</v>
      </c>
      <c r="L4658">
        <v>6.6276922456290102</v>
      </c>
      <c r="M4658">
        <v>99.997239712755402</v>
      </c>
      <c r="N4658">
        <v>0</v>
      </c>
      <c r="O4658">
        <v>0</v>
      </c>
      <c r="P4658">
        <v>43.932411674347101</v>
      </c>
    </row>
    <row r="4659" spans="1:17" hidden="1" x14ac:dyDescent="0.3">
      <c r="A4659" t="s">
        <v>9473</v>
      </c>
      <c r="B4659" t="s">
        <v>9474</v>
      </c>
      <c r="C4659" t="str">
        <f>IFERROR(VLOOKUP(Table1[[#This Row],[Ticker]],[1]!Table1[[Symbol]:[Industry]],2,FALSE),"-")</f>
        <v>-</v>
      </c>
      <c r="D4659" t="s">
        <v>140</v>
      </c>
      <c r="E4659">
        <v>5.6303999999999998</v>
      </c>
      <c r="F4659">
        <v>31.5</v>
      </c>
      <c r="G4659">
        <v>10.3569284498461</v>
      </c>
      <c r="H4659">
        <v>-4.4141352051891403</v>
      </c>
      <c r="I4659">
        <v>11.3709890063533</v>
      </c>
      <c r="J4659">
        <v>-1.7679983912052499</v>
      </c>
      <c r="K4659">
        <v>27.393396967831499</v>
      </c>
      <c r="L4659">
        <v>24.188783505668098</v>
      </c>
      <c r="M4659">
        <v>81.201129778348403</v>
      </c>
      <c r="N4659">
        <v>0.29738815619343101</v>
      </c>
      <c r="O4659">
        <v>0</v>
      </c>
      <c r="P4659">
        <v>36.956521739130402</v>
      </c>
    </row>
    <row r="4660" spans="1:17" hidden="1" x14ac:dyDescent="0.3">
      <c r="A4660" t="s">
        <v>9475</v>
      </c>
      <c r="B4660" t="s">
        <v>9476</v>
      </c>
      <c r="C4660" t="str">
        <f>IFERROR(VLOOKUP(Table1[[#This Row],[Ticker]],[1]!Table1[[Symbol]:[Industry]],2,FALSE),"-")</f>
        <v>-</v>
      </c>
      <c r="D4660" t="s">
        <v>887</v>
      </c>
      <c r="E4660">
        <v>5.6219999999999999</v>
      </c>
      <c r="F4660">
        <v>65.98</v>
      </c>
      <c r="G4660">
        <v>91.327287663214307</v>
      </c>
      <c r="H4660">
        <v>-1.48121788849646</v>
      </c>
      <c r="I4660">
        <v>45.449966830139303</v>
      </c>
      <c r="J4660">
        <v>-6.7643986791822099</v>
      </c>
      <c r="K4660">
        <v>45.779981179688903</v>
      </c>
      <c r="L4660">
        <v>37.404224842496497</v>
      </c>
      <c r="M4660">
        <v>93.466001032269304</v>
      </c>
      <c r="N4660">
        <v>0.48720000000000002</v>
      </c>
      <c r="O4660">
        <v>5.2591694452864299</v>
      </c>
      <c r="P4660">
        <v>172.30705736690001</v>
      </c>
    </row>
    <row r="4661" spans="1:17" hidden="1" x14ac:dyDescent="0.3">
      <c r="A4661" t="s">
        <v>9477</v>
      </c>
      <c r="B4661" t="s">
        <v>9478</v>
      </c>
      <c r="C4661" t="str">
        <f>IFERROR(VLOOKUP(Table1[[#This Row],[Ticker]],[1]!Table1[[Symbol]:[Industry]],2,FALSE),"-")</f>
        <v>-</v>
      </c>
      <c r="D4661" t="s">
        <v>130</v>
      </c>
      <c r="E4661">
        <v>5.5824398000000004</v>
      </c>
      <c r="F4661">
        <v>10.57</v>
      </c>
      <c r="G4661">
        <v>31.704185013615799</v>
      </c>
      <c r="H4661">
        <v>-3.3953377701374499</v>
      </c>
      <c r="I4661">
        <v>-6.4086067312572004</v>
      </c>
      <c r="J4661">
        <v>-3.5307009454283</v>
      </c>
      <c r="K4661">
        <v>10.9569112051253</v>
      </c>
      <c r="L4661">
        <v>10.2957518431285</v>
      </c>
      <c r="M4661">
        <v>43.4939122076063</v>
      </c>
      <c r="N4661">
        <v>0.57724400775972895</v>
      </c>
      <c r="O4661">
        <v>39.545884578997097</v>
      </c>
      <c r="P4661">
        <v>79.456706281833604</v>
      </c>
      <c r="Q4661">
        <v>7.2042418291161994E-2</v>
      </c>
    </row>
    <row r="4662" spans="1:17" hidden="1" x14ac:dyDescent="0.3">
      <c r="A4662" t="s">
        <v>9479</v>
      </c>
      <c r="B4662" t="s">
        <v>9480</v>
      </c>
      <c r="C4662" t="str">
        <f>IFERROR(VLOOKUP(Table1[[#This Row],[Ticker]],[1]!Table1[[Symbol]:[Industry]],2,FALSE),"-")</f>
        <v>-</v>
      </c>
      <c r="D4662" t="s">
        <v>617</v>
      </c>
      <c r="E4662">
        <v>5.5706210450000002</v>
      </c>
      <c r="F4662">
        <v>1.05</v>
      </c>
      <c r="G4662">
        <v>-5.5931859894901201</v>
      </c>
      <c r="H4662">
        <v>-1.87035303188851</v>
      </c>
      <c r="I4662">
        <v>-12.2495918825592</v>
      </c>
      <c r="J4662">
        <v>1.0670674632677399</v>
      </c>
      <c r="K4662">
        <v>0.87095729667658806</v>
      </c>
      <c r="L4662">
        <v>0.71054764949087601</v>
      </c>
      <c r="M4662">
        <v>93.6507375906683</v>
      </c>
      <c r="N4662">
        <v>1</v>
      </c>
      <c r="Q4662">
        <v>2.6574399778243E-2</v>
      </c>
    </row>
    <row r="4663" spans="1:17" hidden="1" x14ac:dyDescent="0.3">
      <c r="A4663" t="s">
        <v>9481</v>
      </c>
      <c r="B4663" t="s">
        <v>9482</v>
      </c>
      <c r="C4663" t="str">
        <f>IFERROR(VLOOKUP(Table1[[#This Row],[Ticker]],[1]!Table1[[Symbol]:[Industry]],2,FALSE),"-")</f>
        <v>-</v>
      </c>
      <c r="D4663" t="s">
        <v>140</v>
      </c>
      <c r="E4663">
        <v>5.5555757000000003</v>
      </c>
      <c r="F4663">
        <v>10.1</v>
      </c>
      <c r="G4663">
        <v>38.076656245649403</v>
      </c>
      <c r="H4663">
        <v>-19.4436441410244</v>
      </c>
      <c r="I4663">
        <v>-25.009041610761798</v>
      </c>
      <c r="J4663">
        <v>-0.27506184768394898</v>
      </c>
      <c r="K4663">
        <v>10.423835415704101</v>
      </c>
      <c r="L4663">
        <v>9.8405463666792201</v>
      </c>
      <c r="M4663">
        <v>47.971713742012</v>
      </c>
      <c r="N4663">
        <v>1.0566183754960901</v>
      </c>
      <c r="O4663">
        <v>42.574257425742502</v>
      </c>
      <c r="P4663">
        <v>116.73819742489199</v>
      </c>
      <c r="Q4663">
        <v>0.126990396471761</v>
      </c>
    </row>
    <row r="4664" spans="1:17" hidden="1" x14ac:dyDescent="0.3">
      <c r="A4664" t="s">
        <v>9483</v>
      </c>
      <c r="B4664" t="s">
        <v>9484</v>
      </c>
      <c r="C4664" t="str">
        <f>IFERROR(VLOOKUP(Table1[[#This Row],[Ticker]],[1]!Table1[[Symbol]:[Industry]],2,FALSE),"-")</f>
        <v>-</v>
      </c>
      <c r="D4664" t="s">
        <v>98</v>
      </c>
      <c r="E4664">
        <v>5.5353750000000002</v>
      </c>
      <c r="F4664">
        <v>4.3499999999999996</v>
      </c>
      <c r="G4664">
        <v>-111.94852563735699</v>
      </c>
      <c r="I4664">
        <v>-22.3122906761782</v>
      </c>
      <c r="K4664">
        <v>17.265326357059401</v>
      </c>
      <c r="L4664">
        <v>64.568764294626902</v>
      </c>
      <c r="M4664">
        <v>49.458628392849597</v>
      </c>
      <c r="N4664">
        <v>0.891891891891891</v>
      </c>
      <c r="O4664">
        <v>645.97701149425302</v>
      </c>
      <c r="P4664">
        <v>10.126582278480999</v>
      </c>
    </row>
    <row r="4665" spans="1:17" hidden="1" x14ac:dyDescent="0.3">
      <c r="A4665" t="s">
        <v>9485</v>
      </c>
      <c r="B4665" t="s">
        <v>9486</v>
      </c>
      <c r="C4665" t="str">
        <f>IFERROR(VLOOKUP(Table1[[#This Row],[Ticker]],[1]!Table1[[Symbol]:[Industry]],2,FALSE),"-")</f>
        <v>-</v>
      </c>
      <c r="D4665" t="s">
        <v>75</v>
      </c>
      <c r="E4665">
        <v>5.5311750000000002</v>
      </c>
      <c r="F4665">
        <v>5.49</v>
      </c>
      <c r="G4665">
        <v>-31.507610620170801</v>
      </c>
      <c r="H4665">
        <v>-6.7851561599558403</v>
      </c>
      <c r="I4665">
        <v>-22.297129972721599</v>
      </c>
      <c r="J4665">
        <v>1.2703926977705899</v>
      </c>
      <c r="K4665">
        <v>5.8172014116660398</v>
      </c>
      <c r="L4665">
        <v>5.9503302626594099</v>
      </c>
      <c r="M4665">
        <v>39.202988224145798</v>
      </c>
      <c r="N4665">
        <v>1.98430091554337</v>
      </c>
      <c r="O4665">
        <v>41.894353369763103</v>
      </c>
      <c r="P4665">
        <v>21.999999999999901</v>
      </c>
      <c r="Q4665">
        <v>3.6016393929621998E-2</v>
      </c>
    </row>
    <row r="4666" spans="1:17" hidden="1" x14ac:dyDescent="0.3">
      <c r="A4666" t="s">
        <v>9487</v>
      </c>
      <c r="B4666" t="s">
        <v>9488</v>
      </c>
      <c r="C4666" t="str">
        <f>IFERROR(VLOOKUP(Table1[[#This Row],[Ticker]],[1]!Table1[[Symbol]:[Industry]],2,FALSE),"-")</f>
        <v>-</v>
      </c>
      <c r="D4666" t="s">
        <v>546</v>
      </c>
      <c r="E4666">
        <v>5.5078500000000004</v>
      </c>
      <c r="F4666">
        <v>10.95</v>
      </c>
      <c r="G4666">
        <v>140.422934562801</v>
      </c>
      <c r="H4666">
        <v>2.88362264188746</v>
      </c>
      <c r="I4666">
        <v>145.64404649786599</v>
      </c>
      <c r="J4666">
        <v>-1.7296073022294001</v>
      </c>
      <c r="K4666">
        <v>10.1321186102582</v>
      </c>
      <c r="L4666">
        <v>8.0042059412850506</v>
      </c>
      <c r="M4666">
        <v>74.7435258484998</v>
      </c>
      <c r="N4666">
        <v>1.2768697964984099</v>
      </c>
      <c r="O4666">
        <v>7.3059360730593603</v>
      </c>
      <c r="P4666">
        <v>236.923076923076</v>
      </c>
      <c r="Q4666">
        <v>0.14055204548510999</v>
      </c>
    </row>
    <row r="4667" spans="1:17" hidden="1" x14ac:dyDescent="0.3">
      <c r="A4667" t="s">
        <v>9489</v>
      </c>
      <c r="B4667" t="s">
        <v>9490</v>
      </c>
      <c r="C4667" t="str">
        <f>IFERROR(VLOOKUP(Table1[[#This Row],[Ticker]],[1]!Table1[[Symbol]:[Industry]],2,FALSE),"-")</f>
        <v>-</v>
      </c>
      <c r="D4667" t="s">
        <v>140</v>
      </c>
      <c r="E4667">
        <v>5.4974999999999996</v>
      </c>
      <c r="F4667">
        <v>7.33</v>
      </c>
      <c r="G4667">
        <v>-84.449746609181801</v>
      </c>
      <c r="H4667">
        <v>-11.6146682116901</v>
      </c>
      <c r="I4667">
        <v>-63.136345658996099</v>
      </c>
      <c r="J4667">
        <v>6.2633996907775904</v>
      </c>
      <c r="K4667">
        <v>8.1397145901369292</v>
      </c>
      <c r="L4667">
        <v>11.959276997793999</v>
      </c>
      <c r="M4667">
        <v>59.477314792910803</v>
      </c>
      <c r="N4667">
        <v>1.6298342541436399</v>
      </c>
      <c r="O4667">
        <v>210.23192360163699</v>
      </c>
      <c r="P4667">
        <v>15.981012658227799</v>
      </c>
    </row>
    <row r="4668" spans="1:17" hidden="1" x14ac:dyDescent="0.3">
      <c r="A4668" t="s">
        <v>9491</v>
      </c>
      <c r="B4668" t="s">
        <v>9492</v>
      </c>
      <c r="C4668" t="str">
        <f>IFERROR(VLOOKUP(Table1[[#This Row],[Ticker]],[1]!Table1[[Symbol]:[Industry]],2,FALSE),"-")</f>
        <v>-</v>
      </c>
      <c r="D4668" t="s">
        <v>546</v>
      </c>
      <c r="E4668">
        <v>5.4878999999999998</v>
      </c>
      <c r="F4668">
        <v>16.63</v>
      </c>
      <c r="G4668">
        <v>-35.071462620504903</v>
      </c>
      <c r="H4668">
        <v>-7.4994418742415601</v>
      </c>
      <c r="I4668">
        <v>-12.0030123256628</v>
      </c>
      <c r="J4668">
        <v>-1.2750618476839399</v>
      </c>
      <c r="K4668">
        <v>16.637511765395001</v>
      </c>
      <c r="L4668">
        <v>16.744383583247199</v>
      </c>
      <c r="M4668">
        <v>2.3131596830000001E-6</v>
      </c>
      <c r="O4668">
        <v>16.295850871918201</v>
      </c>
      <c r="P4668">
        <v>0</v>
      </c>
    </row>
    <row r="4669" spans="1:17" hidden="1" x14ac:dyDescent="0.3">
      <c r="A4669" t="s">
        <v>9493</v>
      </c>
      <c r="B4669" t="s">
        <v>9494</v>
      </c>
      <c r="C4669" t="str">
        <f>IFERROR(VLOOKUP(Table1[[#This Row],[Ticker]],[1]!Table1[[Symbol]:[Industry]],2,FALSE),"-")</f>
        <v>-</v>
      </c>
      <c r="D4669" t="s">
        <v>130</v>
      </c>
      <c r="E4669">
        <v>5.4837499999999997</v>
      </c>
      <c r="F4669">
        <v>10.25</v>
      </c>
      <c r="G4669">
        <v>-2.0083974386472199</v>
      </c>
      <c r="H4669">
        <v>-14.6075236658676</v>
      </c>
      <c r="I4669">
        <v>-11.414199764328099</v>
      </c>
      <c r="J4669">
        <v>-11.5290599662164</v>
      </c>
      <c r="K4669">
        <v>10.327207993838501</v>
      </c>
      <c r="L4669">
        <v>10.119487659854601</v>
      </c>
      <c r="M4669">
        <v>48.142689577272002</v>
      </c>
      <c r="N4669">
        <v>1.8249752750035499</v>
      </c>
      <c r="O4669">
        <v>26.829268292682901</v>
      </c>
      <c r="P4669">
        <v>30.2414231257941</v>
      </c>
      <c r="Q4669">
        <v>1.6626744766409999E-3</v>
      </c>
    </row>
    <row r="4670" spans="1:17" hidden="1" x14ac:dyDescent="0.3">
      <c r="A4670" t="s">
        <v>9495</v>
      </c>
      <c r="B4670" t="s">
        <v>9496</v>
      </c>
      <c r="C4670" t="str">
        <f>IFERROR(VLOOKUP(Table1[[#This Row],[Ticker]],[1]!Table1[[Symbol]:[Industry]],2,FALSE),"-")</f>
        <v>-</v>
      </c>
      <c r="E4670">
        <v>5.4695999999999998</v>
      </c>
      <c r="F4670">
        <v>12</v>
      </c>
      <c r="G4670">
        <v>30.490391377831099</v>
      </c>
      <c r="H4670">
        <v>32.687474013608899</v>
      </c>
      <c r="I4670">
        <v>-2.9121032347537099</v>
      </c>
      <c r="J4670">
        <v>-1.2750618476839399</v>
      </c>
      <c r="K4670">
        <v>11.1934275278883</v>
      </c>
      <c r="L4670">
        <v>10.925169762078401</v>
      </c>
      <c r="M4670">
        <v>66.943267162723302</v>
      </c>
      <c r="N4670">
        <v>0.19155844155844101</v>
      </c>
      <c r="O4670">
        <v>33.3333333333333</v>
      </c>
      <c r="P4670">
        <v>55.8441558441558</v>
      </c>
    </row>
    <row r="4671" spans="1:17" hidden="1" x14ac:dyDescent="0.3">
      <c r="A4671" t="s">
        <v>9497</v>
      </c>
      <c r="B4671" t="s">
        <v>9498</v>
      </c>
      <c r="C4671" t="str">
        <f>IFERROR(VLOOKUP(Table1[[#This Row],[Ticker]],[1]!Table1[[Symbol]:[Industry]],2,FALSE),"-")</f>
        <v>-</v>
      </c>
      <c r="D4671" t="s">
        <v>75</v>
      </c>
      <c r="E4671">
        <v>5.4543780000000002</v>
      </c>
      <c r="F4671">
        <v>5.4</v>
      </c>
      <c r="G4671">
        <v>-43.4114275922731</v>
      </c>
      <c r="H4671">
        <v>-8.7791493696711598</v>
      </c>
      <c r="I4671">
        <v>-34.860155182805599</v>
      </c>
      <c r="J4671">
        <v>2.5710919984699001</v>
      </c>
      <c r="K4671">
        <v>5.5597675859839697</v>
      </c>
      <c r="L4671">
        <v>5.9989083921491</v>
      </c>
      <c r="M4671">
        <v>53.195572510721099</v>
      </c>
      <c r="N4671">
        <v>1.7048317435393701</v>
      </c>
      <c r="O4671">
        <v>34.4444444444444</v>
      </c>
      <c r="P4671">
        <v>10.204081632653001</v>
      </c>
      <c r="Q4671">
        <v>1.9459488706526001E-2</v>
      </c>
    </row>
    <row r="4672" spans="1:17" hidden="1" x14ac:dyDescent="0.3">
      <c r="A4672" t="s">
        <v>9499</v>
      </c>
      <c r="B4672" t="s">
        <v>9500</v>
      </c>
      <c r="C4672" t="str">
        <f>IFERROR(VLOOKUP(Table1[[#This Row],[Ticker]],[1]!Table1[[Symbol]:[Industry]],2,FALSE),"-")</f>
        <v>-</v>
      </c>
      <c r="D4672" t="s">
        <v>259</v>
      </c>
      <c r="E4672">
        <v>5.4474304</v>
      </c>
      <c r="F4672">
        <v>5.82</v>
      </c>
      <c r="G4672">
        <v>31.1611293428852</v>
      </c>
      <c r="H4672">
        <v>0.45072965967572598</v>
      </c>
      <c r="I4672">
        <v>47.884114639750997</v>
      </c>
      <c r="J4672">
        <v>-1.7679983912052499</v>
      </c>
      <c r="K4672">
        <v>4.4670308741481399</v>
      </c>
      <c r="L4672">
        <v>3.8068649507296799</v>
      </c>
      <c r="M4672">
        <v>98.632139639191607</v>
      </c>
      <c r="N4672">
        <v>1.02718744016848</v>
      </c>
      <c r="O4672">
        <v>0</v>
      </c>
      <c r="P4672">
        <v>99.315068493150704</v>
      </c>
    </row>
    <row r="4673" spans="1:17" hidden="1" x14ac:dyDescent="0.3">
      <c r="A4673" t="s">
        <v>9501</v>
      </c>
      <c r="B4673" t="s">
        <v>9502</v>
      </c>
      <c r="C4673" t="str">
        <f>IFERROR(VLOOKUP(Table1[[#This Row],[Ticker]],[1]!Table1[[Symbol]:[Industry]],2,FALSE),"-")</f>
        <v>-</v>
      </c>
      <c r="E4673">
        <v>5.4176580000000003</v>
      </c>
      <c r="F4673">
        <v>0.82</v>
      </c>
      <c r="G4673">
        <v>-13.024997343037001</v>
      </c>
      <c r="H4673">
        <v>14.167224792425101</v>
      </c>
      <c r="I4673">
        <v>-12.0030123256628</v>
      </c>
      <c r="J4673">
        <v>9.3309987583766496</v>
      </c>
      <c r="K4673">
        <v>0.65608881239708206</v>
      </c>
      <c r="L4673">
        <v>0.68320450048452097</v>
      </c>
      <c r="M4673">
        <v>85.170087686478496</v>
      </c>
      <c r="N4673">
        <v>1.7434679443544101</v>
      </c>
      <c r="O4673">
        <v>13.414634146341401</v>
      </c>
      <c r="P4673">
        <v>51.851851851851798</v>
      </c>
      <c r="Q4673">
        <v>-4.4051578797915998E-2</v>
      </c>
    </row>
    <row r="4674" spans="1:17" hidden="1" x14ac:dyDescent="0.3">
      <c r="A4674" t="s">
        <v>9503</v>
      </c>
      <c r="B4674" t="s">
        <v>9504</v>
      </c>
      <c r="C4674" t="str">
        <f>IFERROR(VLOOKUP(Table1[[#This Row],[Ticker]],[1]!Table1[[Symbol]:[Industry]],2,FALSE),"-")</f>
        <v>-</v>
      </c>
      <c r="D4674" t="s">
        <v>718</v>
      </c>
      <c r="E4674">
        <v>5.4082145400000003</v>
      </c>
      <c r="F4674">
        <v>31.47</v>
      </c>
      <c r="G4674">
        <v>17.0759726143643</v>
      </c>
      <c r="H4674">
        <v>1.5819777499755601</v>
      </c>
      <c r="I4674">
        <v>16.708644116054899</v>
      </c>
      <c r="J4674">
        <v>0.54371048099420305</v>
      </c>
      <c r="K4674">
        <v>29.546902617014599</v>
      </c>
      <c r="L4674">
        <v>26.123838929753902</v>
      </c>
      <c r="M4674">
        <v>52.608347411978002</v>
      </c>
      <c r="N4674">
        <v>1.0093690258135599</v>
      </c>
      <c r="O4674">
        <v>4.0991420400381298</v>
      </c>
      <c r="P4674">
        <v>46.850209986000898</v>
      </c>
    </row>
    <row r="4675" spans="1:17" hidden="1" x14ac:dyDescent="0.3">
      <c r="A4675" t="s">
        <v>9505</v>
      </c>
      <c r="B4675" t="s">
        <v>9506</v>
      </c>
      <c r="C4675" t="str">
        <f>IFERROR(VLOOKUP(Table1[[#This Row],[Ticker]],[1]!Table1[[Symbol]:[Industry]],2,FALSE),"-")</f>
        <v>-</v>
      </c>
      <c r="E4675">
        <v>5.4001799999999998</v>
      </c>
      <c r="F4675">
        <v>0.6</v>
      </c>
      <c r="G4675">
        <v>-25.353764466324701</v>
      </c>
      <c r="H4675">
        <v>6.29366157403431</v>
      </c>
      <c r="I4675">
        <v>-48.173225091620203</v>
      </c>
      <c r="J4675">
        <v>12.5180416005919</v>
      </c>
      <c r="K4675">
        <v>0.61537662502705803</v>
      </c>
      <c r="L4675">
        <v>0.69159050651001797</v>
      </c>
      <c r="M4675">
        <v>45.927707333685603</v>
      </c>
      <c r="N4675">
        <v>2.4939348038312001</v>
      </c>
      <c r="O4675">
        <v>60</v>
      </c>
      <c r="P4675">
        <v>13.207547169811299</v>
      </c>
      <c r="Q4675">
        <v>5.0635234280942E-2</v>
      </c>
    </row>
    <row r="4676" spans="1:17" hidden="1" x14ac:dyDescent="0.3">
      <c r="A4676" t="s">
        <v>9507</v>
      </c>
      <c r="B4676" t="s">
        <v>9508</v>
      </c>
      <c r="C4676" t="str">
        <f>IFERROR(VLOOKUP(Table1[[#This Row],[Ticker]],[1]!Table1[[Symbol]:[Industry]],2,FALSE),"-")</f>
        <v>-</v>
      </c>
      <c r="D4676" t="s">
        <v>546</v>
      </c>
      <c r="E4676">
        <v>5.3752079999999998</v>
      </c>
      <c r="F4676">
        <v>5.8</v>
      </c>
      <c r="G4676">
        <v>-2.4724085341213198</v>
      </c>
      <c r="H4676">
        <v>-14.9954546334122</v>
      </c>
      <c r="I4676">
        <v>-21.519392980888998</v>
      </c>
      <c r="J4676">
        <v>-13.2629222422211</v>
      </c>
      <c r="K4676">
        <v>6.4435696369801096</v>
      </c>
      <c r="L4676">
        <v>6.1335906185616302</v>
      </c>
      <c r="M4676">
        <v>30.3860879873512</v>
      </c>
      <c r="N4676">
        <v>1.2197354204192301</v>
      </c>
      <c r="O4676">
        <v>51.8965517241379</v>
      </c>
      <c r="P4676">
        <v>96.610169491525397</v>
      </c>
      <c r="Q4676">
        <v>3.9854695556727E-2</v>
      </c>
    </row>
    <row r="4677" spans="1:17" hidden="1" x14ac:dyDescent="0.3">
      <c r="A4677" t="s">
        <v>9509</v>
      </c>
      <c r="B4677" t="s">
        <v>9510</v>
      </c>
      <c r="C4677" t="str">
        <f>IFERROR(VLOOKUP(Table1[[#This Row],[Ticker]],[1]!Table1[[Symbol]:[Industry]],2,FALSE),"-")</f>
        <v>-</v>
      </c>
      <c r="D4677" t="s">
        <v>457</v>
      </c>
      <c r="E4677">
        <v>5.3746384439999897</v>
      </c>
      <c r="F4677">
        <v>5.34</v>
      </c>
      <c r="G4677">
        <v>13.347534234973899</v>
      </c>
      <c r="H4677">
        <v>27.763716020495199</v>
      </c>
      <c r="I4677">
        <v>-15.4388170272903</v>
      </c>
      <c r="J4677">
        <v>1.5249381523160399</v>
      </c>
      <c r="K4677">
        <v>4.8266858685421097</v>
      </c>
      <c r="L4677">
        <v>5.6060518468353502</v>
      </c>
      <c r="M4677">
        <v>75.774617820569802</v>
      </c>
      <c r="N4677">
        <v>0.93772324665057205</v>
      </c>
      <c r="O4677">
        <v>26.779026217228399</v>
      </c>
      <c r="P4677">
        <v>40.5263157894736</v>
      </c>
      <c r="Q4677">
        <v>-5.8117690688501998E-2</v>
      </c>
    </row>
    <row r="4678" spans="1:17" hidden="1" x14ac:dyDescent="0.3">
      <c r="A4678" t="s">
        <v>9511</v>
      </c>
      <c r="B4678" t="s">
        <v>9512</v>
      </c>
      <c r="C4678" t="str">
        <f>IFERROR(VLOOKUP(Table1[[#This Row],[Ticker]],[1]!Table1[[Symbol]:[Industry]],2,FALSE),"-")</f>
        <v>-</v>
      </c>
      <c r="D4678" t="s">
        <v>718</v>
      </c>
      <c r="E4678">
        <v>5.3691015169999998</v>
      </c>
      <c r="F4678">
        <v>113.6</v>
      </c>
      <c r="G4678">
        <v>9.9648775825138607</v>
      </c>
      <c r="H4678">
        <v>0.40614074097012398</v>
      </c>
      <c r="I4678">
        <v>5.2917734254987803</v>
      </c>
      <c r="J4678">
        <v>1.12493815231605</v>
      </c>
      <c r="K4678">
        <v>109.271621197446</v>
      </c>
      <c r="L4678">
        <v>99.311270062924294</v>
      </c>
      <c r="M4678">
        <v>48.897049978633802</v>
      </c>
      <c r="N4678">
        <v>1.1485790988012601</v>
      </c>
      <c r="O4678">
        <v>1.6285211267605699</v>
      </c>
      <c r="P4678">
        <v>38.536585365853597</v>
      </c>
    </row>
    <row r="4679" spans="1:17" hidden="1" x14ac:dyDescent="0.3">
      <c r="A4679" t="s">
        <v>9513</v>
      </c>
      <c r="B4679" t="s">
        <v>9514</v>
      </c>
      <c r="C4679" t="str">
        <f>IFERROR(VLOOKUP(Table1[[#This Row],[Ticker]],[1]!Table1[[Symbol]:[Industry]],2,FALSE),"-")</f>
        <v>-</v>
      </c>
      <c r="D4679" t="s">
        <v>401</v>
      </c>
      <c r="E4679">
        <v>5.3639999999999999</v>
      </c>
      <c r="F4679">
        <v>14.9</v>
      </c>
      <c r="G4679">
        <v>-44.066257646902997</v>
      </c>
      <c r="H4679">
        <v>-13.7494418742415</v>
      </c>
      <c r="I4679">
        <v>-23.523202349415701</v>
      </c>
      <c r="J4679">
        <v>-1.07466104608074</v>
      </c>
      <c r="K4679">
        <v>16.2008948923079</v>
      </c>
      <c r="L4679">
        <v>17.2406145421931</v>
      </c>
      <c r="M4679">
        <v>37.196869318208201</v>
      </c>
      <c r="N4679">
        <v>1.3949596767844701</v>
      </c>
      <c r="O4679">
        <v>38.590604026845597</v>
      </c>
      <c r="P4679">
        <v>3.3287101248266202</v>
      </c>
      <c r="Q4679">
        <v>1.1405535555625001E-2</v>
      </c>
    </row>
    <row r="4680" spans="1:17" hidden="1" x14ac:dyDescent="0.3">
      <c r="A4680" t="s">
        <v>9515</v>
      </c>
      <c r="B4680" t="s">
        <v>9516</v>
      </c>
      <c r="C4680" t="str">
        <f>IFERROR(VLOOKUP(Table1[[#This Row],[Ticker]],[1]!Table1[[Symbol]:[Industry]],2,FALSE),"-")</f>
        <v>-</v>
      </c>
      <c r="D4680" t="s">
        <v>140</v>
      </c>
      <c r="E4680">
        <v>5.3138464000000001</v>
      </c>
      <c r="F4680">
        <v>7.13</v>
      </c>
      <c r="G4680">
        <v>-6.52043113299138</v>
      </c>
      <c r="H4680">
        <v>-20.596137100679702</v>
      </c>
      <c r="I4680">
        <v>20.034024711374201</v>
      </c>
      <c r="J4680">
        <v>-5.4585976101670797</v>
      </c>
      <c r="K4680">
        <v>7.9447947028237502</v>
      </c>
      <c r="L4680">
        <v>7.3050009383843797</v>
      </c>
      <c r="M4680">
        <v>23.6072172184459</v>
      </c>
      <c r="N4680">
        <v>0.48749278584101002</v>
      </c>
      <c r="O4680">
        <v>57.223001402524503</v>
      </c>
      <c r="P4680">
        <v>82.820512820512803</v>
      </c>
      <c r="Q4680">
        <v>7.8104232865793002E-2</v>
      </c>
    </row>
    <row r="4681" spans="1:17" hidden="1" x14ac:dyDescent="0.3">
      <c r="A4681" t="s">
        <v>9517</v>
      </c>
      <c r="B4681" t="s">
        <v>9518</v>
      </c>
      <c r="C4681" t="str">
        <f>IFERROR(VLOOKUP(Table1[[#This Row],[Ticker]],[1]!Table1[[Symbol]:[Industry]],2,FALSE),"-")</f>
        <v>-</v>
      </c>
      <c r="D4681" t="s">
        <v>718</v>
      </c>
      <c r="E4681">
        <v>5.3081630099999897</v>
      </c>
      <c r="F4681">
        <v>21.78</v>
      </c>
      <c r="G4681">
        <v>12.060351711064399</v>
      </c>
      <c r="H4681">
        <v>0.208068007181372</v>
      </c>
      <c r="I4681">
        <v>4.4675759096313197</v>
      </c>
      <c r="J4681">
        <v>1.7982242043255201</v>
      </c>
      <c r="K4681">
        <v>20.384338931961398</v>
      </c>
      <c r="L4681">
        <v>18.708794832215901</v>
      </c>
      <c r="M4681">
        <v>49.829539143146199</v>
      </c>
      <c r="N4681">
        <v>0.56591937028275296</v>
      </c>
      <c r="O4681">
        <v>9.2745638200183596</v>
      </c>
      <c r="P4681">
        <v>40.516129032258</v>
      </c>
    </row>
    <row r="4682" spans="1:17" hidden="1" x14ac:dyDescent="0.3">
      <c r="A4682" t="s">
        <v>9519</v>
      </c>
      <c r="B4682" t="s">
        <v>9520</v>
      </c>
      <c r="C4682" t="str">
        <f>IFERROR(VLOOKUP(Table1[[#This Row],[Ticker]],[1]!Table1[[Symbol]:[Industry]],2,FALSE),"-")</f>
        <v>-</v>
      </c>
      <c r="D4682" t="s">
        <v>457</v>
      </c>
      <c r="E4682">
        <v>5.2827371999999997</v>
      </c>
      <c r="F4682">
        <v>4.1100000000000003</v>
      </c>
      <c r="G4682">
        <v>-51.791322711643602</v>
      </c>
      <c r="H4682">
        <v>-17.152988708373801</v>
      </c>
      <c r="I4682">
        <v>-42.027297057715103</v>
      </c>
      <c r="J4682">
        <v>-5.2891251517686202</v>
      </c>
      <c r="K4682">
        <v>5.5022512887356498</v>
      </c>
      <c r="L4682">
        <v>6.2975189557475897</v>
      </c>
      <c r="M4682">
        <v>67.035193877621296</v>
      </c>
      <c r="N4682">
        <v>1.5099966156459299</v>
      </c>
      <c r="O4682">
        <v>48.175182481751797</v>
      </c>
      <c r="P4682">
        <v>0</v>
      </c>
      <c r="Q4682">
        <v>-3.4776881309304002E-2</v>
      </c>
    </row>
    <row r="4683" spans="1:17" hidden="1" x14ac:dyDescent="0.3">
      <c r="A4683" t="s">
        <v>9521</v>
      </c>
      <c r="B4683" t="s">
        <v>9522</v>
      </c>
      <c r="C4683" t="str">
        <f>IFERROR(VLOOKUP(Table1[[#This Row],[Ticker]],[1]!Table1[[Symbol]:[Industry]],2,FALSE),"-")</f>
        <v>-</v>
      </c>
      <c r="D4683" t="s">
        <v>46</v>
      </c>
      <c r="E4683">
        <v>5.271795</v>
      </c>
      <c r="F4683">
        <v>17.37</v>
      </c>
      <c r="G4683">
        <v>-42.044411948339103</v>
      </c>
      <c r="H4683">
        <v>7.6099020621401499</v>
      </c>
      <c r="I4683">
        <v>-16.458457870217199</v>
      </c>
      <c r="J4683">
        <v>-4.7750618476839399</v>
      </c>
      <c r="K4683">
        <v>18.4821138302202</v>
      </c>
      <c r="L4683">
        <v>18.925325667284099</v>
      </c>
      <c r="M4683">
        <v>42.938496798981802</v>
      </c>
      <c r="N4683">
        <v>1.45267597122487</v>
      </c>
      <c r="O4683">
        <v>45.077720207253797</v>
      </c>
      <c r="P4683">
        <v>33.615384615384599</v>
      </c>
      <c r="Q4683">
        <v>0.13748104863435401</v>
      </c>
    </row>
    <row r="4684" spans="1:17" hidden="1" x14ac:dyDescent="0.3">
      <c r="A4684" t="s">
        <v>9523</v>
      </c>
      <c r="B4684" t="s">
        <v>9524</v>
      </c>
      <c r="C4684" t="str">
        <f>IFERROR(VLOOKUP(Table1[[#This Row],[Ticker]],[1]!Table1[[Symbol]:[Industry]],2,FALSE),"-")</f>
        <v>-</v>
      </c>
      <c r="D4684" t="s">
        <v>546</v>
      </c>
      <c r="E4684">
        <v>5.2651199999999996</v>
      </c>
      <c r="F4684">
        <v>17.27</v>
      </c>
      <c r="G4684">
        <v>89.624472333118504</v>
      </c>
      <c r="H4684">
        <v>0.57066722642179801</v>
      </c>
      <c r="I4684">
        <v>2.7837753029564598</v>
      </c>
      <c r="J4684">
        <v>-1.7679983912052499</v>
      </c>
      <c r="K4684">
        <v>13.636118310646699</v>
      </c>
      <c r="L4684">
        <v>10.943724307916099</v>
      </c>
      <c r="M4684">
        <v>99.999890696814305</v>
      </c>
      <c r="N4684">
        <v>1.0708478513356501</v>
      </c>
      <c r="O4684">
        <v>0</v>
      </c>
      <c r="P4684">
        <v>120.280612244897</v>
      </c>
    </row>
    <row r="4685" spans="1:17" hidden="1" x14ac:dyDescent="0.3">
      <c r="A4685" t="s">
        <v>9525</v>
      </c>
      <c r="B4685" t="s">
        <v>9526</v>
      </c>
      <c r="C4685" t="str">
        <f>IFERROR(VLOOKUP(Table1[[#This Row],[Ticker]],[1]!Table1[[Symbol]:[Industry]],2,FALSE),"-")</f>
        <v>-</v>
      </c>
      <c r="D4685" t="s">
        <v>539</v>
      </c>
      <c r="E4685">
        <v>5.2044280000000001</v>
      </c>
      <c r="F4685">
        <v>15.16</v>
      </c>
      <c r="G4685">
        <v>745.91060334976703</v>
      </c>
      <c r="H4685">
        <v>27.6823763075766</v>
      </c>
      <c r="I4685">
        <v>68.473178150527602</v>
      </c>
      <c r="J4685">
        <v>6.8703926977705896</v>
      </c>
      <c r="K4685">
        <v>11.799304512457301</v>
      </c>
      <c r="L4685">
        <v>8.7218996058255893</v>
      </c>
      <c r="M4685">
        <v>94.933324895839604</v>
      </c>
      <c r="N4685">
        <v>1.48635164587432</v>
      </c>
      <c r="O4685">
        <v>0</v>
      </c>
      <c r="P4685">
        <v>771.26436781609198</v>
      </c>
    </row>
    <row r="4686" spans="1:17" hidden="1" x14ac:dyDescent="0.3">
      <c r="A4686" t="s">
        <v>9527</v>
      </c>
      <c r="B4686" t="s">
        <v>9528</v>
      </c>
      <c r="C4686" t="str">
        <f>IFERROR(VLOOKUP(Table1[[#This Row],[Ticker]],[1]!Table1[[Symbol]:[Industry]],2,FALSE),"-")</f>
        <v>-</v>
      </c>
      <c r="D4686" t="s">
        <v>1798</v>
      </c>
      <c r="E4686">
        <v>5.2001975939999996</v>
      </c>
      <c r="F4686">
        <v>1.58</v>
      </c>
      <c r="G4686">
        <v>25.122426009865698</v>
      </c>
      <c r="H4686">
        <v>5.3577009829013003</v>
      </c>
      <c r="I4686">
        <v>38.473178150527602</v>
      </c>
      <c r="J4686">
        <v>-1.2750618476839399</v>
      </c>
      <c r="K4686">
        <v>1.3245611135374</v>
      </c>
      <c r="L4686">
        <v>1.1156921042242001</v>
      </c>
      <c r="M4686">
        <v>31.6145947803398</v>
      </c>
      <c r="N4686">
        <v>0.89349733069453796</v>
      </c>
      <c r="O4686">
        <v>23.4177215189873</v>
      </c>
      <c r="P4686">
        <v>110.666666666666</v>
      </c>
      <c r="Q4686">
        <v>6.2898790827304998E-2</v>
      </c>
    </row>
    <row r="4687" spans="1:17" hidden="1" x14ac:dyDescent="0.3">
      <c r="A4687" t="s">
        <v>9529</v>
      </c>
      <c r="B4687" t="s">
        <v>9530</v>
      </c>
      <c r="C4687" t="str">
        <f>IFERROR(VLOOKUP(Table1[[#This Row],[Ticker]],[1]!Table1[[Symbol]:[Industry]],2,FALSE),"-")</f>
        <v>-</v>
      </c>
      <c r="D4687" t="s">
        <v>21</v>
      </c>
      <c r="E4687">
        <v>5.1806969699999996</v>
      </c>
      <c r="F4687">
        <v>3.27</v>
      </c>
      <c r="G4687">
        <v>19.979568867008599</v>
      </c>
      <c r="H4687">
        <v>-0.286327120143195</v>
      </c>
      <c r="I4687">
        <v>-8.1934885161389897</v>
      </c>
      <c r="J4687">
        <v>-2.78108594406948</v>
      </c>
      <c r="K4687">
        <v>3.2166078168450198</v>
      </c>
      <c r="M4687">
        <v>85.934438720169197</v>
      </c>
      <c r="N4687">
        <v>2.8062343666625802</v>
      </c>
      <c r="O4687">
        <v>43.730886850152899</v>
      </c>
      <c r="P4687">
        <v>67.692307692307693</v>
      </c>
      <c r="Q4687">
        <v>5.2859698957019002E-2</v>
      </c>
    </row>
    <row r="4688" spans="1:17" hidden="1" x14ac:dyDescent="0.3">
      <c r="A4688" t="s">
        <v>9531</v>
      </c>
      <c r="B4688" t="s">
        <v>9532</v>
      </c>
      <c r="C4688" t="str">
        <f>IFERROR(VLOOKUP(Table1[[#This Row],[Ticker]],[1]!Table1[[Symbol]:[Industry]],2,FALSE),"-")</f>
        <v>-</v>
      </c>
      <c r="D4688" t="s">
        <v>686</v>
      </c>
      <c r="E4688">
        <v>5.1558049199999996</v>
      </c>
      <c r="F4688">
        <v>1717.8</v>
      </c>
      <c r="G4688">
        <v>-36.555625412305503</v>
      </c>
      <c r="H4688">
        <v>-21.865167226907101</v>
      </c>
      <c r="I4688">
        <v>11.521958011949</v>
      </c>
      <c r="J4688">
        <v>-14.021728514350601</v>
      </c>
      <c r="K4688">
        <v>1802.0687077636101</v>
      </c>
      <c r="L4688">
        <v>1671.2367611026</v>
      </c>
      <c r="M4688">
        <v>38.453495994079901</v>
      </c>
      <c r="N4688">
        <v>1.18</v>
      </c>
      <c r="O4688">
        <v>21.428571428571399</v>
      </c>
      <c r="P4688">
        <v>98.360277136258603</v>
      </c>
      <c r="Q4688">
        <v>0.11289618398222399</v>
      </c>
    </row>
    <row r="4689" spans="1:17" hidden="1" x14ac:dyDescent="0.3">
      <c r="A4689" t="s">
        <v>9533</v>
      </c>
      <c r="B4689" t="s">
        <v>9534</v>
      </c>
      <c r="C4689" t="str">
        <f>IFERROR(VLOOKUP(Table1[[#This Row],[Ticker]],[1]!Table1[[Symbol]:[Industry]],2,FALSE),"-")</f>
        <v>-</v>
      </c>
      <c r="D4689" t="s">
        <v>546</v>
      </c>
      <c r="E4689">
        <v>5.1246299999999998</v>
      </c>
      <c r="F4689">
        <v>6.9</v>
      </c>
      <c r="G4689">
        <v>3.37757881725737</v>
      </c>
      <c r="H4689">
        <v>-4.0757614177508303</v>
      </c>
      <c r="I4689">
        <v>37.347637024986497</v>
      </c>
      <c r="J4689">
        <v>14.724938152316</v>
      </c>
      <c r="K4689">
        <v>6.0827586461146899</v>
      </c>
      <c r="L4689">
        <v>5.7670724603703203</v>
      </c>
      <c r="M4689">
        <v>66.818486542649595</v>
      </c>
      <c r="N4689">
        <v>2.1699604743082999</v>
      </c>
      <c r="O4689">
        <v>43.188405797101403</v>
      </c>
      <c r="P4689">
        <v>112.30769230769199</v>
      </c>
    </row>
    <row r="4690" spans="1:17" hidden="1" x14ac:dyDescent="0.3">
      <c r="A4690" t="s">
        <v>9535</v>
      </c>
      <c r="B4690" t="s">
        <v>9536</v>
      </c>
      <c r="C4690" t="str">
        <f>IFERROR(VLOOKUP(Table1[[#This Row],[Ticker]],[1]!Table1[[Symbol]:[Industry]],2,FALSE),"-")</f>
        <v>-</v>
      </c>
      <c r="E4690">
        <v>5.1177000000000001</v>
      </c>
      <c r="F4690">
        <v>10.25</v>
      </c>
      <c r="G4690">
        <v>-28.093138401948501</v>
      </c>
      <c r="H4690">
        <v>-4.4141352051891403</v>
      </c>
      <c r="I4690">
        <v>-15.2703184041847</v>
      </c>
      <c r="J4690">
        <v>-1.7679983912052499</v>
      </c>
      <c r="K4690">
        <v>10.627729572284499</v>
      </c>
      <c r="M4690">
        <v>99.999998210623801</v>
      </c>
      <c r="O4690">
        <v>2.4390243902439002</v>
      </c>
      <c r="P4690">
        <v>0</v>
      </c>
    </row>
    <row r="4691" spans="1:17" hidden="1" x14ac:dyDescent="0.3">
      <c r="A4691" t="s">
        <v>9537</v>
      </c>
      <c r="B4691" t="s">
        <v>9538</v>
      </c>
      <c r="C4691" t="str">
        <f>IFERROR(VLOOKUP(Table1[[#This Row],[Ticker]],[1]!Table1[[Symbol]:[Industry]],2,FALSE),"-")</f>
        <v>-</v>
      </c>
      <c r="D4691" t="s">
        <v>297</v>
      </c>
      <c r="E4691">
        <v>5.1173669999999998</v>
      </c>
      <c r="F4691">
        <v>3.03</v>
      </c>
      <c r="G4691">
        <v>42.0495504508023</v>
      </c>
      <c r="H4691">
        <v>-15.807134181933799</v>
      </c>
      <c r="I4691">
        <v>-1.82119414384463</v>
      </c>
      <c r="J4691">
        <v>-5.1460295896194301</v>
      </c>
      <c r="K4691">
        <v>3.08346917106797</v>
      </c>
      <c r="L4691">
        <v>3.4180297950459102</v>
      </c>
      <c r="M4691">
        <v>51.088137142692801</v>
      </c>
      <c r="N4691">
        <v>1.01098877682071</v>
      </c>
      <c r="O4691">
        <v>77.227722772277204</v>
      </c>
      <c r="P4691">
        <v>67.403314917127005</v>
      </c>
      <c r="Q4691">
        <v>2.1163899347944999E-2</v>
      </c>
    </row>
    <row r="4692" spans="1:17" hidden="1" x14ac:dyDescent="0.3">
      <c r="A4692" t="s">
        <v>9539</v>
      </c>
      <c r="B4692" t="s">
        <v>9540</v>
      </c>
      <c r="C4692" t="str">
        <f>IFERROR(VLOOKUP(Table1[[#This Row],[Ticker]],[1]!Table1[[Symbol]:[Industry]],2,FALSE),"-")</f>
        <v>-</v>
      </c>
      <c r="D4692" t="s">
        <v>546</v>
      </c>
      <c r="E4692">
        <v>5.1172599999999999</v>
      </c>
      <c r="F4692">
        <v>16.55</v>
      </c>
      <c r="G4692">
        <v>-25.353764466324701</v>
      </c>
      <c r="H4692">
        <v>-7.4994418742415601</v>
      </c>
      <c r="I4692">
        <v>-12.0030123256628</v>
      </c>
      <c r="J4692">
        <v>-1.2750618476839399</v>
      </c>
      <c r="K4692">
        <v>16.549999999999901</v>
      </c>
      <c r="L4692">
        <v>16.55</v>
      </c>
      <c r="M4692">
        <v>100</v>
      </c>
      <c r="O4692">
        <v>0</v>
      </c>
      <c r="P4692">
        <v>0</v>
      </c>
    </row>
    <row r="4693" spans="1:17" hidden="1" x14ac:dyDescent="0.3">
      <c r="A4693" t="s">
        <v>9541</v>
      </c>
      <c r="B4693" t="s">
        <v>9542</v>
      </c>
      <c r="C4693" t="str">
        <f>IFERROR(VLOOKUP(Table1[[#This Row],[Ticker]],[1]!Table1[[Symbol]:[Industry]],2,FALSE),"-")</f>
        <v>-</v>
      </c>
      <c r="D4693" t="s">
        <v>75</v>
      </c>
      <c r="E4693">
        <v>5.1133749999999996</v>
      </c>
      <c r="F4693">
        <v>12.5</v>
      </c>
      <c r="G4693">
        <v>-40.3197508608825</v>
      </c>
      <c r="H4693">
        <v>11.434906365530001</v>
      </c>
      <c r="I4693">
        <v>-7.83634565899614</v>
      </c>
      <c r="J4693">
        <v>-0.22413217913098801</v>
      </c>
      <c r="K4693">
        <v>11.582645638591</v>
      </c>
      <c r="L4693">
        <v>12.0949929176843</v>
      </c>
      <c r="M4693">
        <v>57.0624442299248</v>
      </c>
      <c r="N4693">
        <v>1.5118592867937299</v>
      </c>
      <c r="O4693">
        <v>22.96</v>
      </c>
      <c r="P4693">
        <v>32.275132275132201</v>
      </c>
      <c r="Q4693">
        <v>-7.5833345113139994E-2</v>
      </c>
    </row>
    <row r="4694" spans="1:17" hidden="1" x14ac:dyDescent="0.3">
      <c r="A4694" t="s">
        <v>9543</v>
      </c>
      <c r="B4694" t="s">
        <v>9544</v>
      </c>
      <c r="C4694" t="str">
        <f>IFERROR(VLOOKUP(Table1[[#This Row],[Ticker]],[1]!Table1[[Symbol]:[Industry]],2,FALSE),"-")</f>
        <v>-</v>
      </c>
      <c r="D4694" t="s">
        <v>948</v>
      </c>
      <c r="E4694">
        <v>5.1103737359999997</v>
      </c>
      <c r="F4694">
        <v>8.3699999999999992</v>
      </c>
      <c r="G4694">
        <v>-76.935962244772398</v>
      </c>
      <c r="H4694">
        <v>-24.0878396197764</v>
      </c>
      <c r="I4694">
        <v>-54.069970380224603</v>
      </c>
      <c r="J4694">
        <v>-6.7623230223062896</v>
      </c>
      <c r="K4694">
        <v>13.1144981651822</v>
      </c>
      <c r="L4694">
        <v>16.229861287600901</v>
      </c>
      <c r="M4694">
        <v>9.4865121511554893</v>
      </c>
      <c r="N4694">
        <v>1.16877393052915</v>
      </c>
      <c r="O4694">
        <v>126.403823178016</v>
      </c>
      <c r="P4694">
        <v>0</v>
      </c>
      <c r="Q4694">
        <v>-3.2069592751221003E-2</v>
      </c>
    </row>
    <row r="4695" spans="1:17" hidden="1" x14ac:dyDescent="0.3">
      <c r="A4695" t="s">
        <v>9545</v>
      </c>
      <c r="B4695" t="s">
        <v>9546</v>
      </c>
      <c r="C4695" t="str">
        <f>IFERROR(VLOOKUP(Table1[[#This Row],[Ticker]],[1]!Table1[[Symbol]:[Industry]],2,FALSE),"-")</f>
        <v>-</v>
      </c>
      <c r="D4695" t="s">
        <v>297</v>
      </c>
      <c r="E4695">
        <v>5.1064352749999999</v>
      </c>
      <c r="F4695">
        <v>175.05</v>
      </c>
      <c r="G4695">
        <v>28.7891378978034</v>
      </c>
      <c r="H4695">
        <v>0.56337603918867096</v>
      </c>
      <c r="I4695">
        <v>34.645400095604501</v>
      </c>
      <c r="J4695">
        <v>-1.7679983912052499</v>
      </c>
      <c r="K4695">
        <v>160.96455183532299</v>
      </c>
      <c r="L4695">
        <v>136.153511024512</v>
      </c>
      <c r="M4695">
        <v>99.999999999866205</v>
      </c>
      <c r="N4695">
        <v>0</v>
      </c>
      <c r="O4695">
        <v>0</v>
      </c>
      <c r="P4695">
        <v>54.501323918799599</v>
      </c>
    </row>
    <row r="4696" spans="1:17" hidden="1" x14ac:dyDescent="0.3">
      <c r="A4696" t="s">
        <v>9547</v>
      </c>
      <c r="B4696" t="s">
        <v>9548</v>
      </c>
      <c r="C4696" t="str">
        <f>IFERROR(VLOOKUP(Table1[[#This Row],[Ticker]],[1]!Table1[[Symbol]:[Industry]],2,FALSE),"-")</f>
        <v>-</v>
      </c>
      <c r="D4696" t="s">
        <v>1141</v>
      </c>
      <c r="E4696">
        <v>5.0830000000000002</v>
      </c>
      <c r="F4696">
        <v>2.99</v>
      </c>
      <c r="G4696">
        <v>32.847293734733498</v>
      </c>
      <c r="H4696">
        <v>-8.8980432728429601</v>
      </c>
      <c r="I4696">
        <v>-22.213222535873001</v>
      </c>
      <c r="J4696">
        <v>-0.91918996156295596</v>
      </c>
      <c r="K4696">
        <v>2.99436913027473</v>
      </c>
      <c r="L4696">
        <v>3.0037433938266198</v>
      </c>
      <c r="M4696">
        <v>56.282372512956798</v>
      </c>
      <c r="N4696">
        <v>1.9001338517728801</v>
      </c>
      <c r="O4696">
        <v>48.829431438127003</v>
      </c>
      <c r="P4696">
        <v>74.853801169590596</v>
      </c>
      <c r="Q4696">
        <v>1.5266396510684999E-2</v>
      </c>
    </row>
    <row r="4697" spans="1:17" hidden="1" x14ac:dyDescent="0.3">
      <c r="A4697" t="s">
        <v>9549</v>
      </c>
      <c r="B4697" t="s">
        <v>9550</v>
      </c>
      <c r="C4697" t="str">
        <f>IFERROR(VLOOKUP(Table1[[#This Row],[Ticker]],[1]!Table1[[Symbol]:[Industry]],2,FALSE),"-")</f>
        <v>-</v>
      </c>
      <c r="D4697" t="s">
        <v>98</v>
      </c>
      <c r="E4697">
        <v>5.0793561</v>
      </c>
      <c r="F4697">
        <v>22.97</v>
      </c>
      <c r="G4697">
        <v>224.79867455806499</v>
      </c>
      <c r="H4697">
        <v>40.075918545155503</v>
      </c>
      <c r="I4697">
        <v>222.34924386065401</v>
      </c>
      <c r="J4697">
        <v>20.1920363184433</v>
      </c>
      <c r="K4697">
        <v>13.6846310511455</v>
      </c>
      <c r="L4697">
        <v>9.7028362567404596</v>
      </c>
      <c r="M4697">
        <v>99.617267596743602</v>
      </c>
      <c r="N4697">
        <v>0.30596884379545902</v>
      </c>
      <c r="O4697">
        <v>0</v>
      </c>
      <c r="P4697">
        <v>302.98245614035</v>
      </c>
      <c r="Q4697">
        <v>0.12824179780791201</v>
      </c>
    </row>
    <row r="4698" spans="1:17" hidden="1" x14ac:dyDescent="0.3">
      <c r="A4698" t="s">
        <v>9551</v>
      </c>
      <c r="B4698" t="s">
        <v>9552</v>
      </c>
      <c r="C4698" t="str">
        <f>IFERROR(VLOOKUP(Table1[[#This Row],[Ticker]],[1]!Table1[[Symbol]:[Industry]],2,FALSE),"-")</f>
        <v>-</v>
      </c>
      <c r="D4698" t="s">
        <v>1331</v>
      </c>
      <c r="E4698">
        <v>5.0762711999999999</v>
      </c>
      <c r="F4698">
        <v>10.01</v>
      </c>
      <c r="G4698">
        <v>-21.082931132991298</v>
      </c>
      <c r="H4698">
        <v>-2.6826879475399998</v>
      </c>
      <c r="I4698">
        <v>-17.924064957241701</v>
      </c>
      <c r="J4698">
        <v>-1.1750618476839401</v>
      </c>
      <c r="K4698">
        <v>10.161789987675</v>
      </c>
      <c r="L4698">
        <v>10.4179652443314</v>
      </c>
      <c r="M4698">
        <v>44.008028433787501</v>
      </c>
      <c r="N4698">
        <v>0.42718239303605099</v>
      </c>
      <c r="O4698">
        <v>25.874125874125799</v>
      </c>
      <c r="P4698">
        <v>17.764705882352899</v>
      </c>
      <c r="Q4698">
        <v>6.8116909923102001E-2</v>
      </c>
    </row>
    <row r="4699" spans="1:17" hidden="1" x14ac:dyDescent="0.3">
      <c r="A4699" t="s">
        <v>9553</v>
      </c>
      <c r="B4699" t="s">
        <v>9554</v>
      </c>
      <c r="C4699" t="str">
        <f>IFERROR(VLOOKUP(Table1[[#This Row],[Ticker]],[1]!Table1[[Symbol]:[Industry]],2,FALSE),"-")</f>
        <v>-</v>
      </c>
      <c r="D4699" t="s">
        <v>130</v>
      </c>
      <c r="E4699">
        <v>5.0652321599999999</v>
      </c>
      <c r="F4699">
        <v>0.3</v>
      </c>
      <c r="G4699">
        <v>-5.5931859894901201</v>
      </c>
      <c r="H4699">
        <v>-1.87035303188851</v>
      </c>
      <c r="I4699">
        <v>-12.2495918825592</v>
      </c>
      <c r="J4699">
        <v>1.0670674632677399</v>
      </c>
      <c r="K4699">
        <v>0.38104149371468099</v>
      </c>
      <c r="L4699">
        <v>0.316837459592406</v>
      </c>
      <c r="M4699">
        <v>38.332852816306797</v>
      </c>
      <c r="N4699">
        <v>1</v>
      </c>
      <c r="Q4699">
        <v>5.2048647419290002E-2</v>
      </c>
    </row>
    <row r="4700" spans="1:17" hidden="1" x14ac:dyDescent="0.3">
      <c r="A4700" t="s">
        <v>9555</v>
      </c>
      <c r="B4700" t="s">
        <v>9556</v>
      </c>
      <c r="C4700" t="str">
        <f>IFERROR(VLOOKUP(Table1[[#This Row],[Ticker]],[1]!Table1[[Symbol]:[Industry]],2,FALSE),"-")</f>
        <v>-</v>
      </c>
      <c r="D4700" t="s">
        <v>21</v>
      </c>
      <c r="E4700">
        <v>5.0644</v>
      </c>
      <c r="F4700">
        <v>23.02</v>
      </c>
      <c r="G4700">
        <v>27.501481217606202</v>
      </c>
      <c r="H4700">
        <v>-36.2300920290403</v>
      </c>
      <c r="I4700">
        <v>37.186877499353301</v>
      </c>
      <c r="J4700">
        <v>-9.3421544994411292</v>
      </c>
      <c r="K4700">
        <v>28.243547452842801</v>
      </c>
      <c r="L4700">
        <v>23.0721261754931</v>
      </c>
      <c r="M4700">
        <v>7.7988150433250496</v>
      </c>
      <c r="N4700">
        <v>0.20911444034826199</v>
      </c>
      <c r="O4700">
        <v>66.463944396177197</v>
      </c>
      <c r="P4700">
        <v>130.19999999999999</v>
      </c>
      <c r="Q4700">
        <v>0.10616271436373501</v>
      </c>
    </row>
    <row r="4701" spans="1:17" hidden="1" x14ac:dyDescent="0.3">
      <c r="A4701" t="s">
        <v>9557</v>
      </c>
      <c r="B4701" t="s">
        <v>9558</v>
      </c>
      <c r="C4701" t="str">
        <f>IFERROR(VLOOKUP(Table1[[#This Row],[Ticker]],[1]!Table1[[Symbol]:[Industry]],2,FALSE),"-")</f>
        <v>-</v>
      </c>
      <c r="D4701" t="s">
        <v>401</v>
      </c>
      <c r="E4701">
        <v>5.0609583750000002</v>
      </c>
      <c r="F4701">
        <v>2.75</v>
      </c>
      <c r="G4701">
        <v>-19.584533697093899</v>
      </c>
      <c r="H4701">
        <v>17.175882801083102</v>
      </c>
      <c r="I4701">
        <v>7.5622050656415398</v>
      </c>
      <c r="J4701">
        <v>-17.310047270424398</v>
      </c>
      <c r="K4701">
        <v>3.0262365102734901</v>
      </c>
      <c r="L4701">
        <v>2.8338632811528002</v>
      </c>
      <c r="M4701">
        <v>25.7752237016309</v>
      </c>
      <c r="N4701">
        <v>0.81735598603068405</v>
      </c>
      <c r="O4701">
        <v>46.909090909090899</v>
      </c>
      <c r="P4701">
        <v>38.8888888888888</v>
      </c>
      <c r="Q4701">
        <v>7.1200100058907007E-2</v>
      </c>
    </row>
    <row r="4702" spans="1:17" hidden="1" x14ac:dyDescent="0.3">
      <c r="A4702" t="s">
        <v>9559</v>
      </c>
      <c r="B4702" t="s">
        <v>9560</v>
      </c>
      <c r="C4702" t="str">
        <f>IFERROR(VLOOKUP(Table1[[#This Row],[Ticker]],[1]!Table1[[Symbol]:[Industry]],2,FALSE),"-")</f>
        <v>-</v>
      </c>
      <c r="D4702" t="s">
        <v>140</v>
      </c>
      <c r="E4702">
        <v>5.055555</v>
      </c>
      <c r="F4702">
        <v>4.8499999999999996</v>
      </c>
      <c r="G4702">
        <v>-5.5931859894901201</v>
      </c>
      <c r="H4702">
        <v>-1.87035303188851</v>
      </c>
      <c r="I4702">
        <v>-12.2495918825592</v>
      </c>
      <c r="J4702">
        <v>1.0670674632677399</v>
      </c>
      <c r="K4702">
        <v>5.1230840222052203</v>
      </c>
      <c r="M4702">
        <v>99.999956885964906</v>
      </c>
      <c r="N4702">
        <v>1</v>
      </c>
    </row>
    <row r="4703" spans="1:17" hidden="1" x14ac:dyDescent="0.3">
      <c r="A4703" t="s">
        <v>9561</v>
      </c>
      <c r="B4703" t="s">
        <v>9562</v>
      </c>
      <c r="C4703" t="str">
        <f>IFERROR(VLOOKUP(Table1[[#This Row],[Ticker]],[1]!Table1[[Symbol]:[Industry]],2,FALSE),"-")</f>
        <v>-</v>
      </c>
      <c r="E4703">
        <v>5.0229607999999999</v>
      </c>
      <c r="F4703">
        <v>3.32</v>
      </c>
      <c r="G4703">
        <v>-18.256990272776299</v>
      </c>
      <c r="H4703">
        <v>-12.9125472873469</v>
      </c>
      <c r="I4703">
        <v>-45.336345658996102</v>
      </c>
      <c r="J4703">
        <v>0.25399014008363202</v>
      </c>
      <c r="K4703">
        <v>3.5763794536626099</v>
      </c>
      <c r="L4703">
        <v>3.9027680754929199</v>
      </c>
      <c r="M4703">
        <v>47.073687580885803</v>
      </c>
      <c r="N4703">
        <v>1.1805891407820199</v>
      </c>
      <c r="O4703">
        <v>65.662650602409599</v>
      </c>
      <c r="P4703">
        <v>16.491228070175399</v>
      </c>
      <c r="Q4703">
        <v>-1.1207980821959999E-3</v>
      </c>
    </row>
    <row r="4704" spans="1:17" hidden="1" x14ac:dyDescent="0.3">
      <c r="A4704" t="s">
        <v>9563</v>
      </c>
      <c r="B4704" t="s">
        <v>9564</v>
      </c>
      <c r="C4704" t="str">
        <f>IFERROR(VLOOKUP(Table1[[#This Row],[Ticker]],[1]!Table1[[Symbol]:[Industry]],2,FALSE),"-")</f>
        <v>-</v>
      </c>
      <c r="E4704">
        <v>5.0138885000000002</v>
      </c>
      <c r="F4704">
        <v>5</v>
      </c>
      <c r="G4704">
        <v>0.27437623719287102</v>
      </c>
      <c r="H4704">
        <v>-9.8071341819338702</v>
      </c>
      <c r="I4704">
        <v>-1.13826731457632</v>
      </c>
      <c r="J4704">
        <v>-4.5131570857791798</v>
      </c>
      <c r="K4704">
        <v>5.0961748471849502</v>
      </c>
      <c r="L4704">
        <v>4.8773052850270204</v>
      </c>
      <c r="M4704">
        <v>33.992859233941999</v>
      </c>
      <c r="N4704">
        <v>0.85669140738050997</v>
      </c>
      <c r="O4704">
        <v>26.2</v>
      </c>
      <c r="P4704">
        <v>51.9756838905774</v>
      </c>
      <c r="Q4704">
        <v>-4.5703373924614002E-2</v>
      </c>
    </row>
    <row r="4705" spans="1:17" hidden="1" x14ac:dyDescent="0.3">
      <c r="A4705" t="s">
        <v>9565</v>
      </c>
      <c r="B4705" t="s">
        <v>9566</v>
      </c>
      <c r="C4705" t="str">
        <f>IFERROR(VLOOKUP(Table1[[#This Row],[Ticker]],[1]!Table1[[Symbol]:[Industry]],2,FALSE),"-")</f>
        <v>-</v>
      </c>
      <c r="D4705" t="s">
        <v>401</v>
      </c>
      <c r="E4705">
        <v>4.992</v>
      </c>
      <c r="F4705">
        <v>12</v>
      </c>
      <c r="G4705">
        <v>9.1753835157380603</v>
      </c>
      <c r="H4705">
        <v>-8.7340097754761299</v>
      </c>
      <c r="I4705">
        <v>-30.370359264438299</v>
      </c>
      <c r="J4705">
        <v>-6.78687287130598</v>
      </c>
      <c r="K4705">
        <v>13.1494942432206</v>
      </c>
      <c r="L4705">
        <v>14.065669462826399</v>
      </c>
      <c r="M4705">
        <v>38.977523690864402</v>
      </c>
      <c r="N4705">
        <v>0.74132058307064097</v>
      </c>
      <c r="O4705">
        <v>94.75</v>
      </c>
      <c r="P4705">
        <v>56.862745098039198</v>
      </c>
      <c r="Q4705">
        <v>6.3912539428941997E-2</v>
      </c>
    </row>
    <row r="4706" spans="1:17" hidden="1" x14ac:dyDescent="0.3">
      <c r="A4706" t="s">
        <v>9567</v>
      </c>
      <c r="B4706" t="s">
        <v>9568</v>
      </c>
      <c r="C4706" t="str">
        <f>IFERROR(VLOOKUP(Table1[[#This Row],[Ticker]],[1]!Table1[[Symbol]:[Industry]],2,FALSE),"-")</f>
        <v>-</v>
      </c>
      <c r="D4706" t="s">
        <v>75</v>
      </c>
      <c r="E4706">
        <v>4.9887148000000003</v>
      </c>
      <c r="F4706">
        <v>11.14</v>
      </c>
      <c r="G4706">
        <v>165.50785433262999</v>
      </c>
      <c r="H4706">
        <v>45.581790618755598</v>
      </c>
      <c r="I4706">
        <v>173.638013315362</v>
      </c>
      <c r="J4706">
        <v>6.8357195568659996</v>
      </c>
      <c r="K4706">
        <v>8.1645757187307098</v>
      </c>
      <c r="L4706">
        <v>5.7404312366229204</v>
      </c>
      <c r="M4706">
        <v>99.999997653230295</v>
      </c>
      <c r="N4706">
        <v>4.3846258270373797</v>
      </c>
      <c r="O4706">
        <v>0</v>
      </c>
      <c r="P4706">
        <v>221.96531791907501</v>
      </c>
    </row>
    <row r="4707" spans="1:17" hidden="1" x14ac:dyDescent="0.3">
      <c r="A4707" t="s">
        <v>9569</v>
      </c>
      <c r="B4707" t="s">
        <v>9570</v>
      </c>
      <c r="C4707" t="str">
        <f>IFERROR(VLOOKUP(Table1[[#This Row],[Ticker]],[1]!Table1[[Symbol]:[Industry]],2,FALSE),"-")</f>
        <v>-</v>
      </c>
      <c r="E4707">
        <v>4.9749999999999996</v>
      </c>
      <c r="F4707">
        <v>9.9499999999999993</v>
      </c>
      <c r="G4707">
        <v>-20.395958559151701</v>
      </c>
      <c r="H4707">
        <v>-2.5416359670685802</v>
      </c>
      <c r="I4707">
        <v>-7.04520641848982</v>
      </c>
      <c r="J4707">
        <v>-1.2750618476839399</v>
      </c>
      <c r="K4707">
        <v>9.5803015755641407</v>
      </c>
      <c r="L4707">
        <v>9.6822367209777092</v>
      </c>
      <c r="M4707">
        <v>100</v>
      </c>
      <c r="N4707">
        <v>5.3636363636363598</v>
      </c>
      <c r="O4707">
        <v>0</v>
      </c>
      <c r="P4707">
        <v>10.432852386237499</v>
      </c>
    </row>
    <row r="4708" spans="1:17" hidden="1" x14ac:dyDescent="0.3">
      <c r="A4708" t="s">
        <v>9571</v>
      </c>
      <c r="B4708" t="s">
        <v>9572</v>
      </c>
      <c r="C4708" t="str">
        <f>IFERROR(VLOOKUP(Table1[[#This Row],[Ticker]],[1]!Table1[[Symbol]:[Industry]],2,FALSE),"-")</f>
        <v>-</v>
      </c>
      <c r="D4708" t="s">
        <v>233</v>
      </c>
      <c r="E4708">
        <v>4.9723782999999999</v>
      </c>
      <c r="F4708">
        <v>13.03</v>
      </c>
      <c r="G4708">
        <v>69.998559371756201</v>
      </c>
      <c r="H4708">
        <v>14.7831668214106</v>
      </c>
      <c r="I4708">
        <v>46.512802759495301</v>
      </c>
      <c r="J4708">
        <v>13.325956828037601</v>
      </c>
      <c r="K4708">
        <v>11.061252738094</v>
      </c>
      <c r="L4708">
        <v>10.604328137655401</v>
      </c>
      <c r="M4708">
        <v>72.795872544189393</v>
      </c>
      <c r="N4708">
        <v>2.1825279813674299</v>
      </c>
      <c r="O4708">
        <v>50.115118956254797</v>
      </c>
      <c r="P4708">
        <v>136.90909090909</v>
      </c>
      <c r="Q4708">
        <v>7.3285686868521993E-2</v>
      </c>
    </row>
    <row r="4709" spans="1:17" hidden="1" x14ac:dyDescent="0.3">
      <c r="A4709" t="s">
        <v>9573</v>
      </c>
      <c r="B4709" t="s">
        <v>9574</v>
      </c>
      <c r="C4709" t="str">
        <f>IFERROR(VLOOKUP(Table1[[#This Row],[Ticker]],[1]!Table1[[Symbol]:[Industry]],2,FALSE),"-")</f>
        <v>-</v>
      </c>
      <c r="D4709" t="s">
        <v>546</v>
      </c>
      <c r="E4709">
        <v>4.9549500000000002</v>
      </c>
      <c r="F4709">
        <v>18.2</v>
      </c>
      <c r="G4709">
        <v>-75.688668956525603</v>
      </c>
      <c r="H4709">
        <v>43.133469518163501</v>
      </c>
      <c r="I4709">
        <v>-62.3379168158637</v>
      </c>
      <c r="J4709">
        <v>6.9067563341342399</v>
      </c>
      <c r="K4709">
        <v>13.2966007244144</v>
      </c>
      <c r="L4709">
        <v>21.073149857508099</v>
      </c>
      <c r="M4709">
        <v>100</v>
      </c>
      <c r="N4709">
        <v>1.04712041884816</v>
      </c>
      <c r="O4709">
        <v>101.348651348651</v>
      </c>
      <c r="P4709">
        <v>487.09677419354801</v>
      </c>
    </row>
    <row r="4710" spans="1:17" hidden="1" x14ac:dyDescent="0.3">
      <c r="A4710" t="s">
        <v>9575</v>
      </c>
      <c r="B4710" t="s">
        <v>9576</v>
      </c>
      <c r="C4710" t="str">
        <f>IFERROR(VLOOKUP(Table1[[#This Row],[Ticker]],[1]!Table1[[Symbol]:[Industry]],2,FALSE),"-")</f>
        <v>-</v>
      </c>
      <c r="D4710" t="s">
        <v>21</v>
      </c>
      <c r="E4710">
        <v>4.93506</v>
      </c>
      <c r="F4710">
        <v>13.04</v>
      </c>
      <c r="G4710">
        <v>-4.9714452802554696</v>
      </c>
      <c r="H4710">
        <v>-18.568183921449801</v>
      </c>
      <c r="I4710">
        <v>-16.3682705384063</v>
      </c>
      <c r="J4710">
        <v>-1.7679983912052499</v>
      </c>
      <c r="K4710">
        <v>11.518925750552</v>
      </c>
      <c r="L4710">
        <v>10.4344447217889</v>
      </c>
      <c r="M4710">
        <v>90.962730751612298</v>
      </c>
      <c r="N4710">
        <v>0.124401913875598</v>
      </c>
      <c r="O4710">
        <v>19.785276073619599</v>
      </c>
      <c r="P4710">
        <v>86.285714285714207</v>
      </c>
      <c r="Q4710">
        <v>0.144581778904006</v>
      </c>
    </row>
    <row r="4711" spans="1:17" hidden="1" x14ac:dyDescent="0.3">
      <c r="A4711" t="s">
        <v>9577</v>
      </c>
      <c r="B4711" t="s">
        <v>9578</v>
      </c>
      <c r="C4711" t="str">
        <f>IFERROR(VLOOKUP(Table1[[#This Row],[Ticker]],[1]!Table1[[Symbol]:[Industry]],2,FALSE),"-")</f>
        <v>-</v>
      </c>
      <c r="D4711" t="s">
        <v>46</v>
      </c>
      <c r="E4711">
        <v>4.9078384000000002</v>
      </c>
      <c r="F4711">
        <v>14.3</v>
      </c>
      <c r="G4711">
        <v>101.27194096313001</v>
      </c>
      <c r="H4711">
        <v>35.644630710579698</v>
      </c>
      <c r="I4711">
        <v>-1.7782549121212901</v>
      </c>
      <c r="J4711">
        <v>-1.7679983912052499</v>
      </c>
      <c r="K4711">
        <v>12.045822857627201</v>
      </c>
      <c r="L4711">
        <v>10.011097280027601</v>
      </c>
      <c r="M4711">
        <v>0.63586995437069005</v>
      </c>
      <c r="N4711">
        <v>4.8727579334661897</v>
      </c>
      <c r="O4711">
        <v>0.55944055944054905</v>
      </c>
      <c r="P4711">
        <v>152.65017667844501</v>
      </c>
    </row>
    <row r="4712" spans="1:17" hidden="1" x14ac:dyDescent="0.3">
      <c r="A4712" t="s">
        <v>9579</v>
      </c>
      <c r="B4712" t="s">
        <v>9580</v>
      </c>
      <c r="C4712" t="str">
        <f>IFERROR(VLOOKUP(Table1[[#This Row],[Ticker]],[1]!Table1[[Symbol]:[Industry]],2,FALSE),"-")</f>
        <v>-</v>
      </c>
      <c r="D4712" t="s">
        <v>546</v>
      </c>
      <c r="E4712">
        <v>4.8993330000000004</v>
      </c>
      <c r="F4712">
        <v>7.58</v>
      </c>
      <c r="G4712">
        <v>63.673666955121597</v>
      </c>
      <c r="H4712">
        <v>-22.693788163994199</v>
      </c>
      <c r="I4712">
        <v>-25.7686551015444</v>
      </c>
      <c r="J4712">
        <v>-4.1090699448499297</v>
      </c>
      <c r="K4712">
        <v>7.8210740959314498</v>
      </c>
      <c r="L4712">
        <v>7.0984189203282098</v>
      </c>
      <c r="M4712">
        <v>49.6951463740157</v>
      </c>
      <c r="N4712">
        <v>0.74750623205124</v>
      </c>
      <c r="O4712">
        <v>43.535620052770398</v>
      </c>
      <c r="P4712">
        <v>115.34090909090899</v>
      </c>
      <c r="Q4712">
        <v>0.1136969573017</v>
      </c>
    </row>
    <row r="4713" spans="1:17" hidden="1" x14ac:dyDescent="0.3">
      <c r="A4713" t="s">
        <v>9581</v>
      </c>
      <c r="B4713" t="s">
        <v>9582</v>
      </c>
      <c r="C4713" t="str">
        <f>IFERROR(VLOOKUP(Table1[[#This Row],[Ticker]],[1]!Table1[[Symbol]:[Industry]],2,FALSE),"-")</f>
        <v>-</v>
      </c>
      <c r="E4713">
        <v>4.8777236000000004</v>
      </c>
      <c r="F4713">
        <v>8.92</v>
      </c>
      <c r="G4713">
        <v>55.213037153108402</v>
      </c>
      <c r="H4713">
        <v>3.95759424032879</v>
      </c>
      <c r="I4713">
        <v>39.183428352303203</v>
      </c>
      <c r="J4713">
        <v>-2.16099761734064</v>
      </c>
      <c r="K4713">
        <v>9.1718409634388198</v>
      </c>
      <c r="L4713">
        <v>7.7135592667456798</v>
      </c>
      <c r="M4713">
        <v>38.5198320491888</v>
      </c>
      <c r="N4713">
        <v>0.113326734040838</v>
      </c>
      <c r="O4713">
        <v>38.901345291479799</v>
      </c>
      <c r="P4713">
        <v>137.23404255319099</v>
      </c>
    </row>
    <row r="4714" spans="1:17" hidden="1" x14ac:dyDescent="0.3">
      <c r="A4714" t="s">
        <v>9583</v>
      </c>
      <c r="B4714" t="s">
        <v>9584</v>
      </c>
      <c r="C4714" t="str">
        <f>IFERROR(VLOOKUP(Table1[[#This Row],[Ticker]],[1]!Table1[[Symbol]:[Industry]],2,FALSE),"-")</f>
        <v>-</v>
      </c>
      <c r="E4714">
        <v>4.8733649999999997</v>
      </c>
      <c r="F4714">
        <v>9.5500000000000007</v>
      </c>
      <c r="G4714">
        <v>31.203612582855602</v>
      </c>
      <c r="H4714">
        <v>9.4671391026221805</v>
      </c>
      <c r="I4714">
        <v>-11.582402441330499</v>
      </c>
      <c r="J4714">
        <v>14.3539089274113</v>
      </c>
      <c r="K4714">
        <v>7.4689902897960998</v>
      </c>
      <c r="L4714">
        <v>7.5071203493723502</v>
      </c>
      <c r="M4714">
        <v>91.044370845377898</v>
      </c>
      <c r="N4714">
        <v>1.8202785307548099</v>
      </c>
      <c r="O4714">
        <v>1.6753926701570601</v>
      </c>
      <c r="P4714">
        <v>67.543859649122794</v>
      </c>
      <c r="Q4714">
        <v>2.9503309240547001E-2</v>
      </c>
    </row>
    <row r="4715" spans="1:17" hidden="1" x14ac:dyDescent="0.3">
      <c r="A4715" t="s">
        <v>9585</v>
      </c>
      <c r="B4715" t="s">
        <v>9586</v>
      </c>
      <c r="C4715" t="str">
        <f>IFERROR(VLOOKUP(Table1[[#This Row],[Ticker]],[1]!Table1[[Symbol]:[Industry]],2,FALSE),"-")</f>
        <v>-</v>
      </c>
      <c r="D4715" t="s">
        <v>21</v>
      </c>
      <c r="E4715">
        <v>4.8589380000000002</v>
      </c>
      <c r="F4715">
        <v>8.82</v>
      </c>
      <c r="G4715">
        <v>-6.6458236857055901</v>
      </c>
      <c r="H4715">
        <v>3.0268739152321098</v>
      </c>
      <c r="I4715">
        <v>-2.3015197883493501</v>
      </c>
      <c r="J4715">
        <v>1.9055799374871198E-2</v>
      </c>
      <c r="K4715">
        <v>8.6631344905479697</v>
      </c>
      <c r="L4715">
        <v>8.3784201378384395</v>
      </c>
      <c r="M4715">
        <v>54.565929186400297</v>
      </c>
      <c r="N4715">
        <v>1.34619787816574</v>
      </c>
      <c r="O4715">
        <v>41.723356009070201</v>
      </c>
      <c r="P4715">
        <v>43.8825448613376</v>
      </c>
      <c r="Q4715">
        <v>9.0960853232631006E-2</v>
      </c>
    </row>
    <row r="4716" spans="1:17" hidden="1" x14ac:dyDescent="0.3">
      <c r="A4716" t="s">
        <v>9587</v>
      </c>
      <c r="B4716" t="s">
        <v>9588</v>
      </c>
      <c r="C4716" t="str">
        <f>IFERROR(VLOOKUP(Table1[[#This Row],[Ticker]],[1]!Table1[[Symbol]:[Industry]],2,FALSE),"-")</f>
        <v>-</v>
      </c>
      <c r="D4716" t="s">
        <v>216</v>
      </c>
      <c r="E4716">
        <v>4.8563999999999998</v>
      </c>
      <c r="F4716">
        <v>2.84</v>
      </c>
      <c r="G4716">
        <v>-17.3689735918</v>
      </c>
      <c r="H4716">
        <v>-20.0800870355318</v>
      </c>
      <c r="I4716">
        <v>3.4441421458819002</v>
      </c>
      <c r="J4716">
        <v>0.223065493140025</v>
      </c>
      <c r="K4716">
        <v>2.7447206808206199</v>
      </c>
      <c r="L4716">
        <v>2.8019174761939998</v>
      </c>
      <c r="M4716">
        <v>54.6198373034184</v>
      </c>
      <c r="N4716">
        <v>0.50830090722328103</v>
      </c>
      <c r="O4716">
        <v>22.887323943661901</v>
      </c>
      <c r="P4716">
        <v>45.6410256410256</v>
      </c>
      <c r="Q4716">
        <v>4.9776246027750999E-2</v>
      </c>
    </row>
    <row r="4717" spans="1:17" hidden="1" x14ac:dyDescent="0.3">
      <c r="A4717" t="s">
        <v>9589</v>
      </c>
      <c r="B4717" t="s">
        <v>9590</v>
      </c>
      <c r="C4717" t="str">
        <f>IFERROR(VLOOKUP(Table1[[#This Row],[Ticker]],[1]!Table1[[Symbol]:[Industry]],2,FALSE),"-")</f>
        <v>-</v>
      </c>
      <c r="D4717" t="s">
        <v>148</v>
      </c>
      <c r="E4717">
        <v>4.8364752799999904</v>
      </c>
      <c r="F4717">
        <v>5.6</v>
      </c>
      <c r="G4717">
        <v>41.8104146381528</v>
      </c>
      <c r="K4717">
        <v>5.4856592989664099</v>
      </c>
      <c r="L4717">
        <v>5.3129273959650396</v>
      </c>
      <c r="M4717">
        <v>11.3707014279082</v>
      </c>
      <c r="N4717">
        <v>1</v>
      </c>
      <c r="O4717">
        <v>29.464285714285701</v>
      </c>
      <c r="P4717">
        <v>74.999999999999901</v>
      </c>
      <c r="Q4717">
        <v>-8.5879446318412003E-2</v>
      </c>
    </row>
    <row r="4718" spans="1:17" hidden="1" x14ac:dyDescent="0.3">
      <c r="A4718" t="s">
        <v>9591</v>
      </c>
      <c r="B4718" t="s">
        <v>9592</v>
      </c>
      <c r="C4718" t="str">
        <f>IFERROR(VLOOKUP(Table1[[#This Row],[Ticker]],[1]!Table1[[Symbol]:[Industry]],2,FALSE),"-")</f>
        <v>-</v>
      </c>
      <c r="D4718" t="s">
        <v>653</v>
      </c>
      <c r="E4718">
        <v>4.8179999999999996</v>
      </c>
      <c r="F4718">
        <v>16.059999999999999</v>
      </c>
      <c r="G4718">
        <v>-27.1875052976205</v>
      </c>
      <c r="H4718">
        <v>-7.4994418742415601</v>
      </c>
      <c r="I4718">
        <v>-27.476696536189099</v>
      </c>
      <c r="J4718">
        <v>-1.2750618476839399</v>
      </c>
      <c r="K4718">
        <v>16.649058985130001</v>
      </c>
      <c r="L4718">
        <v>19.376370464175</v>
      </c>
      <c r="M4718">
        <v>2.4909220974997202</v>
      </c>
      <c r="N4718">
        <v>2.3125079148336299E-4</v>
      </c>
      <c r="O4718">
        <v>43.648816936488103</v>
      </c>
      <c r="P4718">
        <v>5.5884286653517101</v>
      </c>
    </row>
    <row r="4719" spans="1:17" hidden="1" x14ac:dyDescent="0.3">
      <c r="A4719" t="s">
        <v>9593</v>
      </c>
      <c r="B4719" t="s">
        <v>9594</v>
      </c>
      <c r="C4719" t="str">
        <f>IFERROR(VLOOKUP(Table1[[#This Row],[Ticker]],[1]!Table1[[Symbol]:[Industry]],2,FALSE),"-")</f>
        <v>-</v>
      </c>
      <c r="D4719" t="s">
        <v>617</v>
      </c>
      <c r="E4719">
        <v>4.8079969799999898</v>
      </c>
      <c r="F4719">
        <v>13.74</v>
      </c>
      <c r="G4719">
        <v>57.116355055587597</v>
      </c>
      <c r="H4719">
        <v>9.8409238575015906E-2</v>
      </c>
      <c r="I4719">
        <v>-9.1587009484172892</v>
      </c>
      <c r="J4719">
        <v>-3.2331038057259098</v>
      </c>
      <c r="K4719">
        <v>16.326316517566699</v>
      </c>
      <c r="L4719">
        <v>15.9578018177611</v>
      </c>
      <c r="M4719">
        <v>24.055205385359798</v>
      </c>
      <c r="N4719">
        <v>0.70457470665659405</v>
      </c>
      <c r="O4719">
        <v>136.244541484716</v>
      </c>
      <c r="P4719">
        <v>86.684782608695599</v>
      </c>
      <c r="Q4719">
        <v>0.120955982570555</v>
      </c>
    </row>
    <row r="4720" spans="1:17" hidden="1" x14ac:dyDescent="0.3">
      <c r="A4720" t="s">
        <v>9595</v>
      </c>
      <c r="B4720" t="s">
        <v>9596</v>
      </c>
      <c r="C4720" t="str">
        <f>IFERROR(VLOOKUP(Table1[[#This Row],[Ticker]],[1]!Table1[[Symbol]:[Industry]],2,FALSE),"-")</f>
        <v>-</v>
      </c>
      <c r="E4720">
        <v>4.8048700000000002</v>
      </c>
      <c r="F4720">
        <v>8.27</v>
      </c>
      <c r="G4720">
        <v>32.7724305623559</v>
      </c>
      <c r="H4720">
        <v>38.872239541687598</v>
      </c>
      <c r="I4720">
        <v>26.0604267394456</v>
      </c>
      <c r="J4720">
        <v>-1.2750618476839399</v>
      </c>
      <c r="K4720">
        <v>6.9993571434956703</v>
      </c>
      <c r="L4720">
        <v>6.2444314306912903</v>
      </c>
      <c r="M4720">
        <v>77.990292602545097</v>
      </c>
      <c r="N4720">
        <v>0.14275235917381099</v>
      </c>
      <c r="O4720">
        <v>5.1995163240628797</v>
      </c>
      <c r="P4720">
        <v>100.242130750605</v>
      </c>
    </row>
    <row r="4721" spans="1:17" hidden="1" x14ac:dyDescent="0.3">
      <c r="A4721" t="s">
        <v>9597</v>
      </c>
      <c r="B4721" t="s">
        <v>9598</v>
      </c>
      <c r="C4721" t="str">
        <f>IFERROR(VLOOKUP(Table1[[#This Row],[Ticker]],[1]!Table1[[Symbol]:[Industry]],2,FALSE),"-")</f>
        <v>-</v>
      </c>
      <c r="E4721">
        <v>4.8015999999999996</v>
      </c>
      <c r="F4721">
        <v>1.6</v>
      </c>
      <c r="G4721">
        <v>-11.068050180610401</v>
      </c>
      <c r="H4721">
        <v>15.2946757728172</v>
      </c>
      <c r="I4721">
        <v>-41.206552148671598</v>
      </c>
      <c r="J4721">
        <v>-3.6142431342336501</v>
      </c>
      <c r="K4721">
        <v>1.5348127226155901</v>
      </c>
      <c r="L4721">
        <v>1.6426921898053799</v>
      </c>
      <c r="M4721">
        <v>48.637300397099999</v>
      </c>
      <c r="N4721">
        <v>2.1081402552227702</v>
      </c>
      <c r="O4721">
        <v>43.749999999999901</v>
      </c>
      <c r="P4721">
        <v>42.857142857142797</v>
      </c>
      <c r="Q4721">
        <v>-0.123076573109566</v>
      </c>
    </row>
    <row r="4722" spans="1:17" hidden="1" x14ac:dyDescent="0.3">
      <c r="A4722" t="s">
        <v>9599</v>
      </c>
      <c r="B4722" t="s">
        <v>9600</v>
      </c>
      <c r="C4722" t="str">
        <f>IFERROR(VLOOKUP(Table1[[#This Row],[Ticker]],[1]!Table1[[Symbol]:[Industry]],2,FALSE),"-")</f>
        <v>-</v>
      </c>
      <c r="D4722" t="s">
        <v>21</v>
      </c>
      <c r="E4722">
        <v>4.7960219999999998</v>
      </c>
      <c r="F4722">
        <v>11.87</v>
      </c>
      <c r="G4722">
        <v>14.429490484316601</v>
      </c>
      <c r="H4722">
        <v>0.53723526342268901</v>
      </c>
      <c r="I4722">
        <v>8.3568035375438807</v>
      </c>
      <c r="J4722">
        <v>-1.7679983912052499</v>
      </c>
      <c r="K4722">
        <v>8.8251296482958903</v>
      </c>
      <c r="M4722">
        <v>100</v>
      </c>
      <c r="N4722">
        <v>1.5013681970203701</v>
      </c>
      <c r="O4722">
        <v>0</v>
      </c>
      <c r="P4722">
        <v>40.141676505312802</v>
      </c>
    </row>
    <row r="4723" spans="1:17" hidden="1" x14ac:dyDescent="0.3">
      <c r="A4723" t="s">
        <v>9601</v>
      </c>
      <c r="B4723" t="s">
        <v>9602</v>
      </c>
      <c r="C4723" t="str">
        <f>IFERROR(VLOOKUP(Table1[[#This Row],[Ticker]],[1]!Table1[[Symbol]:[Industry]],2,FALSE),"-")</f>
        <v>-</v>
      </c>
      <c r="D4723" t="s">
        <v>21</v>
      </c>
      <c r="E4723">
        <v>4.7619040000000004</v>
      </c>
      <c r="F4723">
        <v>15.19</v>
      </c>
      <c r="G4723">
        <v>20.486081543970101</v>
      </c>
      <c r="H4723">
        <v>38.349022689547603</v>
      </c>
      <c r="I4723">
        <v>81.854223720357297</v>
      </c>
      <c r="J4723">
        <v>-1.7679983912052499</v>
      </c>
      <c r="K4723">
        <v>11.2576665286365</v>
      </c>
      <c r="L4723">
        <v>9.7372238114169196</v>
      </c>
      <c r="M4723">
        <v>46.866477741249703</v>
      </c>
      <c r="N4723">
        <v>8.4904644379627497E-2</v>
      </c>
      <c r="O4723">
        <v>0</v>
      </c>
      <c r="P4723">
        <v>133.333333333333</v>
      </c>
    </row>
    <row r="4724" spans="1:17" hidden="1" x14ac:dyDescent="0.3">
      <c r="A4724" t="s">
        <v>9603</v>
      </c>
      <c r="B4724" t="s">
        <v>9604</v>
      </c>
      <c r="C4724" t="str">
        <f>IFERROR(VLOOKUP(Table1[[#This Row],[Ticker]],[1]!Table1[[Symbol]:[Industry]],2,FALSE),"-")</f>
        <v>-</v>
      </c>
      <c r="D4724" t="s">
        <v>1390</v>
      </c>
      <c r="E4724">
        <v>4.7601180000000003</v>
      </c>
      <c r="F4724">
        <v>3.1</v>
      </c>
      <c r="G4724">
        <v>-52.077981745461699</v>
      </c>
      <c r="H4724">
        <v>-7.2354518196092004</v>
      </c>
      <c r="I4724">
        <v>-34.408353365004501</v>
      </c>
      <c r="J4724">
        <v>-0.12865412891016401</v>
      </c>
      <c r="K4724">
        <v>4.3162256533798198</v>
      </c>
      <c r="L4724">
        <v>5.0880556315753003</v>
      </c>
      <c r="M4724">
        <v>16.232895723611801</v>
      </c>
      <c r="N4724">
        <v>0.85275613183443999</v>
      </c>
      <c r="O4724">
        <v>49.354838709677402</v>
      </c>
      <c r="P4724">
        <v>9.9290780141844106</v>
      </c>
      <c r="Q4724">
        <v>-1.5763371701810001E-3</v>
      </c>
    </row>
    <row r="4725" spans="1:17" hidden="1" x14ac:dyDescent="0.3">
      <c r="A4725" t="s">
        <v>9605</v>
      </c>
      <c r="B4725" t="s">
        <v>9606</v>
      </c>
      <c r="C4725" t="str">
        <f>IFERROR(VLOOKUP(Table1[[#This Row],[Ticker]],[1]!Table1[[Symbol]:[Industry]],2,FALSE),"-")</f>
        <v>-</v>
      </c>
      <c r="D4725" t="s">
        <v>546</v>
      </c>
      <c r="E4725">
        <v>4.7130000000000001</v>
      </c>
      <c r="F4725">
        <v>15.71</v>
      </c>
      <c r="G4725">
        <v>15.290819240031601</v>
      </c>
      <c r="H4725">
        <v>1.9844290935003599</v>
      </c>
      <c r="I4725">
        <v>20.570827336784401</v>
      </c>
      <c r="J4725">
        <v>-0.56289567557713605</v>
      </c>
      <c r="K4725">
        <v>16.047838931695299</v>
      </c>
      <c r="L4725">
        <v>14.639326643005299</v>
      </c>
      <c r="M4725">
        <v>38.331042390418702</v>
      </c>
      <c r="N4725">
        <v>1.9236828252675</v>
      </c>
      <c r="O4725">
        <v>16.804583068109402</v>
      </c>
      <c r="P4725">
        <v>60.963114754098299</v>
      </c>
      <c r="Q4725">
        <v>3.5915810370127997E-2</v>
      </c>
    </row>
    <row r="4726" spans="1:17" hidden="1" x14ac:dyDescent="0.3">
      <c r="A4726" t="s">
        <v>9607</v>
      </c>
      <c r="B4726" t="s">
        <v>9608</v>
      </c>
      <c r="C4726" t="str">
        <f>IFERROR(VLOOKUP(Table1[[#This Row],[Ticker]],[1]!Table1[[Symbol]:[Industry]],2,FALSE),"-")</f>
        <v>-</v>
      </c>
      <c r="D4726" t="s">
        <v>75</v>
      </c>
      <c r="E4726">
        <v>4.7004700000000001</v>
      </c>
      <c r="F4726">
        <v>2.35</v>
      </c>
      <c r="G4726">
        <v>58.239985533675203</v>
      </c>
      <c r="H4726">
        <v>10.2345482735417</v>
      </c>
      <c r="I4726">
        <v>36.731164889527001</v>
      </c>
      <c r="J4726">
        <v>18.224938152316</v>
      </c>
      <c r="K4726">
        <v>2.0133671482367901</v>
      </c>
      <c r="L4726">
        <v>1.7107227374929701</v>
      </c>
      <c r="M4726">
        <v>79.761633763894196</v>
      </c>
      <c r="N4726">
        <v>3.2050861024348598</v>
      </c>
      <c r="O4726">
        <v>1.7021276595744701</v>
      </c>
      <c r="P4726">
        <v>161.111111111111</v>
      </c>
      <c r="Q4726">
        <v>9.0210782809061002E-2</v>
      </c>
    </row>
    <row r="4727" spans="1:17" hidden="1" x14ac:dyDescent="0.3">
      <c r="A4727" t="s">
        <v>9609</v>
      </c>
      <c r="B4727" t="s">
        <v>9610</v>
      </c>
      <c r="C4727" t="str">
        <f>IFERROR(VLOOKUP(Table1[[#This Row],[Ticker]],[1]!Table1[[Symbol]:[Industry]],2,FALSE),"-")</f>
        <v>-</v>
      </c>
      <c r="D4727" t="s">
        <v>617</v>
      </c>
      <c r="E4727">
        <v>4.6802558000000003</v>
      </c>
      <c r="F4727">
        <v>14.22</v>
      </c>
      <c r="G4727">
        <v>209.665172469569</v>
      </c>
      <c r="H4727">
        <v>29.232481336164199</v>
      </c>
      <c r="I4727">
        <v>46.885914875643898</v>
      </c>
      <c r="J4727">
        <v>-1.7679983912052499</v>
      </c>
      <c r="K4727">
        <v>9.9020692061735502</v>
      </c>
      <c r="L4727">
        <v>8.1099837693891299</v>
      </c>
      <c r="M4727">
        <v>56.0892292580061</v>
      </c>
      <c r="N4727">
        <v>2.8037671147777199</v>
      </c>
      <c r="O4727">
        <v>0</v>
      </c>
      <c r="P4727">
        <v>351.42857142857099</v>
      </c>
      <c r="Q4727">
        <v>0.100903557264117</v>
      </c>
    </row>
    <row r="4728" spans="1:17" hidden="1" x14ac:dyDescent="0.3">
      <c r="A4728" t="s">
        <v>9611</v>
      </c>
      <c r="B4728" t="s">
        <v>9612</v>
      </c>
      <c r="C4728" t="str">
        <f>IFERROR(VLOOKUP(Table1[[#This Row],[Ticker]],[1]!Table1[[Symbol]:[Industry]],2,FALSE),"-")</f>
        <v>-</v>
      </c>
      <c r="D4728" t="s">
        <v>75</v>
      </c>
      <c r="E4728">
        <v>4.6749999999999998</v>
      </c>
      <c r="F4728">
        <v>2.75</v>
      </c>
      <c r="G4728">
        <v>-13.108866507141</v>
      </c>
      <c r="H4728">
        <v>19.197390704943899</v>
      </c>
      <c r="I4728">
        <v>-2.44125933761498</v>
      </c>
      <c r="J4728">
        <v>-3.3729639455860401</v>
      </c>
      <c r="K4728">
        <v>2.4855541556118399</v>
      </c>
      <c r="L4728">
        <v>2.4684618098723998</v>
      </c>
      <c r="M4728">
        <v>56.260597572848603</v>
      </c>
      <c r="N4728">
        <v>2.3545674958901301</v>
      </c>
      <c r="O4728">
        <v>20.363636363636299</v>
      </c>
      <c r="P4728">
        <v>37.5</v>
      </c>
      <c r="Q4728">
        <v>3.6496494353433002E-2</v>
      </c>
    </row>
    <row r="4729" spans="1:17" hidden="1" x14ac:dyDescent="0.3">
      <c r="A4729" t="s">
        <v>9613</v>
      </c>
      <c r="B4729" t="s">
        <v>9614</v>
      </c>
      <c r="C4729" t="str">
        <f>IFERROR(VLOOKUP(Table1[[#This Row],[Ticker]],[1]!Table1[[Symbol]:[Industry]],2,FALSE),"-")</f>
        <v>-</v>
      </c>
      <c r="E4729">
        <v>4.6595696000000002</v>
      </c>
      <c r="F4729">
        <v>15.52</v>
      </c>
      <c r="G4729">
        <v>19.557533386149501</v>
      </c>
      <c r="H4729">
        <v>-7.3057685366043801</v>
      </c>
      <c r="I4729">
        <v>1.7799788766832201</v>
      </c>
      <c r="J4729">
        <v>-3.6649989546021802</v>
      </c>
      <c r="K4729">
        <v>15.1362954179779</v>
      </c>
      <c r="L4729">
        <v>14.788421323851299</v>
      </c>
      <c r="M4729">
        <v>46.778817689544297</v>
      </c>
      <c r="N4729">
        <v>0.95831523425380005</v>
      </c>
      <c r="O4729">
        <v>34.3427835051546</v>
      </c>
      <c r="P4729">
        <v>63.713080168776301</v>
      </c>
      <c r="Q4729">
        <v>5.3509764146744999E-2</v>
      </c>
    </row>
    <row r="4730" spans="1:17" hidden="1" x14ac:dyDescent="0.3">
      <c r="A4730" t="s">
        <v>9615</v>
      </c>
      <c r="B4730" t="s">
        <v>9616</v>
      </c>
      <c r="C4730" t="str">
        <f>IFERROR(VLOOKUP(Table1[[#This Row],[Ticker]],[1]!Table1[[Symbol]:[Industry]],2,FALSE),"-")</f>
        <v>-</v>
      </c>
      <c r="E4730">
        <v>4.6502400000000002</v>
      </c>
      <c r="F4730">
        <v>11.4</v>
      </c>
      <c r="G4730">
        <v>-24.1983837057691</v>
      </c>
      <c r="H4730">
        <v>-6.1382731362236198</v>
      </c>
      <c r="I4730">
        <v>-16.032951409808401</v>
      </c>
      <c r="J4730">
        <v>-1.7679983912052499</v>
      </c>
      <c r="K4730">
        <v>10.345850605249201</v>
      </c>
      <c r="L4730">
        <v>10.289696837441101</v>
      </c>
      <c r="M4730">
        <v>88.690165003562399</v>
      </c>
      <c r="N4730">
        <v>0.17602565443201201</v>
      </c>
      <c r="O4730">
        <v>31.9298245614034</v>
      </c>
      <c r="P4730">
        <v>71.171171171171096</v>
      </c>
      <c r="Q4730">
        <v>8.2487912890900003E-2</v>
      </c>
    </row>
    <row r="4731" spans="1:17" hidden="1" x14ac:dyDescent="0.3">
      <c r="A4731" t="s">
        <v>9617</v>
      </c>
      <c r="B4731" t="s">
        <v>9618</v>
      </c>
      <c r="C4731" t="str">
        <f>IFERROR(VLOOKUP(Table1[[#This Row],[Ticker]],[1]!Table1[[Symbol]:[Industry]],2,FALSE),"-")</f>
        <v>-</v>
      </c>
      <c r="E4731">
        <v>4.6493475000000002</v>
      </c>
      <c r="F4731">
        <v>14.75</v>
      </c>
      <c r="G4731">
        <v>36.378691674026101</v>
      </c>
      <c r="H4731">
        <v>-8.3713399292382107</v>
      </c>
      <c r="I4731">
        <v>13.850229995156299</v>
      </c>
      <c r="J4731">
        <v>-5.3633162279565001</v>
      </c>
      <c r="K4731">
        <v>14.7826118725862</v>
      </c>
      <c r="L4731">
        <v>12.160267513480999</v>
      </c>
      <c r="M4731">
        <v>48.199204228896598</v>
      </c>
      <c r="N4731">
        <v>0.45629361640467597</v>
      </c>
      <c r="O4731">
        <v>26.915254237288099</v>
      </c>
      <c r="P4731">
        <v>160.14109347442599</v>
      </c>
      <c r="Q4731">
        <v>-2.3642606107255999E-2</v>
      </c>
    </row>
    <row r="4732" spans="1:17" hidden="1" x14ac:dyDescent="0.3">
      <c r="A4732" t="s">
        <v>9619</v>
      </c>
      <c r="B4732" t="s">
        <v>9620</v>
      </c>
      <c r="C4732" t="str">
        <f>IFERROR(VLOOKUP(Table1[[#This Row],[Ticker]],[1]!Table1[[Symbol]:[Industry]],2,FALSE),"-")</f>
        <v>-</v>
      </c>
      <c r="D4732" t="s">
        <v>49</v>
      </c>
      <c r="E4732">
        <v>4.6430523939999997</v>
      </c>
      <c r="F4732">
        <v>5.54</v>
      </c>
      <c r="G4732">
        <v>-42.419632729797698</v>
      </c>
      <c r="H4732">
        <v>-7.1371230336618403</v>
      </c>
      <c r="I4732">
        <v>-15.6551862387062</v>
      </c>
      <c r="J4732">
        <v>4.0481320686658604</v>
      </c>
      <c r="K4732">
        <v>5.42881031811031</v>
      </c>
      <c r="L4732">
        <v>5.8714515871093997</v>
      </c>
      <c r="M4732">
        <v>87.484409535086996</v>
      </c>
      <c r="N4732">
        <v>1.2587412587412501</v>
      </c>
      <c r="O4732">
        <v>39.350180505415103</v>
      </c>
      <c r="P4732">
        <v>10.8</v>
      </c>
    </row>
    <row r="4733" spans="1:17" hidden="1" x14ac:dyDescent="0.3">
      <c r="A4733" t="s">
        <v>9621</v>
      </c>
      <c r="B4733" t="s">
        <v>9622</v>
      </c>
      <c r="C4733" t="str">
        <f>IFERROR(VLOOKUP(Table1[[#This Row],[Ticker]],[1]!Table1[[Symbol]:[Industry]],2,FALSE),"-")</f>
        <v>-</v>
      </c>
      <c r="D4733" t="s">
        <v>21</v>
      </c>
      <c r="E4733">
        <v>4.6315790000000003</v>
      </c>
      <c r="F4733">
        <v>2.1</v>
      </c>
      <c r="G4733">
        <v>-8.6870977996580407</v>
      </c>
      <c r="H4733">
        <v>-7.4994418742415601</v>
      </c>
      <c r="I4733">
        <v>-16.980387891273601</v>
      </c>
      <c r="J4733">
        <v>-1.2750618476839399</v>
      </c>
      <c r="K4733">
        <v>2.0503397549214601</v>
      </c>
      <c r="L4733">
        <v>1.8670581816979399</v>
      </c>
      <c r="M4733">
        <v>95.118240825399496</v>
      </c>
      <c r="N4733">
        <v>0</v>
      </c>
      <c r="O4733">
        <v>5.2380952380952399</v>
      </c>
      <c r="P4733">
        <v>19.318181818181799</v>
      </c>
    </row>
    <row r="4734" spans="1:17" hidden="1" x14ac:dyDescent="0.3">
      <c r="A4734" t="s">
        <v>9623</v>
      </c>
      <c r="B4734" t="s">
        <v>9624</v>
      </c>
      <c r="C4734" t="str">
        <f>IFERROR(VLOOKUP(Table1[[#This Row],[Ticker]],[1]!Table1[[Symbol]:[Industry]],2,FALSE),"-")</f>
        <v>-</v>
      </c>
      <c r="D4734" t="s">
        <v>617</v>
      </c>
      <c r="E4734">
        <v>4.6247129999999999</v>
      </c>
      <c r="F4734">
        <v>16.91</v>
      </c>
      <c r="G4734">
        <v>-80.762691071501195</v>
      </c>
      <c r="H4734">
        <v>-23.736654289158601</v>
      </c>
      <c r="I4734">
        <v>-70.305633965816099</v>
      </c>
      <c r="J4734">
        <v>-6.71459760424628</v>
      </c>
      <c r="K4734">
        <v>22.228699881870199</v>
      </c>
      <c r="L4734">
        <v>25.6591584316321</v>
      </c>
      <c r="M4734">
        <v>1.84818425240226</v>
      </c>
      <c r="N4734">
        <v>0.47016274864376101</v>
      </c>
      <c r="O4734">
        <v>158.840922531046</v>
      </c>
      <c r="P4734">
        <v>12.508316699933401</v>
      </c>
      <c r="Q4734">
        <v>-0.15159589160991399</v>
      </c>
    </row>
    <row r="4735" spans="1:17" hidden="1" x14ac:dyDescent="0.3">
      <c r="A4735" t="s">
        <v>9625</v>
      </c>
      <c r="B4735" t="s">
        <v>9626</v>
      </c>
      <c r="C4735" t="str">
        <f>IFERROR(VLOOKUP(Table1[[#This Row],[Ticker]],[1]!Table1[[Symbol]:[Industry]],2,FALSE),"-")</f>
        <v>-</v>
      </c>
      <c r="D4735" t="s">
        <v>140</v>
      </c>
      <c r="E4735">
        <v>4.6050000000000004</v>
      </c>
      <c r="F4735">
        <v>15.35</v>
      </c>
      <c r="G4735">
        <v>101.381833761149</v>
      </c>
      <c r="H4735">
        <v>0.21985637137246899</v>
      </c>
      <c r="I4735">
        <v>43.047492724842201</v>
      </c>
      <c r="J4735">
        <v>0.71829363404362101</v>
      </c>
      <c r="K4735">
        <v>16.427662201252499</v>
      </c>
      <c r="L4735">
        <v>15.0846247153251</v>
      </c>
      <c r="M4735">
        <v>72.489767517800104</v>
      </c>
      <c r="N4735">
        <v>0.17086062255170001</v>
      </c>
      <c r="O4735">
        <v>120.130293159609</v>
      </c>
      <c r="P4735">
        <v>139.09657320872199</v>
      </c>
    </row>
    <row r="4736" spans="1:17" hidden="1" x14ac:dyDescent="0.3">
      <c r="A4736" t="s">
        <v>9627</v>
      </c>
      <c r="B4736" t="s">
        <v>9628</v>
      </c>
      <c r="C4736" t="str">
        <f>IFERROR(VLOOKUP(Table1[[#This Row],[Ticker]],[1]!Table1[[Symbol]:[Industry]],2,FALSE),"-")</f>
        <v>-</v>
      </c>
      <c r="D4736" t="s">
        <v>546</v>
      </c>
      <c r="E4736">
        <v>4.5502729999999998</v>
      </c>
      <c r="F4736">
        <v>8.15</v>
      </c>
      <c r="G4736">
        <v>-7.5962439920106801</v>
      </c>
      <c r="H4736">
        <v>-4.6589332468047999</v>
      </c>
      <c r="I4736">
        <v>-3.3463552705442399</v>
      </c>
      <c r="J4736">
        <v>3.1226064993996401</v>
      </c>
      <c r="K4736">
        <v>7.4651402394531603</v>
      </c>
      <c r="L4736">
        <v>6.2589309913109696</v>
      </c>
      <c r="M4736">
        <v>90.447696752362404</v>
      </c>
      <c r="N4736">
        <v>1.3730158730158699</v>
      </c>
      <c r="O4736">
        <v>11.656441717791401</v>
      </c>
      <c r="P4736">
        <v>79.120879120879096</v>
      </c>
    </row>
    <row r="4737" spans="1:17" hidden="1" x14ac:dyDescent="0.3">
      <c r="A4737" t="s">
        <v>9629</v>
      </c>
      <c r="B4737" t="s">
        <v>9630</v>
      </c>
      <c r="C4737" t="str">
        <f>IFERROR(VLOOKUP(Table1[[#This Row],[Ticker]],[1]!Table1[[Symbol]:[Industry]],2,FALSE),"-")</f>
        <v>-</v>
      </c>
      <c r="D4737" t="s">
        <v>140</v>
      </c>
      <c r="E4737">
        <v>4.547466</v>
      </c>
      <c r="F4737">
        <v>1.02</v>
      </c>
      <c r="G4737">
        <v>-31.775782814948499</v>
      </c>
      <c r="H4737">
        <v>-22.029356404156001</v>
      </c>
      <c r="I4737">
        <v>-46.196560712759499</v>
      </c>
      <c r="J4737">
        <v>0.76575447884666803</v>
      </c>
      <c r="K4737">
        <v>1.0433233733657801</v>
      </c>
      <c r="L4737">
        <v>0.99776668878525598</v>
      </c>
      <c r="M4737">
        <v>48.165976490679199</v>
      </c>
      <c r="N4737">
        <v>1.1005239727698199</v>
      </c>
      <c r="O4737">
        <v>67.647058823529406</v>
      </c>
      <c r="P4737">
        <v>39.726027397260196</v>
      </c>
      <c r="Q4737">
        <v>1.179408467856E-2</v>
      </c>
    </row>
    <row r="4738" spans="1:17" hidden="1" x14ac:dyDescent="0.3">
      <c r="A4738" t="s">
        <v>9631</v>
      </c>
      <c r="B4738" t="s">
        <v>9632</v>
      </c>
      <c r="C4738" t="str">
        <f>IFERROR(VLOOKUP(Table1[[#This Row],[Ticker]],[1]!Table1[[Symbol]:[Industry]],2,FALSE),"-")</f>
        <v>-</v>
      </c>
      <c r="D4738" t="s">
        <v>122</v>
      </c>
      <c r="E4738">
        <v>4.5391500000000002</v>
      </c>
      <c r="F4738">
        <v>9.17</v>
      </c>
      <c r="G4738">
        <v>-5.9527227996580399</v>
      </c>
      <c r="H4738">
        <v>5.6091723579681796</v>
      </c>
      <c r="I4738">
        <v>-21.300737350390701</v>
      </c>
      <c r="J4738">
        <v>-10.675061847683899</v>
      </c>
      <c r="K4738">
        <v>9.4000884840856607</v>
      </c>
      <c r="L4738">
        <v>9.6118301132471409</v>
      </c>
      <c r="M4738">
        <v>49.609700018725299</v>
      </c>
      <c r="N4738">
        <v>3.4501607225398501</v>
      </c>
      <c r="O4738">
        <v>74.372955288985807</v>
      </c>
      <c r="P4738">
        <v>30.626780626780601</v>
      </c>
      <c r="Q4738">
        <v>1.2498289499193E-2</v>
      </c>
    </row>
    <row r="4739" spans="1:17" hidden="1" x14ac:dyDescent="0.3">
      <c r="A4739" t="s">
        <v>9633</v>
      </c>
      <c r="B4739" t="s">
        <v>9634</v>
      </c>
      <c r="C4739" t="str">
        <f>IFERROR(VLOOKUP(Table1[[#This Row],[Ticker]],[1]!Table1[[Symbol]:[Industry]],2,FALSE),"-")</f>
        <v>-</v>
      </c>
      <c r="D4739" t="s">
        <v>617</v>
      </c>
      <c r="E4739">
        <v>4.4980230600000004</v>
      </c>
      <c r="F4739">
        <v>13.8</v>
      </c>
      <c r="G4739">
        <v>-46.2706699104507</v>
      </c>
      <c r="I4739">
        <v>-6.2558858888811901</v>
      </c>
      <c r="K4739">
        <v>17.182926074637699</v>
      </c>
      <c r="L4739">
        <v>23.662368761796301</v>
      </c>
      <c r="M4739">
        <v>89.584477983611194</v>
      </c>
      <c r="N4739">
        <v>1</v>
      </c>
      <c r="O4739">
        <v>26.449275362318801</v>
      </c>
      <c r="P4739">
        <v>15</v>
      </c>
    </row>
    <row r="4740" spans="1:17" hidden="1" x14ac:dyDescent="0.3">
      <c r="A4740" t="s">
        <v>9635</v>
      </c>
      <c r="B4740" t="s">
        <v>9636</v>
      </c>
      <c r="C4740" t="str">
        <f>IFERROR(VLOOKUP(Table1[[#This Row],[Ticker]],[1]!Table1[[Symbol]:[Industry]],2,FALSE),"-")</f>
        <v>-</v>
      </c>
      <c r="E4740">
        <v>4.4855119800000001</v>
      </c>
      <c r="F4740">
        <v>5.15</v>
      </c>
      <c r="G4740">
        <v>-90.558602403248699</v>
      </c>
      <c r="H4740">
        <v>-14.0632580122066</v>
      </c>
      <c r="I4740">
        <v>-46.778968077147603</v>
      </c>
      <c r="J4740">
        <v>-6.7495482067034001</v>
      </c>
      <c r="K4740">
        <v>6.2476713562775803</v>
      </c>
      <c r="L4740">
        <v>8.8638365016715301</v>
      </c>
      <c r="M4740">
        <v>51.636179178052501</v>
      </c>
      <c r="N4740">
        <v>0.97460755833673696</v>
      </c>
      <c r="O4740">
        <v>251.65048543689301</v>
      </c>
      <c r="P4740">
        <v>0</v>
      </c>
      <c r="Q4740">
        <v>8.0774358474475005E-2</v>
      </c>
    </row>
    <row r="4741" spans="1:17" hidden="1" x14ac:dyDescent="0.3">
      <c r="A4741" t="s">
        <v>9637</v>
      </c>
      <c r="B4741" t="s">
        <v>9638</v>
      </c>
      <c r="C4741" t="str">
        <f>IFERROR(VLOOKUP(Table1[[#This Row],[Ticker]],[1]!Table1[[Symbol]:[Industry]],2,FALSE),"-")</f>
        <v>-</v>
      </c>
      <c r="D4741" t="s">
        <v>140</v>
      </c>
      <c r="E4741">
        <v>4.3448399999999996</v>
      </c>
      <c r="F4741">
        <v>7.29</v>
      </c>
      <c r="G4741">
        <v>-25.353764466324701</v>
      </c>
      <c r="H4741">
        <v>-7.4994418742415601</v>
      </c>
      <c r="I4741">
        <v>-12.0030123256628</v>
      </c>
      <c r="J4741">
        <v>-1.2750618476839399</v>
      </c>
      <c r="K4741">
        <v>7.2899995113492304</v>
      </c>
      <c r="L4741">
        <v>7.2803054141140198</v>
      </c>
      <c r="M4741">
        <v>98.182515309086796</v>
      </c>
      <c r="O4741">
        <v>0</v>
      </c>
      <c r="P4741">
        <v>0</v>
      </c>
    </row>
    <row r="4742" spans="1:17" hidden="1" x14ac:dyDescent="0.3">
      <c r="A4742" t="s">
        <v>9639</v>
      </c>
      <c r="B4742" t="s">
        <v>9640</v>
      </c>
      <c r="C4742" t="str">
        <f>IFERROR(VLOOKUP(Table1[[#This Row],[Ticker]],[1]!Table1[[Symbol]:[Industry]],2,FALSE),"-")</f>
        <v>-</v>
      </c>
      <c r="D4742" t="s">
        <v>482</v>
      </c>
      <c r="E4742">
        <v>4.3377463220000001</v>
      </c>
      <c r="F4742">
        <v>1.33</v>
      </c>
      <c r="G4742">
        <v>14.646235533675201</v>
      </c>
      <c r="H4742">
        <v>-13.173200739489699</v>
      </c>
      <c r="I4742">
        <v>27.996987674337198</v>
      </c>
      <c r="J4742">
        <v>-2.75654332916542</v>
      </c>
      <c r="K4742">
        <v>1.15708833769234</v>
      </c>
      <c r="L4742">
        <v>1.01174801146296</v>
      </c>
      <c r="M4742">
        <v>15.140596399083201</v>
      </c>
      <c r="N4742">
        <v>1.35415646343038</v>
      </c>
      <c r="O4742">
        <v>11.278195488721799</v>
      </c>
      <c r="P4742">
        <v>77.3333333333333</v>
      </c>
      <c r="Q4742">
        <v>-1.3767172383456001E-2</v>
      </c>
    </row>
    <row r="4743" spans="1:17" hidden="1" x14ac:dyDescent="0.3">
      <c r="A4743" t="s">
        <v>9641</v>
      </c>
      <c r="B4743" t="s">
        <v>9642</v>
      </c>
      <c r="C4743" t="str">
        <f>IFERROR(VLOOKUP(Table1[[#This Row],[Ticker]],[1]!Table1[[Symbol]:[Industry]],2,FALSE),"-")</f>
        <v>-</v>
      </c>
      <c r="D4743" t="s">
        <v>408</v>
      </c>
      <c r="E4743">
        <v>4.3248600000000001</v>
      </c>
      <c r="F4743">
        <v>13.5</v>
      </c>
      <c r="G4743">
        <v>38.879812176011001</v>
      </c>
      <c r="H4743">
        <v>-33.486283979504698</v>
      </c>
      <c r="I4743">
        <v>-27.363513893060901</v>
      </c>
      <c r="J4743">
        <v>-15.8860675402835</v>
      </c>
      <c r="K4743">
        <v>15.8916093499606</v>
      </c>
      <c r="L4743">
        <v>15.3173691256755</v>
      </c>
      <c r="M4743">
        <v>17.441448112446199</v>
      </c>
      <c r="N4743">
        <v>1.8769471031934499</v>
      </c>
      <c r="O4743">
        <v>54.814814814814802</v>
      </c>
      <c r="P4743">
        <v>91.489361702127596</v>
      </c>
      <c r="Q4743">
        <v>0.10841328017476801</v>
      </c>
    </row>
    <row r="4744" spans="1:17" hidden="1" x14ac:dyDescent="0.3">
      <c r="A4744" t="s">
        <v>9643</v>
      </c>
      <c r="B4744" t="s">
        <v>9644</v>
      </c>
      <c r="C4744" t="str">
        <f>IFERROR(VLOOKUP(Table1[[#This Row],[Ticker]],[1]!Table1[[Symbol]:[Industry]],2,FALSE),"-")</f>
        <v>-</v>
      </c>
      <c r="D4744" t="s">
        <v>18</v>
      </c>
      <c r="E4744">
        <v>4.3170111000000002</v>
      </c>
      <c r="F4744">
        <v>12.69</v>
      </c>
      <c r="G4744">
        <v>110.082228112525</v>
      </c>
      <c r="H4744">
        <v>-1.6612433754926099</v>
      </c>
      <c r="I4744">
        <v>154.59362632979901</v>
      </c>
      <c r="J4744">
        <v>-1.2750618476839399</v>
      </c>
      <c r="K4744">
        <v>11.1375448113085</v>
      </c>
      <c r="L4744">
        <v>7.9185790312164297</v>
      </c>
      <c r="M4744">
        <v>99.8125415666956</v>
      </c>
      <c r="N4744">
        <v>0.199697809116091</v>
      </c>
      <c r="O4744">
        <v>0</v>
      </c>
      <c r="P4744">
        <v>179.51541850220201</v>
      </c>
    </row>
    <row r="4745" spans="1:17" hidden="1" x14ac:dyDescent="0.3">
      <c r="A4745" t="s">
        <v>9645</v>
      </c>
      <c r="B4745" t="s">
        <v>9646</v>
      </c>
      <c r="C4745" t="str">
        <f>IFERROR(VLOOKUP(Table1[[#This Row],[Ticker]],[1]!Table1[[Symbol]:[Industry]],2,FALSE),"-")</f>
        <v>-</v>
      </c>
      <c r="D4745" t="s">
        <v>191</v>
      </c>
      <c r="E4745">
        <v>4.282305</v>
      </c>
      <c r="F4745">
        <v>42.61</v>
      </c>
      <c r="G4745">
        <v>80.193751211436904</v>
      </c>
      <c r="H4745">
        <v>-1.7889155584520799</v>
      </c>
      <c r="I4745">
        <v>108.20370602059</v>
      </c>
      <c r="J4745">
        <v>-2.81917949474275</v>
      </c>
      <c r="K4745">
        <v>36.7076372855229</v>
      </c>
      <c r="L4745">
        <v>30.371999045005399</v>
      </c>
      <c r="M4745">
        <v>76.547774003772403</v>
      </c>
      <c r="N4745">
        <v>2.8742156398578298</v>
      </c>
      <c r="O4745">
        <v>12.6496127669561</v>
      </c>
      <c r="P4745">
        <v>173.66730892742399</v>
      </c>
      <c r="Q4745">
        <v>0.111047259186301</v>
      </c>
    </row>
    <row r="4746" spans="1:17" hidden="1" x14ac:dyDescent="0.3">
      <c r="A4746" t="s">
        <v>9647</v>
      </c>
      <c r="B4746" t="s">
        <v>9648</v>
      </c>
      <c r="C4746" t="str">
        <f>IFERROR(VLOOKUP(Table1[[#This Row],[Ticker]],[1]!Table1[[Symbol]:[Industry]],2,FALSE),"-")</f>
        <v>-</v>
      </c>
      <c r="D4746" t="s">
        <v>75</v>
      </c>
      <c r="E4746">
        <v>4.2638999999999996</v>
      </c>
      <c r="F4746">
        <v>2.4500000000000002</v>
      </c>
      <c r="G4746">
        <v>8.9031985943884209</v>
      </c>
      <c r="H4746">
        <v>4.4747536836997499</v>
      </c>
      <c r="I4746">
        <v>10.8480077141413</v>
      </c>
      <c r="J4746">
        <v>-0.108247353860855</v>
      </c>
      <c r="K4746">
        <v>1.9814471374117799</v>
      </c>
      <c r="L4746">
        <v>1.78727105754021</v>
      </c>
      <c r="M4746">
        <v>99.999535260270406</v>
      </c>
      <c r="N4746">
        <v>0.81265725257924304</v>
      </c>
      <c r="O4746">
        <v>0</v>
      </c>
      <c r="P4746">
        <v>36.871508379888198</v>
      </c>
      <c r="Q4746">
        <v>-5.4909067304761999E-2</v>
      </c>
    </row>
    <row r="4747" spans="1:17" hidden="1" x14ac:dyDescent="0.3">
      <c r="A4747" t="s">
        <v>9649</v>
      </c>
      <c r="B4747" t="s">
        <v>9650</v>
      </c>
      <c r="C4747" t="str">
        <f>IFERROR(VLOOKUP(Table1[[#This Row],[Ticker]],[1]!Table1[[Symbol]:[Industry]],2,FALSE),"-")</f>
        <v>-</v>
      </c>
      <c r="D4747" t="s">
        <v>328</v>
      </c>
      <c r="E4747">
        <v>4.2407076000000004</v>
      </c>
      <c r="F4747">
        <v>5.34</v>
      </c>
      <c r="G4747">
        <v>-39.9137644663247</v>
      </c>
      <c r="H4747">
        <v>8.5005581257584293</v>
      </c>
      <c r="I4747">
        <v>-30.600573301272501</v>
      </c>
      <c r="J4747">
        <v>6.1323455597234497</v>
      </c>
      <c r="K4747">
        <v>5.4355637377407904</v>
      </c>
      <c r="L4747">
        <v>5.6967915683781802</v>
      </c>
      <c r="M4747">
        <v>45.488026211107098</v>
      </c>
      <c r="N4747">
        <v>0.81490350643612697</v>
      </c>
      <c r="O4747">
        <v>37.640449438202197</v>
      </c>
      <c r="P4747">
        <v>15.835140997830701</v>
      </c>
      <c r="Q4747">
        <v>7.4145771605116997E-2</v>
      </c>
    </row>
    <row r="4748" spans="1:17" hidden="1" x14ac:dyDescent="0.3">
      <c r="A4748" t="s">
        <v>9651</v>
      </c>
      <c r="B4748" t="s">
        <v>9652</v>
      </c>
      <c r="C4748" t="str">
        <f>IFERROR(VLOOKUP(Table1[[#This Row],[Ticker]],[1]!Table1[[Symbol]:[Industry]],2,FALSE),"-")</f>
        <v>-</v>
      </c>
      <c r="D4748" t="s">
        <v>617</v>
      </c>
      <c r="E4748">
        <v>4.2399184500000002</v>
      </c>
      <c r="F4748">
        <v>4.71</v>
      </c>
      <c r="G4748">
        <v>-5.5064362220499099</v>
      </c>
      <c r="H4748">
        <v>2.4124523988861899</v>
      </c>
      <c r="I4748">
        <v>-27.290782109835401</v>
      </c>
      <c r="J4748">
        <v>14.502200333290499</v>
      </c>
      <c r="K4748">
        <v>4.5593604018760603</v>
      </c>
      <c r="L4748">
        <v>4.4909278848874603</v>
      </c>
      <c r="M4748">
        <v>49.878688140267002</v>
      </c>
      <c r="N4748">
        <v>0.81929465885262998</v>
      </c>
      <c r="O4748">
        <v>27.388535031847098</v>
      </c>
      <c r="P4748">
        <v>53.921568627450903</v>
      </c>
      <c r="Q4748">
        <v>2.8167387589304999E-2</v>
      </c>
    </row>
    <row r="4749" spans="1:17" hidden="1" x14ac:dyDescent="0.3">
      <c r="A4749" t="s">
        <v>9653</v>
      </c>
      <c r="B4749" t="s">
        <v>9654</v>
      </c>
      <c r="C4749" t="str">
        <f>IFERROR(VLOOKUP(Table1[[#This Row],[Ticker]],[1]!Table1[[Symbol]:[Industry]],2,FALSE),"-")</f>
        <v>-</v>
      </c>
      <c r="E4749">
        <v>4.22774275</v>
      </c>
      <c r="F4749">
        <v>19.25</v>
      </c>
      <c r="G4749">
        <v>-35.818880745394402</v>
      </c>
      <c r="H4749">
        <v>-6.2007405755402596</v>
      </c>
      <c r="I4749">
        <v>12.110462851642099</v>
      </c>
      <c r="J4749">
        <v>-0.81138333145519803</v>
      </c>
      <c r="K4749">
        <v>19.8662202101453</v>
      </c>
      <c r="L4749">
        <v>19.1216510189244</v>
      </c>
      <c r="M4749">
        <v>42.926388488270099</v>
      </c>
      <c r="N4749">
        <v>1.3456305738757799</v>
      </c>
      <c r="O4749">
        <v>42.493506493506402</v>
      </c>
      <c r="P4749">
        <v>28.3333333333333</v>
      </c>
      <c r="Q4749">
        <v>-1.4899956360505E-2</v>
      </c>
    </row>
    <row r="4750" spans="1:17" hidden="1" x14ac:dyDescent="0.3">
      <c r="A4750" t="s">
        <v>9655</v>
      </c>
      <c r="B4750" t="s">
        <v>9656</v>
      </c>
      <c r="C4750" t="str">
        <f>IFERROR(VLOOKUP(Table1[[#This Row],[Ticker]],[1]!Table1[[Symbol]:[Industry]],2,FALSE),"-")</f>
        <v>-</v>
      </c>
      <c r="D4750" t="s">
        <v>166</v>
      </c>
      <c r="E4750">
        <v>4.2238625000000001</v>
      </c>
      <c r="F4750">
        <v>6.95</v>
      </c>
      <c r="G4750">
        <v>120.229274402933</v>
      </c>
      <c r="H4750">
        <v>-2.0001654632430101</v>
      </c>
      <c r="I4750">
        <v>65.7463482881479</v>
      </c>
      <c r="J4750">
        <v>-8.4088198094673796</v>
      </c>
      <c r="K4750">
        <v>6.9532087763897499</v>
      </c>
      <c r="L4750">
        <v>5.2671661732184898</v>
      </c>
      <c r="M4750">
        <v>33.933325056502099</v>
      </c>
      <c r="N4750">
        <v>0.81292653540264304</v>
      </c>
      <c r="O4750">
        <v>20.863309352517899</v>
      </c>
      <c r="P4750">
        <v>202.173913043478</v>
      </c>
      <c r="Q4750">
        <v>3.5684881994053001E-2</v>
      </c>
    </row>
    <row r="4751" spans="1:17" hidden="1" x14ac:dyDescent="0.3">
      <c r="A4751" t="s">
        <v>9657</v>
      </c>
      <c r="B4751" t="s">
        <v>9658</v>
      </c>
      <c r="C4751" t="str">
        <f>IFERROR(VLOOKUP(Table1[[#This Row],[Ticker]],[1]!Table1[[Symbol]:[Industry]],2,FALSE),"-")</f>
        <v>-</v>
      </c>
      <c r="D4751" t="s">
        <v>130</v>
      </c>
      <c r="E4751">
        <v>4.1994778999999998</v>
      </c>
      <c r="F4751">
        <v>9.7100000000000009</v>
      </c>
      <c r="G4751">
        <v>-21.057309042049699</v>
      </c>
      <c r="H4751">
        <v>-0.47241484721453297</v>
      </c>
      <c r="I4751">
        <v>-33.6333593797386</v>
      </c>
      <c r="J4751">
        <v>-2.2750618476839399</v>
      </c>
      <c r="K4751">
        <v>9.5446335453273701</v>
      </c>
      <c r="L4751">
        <v>10.7389540670291</v>
      </c>
      <c r="M4751">
        <v>41.179208935743503</v>
      </c>
      <c r="N4751">
        <v>0.26021130368887302</v>
      </c>
      <c r="O4751">
        <v>105.56127703398499</v>
      </c>
      <c r="P4751">
        <v>59.180327868852402</v>
      </c>
      <c r="Q4751">
        <v>3.5637762413890002E-2</v>
      </c>
    </row>
    <row r="4752" spans="1:17" hidden="1" x14ac:dyDescent="0.3">
      <c r="A4752" t="s">
        <v>9659</v>
      </c>
      <c r="B4752" t="s">
        <v>9660</v>
      </c>
      <c r="C4752" t="str">
        <f>IFERROR(VLOOKUP(Table1[[#This Row],[Ticker]],[1]!Table1[[Symbol]:[Industry]],2,FALSE),"-")</f>
        <v>-</v>
      </c>
      <c r="D4752" t="s">
        <v>1141</v>
      </c>
      <c r="E4752">
        <v>4.1846470599999996</v>
      </c>
      <c r="F4752">
        <v>4.84</v>
      </c>
      <c r="G4752">
        <v>18.6938545812943</v>
      </c>
      <c r="H4752">
        <v>-19.5775946273499</v>
      </c>
      <c r="I4752">
        <v>8.0962432574637297</v>
      </c>
      <c r="J4752">
        <v>-4.7838337775084998</v>
      </c>
      <c r="K4752">
        <v>5.4023253404363096</v>
      </c>
      <c r="L4752">
        <v>5.2359461629691602</v>
      </c>
      <c r="M4752">
        <v>30.8259854346983</v>
      </c>
      <c r="N4752">
        <v>1.3501467538893701</v>
      </c>
      <c r="O4752">
        <v>54.958677685950398</v>
      </c>
      <c r="P4752">
        <v>122.018348623853</v>
      </c>
      <c r="Q4752">
        <v>-9.7887830883817001E-2</v>
      </c>
    </row>
    <row r="4753" spans="1:17" hidden="1" x14ac:dyDescent="0.3">
      <c r="A4753" t="s">
        <v>9661</v>
      </c>
      <c r="B4753" t="s">
        <v>9662</v>
      </c>
      <c r="C4753" t="str">
        <f>IFERROR(VLOOKUP(Table1[[#This Row],[Ticker]],[1]!Table1[[Symbol]:[Industry]],2,FALSE),"-")</f>
        <v>-</v>
      </c>
      <c r="D4753" t="s">
        <v>119</v>
      </c>
      <c r="E4753">
        <v>4.181</v>
      </c>
      <c r="F4753">
        <v>1.18</v>
      </c>
      <c r="G4753">
        <v>25.569865261055</v>
      </c>
      <c r="H4753">
        <v>1.06435558728046E-2</v>
      </c>
      <c r="I4753">
        <v>29.279308675562699</v>
      </c>
      <c r="J4753">
        <v>-1.7679983912052499</v>
      </c>
      <c r="K4753">
        <v>0.94205548196784505</v>
      </c>
      <c r="L4753">
        <v>0.78017606159363595</v>
      </c>
      <c r="M4753">
        <v>94.006941945555795</v>
      </c>
      <c r="N4753">
        <v>1.23630034382891</v>
      </c>
      <c r="O4753">
        <v>0</v>
      </c>
      <c r="P4753">
        <v>107.017543859649</v>
      </c>
      <c r="Q4753">
        <v>0.133187843918737</v>
      </c>
    </row>
    <row r="4754" spans="1:17" hidden="1" x14ac:dyDescent="0.3">
      <c r="A4754" t="s">
        <v>9663</v>
      </c>
      <c r="B4754" t="s">
        <v>9664</v>
      </c>
      <c r="C4754" t="str">
        <f>IFERROR(VLOOKUP(Table1[[#This Row],[Ticker]],[1]!Table1[[Symbol]:[Industry]],2,FALSE),"-")</f>
        <v>-</v>
      </c>
      <c r="D4754" t="s">
        <v>903</v>
      </c>
      <c r="E4754">
        <v>4.1639963799999897</v>
      </c>
      <c r="F4754">
        <v>4.22</v>
      </c>
      <c r="G4754">
        <v>36.3320592884645</v>
      </c>
      <c r="H4754">
        <v>53.3005581257584</v>
      </c>
      <c r="I4754">
        <v>16.655524259703</v>
      </c>
      <c r="J4754">
        <v>-10.9379831959985</v>
      </c>
      <c r="K4754">
        <v>3.2598660452424602</v>
      </c>
      <c r="L4754">
        <v>3.1059817260185398</v>
      </c>
      <c r="M4754">
        <v>62.814599722442203</v>
      </c>
      <c r="N4754">
        <v>2.40872255783114</v>
      </c>
      <c r="O4754">
        <v>16.113744075829299</v>
      </c>
      <c r="P4754">
        <v>82.683982683982606</v>
      </c>
      <c r="Q4754">
        <v>2.4689648739955002E-2</v>
      </c>
    </row>
    <row r="4755" spans="1:17" hidden="1" x14ac:dyDescent="0.3">
      <c r="A4755" t="s">
        <v>9665</v>
      </c>
      <c r="B4755" t="s">
        <v>9666</v>
      </c>
      <c r="C4755" t="str">
        <f>IFERROR(VLOOKUP(Table1[[#This Row],[Ticker]],[1]!Table1[[Symbol]:[Industry]],2,FALSE),"-")</f>
        <v>-</v>
      </c>
      <c r="D4755" t="s">
        <v>46</v>
      </c>
      <c r="E4755">
        <v>4.1592375649999997</v>
      </c>
      <c r="F4755">
        <v>11.65</v>
      </c>
      <c r="G4755">
        <v>68.812902200341895</v>
      </c>
      <c r="H4755">
        <v>-6.1950940481546004</v>
      </c>
      <c r="I4755">
        <v>-13.8564242885945</v>
      </c>
      <c r="J4755">
        <v>1.9136006855312999</v>
      </c>
      <c r="K4755">
        <v>11.108821529047299</v>
      </c>
      <c r="L4755">
        <v>10.966621620400501</v>
      </c>
      <c r="M4755">
        <v>58.507672738700002</v>
      </c>
      <c r="N4755">
        <v>0.46699118786843002</v>
      </c>
      <c r="O4755">
        <v>28.154506437768202</v>
      </c>
      <c r="P4755">
        <v>111.818181818181</v>
      </c>
      <c r="Q4755">
        <v>3.3229112007409998E-3</v>
      </c>
    </row>
    <row r="4756" spans="1:17" hidden="1" x14ac:dyDescent="0.3">
      <c r="A4756" t="s">
        <v>9667</v>
      </c>
      <c r="B4756" t="s">
        <v>9668</v>
      </c>
      <c r="C4756" t="str">
        <f>IFERROR(VLOOKUP(Table1[[#This Row],[Ticker]],[1]!Table1[[Symbol]:[Industry]],2,FALSE),"-")</f>
        <v>-</v>
      </c>
      <c r="D4756" t="s">
        <v>59</v>
      </c>
      <c r="E4756">
        <v>4.1417504999999997</v>
      </c>
      <c r="F4756">
        <v>11.95</v>
      </c>
      <c r="G4756">
        <v>65.236347176418505</v>
      </c>
      <c r="H4756">
        <v>2.26799998622355</v>
      </c>
      <c r="I4756">
        <v>47.5430490895574</v>
      </c>
      <c r="J4756">
        <v>-2.53029197320694</v>
      </c>
      <c r="K4756">
        <v>10.853016037390899</v>
      </c>
      <c r="L4756">
        <v>12.544697706572901</v>
      </c>
      <c r="M4756">
        <v>74.6478034076992</v>
      </c>
      <c r="N4756">
        <v>0.98373613910166402</v>
      </c>
      <c r="O4756">
        <v>5.4393305439330604</v>
      </c>
      <c r="P4756">
        <v>103.577512776831</v>
      </c>
      <c r="Q4756">
        <v>1.7290250170135E-2</v>
      </c>
    </row>
    <row r="4757" spans="1:17" hidden="1" x14ac:dyDescent="0.3">
      <c r="A4757" t="s">
        <v>9669</v>
      </c>
      <c r="B4757" t="s">
        <v>9670</v>
      </c>
      <c r="C4757" t="str">
        <f>IFERROR(VLOOKUP(Table1[[#This Row],[Ticker]],[1]!Table1[[Symbol]:[Industry]],2,FALSE),"-")</f>
        <v>-</v>
      </c>
      <c r="E4757">
        <v>4.1328140360000001</v>
      </c>
      <c r="F4757">
        <v>4.42</v>
      </c>
      <c r="G4757">
        <v>-72.100752418131904</v>
      </c>
      <c r="H4757">
        <v>-22.825112372325801</v>
      </c>
      <c r="I4757">
        <v>-36.960567503931003</v>
      </c>
      <c r="J4757">
        <v>-1.2750618476839399</v>
      </c>
      <c r="K4757">
        <v>5.1454456646867204</v>
      </c>
      <c r="L4757">
        <v>6.3599268032921898</v>
      </c>
      <c r="M4757">
        <v>9.6645012404999995E-5</v>
      </c>
      <c r="N4757">
        <v>0.34545454545454501</v>
      </c>
      <c r="O4757">
        <v>87.782805429864197</v>
      </c>
      <c r="P4757">
        <v>16.315789473684202</v>
      </c>
    </row>
    <row r="4758" spans="1:17" hidden="1" x14ac:dyDescent="0.3">
      <c r="A4758" t="s">
        <v>9671</v>
      </c>
      <c r="B4758" t="s">
        <v>9672</v>
      </c>
      <c r="C4758" t="str">
        <f>IFERROR(VLOOKUP(Table1[[#This Row],[Ticker]],[1]!Table1[[Symbol]:[Industry]],2,FALSE),"-")</f>
        <v>-</v>
      </c>
      <c r="D4758" t="s">
        <v>59</v>
      </c>
      <c r="E4758">
        <v>4.109888024</v>
      </c>
      <c r="F4758">
        <v>9.26</v>
      </c>
      <c r="G4758">
        <v>28.722774635172701</v>
      </c>
      <c r="H4758">
        <v>19.523877741670599</v>
      </c>
      <c r="I4758">
        <v>27.876141752887001</v>
      </c>
      <c r="J4758">
        <v>-1.2750618476839399</v>
      </c>
      <c r="K4758">
        <v>7.9200130412738199</v>
      </c>
      <c r="L4758">
        <v>6.9716420891174904</v>
      </c>
      <c r="M4758">
        <v>100</v>
      </c>
      <c r="N4758">
        <v>0.85818181818181805</v>
      </c>
      <c r="O4758">
        <v>0</v>
      </c>
      <c r="P4758">
        <v>54.076539101497502</v>
      </c>
    </row>
    <row r="4759" spans="1:17" hidden="1" x14ac:dyDescent="0.3">
      <c r="A4759" t="s">
        <v>9673</v>
      </c>
      <c r="B4759" t="s">
        <v>9674</v>
      </c>
      <c r="C4759" t="str">
        <f>IFERROR(VLOOKUP(Table1[[#This Row],[Ticker]],[1]!Table1[[Symbol]:[Industry]],2,FALSE),"-")</f>
        <v>-</v>
      </c>
      <c r="D4759" t="s">
        <v>401</v>
      </c>
      <c r="E4759">
        <v>4.0972463010000002</v>
      </c>
      <c r="F4759">
        <v>26.47</v>
      </c>
      <c r="G4759">
        <v>176.815185305364</v>
      </c>
      <c r="H4759">
        <v>2.7462890711978201</v>
      </c>
      <c r="I4759">
        <v>190.16593744602599</v>
      </c>
      <c r="J4759">
        <v>3.7229548123715799</v>
      </c>
      <c r="K4759">
        <v>21.4319446594141</v>
      </c>
      <c r="M4759">
        <v>100</v>
      </c>
      <c r="O4759">
        <v>0</v>
      </c>
      <c r="P4759">
        <v>202.168949771689</v>
      </c>
    </row>
    <row r="4760" spans="1:17" hidden="1" x14ac:dyDescent="0.3">
      <c r="A4760" t="s">
        <v>9675</v>
      </c>
      <c r="B4760" t="s">
        <v>9676</v>
      </c>
      <c r="C4760" t="str">
        <f>IFERROR(VLOOKUP(Table1[[#This Row],[Ticker]],[1]!Table1[[Symbol]:[Industry]],2,FALSE),"-")</f>
        <v>-</v>
      </c>
      <c r="D4760" t="s">
        <v>401</v>
      </c>
      <c r="E4760">
        <v>4.0922727999999999</v>
      </c>
      <c r="F4760">
        <v>13.64</v>
      </c>
      <c r="G4760">
        <v>55.308487189304401</v>
      </c>
      <c r="H4760">
        <v>-13.430476357000099</v>
      </c>
      <c r="I4760">
        <v>-58.512816247231399</v>
      </c>
      <c r="J4760">
        <v>-3.8464904191125102</v>
      </c>
      <c r="K4760">
        <v>14.375149771533801</v>
      </c>
      <c r="L4760">
        <v>15.8446570037665</v>
      </c>
      <c r="M4760">
        <v>40.671186123005597</v>
      </c>
      <c r="N4760">
        <v>1.46803770782726</v>
      </c>
      <c r="O4760">
        <v>96.480938416422205</v>
      </c>
      <c r="P4760">
        <v>80.662251655629106</v>
      </c>
      <c r="Q4760">
        <v>3.0236009815729999E-2</v>
      </c>
    </row>
    <row r="4761" spans="1:17" hidden="1" x14ac:dyDescent="0.3">
      <c r="A4761" t="s">
        <v>9677</v>
      </c>
      <c r="B4761" t="s">
        <v>9678</v>
      </c>
      <c r="C4761" t="str">
        <f>IFERROR(VLOOKUP(Table1[[#This Row],[Ticker]],[1]!Table1[[Symbol]:[Industry]],2,FALSE),"-")</f>
        <v>-</v>
      </c>
      <c r="D4761" t="s">
        <v>408</v>
      </c>
      <c r="E4761">
        <v>4.0333712999999998</v>
      </c>
      <c r="F4761">
        <v>9.31</v>
      </c>
      <c r="G4761">
        <v>8.9896698771096393</v>
      </c>
      <c r="H4761">
        <v>-7.4994418742415601</v>
      </c>
      <c r="I4761">
        <v>-1.82549753276338</v>
      </c>
      <c r="J4761">
        <v>-1.2750618476839399</v>
      </c>
      <c r="K4761">
        <v>9.3005161066955999</v>
      </c>
      <c r="L4761">
        <v>8.8265349177844392</v>
      </c>
      <c r="M4761">
        <v>99.999999983441796</v>
      </c>
      <c r="O4761">
        <v>0</v>
      </c>
      <c r="P4761">
        <v>34.343434343434303</v>
      </c>
    </row>
    <row r="4762" spans="1:17" hidden="1" x14ac:dyDescent="0.3">
      <c r="A4762" t="s">
        <v>9679</v>
      </c>
      <c r="B4762" t="s">
        <v>9680</v>
      </c>
      <c r="C4762" t="str">
        <f>IFERROR(VLOOKUP(Table1[[#This Row],[Ticker]],[1]!Table1[[Symbol]:[Industry]],2,FALSE),"-")</f>
        <v>-</v>
      </c>
      <c r="D4762" t="s">
        <v>546</v>
      </c>
      <c r="E4762">
        <v>4.0090000000000003</v>
      </c>
      <c r="F4762">
        <v>40.090000000000003</v>
      </c>
      <c r="G4762">
        <v>-4.4550913662040603</v>
      </c>
      <c r="H4762">
        <v>-8.6349257452092996</v>
      </c>
      <c r="I4762">
        <v>6.5713739505868203</v>
      </c>
      <c r="J4762">
        <v>-6.4248513995532104</v>
      </c>
      <c r="K4762">
        <v>39.414948794127703</v>
      </c>
      <c r="L4762">
        <v>36.769174340455599</v>
      </c>
      <c r="M4762">
        <v>45.898485159874603</v>
      </c>
      <c r="N4762">
        <v>0.19611934468089101</v>
      </c>
      <c r="O4762">
        <v>50.810675979047097</v>
      </c>
      <c r="P4762">
        <v>68.162751677852299</v>
      </c>
    </row>
    <row r="4763" spans="1:17" hidden="1" x14ac:dyDescent="0.3">
      <c r="A4763" t="s">
        <v>9681</v>
      </c>
      <c r="B4763" t="s">
        <v>9682</v>
      </c>
      <c r="C4763" t="str">
        <f>IFERROR(VLOOKUP(Table1[[#This Row],[Ticker]],[1]!Table1[[Symbol]:[Industry]],2,FALSE),"-")</f>
        <v>-</v>
      </c>
      <c r="D4763" t="s">
        <v>546</v>
      </c>
      <c r="E4763">
        <v>4</v>
      </c>
      <c r="F4763">
        <v>4</v>
      </c>
      <c r="G4763">
        <v>62.439662763722197</v>
      </c>
      <c r="H4763">
        <v>1.10270866339284</v>
      </c>
      <c r="I4763">
        <v>44.859732772376397</v>
      </c>
      <c r="J4763">
        <v>4.7616835591401996</v>
      </c>
      <c r="K4763">
        <v>3.5658164140750599</v>
      </c>
      <c r="L4763">
        <v>2.9342566475300602</v>
      </c>
      <c r="M4763">
        <v>77.307230130404704</v>
      </c>
      <c r="N4763">
        <v>1.0082122807642699</v>
      </c>
      <c r="O4763">
        <v>3</v>
      </c>
      <c r="P4763">
        <v>159.74025974025901</v>
      </c>
      <c r="Q4763">
        <v>9.3714477923379003E-2</v>
      </c>
    </row>
    <row r="4764" spans="1:17" hidden="1" x14ac:dyDescent="0.3">
      <c r="A4764" t="s">
        <v>9683</v>
      </c>
      <c r="B4764" t="s">
        <v>9684</v>
      </c>
      <c r="C4764" t="str">
        <f>IFERROR(VLOOKUP(Table1[[#This Row],[Ticker]],[1]!Table1[[Symbol]:[Industry]],2,FALSE),"-")</f>
        <v>-</v>
      </c>
      <c r="D4764" t="s">
        <v>130</v>
      </c>
      <c r="E4764">
        <v>3.95881705799999</v>
      </c>
      <c r="F4764">
        <v>8.94</v>
      </c>
      <c r="G4764">
        <v>-29.840943953504201</v>
      </c>
      <c r="H4764">
        <v>-7.4994418742415601</v>
      </c>
      <c r="I4764">
        <v>-12.0030123256628</v>
      </c>
      <c r="J4764">
        <v>-1.2750618476839399</v>
      </c>
      <c r="K4764">
        <v>8.9400492420915594</v>
      </c>
      <c r="L4764">
        <v>8.9777578301166496</v>
      </c>
      <c r="M4764" s="1">
        <v>1.6367834999999998E-8</v>
      </c>
      <c r="O4764">
        <v>4.6979865771812097</v>
      </c>
      <c r="P4764">
        <v>0</v>
      </c>
    </row>
    <row r="4765" spans="1:17" hidden="1" x14ac:dyDescent="0.3">
      <c r="A4765" t="s">
        <v>9685</v>
      </c>
      <c r="B4765" t="s">
        <v>9686</v>
      </c>
      <c r="C4765" t="str">
        <f>IFERROR(VLOOKUP(Table1[[#This Row],[Ticker]],[1]!Table1[[Symbol]:[Industry]],2,FALSE),"-")</f>
        <v>-</v>
      </c>
      <c r="E4765">
        <v>3.9545861000000002</v>
      </c>
      <c r="F4765">
        <v>4.87</v>
      </c>
      <c r="G4765">
        <v>-46.805377369550499</v>
      </c>
      <c r="H4765">
        <v>-11.0779707012793</v>
      </c>
      <c r="I4765">
        <v>-23.457557780208202</v>
      </c>
      <c r="J4765">
        <v>-2.2954700109492601</v>
      </c>
      <c r="K4765">
        <v>5.0296743856656798</v>
      </c>
      <c r="L4765">
        <v>5.4571634381121497</v>
      </c>
      <c r="M4765">
        <v>49.406625785640699</v>
      </c>
      <c r="N4765">
        <v>1.0786054629172099</v>
      </c>
      <c r="O4765">
        <v>63.244353182751503</v>
      </c>
      <c r="P4765">
        <v>14.588235294117601</v>
      </c>
      <c r="Q4765">
        <v>-1.1524757152987E-2</v>
      </c>
    </row>
    <row r="4766" spans="1:17" hidden="1" x14ac:dyDescent="0.3">
      <c r="A4766" t="s">
        <v>9687</v>
      </c>
      <c r="B4766" t="s">
        <v>9688</v>
      </c>
      <c r="C4766" t="str">
        <f>IFERROR(VLOOKUP(Table1[[#This Row],[Ticker]],[1]!Table1[[Symbol]:[Industry]],2,FALSE),"-")</f>
        <v>-</v>
      </c>
      <c r="D4766" t="s">
        <v>617</v>
      </c>
      <c r="E4766">
        <v>3.9481571</v>
      </c>
      <c r="F4766">
        <v>9.2899999999999991</v>
      </c>
      <c r="G4766">
        <v>25.2134964737076</v>
      </c>
      <c r="H4766">
        <v>-17.520538920655</v>
      </c>
      <c r="I4766">
        <v>-24.3615028917005</v>
      </c>
      <c r="J4766">
        <v>-2.3191453743660699</v>
      </c>
      <c r="K4766">
        <v>9.0497153598488094</v>
      </c>
      <c r="L4766">
        <v>9.4728284903591398</v>
      </c>
      <c r="M4766">
        <v>55.748987767051702</v>
      </c>
      <c r="N4766">
        <v>0.65110622297258502</v>
      </c>
      <c r="O4766">
        <v>71.689989235737301</v>
      </c>
      <c r="P4766">
        <v>75.283018867924497</v>
      </c>
      <c r="Q4766">
        <v>8.1533693852271993E-2</v>
      </c>
    </row>
    <row r="4767" spans="1:17" hidden="1" x14ac:dyDescent="0.3">
      <c r="A4767" t="s">
        <v>9689</v>
      </c>
      <c r="B4767" t="s">
        <v>9690</v>
      </c>
      <c r="C4767" t="str">
        <f>IFERROR(VLOOKUP(Table1[[#This Row],[Ticker]],[1]!Table1[[Symbol]:[Industry]],2,FALSE),"-")</f>
        <v>-</v>
      </c>
      <c r="D4767" t="s">
        <v>546</v>
      </c>
      <c r="E4767">
        <v>3.9119999999999999</v>
      </c>
      <c r="F4767">
        <v>15.08</v>
      </c>
      <c r="G4767">
        <v>14.697497405447001</v>
      </c>
      <c r="H4767">
        <v>0.526713785764235</v>
      </c>
      <c r="I4767">
        <v>8.5277032199237794</v>
      </c>
      <c r="J4767">
        <v>-1.7679983912052499</v>
      </c>
      <c r="K4767">
        <v>10.5996753147646</v>
      </c>
      <c r="M4767">
        <v>100</v>
      </c>
      <c r="N4767">
        <v>1.3333333333333299</v>
      </c>
      <c r="O4767">
        <v>0</v>
      </c>
      <c r="P4767">
        <v>40.409683426443202</v>
      </c>
    </row>
    <row r="4768" spans="1:17" hidden="1" x14ac:dyDescent="0.3">
      <c r="A4768" t="s">
        <v>9691</v>
      </c>
      <c r="B4768" t="s">
        <v>9692</v>
      </c>
      <c r="C4768" t="str">
        <f>IFERROR(VLOOKUP(Table1[[#This Row],[Ticker]],[1]!Table1[[Symbol]:[Industry]],2,FALSE),"-")</f>
        <v>-</v>
      </c>
      <c r="D4768" t="s">
        <v>304</v>
      </c>
      <c r="E4768">
        <v>3.901932</v>
      </c>
      <c r="F4768">
        <v>3</v>
      </c>
      <c r="K4768">
        <v>3.13914626791387</v>
      </c>
      <c r="L4768">
        <v>4.4077132628643598</v>
      </c>
      <c r="M4768">
        <v>99.841790054050605</v>
      </c>
      <c r="N4768">
        <v>1</v>
      </c>
    </row>
    <row r="4769" spans="1:17" hidden="1" x14ac:dyDescent="0.3">
      <c r="A4769" t="s">
        <v>9693</v>
      </c>
      <c r="B4769" t="s">
        <v>9694</v>
      </c>
      <c r="C4769" t="str">
        <f>IFERROR(VLOOKUP(Table1[[#This Row],[Ticker]],[1]!Table1[[Symbol]:[Industry]],2,FALSE),"-")</f>
        <v>-</v>
      </c>
      <c r="D4769" t="s">
        <v>546</v>
      </c>
      <c r="E4769">
        <v>3.9</v>
      </c>
      <c r="F4769">
        <v>20</v>
      </c>
      <c r="G4769">
        <v>-20.090606571587799</v>
      </c>
      <c r="H4769">
        <v>-17.001704317680399</v>
      </c>
      <c r="I4769">
        <v>-3.0111867125837901</v>
      </c>
      <c r="J4769">
        <v>-11.427802189103501</v>
      </c>
      <c r="K4769">
        <v>20.969573080193499</v>
      </c>
      <c r="L4769">
        <v>20.801253051926501</v>
      </c>
      <c r="M4769">
        <v>35.791011048477799</v>
      </c>
      <c r="N4769">
        <v>0.88488713812292796</v>
      </c>
      <c r="O4769">
        <v>39.1</v>
      </c>
      <c r="P4769">
        <v>30.293159609120501</v>
      </c>
      <c r="Q4769">
        <v>0.12948570959581601</v>
      </c>
    </row>
    <row r="4770" spans="1:17" hidden="1" x14ac:dyDescent="0.3">
      <c r="A4770" t="s">
        <v>9695</v>
      </c>
      <c r="B4770" t="s">
        <v>9696</v>
      </c>
      <c r="C4770" t="str">
        <f>IFERROR(VLOOKUP(Table1[[#This Row],[Ticker]],[1]!Table1[[Symbol]:[Industry]],2,FALSE),"-")</f>
        <v>-</v>
      </c>
      <c r="D4770" t="s">
        <v>718</v>
      </c>
      <c r="E4770">
        <v>3.8994098080000001</v>
      </c>
      <c r="F4770">
        <v>533.80999999999995</v>
      </c>
      <c r="G4770">
        <v>0.38654369063240701</v>
      </c>
      <c r="H4770">
        <v>0.56354580646493102</v>
      </c>
      <c r="I4770">
        <v>-1.85960987028264</v>
      </c>
      <c r="J4770">
        <v>2.50466086937901</v>
      </c>
      <c r="K4770">
        <v>504.63913650975297</v>
      </c>
      <c r="L4770">
        <v>481.42175431811899</v>
      </c>
      <c r="M4770">
        <v>60.046073572563003</v>
      </c>
      <c r="N4770">
        <v>1.20768908345752</v>
      </c>
      <c r="O4770">
        <v>0.40276502875555797</v>
      </c>
      <c r="P4770">
        <v>28.224159880858</v>
      </c>
      <c r="Q4770">
        <v>2.4635765917062999E-2</v>
      </c>
    </row>
    <row r="4771" spans="1:17" hidden="1" x14ac:dyDescent="0.3">
      <c r="A4771" t="s">
        <v>9697</v>
      </c>
      <c r="B4771" t="s">
        <v>9698</v>
      </c>
      <c r="C4771" t="str">
        <f>IFERROR(VLOOKUP(Table1[[#This Row],[Ticker]],[1]!Table1[[Symbol]:[Industry]],2,FALSE),"-")</f>
        <v>-</v>
      </c>
      <c r="D4771" t="s">
        <v>617</v>
      </c>
      <c r="E4771">
        <v>3.8651947500000001</v>
      </c>
      <c r="F4771">
        <v>6.45</v>
      </c>
      <c r="G4771">
        <v>-41.587530700090902</v>
      </c>
      <c r="H4771">
        <v>22.8035884287887</v>
      </c>
      <c r="I4771">
        <v>5.26971494706447</v>
      </c>
      <c r="J4771">
        <v>42.058271485649399</v>
      </c>
      <c r="K4771">
        <v>5.8182208102802102</v>
      </c>
      <c r="L4771">
        <v>7.2689776200830396</v>
      </c>
      <c r="M4771">
        <v>88.133728153724803</v>
      </c>
      <c r="N4771">
        <v>1.19082125603864</v>
      </c>
      <c r="O4771">
        <v>26.356589147286801</v>
      </c>
      <c r="P4771">
        <v>57.317073170731703</v>
      </c>
    </row>
    <row r="4772" spans="1:17" hidden="1" x14ac:dyDescent="0.3">
      <c r="A4772" t="s">
        <v>9699</v>
      </c>
      <c r="B4772" t="s">
        <v>9700</v>
      </c>
      <c r="C4772" t="str">
        <f>IFERROR(VLOOKUP(Table1[[#This Row],[Ticker]],[1]!Table1[[Symbol]:[Industry]],2,FALSE),"-")</f>
        <v>-</v>
      </c>
      <c r="D4772" t="s">
        <v>1415</v>
      </c>
      <c r="E4772">
        <v>3.8207249499999998</v>
      </c>
      <c r="F4772">
        <v>8.26</v>
      </c>
      <c r="G4772">
        <v>39.846235533675198</v>
      </c>
      <c r="H4772">
        <v>-4.5582654036533201</v>
      </c>
      <c r="I4772">
        <v>-14.2515330357219</v>
      </c>
      <c r="J4772">
        <v>-4.0528396254617203</v>
      </c>
      <c r="K4772">
        <v>7.9958374594111898</v>
      </c>
      <c r="L4772">
        <v>6.8148013667632101</v>
      </c>
      <c r="M4772">
        <v>47.289512437051997</v>
      </c>
      <c r="N4772">
        <v>0.67851429427304899</v>
      </c>
      <c r="O4772">
        <v>13.9225181598062</v>
      </c>
      <c r="P4772">
        <v>113.98963730569901</v>
      </c>
      <c r="Q4772">
        <v>4.6597364986233E-2</v>
      </c>
    </row>
    <row r="4773" spans="1:17" hidden="1" x14ac:dyDescent="0.3">
      <c r="A4773" t="s">
        <v>9701</v>
      </c>
      <c r="B4773" t="s">
        <v>9702</v>
      </c>
      <c r="C4773" t="str">
        <f>IFERROR(VLOOKUP(Table1[[#This Row],[Ticker]],[1]!Table1[[Symbol]:[Industry]],2,FALSE),"-")</f>
        <v>-</v>
      </c>
      <c r="E4773">
        <v>3.8147731999999999</v>
      </c>
      <c r="F4773">
        <v>45.49</v>
      </c>
      <c r="G4773">
        <v>34.260270621394497</v>
      </c>
      <c r="H4773">
        <v>-2.51444302817647</v>
      </c>
      <c r="I4773">
        <v>39.126555780649397</v>
      </c>
      <c r="J4773">
        <v>-1.2750618476839399</v>
      </c>
      <c r="K4773">
        <v>43.1372201293944</v>
      </c>
      <c r="L4773">
        <v>36.664229791852797</v>
      </c>
      <c r="M4773">
        <v>98.3180125246828</v>
      </c>
      <c r="N4773">
        <v>0</v>
      </c>
      <c r="O4773">
        <v>0</v>
      </c>
      <c r="P4773">
        <v>77.348927875243604</v>
      </c>
    </row>
    <row r="4774" spans="1:17" hidden="1" x14ac:dyDescent="0.3">
      <c r="A4774" t="s">
        <v>9703</v>
      </c>
      <c r="B4774" t="s">
        <v>9704</v>
      </c>
      <c r="C4774" t="str">
        <f>IFERROR(VLOOKUP(Table1[[#This Row],[Ticker]],[1]!Table1[[Symbol]:[Industry]],2,FALSE),"-")</f>
        <v>-</v>
      </c>
      <c r="D4774" t="s">
        <v>2952</v>
      </c>
      <c r="E4774">
        <v>3.804462</v>
      </c>
      <c r="F4774">
        <v>23.5</v>
      </c>
      <c r="G4774">
        <v>-49.905734408092897</v>
      </c>
      <c r="H4774">
        <v>-8.2996157777862791</v>
      </c>
      <c r="I4774">
        <v>-23.941599179931799</v>
      </c>
      <c r="J4774">
        <v>-1.7679983912052499</v>
      </c>
      <c r="K4774">
        <v>28.401052701977498</v>
      </c>
      <c r="L4774">
        <v>26.7994581111749</v>
      </c>
      <c r="M4774">
        <v>6.24203432598497</v>
      </c>
      <c r="N4774">
        <v>0.31057536466774699</v>
      </c>
      <c r="O4774">
        <v>31.9148936170212</v>
      </c>
      <c r="P4774">
        <v>0</v>
      </c>
    </row>
    <row r="4775" spans="1:17" hidden="1" x14ac:dyDescent="0.3">
      <c r="A4775" t="s">
        <v>9705</v>
      </c>
      <c r="B4775" t="s">
        <v>9706</v>
      </c>
      <c r="C4775" t="str">
        <f>IFERROR(VLOOKUP(Table1[[#This Row],[Ticker]],[1]!Table1[[Symbol]:[Industry]],2,FALSE),"-")</f>
        <v>-</v>
      </c>
      <c r="D4775" t="s">
        <v>617</v>
      </c>
      <c r="E4775">
        <v>3.79381656499999</v>
      </c>
      <c r="F4775">
        <v>24.47</v>
      </c>
      <c r="G4775">
        <v>32.415416707111703</v>
      </c>
      <c r="H4775">
        <v>-7.4994418742415601</v>
      </c>
      <c r="I4775">
        <v>-38.409027363256797</v>
      </c>
      <c r="J4775">
        <v>-1.2750618476839399</v>
      </c>
      <c r="K4775">
        <v>24.762558737151899</v>
      </c>
      <c r="M4775">
        <v>3.4941471230000001E-6</v>
      </c>
      <c r="N4775">
        <v>0</v>
      </c>
      <c r="O4775">
        <v>44.748671843073097</v>
      </c>
      <c r="P4775">
        <v>57.769181173436401</v>
      </c>
    </row>
    <row r="4776" spans="1:17" hidden="1" x14ac:dyDescent="0.3">
      <c r="A4776" t="s">
        <v>9707</v>
      </c>
      <c r="B4776" t="s">
        <v>9708</v>
      </c>
      <c r="C4776" t="str">
        <f>IFERROR(VLOOKUP(Table1[[#This Row],[Ticker]],[1]!Table1[[Symbol]:[Industry]],2,FALSE),"-")</f>
        <v>-</v>
      </c>
      <c r="D4776" t="s">
        <v>130</v>
      </c>
      <c r="E4776">
        <v>3.7861669999999998</v>
      </c>
      <c r="F4776">
        <v>7.7</v>
      </c>
      <c r="G4776">
        <v>26.693019159406202</v>
      </c>
      <c r="H4776">
        <v>3.9211709391289098</v>
      </c>
      <c r="I4776">
        <v>-11.2176720115266</v>
      </c>
      <c r="J4776">
        <v>-5.4666786141510002</v>
      </c>
      <c r="K4776">
        <v>7.7022830557914101</v>
      </c>
      <c r="L4776">
        <v>7.6588030559322302</v>
      </c>
      <c r="M4776">
        <v>39.671410864205001</v>
      </c>
      <c r="N4776">
        <v>1.2353111721691401</v>
      </c>
      <c r="O4776">
        <v>47.792207792207797</v>
      </c>
      <c r="P4776">
        <v>57.786885245901601</v>
      </c>
      <c r="Q4776">
        <v>3.9460212838957003E-2</v>
      </c>
    </row>
    <row r="4777" spans="1:17" hidden="1" x14ac:dyDescent="0.3">
      <c r="A4777" t="s">
        <v>9709</v>
      </c>
      <c r="B4777" t="s">
        <v>9710</v>
      </c>
      <c r="C4777" t="str">
        <f>IFERROR(VLOOKUP(Table1[[#This Row],[Ticker]],[1]!Table1[[Symbol]:[Industry]],2,FALSE),"-")</f>
        <v>-</v>
      </c>
      <c r="D4777" t="s">
        <v>46</v>
      </c>
      <c r="E4777">
        <v>3.77223</v>
      </c>
      <c r="F4777">
        <v>1.61</v>
      </c>
      <c r="G4777">
        <v>-11.973482776183801</v>
      </c>
      <c r="H4777">
        <v>8.0561136813139793</v>
      </c>
      <c r="I4777">
        <v>-18.939428510633899</v>
      </c>
      <c r="J4777">
        <v>15.142848600077199</v>
      </c>
      <c r="K4777">
        <v>1.4412162856971</v>
      </c>
      <c r="L4777">
        <v>1.5662113018528201</v>
      </c>
      <c r="M4777">
        <v>79.530419707313698</v>
      </c>
      <c r="N4777">
        <v>1.0859364596547501</v>
      </c>
      <c r="O4777">
        <v>40.993788819875697</v>
      </c>
      <c r="P4777">
        <v>41.228070175438603</v>
      </c>
      <c r="Q4777">
        <v>1.5452441880242E-2</v>
      </c>
    </row>
    <row r="4778" spans="1:17" hidden="1" x14ac:dyDescent="0.3">
      <c r="A4778" t="s">
        <v>9711</v>
      </c>
      <c r="B4778" t="s">
        <v>9712</v>
      </c>
      <c r="C4778" t="str">
        <f>IFERROR(VLOOKUP(Table1[[#This Row],[Ticker]],[1]!Table1[[Symbol]:[Industry]],2,FALSE),"-")</f>
        <v>-</v>
      </c>
      <c r="D4778" t="s">
        <v>46</v>
      </c>
      <c r="E4778">
        <v>3.7551427500000001</v>
      </c>
      <c r="F4778">
        <v>2.65</v>
      </c>
      <c r="G4778">
        <v>-82.953764466324699</v>
      </c>
      <c r="I4778">
        <v>-13.8548641775146</v>
      </c>
      <c r="K4778">
        <v>4.20551033348326</v>
      </c>
      <c r="L4778">
        <v>8.3203468668060196</v>
      </c>
      <c r="M4778">
        <v>7.8432681322368997E-2</v>
      </c>
      <c r="N4778">
        <v>1</v>
      </c>
      <c r="O4778">
        <v>145.283018867924</v>
      </c>
      <c r="P4778">
        <v>3.9215686274509798</v>
      </c>
      <c r="Q4778">
        <v>-3.2202925944115002E-2</v>
      </c>
    </row>
    <row r="4779" spans="1:17" hidden="1" x14ac:dyDescent="0.3">
      <c r="A4779" t="s">
        <v>9713</v>
      </c>
      <c r="B4779" t="s">
        <v>9714</v>
      </c>
      <c r="C4779" t="str">
        <f>IFERROR(VLOOKUP(Table1[[#This Row],[Ticker]],[1]!Table1[[Symbol]:[Industry]],2,FALSE),"-")</f>
        <v>-</v>
      </c>
      <c r="D4779" t="s">
        <v>791</v>
      </c>
      <c r="E4779">
        <v>3.7147710599999999</v>
      </c>
      <c r="F4779">
        <v>75.790000000000006</v>
      </c>
      <c r="G4779">
        <v>-25.353764466324701</v>
      </c>
      <c r="H4779">
        <v>-7.4994418742415601</v>
      </c>
      <c r="I4779">
        <v>105.846944558499</v>
      </c>
      <c r="J4779">
        <v>-1.2750618476839399</v>
      </c>
      <c r="K4779">
        <v>72.211877627206803</v>
      </c>
      <c r="M4779">
        <v>100</v>
      </c>
      <c r="N4779">
        <v>0</v>
      </c>
      <c r="O4779">
        <v>0</v>
      </c>
    </row>
    <row r="4780" spans="1:17" hidden="1" x14ac:dyDescent="0.3">
      <c r="A4780" t="s">
        <v>9715</v>
      </c>
      <c r="B4780" t="s">
        <v>9716</v>
      </c>
      <c r="C4780" t="str">
        <f>IFERROR(VLOOKUP(Table1[[#This Row],[Ticker]],[1]!Table1[[Symbol]:[Industry]],2,FALSE),"-")</f>
        <v>-</v>
      </c>
      <c r="D4780" t="s">
        <v>401</v>
      </c>
      <c r="E4780">
        <v>3.695856</v>
      </c>
      <c r="F4780">
        <v>7.4</v>
      </c>
      <c r="G4780">
        <v>-9.5478176744624097</v>
      </c>
      <c r="H4780">
        <v>-0.99056613459658605</v>
      </c>
      <c r="I4780">
        <v>20.139844817194302</v>
      </c>
      <c r="J4780">
        <v>-2.2379229205862701</v>
      </c>
      <c r="K4780">
        <v>6.84084605021551</v>
      </c>
      <c r="L4780">
        <v>6.3845165443726399</v>
      </c>
      <c r="M4780">
        <v>60.980187540067902</v>
      </c>
      <c r="N4780">
        <v>2.4849747032149998</v>
      </c>
      <c r="O4780">
        <v>3.5135135135134998</v>
      </c>
      <c r="P4780">
        <v>61.2200435729847</v>
      </c>
      <c r="Q4780">
        <v>5.5766545446798002E-2</v>
      </c>
    </row>
    <row r="4781" spans="1:17" hidden="1" x14ac:dyDescent="0.3">
      <c r="A4781" t="s">
        <v>9717</v>
      </c>
      <c r="B4781" t="s">
        <v>9718</v>
      </c>
      <c r="C4781" t="str">
        <f>IFERROR(VLOOKUP(Table1[[#This Row],[Ticker]],[1]!Table1[[Symbol]:[Industry]],2,FALSE),"-")</f>
        <v>-</v>
      </c>
      <c r="D4781" t="s">
        <v>546</v>
      </c>
      <c r="E4781">
        <v>3.6720000000000002</v>
      </c>
      <c r="F4781">
        <v>6.12</v>
      </c>
      <c r="G4781">
        <v>15.013208010739399</v>
      </c>
      <c r="H4781">
        <v>-2.6433267663278799</v>
      </c>
      <c r="I4781">
        <v>-19.27573959839</v>
      </c>
      <c r="J4781">
        <v>-0.41000994456976098</v>
      </c>
      <c r="K4781">
        <v>5.5733800688369302</v>
      </c>
      <c r="L4781">
        <v>5.6798723359864702</v>
      </c>
      <c r="M4781">
        <v>73.640919987125002</v>
      </c>
      <c r="N4781">
        <v>2.9733080256073499</v>
      </c>
      <c r="O4781">
        <v>18.790849673202601</v>
      </c>
      <c r="P4781">
        <v>54.936708860759403</v>
      </c>
      <c r="Q4781">
        <v>4.3843201977344003E-2</v>
      </c>
    </row>
    <row r="4782" spans="1:17" hidden="1" x14ac:dyDescent="0.3">
      <c r="A4782" t="s">
        <v>9719</v>
      </c>
      <c r="B4782" t="s">
        <v>9720</v>
      </c>
      <c r="C4782" t="str">
        <f>IFERROR(VLOOKUP(Table1[[#This Row],[Ticker]],[1]!Table1[[Symbol]:[Industry]],2,FALSE),"-")</f>
        <v>-</v>
      </c>
      <c r="D4782" t="s">
        <v>75</v>
      </c>
      <c r="E4782">
        <v>3.6711214799999898</v>
      </c>
      <c r="F4782">
        <v>8.44</v>
      </c>
      <c r="G4782">
        <v>119.28391669309499</v>
      </c>
      <c r="H4782">
        <v>0.70568633088663701</v>
      </c>
      <c r="I4782">
        <v>11.029057645182601</v>
      </c>
      <c r="J4782">
        <v>-5.1474992053149196</v>
      </c>
      <c r="K4782">
        <v>8.7802072661731092</v>
      </c>
      <c r="L4782">
        <v>7.5072400551465899</v>
      </c>
      <c r="M4782">
        <v>23.169867110144601</v>
      </c>
      <c r="N4782">
        <v>0.18412322023236499</v>
      </c>
      <c r="O4782">
        <v>49.052132701421797</v>
      </c>
      <c r="P4782">
        <v>163.74999999999901</v>
      </c>
      <c r="Q4782">
        <v>0.10566281194364401</v>
      </c>
    </row>
    <row r="4783" spans="1:17" hidden="1" x14ac:dyDescent="0.3">
      <c r="A4783" t="s">
        <v>9721</v>
      </c>
      <c r="B4783" t="s">
        <v>9722</v>
      </c>
      <c r="C4783" t="str">
        <f>IFERROR(VLOOKUP(Table1[[#This Row],[Ticker]],[1]!Table1[[Symbol]:[Industry]],2,FALSE),"-")</f>
        <v>-</v>
      </c>
      <c r="D4783" t="s">
        <v>445</v>
      </c>
      <c r="E4783">
        <v>3.6644999999999999</v>
      </c>
      <c r="F4783">
        <v>3.49</v>
      </c>
      <c r="G4783">
        <v>79.940353180734107</v>
      </c>
      <c r="H4783">
        <v>-20.683521476231501</v>
      </c>
      <c r="I4783">
        <v>-29.497102160178098</v>
      </c>
      <c r="J4783">
        <v>-4.5991615706756201</v>
      </c>
      <c r="K4783">
        <v>3.79468492433007</v>
      </c>
      <c r="L4783">
        <v>3.0390340085666798</v>
      </c>
      <c r="M4783">
        <v>33.227553197079303</v>
      </c>
      <c r="N4783">
        <v>4.9967532467532401</v>
      </c>
      <c r="O4783">
        <v>21.2034383954154</v>
      </c>
      <c r="P4783">
        <v>139.04109589040999</v>
      </c>
    </row>
    <row r="4784" spans="1:17" hidden="1" x14ac:dyDescent="0.3">
      <c r="A4784" t="s">
        <v>9723</v>
      </c>
      <c r="B4784" t="s">
        <v>9724</v>
      </c>
      <c r="C4784" t="str">
        <f>IFERROR(VLOOKUP(Table1[[#This Row],[Ticker]],[1]!Table1[[Symbol]:[Industry]],2,FALSE),"-")</f>
        <v>-</v>
      </c>
      <c r="E4784">
        <v>3.6493128000000001</v>
      </c>
      <c r="F4784">
        <v>4.1900000000000004</v>
      </c>
      <c r="G4784">
        <v>-32.393700497610801</v>
      </c>
      <c r="H4784">
        <v>-10.872932532583301</v>
      </c>
      <c r="I4784">
        <v>-9.94096307482946</v>
      </c>
      <c r="J4784">
        <v>-4.0935797865540797</v>
      </c>
      <c r="K4784">
        <v>4.1137462628459502</v>
      </c>
      <c r="L4784">
        <v>5.33313628938419</v>
      </c>
      <c r="M4784">
        <v>95.294034423046995</v>
      </c>
      <c r="N4784">
        <v>1.8747912619704801</v>
      </c>
      <c r="O4784">
        <v>22.195704057279201</v>
      </c>
      <c r="P4784">
        <v>64.960629921259795</v>
      </c>
      <c r="Q4784">
        <v>-9.6853935826499999E-3</v>
      </c>
    </row>
    <row r="4785" spans="1:17" hidden="1" x14ac:dyDescent="0.3">
      <c r="A4785" t="s">
        <v>9725</v>
      </c>
      <c r="B4785" t="s">
        <v>9726</v>
      </c>
      <c r="C4785" t="str">
        <f>IFERROR(VLOOKUP(Table1[[#This Row],[Ticker]],[1]!Table1[[Symbol]:[Industry]],2,FALSE),"-")</f>
        <v>-</v>
      </c>
      <c r="D4785" t="s">
        <v>130</v>
      </c>
      <c r="E4785">
        <v>3.6473360000000001</v>
      </c>
      <c r="F4785">
        <v>6.2</v>
      </c>
      <c r="G4785">
        <v>-72.587807019516205</v>
      </c>
      <c r="H4785">
        <v>-13.285792022609501</v>
      </c>
      <c r="I4785">
        <v>-50.859028104755502</v>
      </c>
      <c r="J4785">
        <v>-6.3572741047840999</v>
      </c>
      <c r="K4785">
        <v>7.0803803943837096</v>
      </c>
      <c r="L4785">
        <v>8.21301502000283</v>
      </c>
      <c r="M4785">
        <v>42.3727648384817</v>
      </c>
      <c r="N4785">
        <v>0.89506176625623801</v>
      </c>
      <c r="O4785">
        <v>101.61290322580599</v>
      </c>
      <c r="P4785">
        <v>5.8020477815699598</v>
      </c>
      <c r="Q4785">
        <v>0.10867565414081901</v>
      </c>
    </row>
    <row r="4786" spans="1:17" hidden="1" x14ac:dyDescent="0.3">
      <c r="A4786" t="s">
        <v>9727</v>
      </c>
      <c r="B4786" t="s">
        <v>9728</v>
      </c>
      <c r="C4786" t="str">
        <f>IFERROR(VLOOKUP(Table1[[#This Row],[Ticker]],[1]!Table1[[Symbol]:[Industry]],2,FALSE),"-")</f>
        <v>-</v>
      </c>
      <c r="D4786" t="s">
        <v>617</v>
      </c>
      <c r="E4786">
        <v>3.645845</v>
      </c>
      <c r="F4786">
        <v>60</v>
      </c>
      <c r="G4786">
        <v>62.257738791033802</v>
      </c>
      <c r="H4786">
        <v>-2.9771106912415499</v>
      </c>
      <c r="I4786">
        <v>8.1515861655914694</v>
      </c>
      <c r="J4786">
        <v>-0.33097387725766197</v>
      </c>
      <c r="K4786">
        <v>49.029369171895702</v>
      </c>
      <c r="L4786">
        <v>40.047517752593599</v>
      </c>
      <c r="M4786">
        <v>3.9431963475954199</v>
      </c>
      <c r="N4786">
        <v>0.80902372617658402</v>
      </c>
      <c r="O4786">
        <v>0</v>
      </c>
      <c r="P4786">
        <v>121.40221402214</v>
      </c>
      <c r="Q4786">
        <v>0.11127065789804701</v>
      </c>
    </row>
    <row r="4787" spans="1:17" hidden="1" x14ac:dyDescent="0.3">
      <c r="A4787" t="s">
        <v>9729</v>
      </c>
      <c r="B4787" t="s">
        <v>9730</v>
      </c>
      <c r="C4787" t="str">
        <f>IFERROR(VLOOKUP(Table1[[#This Row],[Ticker]],[1]!Table1[[Symbol]:[Industry]],2,FALSE),"-")</f>
        <v>-</v>
      </c>
      <c r="D4787" t="s">
        <v>401</v>
      </c>
      <c r="E4787">
        <v>3.645</v>
      </c>
      <c r="F4787">
        <v>7.29</v>
      </c>
      <c r="G4787">
        <v>-21.210907323467499</v>
      </c>
      <c r="H4787">
        <v>-0.13944187424156301</v>
      </c>
      <c r="I4787">
        <v>-21.668439834956398</v>
      </c>
      <c r="J4787">
        <v>-9.7334520250372893</v>
      </c>
      <c r="K4787">
        <v>6.9038244836464298</v>
      </c>
      <c r="L4787">
        <v>7.1263644765637997</v>
      </c>
      <c r="M4787">
        <v>59.661369408737897</v>
      </c>
      <c r="N4787">
        <v>0.66812037854536199</v>
      </c>
      <c r="O4787">
        <v>75.857338820301706</v>
      </c>
      <c r="P4787">
        <v>51.5592515592515</v>
      </c>
      <c r="Q4787">
        <v>6.6232767580632998E-2</v>
      </c>
    </row>
    <row r="4788" spans="1:17" hidden="1" x14ac:dyDescent="0.3">
      <c r="A4788" t="s">
        <v>9731</v>
      </c>
      <c r="B4788" t="s">
        <v>9732</v>
      </c>
      <c r="C4788" t="str">
        <f>IFERROR(VLOOKUP(Table1[[#This Row],[Ticker]],[1]!Table1[[Symbol]:[Industry]],2,FALSE),"-")</f>
        <v>-</v>
      </c>
      <c r="D4788" t="s">
        <v>1415</v>
      </c>
      <c r="E4788">
        <v>3.6425595000000301</v>
      </c>
      <c r="F4788">
        <v>38.549999999999997</v>
      </c>
      <c r="G4788">
        <v>44.537303071801603</v>
      </c>
      <c r="H4788">
        <v>-8.0676236924233695</v>
      </c>
      <c r="I4788">
        <v>-14.0111465402027</v>
      </c>
      <c r="J4788">
        <v>-6.1193525051233904</v>
      </c>
      <c r="K4788">
        <v>41.203327525067699</v>
      </c>
      <c r="L4788">
        <v>37.849158770536299</v>
      </c>
      <c r="M4788">
        <v>52.471646248896</v>
      </c>
      <c r="N4788">
        <v>0.45035904260318099</v>
      </c>
      <c r="O4788">
        <v>63.372243839169897</v>
      </c>
      <c r="P4788">
        <v>80.140186915887796</v>
      </c>
      <c r="Q4788">
        <v>6.3054224138243006E-2</v>
      </c>
    </row>
    <row r="4789" spans="1:17" hidden="1" x14ac:dyDescent="0.3">
      <c r="A4789" t="s">
        <v>9733</v>
      </c>
      <c r="B4789" t="s">
        <v>9734</v>
      </c>
      <c r="C4789" t="str">
        <f>IFERROR(VLOOKUP(Table1[[#This Row],[Ticker]],[1]!Table1[[Symbol]:[Industry]],2,FALSE),"-")</f>
        <v>-</v>
      </c>
      <c r="E4789">
        <v>3.6324800000000002</v>
      </c>
      <c r="F4789">
        <v>146</v>
      </c>
      <c r="G4789">
        <v>-26.705115817675999</v>
      </c>
      <c r="H4789">
        <v>-7.4994418742415601</v>
      </c>
      <c r="I4789">
        <v>-12.0030123256628</v>
      </c>
      <c r="J4789">
        <v>-1.2750618476839399</v>
      </c>
      <c r="K4789">
        <v>146.03549884956001</v>
      </c>
      <c r="L4789">
        <v>146.23150023990101</v>
      </c>
      <c r="M4789">
        <v>2.0094425707E-5</v>
      </c>
      <c r="O4789">
        <v>4.5205479452054602</v>
      </c>
      <c r="P4789">
        <v>0</v>
      </c>
    </row>
    <row r="4790" spans="1:17" hidden="1" x14ac:dyDescent="0.3">
      <c r="A4790" t="s">
        <v>9735</v>
      </c>
      <c r="B4790" t="s">
        <v>9736</v>
      </c>
      <c r="C4790" t="str">
        <f>IFERROR(VLOOKUP(Table1[[#This Row],[Ticker]],[1]!Table1[[Symbol]:[Industry]],2,FALSE),"-")</f>
        <v>-</v>
      </c>
      <c r="D4790" t="s">
        <v>49</v>
      </c>
      <c r="E4790">
        <v>3.6217199999999998</v>
      </c>
      <c r="F4790">
        <v>12</v>
      </c>
      <c r="G4790">
        <v>63.029281059577897</v>
      </c>
      <c r="H4790">
        <v>-7.4994418742415601</v>
      </c>
      <c r="I4790">
        <v>-11.3318713860654</v>
      </c>
      <c r="J4790">
        <v>-1.2750618476839399</v>
      </c>
      <c r="K4790">
        <v>12.2275772160102</v>
      </c>
      <c r="L4790">
        <v>10.3183596619378</v>
      </c>
      <c r="M4790">
        <v>0.208805843141221</v>
      </c>
      <c r="N4790">
        <v>1.7878787878787801</v>
      </c>
      <c r="O4790">
        <v>22.499999999999901</v>
      </c>
      <c r="P4790">
        <v>88.383045525902602</v>
      </c>
    </row>
    <row r="4791" spans="1:17" hidden="1" x14ac:dyDescent="0.3">
      <c r="A4791" t="s">
        <v>9737</v>
      </c>
      <c r="B4791" t="s">
        <v>9738</v>
      </c>
      <c r="C4791" t="str">
        <f>IFERROR(VLOOKUP(Table1[[#This Row],[Ticker]],[1]!Table1[[Symbol]:[Industry]],2,FALSE),"-")</f>
        <v>-</v>
      </c>
      <c r="D4791" t="s">
        <v>46</v>
      </c>
      <c r="E4791">
        <v>3.5847899999999999</v>
      </c>
      <c r="F4791">
        <v>7.1</v>
      </c>
      <c r="G4791">
        <v>38.240705579758199</v>
      </c>
      <c r="H4791">
        <v>-3.8657209440089999</v>
      </c>
      <c r="I4791">
        <v>20.4596742415013</v>
      </c>
      <c r="J4791">
        <v>3.34724322514312E-3</v>
      </c>
      <c r="K4791">
        <v>6.8952453027613601</v>
      </c>
      <c r="L4791">
        <v>6.3615932619828799</v>
      </c>
      <c r="M4791">
        <v>54.125229157472099</v>
      </c>
      <c r="N4791">
        <v>0.855954024652955</v>
      </c>
      <c r="O4791">
        <v>40.563380281690101</v>
      </c>
      <c r="P4791">
        <v>69.047619047618994</v>
      </c>
      <c r="Q4791">
        <v>7.7275884600122996E-2</v>
      </c>
    </row>
    <row r="4792" spans="1:17" hidden="1" x14ac:dyDescent="0.3">
      <c r="A4792" t="s">
        <v>9739</v>
      </c>
      <c r="B4792" t="s">
        <v>9740</v>
      </c>
      <c r="C4792" t="str">
        <f>IFERROR(VLOOKUP(Table1[[#This Row],[Ticker]],[1]!Table1[[Symbol]:[Industry]],2,FALSE),"-")</f>
        <v>-</v>
      </c>
      <c r="D4792" t="s">
        <v>1141</v>
      </c>
      <c r="E4792">
        <v>3.5782607</v>
      </c>
      <c r="F4792">
        <v>3.59</v>
      </c>
      <c r="G4792">
        <v>25.486571668128999</v>
      </c>
      <c r="H4792">
        <v>60.147616949287801</v>
      </c>
      <c r="I4792">
        <v>65.719759951564896</v>
      </c>
      <c r="J4792">
        <v>19.572994689418501</v>
      </c>
      <c r="K4792">
        <v>2.3736521243581099</v>
      </c>
      <c r="L4792">
        <v>1.74265579342559</v>
      </c>
      <c r="M4792">
        <v>99.999098857200195</v>
      </c>
      <c r="N4792">
        <v>0.29694541795367402</v>
      </c>
      <c r="O4792">
        <v>0</v>
      </c>
      <c r="P4792">
        <v>85.051546391752495</v>
      </c>
    </row>
    <row r="4793" spans="1:17" hidden="1" x14ac:dyDescent="0.3">
      <c r="A4793" t="s">
        <v>9741</v>
      </c>
      <c r="B4793" t="s">
        <v>9742</v>
      </c>
      <c r="C4793" t="str">
        <f>IFERROR(VLOOKUP(Table1[[#This Row],[Ticker]],[1]!Table1[[Symbol]:[Industry]],2,FALSE),"-")</f>
        <v>-</v>
      </c>
      <c r="D4793" t="s">
        <v>191</v>
      </c>
      <c r="E4793">
        <v>3.5746424999999999</v>
      </c>
      <c r="F4793">
        <v>5.05</v>
      </c>
      <c r="G4793">
        <v>-7.3631102607172396</v>
      </c>
      <c r="H4793">
        <v>-8.5282484586037093</v>
      </c>
      <c r="I4793">
        <v>-14.3240954978098</v>
      </c>
      <c r="J4793">
        <v>0.63171781333300003</v>
      </c>
      <c r="K4793">
        <v>4.7866899207501197</v>
      </c>
      <c r="L4793">
        <v>4.9475857168224699</v>
      </c>
      <c r="M4793">
        <v>58.575871643803303</v>
      </c>
      <c r="N4793">
        <v>1.99970297732376</v>
      </c>
      <c r="O4793">
        <v>29.702970297029701</v>
      </c>
      <c r="P4793">
        <v>32.545931758530102</v>
      </c>
      <c r="Q4793">
        <v>3.2811865714824001E-2</v>
      </c>
    </row>
    <row r="4794" spans="1:17" hidden="1" x14ac:dyDescent="0.3">
      <c r="A4794" t="s">
        <v>9743</v>
      </c>
      <c r="B4794" t="s">
        <v>9744</v>
      </c>
      <c r="C4794" t="str">
        <f>IFERROR(VLOOKUP(Table1[[#This Row],[Ticker]],[1]!Table1[[Symbol]:[Industry]],2,FALSE),"-")</f>
        <v>-</v>
      </c>
      <c r="E4794">
        <v>3.5376479999999999</v>
      </c>
      <c r="F4794">
        <v>12.73</v>
      </c>
      <c r="G4794">
        <v>51.093369534559301</v>
      </c>
      <c r="H4794">
        <v>5.8023150112610598</v>
      </c>
      <c r="I4794">
        <v>63.916189532323102</v>
      </c>
      <c r="J4794">
        <v>3.1784154587535198</v>
      </c>
      <c r="M4794">
        <v>100</v>
      </c>
      <c r="N4794">
        <v>6.4123217292983901</v>
      </c>
      <c r="O4794">
        <v>0</v>
      </c>
      <c r="P4794">
        <v>76.8055555555555</v>
      </c>
    </row>
    <row r="4795" spans="1:17" hidden="1" x14ac:dyDescent="0.3">
      <c r="A4795" t="s">
        <v>9745</v>
      </c>
      <c r="B4795" t="s">
        <v>9746</v>
      </c>
      <c r="C4795" t="str">
        <f>IFERROR(VLOOKUP(Table1[[#This Row],[Ticker]],[1]!Table1[[Symbol]:[Industry]],2,FALSE),"-")</f>
        <v>-</v>
      </c>
      <c r="D4795" t="s">
        <v>46</v>
      </c>
      <c r="E4795">
        <v>3.5264834999999999</v>
      </c>
      <c r="F4795">
        <v>2.25</v>
      </c>
      <c r="G4795">
        <v>-90.197514466324705</v>
      </c>
      <c r="H4795">
        <v>-7.4994418742415601</v>
      </c>
      <c r="I4795">
        <v>-67.003012325662795</v>
      </c>
      <c r="J4795">
        <v>6.0420113230477703</v>
      </c>
      <c r="K4795">
        <v>2.22513568828417</v>
      </c>
      <c r="L4795">
        <v>3.7585667415739601</v>
      </c>
      <c r="M4795">
        <v>70.683325661275305</v>
      </c>
      <c r="N4795">
        <v>2.0449262713032201</v>
      </c>
      <c r="O4795">
        <v>184.444444444444</v>
      </c>
      <c r="P4795">
        <v>40.625</v>
      </c>
      <c r="Q4795">
        <v>-0.15235141060423801</v>
      </c>
    </row>
    <row r="4796" spans="1:17" hidden="1" x14ac:dyDescent="0.3">
      <c r="A4796" t="s">
        <v>9747</v>
      </c>
      <c r="B4796" t="s">
        <v>9748</v>
      </c>
      <c r="C4796" t="str">
        <f>IFERROR(VLOOKUP(Table1[[#This Row],[Ticker]],[1]!Table1[[Symbol]:[Industry]],2,FALSE),"-")</f>
        <v>-</v>
      </c>
      <c r="D4796" t="s">
        <v>718</v>
      </c>
      <c r="E4796">
        <v>3.52154549999999</v>
      </c>
      <c r="F4796">
        <v>20100</v>
      </c>
      <c r="G4796">
        <v>-5.5931859894901201</v>
      </c>
      <c r="H4796">
        <v>-1.87035303188851</v>
      </c>
      <c r="I4796">
        <v>-12.2495918825592</v>
      </c>
      <c r="J4796">
        <v>1.0670674632677399</v>
      </c>
      <c r="K4796">
        <v>19208.7545485521</v>
      </c>
      <c r="L4796">
        <v>17019.334615027899</v>
      </c>
      <c r="M4796">
        <v>52.023657374319697</v>
      </c>
      <c r="N4796">
        <v>1</v>
      </c>
      <c r="Q4796">
        <v>0.111248485696195</v>
      </c>
    </row>
    <row r="4797" spans="1:17" hidden="1" x14ac:dyDescent="0.3">
      <c r="A4797" t="s">
        <v>9749</v>
      </c>
      <c r="B4797" t="s">
        <v>9750</v>
      </c>
      <c r="C4797" t="str">
        <f>IFERROR(VLOOKUP(Table1[[#This Row],[Ticker]],[1]!Table1[[Symbol]:[Industry]],2,FALSE),"-")</f>
        <v>-</v>
      </c>
      <c r="D4797" t="s">
        <v>546</v>
      </c>
      <c r="E4797">
        <v>3.4913688</v>
      </c>
      <c r="F4797">
        <v>5.62</v>
      </c>
      <c r="G4797">
        <v>-25.353764466324701</v>
      </c>
      <c r="H4797">
        <v>-7.4994418742415601</v>
      </c>
      <c r="I4797">
        <v>-12.0030123256628</v>
      </c>
      <c r="J4797">
        <v>-1.2750618476839399</v>
      </c>
      <c r="K4797">
        <v>5.61999935564564</v>
      </c>
      <c r="L4797">
        <v>5.6055861531596296</v>
      </c>
      <c r="M4797">
        <v>100</v>
      </c>
      <c r="O4797">
        <v>0</v>
      </c>
      <c r="P4797">
        <v>0</v>
      </c>
    </row>
    <row r="4798" spans="1:17" hidden="1" x14ac:dyDescent="0.3">
      <c r="A4798" t="s">
        <v>9751</v>
      </c>
      <c r="B4798" t="s">
        <v>9752</v>
      </c>
      <c r="C4798" t="str">
        <f>IFERROR(VLOOKUP(Table1[[#This Row],[Ticker]],[1]!Table1[[Symbol]:[Industry]],2,FALSE),"-")</f>
        <v>-</v>
      </c>
      <c r="D4798" t="s">
        <v>83</v>
      </c>
      <c r="E4798">
        <v>3.4820519999999999</v>
      </c>
      <c r="F4798">
        <v>8.4</v>
      </c>
      <c r="G4798">
        <v>43.660320040717501</v>
      </c>
      <c r="H4798">
        <v>1.7005581257584199</v>
      </c>
      <c r="I4798">
        <v>3.0654808250221302</v>
      </c>
      <c r="J4798">
        <v>1.0999381523160401</v>
      </c>
      <c r="K4798">
        <v>7.6841768601928502</v>
      </c>
      <c r="L4798">
        <v>7.3778117049881198</v>
      </c>
      <c r="M4798">
        <v>62.622490822335301</v>
      </c>
      <c r="N4798">
        <v>0.88650698101954895</v>
      </c>
      <c r="O4798">
        <v>19.285714285714199</v>
      </c>
      <c r="P4798">
        <v>139.31623931623901</v>
      </c>
      <c r="Q4798">
        <v>0.15505128394386899</v>
      </c>
    </row>
    <row r="4799" spans="1:17" hidden="1" x14ac:dyDescent="0.3">
      <c r="A4799" t="s">
        <v>9753</v>
      </c>
      <c r="B4799" t="s">
        <v>9754</v>
      </c>
      <c r="C4799" t="str">
        <f>IFERROR(VLOOKUP(Table1[[#This Row],[Ticker]],[1]!Table1[[Symbol]:[Industry]],2,FALSE),"-")</f>
        <v>-</v>
      </c>
      <c r="D4799" t="s">
        <v>297</v>
      </c>
      <c r="E4799">
        <v>3.4668641999999998</v>
      </c>
      <c r="F4799">
        <v>3.21</v>
      </c>
      <c r="G4799">
        <v>96.025545878502797</v>
      </c>
      <c r="H4799">
        <v>45.500558125758403</v>
      </c>
      <c r="I4799">
        <v>72.4797462950268</v>
      </c>
      <c r="J4799">
        <v>19.197379097197899</v>
      </c>
      <c r="K4799">
        <v>1.90939010439233</v>
      </c>
      <c r="L4799">
        <v>1.2324026442640099</v>
      </c>
      <c r="M4799">
        <v>100</v>
      </c>
      <c r="N4799">
        <v>0.72453955337453801</v>
      </c>
      <c r="O4799">
        <v>0</v>
      </c>
      <c r="P4799">
        <v>121.379310344827</v>
      </c>
      <c r="Q4799">
        <v>0.19946803718392001</v>
      </c>
    </row>
    <row r="4800" spans="1:17" hidden="1" x14ac:dyDescent="0.3">
      <c r="A4800" t="s">
        <v>9755</v>
      </c>
      <c r="B4800" t="s">
        <v>9756</v>
      </c>
      <c r="C4800" t="str">
        <f>IFERROR(VLOOKUP(Table1[[#This Row],[Ticker]],[1]!Table1[[Symbol]:[Industry]],2,FALSE),"-")</f>
        <v>-</v>
      </c>
      <c r="D4800" t="s">
        <v>482</v>
      </c>
      <c r="E4800">
        <v>3.4416000000000002</v>
      </c>
      <c r="F4800">
        <v>2.39</v>
      </c>
      <c r="G4800">
        <v>-5.8537644663246997</v>
      </c>
      <c r="H4800">
        <v>20.625558125758399</v>
      </c>
      <c r="I4800">
        <v>-5.7807901034405704</v>
      </c>
      <c r="J4800">
        <v>-2.4798811247923802</v>
      </c>
      <c r="K4800">
        <v>2.21075352018994</v>
      </c>
      <c r="L4800">
        <v>2.1319893081903798</v>
      </c>
      <c r="M4800">
        <v>55.791892147483701</v>
      </c>
      <c r="N4800">
        <v>1.2296796386173301</v>
      </c>
      <c r="O4800">
        <v>10.4602510460251</v>
      </c>
      <c r="P4800">
        <v>70.714285714285694</v>
      </c>
      <c r="Q4800">
        <v>7.6114199598470003E-2</v>
      </c>
    </row>
    <row r="4801" spans="1:17" hidden="1" x14ac:dyDescent="0.3">
      <c r="A4801" t="s">
        <v>9757</v>
      </c>
      <c r="B4801" t="s">
        <v>9758</v>
      </c>
      <c r="C4801" t="str">
        <f>IFERROR(VLOOKUP(Table1[[#This Row],[Ticker]],[1]!Table1[[Symbol]:[Industry]],2,FALSE),"-")</f>
        <v>-</v>
      </c>
      <c r="D4801" t="s">
        <v>75</v>
      </c>
      <c r="E4801">
        <v>3.4157122497302499</v>
      </c>
      <c r="F4801">
        <v>9.2899999999999991</v>
      </c>
      <c r="G4801">
        <v>29.2219426884173</v>
      </c>
      <c r="H4801">
        <v>-7.4994418742415601</v>
      </c>
      <c r="I4801">
        <v>42.572694829079197</v>
      </c>
      <c r="J4801">
        <v>-1.2750618476839399</v>
      </c>
      <c r="K4801">
        <v>8.9852347779344193</v>
      </c>
      <c r="L4801">
        <v>7.4935298838380504</v>
      </c>
      <c r="M4801">
        <v>100</v>
      </c>
      <c r="N4801">
        <v>0</v>
      </c>
      <c r="O4801">
        <v>0</v>
      </c>
      <c r="P4801">
        <v>54.575707154741998</v>
      </c>
    </row>
    <row r="4802" spans="1:17" hidden="1" x14ac:dyDescent="0.3">
      <c r="A4802" t="s">
        <v>9759</v>
      </c>
      <c r="B4802" t="s">
        <v>9760</v>
      </c>
      <c r="C4802" t="str">
        <f>IFERROR(VLOOKUP(Table1[[#This Row],[Ticker]],[1]!Table1[[Symbol]:[Industry]],2,FALSE),"-")</f>
        <v>-</v>
      </c>
      <c r="D4802" t="s">
        <v>718</v>
      </c>
      <c r="E4802">
        <v>3.3721852499999998</v>
      </c>
      <c r="F4802">
        <v>2711.01</v>
      </c>
      <c r="G4802">
        <v>0.87182044812064396</v>
      </c>
      <c r="H4802">
        <v>0.93575812575843997</v>
      </c>
      <c r="I4802">
        <v>-0.23137030693667501</v>
      </c>
      <c r="J4802">
        <v>-0.57559489870454605</v>
      </c>
      <c r="K4802">
        <v>2585.4181124203001</v>
      </c>
      <c r="L4802">
        <v>2390.2634076362201</v>
      </c>
      <c r="M4802">
        <v>62.239883768519803</v>
      </c>
      <c r="N4802">
        <v>0.76654486398700705</v>
      </c>
      <c r="O4802">
        <v>5.0530982917805503</v>
      </c>
      <c r="P4802">
        <v>30.739293981481399</v>
      </c>
      <c r="Q4802">
        <v>1.8760771011537999E-2</v>
      </c>
    </row>
    <row r="4803" spans="1:17" hidden="1" x14ac:dyDescent="0.3">
      <c r="A4803" t="s">
        <v>9761</v>
      </c>
      <c r="B4803" t="s">
        <v>9762</v>
      </c>
      <c r="C4803" t="str">
        <f>IFERROR(VLOOKUP(Table1[[#This Row],[Ticker]],[1]!Table1[[Symbol]:[Industry]],2,FALSE),"-")</f>
        <v>-</v>
      </c>
      <c r="D4803" t="s">
        <v>328</v>
      </c>
      <c r="E4803">
        <v>3.3710377119999899</v>
      </c>
      <c r="F4803">
        <v>6.56</v>
      </c>
      <c r="G4803">
        <v>-23.962728917638401</v>
      </c>
      <c r="H4803">
        <v>4.7812598801444004</v>
      </c>
      <c r="I4803">
        <v>-13.058819263822601</v>
      </c>
      <c r="J4803">
        <v>3.6429709392013101</v>
      </c>
      <c r="K4803">
        <v>6.1086629385661499</v>
      </c>
      <c r="L4803">
        <v>6.3026465907836302</v>
      </c>
      <c r="M4803">
        <v>70.964797644916501</v>
      </c>
      <c r="N4803">
        <v>0.53726133724538905</v>
      </c>
      <c r="O4803">
        <v>16.615853658536501</v>
      </c>
      <c r="P4803">
        <v>27.875243664717299</v>
      </c>
      <c r="Q4803">
        <v>-2.7322172479904001E-2</v>
      </c>
    </row>
    <row r="4804" spans="1:17" hidden="1" x14ac:dyDescent="0.3">
      <c r="A4804" t="s">
        <v>9763</v>
      </c>
      <c r="B4804" t="s">
        <v>9764</v>
      </c>
      <c r="C4804" t="str">
        <f>IFERROR(VLOOKUP(Table1[[#This Row],[Ticker]],[1]!Table1[[Symbol]:[Industry]],2,FALSE),"-")</f>
        <v>-</v>
      </c>
      <c r="D4804" t="s">
        <v>49</v>
      </c>
      <c r="E4804">
        <v>3.3488927999999998</v>
      </c>
      <c r="F4804">
        <v>2.7</v>
      </c>
      <c r="G4804">
        <v>-9.3328756761685892</v>
      </c>
      <c r="H4804">
        <v>-9.0077747811608706</v>
      </c>
      <c r="I4804">
        <v>33.056579922713503</v>
      </c>
      <c r="J4804">
        <v>-4.2950742034796097</v>
      </c>
      <c r="K4804">
        <v>2.22933698058262</v>
      </c>
      <c r="M4804">
        <v>99.927712030334007</v>
      </c>
      <c r="N4804">
        <v>1.3420857683759899</v>
      </c>
      <c r="O4804">
        <v>16.6666666666666</v>
      </c>
      <c r="P4804">
        <v>53.409090909090899</v>
      </c>
      <c r="Q4804">
        <v>8.1734233842700996E-2</v>
      </c>
    </row>
    <row r="4805" spans="1:17" hidden="1" x14ac:dyDescent="0.3">
      <c r="A4805" t="s">
        <v>9765</v>
      </c>
      <c r="B4805" t="s">
        <v>9766</v>
      </c>
      <c r="C4805" t="str">
        <f>IFERROR(VLOOKUP(Table1[[#This Row],[Ticker]],[1]!Table1[[Symbol]:[Industry]],2,FALSE),"-")</f>
        <v>-</v>
      </c>
      <c r="E4805">
        <v>3.3223647000000001</v>
      </c>
      <c r="F4805">
        <v>1.74</v>
      </c>
      <c r="G4805">
        <v>-6.17568227454389</v>
      </c>
      <c r="H4805">
        <v>-12.642299017098701</v>
      </c>
      <c r="I4805">
        <v>-12.5744408970913</v>
      </c>
      <c r="J4805">
        <v>18.149398583970701</v>
      </c>
      <c r="K4805">
        <v>1.60799644624594</v>
      </c>
      <c r="L4805">
        <v>1.52239082163688</v>
      </c>
      <c r="M4805">
        <v>81.397914437966506</v>
      </c>
      <c r="N4805">
        <v>1.80527826240147</v>
      </c>
      <c r="O4805">
        <v>32.758620689655103</v>
      </c>
      <c r="P4805">
        <v>81.25</v>
      </c>
      <c r="Q4805">
        <v>-2.0437107978478999E-2</v>
      </c>
    </row>
    <row r="4806" spans="1:17" hidden="1" x14ac:dyDescent="0.3">
      <c r="A4806" t="s">
        <v>9767</v>
      </c>
      <c r="B4806" t="s">
        <v>9768</v>
      </c>
      <c r="C4806" t="str">
        <f>IFERROR(VLOOKUP(Table1[[#This Row],[Ticker]],[1]!Table1[[Symbol]:[Industry]],2,FALSE),"-")</f>
        <v>-</v>
      </c>
      <c r="D4806" t="s">
        <v>46</v>
      </c>
      <c r="E4806">
        <v>3.3091759999999999</v>
      </c>
      <c r="F4806">
        <v>1.1100000000000001</v>
      </c>
      <c r="G4806">
        <v>50.478290169479997</v>
      </c>
      <c r="H4806">
        <v>1.4682177359873201</v>
      </c>
      <c r="I4806">
        <v>-9.1510482662230608</v>
      </c>
      <c r="J4806">
        <v>-6.1927771522671797</v>
      </c>
      <c r="K4806">
        <v>0.91067092412071404</v>
      </c>
      <c r="L4806">
        <v>0.67339462816659701</v>
      </c>
      <c r="M4806">
        <v>21.2329578584134</v>
      </c>
      <c r="N4806">
        <v>0.87258431879072595</v>
      </c>
      <c r="O4806">
        <v>9.9099099099098904</v>
      </c>
      <c r="P4806">
        <v>91.379310344827601</v>
      </c>
      <c r="Q4806">
        <v>0.139614330823118</v>
      </c>
    </row>
    <row r="4807" spans="1:17" hidden="1" x14ac:dyDescent="0.3">
      <c r="A4807" t="s">
        <v>9769</v>
      </c>
      <c r="B4807" t="s">
        <v>9770</v>
      </c>
      <c r="C4807" t="str">
        <f>IFERROR(VLOOKUP(Table1[[#This Row],[Ticker]],[1]!Table1[[Symbol]:[Industry]],2,FALSE),"-")</f>
        <v>-</v>
      </c>
      <c r="D4807" t="s">
        <v>29</v>
      </c>
      <c r="E4807">
        <v>3.285952</v>
      </c>
      <c r="F4807">
        <v>0.64</v>
      </c>
      <c r="G4807">
        <v>-20.794153234110901</v>
      </c>
      <c r="H4807">
        <v>-4.4141352051891403</v>
      </c>
      <c r="I4807">
        <v>-15.919669053535401</v>
      </c>
      <c r="J4807">
        <v>-1.7679983912052499</v>
      </c>
      <c r="K4807">
        <v>0.59544365659399001</v>
      </c>
      <c r="L4807">
        <v>0.45560379597475298</v>
      </c>
      <c r="M4807">
        <v>98.964206315121999</v>
      </c>
      <c r="N4807">
        <v>1.49571269025225</v>
      </c>
      <c r="O4807">
        <v>3.125</v>
      </c>
      <c r="P4807">
        <v>14.285714285714199</v>
      </c>
    </row>
    <row r="4808" spans="1:17" hidden="1" x14ac:dyDescent="0.3">
      <c r="A4808" t="s">
        <v>9771</v>
      </c>
      <c r="B4808" t="s">
        <v>9772</v>
      </c>
      <c r="C4808" t="str">
        <f>IFERROR(VLOOKUP(Table1[[#This Row],[Ticker]],[1]!Table1[[Symbol]:[Industry]],2,FALSE),"-")</f>
        <v>-</v>
      </c>
      <c r="D4808" t="s">
        <v>546</v>
      </c>
      <c r="E4808">
        <v>3.2688820679999999</v>
      </c>
      <c r="F4808">
        <v>1.06</v>
      </c>
      <c r="G4808">
        <v>95.121147312337101</v>
      </c>
      <c r="H4808">
        <v>-4.4141352051891403</v>
      </c>
      <c r="I4808">
        <v>87.110633976767502</v>
      </c>
      <c r="J4808">
        <v>-6.2725028957097599</v>
      </c>
      <c r="K4808">
        <v>0.65690468319428696</v>
      </c>
      <c r="L4808">
        <v>0.501954950076137</v>
      </c>
      <c r="M4808">
        <v>99.226406951822696</v>
      </c>
      <c r="N4808">
        <v>0.67482697584685802</v>
      </c>
      <c r="O4808">
        <v>4.71698113207548</v>
      </c>
      <c r="P4808">
        <v>135.555555555555</v>
      </c>
      <c r="Q4808">
        <v>0.13543315914769599</v>
      </c>
    </row>
    <row r="4809" spans="1:17" hidden="1" x14ac:dyDescent="0.3">
      <c r="A4809" t="s">
        <v>9773</v>
      </c>
      <c r="B4809" t="s">
        <v>9774</v>
      </c>
      <c r="C4809" t="str">
        <f>IFERROR(VLOOKUP(Table1[[#This Row],[Ticker]],[1]!Table1[[Symbol]:[Industry]],2,FALSE),"-")</f>
        <v>-</v>
      </c>
      <c r="E4809">
        <v>3.2651308000000001</v>
      </c>
      <c r="F4809">
        <v>15.5</v>
      </c>
      <c r="G4809">
        <v>-51.368084275393898</v>
      </c>
      <c r="H4809">
        <v>2.3517275091744501</v>
      </c>
      <c r="I4809">
        <v>-12.8347461708323</v>
      </c>
      <c r="J4809">
        <v>3.21276947997097E-2</v>
      </c>
      <c r="K4809">
        <v>14.708820528519301</v>
      </c>
      <c r="L4809">
        <v>15.3421778138331</v>
      </c>
      <c r="M4809">
        <v>53.9135033356877</v>
      </c>
      <c r="N4809">
        <v>0.69960474308300402</v>
      </c>
      <c r="O4809">
        <v>83.870967741935402</v>
      </c>
      <c r="P4809">
        <v>44.454799627213397</v>
      </c>
    </row>
    <row r="4810" spans="1:17" hidden="1" x14ac:dyDescent="0.3">
      <c r="A4810" t="s">
        <v>9775</v>
      </c>
      <c r="B4810" t="s">
        <v>9776</v>
      </c>
      <c r="C4810" t="str">
        <f>IFERROR(VLOOKUP(Table1[[#This Row],[Ticker]],[1]!Table1[[Symbol]:[Industry]],2,FALSE),"-")</f>
        <v>-</v>
      </c>
      <c r="D4810" t="s">
        <v>130</v>
      </c>
      <c r="E4810">
        <v>3.2635590399999899</v>
      </c>
      <c r="F4810">
        <v>7.33</v>
      </c>
      <c r="G4810">
        <v>-15.486622111221701</v>
      </c>
      <c r="H4810">
        <v>-22.6973013144422</v>
      </c>
      <c r="I4810">
        <v>-31.444921578787898</v>
      </c>
      <c r="J4810">
        <v>-6.69666246383819</v>
      </c>
      <c r="K4810">
        <v>9.0130967642686297</v>
      </c>
      <c r="L4810">
        <v>7.9238999857126604</v>
      </c>
      <c r="M4810">
        <v>21.245465807612</v>
      </c>
      <c r="N4810">
        <v>1.3659967727739399</v>
      </c>
      <c r="O4810">
        <v>57.571623465211403</v>
      </c>
      <c r="P4810">
        <v>80.987654320987602</v>
      </c>
      <c r="Q4810">
        <v>9.3177051644308007E-2</v>
      </c>
    </row>
    <row r="4811" spans="1:17" hidden="1" x14ac:dyDescent="0.3">
      <c r="A4811" t="s">
        <v>9777</v>
      </c>
      <c r="B4811" t="s">
        <v>9778</v>
      </c>
      <c r="C4811" t="str">
        <f>IFERROR(VLOOKUP(Table1[[#This Row],[Ticker]],[1]!Table1[[Symbol]:[Industry]],2,FALSE),"-")</f>
        <v>-</v>
      </c>
      <c r="D4811" t="s">
        <v>375</v>
      </c>
      <c r="E4811">
        <v>3.2518784159999998</v>
      </c>
      <c r="F4811">
        <v>3.03</v>
      </c>
      <c r="G4811">
        <v>2.4943367994980501</v>
      </c>
      <c r="H4811">
        <v>-15.121393093753699</v>
      </c>
      <c r="I4811">
        <v>-15.812536135186599</v>
      </c>
      <c r="J4811">
        <v>-2.5779934437751502</v>
      </c>
      <c r="K4811">
        <v>3.3507657597026199</v>
      </c>
      <c r="L4811">
        <v>3.26074642724417</v>
      </c>
      <c r="M4811">
        <v>39.168188891583803</v>
      </c>
      <c r="N4811">
        <v>3.2747495762347101</v>
      </c>
      <c r="O4811">
        <v>77.227722772277204</v>
      </c>
      <c r="P4811">
        <v>94.230769230769198</v>
      </c>
    </row>
    <row r="4812" spans="1:17" hidden="1" x14ac:dyDescent="0.3">
      <c r="A4812" t="s">
        <v>9779</v>
      </c>
      <c r="B4812" t="s">
        <v>9780</v>
      </c>
      <c r="C4812" t="str">
        <f>IFERROR(VLOOKUP(Table1[[#This Row],[Ticker]],[1]!Table1[[Symbol]:[Industry]],2,FALSE),"-")</f>
        <v>-</v>
      </c>
      <c r="D4812" t="s">
        <v>401</v>
      </c>
      <c r="E4812">
        <v>3.2472335999999999</v>
      </c>
      <c r="F4812">
        <v>13.38</v>
      </c>
      <c r="G4812">
        <v>73.9893065163172</v>
      </c>
      <c r="H4812">
        <v>4.3663525996889003</v>
      </c>
      <c r="I4812">
        <v>96.500305338269897</v>
      </c>
      <c r="J4812">
        <v>-1.7679983912052499</v>
      </c>
      <c r="K4812">
        <v>9.6664969777852594</v>
      </c>
      <c r="L4812">
        <v>9.9648838666206903</v>
      </c>
      <c r="M4812">
        <v>74.284539315904198</v>
      </c>
      <c r="N4812">
        <v>1.17362199116934</v>
      </c>
      <c r="O4812">
        <v>4.9327354260089598</v>
      </c>
      <c r="P4812">
        <v>139.35599284436401</v>
      </c>
      <c r="Q4812">
        <v>-1.118864474648E-3</v>
      </c>
    </row>
    <row r="4813" spans="1:17" hidden="1" x14ac:dyDescent="0.3">
      <c r="A4813" t="s">
        <v>9781</v>
      </c>
      <c r="B4813" t="s">
        <v>9782</v>
      </c>
      <c r="C4813" t="str">
        <f>IFERROR(VLOOKUP(Table1[[#This Row],[Ticker]],[1]!Table1[[Symbol]:[Industry]],2,FALSE),"-")</f>
        <v>-</v>
      </c>
      <c r="D4813" t="s">
        <v>546</v>
      </c>
      <c r="E4813">
        <v>3.2403602</v>
      </c>
      <c r="F4813">
        <v>5.51</v>
      </c>
      <c r="G4813">
        <v>-38.528641717198703</v>
      </c>
      <c r="H4813">
        <v>5.7858647948108404</v>
      </c>
      <c r="I4813">
        <v>4.0957719810138604</v>
      </c>
      <c r="J4813">
        <v>-1.7679983912052499</v>
      </c>
      <c r="K4813">
        <v>6.01510650985447</v>
      </c>
      <c r="L4813">
        <v>6.5026431495184802</v>
      </c>
      <c r="M4813">
        <v>90.174330289320594</v>
      </c>
      <c r="N4813">
        <v>0.79221965762646596</v>
      </c>
      <c r="O4813">
        <v>14.700544464609701</v>
      </c>
      <c r="P4813">
        <v>22.991071428571399</v>
      </c>
      <c r="Q4813">
        <v>6.1866539970728003E-2</v>
      </c>
    </row>
    <row r="4814" spans="1:17" hidden="1" x14ac:dyDescent="0.3">
      <c r="A4814" t="s">
        <v>9783</v>
      </c>
      <c r="B4814" t="s">
        <v>9784</v>
      </c>
      <c r="C4814" t="str">
        <f>IFERROR(VLOOKUP(Table1[[#This Row],[Ticker]],[1]!Table1[[Symbol]:[Industry]],2,FALSE),"-")</f>
        <v>-</v>
      </c>
      <c r="E4814">
        <v>3.2391008000000001</v>
      </c>
      <c r="F4814">
        <v>4.16</v>
      </c>
      <c r="G4814">
        <v>6.7097275971673502</v>
      </c>
      <c r="H4814">
        <v>61.795163934887</v>
      </c>
      <c r="I4814">
        <v>-36.090603566538697</v>
      </c>
      <c r="J4814">
        <v>6.3766531918938902</v>
      </c>
      <c r="K4814">
        <v>3.5656679525662098</v>
      </c>
      <c r="L4814">
        <v>3.95056108307441</v>
      </c>
      <c r="M4814">
        <v>94.8862203984297</v>
      </c>
      <c r="N4814">
        <v>0.284432199363161</v>
      </c>
      <c r="O4814">
        <v>41.346153846153797</v>
      </c>
      <c r="P4814">
        <v>81.659388646288207</v>
      </c>
      <c r="Q4814">
        <v>4.4287916996541998E-2</v>
      </c>
    </row>
    <row r="4815" spans="1:17" hidden="1" x14ac:dyDescent="0.3">
      <c r="A4815" t="s">
        <v>9785</v>
      </c>
      <c r="B4815" t="s">
        <v>9786</v>
      </c>
      <c r="C4815" t="str">
        <f>IFERROR(VLOOKUP(Table1[[#This Row],[Ticker]],[1]!Table1[[Symbol]:[Industry]],2,FALSE),"-")</f>
        <v>-</v>
      </c>
      <c r="D4815" t="s">
        <v>46</v>
      </c>
      <c r="E4815">
        <v>3.2355765000000001</v>
      </c>
      <c r="F4815">
        <v>5.85</v>
      </c>
      <c r="G4815">
        <v>-32.7904733270842</v>
      </c>
      <c r="H4815">
        <v>34.228953187486802</v>
      </c>
      <c r="I4815">
        <v>25.644046497866501</v>
      </c>
      <c r="J4815">
        <v>-3.15540372802581</v>
      </c>
      <c r="K4815">
        <v>4.8292258909790498</v>
      </c>
      <c r="L4815">
        <v>4.9730116806965796</v>
      </c>
      <c r="M4815">
        <v>68.885803405280697</v>
      </c>
      <c r="N4815">
        <v>2.1647222885771198</v>
      </c>
      <c r="O4815">
        <v>17.948717948717899</v>
      </c>
      <c r="P4815">
        <v>67.142857142857096</v>
      </c>
      <c r="Q4815">
        <v>1.0644252974521E-2</v>
      </c>
    </row>
    <row r="4816" spans="1:17" hidden="1" x14ac:dyDescent="0.3">
      <c r="A4816" t="s">
        <v>9787</v>
      </c>
      <c r="B4816" t="s">
        <v>9788</v>
      </c>
      <c r="C4816" t="str">
        <f>IFERROR(VLOOKUP(Table1[[#This Row],[Ticker]],[1]!Table1[[Symbol]:[Industry]],2,FALSE),"-")</f>
        <v>-</v>
      </c>
      <c r="D4816" t="s">
        <v>617</v>
      </c>
      <c r="E4816">
        <v>3.2286930850000002</v>
      </c>
      <c r="F4816">
        <v>1.02</v>
      </c>
      <c r="G4816">
        <v>15.954480645670399</v>
      </c>
      <c r="H4816">
        <v>4.0965030926832</v>
      </c>
      <c r="I4816">
        <v>-0.80145393532033105</v>
      </c>
      <c r="J4816">
        <v>-1.7679983912052499</v>
      </c>
      <c r="K4816">
        <v>0.91932828116744203</v>
      </c>
      <c r="L4816">
        <v>0.72209789701898197</v>
      </c>
      <c r="M4816">
        <v>99.150344906876001</v>
      </c>
      <c r="N4816">
        <v>1.77275715224784</v>
      </c>
      <c r="O4816">
        <v>0</v>
      </c>
      <c r="P4816">
        <v>43.661971830985898</v>
      </c>
    </row>
    <row r="4817" spans="1:17" hidden="1" x14ac:dyDescent="0.3">
      <c r="A4817" t="s">
        <v>9789</v>
      </c>
      <c r="B4817" t="s">
        <v>9790</v>
      </c>
      <c r="C4817" t="str">
        <f>IFERROR(VLOOKUP(Table1[[#This Row],[Ticker]],[1]!Table1[[Symbol]:[Industry]],2,FALSE),"-")</f>
        <v>-</v>
      </c>
      <c r="D4817" t="s">
        <v>401</v>
      </c>
      <c r="E4817">
        <v>3.2032943999999999</v>
      </c>
      <c r="F4817">
        <v>8.4600000000000009</v>
      </c>
      <c r="G4817">
        <v>3.6096501678216399</v>
      </c>
      <c r="H4817">
        <v>-8.55207345318893</v>
      </c>
      <c r="I4817">
        <v>-19.035979358629799</v>
      </c>
      <c r="J4817">
        <v>-1.2750618476839399</v>
      </c>
      <c r="K4817">
        <v>8.5460890781170296</v>
      </c>
      <c r="L4817">
        <v>7.8771015980667896</v>
      </c>
      <c r="M4817">
        <v>20.171589802924402</v>
      </c>
      <c r="N4817">
        <v>4.6081946222791199</v>
      </c>
      <c r="O4817">
        <v>7.56501182033095</v>
      </c>
      <c r="P4817">
        <v>96.287703016241295</v>
      </c>
    </row>
    <row r="4818" spans="1:17" hidden="1" x14ac:dyDescent="0.3">
      <c r="A4818" t="s">
        <v>9791</v>
      </c>
      <c r="B4818" t="s">
        <v>9792</v>
      </c>
      <c r="C4818" t="str">
        <f>IFERROR(VLOOKUP(Table1[[#This Row],[Ticker]],[1]!Table1[[Symbol]:[Industry]],2,FALSE),"-")</f>
        <v>-</v>
      </c>
      <c r="D4818" t="s">
        <v>292</v>
      </c>
      <c r="E4818">
        <v>3.1558899679999999</v>
      </c>
      <c r="F4818">
        <v>1.92</v>
      </c>
      <c r="G4818">
        <v>9.4990815846376098</v>
      </c>
      <c r="H4818">
        <v>2.2525314614775098</v>
      </c>
      <c r="I4818">
        <v>-23.587040441837001</v>
      </c>
      <c r="J4818">
        <v>-1.7679983912052499</v>
      </c>
      <c r="K4818">
        <v>1.9636032317913601</v>
      </c>
      <c r="L4818">
        <v>2.2753157817212601</v>
      </c>
      <c r="M4818">
        <v>0.67083627704448601</v>
      </c>
      <c r="N4818">
        <v>1.79916240713292</v>
      </c>
      <c r="O4818">
        <v>69.2708333333333</v>
      </c>
      <c r="P4818">
        <v>36.170212765957402</v>
      </c>
      <c r="Q4818">
        <v>-6.7486526790118004E-2</v>
      </c>
    </row>
    <row r="4819" spans="1:17" hidden="1" x14ac:dyDescent="0.3">
      <c r="A4819" t="s">
        <v>9793</v>
      </c>
      <c r="B4819" t="s">
        <v>9794</v>
      </c>
      <c r="C4819" t="str">
        <f>IFERROR(VLOOKUP(Table1[[#This Row],[Ticker]],[1]!Table1[[Symbol]:[Industry]],2,FALSE),"-")</f>
        <v>-</v>
      </c>
      <c r="D4819" t="s">
        <v>59</v>
      </c>
      <c r="E4819">
        <v>3.1554034</v>
      </c>
      <c r="F4819">
        <v>7.91</v>
      </c>
      <c r="G4819">
        <v>20.7692954604852</v>
      </c>
      <c r="H4819">
        <v>0.49302659852438302</v>
      </c>
      <c r="I4819">
        <v>20.5001786647945</v>
      </c>
      <c r="J4819">
        <v>-1.7679983912052499</v>
      </c>
      <c r="K4819">
        <v>5.8893754677191001</v>
      </c>
      <c r="L4819">
        <v>4.9238202421992998</v>
      </c>
      <c r="M4819">
        <v>99.99751962901</v>
      </c>
      <c r="N4819">
        <v>4.46951788800381E-2</v>
      </c>
      <c r="O4819">
        <v>0</v>
      </c>
      <c r="P4819">
        <v>148.74213836477901</v>
      </c>
    </row>
    <row r="4820" spans="1:17" hidden="1" x14ac:dyDescent="0.3">
      <c r="A4820" t="s">
        <v>9795</v>
      </c>
      <c r="B4820" t="s">
        <v>9796</v>
      </c>
      <c r="C4820" t="str">
        <f>IFERROR(VLOOKUP(Table1[[#This Row],[Ticker]],[1]!Table1[[Symbol]:[Industry]],2,FALSE),"-")</f>
        <v>-</v>
      </c>
      <c r="D4820" t="s">
        <v>718</v>
      </c>
      <c r="E4820">
        <v>3.13730683</v>
      </c>
      <c r="F4820">
        <v>81.760000000000005</v>
      </c>
      <c r="G4820">
        <v>24.3901067374806</v>
      </c>
      <c r="H4820">
        <v>-0.186875876353506</v>
      </c>
      <c r="I4820">
        <v>7.2328050871999796</v>
      </c>
      <c r="J4820">
        <v>0.61740588010147901</v>
      </c>
      <c r="K4820">
        <v>77.647676123936506</v>
      </c>
      <c r="L4820">
        <v>70.150905873488099</v>
      </c>
      <c r="M4820">
        <v>50.818864179380903</v>
      </c>
      <c r="N4820">
        <v>1.1293156739110299</v>
      </c>
      <c r="O4820">
        <v>0.59931506849313299</v>
      </c>
      <c r="P4820">
        <v>54.1187558906691</v>
      </c>
      <c r="Q4820">
        <v>1.4865976829215E-2</v>
      </c>
    </row>
    <row r="4821" spans="1:17" hidden="1" x14ac:dyDescent="0.3">
      <c r="A4821" t="s">
        <v>9797</v>
      </c>
      <c r="B4821" t="s">
        <v>9798</v>
      </c>
      <c r="C4821" t="str">
        <f>IFERROR(VLOOKUP(Table1[[#This Row],[Ticker]],[1]!Table1[[Symbol]:[Industry]],2,FALSE),"-")</f>
        <v>-</v>
      </c>
      <c r="D4821" t="s">
        <v>617</v>
      </c>
      <c r="E4821">
        <v>3.1324999999999998</v>
      </c>
      <c r="F4821">
        <v>3.58</v>
      </c>
      <c r="G4821">
        <v>-41.118470348677597</v>
      </c>
      <c r="H4821">
        <v>-1.58394891649508</v>
      </c>
      <c r="I4821">
        <v>-15.246255568905999</v>
      </c>
      <c r="J4821">
        <v>-18.9993506879465</v>
      </c>
      <c r="K4821">
        <v>3.6227142161002299</v>
      </c>
      <c r="L4821">
        <v>4.3079256497223097</v>
      </c>
      <c r="M4821">
        <v>40.746131075564797</v>
      </c>
      <c r="N4821">
        <v>1.9158064579797101</v>
      </c>
      <c r="O4821">
        <v>57.541899441340703</v>
      </c>
      <c r="P4821">
        <v>32.1033210332103</v>
      </c>
      <c r="Q4821">
        <v>6.4500883758568994E-2</v>
      </c>
    </row>
    <row r="4822" spans="1:17" hidden="1" x14ac:dyDescent="0.3">
      <c r="A4822" t="s">
        <v>9799</v>
      </c>
      <c r="B4822" t="s">
        <v>9800</v>
      </c>
      <c r="C4822" t="str">
        <f>IFERROR(VLOOKUP(Table1[[#This Row],[Ticker]],[1]!Table1[[Symbol]:[Industry]],2,FALSE),"-")</f>
        <v>-</v>
      </c>
      <c r="D4822" t="s">
        <v>546</v>
      </c>
      <c r="E4822">
        <v>3.1238001118785701</v>
      </c>
      <c r="F4822">
        <v>3.13</v>
      </c>
      <c r="G4822">
        <v>-25.353764466324701</v>
      </c>
      <c r="H4822">
        <v>-7.4994418742415601</v>
      </c>
      <c r="I4822">
        <v>-12.0030123256628</v>
      </c>
      <c r="J4822">
        <v>-1.2750618476839399</v>
      </c>
      <c r="K4822">
        <v>3.1299999931154598</v>
      </c>
      <c r="L4822">
        <v>3.1298892898448298</v>
      </c>
      <c r="M4822">
        <v>100</v>
      </c>
      <c r="O4822">
        <v>0</v>
      </c>
      <c r="P4822">
        <v>0</v>
      </c>
    </row>
    <row r="4823" spans="1:17" hidden="1" x14ac:dyDescent="0.3">
      <c r="A4823" t="s">
        <v>9801</v>
      </c>
      <c r="B4823" t="s">
        <v>9802</v>
      </c>
      <c r="C4823" t="str">
        <f>IFERROR(VLOOKUP(Table1[[#This Row],[Ticker]],[1]!Table1[[Symbol]:[Industry]],2,FALSE),"-")</f>
        <v>-</v>
      </c>
      <c r="D4823" t="s">
        <v>140</v>
      </c>
      <c r="E4823">
        <v>3.10155</v>
      </c>
      <c r="F4823">
        <v>8.99</v>
      </c>
      <c r="G4823">
        <v>-76.228081406215395</v>
      </c>
      <c r="H4823">
        <v>-3.3817948154180302</v>
      </c>
      <c r="I4823">
        <v>-42.849166171816599</v>
      </c>
      <c r="J4823">
        <v>-0.93492579326218395</v>
      </c>
      <c r="K4823">
        <v>9.3581590823149998</v>
      </c>
      <c r="L4823">
        <v>11.683436246036701</v>
      </c>
      <c r="M4823">
        <v>52.0066044862889</v>
      </c>
      <c r="N4823">
        <v>0.81737104331635002</v>
      </c>
      <c r="O4823">
        <v>109.01001112346999</v>
      </c>
      <c r="P4823">
        <v>13.797468354430301</v>
      </c>
      <c r="Q4823">
        <v>-6.1506201518921E-2</v>
      </c>
    </row>
    <row r="4824" spans="1:17" hidden="1" x14ac:dyDescent="0.3">
      <c r="A4824" t="s">
        <v>9803</v>
      </c>
      <c r="B4824" t="s">
        <v>9804</v>
      </c>
      <c r="C4824" t="str">
        <f>IFERROR(VLOOKUP(Table1[[#This Row],[Ticker]],[1]!Table1[[Symbol]:[Industry]],2,FALSE),"-")</f>
        <v>-</v>
      </c>
      <c r="D4824" t="s">
        <v>122</v>
      </c>
      <c r="E4824">
        <v>3.0079349999999998</v>
      </c>
      <c r="F4824">
        <v>291.39999999999998</v>
      </c>
      <c r="G4824">
        <v>1077.7841380935399</v>
      </c>
      <c r="H4824">
        <v>66.814163982988404</v>
      </c>
      <c r="I4824">
        <v>-13.656741654046201</v>
      </c>
      <c r="J4824">
        <v>13.394815736100901</v>
      </c>
      <c r="K4824">
        <v>233.829076841372</v>
      </c>
      <c r="L4824">
        <v>247.33874158725899</v>
      </c>
      <c r="M4824">
        <v>4.3324220454509996E-3</v>
      </c>
      <c r="N4824">
        <v>0.70779224515093098</v>
      </c>
      <c r="O4824">
        <v>133.01304049416601</v>
      </c>
      <c r="P4824">
        <v>1103.1379025598601</v>
      </c>
    </row>
    <row r="4825" spans="1:17" hidden="1" x14ac:dyDescent="0.3">
      <c r="A4825" t="s">
        <v>9805</v>
      </c>
      <c r="B4825" t="s">
        <v>9806</v>
      </c>
      <c r="C4825" t="str">
        <f>IFERROR(VLOOKUP(Table1[[#This Row],[Ticker]],[1]!Table1[[Symbol]:[Industry]],2,FALSE),"-")</f>
        <v>-</v>
      </c>
      <c r="D4825" t="s">
        <v>328</v>
      </c>
      <c r="E4825">
        <v>3.0056400000000001</v>
      </c>
      <c r="F4825">
        <v>19.8</v>
      </c>
      <c r="G4825">
        <v>84.170045057484799</v>
      </c>
      <c r="H4825">
        <v>17.028860012550801</v>
      </c>
      <c r="I4825">
        <v>15.738923158208101</v>
      </c>
      <c r="J4825">
        <v>-1.2750618476839399</v>
      </c>
      <c r="K4825">
        <v>16.5068657815081</v>
      </c>
      <c r="M4825">
        <v>99.330376260639198</v>
      </c>
      <c r="N4825">
        <v>0.40322580645161199</v>
      </c>
      <c r="O4825">
        <v>0</v>
      </c>
      <c r="P4825">
        <v>109.52380952380901</v>
      </c>
    </row>
    <row r="4826" spans="1:17" hidden="1" x14ac:dyDescent="0.3">
      <c r="A4826" t="s">
        <v>9807</v>
      </c>
      <c r="B4826" t="s">
        <v>9808</v>
      </c>
      <c r="C4826" t="str">
        <f>IFERROR(VLOOKUP(Table1[[#This Row],[Ticker]],[1]!Table1[[Symbol]:[Industry]],2,FALSE),"-")</f>
        <v>-</v>
      </c>
      <c r="E4826">
        <v>3.0016989999999999</v>
      </c>
      <c r="F4826">
        <v>37</v>
      </c>
      <c r="G4826">
        <v>-69.369500583740304</v>
      </c>
      <c r="H4826">
        <v>-2.7132623217068699</v>
      </c>
      <c r="I4826">
        <v>16.916848301514801</v>
      </c>
      <c r="J4826">
        <v>1.4741744755596</v>
      </c>
      <c r="K4826">
        <v>35.519257946873502</v>
      </c>
      <c r="L4826">
        <v>40.3205889456599</v>
      </c>
      <c r="M4826">
        <v>57.252780661456498</v>
      </c>
      <c r="N4826">
        <v>0.46753246753246702</v>
      </c>
      <c r="O4826">
        <v>162.16216216216199</v>
      </c>
      <c r="P4826">
        <v>42.857142857142797</v>
      </c>
      <c r="Q4826">
        <v>-3.6731636226020999E-2</v>
      </c>
    </row>
    <row r="4827" spans="1:17" hidden="1" x14ac:dyDescent="0.3">
      <c r="A4827" t="s">
        <v>9809</v>
      </c>
      <c r="B4827" t="s">
        <v>9810</v>
      </c>
      <c r="C4827" t="str">
        <f>IFERROR(VLOOKUP(Table1[[#This Row],[Ticker]],[1]!Table1[[Symbol]:[Industry]],2,FALSE),"-")</f>
        <v>-</v>
      </c>
      <c r="D4827" t="s">
        <v>546</v>
      </c>
      <c r="E4827">
        <v>2.9933882440000001</v>
      </c>
      <c r="F4827">
        <v>13.46</v>
      </c>
      <c r="G4827">
        <v>-25.353764466324701</v>
      </c>
      <c r="H4827">
        <v>-7.4994418742415601</v>
      </c>
      <c r="I4827">
        <v>-12.0030123256628</v>
      </c>
      <c r="J4827">
        <v>-1.2750618476839399</v>
      </c>
      <c r="K4827">
        <v>13.4599964423026</v>
      </c>
      <c r="L4827">
        <v>13.319260723942</v>
      </c>
      <c r="M4827">
        <v>100</v>
      </c>
      <c r="O4827">
        <v>0</v>
      </c>
      <c r="P4827">
        <v>0</v>
      </c>
    </row>
    <row r="4828" spans="1:17" hidden="1" x14ac:dyDescent="0.3">
      <c r="A4828" t="s">
        <v>9811</v>
      </c>
      <c r="B4828" t="s">
        <v>9812</v>
      </c>
      <c r="C4828" t="str">
        <f>IFERROR(VLOOKUP(Table1[[#This Row],[Ticker]],[1]!Table1[[Symbol]:[Industry]],2,FALSE),"-")</f>
        <v>-</v>
      </c>
      <c r="D4828" t="s">
        <v>408</v>
      </c>
      <c r="E4828">
        <v>2.90916551999999</v>
      </c>
      <c r="F4828">
        <v>1.58</v>
      </c>
      <c r="G4828">
        <v>-22.756361868922099</v>
      </c>
      <c r="H4828">
        <v>-8.8066314167252209</v>
      </c>
      <c r="I4828">
        <v>-28.4051287277792</v>
      </c>
      <c r="J4828">
        <v>-6.30650838856445</v>
      </c>
      <c r="K4828">
        <v>1.4804837975374601</v>
      </c>
      <c r="L4828">
        <v>1.5465798011198</v>
      </c>
      <c r="M4828">
        <v>62.157824672632799</v>
      </c>
      <c r="N4828">
        <v>1.02926464630762</v>
      </c>
      <c r="O4828">
        <v>25.3164556962025</v>
      </c>
      <c r="P4828">
        <v>38.5964912280701</v>
      </c>
      <c r="Q4828">
        <v>-2.4474595132182E-2</v>
      </c>
    </row>
    <row r="4829" spans="1:17" hidden="1" x14ac:dyDescent="0.3">
      <c r="A4829" t="s">
        <v>9813</v>
      </c>
      <c r="B4829" t="s">
        <v>9814</v>
      </c>
      <c r="C4829" t="str">
        <f>IFERROR(VLOOKUP(Table1[[#This Row],[Ticker]],[1]!Table1[[Symbol]:[Industry]],2,FALSE),"-")</f>
        <v>-</v>
      </c>
      <c r="D4829" t="s">
        <v>569</v>
      </c>
      <c r="E4829">
        <v>2.8920045000000001</v>
      </c>
      <c r="F4829">
        <v>1.47</v>
      </c>
      <c r="G4829">
        <v>-38.883176231030497</v>
      </c>
      <c r="H4829">
        <v>-8.8417237534361899</v>
      </c>
      <c r="I4829">
        <v>-23.979060229854401</v>
      </c>
      <c r="J4829">
        <v>0.104248497143641</v>
      </c>
      <c r="K4829">
        <v>1.4397934723391199</v>
      </c>
      <c r="L4829">
        <v>1.5857518207802599</v>
      </c>
      <c r="M4829">
        <v>61.3293582041645</v>
      </c>
      <c r="N4829">
        <v>0.90080249233737997</v>
      </c>
      <c r="O4829">
        <v>65.306122448979593</v>
      </c>
      <c r="P4829">
        <v>26.724137931034399</v>
      </c>
      <c r="Q4829">
        <v>-2.4716040011122001E-2</v>
      </c>
    </row>
    <row r="4830" spans="1:17" hidden="1" x14ac:dyDescent="0.3">
      <c r="A4830" t="s">
        <v>9815</v>
      </c>
      <c r="B4830" t="s">
        <v>9816</v>
      </c>
      <c r="C4830" t="str">
        <f>IFERROR(VLOOKUP(Table1[[#This Row],[Ticker]],[1]!Table1[[Symbol]:[Industry]],2,FALSE),"-")</f>
        <v>-</v>
      </c>
      <c r="D4830" t="s">
        <v>617</v>
      </c>
      <c r="E4830">
        <v>2.890485</v>
      </c>
      <c r="F4830">
        <v>3.51</v>
      </c>
      <c r="G4830">
        <v>-12.127958014711799</v>
      </c>
      <c r="H4830">
        <v>-43.436941874241498</v>
      </c>
      <c r="I4830">
        <v>-46.639883834042699</v>
      </c>
      <c r="J4830">
        <v>-5.9262246383816199</v>
      </c>
      <c r="K4830">
        <v>4.7938078648716402</v>
      </c>
      <c r="L4830">
        <v>4.7066925048314996</v>
      </c>
      <c r="M4830">
        <v>13.7128565548542</v>
      </c>
      <c r="N4830">
        <v>0.38655400644007498</v>
      </c>
      <c r="O4830">
        <v>86.609686609686605</v>
      </c>
      <c r="P4830">
        <v>48.728813559321999</v>
      </c>
      <c r="Q4830">
        <v>3.7936973255858999E-2</v>
      </c>
    </row>
    <row r="4831" spans="1:17" hidden="1" x14ac:dyDescent="0.3">
      <c r="A4831" t="s">
        <v>9817</v>
      </c>
      <c r="B4831" t="s">
        <v>9818</v>
      </c>
      <c r="C4831" t="str">
        <f>IFERROR(VLOOKUP(Table1[[#This Row],[Ticker]],[1]!Table1[[Symbol]:[Industry]],2,FALSE),"-")</f>
        <v>-</v>
      </c>
      <c r="D4831" t="s">
        <v>482</v>
      </c>
      <c r="E4831">
        <v>2.8895680000000001</v>
      </c>
      <c r="F4831">
        <v>8.8000000000000007</v>
      </c>
      <c r="G4831">
        <v>-41.223745345865801</v>
      </c>
      <c r="H4831">
        <v>-22.745179085876401</v>
      </c>
      <c r="I4831">
        <v>-47.769435683327004</v>
      </c>
      <c r="J4831">
        <v>-4.1486250660747501</v>
      </c>
      <c r="K4831">
        <v>9.7416248925414006</v>
      </c>
      <c r="L4831">
        <v>10.065988413172301</v>
      </c>
      <c r="M4831">
        <v>46.397450881387897</v>
      </c>
      <c r="N4831">
        <v>0.39233736305716699</v>
      </c>
      <c r="O4831">
        <v>55.681818181818102</v>
      </c>
      <c r="P4831">
        <v>21.045392022008201</v>
      </c>
      <c r="Q4831">
        <v>0.13783639364789399</v>
      </c>
    </row>
    <row r="4832" spans="1:17" hidden="1" x14ac:dyDescent="0.3">
      <c r="A4832" t="s">
        <v>9819</v>
      </c>
      <c r="B4832" t="s">
        <v>9820</v>
      </c>
      <c r="C4832" t="str">
        <f>IFERROR(VLOOKUP(Table1[[#This Row],[Ticker]],[1]!Table1[[Symbol]:[Industry]],2,FALSE),"-")</f>
        <v>-</v>
      </c>
      <c r="E4832">
        <v>2.8783485</v>
      </c>
      <c r="F4832">
        <v>18.18</v>
      </c>
      <c r="G4832">
        <v>-20.388406498657201</v>
      </c>
      <c r="H4832">
        <v>-7.4994418742415601</v>
      </c>
      <c r="I4832">
        <v>-12.0030123256628</v>
      </c>
      <c r="J4832">
        <v>-1.2750618476839399</v>
      </c>
      <c r="K4832">
        <v>18.176797389096901</v>
      </c>
      <c r="L4832">
        <v>17.909023383084499</v>
      </c>
      <c r="M4832">
        <v>100</v>
      </c>
      <c r="O4832">
        <v>0</v>
      </c>
      <c r="P4832">
        <v>4.9653579676674298</v>
      </c>
    </row>
    <row r="4833" spans="1:17" hidden="1" x14ac:dyDescent="0.3">
      <c r="A4833" t="s">
        <v>9821</v>
      </c>
      <c r="B4833" t="s">
        <v>9822</v>
      </c>
      <c r="C4833" t="str">
        <f>IFERROR(VLOOKUP(Table1[[#This Row],[Ticker]],[1]!Table1[[Symbol]:[Industry]],2,FALSE),"-")</f>
        <v>-</v>
      </c>
      <c r="D4833" t="s">
        <v>75</v>
      </c>
      <c r="E4833">
        <v>2.8451119999999999</v>
      </c>
      <c r="F4833">
        <v>2.84</v>
      </c>
      <c r="G4833">
        <v>-20.556716495844999</v>
      </c>
      <c r="H4833">
        <v>49.4066354738247</v>
      </c>
      <c r="I4833">
        <v>-7.2059643551830996</v>
      </c>
      <c r="J4833">
        <v>3.5219861227957501</v>
      </c>
      <c r="M4833">
        <v>100</v>
      </c>
      <c r="O4833">
        <v>0</v>
      </c>
      <c r="P4833">
        <v>4.7970479704797002</v>
      </c>
    </row>
    <row r="4834" spans="1:17" hidden="1" x14ac:dyDescent="0.3">
      <c r="A4834" t="s">
        <v>9823</v>
      </c>
      <c r="B4834" t="s">
        <v>9824</v>
      </c>
      <c r="C4834" t="str">
        <f>IFERROR(VLOOKUP(Table1[[#This Row],[Ticker]],[1]!Table1[[Symbol]:[Industry]],2,FALSE),"-")</f>
        <v>-</v>
      </c>
      <c r="D4834" t="s">
        <v>546</v>
      </c>
      <c r="E4834">
        <v>2.8391999999999999</v>
      </c>
      <c r="F4834">
        <v>4.55</v>
      </c>
      <c r="G4834">
        <v>-21.234771331313201</v>
      </c>
      <c r="H4834">
        <v>-19.975812384638498</v>
      </c>
      <c r="I4834">
        <v>-8.5939214165719093</v>
      </c>
      <c r="J4834">
        <v>-2.9735756481085698</v>
      </c>
      <c r="K4834">
        <v>4.9185066160817996</v>
      </c>
      <c r="L4834">
        <v>4.8607679982843202</v>
      </c>
      <c r="M4834">
        <v>21.911056013596301</v>
      </c>
      <c r="N4834">
        <v>1.0024762856679099</v>
      </c>
      <c r="O4834">
        <v>79.560439560439505</v>
      </c>
      <c r="P4834">
        <v>19.422572178477601</v>
      </c>
      <c r="Q4834">
        <v>0.127695117553208</v>
      </c>
    </row>
    <row r="4835" spans="1:17" hidden="1" x14ac:dyDescent="0.3">
      <c r="A4835" t="s">
        <v>9825</v>
      </c>
      <c r="B4835" t="s">
        <v>9826</v>
      </c>
      <c r="C4835" t="str">
        <f>IFERROR(VLOOKUP(Table1[[#This Row],[Ticker]],[1]!Table1[[Symbol]:[Industry]],2,FALSE),"-")</f>
        <v>-</v>
      </c>
      <c r="D4835" t="s">
        <v>546</v>
      </c>
      <c r="E4835">
        <v>2.823</v>
      </c>
      <c r="F4835">
        <v>9.41</v>
      </c>
      <c r="G4835">
        <v>40.3152496181823</v>
      </c>
      <c r="H4835">
        <v>-7.4994418742415601</v>
      </c>
      <c r="I4835">
        <v>42.259282756304401</v>
      </c>
      <c r="J4835">
        <v>-1.2750618476839399</v>
      </c>
      <c r="K4835">
        <v>9.1273558800593708</v>
      </c>
      <c r="L4835">
        <v>7.5626063311873004</v>
      </c>
      <c r="M4835">
        <v>99.992037052364694</v>
      </c>
      <c r="O4835">
        <v>0</v>
      </c>
      <c r="P4835">
        <v>65.669014084506998</v>
      </c>
    </row>
    <row r="4836" spans="1:17" hidden="1" x14ac:dyDescent="0.3">
      <c r="A4836" t="s">
        <v>9827</v>
      </c>
      <c r="B4836" t="s">
        <v>9828</v>
      </c>
      <c r="C4836" t="str">
        <f>IFERROR(VLOOKUP(Table1[[#This Row],[Ticker]],[1]!Table1[[Symbol]:[Industry]],2,FALSE),"-")</f>
        <v>-</v>
      </c>
      <c r="D4836" t="s">
        <v>546</v>
      </c>
      <c r="E4836">
        <v>2.8015919999999999</v>
      </c>
      <c r="F4836">
        <v>9.14</v>
      </c>
      <c r="G4836">
        <v>23.634219207761902</v>
      </c>
      <c r="H4836">
        <v>-12.090902881956801</v>
      </c>
      <c r="I4836">
        <v>-21.4893660232324</v>
      </c>
      <c r="J4836">
        <v>-0.54983670792727901</v>
      </c>
      <c r="K4836">
        <v>7.9980445439560004</v>
      </c>
      <c r="L4836">
        <v>7.9330976146330796</v>
      </c>
      <c r="M4836">
        <v>16.252843890478299</v>
      </c>
      <c r="N4836">
        <v>1.9482004983863701</v>
      </c>
      <c r="O4836">
        <v>14.8796498905908</v>
      </c>
      <c r="P4836">
        <v>52.587646076794599</v>
      </c>
      <c r="Q4836">
        <v>5.5767163432414002E-2</v>
      </c>
    </row>
    <row r="4837" spans="1:17" hidden="1" x14ac:dyDescent="0.3">
      <c r="A4837" t="s">
        <v>9829</v>
      </c>
      <c r="B4837" t="s">
        <v>9830</v>
      </c>
      <c r="C4837" t="str">
        <f>IFERROR(VLOOKUP(Table1[[#This Row],[Ticker]],[1]!Table1[[Symbol]:[Industry]],2,FALSE),"-")</f>
        <v>-</v>
      </c>
      <c r="D4837" t="s">
        <v>718</v>
      </c>
      <c r="E4837">
        <v>2.7862319549999999</v>
      </c>
      <c r="F4837">
        <v>262.13</v>
      </c>
      <c r="G4837">
        <v>1.70260701348721</v>
      </c>
      <c r="H4837">
        <v>-2.8693383268578101</v>
      </c>
      <c r="I4837">
        <v>-0.59107760957984401</v>
      </c>
      <c r="J4837">
        <v>1.05454924203496</v>
      </c>
      <c r="K4837">
        <v>250.613782953591</v>
      </c>
      <c r="L4837">
        <v>233.82332263055301</v>
      </c>
      <c r="M4837">
        <v>60.128846353450299</v>
      </c>
      <c r="N4837">
        <v>0.77308493967113601</v>
      </c>
      <c r="O4837">
        <v>2.96417807957882</v>
      </c>
      <c r="P4837">
        <v>48.937499999999901</v>
      </c>
      <c r="Q4837">
        <v>3.1679578910440001E-2</v>
      </c>
    </row>
    <row r="4838" spans="1:17" hidden="1" x14ac:dyDescent="0.3">
      <c r="A4838" t="s">
        <v>9831</v>
      </c>
      <c r="B4838" t="s">
        <v>9832</v>
      </c>
      <c r="C4838" t="str">
        <f>IFERROR(VLOOKUP(Table1[[#This Row],[Ticker]],[1]!Table1[[Symbol]:[Industry]],2,FALSE),"-")</f>
        <v>-</v>
      </c>
      <c r="D4838" t="s">
        <v>617</v>
      </c>
      <c r="E4838">
        <v>2.7823588399999899</v>
      </c>
      <c r="F4838">
        <v>2.44</v>
      </c>
      <c r="G4838">
        <v>-34.983394095954303</v>
      </c>
      <c r="H4838">
        <v>-13.7251228080936</v>
      </c>
      <c r="I4838">
        <v>-38.949120110093901</v>
      </c>
      <c r="J4838">
        <v>-6.0181448516365004</v>
      </c>
      <c r="K4838">
        <v>2.7014454103139798</v>
      </c>
      <c r="L4838">
        <v>2.5216766193240301</v>
      </c>
      <c r="M4838">
        <v>23.7078744412864</v>
      </c>
      <c r="N4838">
        <v>0.42725173210161599</v>
      </c>
      <c r="O4838">
        <v>39.754098360655703</v>
      </c>
      <c r="P4838">
        <v>1.2448132780082899</v>
      </c>
    </row>
    <row r="4839" spans="1:17" hidden="1" x14ac:dyDescent="0.3">
      <c r="A4839" t="s">
        <v>9833</v>
      </c>
      <c r="B4839" t="s">
        <v>9834</v>
      </c>
      <c r="C4839" t="str">
        <f>IFERROR(VLOOKUP(Table1[[#This Row],[Ticker]],[1]!Table1[[Symbol]:[Industry]],2,FALSE),"-")</f>
        <v>-</v>
      </c>
      <c r="E4839">
        <v>2.7647400000000002</v>
      </c>
      <c r="F4839">
        <v>4.26</v>
      </c>
      <c r="G4839">
        <v>16.646235533675199</v>
      </c>
      <c r="H4839">
        <v>-3.8498068377452199</v>
      </c>
      <c r="I4839">
        <v>-32.967761861840899</v>
      </c>
      <c r="J4839">
        <v>-19.509226914862399</v>
      </c>
      <c r="K4839">
        <v>4.4090119634404301</v>
      </c>
      <c r="L4839">
        <v>4.1043082118217402</v>
      </c>
      <c r="M4839">
        <v>27.105465333379001</v>
      </c>
      <c r="N4839">
        <v>0.921875</v>
      </c>
      <c r="O4839">
        <v>41.549295774647902</v>
      </c>
      <c r="P4839">
        <v>96.313364055299502</v>
      </c>
    </row>
    <row r="4840" spans="1:17" hidden="1" x14ac:dyDescent="0.3">
      <c r="A4840" t="s">
        <v>9835</v>
      </c>
      <c r="B4840" t="s">
        <v>9836</v>
      </c>
      <c r="C4840" t="str">
        <f>IFERROR(VLOOKUP(Table1[[#This Row],[Ticker]],[1]!Table1[[Symbol]:[Industry]],2,FALSE),"-")</f>
        <v>-</v>
      </c>
      <c r="D4840" t="s">
        <v>617</v>
      </c>
      <c r="E4840">
        <v>2.7644431200000001</v>
      </c>
      <c r="F4840">
        <v>6.92</v>
      </c>
      <c r="G4840">
        <v>39.408140295579997</v>
      </c>
      <c r="H4840">
        <v>-2.6509570257567101</v>
      </c>
      <c r="I4840">
        <v>19.806511483861001</v>
      </c>
      <c r="K4840">
        <v>6.3383896074242996</v>
      </c>
      <c r="M4840">
        <v>99.598262172721206</v>
      </c>
      <c r="N4840">
        <v>3.0896851698425798</v>
      </c>
      <c r="O4840">
        <v>0</v>
      </c>
      <c r="P4840">
        <v>73</v>
      </c>
    </row>
    <row r="4841" spans="1:17" hidden="1" x14ac:dyDescent="0.3">
      <c r="A4841" t="s">
        <v>9837</v>
      </c>
      <c r="B4841" t="s">
        <v>9838</v>
      </c>
      <c r="C4841" t="str">
        <f>IFERROR(VLOOKUP(Table1[[#This Row],[Ticker]],[1]!Table1[[Symbol]:[Industry]],2,FALSE),"-")</f>
        <v>-</v>
      </c>
      <c r="D4841" t="s">
        <v>59</v>
      </c>
      <c r="E4841">
        <v>2.75209601999999</v>
      </c>
      <c r="F4841">
        <v>2.68</v>
      </c>
      <c r="G4841">
        <v>-40.003445994987104</v>
      </c>
      <c r="H4841">
        <v>-14.832775207574899</v>
      </c>
      <c r="I4841">
        <v>-25.551399422436901</v>
      </c>
      <c r="J4841">
        <v>-4.0722646448867401</v>
      </c>
      <c r="K4841">
        <v>2.8363434389719</v>
      </c>
      <c r="L4841">
        <v>3.06189747764817</v>
      </c>
      <c r="M4841">
        <v>41.532220854130799</v>
      </c>
      <c r="N4841">
        <v>0.93442905428027401</v>
      </c>
      <c r="O4841">
        <v>67.537313432835802</v>
      </c>
      <c r="P4841">
        <v>4.6875</v>
      </c>
      <c r="Q4841">
        <v>-0.17541859016819999</v>
      </c>
    </row>
    <row r="4842" spans="1:17" hidden="1" x14ac:dyDescent="0.3">
      <c r="A4842" t="s">
        <v>9839</v>
      </c>
      <c r="B4842" t="s">
        <v>9840</v>
      </c>
      <c r="C4842" t="str">
        <f>IFERROR(VLOOKUP(Table1[[#This Row],[Ticker]],[1]!Table1[[Symbol]:[Industry]],2,FALSE),"-")</f>
        <v>-</v>
      </c>
      <c r="D4842" t="s">
        <v>98</v>
      </c>
      <c r="E4842">
        <v>2.7049319999999999</v>
      </c>
      <c r="F4842">
        <v>3.09</v>
      </c>
      <c r="G4842">
        <v>6.9058397300767496</v>
      </c>
      <c r="H4842">
        <v>-2.7693983630838801</v>
      </c>
      <c r="I4842">
        <v>-22.273530246106301</v>
      </c>
      <c r="J4842">
        <v>2.9777643206591402</v>
      </c>
      <c r="K4842">
        <v>3.19998513597857</v>
      </c>
      <c r="L4842">
        <v>3.74210279622495</v>
      </c>
      <c r="M4842">
        <v>0.479431252994232</v>
      </c>
      <c r="N4842">
        <v>0.75891971547595405</v>
      </c>
      <c r="O4842">
        <v>54.692556634304196</v>
      </c>
      <c r="P4842">
        <v>55.276381909547702</v>
      </c>
      <c r="Q4842">
        <v>5.0102195485523998E-2</v>
      </c>
    </row>
    <row r="4843" spans="1:17" hidden="1" x14ac:dyDescent="0.3">
      <c r="A4843" t="s">
        <v>9841</v>
      </c>
      <c r="B4843" t="s">
        <v>9842</v>
      </c>
      <c r="C4843" t="str">
        <f>IFERROR(VLOOKUP(Table1[[#This Row],[Ticker]],[1]!Table1[[Symbol]:[Industry]],2,FALSE),"-")</f>
        <v>-</v>
      </c>
      <c r="D4843" t="s">
        <v>49</v>
      </c>
      <c r="E4843">
        <v>2.7018138</v>
      </c>
      <c r="F4843">
        <v>7.1</v>
      </c>
      <c r="G4843">
        <v>93.423616448139498</v>
      </c>
      <c r="H4843">
        <v>5.6633841746557998</v>
      </c>
      <c r="I4843">
        <v>26.874413504326601</v>
      </c>
      <c r="J4843">
        <v>-1.7679983912052499</v>
      </c>
      <c r="K4843">
        <v>5.6374542350306198</v>
      </c>
      <c r="L4843">
        <v>5.1205978197362896</v>
      </c>
      <c r="M4843">
        <v>88.510849868082104</v>
      </c>
      <c r="N4843">
        <v>3.4063054655907399</v>
      </c>
      <c r="O4843">
        <v>3.5211267605633698</v>
      </c>
      <c r="P4843">
        <v>154.480286738351</v>
      </c>
      <c r="Q4843">
        <v>0.12617985326689299</v>
      </c>
    </row>
    <row r="4844" spans="1:17" hidden="1" x14ac:dyDescent="0.3">
      <c r="A4844" t="s">
        <v>9843</v>
      </c>
      <c r="B4844" t="s">
        <v>9844</v>
      </c>
      <c r="C4844" t="str">
        <f>IFERROR(VLOOKUP(Table1[[#This Row],[Ticker]],[1]!Table1[[Symbol]:[Industry]],2,FALSE),"-")</f>
        <v>-</v>
      </c>
      <c r="D4844" t="s">
        <v>1521</v>
      </c>
      <c r="E4844">
        <v>2.7010200000000002</v>
      </c>
      <c r="F4844">
        <v>1.77</v>
      </c>
      <c r="G4844">
        <v>31.2834036752682</v>
      </c>
      <c r="H4844">
        <v>49.137726267351297</v>
      </c>
      <c r="I4844">
        <v>44.6341558159301</v>
      </c>
      <c r="J4844">
        <v>55.362106293908901</v>
      </c>
      <c r="M4844">
        <v>100</v>
      </c>
      <c r="O4844">
        <v>0</v>
      </c>
      <c r="P4844">
        <v>56.637168141592902</v>
      </c>
    </row>
    <row r="4845" spans="1:17" hidden="1" x14ac:dyDescent="0.3">
      <c r="A4845" t="s">
        <v>9845</v>
      </c>
      <c r="B4845" t="s">
        <v>9846</v>
      </c>
      <c r="C4845" t="str">
        <f>IFERROR(VLOOKUP(Table1[[#This Row],[Ticker]],[1]!Table1[[Symbol]:[Industry]],2,FALSE),"-")</f>
        <v>-</v>
      </c>
      <c r="D4845" t="s">
        <v>546</v>
      </c>
      <c r="E4845">
        <v>2.6956533333333299</v>
      </c>
      <c r="F4845">
        <v>13.77</v>
      </c>
      <c r="G4845">
        <v>-25.353764466324701</v>
      </c>
      <c r="H4845">
        <v>-7.4994418742415601</v>
      </c>
      <c r="I4845">
        <v>-12.0030123256628</v>
      </c>
      <c r="J4845">
        <v>-1.2750618476839399</v>
      </c>
      <c r="K4845">
        <v>13.769996543900101</v>
      </c>
      <c r="L4845">
        <v>13.728539046880099</v>
      </c>
      <c r="M4845">
        <v>100</v>
      </c>
      <c r="O4845">
        <v>0</v>
      </c>
      <c r="P4845">
        <v>0</v>
      </c>
    </row>
    <row r="4846" spans="1:17" hidden="1" x14ac:dyDescent="0.3">
      <c r="A4846" t="s">
        <v>9847</v>
      </c>
      <c r="B4846" t="s">
        <v>9848</v>
      </c>
      <c r="C4846" t="str">
        <f>IFERROR(VLOOKUP(Table1[[#This Row],[Ticker]],[1]!Table1[[Symbol]:[Industry]],2,FALSE),"-")</f>
        <v>-</v>
      </c>
      <c r="D4846" t="s">
        <v>75</v>
      </c>
      <c r="E4846">
        <v>2.6850138000000001</v>
      </c>
      <c r="F4846">
        <v>8.1300000000000008</v>
      </c>
      <c r="G4846">
        <v>-25.353764466324701</v>
      </c>
      <c r="H4846">
        <v>-7.4994418742415601</v>
      </c>
      <c r="I4846">
        <v>-12.0030123256628</v>
      </c>
      <c r="J4846">
        <v>-1.2750618476839399</v>
      </c>
      <c r="K4846">
        <v>8.1299999581078293</v>
      </c>
      <c r="L4846">
        <v>8.1293058124431798</v>
      </c>
      <c r="M4846">
        <v>100</v>
      </c>
      <c r="O4846">
        <v>0</v>
      </c>
      <c r="P4846">
        <v>0</v>
      </c>
    </row>
    <row r="4847" spans="1:17" hidden="1" x14ac:dyDescent="0.3">
      <c r="A4847" t="s">
        <v>9849</v>
      </c>
      <c r="B4847" t="s">
        <v>9850</v>
      </c>
      <c r="C4847" t="str">
        <f>IFERROR(VLOOKUP(Table1[[#This Row],[Ticker]],[1]!Table1[[Symbol]:[Industry]],2,FALSE),"-")</f>
        <v>-</v>
      </c>
      <c r="D4847" t="s">
        <v>1141</v>
      </c>
      <c r="E4847">
        <v>2.6564349389999999</v>
      </c>
      <c r="F4847">
        <v>1.89</v>
      </c>
      <c r="G4847">
        <v>-44.596306192669999</v>
      </c>
      <c r="H4847">
        <v>6.7623353830461399</v>
      </c>
      <c r="I4847">
        <v>-28.1360027945328</v>
      </c>
      <c r="J4847">
        <v>3.2320016087947301</v>
      </c>
      <c r="K4847">
        <v>2.0314468675598101</v>
      </c>
      <c r="L4847">
        <v>2.2393709373564801</v>
      </c>
      <c r="M4847">
        <v>50.279080224792096</v>
      </c>
      <c r="N4847">
        <v>0.49002223406405598</v>
      </c>
      <c r="O4847">
        <v>42.857142857142797</v>
      </c>
      <c r="P4847">
        <v>16.6666666666666</v>
      </c>
      <c r="Q4847">
        <v>8.3044742153246004E-2</v>
      </c>
    </row>
    <row r="4848" spans="1:17" hidden="1" x14ac:dyDescent="0.3">
      <c r="A4848" t="s">
        <v>9851</v>
      </c>
      <c r="B4848" t="s">
        <v>9852</v>
      </c>
      <c r="C4848" t="str">
        <f>IFERROR(VLOOKUP(Table1[[#This Row],[Ticker]],[1]!Table1[[Symbol]:[Industry]],2,FALSE),"-")</f>
        <v>-</v>
      </c>
      <c r="D4848" t="s">
        <v>401</v>
      </c>
      <c r="E4848">
        <v>2.6459999999999999</v>
      </c>
      <c r="F4848">
        <v>132.30000000000001</v>
      </c>
      <c r="G4848">
        <v>865.65747148873095</v>
      </c>
      <c r="H4848">
        <v>21.7123952192246</v>
      </c>
      <c r="I4848">
        <v>879.008223629393</v>
      </c>
      <c r="J4848">
        <v>4.7685418714568097</v>
      </c>
      <c r="K4848">
        <v>98.803944378308898</v>
      </c>
      <c r="L4848">
        <v>54.180400276628099</v>
      </c>
      <c r="M4848">
        <v>100</v>
      </c>
      <c r="N4848">
        <v>0.17260697714383899</v>
      </c>
      <c r="O4848">
        <v>0</v>
      </c>
      <c r="P4848">
        <v>891.01123595505601</v>
      </c>
    </row>
    <row r="4849" spans="1:17" hidden="1" x14ac:dyDescent="0.3">
      <c r="A4849" t="s">
        <v>9853</v>
      </c>
      <c r="B4849" t="s">
        <v>9854</v>
      </c>
      <c r="C4849" t="str">
        <f>IFERROR(VLOOKUP(Table1[[#This Row],[Ticker]],[1]!Table1[[Symbol]:[Industry]],2,FALSE),"-")</f>
        <v>-</v>
      </c>
      <c r="D4849" t="s">
        <v>1798</v>
      </c>
      <c r="E4849">
        <v>2.6443264000000002</v>
      </c>
      <c r="F4849">
        <v>6.29</v>
      </c>
      <c r="G4849">
        <v>20.566883746445601</v>
      </c>
      <c r="H4849">
        <v>-8.3836008540441007</v>
      </c>
      <c r="I4849">
        <v>35.110633976767502</v>
      </c>
      <c r="J4849">
        <v>-1.7679983912052499</v>
      </c>
      <c r="K4849">
        <v>5.2972734707710698</v>
      </c>
      <c r="L4849">
        <v>4.6370205676382197</v>
      </c>
      <c r="M4849">
        <v>47.759928217600603</v>
      </c>
      <c r="N4849">
        <v>0</v>
      </c>
      <c r="O4849">
        <v>9.2209856915739206</v>
      </c>
      <c r="P4849">
        <v>95.341614906832206</v>
      </c>
      <c r="Q4849">
        <v>9.2076227334602995E-2</v>
      </c>
    </row>
    <row r="4850" spans="1:17" hidden="1" x14ac:dyDescent="0.3">
      <c r="A4850" t="s">
        <v>9855</v>
      </c>
      <c r="B4850" t="s">
        <v>9856</v>
      </c>
      <c r="C4850" t="str">
        <f>IFERROR(VLOOKUP(Table1[[#This Row],[Ticker]],[1]!Table1[[Symbol]:[Industry]],2,FALSE),"-")</f>
        <v>-</v>
      </c>
      <c r="D4850" t="s">
        <v>401</v>
      </c>
      <c r="E4850">
        <v>2.6263296</v>
      </c>
      <c r="F4850">
        <v>7.68</v>
      </c>
      <c r="G4850">
        <v>-14.0494166402377</v>
      </c>
      <c r="H4850">
        <v>-38.815231347925703</v>
      </c>
      <c r="I4850">
        <v>-20.5744408970913</v>
      </c>
      <c r="J4850">
        <v>-8.7218703583222492</v>
      </c>
      <c r="K4850">
        <v>9.3533295650683108</v>
      </c>
      <c r="L4850">
        <v>8.9128770169924394</v>
      </c>
      <c r="M4850">
        <v>5.0764084754400303</v>
      </c>
      <c r="N4850">
        <v>1.4072512457049899</v>
      </c>
      <c r="O4850">
        <v>67.1875</v>
      </c>
      <c r="P4850">
        <v>34.973637961335598</v>
      </c>
      <c r="Q4850">
        <v>4.5802643281046003E-2</v>
      </c>
    </row>
    <row r="4851" spans="1:17" hidden="1" x14ac:dyDescent="0.3">
      <c r="A4851" t="s">
        <v>9857</v>
      </c>
      <c r="B4851" t="s">
        <v>9858</v>
      </c>
      <c r="C4851" t="str">
        <f>IFERROR(VLOOKUP(Table1[[#This Row],[Ticker]],[1]!Table1[[Symbol]:[Industry]],2,FALSE),"-")</f>
        <v>-</v>
      </c>
      <c r="D4851" t="s">
        <v>75</v>
      </c>
      <c r="E4851">
        <v>2.5524376000000002</v>
      </c>
      <c r="F4851">
        <v>16.27</v>
      </c>
      <c r="G4851">
        <v>-18.525136757854501</v>
      </c>
      <c r="H4851">
        <v>6.4361323554503098</v>
      </c>
      <c r="I4851">
        <v>-26.145492536744602</v>
      </c>
      <c r="J4851">
        <v>-1.2750618476839399</v>
      </c>
      <c r="K4851">
        <v>15.59323823647</v>
      </c>
      <c r="L4851">
        <v>15.807607678545301</v>
      </c>
      <c r="M4851">
        <v>97.890498070148993</v>
      </c>
      <c r="N4851">
        <v>0.212514757969303</v>
      </c>
      <c r="O4851">
        <v>16.779348494160999</v>
      </c>
      <c r="P4851">
        <v>25.1538461538461</v>
      </c>
    </row>
    <row r="4852" spans="1:17" hidden="1" x14ac:dyDescent="0.3">
      <c r="A4852" t="s">
        <v>9859</v>
      </c>
      <c r="B4852" t="s">
        <v>9860</v>
      </c>
      <c r="C4852" t="str">
        <f>IFERROR(VLOOKUP(Table1[[#This Row],[Ticker]],[1]!Table1[[Symbol]:[Industry]],2,FALSE),"-")</f>
        <v>-</v>
      </c>
      <c r="D4852" t="s">
        <v>408</v>
      </c>
      <c r="E4852">
        <v>2.5071699999999999</v>
      </c>
      <c r="F4852">
        <v>7.13</v>
      </c>
      <c r="G4852">
        <v>49.042715939788103</v>
      </c>
      <c r="H4852">
        <v>7.1664594739970804</v>
      </c>
      <c r="I4852">
        <v>12.638802990852</v>
      </c>
      <c r="J4852">
        <v>-1.7679983912052499</v>
      </c>
      <c r="K4852">
        <v>5.6746223462367098</v>
      </c>
      <c r="L4852">
        <v>5.0579205961500797</v>
      </c>
      <c r="M4852">
        <v>52.7055568987032</v>
      </c>
      <c r="N4852">
        <v>0.14611995933581801</v>
      </c>
      <c r="O4852">
        <v>5.8906030855539999</v>
      </c>
      <c r="P4852">
        <v>102.556818181818</v>
      </c>
    </row>
    <row r="4853" spans="1:17" hidden="1" x14ac:dyDescent="0.3">
      <c r="A4853" t="s">
        <v>9861</v>
      </c>
      <c r="B4853" t="s">
        <v>9862</v>
      </c>
      <c r="C4853" t="str">
        <f>IFERROR(VLOOKUP(Table1[[#This Row],[Ticker]],[1]!Table1[[Symbol]:[Industry]],2,FALSE),"-")</f>
        <v>-</v>
      </c>
      <c r="D4853" t="s">
        <v>401</v>
      </c>
      <c r="E4853">
        <v>2.50595422912424</v>
      </c>
      <c r="F4853">
        <v>8.33</v>
      </c>
      <c r="G4853">
        <v>-25.353764466324701</v>
      </c>
      <c r="H4853">
        <v>-7.4994418742415601</v>
      </c>
      <c r="I4853">
        <v>-12.0030123256628</v>
      </c>
      <c r="J4853">
        <v>-1.2750618476839399</v>
      </c>
      <c r="K4853">
        <v>8.3299999999999894</v>
      </c>
      <c r="M4853">
        <v>50</v>
      </c>
      <c r="O4853">
        <v>0</v>
      </c>
      <c r="P4853">
        <v>0</v>
      </c>
    </row>
    <row r="4854" spans="1:17" hidden="1" x14ac:dyDescent="0.3">
      <c r="A4854" t="s">
        <v>9863</v>
      </c>
      <c r="B4854" t="s">
        <v>9864</v>
      </c>
      <c r="C4854" t="str">
        <f>IFERROR(VLOOKUP(Table1[[#This Row],[Ticker]],[1]!Table1[[Symbol]:[Industry]],2,FALSE),"-")</f>
        <v>-</v>
      </c>
      <c r="D4854" t="s">
        <v>546</v>
      </c>
      <c r="E4854">
        <v>2.5035134000000001</v>
      </c>
      <c r="F4854">
        <v>4.01</v>
      </c>
      <c r="G4854">
        <v>118.80000910095499</v>
      </c>
      <c r="H4854">
        <v>0.55968678433964703</v>
      </c>
      <c r="I4854">
        <v>131.622829098718</v>
      </c>
      <c r="J4854">
        <v>-1.7679983912052499</v>
      </c>
      <c r="M4854">
        <v>100</v>
      </c>
      <c r="N4854">
        <v>1.99729011784421</v>
      </c>
      <c r="O4854">
        <v>0</v>
      </c>
      <c r="P4854">
        <v>155.41401273885299</v>
      </c>
    </row>
    <row r="4855" spans="1:17" hidden="1" x14ac:dyDescent="0.3">
      <c r="A4855" t="s">
        <v>9865</v>
      </c>
      <c r="B4855" t="s">
        <v>9866</v>
      </c>
      <c r="C4855" t="str">
        <f>IFERROR(VLOOKUP(Table1[[#This Row],[Ticker]],[1]!Table1[[Symbol]:[Industry]],2,FALSE),"-")</f>
        <v>-</v>
      </c>
      <c r="D4855" t="s">
        <v>617</v>
      </c>
      <c r="E4855">
        <v>2.5025556276588099</v>
      </c>
      <c r="F4855">
        <v>12.52</v>
      </c>
      <c r="G4855">
        <v>-25.5928082910259</v>
      </c>
      <c r="H4855">
        <v>-7.4994418742415601</v>
      </c>
      <c r="I4855">
        <v>-12.0030123256628</v>
      </c>
      <c r="J4855">
        <v>-1.2750618476839399</v>
      </c>
      <c r="K4855">
        <v>12.519994166705199</v>
      </c>
      <c r="L4855">
        <v>12.5689427163584</v>
      </c>
      <c r="M4855">
        <v>55.887715274265297</v>
      </c>
      <c r="O4855">
        <v>0.23961661341853599</v>
      </c>
      <c r="P4855">
        <v>4.94551550712489</v>
      </c>
    </row>
    <row r="4856" spans="1:17" hidden="1" x14ac:dyDescent="0.3">
      <c r="A4856" t="s">
        <v>9867</v>
      </c>
      <c r="B4856" t="s">
        <v>9868</v>
      </c>
      <c r="C4856" t="str">
        <f>IFERROR(VLOOKUP(Table1[[#This Row],[Ticker]],[1]!Table1[[Symbol]:[Industry]],2,FALSE),"-")</f>
        <v>-</v>
      </c>
      <c r="D4856" t="s">
        <v>617</v>
      </c>
      <c r="E4856">
        <v>2.4704999999999999</v>
      </c>
      <c r="F4856">
        <v>8.1</v>
      </c>
      <c r="G4856">
        <v>51.502130730181797</v>
      </c>
      <c r="H4856">
        <v>61.250558125758403</v>
      </c>
      <c r="I4856">
        <v>42.872704691545501</v>
      </c>
      <c r="J4856">
        <v>19.982423182256099</v>
      </c>
      <c r="K4856">
        <v>5.2307100361888104</v>
      </c>
      <c r="L4856">
        <v>4.8992736610373102</v>
      </c>
      <c r="M4856">
        <v>98.264105831865393</v>
      </c>
      <c r="N4856">
        <v>1.2326354376309101</v>
      </c>
      <c r="O4856">
        <v>0</v>
      </c>
      <c r="P4856">
        <v>141.07142857142799</v>
      </c>
      <c r="Q4856">
        <v>4.0206808444550997E-2</v>
      </c>
    </row>
    <row r="4857" spans="1:17" hidden="1" x14ac:dyDescent="0.3">
      <c r="A4857" t="s">
        <v>9869</v>
      </c>
      <c r="B4857" t="s">
        <v>9870</v>
      </c>
      <c r="C4857" t="str">
        <f>IFERROR(VLOOKUP(Table1[[#This Row],[Ticker]],[1]!Table1[[Symbol]:[Industry]],2,FALSE),"-")</f>
        <v>-</v>
      </c>
      <c r="D4857" t="s">
        <v>247</v>
      </c>
      <c r="E4857">
        <v>2.4054000000000002</v>
      </c>
      <c r="F4857">
        <v>3.99</v>
      </c>
      <c r="G4857">
        <v>-70.696230219749296</v>
      </c>
      <c r="H4857">
        <v>-2.4994418742415498</v>
      </c>
      <c r="I4857">
        <v>-5.6030123256628004</v>
      </c>
      <c r="J4857">
        <v>-1.2750618476839399</v>
      </c>
      <c r="K4857">
        <v>3.8358265657978401</v>
      </c>
      <c r="L4857">
        <v>4.44993897901817</v>
      </c>
      <c r="M4857">
        <v>12.9715163768309</v>
      </c>
      <c r="N4857">
        <v>0</v>
      </c>
      <c r="O4857">
        <v>82.957393483709197</v>
      </c>
      <c r="P4857">
        <v>19.461077844311301</v>
      </c>
    </row>
    <row r="4858" spans="1:17" hidden="1" x14ac:dyDescent="0.3">
      <c r="A4858" t="s">
        <v>9871</v>
      </c>
      <c r="B4858" t="s">
        <v>9872</v>
      </c>
      <c r="C4858" t="str">
        <f>IFERROR(VLOOKUP(Table1[[#This Row],[Ticker]],[1]!Table1[[Symbol]:[Industry]],2,FALSE),"-")</f>
        <v>-</v>
      </c>
      <c r="E4858">
        <v>2.3687201999999998</v>
      </c>
      <c r="F4858">
        <v>3.63</v>
      </c>
      <c r="G4858">
        <v>49.165466302905998</v>
      </c>
      <c r="H4858">
        <v>32.016687158016502</v>
      </c>
      <c r="I4858">
        <v>40.517996077698498</v>
      </c>
      <c r="J4858">
        <v>19.703959131337001</v>
      </c>
      <c r="K4858">
        <v>2.3767788983685798</v>
      </c>
      <c r="L4858">
        <v>1.4932350730878801</v>
      </c>
      <c r="M4858">
        <v>99.822372662213496</v>
      </c>
      <c r="N4858">
        <v>0.352155043743828</v>
      </c>
      <c r="O4858">
        <v>0</v>
      </c>
      <c r="P4858">
        <v>83.3333333333333</v>
      </c>
    </row>
    <row r="4859" spans="1:17" hidden="1" x14ac:dyDescent="0.3">
      <c r="A4859" t="s">
        <v>9873</v>
      </c>
      <c r="B4859" t="s">
        <v>9874</v>
      </c>
      <c r="C4859" t="str">
        <f>IFERROR(VLOOKUP(Table1[[#This Row],[Ticker]],[1]!Table1[[Symbol]:[Industry]],2,FALSE),"-")</f>
        <v>-</v>
      </c>
      <c r="D4859" t="s">
        <v>46</v>
      </c>
      <c r="E4859">
        <v>2.34178631999999</v>
      </c>
      <c r="F4859">
        <v>2.4</v>
      </c>
      <c r="G4859">
        <v>-5.5931859894901201</v>
      </c>
      <c r="H4859">
        <v>-1.87035303188851</v>
      </c>
      <c r="I4859">
        <v>-12.2495918825592</v>
      </c>
      <c r="J4859">
        <v>1.0670674632677399</v>
      </c>
      <c r="K4859">
        <v>1.7400020759405499</v>
      </c>
      <c r="L4859">
        <v>1.26157303085244</v>
      </c>
      <c r="M4859">
        <v>79.607056726233907</v>
      </c>
      <c r="N4859">
        <v>1</v>
      </c>
      <c r="Q4859">
        <v>-3.5149089750809E-2</v>
      </c>
    </row>
    <row r="4860" spans="1:17" hidden="1" x14ac:dyDescent="0.3">
      <c r="A4860" t="s">
        <v>9875</v>
      </c>
      <c r="B4860" t="s">
        <v>9876</v>
      </c>
      <c r="C4860" t="str">
        <f>IFERROR(VLOOKUP(Table1[[#This Row],[Ticker]],[1]!Table1[[Symbol]:[Industry]],2,FALSE),"-")</f>
        <v>-</v>
      </c>
      <c r="D4860" t="s">
        <v>49</v>
      </c>
      <c r="E4860">
        <v>2.3244992</v>
      </c>
      <c r="F4860">
        <v>4.5999999999999996</v>
      </c>
      <c r="G4860">
        <v>127.03506672625601</v>
      </c>
      <c r="H4860">
        <v>-16.795087586141499</v>
      </c>
      <c r="I4860">
        <v>73.345451790532707</v>
      </c>
      <c r="J4860">
        <v>-4.9258931280473597</v>
      </c>
      <c r="K4860">
        <v>3.0552522787854102</v>
      </c>
      <c r="M4860">
        <v>99.999989087570995</v>
      </c>
      <c r="N4860">
        <v>0.14239887177348001</v>
      </c>
      <c r="O4860">
        <v>19.999999999999901</v>
      </c>
      <c r="P4860">
        <v>178.78787878787799</v>
      </c>
      <c r="Q4860">
        <v>0.208060429270089</v>
      </c>
    </row>
    <row r="4861" spans="1:17" hidden="1" x14ac:dyDescent="0.3">
      <c r="A4861" t="s">
        <v>9877</v>
      </c>
      <c r="B4861" t="s">
        <v>9878</v>
      </c>
      <c r="C4861" t="str">
        <f>IFERROR(VLOOKUP(Table1[[#This Row],[Ticker]],[1]!Table1[[Symbol]:[Industry]],2,FALSE),"-")</f>
        <v>-</v>
      </c>
      <c r="D4861" t="s">
        <v>46</v>
      </c>
      <c r="E4861">
        <v>2.2983612181383499</v>
      </c>
      <c r="F4861">
        <v>24.48</v>
      </c>
      <c r="G4861">
        <v>2.1462355336752901</v>
      </c>
      <c r="H4861">
        <v>-7.4994418742415601</v>
      </c>
      <c r="I4861">
        <v>-7.0287413136559396</v>
      </c>
      <c r="J4861">
        <v>-1.2750618476839399</v>
      </c>
      <c r="K4861">
        <v>24.406226259028799</v>
      </c>
      <c r="L4861">
        <v>23.195658220331001</v>
      </c>
      <c r="M4861">
        <v>100</v>
      </c>
      <c r="O4861">
        <v>0</v>
      </c>
      <c r="P4861">
        <v>27.5</v>
      </c>
    </row>
    <row r="4862" spans="1:17" hidden="1" x14ac:dyDescent="0.3">
      <c r="A4862" t="s">
        <v>9879</v>
      </c>
      <c r="B4862" t="s">
        <v>9880</v>
      </c>
      <c r="C4862" t="str">
        <f>IFERROR(VLOOKUP(Table1[[#This Row],[Ticker]],[1]!Table1[[Symbol]:[Industry]],2,FALSE),"-")</f>
        <v>-</v>
      </c>
      <c r="D4862" t="s">
        <v>328</v>
      </c>
      <c r="E4862">
        <v>2.2717695</v>
      </c>
      <c r="F4862">
        <v>2.31</v>
      </c>
      <c r="G4862">
        <v>10.170166920180201</v>
      </c>
      <c r="H4862">
        <v>0.58586479481084697</v>
      </c>
      <c r="I4862">
        <v>8.0530423537309392</v>
      </c>
      <c r="J4862">
        <v>-1.7679983912052499</v>
      </c>
      <c r="K4862">
        <v>1.7895662675320601</v>
      </c>
      <c r="L4862">
        <v>1.4091630648542599</v>
      </c>
      <c r="M4862">
        <v>99.999999981424395</v>
      </c>
      <c r="N4862">
        <v>2.1538063514649699</v>
      </c>
      <c r="O4862">
        <v>0</v>
      </c>
      <c r="P4862">
        <v>42.592592592592503</v>
      </c>
      <c r="Q4862">
        <v>0.115848551434348</v>
      </c>
    </row>
    <row r="4863" spans="1:17" hidden="1" x14ac:dyDescent="0.3">
      <c r="A4863" t="s">
        <v>9881</v>
      </c>
      <c r="B4863" t="s">
        <v>9882</v>
      </c>
      <c r="C4863" t="str">
        <f>IFERROR(VLOOKUP(Table1[[#This Row],[Ticker]],[1]!Table1[[Symbol]:[Industry]],2,FALSE),"-")</f>
        <v>-</v>
      </c>
      <c r="D4863" t="s">
        <v>230</v>
      </c>
      <c r="E4863">
        <v>2.2678451000000002</v>
      </c>
      <c r="F4863">
        <v>3.31</v>
      </c>
      <c r="G4863">
        <v>-20.6069290232867</v>
      </c>
      <c r="H4863">
        <v>-2.7526064312035898</v>
      </c>
      <c r="I4863">
        <v>-7.2561768826248301</v>
      </c>
      <c r="J4863">
        <v>-1.2750618476839399</v>
      </c>
      <c r="K4863">
        <v>3.2276848416430099</v>
      </c>
      <c r="L4863">
        <v>3.1808939649212999</v>
      </c>
      <c r="M4863">
        <v>50</v>
      </c>
      <c r="O4863">
        <v>0</v>
      </c>
      <c r="P4863">
        <v>4.7468354430379698</v>
      </c>
    </row>
    <row r="4864" spans="1:17" hidden="1" x14ac:dyDescent="0.3">
      <c r="A4864" t="s">
        <v>9883</v>
      </c>
      <c r="B4864" t="s">
        <v>9884</v>
      </c>
      <c r="C4864" t="str">
        <f>IFERROR(VLOOKUP(Table1[[#This Row],[Ticker]],[1]!Table1[[Symbol]:[Industry]],2,FALSE),"-")</f>
        <v>-</v>
      </c>
      <c r="E4864">
        <v>2.2430983119999999</v>
      </c>
      <c r="F4864">
        <v>3.76</v>
      </c>
      <c r="G4864">
        <v>287.03333230786802</v>
      </c>
      <c r="H4864">
        <v>15.3763751192224</v>
      </c>
      <c r="I4864">
        <v>198.74078932722901</v>
      </c>
      <c r="J4864">
        <v>-1.2750618476839399</v>
      </c>
      <c r="K4864">
        <v>3.2654794826373901</v>
      </c>
      <c r="L4864">
        <v>2.1213660175117202</v>
      </c>
      <c r="M4864">
        <v>99.999999987781294</v>
      </c>
      <c r="N4864">
        <v>2.0797773654916498</v>
      </c>
      <c r="O4864">
        <v>0</v>
      </c>
      <c r="P4864">
        <v>362.07228915662603</v>
      </c>
    </row>
    <row r="4865" spans="1:17" hidden="1" x14ac:dyDescent="0.3">
      <c r="A4865" t="s">
        <v>9885</v>
      </c>
      <c r="B4865" t="s">
        <v>9886</v>
      </c>
      <c r="C4865" t="str">
        <f>IFERROR(VLOOKUP(Table1[[#This Row],[Ticker]],[1]!Table1[[Symbol]:[Industry]],2,FALSE),"-")</f>
        <v>-</v>
      </c>
      <c r="D4865" t="s">
        <v>75</v>
      </c>
      <c r="E4865">
        <v>2.2275</v>
      </c>
      <c r="F4865">
        <v>1.29</v>
      </c>
      <c r="G4865">
        <v>4.5908442820341104</v>
      </c>
      <c r="H4865">
        <v>7.7597778382891196</v>
      </c>
      <c r="I4865">
        <v>22.900107660978101</v>
      </c>
      <c r="J4865">
        <v>-6.2124428356496999</v>
      </c>
      <c r="K4865">
        <v>1.1555685553013899</v>
      </c>
      <c r="L4865">
        <v>1.4640004434442</v>
      </c>
      <c r="M4865">
        <v>74.250023600181606</v>
      </c>
      <c r="N4865">
        <v>0.60616143781972898</v>
      </c>
      <c r="O4865">
        <v>5.4263565891472902</v>
      </c>
      <c r="P4865">
        <v>51.764705882352899</v>
      </c>
      <c r="Q4865">
        <v>1.6953805336704E-2</v>
      </c>
    </row>
    <row r="4866" spans="1:17" hidden="1" x14ac:dyDescent="0.3">
      <c r="A4866" t="s">
        <v>9887</v>
      </c>
      <c r="B4866" t="s">
        <v>9888</v>
      </c>
      <c r="C4866" t="str">
        <f>IFERROR(VLOOKUP(Table1[[#This Row],[Ticker]],[1]!Table1[[Symbol]:[Industry]],2,FALSE),"-")</f>
        <v>-</v>
      </c>
      <c r="D4866" t="s">
        <v>1521</v>
      </c>
      <c r="E4866">
        <v>2.2260987000000001</v>
      </c>
      <c r="F4866">
        <v>3.07</v>
      </c>
      <c r="G4866">
        <v>-5.7903110209962003</v>
      </c>
      <c r="H4866">
        <v>-3.76478455583849</v>
      </c>
      <c r="I4866">
        <v>33.301110167243699</v>
      </c>
      <c r="J4866">
        <v>-5.4947064657394202</v>
      </c>
      <c r="K4866">
        <v>2.49835390355023</v>
      </c>
      <c r="M4866">
        <v>99.290960186749302</v>
      </c>
      <c r="N4866">
        <v>0.92371816076744895</v>
      </c>
      <c r="O4866">
        <v>4.8859934853420199</v>
      </c>
      <c r="P4866">
        <v>61.578947368420998</v>
      </c>
    </row>
    <row r="4867" spans="1:17" hidden="1" x14ac:dyDescent="0.3">
      <c r="A4867" t="s">
        <v>9889</v>
      </c>
      <c r="B4867" t="s">
        <v>9890</v>
      </c>
      <c r="C4867" t="str">
        <f>IFERROR(VLOOKUP(Table1[[#This Row],[Ticker]],[1]!Table1[[Symbol]:[Industry]],2,FALSE),"-")</f>
        <v>-</v>
      </c>
      <c r="D4867" t="s">
        <v>408</v>
      </c>
      <c r="E4867">
        <v>2.220666</v>
      </c>
      <c r="F4867">
        <v>7.4</v>
      </c>
      <c r="G4867">
        <v>-5.9989257566472904</v>
      </c>
      <c r="H4867">
        <v>5.9356726295752198</v>
      </c>
      <c r="I4867">
        <v>-15.774143665064599</v>
      </c>
      <c r="J4867">
        <v>0.50576007012427204</v>
      </c>
      <c r="K4867">
        <v>7.4357751445109201</v>
      </c>
      <c r="L4867">
        <v>7.3296899121228103</v>
      </c>
      <c r="M4867">
        <v>52.664827827572999</v>
      </c>
      <c r="N4867">
        <v>0.97699963058619399</v>
      </c>
      <c r="O4867">
        <v>26.351351351351301</v>
      </c>
      <c r="P4867">
        <v>40.684410646387803</v>
      </c>
      <c r="Q4867">
        <v>5.1297405040067003E-2</v>
      </c>
    </row>
    <row r="4868" spans="1:17" hidden="1" x14ac:dyDescent="0.3">
      <c r="A4868" t="s">
        <v>9891</v>
      </c>
      <c r="B4868" t="s">
        <v>9892</v>
      </c>
      <c r="C4868" t="str">
        <f>IFERROR(VLOOKUP(Table1[[#This Row],[Ticker]],[1]!Table1[[Symbol]:[Industry]],2,FALSE),"-")</f>
        <v>-</v>
      </c>
      <c r="D4868" t="s">
        <v>718</v>
      </c>
      <c r="E4868">
        <v>2.2099980540000002</v>
      </c>
      <c r="F4868">
        <v>73.69</v>
      </c>
      <c r="G4868">
        <v>45.515296947348503</v>
      </c>
      <c r="H4868">
        <v>-3.60425773826422</v>
      </c>
      <c r="I4868">
        <v>19.351711382002001</v>
      </c>
      <c r="J4868">
        <v>1.0261933824415601</v>
      </c>
      <c r="K4868">
        <v>69.457401290972598</v>
      </c>
      <c r="L4868">
        <v>60.018785473165302</v>
      </c>
      <c r="M4868">
        <v>42.618677459081702</v>
      </c>
      <c r="N4868">
        <v>0.72538566710514596</v>
      </c>
      <c r="O4868">
        <v>1.7777174650563199</v>
      </c>
      <c r="P4868">
        <v>73.879188296366195</v>
      </c>
    </row>
    <row r="4869" spans="1:17" hidden="1" x14ac:dyDescent="0.3">
      <c r="A4869" t="s">
        <v>9893</v>
      </c>
      <c r="B4869" t="s">
        <v>9894</v>
      </c>
      <c r="C4869" t="str">
        <f>IFERROR(VLOOKUP(Table1[[#This Row],[Ticker]],[1]!Table1[[Symbol]:[Industry]],2,FALSE),"-")</f>
        <v>-</v>
      </c>
      <c r="D4869" t="s">
        <v>216</v>
      </c>
      <c r="E4869">
        <v>2.2021687116081998</v>
      </c>
      <c r="F4869">
        <v>1.26</v>
      </c>
      <c r="G4869">
        <v>-15.1858702315225</v>
      </c>
      <c r="H4869">
        <v>-9.6772930999259898</v>
      </c>
      <c r="I4869">
        <v>-14.4518660232324</v>
      </c>
      <c r="J4869">
        <v>-7.0311562859421004</v>
      </c>
      <c r="K4869">
        <v>1.1865258387561499</v>
      </c>
      <c r="L4869">
        <v>0.96388806664028204</v>
      </c>
      <c r="M4869">
        <v>99.441561611443205</v>
      </c>
      <c r="N4869">
        <v>0.38465312530664297</v>
      </c>
      <c r="O4869">
        <v>5.55555555555555</v>
      </c>
      <c r="P4869">
        <v>17.757009345794302</v>
      </c>
    </row>
    <row r="4870" spans="1:17" hidden="1" x14ac:dyDescent="0.3">
      <c r="A4870" t="s">
        <v>9895</v>
      </c>
      <c r="B4870" t="s">
        <v>9896</v>
      </c>
      <c r="C4870" t="str">
        <f>IFERROR(VLOOKUP(Table1[[#This Row],[Ticker]],[1]!Table1[[Symbol]:[Industry]],2,FALSE),"-")</f>
        <v>-</v>
      </c>
      <c r="E4870">
        <v>2.1890416799999999</v>
      </c>
      <c r="F4870">
        <v>3.1</v>
      </c>
      <c r="G4870">
        <v>-27.6109201982113</v>
      </c>
      <c r="H4870">
        <v>-1.76512858267258</v>
      </c>
      <c r="I4870">
        <v>1.5017778882067001</v>
      </c>
      <c r="J4870">
        <v>-0.79079969413684303</v>
      </c>
      <c r="K4870">
        <v>3.29718217683277</v>
      </c>
      <c r="M4870">
        <v>1.18913629906291</v>
      </c>
      <c r="N4870">
        <v>0.90556177678238103</v>
      </c>
      <c r="O4870">
        <v>3.2258064516128999</v>
      </c>
      <c r="P4870">
        <v>18.7739463601532</v>
      </c>
    </row>
    <row r="4871" spans="1:17" hidden="1" x14ac:dyDescent="0.3">
      <c r="A4871" t="s">
        <v>9897</v>
      </c>
      <c r="B4871" t="s">
        <v>9898</v>
      </c>
      <c r="C4871" t="str">
        <f>IFERROR(VLOOKUP(Table1[[#This Row],[Ticker]],[1]!Table1[[Symbol]:[Industry]],2,FALSE),"-")</f>
        <v>-</v>
      </c>
      <c r="D4871" t="s">
        <v>122</v>
      </c>
      <c r="E4871">
        <v>2.1664189</v>
      </c>
      <c r="F4871">
        <v>6.48</v>
      </c>
      <c r="G4871">
        <v>26.044254260034201</v>
      </c>
      <c r="H4871">
        <v>-18.4724906428549</v>
      </c>
      <c r="I4871">
        <v>-3.98180299802232</v>
      </c>
      <c r="J4871">
        <v>-6.7533356346070104</v>
      </c>
      <c r="K4871">
        <v>5.3279502132663401</v>
      </c>
      <c r="L4871">
        <v>4.7800174518679599</v>
      </c>
      <c r="M4871">
        <v>9.4433438980589397</v>
      </c>
      <c r="N4871">
        <v>2.2935425193269601</v>
      </c>
      <c r="O4871">
        <v>16.6666666666666</v>
      </c>
      <c r="P4871">
        <v>70.526315789473699</v>
      </c>
      <c r="Q4871">
        <v>1.4781719434193E-2</v>
      </c>
    </row>
    <row r="4872" spans="1:17" hidden="1" x14ac:dyDescent="0.3">
      <c r="A4872" t="s">
        <v>9899</v>
      </c>
      <c r="B4872" t="s">
        <v>9900</v>
      </c>
      <c r="C4872" t="str">
        <f>IFERROR(VLOOKUP(Table1[[#This Row],[Ticker]],[1]!Table1[[Symbol]:[Industry]],2,FALSE),"-")</f>
        <v>-</v>
      </c>
      <c r="D4872" t="s">
        <v>546</v>
      </c>
      <c r="E4872">
        <v>2.1650564000000001</v>
      </c>
      <c r="F4872">
        <v>6.98</v>
      </c>
      <c r="G4872">
        <v>-25.353764466324701</v>
      </c>
      <c r="H4872">
        <v>-7.4994418742415601</v>
      </c>
      <c r="I4872">
        <v>-12.0030123256628</v>
      </c>
      <c r="J4872">
        <v>-1.2750618476839399</v>
      </c>
      <c r="K4872">
        <v>6.9799941463765798</v>
      </c>
      <c r="L4872">
        <v>6.9481462204930002</v>
      </c>
      <c r="M4872">
        <v>99.999996303717197</v>
      </c>
      <c r="O4872">
        <v>0</v>
      </c>
      <c r="P4872">
        <v>0</v>
      </c>
    </row>
    <row r="4873" spans="1:17" hidden="1" x14ac:dyDescent="0.3">
      <c r="A4873" t="s">
        <v>9901</v>
      </c>
      <c r="B4873" t="s">
        <v>9902</v>
      </c>
      <c r="C4873" t="str">
        <f>IFERROR(VLOOKUP(Table1[[#This Row],[Ticker]],[1]!Table1[[Symbol]:[Industry]],2,FALSE),"-")</f>
        <v>-</v>
      </c>
      <c r="D4873" t="s">
        <v>21</v>
      </c>
      <c r="E4873">
        <v>2.08</v>
      </c>
      <c r="F4873">
        <v>16.64</v>
      </c>
      <c r="G4873">
        <v>-20.369537336987101</v>
      </c>
      <c r="H4873">
        <v>-2.5152147449040099</v>
      </c>
      <c r="I4873">
        <v>-7.0187851963252603</v>
      </c>
      <c r="J4873">
        <v>3.7091652816535898</v>
      </c>
      <c r="K4873">
        <v>15.9393437997561</v>
      </c>
      <c r="L4873">
        <v>15.868178520738001</v>
      </c>
      <c r="M4873">
        <v>100</v>
      </c>
      <c r="N4873">
        <v>5.3636363636363598</v>
      </c>
      <c r="O4873">
        <v>0</v>
      </c>
      <c r="P4873">
        <v>4.9842271293375404</v>
      </c>
    </row>
    <row r="4874" spans="1:17" hidden="1" x14ac:dyDescent="0.3">
      <c r="A4874" t="s">
        <v>9903</v>
      </c>
      <c r="B4874" t="s">
        <v>9904</v>
      </c>
      <c r="C4874" t="str">
        <f>IFERROR(VLOOKUP(Table1[[#This Row],[Ticker]],[1]!Table1[[Symbol]:[Industry]],2,FALSE),"-")</f>
        <v>-</v>
      </c>
      <c r="D4874" t="s">
        <v>119</v>
      </c>
      <c r="E4874">
        <v>2.0560600500000001</v>
      </c>
      <c r="F4874">
        <v>141.9</v>
      </c>
      <c r="G4874">
        <v>89.613664711072602</v>
      </c>
      <c r="H4874">
        <v>-10.5098224970789</v>
      </c>
      <c r="I4874">
        <v>7.9462691620802204</v>
      </c>
      <c r="J4874">
        <v>-17.352906159061099</v>
      </c>
      <c r="K4874">
        <v>148.83236839696099</v>
      </c>
      <c r="L4874">
        <v>129.13617410326199</v>
      </c>
      <c r="M4874">
        <v>31.530707818799002</v>
      </c>
      <c r="N4874">
        <v>1.4188276633752701</v>
      </c>
      <c r="O4874">
        <v>29.6687808315715</v>
      </c>
      <c r="P4874">
        <v>136.46058990168299</v>
      </c>
      <c r="Q4874">
        <v>2.557069576841E-2</v>
      </c>
    </row>
    <row r="4875" spans="1:17" hidden="1" x14ac:dyDescent="0.3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D4875" t="s">
        <v>401</v>
      </c>
      <c r="E4875">
        <v>2.0541</v>
      </c>
      <c r="F4875">
        <v>4.0999999999999996</v>
      </c>
      <c r="G4875">
        <v>-20.494429427961499</v>
      </c>
      <c r="H4875">
        <v>-7.4994418742415601</v>
      </c>
      <c r="I4875">
        <v>-12.0030123256628</v>
      </c>
      <c r="J4875">
        <v>-1.2750618476839399</v>
      </c>
      <c r="K4875">
        <v>4.0999849367156402</v>
      </c>
      <c r="L4875">
        <v>4.0875476299073004</v>
      </c>
      <c r="M4875">
        <v>99.806682354411805</v>
      </c>
      <c r="O4875">
        <v>0</v>
      </c>
      <c r="P4875">
        <v>4.8593350383631497</v>
      </c>
    </row>
    <row r="4876" spans="1:17" hidden="1" x14ac:dyDescent="0.3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D4876" t="s">
        <v>297</v>
      </c>
      <c r="E4876">
        <v>1.976</v>
      </c>
      <c r="F4876">
        <v>61.75</v>
      </c>
      <c r="G4876">
        <v>-25.353764466324701</v>
      </c>
      <c r="H4876">
        <v>-7.4994418742415601</v>
      </c>
      <c r="I4876">
        <v>-12.0030123256628</v>
      </c>
      <c r="J4876">
        <v>-1.2750618476839399</v>
      </c>
      <c r="K4876">
        <v>61.75</v>
      </c>
      <c r="L4876">
        <v>61.75</v>
      </c>
      <c r="M4876">
        <v>50</v>
      </c>
      <c r="O4876">
        <v>0</v>
      </c>
      <c r="P4876">
        <v>0</v>
      </c>
    </row>
    <row r="4877" spans="1:17" hidden="1" x14ac:dyDescent="0.3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89</v>
      </c>
      <c r="E4877">
        <v>1.95423462</v>
      </c>
      <c r="F4877">
        <v>7.9</v>
      </c>
      <c r="K4877">
        <v>7.7408079907778697</v>
      </c>
      <c r="M4877">
        <v>57.238046106161903</v>
      </c>
      <c r="N4877">
        <v>1</v>
      </c>
    </row>
    <row r="4878" spans="1:17" hidden="1" x14ac:dyDescent="0.3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D4878" t="s">
        <v>482</v>
      </c>
      <c r="E4878">
        <v>1.9470000000000001</v>
      </c>
      <c r="F4878">
        <v>42.92</v>
      </c>
      <c r="G4878">
        <v>14.870847061218001</v>
      </c>
      <c r="H4878">
        <v>-4.4141352051891403</v>
      </c>
      <c r="I4878">
        <v>2.82915648957426</v>
      </c>
      <c r="J4878">
        <v>-1.7679983912052499</v>
      </c>
      <c r="K4878">
        <v>32.986208034670298</v>
      </c>
      <c r="L4878">
        <v>22.791660059876701</v>
      </c>
      <c r="M4878">
        <v>99.999999987525399</v>
      </c>
      <c r="N4878">
        <v>1.1428571428571399</v>
      </c>
      <c r="O4878">
        <v>0</v>
      </c>
      <c r="P4878">
        <v>40.5830330822142</v>
      </c>
    </row>
    <row r="4879" spans="1:17" hidden="1" x14ac:dyDescent="0.3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D4879" t="s">
        <v>948</v>
      </c>
      <c r="E4879">
        <v>1.9468433999999999</v>
      </c>
      <c r="F4879">
        <v>3.93</v>
      </c>
      <c r="G4879">
        <v>22.390596435930899</v>
      </c>
      <c r="H4879">
        <v>2.2770944386076</v>
      </c>
      <c r="I4879">
        <v>16.428360223356801</v>
      </c>
      <c r="J4879">
        <v>3.5249381523160501</v>
      </c>
      <c r="K4879">
        <v>3.6782710750408798</v>
      </c>
      <c r="L4879">
        <v>3.31465761979045</v>
      </c>
      <c r="M4879">
        <v>99.758189427494898</v>
      </c>
      <c r="N4879">
        <v>4.0404040404040398</v>
      </c>
      <c r="O4879">
        <v>0</v>
      </c>
      <c r="P4879">
        <v>47.7443609022556</v>
      </c>
    </row>
    <row r="4880" spans="1:17" hidden="1" x14ac:dyDescent="0.3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E4880">
        <v>1.8997286</v>
      </c>
      <c r="F4880">
        <v>6.49</v>
      </c>
      <c r="G4880">
        <v>7.5527010426588301</v>
      </c>
      <c r="H4880">
        <v>0.43239145070745799</v>
      </c>
      <c r="I4880">
        <v>2.5910610230309299</v>
      </c>
      <c r="J4880">
        <v>-1.7679983912052499</v>
      </c>
      <c r="K4880">
        <v>4.8509652540718102</v>
      </c>
      <c r="M4880">
        <v>100</v>
      </c>
      <c r="N4880">
        <v>2.4047619047619002</v>
      </c>
      <c r="O4880">
        <v>0</v>
      </c>
      <c r="P4880">
        <v>33.264887063655003</v>
      </c>
    </row>
    <row r="4881" spans="1:17" hidden="1" x14ac:dyDescent="0.3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D4881" t="s">
        <v>328</v>
      </c>
      <c r="E4881">
        <v>1.8633150000000001</v>
      </c>
      <c r="F4881">
        <v>8.1</v>
      </c>
      <c r="G4881">
        <v>-56.776015808230198</v>
      </c>
      <c r="H4881">
        <v>-11.8427066337605</v>
      </c>
      <c r="I4881">
        <v>-64.931994797655094</v>
      </c>
      <c r="J4881">
        <v>-1.7679983912052499</v>
      </c>
      <c r="K4881">
        <v>9.27985286855961</v>
      </c>
      <c r="L4881">
        <v>5.5810866456524604</v>
      </c>
      <c r="M4881">
        <v>7.5341438150221496</v>
      </c>
      <c r="N4881">
        <v>0.84129069937217105</v>
      </c>
      <c r="O4881">
        <v>140.74074074073999</v>
      </c>
      <c r="P4881">
        <v>12.656467315716201</v>
      </c>
    </row>
    <row r="4882" spans="1:17" hidden="1" x14ac:dyDescent="0.3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D4882" t="s">
        <v>21</v>
      </c>
      <c r="E4882">
        <v>1.8531</v>
      </c>
      <c r="F4882">
        <v>5.45</v>
      </c>
      <c r="G4882">
        <v>51.812243946430499</v>
      </c>
      <c r="H4882">
        <v>-5.3232261142800503</v>
      </c>
      <c r="I4882">
        <v>-3.4516150192163599</v>
      </c>
      <c r="J4882">
        <v>-1.7679983912052499</v>
      </c>
      <c r="K4882">
        <v>4.4464940629970302</v>
      </c>
      <c r="L4882">
        <v>3.7443121007295699</v>
      </c>
      <c r="M4882">
        <v>99.732546958880803</v>
      </c>
      <c r="N4882">
        <v>0.991574854180168</v>
      </c>
      <c r="O4882">
        <v>0.91743119266054496</v>
      </c>
      <c r="P4882">
        <v>77.524429967426698</v>
      </c>
    </row>
    <row r="4883" spans="1:17" hidden="1" x14ac:dyDescent="0.3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D4883" t="s">
        <v>401</v>
      </c>
      <c r="E4883">
        <v>1.8517999999999999</v>
      </c>
      <c r="F4883">
        <v>3.94</v>
      </c>
      <c r="G4883">
        <v>293.795171703888</v>
      </c>
      <c r="H4883">
        <v>292.500558125758</v>
      </c>
      <c r="I4883">
        <v>307.14592384455</v>
      </c>
      <c r="J4883">
        <v>19.625259695724399</v>
      </c>
      <c r="M4883">
        <v>100</v>
      </c>
      <c r="O4883">
        <v>0</v>
      </c>
      <c r="P4883">
        <v>319.14893617021198</v>
      </c>
    </row>
    <row r="4884" spans="1:17" hidden="1" x14ac:dyDescent="0.3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D4884" t="s">
        <v>46</v>
      </c>
      <c r="E4884">
        <v>1.8140324999999999</v>
      </c>
      <c r="F4884">
        <v>1.38</v>
      </c>
      <c r="G4884">
        <v>15.104140509616</v>
      </c>
      <c r="H4884">
        <v>13.5345827435287</v>
      </c>
      <c r="I4884">
        <v>16.082596593589901</v>
      </c>
      <c r="J4884">
        <v>2.7774561542492702</v>
      </c>
      <c r="K4884">
        <v>1.1752867652098999</v>
      </c>
      <c r="L4884">
        <v>1.26364593199693</v>
      </c>
      <c r="M4884">
        <v>84.5302776243729</v>
      </c>
      <c r="N4884">
        <v>1.0966527348342401</v>
      </c>
      <c r="O4884">
        <v>0</v>
      </c>
      <c r="P4884">
        <v>51.6483516483516</v>
      </c>
      <c r="Q4884">
        <v>0.109385103205468</v>
      </c>
    </row>
    <row r="4885" spans="1:17" hidden="1" x14ac:dyDescent="0.3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D4885" t="s">
        <v>718</v>
      </c>
      <c r="E4885">
        <v>1.7649299939999901</v>
      </c>
      <c r="F4885">
        <v>4531.74</v>
      </c>
      <c r="G4885">
        <v>-22.359907634181099</v>
      </c>
      <c r="K4885">
        <v>4523.2196314963803</v>
      </c>
      <c r="L4885">
        <v>4345.2923176734603</v>
      </c>
      <c r="M4885">
        <v>66.2688689774686</v>
      </c>
      <c r="N4885">
        <v>1</v>
      </c>
      <c r="O4885">
        <v>4.3749200086500899</v>
      </c>
      <c r="P4885">
        <v>2.9938568321435399</v>
      </c>
      <c r="Q4885">
        <v>7.1969087878504007E-2</v>
      </c>
    </row>
    <row r="4886" spans="1:17" hidden="1" x14ac:dyDescent="0.3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D4886" t="s">
        <v>546</v>
      </c>
      <c r="E4886">
        <v>1.7184999999999999</v>
      </c>
      <c r="F4886">
        <v>37.880000000000003</v>
      </c>
      <c r="G4886">
        <v>14.7922650175794</v>
      </c>
      <c r="H4886">
        <v>0.57477832030975595</v>
      </c>
      <c r="I4886">
        <v>8.55981640703369</v>
      </c>
      <c r="J4886">
        <v>-1.7679983912052499</v>
      </c>
      <c r="K4886">
        <v>29.953308967426501</v>
      </c>
      <c r="M4886">
        <v>100</v>
      </c>
      <c r="N4886">
        <v>0</v>
      </c>
      <c r="O4886">
        <v>0</v>
      </c>
      <c r="P4886">
        <v>40.504451038575603</v>
      </c>
    </row>
    <row r="4887" spans="1:17" hidden="1" x14ac:dyDescent="0.3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21</v>
      </c>
      <c r="E4887">
        <v>1.6015999999999999</v>
      </c>
      <c r="F4887">
        <v>0.44</v>
      </c>
      <c r="G4887">
        <v>-25.353764466324701</v>
      </c>
      <c r="H4887">
        <v>-7.4994418742415601</v>
      </c>
      <c r="I4887">
        <v>-12.0030123256628</v>
      </c>
      <c r="J4887">
        <v>-1.2750618476839399</v>
      </c>
      <c r="K4887">
        <v>0.43999996268360703</v>
      </c>
      <c r="L4887">
        <v>0.43916525313596599</v>
      </c>
      <c r="M4887">
        <v>100</v>
      </c>
      <c r="O4887">
        <v>0</v>
      </c>
      <c r="P4887">
        <v>0</v>
      </c>
    </row>
    <row r="4888" spans="1:17" hidden="1" x14ac:dyDescent="0.3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D4888" t="s">
        <v>617</v>
      </c>
      <c r="E4888">
        <v>1.5193308000000001</v>
      </c>
      <c r="F4888">
        <v>4.42</v>
      </c>
      <c r="G4888">
        <v>60.360521247961003</v>
      </c>
      <c r="H4888">
        <v>-7.4994418742415601</v>
      </c>
      <c r="I4888">
        <v>49.310856287475801</v>
      </c>
      <c r="J4888">
        <v>-1.2750618476839399</v>
      </c>
      <c r="K4888">
        <v>4.2649214786829104</v>
      </c>
      <c r="L4888">
        <v>3.4220962652595701</v>
      </c>
      <c r="M4888">
        <v>100</v>
      </c>
      <c r="N4888">
        <v>0</v>
      </c>
      <c r="O4888">
        <v>0</v>
      </c>
      <c r="P4888">
        <v>85.714285714285694</v>
      </c>
    </row>
    <row r="4889" spans="1:17" hidden="1" x14ac:dyDescent="0.3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D4889" t="s">
        <v>546</v>
      </c>
      <c r="E4889">
        <v>1.4269049599999899</v>
      </c>
      <c r="F4889">
        <v>19.27</v>
      </c>
      <c r="G4889">
        <v>29.425351999538702</v>
      </c>
      <c r="H4889">
        <v>13.9246286991673</v>
      </c>
      <c r="I4889">
        <v>21.816432118781599</v>
      </c>
      <c r="J4889">
        <v>8.9021822918243494</v>
      </c>
      <c r="K4889">
        <v>13.4973287769728</v>
      </c>
      <c r="M4889">
        <v>100</v>
      </c>
      <c r="N4889">
        <v>0.17495711835334399</v>
      </c>
      <c r="O4889">
        <v>0</v>
      </c>
      <c r="P4889">
        <v>54.779116465863403</v>
      </c>
    </row>
    <row r="4890" spans="1:17" hidden="1" x14ac:dyDescent="0.3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D4890" t="s">
        <v>140</v>
      </c>
      <c r="E4890">
        <v>1.3824000000000001</v>
      </c>
      <c r="F4890">
        <v>11.52</v>
      </c>
      <c r="G4890">
        <v>-25.353764466324701</v>
      </c>
      <c r="H4890">
        <v>-7.4994418742415601</v>
      </c>
      <c r="I4890">
        <v>-12.0030123256628</v>
      </c>
      <c r="J4890">
        <v>-1.2750618476839399</v>
      </c>
      <c r="K4890">
        <v>11.5199999999999</v>
      </c>
      <c r="L4890">
        <v>11.52</v>
      </c>
      <c r="M4890">
        <v>50</v>
      </c>
      <c r="O4890">
        <v>0</v>
      </c>
      <c r="P4890">
        <v>0</v>
      </c>
    </row>
    <row r="4891" spans="1:17" hidden="1" x14ac:dyDescent="0.3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104</v>
      </c>
      <c r="E4891">
        <v>1.37832452449136</v>
      </c>
      <c r="F4891">
        <v>13.12</v>
      </c>
      <c r="G4891">
        <v>-25.353764466324701</v>
      </c>
      <c r="H4891">
        <v>-7.4994418742415601</v>
      </c>
      <c r="I4891">
        <v>-12.0030123256628</v>
      </c>
      <c r="J4891">
        <v>-1.2750618476839399</v>
      </c>
      <c r="K4891">
        <v>13.12</v>
      </c>
      <c r="L4891">
        <v>13.1199999999999</v>
      </c>
      <c r="M4891">
        <v>50</v>
      </c>
      <c r="O4891">
        <v>0</v>
      </c>
      <c r="P4891">
        <v>0</v>
      </c>
    </row>
    <row r="4892" spans="1:17" hidden="1" x14ac:dyDescent="0.3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D4892" t="s">
        <v>653</v>
      </c>
      <c r="E4892">
        <v>1.3188</v>
      </c>
      <c r="F4892">
        <v>18.84</v>
      </c>
      <c r="G4892">
        <v>-25.353764466324701</v>
      </c>
      <c r="H4892">
        <v>-7.4994418742415601</v>
      </c>
      <c r="I4892">
        <v>-12.0030123256628</v>
      </c>
      <c r="J4892">
        <v>-1.2750618476839399</v>
      </c>
      <c r="K4892">
        <v>18.8399572330508</v>
      </c>
      <c r="L4892">
        <v>18.728911722808999</v>
      </c>
      <c r="M4892">
        <v>100</v>
      </c>
      <c r="O4892">
        <v>0</v>
      </c>
      <c r="P4892">
        <v>0</v>
      </c>
    </row>
    <row r="4893" spans="1:17" hidden="1" x14ac:dyDescent="0.3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546</v>
      </c>
      <c r="E4893">
        <v>1.2870824000000001</v>
      </c>
      <c r="F4893">
        <v>1.95</v>
      </c>
      <c r="G4893">
        <v>-11.6770983016979</v>
      </c>
      <c r="H4893">
        <v>-4.4141352051891403</v>
      </c>
      <c r="I4893">
        <v>1.8165163297087501</v>
      </c>
      <c r="J4893">
        <v>-1.7679983912052499</v>
      </c>
      <c r="K4893">
        <v>1.7288473414653101</v>
      </c>
      <c r="L4893">
        <v>1.3318438160571999</v>
      </c>
      <c r="M4893">
        <v>98.794754092803402</v>
      </c>
      <c r="N4893">
        <v>0.618301731244847</v>
      </c>
      <c r="O4893">
        <v>0</v>
      </c>
      <c r="P4893">
        <v>30</v>
      </c>
    </row>
    <row r="4894" spans="1:17" hidden="1" x14ac:dyDescent="0.3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D4894" t="s">
        <v>1141</v>
      </c>
      <c r="E4894">
        <v>1.2757499999999999</v>
      </c>
      <c r="F4894">
        <v>85.05</v>
      </c>
      <c r="G4894">
        <v>-46.347726379933597</v>
      </c>
      <c r="H4894">
        <v>-7.4994418742415601</v>
      </c>
      <c r="I4894">
        <v>-25.657834660688099</v>
      </c>
      <c r="J4894">
        <v>-1.2750618476839399</v>
      </c>
      <c r="K4894">
        <v>85.424746673947098</v>
      </c>
      <c r="L4894">
        <v>90.660105546874405</v>
      </c>
      <c r="M4894">
        <v>3.8134211653962402</v>
      </c>
      <c r="O4894">
        <v>26.5726043503821</v>
      </c>
      <c r="P4894">
        <v>0</v>
      </c>
    </row>
    <row r="4895" spans="1:17" hidden="1" x14ac:dyDescent="0.3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E4895">
        <v>1.2705</v>
      </c>
      <c r="F4895">
        <v>10.5</v>
      </c>
      <c r="G4895">
        <v>-25.353764466324701</v>
      </c>
      <c r="H4895">
        <v>-7.4994418742415601</v>
      </c>
      <c r="I4895">
        <v>-12.0030123256628</v>
      </c>
      <c r="J4895">
        <v>-1.2750618476839399</v>
      </c>
      <c r="K4895">
        <v>10.4999999701436</v>
      </c>
      <c r="L4895">
        <v>10.499534071583</v>
      </c>
      <c r="M4895">
        <v>100</v>
      </c>
      <c r="O4895">
        <v>0</v>
      </c>
      <c r="P4895">
        <v>0</v>
      </c>
    </row>
    <row r="4896" spans="1:17" hidden="1" x14ac:dyDescent="0.3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E4896">
        <v>1.2635000000000001</v>
      </c>
      <c r="F4896">
        <v>7.32</v>
      </c>
      <c r="G4896">
        <v>120.75246044364999</v>
      </c>
      <c r="H4896">
        <v>0.456924966730621</v>
      </c>
      <c r="I4896">
        <v>20.443967310100899</v>
      </c>
      <c r="J4896">
        <v>-1.7679983912052499</v>
      </c>
      <c r="K4896">
        <v>4.7150263618618604</v>
      </c>
      <c r="L4896">
        <v>2.99107917503372</v>
      </c>
      <c r="M4896">
        <v>98.513507638627303</v>
      </c>
      <c r="N4896">
        <v>0.35332643915890999</v>
      </c>
      <c r="O4896">
        <v>0</v>
      </c>
      <c r="P4896">
        <v>146.46464646464599</v>
      </c>
      <c r="Q4896">
        <v>0.13765510155667099</v>
      </c>
    </row>
    <row r="4897" spans="1:17" hidden="1" x14ac:dyDescent="0.3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75</v>
      </c>
      <c r="E4897">
        <v>1.2510239999999999</v>
      </c>
      <c r="F4897">
        <v>10.050000000000001</v>
      </c>
      <c r="G4897">
        <v>-25.353764466324701</v>
      </c>
      <c r="H4897">
        <v>-7.4994418742415601</v>
      </c>
      <c r="I4897">
        <v>-12.0030123256628</v>
      </c>
      <c r="J4897">
        <v>-1.2750618476839399</v>
      </c>
      <c r="K4897">
        <v>10.050000000000001</v>
      </c>
      <c r="L4897">
        <v>10.049999999999899</v>
      </c>
      <c r="M4897">
        <v>50</v>
      </c>
      <c r="O4897">
        <v>0</v>
      </c>
      <c r="P4897">
        <v>0</v>
      </c>
    </row>
    <row r="4898" spans="1:17" hidden="1" x14ac:dyDescent="0.3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D4898" t="s">
        <v>75</v>
      </c>
      <c r="E4898">
        <v>1.143</v>
      </c>
      <c r="F4898">
        <v>3.81</v>
      </c>
      <c r="G4898">
        <v>-25.353764466324701</v>
      </c>
      <c r="H4898">
        <v>-7.4994418742415601</v>
      </c>
      <c r="I4898">
        <v>-12.0030123256628</v>
      </c>
      <c r="J4898">
        <v>-1.2750618476839399</v>
      </c>
      <c r="K4898">
        <v>3.8099999449219601</v>
      </c>
      <c r="L4898">
        <v>3.80905951128066</v>
      </c>
      <c r="M4898">
        <v>100</v>
      </c>
      <c r="O4898">
        <v>0</v>
      </c>
      <c r="P4898">
        <v>0</v>
      </c>
    </row>
    <row r="4899" spans="1:17" hidden="1" x14ac:dyDescent="0.3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D4899" t="s">
        <v>75</v>
      </c>
      <c r="E4899">
        <v>1.132288</v>
      </c>
      <c r="F4899">
        <v>46.44</v>
      </c>
      <c r="G4899">
        <v>-5.8051372216158601</v>
      </c>
      <c r="H4899">
        <v>-4.4141352051891403</v>
      </c>
      <c r="I4899">
        <v>2.83453131043315</v>
      </c>
      <c r="J4899">
        <v>-1.7679983912052499</v>
      </c>
      <c r="K4899">
        <v>38.393434851389898</v>
      </c>
      <c r="M4899">
        <v>99.998347797893004</v>
      </c>
      <c r="N4899">
        <v>1.5686274509803899</v>
      </c>
      <c r="O4899">
        <v>0</v>
      </c>
      <c r="P4899">
        <v>47.898089171974497</v>
      </c>
    </row>
    <row r="4900" spans="1:17" hidden="1" x14ac:dyDescent="0.3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E4900">
        <v>1.129</v>
      </c>
      <c r="F4900">
        <v>11.29</v>
      </c>
      <c r="G4900">
        <v>44.676356015602899</v>
      </c>
      <c r="H4900">
        <v>-2.57379131662075</v>
      </c>
      <c r="I4900">
        <v>58.027108156264902</v>
      </c>
      <c r="J4900">
        <v>-1.2750618476839399</v>
      </c>
      <c r="K4900">
        <v>10.4465323872938</v>
      </c>
      <c r="L4900">
        <v>8.1329628593931709</v>
      </c>
      <c r="M4900">
        <v>100</v>
      </c>
      <c r="N4900">
        <v>3.28723645431874</v>
      </c>
      <c r="O4900">
        <v>0</v>
      </c>
      <c r="P4900">
        <v>70.030120481927696</v>
      </c>
    </row>
    <row r="4901" spans="1:17" hidden="1" x14ac:dyDescent="0.3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  <c r="D4901" t="s">
        <v>617</v>
      </c>
      <c r="E4901">
        <v>1.0733211024003799</v>
      </c>
      <c r="F4901">
        <v>1.95</v>
      </c>
      <c r="K4901">
        <v>2.2159995707425302</v>
      </c>
      <c r="M4901" s="1">
        <v>2.4459774300000002E-7</v>
      </c>
      <c r="N4901">
        <v>1</v>
      </c>
    </row>
    <row r="4902" spans="1:17" hidden="1" x14ac:dyDescent="0.3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59</v>
      </c>
      <c r="E4902">
        <v>1.0213665000000001</v>
      </c>
      <c r="F4902">
        <v>2.39</v>
      </c>
      <c r="G4902">
        <v>-19.015757449567602</v>
      </c>
      <c r="H4902">
        <v>0.41042619831964</v>
      </c>
      <c r="I4902">
        <v>-15.7348944785169</v>
      </c>
      <c r="J4902">
        <v>-1.7679983912052499</v>
      </c>
      <c r="K4902">
        <v>2.1145287183423598</v>
      </c>
      <c r="M4902">
        <v>97.210984653679802</v>
      </c>
      <c r="N4902">
        <v>0</v>
      </c>
      <c r="O4902">
        <v>2.9288702928870198</v>
      </c>
      <c r="P4902">
        <v>9.6330275229357696</v>
      </c>
    </row>
    <row r="4903" spans="1:17" hidden="1" x14ac:dyDescent="0.3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D4903" t="s">
        <v>216</v>
      </c>
      <c r="E4903">
        <v>0.956482103999999</v>
      </c>
      <c r="F4903">
        <v>59.03</v>
      </c>
      <c r="G4903">
        <v>325.58750816860601</v>
      </c>
      <c r="H4903">
        <v>58.292590263388497</v>
      </c>
      <c r="I4903">
        <v>277.26264983929201</v>
      </c>
      <c r="J4903">
        <v>3.2302228823628698</v>
      </c>
      <c r="K4903">
        <v>32.456969524287501</v>
      </c>
      <c r="L4903">
        <v>16.060539578605201</v>
      </c>
      <c r="M4903">
        <v>100</v>
      </c>
      <c r="N4903">
        <v>0.162730627306273</v>
      </c>
      <c r="O4903">
        <v>0</v>
      </c>
      <c r="P4903">
        <v>351.29969418960201</v>
      </c>
    </row>
    <row r="4904" spans="1:17" hidden="1" x14ac:dyDescent="0.3">
      <c r="A4904" t="s">
        <v>9963</v>
      </c>
      <c r="B4904" t="s">
        <v>9964</v>
      </c>
      <c r="C4904" t="str">
        <f>IFERROR(VLOOKUP(Table1[[#This Row],[Ticker]],[1]!Table1[[Symbol]:[Industry]],2,FALSE),"-")</f>
        <v>-</v>
      </c>
      <c r="D4904" t="s">
        <v>46</v>
      </c>
      <c r="E4904">
        <v>0.93283125</v>
      </c>
      <c r="F4904">
        <v>57.85</v>
      </c>
      <c r="G4904">
        <v>-25.353764466324701</v>
      </c>
      <c r="H4904">
        <v>-7.4994418742415601</v>
      </c>
      <c r="I4904">
        <v>-12.0030123256628</v>
      </c>
      <c r="J4904">
        <v>-1.2750618476839399</v>
      </c>
      <c r="K4904">
        <v>57.849884903932697</v>
      </c>
      <c r="L4904">
        <v>57.551961271650299</v>
      </c>
      <c r="M4904">
        <v>100</v>
      </c>
      <c r="O4904">
        <v>0</v>
      </c>
      <c r="P4904">
        <v>0</v>
      </c>
    </row>
    <row r="4905" spans="1:17" hidden="1" x14ac:dyDescent="0.3">
      <c r="A4905" t="s">
        <v>9965</v>
      </c>
      <c r="B4905" t="s">
        <v>9966</v>
      </c>
      <c r="C4905" t="str">
        <f>IFERROR(VLOOKUP(Table1[[#This Row],[Ticker]],[1]!Table1[[Symbol]:[Industry]],2,FALSE),"-")</f>
        <v>-</v>
      </c>
      <c r="D4905" t="s">
        <v>166</v>
      </c>
      <c r="E4905">
        <v>0.92903103284561495</v>
      </c>
      <c r="F4905">
        <v>9.5</v>
      </c>
      <c r="G4905">
        <v>-25.353764466324701</v>
      </c>
      <c r="H4905">
        <v>-7.4994418742415601</v>
      </c>
      <c r="I4905">
        <v>-12.0030123256628</v>
      </c>
      <c r="K4905">
        <v>9.5</v>
      </c>
      <c r="L4905">
        <v>9.5</v>
      </c>
      <c r="M4905">
        <v>50</v>
      </c>
      <c r="O4905">
        <v>0</v>
      </c>
      <c r="P4905">
        <v>0</v>
      </c>
    </row>
    <row r="4906" spans="1:17" hidden="1" x14ac:dyDescent="0.3">
      <c r="A4906" t="s">
        <v>9967</v>
      </c>
      <c r="B4906" t="s">
        <v>9968</v>
      </c>
      <c r="C4906" t="str">
        <f>IFERROR(VLOOKUP(Table1[[#This Row],[Ticker]],[1]!Table1[[Symbol]:[Industry]],2,FALSE),"-")</f>
        <v>-</v>
      </c>
      <c r="D4906" t="s">
        <v>546</v>
      </c>
      <c r="E4906">
        <v>0.86460657346542202</v>
      </c>
      <c r="F4906">
        <v>11.02</v>
      </c>
      <c r="G4906">
        <v>-25.353764466324701</v>
      </c>
      <c r="H4906">
        <v>-7.4994418742415601</v>
      </c>
      <c r="I4906">
        <v>-12.0030123256628</v>
      </c>
      <c r="J4906">
        <v>-1.2750618476839399</v>
      </c>
      <c r="K4906">
        <v>11.0199999151132</v>
      </c>
      <c r="L4906">
        <v>11.018593356792699</v>
      </c>
      <c r="M4906">
        <v>100</v>
      </c>
      <c r="O4906">
        <v>0</v>
      </c>
      <c r="P4906">
        <v>0</v>
      </c>
    </row>
    <row r="4907" spans="1:17" hidden="1" x14ac:dyDescent="0.3">
      <c r="A4907" t="s">
        <v>9969</v>
      </c>
      <c r="B4907" t="s">
        <v>9970</v>
      </c>
      <c r="C4907" t="str">
        <f>IFERROR(VLOOKUP(Table1[[#This Row],[Ticker]],[1]!Table1[[Symbol]:[Industry]],2,FALSE),"-")</f>
        <v>-</v>
      </c>
      <c r="D4907" t="s">
        <v>617</v>
      </c>
      <c r="E4907">
        <v>0.841979852999999</v>
      </c>
      <c r="F4907">
        <v>4.72</v>
      </c>
      <c r="G4907">
        <v>1.8553815465713499</v>
      </c>
      <c r="H4907">
        <v>0.47475368369973597</v>
      </c>
      <c r="I4907">
        <v>8.1362750024086008</v>
      </c>
      <c r="J4907">
        <v>-1.7679983912052499</v>
      </c>
      <c r="K4907">
        <v>3.6544931382013002</v>
      </c>
      <c r="L4907">
        <v>2.6544840669879002</v>
      </c>
      <c r="M4907">
        <v>99.999976341567006</v>
      </c>
      <c r="N4907">
        <v>0.32887139107611502</v>
      </c>
      <c r="O4907">
        <v>0</v>
      </c>
      <c r="P4907">
        <v>34.090909090909001</v>
      </c>
      <c r="Q4907">
        <v>0.13926653408482101</v>
      </c>
    </row>
    <row r="4908" spans="1:17" hidden="1" x14ac:dyDescent="0.3">
      <c r="A4908" t="s">
        <v>9971</v>
      </c>
      <c r="B4908" t="s">
        <v>9972</v>
      </c>
      <c r="C4908" t="str">
        <f>IFERROR(VLOOKUP(Table1[[#This Row],[Ticker]],[1]!Table1[[Symbol]:[Industry]],2,FALSE),"-")</f>
        <v>-</v>
      </c>
      <c r="D4908" t="s">
        <v>297</v>
      </c>
      <c r="E4908">
        <v>0.82620000000000005</v>
      </c>
      <c r="F4908">
        <v>0.88</v>
      </c>
      <c r="G4908">
        <v>-3.4899637987739598</v>
      </c>
      <c r="H4908">
        <v>0.34776955671561899</v>
      </c>
      <c r="I4908">
        <v>-6.8853202719600007E-2</v>
      </c>
      <c r="J4908">
        <v>-1.7679983912052499</v>
      </c>
      <c r="K4908">
        <v>0.73981317503204602</v>
      </c>
      <c r="L4908">
        <v>0.49642167857196001</v>
      </c>
      <c r="M4908">
        <v>99.845956101112407</v>
      </c>
      <c r="N4908">
        <v>1.4424293547026501</v>
      </c>
      <c r="O4908">
        <v>0</v>
      </c>
      <c r="P4908">
        <v>33.3333333333333</v>
      </c>
    </row>
    <row r="4909" spans="1:17" hidden="1" x14ac:dyDescent="0.3">
      <c r="A4909" t="s">
        <v>9973</v>
      </c>
      <c r="B4909" t="s">
        <v>9974</v>
      </c>
      <c r="C4909" t="str">
        <f>IFERROR(VLOOKUP(Table1[[#This Row],[Ticker]],[1]!Table1[[Symbol]:[Industry]],2,FALSE),"-")</f>
        <v>-</v>
      </c>
      <c r="D4909" t="s">
        <v>46</v>
      </c>
      <c r="E4909">
        <v>0.82499999999999996</v>
      </c>
      <c r="F4909">
        <v>3.55</v>
      </c>
      <c r="G4909">
        <v>34.921298141899697</v>
      </c>
      <c r="H4909">
        <v>20.585864794810799</v>
      </c>
      <c r="I4909">
        <v>-11.170168315495999</v>
      </c>
      <c r="J4909">
        <v>-1.7679983912052499</v>
      </c>
      <c r="K4909">
        <v>3.1371374969370498</v>
      </c>
      <c r="L4909">
        <v>2.9558140101489698</v>
      </c>
      <c r="M4909">
        <v>42.2549945228117</v>
      </c>
      <c r="N4909">
        <v>2.0114016707937599</v>
      </c>
      <c r="O4909">
        <v>31.267605633802798</v>
      </c>
      <c r="P4909">
        <v>77.499999999999901</v>
      </c>
      <c r="Q4909">
        <v>3.3290301373539999E-2</v>
      </c>
    </row>
    <row r="4910" spans="1:17" hidden="1" x14ac:dyDescent="0.3">
      <c r="A4910" t="s">
        <v>9975</v>
      </c>
      <c r="B4910" t="s">
        <v>9976</v>
      </c>
      <c r="C4910" t="str">
        <f>IFERROR(VLOOKUP(Table1[[#This Row],[Ticker]],[1]!Table1[[Symbol]:[Industry]],2,FALSE),"-")</f>
        <v>-</v>
      </c>
      <c r="D4910" t="s">
        <v>653</v>
      </c>
      <c r="E4910">
        <v>0.73349999999999704</v>
      </c>
      <c r="F4910">
        <v>4.8899999999999997</v>
      </c>
      <c r="G4910">
        <v>-25.353764466324701</v>
      </c>
      <c r="H4910">
        <v>-7.4994418742415601</v>
      </c>
      <c r="I4910">
        <v>-12.0030123256628</v>
      </c>
      <c r="K4910">
        <v>4.8899999999999899</v>
      </c>
      <c r="L4910">
        <v>4.8899999999999801</v>
      </c>
      <c r="M4910">
        <v>50</v>
      </c>
      <c r="O4910">
        <v>0</v>
      </c>
      <c r="P4910">
        <v>0</v>
      </c>
    </row>
    <row r="4911" spans="1:17" hidden="1" x14ac:dyDescent="0.3">
      <c r="A4911" t="s">
        <v>9977</v>
      </c>
      <c r="B4911" t="s">
        <v>9978</v>
      </c>
      <c r="C4911" t="str">
        <f>IFERROR(VLOOKUP(Table1[[#This Row],[Ticker]],[1]!Table1[[Symbol]:[Industry]],2,FALSE),"-")</f>
        <v>-</v>
      </c>
      <c r="D4911" t="s">
        <v>98</v>
      </c>
      <c r="E4911">
        <v>0.72519999999999996</v>
      </c>
      <c r="F4911">
        <v>29.6</v>
      </c>
      <c r="G4911">
        <v>-25.7121860209961</v>
      </c>
      <c r="H4911">
        <v>-4.4141352051891403</v>
      </c>
      <c r="I4911">
        <v>-12.8893660232324</v>
      </c>
      <c r="J4911">
        <v>-1.7679983912052499</v>
      </c>
      <c r="K4911">
        <v>29.599999999999898</v>
      </c>
      <c r="M4911">
        <v>50</v>
      </c>
      <c r="O4911">
        <v>0</v>
      </c>
      <c r="P4911">
        <v>0</v>
      </c>
    </row>
    <row r="4912" spans="1:17" hidden="1" x14ac:dyDescent="0.3">
      <c r="A4912" t="s">
        <v>9979</v>
      </c>
      <c r="B4912" t="s">
        <v>9980</v>
      </c>
      <c r="C4912" t="str">
        <f>IFERROR(VLOOKUP(Table1[[#This Row],[Ticker]],[1]!Table1[[Symbol]:[Industry]],2,FALSE),"-")</f>
        <v>-</v>
      </c>
      <c r="D4912" t="s">
        <v>191</v>
      </c>
      <c r="E4912">
        <v>0.69120000000000004</v>
      </c>
      <c r="F4912">
        <v>7.68</v>
      </c>
      <c r="G4912">
        <v>47.230505196596603</v>
      </c>
      <c r="H4912">
        <v>-7.4994418742415601</v>
      </c>
      <c r="I4912">
        <v>37.413330086788498</v>
      </c>
      <c r="J4912">
        <v>-1.2750618476839399</v>
      </c>
      <c r="K4912">
        <v>6.9722929722066596</v>
      </c>
      <c r="L4912">
        <v>5.6374539825329304</v>
      </c>
      <c r="M4912">
        <v>100</v>
      </c>
      <c r="N4912">
        <v>0</v>
      </c>
      <c r="O4912">
        <v>0</v>
      </c>
      <c r="P4912">
        <v>72.584269662921301</v>
      </c>
    </row>
    <row r="4913" spans="1:16" hidden="1" x14ac:dyDescent="0.3">
      <c r="A4913" t="s">
        <v>9981</v>
      </c>
      <c r="B4913" t="s">
        <v>9982</v>
      </c>
      <c r="C4913" t="str">
        <f>IFERROR(VLOOKUP(Table1[[#This Row],[Ticker]],[1]!Table1[[Symbol]:[Industry]],2,FALSE),"-")</f>
        <v>-</v>
      </c>
      <c r="E4913">
        <v>0.66086999999999996</v>
      </c>
      <c r="F4913">
        <v>10.5</v>
      </c>
      <c r="G4913">
        <v>-25.353764466324701</v>
      </c>
      <c r="H4913">
        <v>-7.4994418742415601</v>
      </c>
      <c r="I4913">
        <v>-12.0030123256628</v>
      </c>
      <c r="J4913">
        <v>-1.2750618476839399</v>
      </c>
      <c r="K4913">
        <v>9.6960278791784003</v>
      </c>
      <c r="M4913">
        <v>50</v>
      </c>
      <c r="O4913">
        <v>0</v>
      </c>
    </row>
    <row r="4914" spans="1:16" hidden="1" x14ac:dyDescent="0.3">
      <c r="A4914" t="s">
        <v>9983</v>
      </c>
      <c r="B4914" t="s">
        <v>9984</v>
      </c>
      <c r="C4914" t="str">
        <f>IFERROR(VLOOKUP(Table1[[#This Row],[Ticker]],[1]!Table1[[Symbol]:[Industry]],2,FALSE),"-")</f>
        <v>-</v>
      </c>
      <c r="D4914" t="s">
        <v>718</v>
      </c>
      <c r="E4914">
        <v>0.62861604399999904</v>
      </c>
      <c r="F4914">
        <v>37.020000000000003</v>
      </c>
      <c r="G4914">
        <v>45.810745700033799</v>
      </c>
      <c r="H4914">
        <v>-4.3016859135122401</v>
      </c>
      <c r="I4914">
        <v>19.227047936655499</v>
      </c>
      <c r="J4914">
        <v>0.91938259676049605</v>
      </c>
      <c r="K4914">
        <v>34.938665306942099</v>
      </c>
      <c r="L4914">
        <v>30.301665857522899</v>
      </c>
      <c r="M4914">
        <v>21.949362773198501</v>
      </c>
      <c r="N4914">
        <v>0.92336466746655999</v>
      </c>
      <c r="O4914">
        <v>5.3214478660183504</v>
      </c>
      <c r="P4914">
        <v>76.201808662541595</v>
      </c>
    </row>
    <row r="4915" spans="1:16" hidden="1" x14ac:dyDescent="0.3">
      <c r="A4915" t="s">
        <v>9985</v>
      </c>
      <c r="B4915" t="s">
        <v>9986</v>
      </c>
      <c r="C4915" t="str">
        <f>IFERROR(VLOOKUP(Table1[[#This Row],[Ticker]],[1]!Table1[[Symbol]:[Industry]],2,FALSE),"-")</f>
        <v>-</v>
      </c>
      <c r="D4915" t="s">
        <v>21</v>
      </c>
      <c r="E4915">
        <v>0.50749999999999995</v>
      </c>
      <c r="F4915">
        <v>1.6</v>
      </c>
      <c r="G4915">
        <v>-7.1936675024776697</v>
      </c>
      <c r="H4915">
        <v>-3.7852043875790802</v>
      </c>
      <c r="I4915">
        <v>2.2185476458323401</v>
      </c>
      <c r="J4915">
        <v>-1.7679983912052499</v>
      </c>
      <c r="K4915">
        <v>1.40759068674821</v>
      </c>
      <c r="M4915">
        <v>99.979409526686496</v>
      </c>
      <c r="N4915">
        <v>1.0891527266750101</v>
      </c>
      <c r="O4915">
        <v>0</v>
      </c>
      <c r="P4915">
        <v>37.931034482758598</v>
      </c>
    </row>
    <row r="4916" spans="1:16" hidden="1" x14ac:dyDescent="0.3">
      <c r="A4916" t="s">
        <v>9987</v>
      </c>
      <c r="B4916" t="s">
        <v>9988</v>
      </c>
      <c r="C4916" t="str">
        <f>IFERROR(VLOOKUP(Table1[[#This Row],[Ticker]],[1]!Table1[[Symbol]:[Industry]],2,FALSE),"-")</f>
        <v>-</v>
      </c>
      <c r="D4916" t="s">
        <v>122</v>
      </c>
      <c r="E4916">
        <v>0.49906499999999998</v>
      </c>
      <c r="F4916">
        <v>20.37</v>
      </c>
      <c r="G4916">
        <v>-15.1264917390519</v>
      </c>
      <c r="H4916">
        <v>-2.4994418742415498</v>
      </c>
      <c r="I4916">
        <v>-7.0030123256627901</v>
      </c>
      <c r="J4916">
        <v>3.7249381523160601</v>
      </c>
      <c r="K4916">
        <v>19.5736231669487</v>
      </c>
      <c r="L4916">
        <v>19.1473436647758</v>
      </c>
      <c r="M4916">
        <v>100</v>
      </c>
      <c r="N4916">
        <v>5.3636363636363598</v>
      </c>
      <c r="O4916">
        <v>0</v>
      </c>
      <c r="P4916">
        <v>10.2272727272727</v>
      </c>
    </row>
    <row r="4917" spans="1:16" hidden="1" x14ac:dyDescent="0.3">
      <c r="A4917" t="s">
        <v>9989</v>
      </c>
      <c r="B4917" t="s">
        <v>9990</v>
      </c>
      <c r="C4917" t="str">
        <f>IFERROR(VLOOKUP(Table1[[#This Row],[Ticker]],[1]!Table1[[Symbol]:[Industry]],2,FALSE),"-")</f>
        <v>-</v>
      </c>
      <c r="D4917" t="s">
        <v>140</v>
      </c>
      <c r="E4917">
        <v>0.49402200000000002</v>
      </c>
      <c r="F4917">
        <v>4.1100000000000003</v>
      </c>
      <c r="G4917">
        <v>-25.353764466324701</v>
      </c>
      <c r="H4917">
        <v>-7.4994418742415601</v>
      </c>
      <c r="I4917">
        <v>-12.0030123256628</v>
      </c>
      <c r="J4917">
        <v>-1.2750618476839399</v>
      </c>
      <c r="K4917">
        <v>4.1099999393665998</v>
      </c>
      <c r="L4917">
        <v>4.1089952548519397</v>
      </c>
      <c r="M4917">
        <v>100</v>
      </c>
      <c r="O4917">
        <v>0</v>
      </c>
      <c r="P4917">
        <v>0</v>
      </c>
    </row>
    <row r="4918" spans="1:16" hidden="1" x14ac:dyDescent="0.3">
      <c r="A4918" t="s">
        <v>9991</v>
      </c>
      <c r="B4918" t="s">
        <v>9992</v>
      </c>
      <c r="C4918" t="str">
        <f>IFERROR(VLOOKUP(Table1[[#This Row],[Ticker]],[1]!Table1[[Symbol]:[Industry]],2,FALSE),"-")</f>
        <v>-</v>
      </c>
      <c r="E4918">
        <v>0.38200000000000001</v>
      </c>
      <c r="F4918">
        <v>9.5500000000000007</v>
      </c>
      <c r="G4918">
        <v>-25.353764466324701</v>
      </c>
      <c r="H4918">
        <v>-7.4994418742415601</v>
      </c>
      <c r="I4918">
        <v>-12.0030123256628</v>
      </c>
      <c r="J4918">
        <v>-1.2750618476839399</v>
      </c>
      <c r="K4918">
        <v>9.5499980898592707</v>
      </c>
      <c r="L4918">
        <v>9.52332267574924</v>
      </c>
      <c r="M4918">
        <v>100</v>
      </c>
      <c r="O4918">
        <v>0</v>
      </c>
      <c r="P4918">
        <v>0</v>
      </c>
    </row>
    <row r="4919" spans="1:16" hidden="1" x14ac:dyDescent="0.3">
      <c r="A4919" t="s">
        <v>9993</v>
      </c>
      <c r="B4919" t="s">
        <v>9994</v>
      </c>
      <c r="C4919" t="str">
        <f>IFERROR(VLOOKUP(Table1[[#This Row],[Ticker]],[1]!Table1[[Symbol]:[Industry]],2,FALSE),"-")</f>
        <v>-</v>
      </c>
      <c r="D4919" t="s">
        <v>46</v>
      </c>
      <c r="E4919">
        <v>0.36780000000000002</v>
      </c>
      <c r="F4919">
        <v>12.26</v>
      </c>
      <c r="G4919">
        <v>166.55099743843701</v>
      </c>
      <c r="H4919">
        <v>8.1609354842490003</v>
      </c>
      <c r="I4919">
        <v>179.901749579099</v>
      </c>
      <c r="J4919">
        <v>-1.2750618476839399</v>
      </c>
      <c r="K4919">
        <v>10.7510927521</v>
      </c>
      <c r="M4919">
        <v>100</v>
      </c>
      <c r="N4919">
        <v>0.16761363636363599</v>
      </c>
      <c r="O4919">
        <v>0</v>
      </c>
      <c r="P4919">
        <v>191.90476190476099</v>
      </c>
    </row>
    <row r="4920" spans="1:16" hidden="1" x14ac:dyDescent="0.3">
      <c r="A4920" t="s">
        <v>9995</v>
      </c>
      <c r="B4920" t="s">
        <v>9996</v>
      </c>
      <c r="C4920" t="str">
        <f>IFERROR(VLOOKUP(Table1[[#This Row],[Ticker]],[1]!Table1[[Symbol]:[Industry]],2,FALSE),"-")</f>
        <v>-</v>
      </c>
      <c r="D4920" t="s">
        <v>546</v>
      </c>
      <c r="E4920">
        <v>0.36536371200000001</v>
      </c>
      <c r="F4920">
        <v>3.84</v>
      </c>
      <c r="G4920">
        <v>-25.353764466324701</v>
      </c>
      <c r="H4920">
        <v>-7.4994418742415601</v>
      </c>
      <c r="I4920">
        <v>-12.0030123256628</v>
      </c>
      <c r="J4920">
        <v>-1.2750618476839399</v>
      </c>
      <c r="K4920">
        <v>3.83998821663433</v>
      </c>
      <c r="L4920">
        <v>3.8173830549318302</v>
      </c>
      <c r="M4920">
        <v>100</v>
      </c>
      <c r="O4920">
        <v>0</v>
      </c>
      <c r="P4920">
        <v>0</v>
      </c>
    </row>
    <row r="4921" spans="1:16" hidden="1" x14ac:dyDescent="0.3">
      <c r="A4921" t="s">
        <v>9997</v>
      </c>
      <c r="B4921" t="s">
        <v>9998</v>
      </c>
      <c r="C4921" t="str">
        <f>IFERROR(VLOOKUP(Table1[[#This Row],[Ticker]],[1]!Table1[[Symbol]:[Industry]],2,FALSE),"-")</f>
        <v>-</v>
      </c>
      <c r="D4921" t="s">
        <v>401</v>
      </c>
      <c r="E4921">
        <v>0.35678500000000002</v>
      </c>
      <c r="F4921">
        <v>7.15</v>
      </c>
      <c r="G4921">
        <v>-25.353764466324701</v>
      </c>
      <c r="H4921">
        <v>-7.4994418742415601</v>
      </c>
      <c r="I4921">
        <v>-12.0030123256628</v>
      </c>
      <c r="J4921">
        <v>-1.2750618476839399</v>
      </c>
      <c r="K4921">
        <v>7.1499998875525996</v>
      </c>
      <c r="L4921">
        <v>7.1481917341318804</v>
      </c>
      <c r="M4921">
        <v>100</v>
      </c>
      <c r="O4921">
        <v>0</v>
      </c>
      <c r="P4921">
        <v>0</v>
      </c>
    </row>
    <row r="4922" spans="1:16" hidden="1" x14ac:dyDescent="0.3">
      <c r="A4922" t="s">
        <v>9999</v>
      </c>
      <c r="B4922" t="s">
        <v>10000</v>
      </c>
      <c r="C4922" t="str">
        <f>IFERROR(VLOOKUP(Table1[[#This Row],[Ticker]],[1]!Table1[[Symbol]:[Industry]],2,FALSE),"-")</f>
        <v>-</v>
      </c>
      <c r="D4922" t="s">
        <v>122</v>
      </c>
      <c r="E4922">
        <v>0.34499999999999997</v>
      </c>
      <c r="F4922">
        <v>3.45</v>
      </c>
      <c r="G4922">
        <v>-15.4811530013565</v>
      </c>
      <c r="H4922">
        <v>-7.4994418742415601</v>
      </c>
      <c r="I4922">
        <v>-12.0030123256628</v>
      </c>
      <c r="J4922">
        <v>-1.2750618476839399</v>
      </c>
      <c r="K4922">
        <v>3.4497248220474801</v>
      </c>
      <c r="L4922">
        <v>3.4021895417437</v>
      </c>
      <c r="M4922">
        <v>100</v>
      </c>
      <c r="O4922">
        <v>0</v>
      </c>
      <c r="P4922">
        <v>9.8726114649681591</v>
      </c>
    </row>
    <row r="4923" spans="1:16" hidden="1" x14ac:dyDescent="0.3">
      <c r="A4923" t="s">
        <v>10001</v>
      </c>
      <c r="B4923" t="s">
        <v>10002</v>
      </c>
      <c r="C4923" t="str">
        <f>IFERROR(VLOOKUP(Table1[[#This Row],[Ticker]],[1]!Table1[[Symbol]:[Industry]],2,FALSE),"-")</f>
        <v>-</v>
      </c>
      <c r="E4923">
        <v>0.33499999999999802</v>
      </c>
      <c r="F4923">
        <v>1</v>
      </c>
      <c r="G4923">
        <v>-14.8449732899431</v>
      </c>
      <c r="H4923">
        <v>-4.2627840798750798</v>
      </c>
      <c r="I4923">
        <v>-17.738252227332602</v>
      </c>
      <c r="J4923">
        <v>-0.68487498968562099</v>
      </c>
      <c r="M4923">
        <v>50</v>
      </c>
      <c r="N4923">
        <v>1</v>
      </c>
    </row>
    <row r="4924" spans="1:16" hidden="1" x14ac:dyDescent="0.3">
      <c r="A4924" t="s">
        <v>10003</v>
      </c>
      <c r="B4924" t="s">
        <v>10004</v>
      </c>
      <c r="C4924" t="str">
        <f>IFERROR(VLOOKUP(Table1[[#This Row],[Ticker]],[1]!Table1[[Symbol]:[Industry]],2,FALSE),"-")</f>
        <v>-</v>
      </c>
      <c r="D4924" t="s">
        <v>401</v>
      </c>
      <c r="E4924">
        <v>0.28151999999999999</v>
      </c>
      <c r="F4924">
        <v>11.73</v>
      </c>
      <c r="G4924">
        <v>105.551747344698</v>
      </c>
      <c r="H4924">
        <v>-7.4994418742415601</v>
      </c>
      <c r="I4924">
        <v>-8.0136506235351295</v>
      </c>
      <c r="J4924">
        <v>-1.2750618476839399</v>
      </c>
      <c r="K4924">
        <v>11.706466132855599</v>
      </c>
      <c r="L4924">
        <v>10.1836710316481</v>
      </c>
      <c r="M4924">
        <v>99.999262565895194</v>
      </c>
      <c r="O4924">
        <v>0</v>
      </c>
      <c r="P4924">
        <v>263.15789473684202</v>
      </c>
    </row>
    <row r="4925" spans="1:16" hidden="1" x14ac:dyDescent="0.3">
      <c r="A4925" t="s">
        <v>10005</v>
      </c>
      <c r="B4925" t="s">
        <v>10006</v>
      </c>
      <c r="C4925" t="str">
        <f>IFERROR(VLOOKUP(Table1[[#This Row],[Ticker]],[1]!Table1[[Symbol]:[Industry]],2,FALSE),"-")</f>
        <v>-</v>
      </c>
      <c r="D4925" t="s">
        <v>328</v>
      </c>
      <c r="E4925">
        <v>0.22970760000000001</v>
      </c>
      <c r="F4925">
        <v>2.14</v>
      </c>
      <c r="G4925">
        <v>-20.451803682010901</v>
      </c>
      <c r="H4925">
        <v>-2.5974810899278298</v>
      </c>
      <c r="I4925">
        <v>-7.1010515413490696</v>
      </c>
      <c r="J4925">
        <v>-1.2750618476839399</v>
      </c>
      <c r="K4925">
        <v>2.0781256162635202</v>
      </c>
      <c r="L4925">
        <v>2.0512233350209801</v>
      </c>
      <c r="M4925">
        <v>100</v>
      </c>
      <c r="N4925">
        <v>0</v>
      </c>
      <c r="O4925">
        <v>0</v>
      </c>
      <c r="P4925">
        <v>4.9019607843137303</v>
      </c>
    </row>
    <row r="4926" spans="1:16" hidden="1" x14ac:dyDescent="0.3">
      <c r="A4926" t="s">
        <v>10007</v>
      </c>
      <c r="B4926" t="s">
        <v>10008</v>
      </c>
      <c r="C4926" t="str">
        <f>IFERROR(VLOOKUP(Table1[[#This Row],[Ticker]],[1]!Table1[[Symbol]:[Industry]],2,FALSE),"-")</f>
        <v>-</v>
      </c>
      <c r="E4926">
        <v>0.21</v>
      </c>
      <c r="F4926">
        <v>0.63</v>
      </c>
      <c r="G4926">
        <v>0.28781397900380401</v>
      </c>
      <c r="H4926">
        <v>0.58586479481085796</v>
      </c>
      <c r="I4926">
        <v>-0.38936602323242803</v>
      </c>
      <c r="J4926">
        <v>-1.7679983912052499</v>
      </c>
      <c r="K4926">
        <v>0.49499162895629101</v>
      </c>
      <c r="M4926">
        <v>100</v>
      </c>
      <c r="N4926">
        <v>1.2044609665427499</v>
      </c>
      <c r="O4926">
        <v>0</v>
      </c>
      <c r="P4926">
        <v>26</v>
      </c>
    </row>
    <row r="4927" spans="1:16" hidden="1" x14ac:dyDescent="0.3">
      <c r="A4927" t="s">
        <v>10009</v>
      </c>
      <c r="B4927" t="s">
        <v>10010</v>
      </c>
      <c r="C4927" t="str">
        <f>IFERROR(VLOOKUP(Table1[[#This Row],[Ticker]],[1]!Table1[[Symbol]:[Industry]],2,FALSE),"-")</f>
        <v>-</v>
      </c>
      <c r="D4927" t="s">
        <v>75</v>
      </c>
      <c r="E4927">
        <v>0.205176</v>
      </c>
      <c r="F4927">
        <v>1.03</v>
      </c>
      <c r="G4927">
        <v>-25.353764466324701</v>
      </c>
      <c r="H4927">
        <v>-7.4994418742415601</v>
      </c>
      <c r="I4927">
        <v>-12.0030123256628</v>
      </c>
      <c r="J4927">
        <v>-1.2750618476839399</v>
      </c>
      <c r="K4927">
        <v>1.02999999311546</v>
      </c>
      <c r="L4927">
        <v>1.02988928984481</v>
      </c>
      <c r="M4927">
        <v>100</v>
      </c>
      <c r="O4927">
        <v>0</v>
      </c>
      <c r="P4927">
        <v>0</v>
      </c>
    </row>
    <row r="4928" spans="1:16" hidden="1" x14ac:dyDescent="0.3">
      <c r="A4928" t="s">
        <v>10011</v>
      </c>
      <c r="B4928" t="s">
        <v>10012</v>
      </c>
      <c r="C4928" t="str">
        <f>IFERROR(VLOOKUP(Table1[[#This Row],[Ticker]],[1]!Table1[[Symbol]:[Industry]],2,FALSE),"-")</f>
        <v>-</v>
      </c>
      <c r="D4928" t="s">
        <v>948</v>
      </c>
      <c r="E4928">
        <v>0.20382</v>
      </c>
      <c r="F4928">
        <v>2.58</v>
      </c>
      <c r="G4928">
        <v>-25.353764466324701</v>
      </c>
      <c r="H4928">
        <v>-7.4994418742415601</v>
      </c>
      <c r="I4928">
        <v>-12.0030123256628</v>
      </c>
      <c r="K4928">
        <v>2.5799999999999899</v>
      </c>
      <c r="L4928">
        <v>2.5799999999999899</v>
      </c>
      <c r="M4928">
        <v>50</v>
      </c>
      <c r="O4928">
        <v>0</v>
      </c>
      <c r="P4928">
        <v>0</v>
      </c>
    </row>
    <row r="4929" spans="1:16" hidden="1" x14ac:dyDescent="0.3">
      <c r="A4929" t="s">
        <v>10013</v>
      </c>
      <c r="B4929" t="s">
        <v>10014</v>
      </c>
      <c r="C4929" t="str">
        <f>IFERROR(VLOOKUP(Table1[[#This Row],[Ticker]],[1]!Table1[[Symbol]:[Industry]],2,FALSE),"-")</f>
        <v>-</v>
      </c>
      <c r="E4929">
        <v>0.20249999999999899</v>
      </c>
      <c r="F4929">
        <v>0.6</v>
      </c>
      <c r="G4929">
        <v>-14.601074909885</v>
      </c>
      <c r="H4929">
        <v>-4.4141352051891403</v>
      </c>
      <c r="I4929">
        <v>-9.4410901611634408</v>
      </c>
      <c r="J4929">
        <v>-1.7679983912052499</v>
      </c>
      <c r="K4929">
        <v>0.50118937680023501</v>
      </c>
      <c r="M4929">
        <v>100</v>
      </c>
      <c r="N4929">
        <v>0</v>
      </c>
      <c r="O4929">
        <v>0</v>
      </c>
      <c r="P4929">
        <v>11.111111111111001</v>
      </c>
    </row>
    <row r="4930" spans="1:16" hidden="1" x14ac:dyDescent="0.3">
      <c r="A4930" t="s">
        <v>10015</v>
      </c>
      <c r="B4930" t="s">
        <v>10016</v>
      </c>
      <c r="C4930" t="str">
        <f>IFERROR(VLOOKUP(Table1[[#This Row],[Ticker]],[1]!Table1[[Symbol]:[Industry]],2,FALSE),"-")</f>
        <v>-</v>
      </c>
      <c r="E4930">
        <v>0.20069999999999999</v>
      </c>
      <c r="F4930">
        <v>21.07</v>
      </c>
      <c r="G4930">
        <v>-25.353764466324701</v>
      </c>
      <c r="H4930">
        <v>-2.5168808378688601</v>
      </c>
      <c r="I4930">
        <v>28.463654341003799</v>
      </c>
      <c r="J4930">
        <v>-1.2750618476839399</v>
      </c>
      <c r="K4930">
        <v>18.5813737208885</v>
      </c>
      <c r="M4930">
        <v>100</v>
      </c>
      <c r="N4930">
        <v>0</v>
      </c>
      <c r="O4930">
        <v>0</v>
      </c>
    </row>
    <row r="4931" spans="1:16" hidden="1" x14ac:dyDescent="0.3">
      <c r="A4931" t="s">
        <v>10017</v>
      </c>
      <c r="B4931" t="s">
        <v>10018</v>
      </c>
      <c r="C4931" t="str">
        <f>IFERROR(VLOOKUP(Table1[[#This Row],[Ticker]],[1]!Table1[[Symbol]:[Industry]],2,FALSE),"-")</f>
        <v>-</v>
      </c>
      <c r="D4931" t="s">
        <v>98</v>
      </c>
      <c r="E4931">
        <v>0.17280000000000001</v>
      </c>
      <c r="F4931">
        <v>1.44</v>
      </c>
      <c r="G4931">
        <v>-90.904003700774396</v>
      </c>
      <c r="H4931">
        <v>-7.4994418742415601</v>
      </c>
      <c r="I4931">
        <v>-77.5532515601125</v>
      </c>
      <c r="J4931">
        <v>-1.2750618476839399</v>
      </c>
      <c r="K4931">
        <v>1.5223259483345499</v>
      </c>
      <c r="L4931">
        <v>2.5901487564367902</v>
      </c>
      <c r="M4931">
        <v>100</v>
      </c>
      <c r="O4931">
        <v>190.277777777777</v>
      </c>
      <c r="P4931">
        <v>71.428571428571402</v>
      </c>
    </row>
    <row r="4932" spans="1:16" hidden="1" x14ac:dyDescent="0.3">
      <c r="A4932" t="s">
        <v>10019</v>
      </c>
      <c r="B4932" t="s">
        <v>10020</v>
      </c>
      <c r="C4932" t="str">
        <f>IFERROR(VLOOKUP(Table1[[#This Row],[Ticker]],[1]!Table1[[Symbol]:[Industry]],2,FALSE),"-")</f>
        <v>-</v>
      </c>
      <c r="D4932" t="s">
        <v>216</v>
      </c>
      <c r="E4932">
        <v>0.124319999999998</v>
      </c>
      <c r="F4932">
        <v>5.18</v>
      </c>
      <c r="G4932">
        <v>-25.353764466324701</v>
      </c>
      <c r="H4932">
        <v>-7.4994418742415601</v>
      </c>
      <c r="I4932">
        <v>-12.0030123256628</v>
      </c>
      <c r="J4932">
        <v>-1.2750618476839399</v>
      </c>
      <c r="K4932">
        <v>5.18</v>
      </c>
      <c r="L4932">
        <v>5.1799999999999899</v>
      </c>
      <c r="M4932">
        <v>100</v>
      </c>
      <c r="O4932">
        <v>0</v>
      </c>
      <c r="P4932">
        <v>0</v>
      </c>
    </row>
    <row r="4933" spans="1:16" hidden="1" x14ac:dyDescent="0.3">
      <c r="A4933" t="s">
        <v>10021</v>
      </c>
      <c r="B4933" t="s">
        <v>10022</v>
      </c>
      <c r="C4933" t="str">
        <f>IFERROR(VLOOKUP(Table1[[#This Row],[Ticker]],[1]!Table1[[Symbol]:[Industry]],2,FALSE),"-")</f>
        <v>-</v>
      </c>
      <c r="D4933" t="s">
        <v>216</v>
      </c>
      <c r="E4933">
        <v>0.114264</v>
      </c>
      <c r="F4933">
        <v>12</v>
      </c>
      <c r="G4933">
        <v>-25.353764466324701</v>
      </c>
      <c r="H4933">
        <v>-7.4994418742415601</v>
      </c>
      <c r="I4933">
        <v>-12.0030123256628</v>
      </c>
      <c r="J4933">
        <v>-1.2750618476839399</v>
      </c>
      <c r="K4933">
        <v>12</v>
      </c>
      <c r="L4933">
        <v>12</v>
      </c>
      <c r="M4933">
        <v>50</v>
      </c>
      <c r="O4933">
        <v>0</v>
      </c>
      <c r="P4933">
        <v>0</v>
      </c>
    </row>
    <row r="4934" spans="1:16" hidden="1" x14ac:dyDescent="0.3">
      <c r="A4934" t="s">
        <v>10023</v>
      </c>
      <c r="B4934" t="s">
        <v>10024</v>
      </c>
      <c r="C4934" t="str">
        <f>IFERROR(VLOOKUP(Table1[[#This Row],[Ticker]],[1]!Table1[[Symbol]:[Industry]],2,FALSE),"-")</f>
        <v>-</v>
      </c>
      <c r="D4934" t="s">
        <v>130</v>
      </c>
      <c r="E4934">
        <v>0.105825</v>
      </c>
      <c r="F4934">
        <v>4.25</v>
      </c>
      <c r="G4934">
        <v>-25.353764466324701</v>
      </c>
      <c r="H4934">
        <v>-7.4994418742415601</v>
      </c>
      <c r="I4934">
        <v>-12.0030123256628</v>
      </c>
      <c r="J4934">
        <v>-1.2750618476839399</v>
      </c>
      <c r="K4934">
        <v>4.2499999834636197</v>
      </c>
      <c r="L4934">
        <v>4.24972597859598</v>
      </c>
      <c r="M4934">
        <v>100</v>
      </c>
      <c r="O4934">
        <v>0</v>
      </c>
      <c r="P4934">
        <v>0</v>
      </c>
    </row>
    <row r="4935" spans="1:16" hidden="1" x14ac:dyDescent="0.3">
      <c r="A4935" t="s">
        <v>10025</v>
      </c>
      <c r="B4935" t="s">
        <v>10026</v>
      </c>
      <c r="C4935" t="str">
        <f>IFERROR(VLOOKUP(Table1[[#This Row],[Ticker]],[1]!Table1[[Symbol]:[Industry]],2,FALSE),"-")</f>
        <v>-</v>
      </c>
      <c r="D4935" t="s">
        <v>166</v>
      </c>
      <c r="E4935">
        <v>9.7919999999999993E-2</v>
      </c>
      <c r="F4935">
        <v>2.04</v>
      </c>
      <c r="G4935">
        <v>-5.3537644663247104</v>
      </c>
      <c r="H4935">
        <v>2.1779774805971401</v>
      </c>
      <c r="I4935">
        <v>7.9969876743371904</v>
      </c>
      <c r="J4935">
        <v>-1.2750618476839399</v>
      </c>
      <c r="K4935">
        <v>1.9145741330110699</v>
      </c>
      <c r="L4935">
        <v>1.78141291291425</v>
      </c>
      <c r="M4935">
        <v>100</v>
      </c>
      <c r="N4935">
        <v>0</v>
      </c>
      <c r="O4935">
        <v>0</v>
      </c>
      <c r="P4935">
        <v>19.999999999999901</v>
      </c>
    </row>
    <row r="4936" spans="1:16" hidden="1" x14ac:dyDescent="0.3">
      <c r="A4936" t="s">
        <v>10027</v>
      </c>
      <c r="B4936" t="s">
        <v>10028</v>
      </c>
      <c r="C4936" t="str">
        <f>IFERROR(VLOOKUP(Table1[[#This Row],[Ticker]],[1]!Table1[[Symbol]:[Industry]],2,FALSE),"-")</f>
        <v>-</v>
      </c>
      <c r="D4936" t="s">
        <v>401</v>
      </c>
      <c r="E4936">
        <v>9.7884604062407093E-2</v>
      </c>
      <c r="F4936">
        <v>4.63</v>
      </c>
      <c r="G4936">
        <v>-9.6037644663247193</v>
      </c>
      <c r="H4936">
        <v>8.2505581257584293</v>
      </c>
      <c r="I4936">
        <v>3.7469876743371802</v>
      </c>
      <c r="J4936">
        <v>-1.2750618476839399</v>
      </c>
      <c r="K4936">
        <v>4.28365268530818</v>
      </c>
      <c r="L4936">
        <v>4.0875644316889499</v>
      </c>
      <c r="M4936">
        <v>50</v>
      </c>
      <c r="N4936">
        <v>0</v>
      </c>
      <c r="O4936">
        <v>0</v>
      </c>
      <c r="P4936">
        <v>15.749999999999901</v>
      </c>
    </row>
    <row r="4937" spans="1:16" hidden="1" x14ac:dyDescent="0.3">
      <c r="A4937" t="s">
        <v>10029</v>
      </c>
      <c r="B4937" t="s">
        <v>10030</v>
      </c>
      <c r="C4937" t="str">
        <f>IFERROR(VLOOKUP(Table1[[#This Row],[Ticker]],[1]!Table1[[Symbol]:[Industry]],2,FALSE),"-")</f>
        <v>-</v>
      </c>
      <c r="D4937" t="s">
        <v>546</v>
      </c>
      <c r="E4937">
        <v>9.1329431639917899E-2</v>
      </c>
      <c r="F4937">
        <v>4.55</v>
      </c>
      <c r="G4937">
        <v>-25.353764466324701</v>
      </c>
      <c r="H4937">
        <v>-7.4994418742415601</v>
      </c>
      <c r="I4937">
        <v>-12.0030123256628</v>
      </c>
      <c r="J4937">
        <v>-1.2750618476839399</v>
      </c>
      <c r="K4937">
        <v>4.55</v>
      </c>
      <c r="L4937">
        <v>4.5499999999999803</v>
      </c>
      <c r="M4937">
        <v>50</v>
      </c>
      <c r="O4937">
        <v>0</v>
      </c>
      <c r="P4937">
        <v>0</v>
      </c>
    </row>
    <row r="4938" spans="1:16" hidden="1" x14ac:dyDescent="0.3">
      <c r="A4938" t="s">
        <v>10031</v>
      </c>
      <c r="B4938" t="s">
        <v>10032</v>
      </c>
      <c r="C4938" t="str">
        <f>IFERROR(VLOOKUP(Table1[[#This Row],[Ticker]],[1]!Table1[[Symbol]:[Industry]],2,FALSE),"-")</f>
        <v>-</v>
      </c>
      <c r="D4938" t="s">
        <v>130</v>
      </c>
      <c r="E4938">
        <v>9.0601812000000004E-2</v>
      </c>
      <c r="F4938">
        <v>0.44</v>
      </c>
      <c r="G4938">
        <v>-15.3537644663247</v>
      </c>
      <c r="H4938">
        <v>-7.4994418742415601</v>
      </c>
      <c r="I4938">
        <v>-12.0030123256628</v>
      </c>
      <c r="J4938">
        <v>-1.2750618476839399</v>
      </c>
      <c r="K4938">
        <v>0.43998207597435501</v>
      </c>
      <c r="L4938">
        <v>0.43353291357263501</v>
      </c>
      <c r="M4938">
        <v>50</v>
      </c>
      <c r="O4938">
        <v>0</v>
      </c>
      <c r="P4938">
        <v>9.9999999999999805</v>
      </c>
    </row>
    <row r="4939" spans="1:16" hidden="1" x14ac:dyDescent="0.3">
      <c r="A4939" t="s">
        <v>10033</v>
      </c>
      <c r="B4939" t="s">
        <v>10034</v>
      </c>
      <c r="C4939" t="str">
        <f>IFERROR(VLOOKUP(Table1[[#This Row],[Ticker]],[1]!Table1[[Symbol]:[Industry]],2,FALSE),"-")</f>
        <v>-</v>
      </c>
      <c r="D4939" t="s">
        <v>653</v>
      </c>
      <c r="E4939">
        <v>8.9298000000000002E-2</v>
      </c>
      <c r="F4939">
        <v>38.74</v>
      </c>
      <c r="G4939">
        <v>-20.367314601825999</v>
      </c>
      <c r="H4939">
        <v>-7.4994418742415601</v>
      </c>
      <c r="I4939">
        <v>-12.0030123256628</v>
      </c>
      <c r="J4939">
        <v>-1.2750618476839399</v>
      </c>
      <c r="K4939">
        <v>38.739003094691803</v>
      </c>
      <c r="L4939">
        <v>38.4289876150401</v>
      </c>
      <c r="M4939">
        <v>50</v>
      </c>
      <c r="O4939">
        <v>0</v>
      </c>
      <c r="P4939">
        <v>4.9864498644986499</v>
      </c>
    </row>
    <row r="4940" spans="1:16" hidden="1" x14ac:dyDescent="0.3">
      <c r="A4940" t="s">
        <v>10035</v>
      </c>
      <c r="B4940" t="s">
        <v>10036</v>
      </c>
      <c r="C4940" t="str">
        <f>IFERROR(VLOOKUP(Table1[[#This Row],[Ticker]],[1]!Table1[[Symbol]:[Industry]],2,FALSE),"-")</f>
        <v>-</v>
      </c>
      <c r="E4940">
        <v>8.1900000000000001E-2</v>
      </c>
      <c r="F4940">
        <v>0.13</v>
      </c>
      <c r="G4940">
        <v>-25.353764466324701</v>
      </c>
      <c r="H4940">
        <v>-7.4994418742415601</v>
      </c>
      <c r="I4940">
        <v>-12.0030123256628</v>
      </c>
      <c r="J4940">
        <v>-1.2750618476839399</v>
      </c>
      <c r="K4940">
        <v>0.12999999999999901</v>
      </c>
      <c r="L4940">
        <v>0.12999999999999901</v>
      </c>
      <c r="M4940">
        <v>50</v>
      </c>
      <c r="O4940">
        <v>0</v>
      </c>
      <c r="P4940">
        <v>0</v>
      </c>
    </row>
    <row r="4941" spans="1:16" hidden="1" x14ac:dyDescent="0.3">
      <c r="A4941" t="s">
        <v>10037</v>
      </c>
      <c r="B4941" t="s">
        <v>10038</v>
      </c>
      <c r="C4941" t="str">
        <f>IFERROR(VLOOKUP(Table1[[#This Row],[Ticker]],[1]!Table1[[Symbol]:[Industry]],2,FALSE),"-")</f>
        <v>-</v>
      </c>
      <c r="D4941" t="s">
        <v>546</v>
      </c>
      <c r="E4941">
        <v>7.0599999999999996E-2</v>
      </c>
      <c r="F4941">
        <v>3.53</v>
      </c>
      <c r="G4941">
        <v>-15.3849171142997</v>
      </c>
      <c r="H4941">
        <v>-2.7516673935294</v>
      </c>
      <c r="I4941">
        <v>-7.2552378449506501</v>
      </c>
      <c r="J4941">
        <v>-1.2750618476839399</v>
      </c>
      <c r="K4941">
        <v>3.4266274155087801</v>
      </c>
      <c r="L4941">
        <v>3.4471514611867899</v>
      </c>
      <c r="M4941">
        <v>100</v>
      </c>
      <c r="N4941">
        <v>5.3636363636363598</v>
      </c>
      <c r="O4941">
        <v>0</v>
      </c>
      <c r="P4941">
        <v>9.9688473520249197</v>
      </c>
    </row>
    <row r="4942" spans="1:16" hidden="1" x14ac:dyDescent="0.3">
      <c r="A4942" t="s">
        <v>10039</v>
      </c>
      <c r="B4942" t="s">
        <v>10040</v>
      </c>
      <c r="C4942" t="str">
        <f>IFERROR(VLOOKUP(Table1[[#This Row],[Ticker]],[1]!Table1[[Symbol]:[Industry]],2,FALSE),"-")</f>
        <v>-</v>
      </c>
      <c r="D4942" t="s">
        <v>408</v>
      </c>
      <c r="E4942">
        <v>5.2079951999999999E-2</v>
      </c>
      <c r="F4942">
        <v>1.78</v>
      </c>
      <c r="G4942">
        <v>166.44951422219901</v>
      </c>
      <c r="H4942">
        <v>2.3771013356349702</v>
      </c>
      <c r="I4942">
        <v>25.9814837983681</v>
      </c>
      <c r="J4942">
        <v>3.43082050525723</v>
      </c>
      <c r="K4942">
        <v>1.6234267996387</v>
      </c>
      <c r="L4942">
        <v>1.3063154228888301</v>
      </c>
      <c r="M4942">
        <v>100</v>
      </c>
      <c r="N4942">
        <v>2.2527272727272698</v>
      </c>
      <c r="O4942">
        <v>0</v>
      </c>
      <c r="P4942">
        <v>191.80327868852399</v>
      </c>
    </row>
    <row r="4943" spans="1:16" hidden="1" x14ac:dyDescent="0.3">
      <c r="A4943" t="s">
        <v>10041</v>
      </c>
      <c r="B4943" t="s">
        <v>10042</v>
      </c>
      <c r="C4943" t="str">
        <f>IFERROR(VLOOKUP(Table1[[#This Row],[Ticker]],[1]!Table1[[Symbol]:[Industry]],2,FALSE),"-")</f>
        <v>-</v>
      </c>
      <c r="D4943" t="s">
        <v>179</v>
      </c>
      <c r="E4943">
        <v>5.1029999999999999E-2</v>
      </c>
      <c r="F4943">
        <v>22.68</v>
      </c>
      <c r="G4943">
        <v>-93.677786812693398</v>
      </c>
      <c r="H4943">
        <v>-7.4994418742415601</v>
      </c>
      <c r="I4943">
        <v>-12.0030123256628</v>
      </c>
      <c r="J4943">
        <v>-1.2750618476839399</v>
      </c>
      <c r="K4943">
        <v>22.938047530885498</v>
      </c>
      <c r="L4943">
        <v>35.866167842738697</v>
      </c>
      <c r="M4943">
        <v>0</v>
      </c>
      <c r="O4943">
        <v>215.69664902998201</v>
      </c>
      <c r="P4943">
        <v>4.9999999999999796</v>
      </c>
    </row>
    <row r="4944" spans="1:16" hidden="1" x14ac:dyDescent="0.3">
      <c r="A4944" t="s">
        <v>10043</v>
      </c>
      <c r="B4944" t="s">
        <v>10044</v>
      </c>
      <c r="C4944" t="str">
        <f>IFERROR(VLOOKUP(Table1[[#This Row],[Ticker]],[1]!Table1[[Symbol]:[Industry]],2,FALSE),"-")</f>
        <v>-</v>
      </c>
      <c r="D4944" t="s">
        <v>140</v>
      </c>
      <c r="E4944">
        <v>2.6800000000000001E-2</v>
      </c>
      <c r="F4944">
        <v>1.34</v>
      </c>
      <c r="G4944">
        <v>-25.353764466324701</v>
      </c>
      <c r="H4944">
        <v>-7.4994418742415601</v>
      </c>
      <c r="I4944">
        <v>-12.0030123256628</v>
      </c>
      <c r="J4944">
        <v>-1.2750618476839399</v>
      </c>
      <c r="K4944">
        <v>1.3399999900781701</v>
      </c>
      <c r="L4944">
        <v>1.33983558715759</v>
      </c>
      <c r="M4944">
        <v>100</v>
      </c>
      <c r="O4944">
        <v>0</v>
      </c>
      <c r="P4944">
        <v>0</v>
      </c>
    </row>
    <row r="4945" spans="1:17" hidden="1" x14ac:dyDescent="0.3">
      <c r="A4945" t="s">
        <v>10045</v>
      </c>
      <c r="B4945" t="s">
        <v>10046</v>
      </c>
      <c r="C4945" t="str">
        <f>IFERROR(VLOOKUP(Table1[[#This Row],[Ticker]],[1]!Table1[[Symbol]:[Industry]],2,FALSE),"-")</f>
        <v>-</v>
      </c>
      <c r="D4945" t="s">
        <v>130</v>
      </c>
      <c r="E4945">
        <v>2.4500000000000001E-2</v>
      </c>
      <c r="F4945">
        <v>0.05</v>
      </c>
      <c r="G4945">
        <v>-25.353764466324701</v>
      </c>
      <c r="H4945">
        <v>-7.4994418742415601</v>
      </c>
      <c r="I4945">
        <v>137.99698767433699</v>
      </c>
      <c r="J4945">
        <v>-1.2750618476839399</v>
      </c>
      <c r="K4945">
        <v>3.9774492731258097E-2</v>
      </c>
      <c r="M4945">
        <v>100</v>
      </c>
      <c r="N4945">
        <v>0</v>
      </c>
      <c r="O4945">
        <v>0</v>
      </c>
    </row>
    <row r="4946" spans="1:17" hidden="1" x14ac:dyDescent="0.3">
      <c r="A4946" t="s">
        <v>10047</v>
      </c>
      <c r="B4946" t="s">
        <v>10048</v>
      </c>
      <c r="C4946" t="str">
        <f>IFERROR(VLOOKUP(Table1[[#This Row],[Ticker]],[1]!Table1[[Symbol]:[Industry]],2,FALSE),"-")</f>
        <v>-</v>
      </c>
      <c r="E4946">
        <v>4.9799999999999996E-4</v>
      </c>
      <c r="F4946">
        <v>0.02</v>
      </c>
      <c r="G4946">
        <v>-25.353764466324701</v>
      </c>
      <c r="H4946">
        <v>-7.4994418742415601</v>
      </c>
      <c r="I4946">
        <v>-12.0030123256628</v>
      </c>
      <c r="J4946">
        <v>-1.2750618476839399</v>
      </c>
      <c r="K4946">
        <v>0.02</v>
      </c>
      <c r="L4946">
        <v>0.02</v>
      </c>
      <c r="M4946">
        <v>50</v>
      </c>
      <c r="O4946">
        <v>0</v>
      </c>
      <c r="P4946">
        <v>0</v>
      </c>
    </row>
    <row r="4947" spans="1:17" hidden="1" x14ac:dyDescent="0.3">
      <c r="A4947" t="s">
        <v>10049</v>
      </c>
      <c r="B4947" t="s">
        <v>10050</v>
      </c>
      <c r="C4947" t="str">
        <f>IFERROR(VLOOKUP(Table1[[#This Row],[Ticker]],[1]!Table1[[Symbol]:[Industry]],2,FALSE),"-")</f>
        <v>-</v>
      </c>
      <c r="D4947" t="s">
        <v>1318</v>
      </c>
      <c r="E4947">
        <v>0</v>
      </c>
      <c r="F4947">
        <v>1234.1500000000001</v>
      </c>
      <c r="G4947">
        <v>-17.838604514697298</v>
      </c>
      <c r="H4947">
        <v>-6.5190657499570097</v>
      </c>
      <c r="I4947">
        <v>-7.5883486709169103</v>
      </c>
      <c r="J4947">
        <v>-0.70584360664159895</v>
      </c>
      <c r="K4947">
        <v>1222.3730783543699</v>
      </c>
      <c r="L4947">
        <v>1194.6509876630801</v>
      </c>
      <c r="M4947">
        <v>36.382996971611497</v>
      </c>
      <c r="N4947">
        <v>1.0555518965438</v>
      </c>
      <c r="O4947">
        <v>2.3376412915771798</v>
      </c>
      <c r="P4947">
        <v>7.69197207678884</v>
      </c>
      <c r="Q4947">
        <v>-0.13193077695746</v>
      </c>
    </row>
    <row r="4948" spans="1:17" hidden="1" x14ac:dyDescent="0.3">
      <c r="A4948" t="s">
        <v>10051</v>
      </c>
      <c r="B4948" t="s">
        <v>10052</v>
      </c>
      <c r="C4948" t="str">
        <f>IFERROR(VLOOKUP(Table1[[#This Row],[Ticker]],[1]!Table1[[Symbol]:[Industry]],2,FALSE),"-")</f>
        <v>-</v>
      </c>
      <c r="D4948" t="s">
        <v>1318</v>
      </c>
      <c r="E4948">
        <v>0</v>
      </c>
      <c r="F4948">
        <v>1222.02</v>
      </c>
      <c r="G4948">
        <v>-18.248501308429901</v>
      </c>
      <c r="H4948">
        <v>-6.3876154083144598</v>
      </c>
      <c r="I4948">
        <v>-8.0870961033102002</v>
      </c>
      <c r="J4948">
        <v>-0.66069317720074405</v>
      </c>
      <c r="K4948">
        <v>1211.56567201082</v>
      </c>
      <c r="L4948">
        <v>1185.8684165376901</v>
      </c>
      <c r="M4948">
        <v>36.058663394519002</v>
      </c>
      <c r="N4948">
        <v>1.12353220390111</v>
      </c>
      <c r="O4948">
        <v>2.9115726420189501</v>
      </c>
      <c r="P4948">
        <v>8.9629959875167096</v>
      </c>
      <c r="Q4948">
        <v>-0.13333261542483699</v>
      </c>
    </row>
    <row r="4949" spans="1:17" hidden="1" x14ac:dyDescent="0.3">
      <c r="A4949" t="s">
        <v>10053</v>
      </c>
      <c r="B4949" t="s">
        <v>10054</v>
      </c>
      <c r="C4949" t="str">
        <f>IFERROR(VLOOKUP(Table1[[#This Row],[Ticker]],[1]!Table1[[Symbol]:[Industry]],2,FALSE),"-")</f>
        <v>-</v>
      </c>
      <c r="D4949" t="s">
        <v>718</v>
      </c>
      <c r="E4949">
        <v>0</v>
      </c>
      <c r="F4949">
        <v>53.62</v>
      </c>
      <c r="G4949">
        <v>-7.9791796035384701</v>
      </c>
      <c r="H4949">
        <v>0.56539702910044298</v>
      </c>
      <c r="I4949">
        <v>-2.03357078666486</v>
      </c>
      <c r="J4949">
        <v>-0.69767313470200798</v>
      </c>
      <c r="K4949">
        <v>51.010649868551099</v>
      </c>
      <c r="L4949">
        <v>48.005689380873399</v>
      </c>
      <c r="M4949">
        <v>37.853305265548997</v>
      </c>
      <c r="N4949">
        <v>0.26111311538819798</v>
      </c>
      <c r="O4949">
        <v>3.5061544199925301</v>
      </c>
      <c r="P4949">
        <v>25.697407285854901</v>
      </c>
      <c r="Q4949">
        <v>7.2054511565187995E-2</v>
      </c>
    </row>
    <row r="4950" spans="1:17" hidden="1" x14ac:dyDescent="0.3">
      <c r="A4950" t="s">
        <v>10055</v>
      </c>
      <c r="B4950" t="s">
        <v>10056</v>
      </c>
      <c r="C4950" t="str">
        <f>IFERROR(VLOOKUP(Table1[[#This Row],[Ticker]],[1]!Table1[[Symbol]:[Industry]],2,FALSE),"-")</f>
        <v>-</v>
      </c>
      <c r="D4950" t="s">
        <v>718</v>
      </c>
      <c r="E4950">
        <v>0</v>
      </c>
      <c r="F4950">
        <v>26.31</v>
      </c>
      <c r="G4950">
        <v>-9.9222038734737996</v>
      </c>
      <c r="H4950">
        <v>3.1326217507060998</v>
      </c>
      <c r="I4950">
        <v>-5.8158225932496901</v>
      </c>
      <c r="J4950">
        <v>-1.35067621441362</v>
      </c>
      <c r="K4950">
        <v>24.996227184629198</v>
      </c>
      <c r="L4950">
        <v>23.837579944404901</v>
      </c>
      <c r="M4950">
        <v>42.1652590342811</v>
      </c>
      <c r="N4950">
        <v>1.89322415088479</v>
      </c>
      <c r="O4950">
        <v>2.1664766248574701</v>
      </c>
      <c r="P4950">
        <v>20.411899313501099</v>
      </c>
      <c r="Q4950">
        <v>-2.5629607369169999E-2</v>
      </c>
    </row>
    <row r="4951" spans="1:17" hidden="1" x14ac:dyDescent="0.3">
      <c r="A4951" t="s">
        <v>10057</v>
      </c>
      <c r="B4951" t="s">
        <v>10058</v>
      </c>
      <c r="C4951" t="str">
        <f>IFERROR(VLOOKUP(Table1[[#This Row],[Ticker]],[1]!Table1[[Symbol]:[Industry]],2,FALSE),"-")</f>
        <v>-</v>
      </c>
      <c r="D4951" t="s">
        <v>718</v>
      </c>
      <c r="E4951">
        <v>0</v>
      </c>
      <c r="F4951">
        <v>21.89</v>
      </c>
      <c r="G4951">
        <v>33.814779759273002</v>
      </c>
      <c r="H4951">
        <v>-0.415904990997778</v>
      </c>
      <c r="I4951">
        <v>10.383211536575701</v>
      </c>
      <c r="J4951">
        <v>1.3947273794823301</v>
      </c>
      <c r="K4951">
        <v>20.362680965748201</v>
      </c>
      <c r="L4951">
        <v>18.068071827875201</v>
      </c>
      <c r="M4951">
        <v>39.917065374287702</v>
      </c>
      <c r="N4951">
        <v>1.31163556645593</v>
      </c>
      <c r="O4951">
        <v>4.4769301050708199</v>
      </c>
      <c r="P4951">
        <v>60.084832528886899</v>
      </c>
      <c r="Q4951">
        <v>8.1438948753974005E-2</v>
      </c>
    </row>
    <row r="4952" spans="1:17" hidden="1" x14ac:dyDescent="0.3">
      <c r="A4952" t="s">
        <v>10059</v>
      </c>
      <c r="B4952" t="s">
        <v>10060</v>
      </c>
      <c r="C4952" t="str">
        <f>IFERROR(VLOOKUP(Table1[[#This Row],[Ticker]],[1]!Table1[[Symbol]:[Industry]],2,FALSE),"-")</f>
        <v>-</v>
      </c>
      <c r="D4952" t="s">
        <v>718</v>
      </c>
      <c r="E4952">
        <v>0</v>
      </c>
      <c r="F4952">
        <v>29.35</v>
      </c>
      <c r="G4952">
        <v>23.8354796753923</v>
      </c>
      <c r="H4952">
        <v>-1.0054615750806599</v>
      </c>
      <c r="I4952">
        <v>9.1478173614502207</v>
      </c>
      <c r="J4952">
        <v>0.32605197062444502</v>
      </c>
      <c r="K4952">
        <v>28.011743716565601</v>
      </c>
      <c r="L4952">
        <v>25.166739536976401</v>
      </c>
      <c r="M4952">
        <v>46.770192321881197</v>
      </c>
      <c r="N4952">
        <v>1.5815862897103601</v>
      </c>
      <c r="O4952">
        <v>10.562180579216299</v>
      </c>
      <c r="P4952">
        <v>53.504184100418399</v>
      </c>
      <c r="Q4952">
        <v>-1.7638996257211999E-2</v>
      </c>
    </row>
    <row r="4953" spans="1:17" hidden="1" x14ac:dyDescent="0.3">
      <c r="A4953" t="s">
        <v>10061</v>
      </c>
      <c r="B4953" t="s">
        <v>10062</v>
      </c>
      <c r="C4953" t="str">
        <f>IFERROR(VLOOKUP(Table1[[#This Row],[Ticker]],[1]!Table1[[Symbol]:[Industry]],2,FALSE),"-")</f>
        <v>-</v>
      </c>
      <c r="D4953" t="s">
        <v>718</v>
      </c>
      <c r="E4953">
        <v>0</v>
      </c>
      <c r="F4953">
        <v>40.19</v>
      </c>
      <c r="G4953">
        <v>3.5336994644223099</v>
      </c>
      <c r="H4953">
        <v>8.0618558575988093</v>
      </c>
      <c r="I4953">
        <v>-2.73166920440126</v>
      </c>
      <c r="J4953">
        <v>3.2703926977706002</v>
      </c>
      <c r="K4953">
        <v>37.257442135073198</v>
      </c>
      <c r="L4953">
        <v>36.088214336372303</v>
      </c>
      <c r="M4953">
        <v>42.372329352446798</v>
      </c>
      <c r="N4953">
        <v>1.0203364815875899</v>
      </c>
      <c r="O4953">
        <v>2.8862901219208701</v>
      </c>
      <c r="P4953">
        <v>42.517730496453801</v>
      </c>
      <c r="Q4953">
        <v>2.6969867049001998E-2</v>
      </c>
    </row>
    <row r="4954" spans="1:17" hidden="1" x14ac:dyDescent="0.3">
      <c r="A4954" t="s">
        <v>10063</v>
      </c>
      <c r="B4954" t="s">
        <v>10064</v>
      </c>
      <c r="C4954" t="str">
        <f>IFERROR(VLOOKUP(Table1[[#This Row],[Ticker]],[1]!Table1[[Symbol]:[Industry]],2,FALSE),"-")</f>
        <v>-</v>
      </c>
      <c r="D4954" t="s">
        <v>718</v>
      </c>
      <c r="E4954">
        <v>0</v>
      </c>
      <c r="F4954">
        <v>38.619999999999997</v>
      </c>
      <c r="G4954">
        <v>13.503172988743501</v>
      </c>
      <c r="H4954">
        <v>2.48065479905953</v>
      </c>
      <c r="I4954">
        <v>5.9206517964745897</v>
      </c>
      <c r="J4954">
        <v>0.89081242595578003</v>
      </c>
      <c r="K4954">
        <v>36.459673951196898</v>
      </c>
      <c r="L4954">
        <v>33.279502257602203</v>
      </c>
      <c r="M4954">
        <v>37.855201331873801</v>
      </c>
      <c r="N4954">
        <v>0.76050997640767404</v>
      </c>
      <c r="O4954">
        <v>0.98394614189540797</v>
      </c>
      <c r="P4954">
        <v>59.586776859504099</v>
      </c>
      <c r="Q4954">
        <v>5.8879591037521002E-2</v>
      </c>
    </row>
    <row r="4955" spans="1:17" hidden="1" x14ac:dyDescent="0.3">
      <c r="A4955" t="s">
        <v>10065</v>
      </c>
      <c r="B4955" t="s">
        <v>10066</v>
      </c>
      <c r="C4955" t="str">
        <f>IFERROR(VLOOKUP(Table1[[#This Row],[Ticker]],[1]!Table1[[Symbol]:[Industry]],2,FALSE),"-")</f>
        <v>-</v>
      </c>
      <c r="D4955" t="s">
        <v>718</v>
      </c>
      <c r="E4955">
        <v>0</v>
      </c>
      <c r="F4955">
        <v>53.35</v>
      </c>
      <c r="G4955">
        <v>-7.7752103024046901</v>
      </c>
      <c r="H4955">
        <v>2.6009473902534102</v>
      </c>
      <c r="I4955">
        <v>-2.29706949202102</v>
      </c>
      <c r="J4955">
        <v>-1.1632883752547301</v>
      </c>
      <c r="K4955">
        <v>50.854945557797798</v>
      </c>
      <c r="L4955">
        <v>47.8555799871788</v>
      </c>
      <c r="M4955">
        <v>38.548106434567202</v>
      </c>
      <c r="N4955">
        <v>0.63106413110679205</v>
      </c>
      <c r="O4955">
        <v>2.1555763823805001</v>
      </c>
      <c r="P4955">
        <v>26.272189349112399</v>
      </c>
      <c r="Q4955">
        <v>-3.9160773297699998E-4</v>
      </c>
    </row>
    <row r="4956" spans="1:17" hidden="1" x14ac:dyDescent="0.3">
      <c r="A4956" t="s">
        <v>10067</v>
      </c>
      <c r="B4956" t="s">
        <v>10068</v>
      </c>
      <c r="C4956" t="str">
        <f>IFERROR(VLOOKUP(Table1[[#This Row],[Ticker]],[1]!Table1[[Symbol]:[Industry]],2,FALSE),"-")</f>
        <v>-</v>
      </c>
      <c r="D4956" t="s">
        <v>718</v>
      </c>
      <c r="E4956">
        <v>0</v>
      </c>
      <c r="F4956">
        <v>152.32</v>
      </c>
      <c r="G4956">
        <v>10.403811291250999</v>
      </c>
      <c r="H4956">
        <v>-0.41060167352066301</v>
      </c>
      <c r="I4956">
        <v>4.5386862206264098</v>
      </c>
      <c r="J4956">
        <v>1.13099384304327</v>
      </c>
      <c r="K4956">
        <v>144.16259741900399</v>
      </c>
      <c r="L4956">
        <v>133.524607505246</v>
      </c>
      <c r="M4956">
        <v>34.574083232051997</v>
      </c>
      <c r="N4956">
        <v>0.66067639024500502</v>
      </c>
      <c r="O4956">
        <v>0.63025210084033301</v>
      </c>
      <c r="P4956">
        <v>39.410580267252399</v>
      </c>
      <c r="Q4956">
        <v>3.8010026247456002E-2</v>
      </c>
    </row>
    <row r="4957" spans="1:17" hidden="1" x14ac:dyDescent="0.3">
      <c r="A4957" t="s">
        <v>10069</v>
      </c>
      <c r="B4957" t="s">
        <v>10070</v>
      </c>
      <c r="C4957" t="str">
        <f>IFERROR(VLOOKUP(Table1[[#This Row],[Ticker]],[1]!Table1[[Symbol]:[Industry]],2,FALSE),"-")</f>
        <v>-</v>
      </c>
      <c r="D4957" t="s">
        <v>539</v>
      </c>
      <c r="E4957">
        <v>0</v>
      </c>
      <c r="F4957">
        <v>90.52</v>
      </c>
      <c r="G4957">
        <v>-34.833764466324702</v>
      </c>
      <c r="H4957">
        <v>0.98865336385366798</v>
      </c>
      <c r="I4957">
        <v>-20.8907828339667</v>
      </c>
      <c r="J4957">
        <v>-3.28581453585599</v>
      </c>
      <c r="K4957">
        <v>94.303419482978697</v>
      </c>
      <c r="L4957">
        <v>98.459799103849704</v>
      </c>
      <c r="M4957">
        <v>70.236447926634199</v>
      </c>
      <c r="N4957">
        <v>0.82068749755900705</v>
      </c>
      <c r="O4957">
        <v>46.155545735749001</v>
      </c>
      <c r="P4957">
        <v>37.068443367655902</v>
      </c>
      <c r="Q4957">
        <v>0.14567341613641299</v>
      </c>
    </row>
    <row r="4958" spans="1:17" hidden="1" x14ac:dyDescent="0.3">
      <c r="A4958" t="s">
        <v>10071</v>
      </c>
      <c r="B4958" t="s">
        <v>10072</v>
      </c>
      <c r="C4958" t="str">
        <f>IFERROR(VLOOKUP(Table1[[#This Row],[Ticker]],[1]!Table1[[Symbol]:[Industry]],2,FALSE),"-")</f>
        <v>-</v>
      </c>
      <c r="D4958" t="s">
        <v>718</v>
      </c>
      <c r="E4958">
        <v>0</v>
      </c>
      <c r="F4958">
        <v>271.70999999999998</v>
      </c>
      <c r="G4958">
        <v>6.6731112335633096</v>
      </c>
      <c r="H4958">
        <v>2.5727326348508099</v>
      </c>
      <c r="I4958">
        <v>3.78578849254224</v>
      </c>
      <c r="J4958">
        <v>0.412340372386094</v>
      </c>
      <c r="K4958">
        <v>258.54403657505202</v>
      </c>
      <c r="L4958">
        <v>238.429942074357</v>
      </c>
      <c r="M4958">
        <v>38.8935273072047</v>
      </c>
      <c r="N4958">
        <v>0.81871046401738201</v>
      </c>
      <c r="O4958">
        <v>2.2818446137426101</v>
      </c>
      <c r="P4958">
        <v>35.347447073474399</v>
      </c>
      <c r="Q4958">
        <v>1.8802390589823002E-2</v>
      </c>
    </row>
    <row r="4959" spans="1:17" hidden="1" x14ac:dyDescent="0.3">
      <c r="A4959" t="s">
        <v>10073</v>
      </c>
      <c r="B4959" t="s">
        <v>10074</v>
      </c>
      <c r="C4959" t="str">
        <f>IFERROR(VLOOKUP(Table1[[#This Row],[Ticker]],[1]!Table1[[Symbol]:[Industry]],2,FALSE),"-")</f>
        <v>-</v>
      </c>
      <c r="D4959" t="s">
        <v>216</v>
      </c>
      <c r="E4959">
        <v>0</v>
      </c>
      <c r="F4959">
        <v>1527.3</v>
      </c>
      <c r="G4959">
        <v>-5.2263112645181999E-2</v>
      </c>
      <c r="H4959">
        <v>2.8085291402511898</v>
      </c>
      <c r="I4959">
        <v>-9.3722291384840997</v>
      </c>
      <c r="J4959">
        <v>-0.256414293101696</v>
      </c>
      <c r="K4959">
        <v>1555.47312966548</v>
      </c>
      <c r="L4959">
        <v>1507.3547560255799</v>
      </c>
      <c r="M4959">
        <v>62.226032105996701</v>
      </c>
      <c r="N4959">
        <v>0.867427948290596</v>
      </c>
      <c r="O4959">
        <v>42.408171282655601</v>
      </c>
      <c r="P4959">
        <v>32.808695652173903</v>
      </c>
      <c r="Q4959">
        <v>6.3467078324692006E-2</v>
      </c>
    </row>
    <row r="4960" spans="1:17" hidden="1" x14ac:dyDescent="0.3">
      <c r="A4960" t="s">
        <v>10075</v>
      </c>
      <c r="B4960" t="s">
        <v>10076</v>
      </c>
      <c r="C4960" t="str">
        <f>IFERROR(VLOOKUP(Table1[[#This Row],[Ticker]],[1]!Table1[[Symbol]:[Industry]],2,FALSE),"-")</f>
        <v>-</v>
      </c>
      <c r="D4960" t="s">
        <v>718</v>
      </c>
      <c r="E4960">
        <v>0</v>
      </c>
      <c r="F4960">
        <v>264.60000000000002</v>
      </c>
      <c r="G4960">
        <v>0.66423810547127005</v>
      </c>
      <c r="H4960">
        <v>1.8658414888030801</v>
      </c>
      <c r="I4960">
        <v>0.26309994044947099</v>
      </c>
      <c r="J4960">
        <v>-0.58419578409373096</v>
      </c>
      <c r="K4960">
        <v>252.548607516933</v>
      </c>
      <c r="L4960">
        <v>236.35111842894301</v>
      </c>
      <c r="M4960">
        <v>30.520322535784199</v>
      </c>
      <c r="N4960">
        <v>2.3984114911285301</v>
      </c>
      <c r="O4960">
        <v>10.355253212396001</v>
      </c>
      <c r="P4960">
        <v>30.02457002457</v>
      </c>
      <c r="Q4960">
        <v>1.6721317295981999E-2</v>
      </c>
    </row>
    <row r="4961" spans="1:17" hidden="1" x14ac:dyDescent="0.3">
      <c r="A4961" t="s">
        <v>10077</v>
      </c>
      <c r="B4961" t="s">
        <v>10078</v>
      </c>
      <c r="C4961" t="str">
        <f>IFERROR(VLOOKUP(Table1[[#This Row],[Ticker]],[1]!Table1[[Symbol]:[Industry]],2,FALSE),"-")</f>
        <v>-</v>
      </c>
      <c r="D4961" t="s">
        <v>718</v>
      </c>
      <c r="E4961">
        <v>0</v>
      </c>
      <c r="F4961">
        <v>744.35</v>
      </c>
      <c r="G4961">
        <v>42.105427248186103</v>
      </c>
      <c r="H4961">
        <v>5.3953751989291696</v>
      </c>
      <c r="I4961">
        <v>23.2595717194035</v>
      </c>
      <c r="J4961">
        <v>1.0149617707743599</v>
      </c>
      <c r="K4961">
        <v>694.91837432061004</v>
      </c>
      <c r="L4961">
        <v>596.93717892858399</v>
      </c>
      <c r="M4961">
        <v>33.773001793398997</v>
      </c>
      <c r="N4961">
        <v>0.602046989322362</v>
      </c>
      <c r="O4961">
        <v>0.221669913347222</v>
      </c>
      <c r="P4961">
        <v>86.989725425176402</v>
      </c>
      <c r="Q4961">
        <v>3.7138248543373997E-2</v>
      </c>
    </row>
    <row r="4962" spans="1:17" hidden="1" x14ac:dyDescent="0.3">
      <c r="A4962" t="s">
        <v>10079</v>
      </c>
      <c r="B4962" t="s">
        <v>10080</v>
      </c>
      <c r="C4962" t="str">
        <f>IFERROR(VLOOKUP(Table1[[#This Row],[Ticker]],[1]!Table1[[Symbol]:[Industry]],2,FALSE),"-")</f>
        <v>-</v>
      </c>
      <c r="D4962" t="s">
        <v>718</v>
      </c>
      <c r="E4962">
        <v>0</v>
      </c>
      <c r="F4962">
        <v>258.61</v>
      </c>
      <c r="G4962">
        <v>2.1072479801749902</v>
      </c>
      <c r="H4962">
        <v>-2.84451372204565</v>
      </c>
      <c r="I4962">
        <v>0.46545770999867703</v>
      </c>
      <c r="J4962">
        <v>0.69693578591889305</v>
      </c>
      <c r="K4962">
        <v>246.49886827748901</v>
      </c>
      <c r="L4962">
        <v>230.42065111436401</v>
      </c>
      <c r="M4962">
        <v>38.590708796903002</v>
      </c>
      <c r="N4962">
        <v>0.43818414483207102</v>
      </c>
      <c r="O4962">
        <v>6.33386179962105</v>
      </c>
      <c r="P4962">
        <v>29.954773869346699</v>
      </c>
      <c r="Q4962">
        <v>1.5258138167479E-2</v>
      </c>
    </row>
    <row r="4963" spans="1:17" hidden="1" x14ac:dyDescent="0.3">
      <c r="A4963" t="s">
        <v>10081</v>
      </c>
      <c r="B4963" t="s">
        <v>10082</v>
      </c>
      <c r="C4963" t="str">
        <f>IFERROR(VLOOKUP(Table1[[#This Row],[Ticker]],[1]!Table1[[Symbol]:[Industry]],2,FALSE),"-")</f>
        <v>-</v>
      </c>
      <c r="D4963" t="s">
        <v>718</v>
      </c>
      <c r="E4963">
        <v>0</v>
      </c>
      <c r="F4963">
        <v>269.66000000000003</v>
      </c>
      <c r="G4963">
        <v>-10.28655729756</v>
      </c>
      <c r="H4963">
        <v>3.2463933078809801</v>
      </c>
      <c r="I4963">
        <v>-5.8334780920315499</v>
      </c>
      <c r="J4963">
        <v>0.94012802573377097</v>
      </c>
      <c r="K4963">
        <v>255.98778808553001</v>
      </c>
      <c r="L4963">
        <v>244.18058490488801</v>
      </c>
      <c r="M4963">
        <v>43.6990592984979</v>
      </c>
      <c r="N4963">
        <v>1.1223219569231599</v>
      </c>
      <c r="O4963">
        <v>1.9468960913743201</v>
      </c>
      <c r="P4963">
        <v>20.196122130599498</v>
      </c>
      <c r="Q4963">
        <v>-2.6504851824225999E-2</v>
      </c>
    </row>
    <row r="4964" spans="1:17" hidden="1" x14ac:dyDescent="0.3">
      <c r="A4964" t="s">
        <v>10083</v>
      </c>
      <c r="B4964" t="s">
        <v>10084</v>
      </c>
      <c r="C4964" t="str">
        <f>IFERROR(VLOOKUP(Table1[[#This Row],[Ticker]],[1]!Table1[[Symbol]:[Industry]],2,FALSE),"-")</f>
        <v>-</v>
      </c>
      <c r="D4964" t="s">
        <v>718</v>
      </c>
      <c r="E4964">
        <v>0</v>
      </c>
      <c r="F4964">
        <v>263.7</v>
      </c>
      <c r="G4964">
        <v>2.2314773376263402</v>
      </c>
      <c r="H4964">
        <v>3.1936191452612399</v>
      </c>
      <c r="I4964">
        <v>1.12440080175031</v>
      </c>
      <c r="J4964">
        <v>-0.14326052469995201</v>
      </c>
      <c r="K4964">
        <v>250.18007840023199</v>
      </c>
      <c r="L4964">
        <v>233.06976803790701</v>
      </c>
      <c r="M4964">
        <v>39.772223044646402</v>
      </c>
      <c r="N4964">
        <v>0.70929129261420598</v>
      </c>
      <c r="O4964">
        <v>0.53090633295411704</v>
      </c>
      <c r="P4964">
        <v>1149.58536700942</v>
      </c>
      <c r="Q4964">
        <v>-4.0451341168239998E-3</v>
      </c>
    </row>
    <row r="4965" spans="1:17" hidden="1" x14ac:dyDescent="0.3">
      <c r="A4965" t="s">
        <v>10085</v>
      </c>
      <c r="B4965" t="s">
        <v>10086</v>
      </c>
      <c r="C4965" t="str">
        <f>IFERROR(VLOOKUP(Table1[[#This Row],[Ticker]],[1]!Table1[[Symbol]:[Industry]],2,FALSE),"-")</f>
        <v>-</v>
      </c>
      <c r="D4965" t="s">
        <v>259</v>
      </c>
      <c r="E4965">
        <v>0</v>
      </c>
      <c r="F4965">
        <v>162</v>
      </c>
      <c r="G4965">
        <v>9.6462355336752807</v>
      </c>
      <c r="H4965">
        <v>-16.141417182883501</v>
      </c>
      <c r="I4965">
        <v>-5.0723192563558701</v>
      </c>
      <c r="J4965">
        <v>-1.2750618476839399</v>
      </c>
      <c r="K4965">
        <v>142.94657570773401</v>
      </c>
      <c r="L4965">
        <v>143.29093084577099</v>
      </c>
      <c r="M4965">
        <v>50</v>
      </c>
      <c r="N4965">
        <v>1.0727272727272701</v>
      </c>
      <c r="O4965">
        <v>0</v>
      </c>
      <c r="P4965">
        <v>62</v>
      </c>
    </row>
    <row r="4966" spans="1:17" hidden="1" x14ac:dyDescent="0.3">
      <c r="A4966" t="s">
        <v>10087</v>
      </c>
      <c r="B4966" t="s">
        <v>10088</v>
      </c>
      <c r="C4966" t="str">
        <f>IFERROR(VLOOKUP(Table1[[#This Row],[Ticker]],[1]!Table1[[Symbol]:[Industry]],2,FALSE),"-")</f>
        <v>-</v>
      </c>
      <c r="D4966" t="s">
        <v>718</v>
      </c>
      <c r="E4966">
        <v>0</v>
      </c>
      <c r="F4966">
        <v>893.11</v>
      </c>
      <c r="G4966">
        <v>32.247393133068201</v>
      </c>
      <c r="H4966">
        <v>3.9228251790934499</v>
      </c>
      <c r="I4966">
        <v>15.8581186693264</v>
      </c>
      <c r="J4966">
        <v>-1.1424869485315099</v>
      </c>
      <c r="K4966">
        <v>833.40276652523198</v>
      </c>
      <c r="L4966">
        <v>733.97919849778805</v>
      </c>
      <c r="M4966">
        <v>37.3388535311583</v>
      </c>
      <c r="N4966">
        <v>0.53214246290956302</v>
      </c>
      <c r="O4966">
        <v>0</v>
      </c>
      <c r="P4966">
        <v>91.023227959105</v>
      </c>
      <c r="Q4966">
        <v>2.6632969630870001E-2</v>
      </c>
    </row>
    <row r="4967" spans="1:17" hidden="1" x14ac:dyDescent="0.3">
      <c r="A4967" t="s">
        <v>10089</v>
      </c>
      <c r="B4967" t="s">
        <v>10090</v>
      </c>
      <c r="C4967" t="str">
        <f>IFERROR(VLOOKUP(Table1[[#This Row],[Ticker]],[1]!Table1[[Symbol]:[Industry]],2,FALSE),"-")</f>
        <v>-</v>
      </c>
      <c r="D4967" t="s">
        <v>718</v>
      </c>
      <c r="E4967">
        <v>0</v>
      </c>
      <c r="F4967">
        <v>851.7</v>
      </c>
      <c r="G4967">
        <v>-2.2223491128477701</v>
      </c>
      <c r="H4967">
        <v>-2.2213207370351302</v>
      </c>
      <c r="I4967">
        <v>-0.53125000644284803</v>
      </c>
      <c r="J4967">
        <v>-1.07506184768394</v>
      </c>
      <c r="K4967">
        <v>813.712135843027</v>
      </c>
      <c r="L4967">
        <v>765.614614141071</v>
      </c>
      <c r="M4967">
        <v>43.617668529781398</v>
      </c>
      <c r="N4967">
        <v>5.0019564366766599E-2</v>
      </c>
      <c r="O4967">
        <v>8.0192556064341893</v>
      </c>
      <c r="P4967">
        <v>38.487804878048699</v>
      </c>
      <c r="Q4967">
        <v>3.5665262196414999E-2</v>
      </c>
    </row>
    <row r="4968" spans="1:17" hidden="1" x14ac:dyDescent="0.3">
      <c r="A4968" t="s">
        <v>10091</v>
      </c>
      <c r="B4968" t="s">
        <v>10092</v>
      </c>
      <c r="C4968" t="str">
        <f>IFERROR(VLOOKUP(Table1[[#This Row],[Ticker]],[1]!Table1[[Symbol]:[Industry]],2,FALSE),"-")</f>
        <v>-</v>
      </c>
      <c r="D4968" t="s">
        <v>718</v>
      </c>
      <c r="E4968">
        <v>0</v>
      </c>
      <c r="F4968">
        <v>279.83999999999997</v>
      </c>
      <c r="G4968">
        <v>6.9582922712639199</v>
      </c>
      <c r="H4968">
        <v>-8.7318362404387404</v>
      </c>
      <c r="I4968">
        <v>3.5712659545998502</v>
      </c>
      <c r="J4968">
        <v>0.35537293492474897</v>
      </c>
      <c r="K4968">
        <v>266.22847120882301</v>
      </c>
      <c r="L4968">
        <v>245.51139163354301</v>
      </c>
      <c r="M4968">
        <v>36.174903309900898</v>
      </c>
      <c r="N4968">
        <v>0.63177784526099101</v>
      </c>
      <c r="O4968">
        <v>4.3810748999428304</v>
      </c>
      <c r="P4968">
        <v>59.443906330123603</v>
      </c>
      <c r="Q4968">
        <v>1.2902501101542001E-2</v>
      </c>
    </row>
    <row r="4969" spans="1:17" hidden="1" x14ac:dyDescent="0.3">
      <c r="A4969" t="s">
        <v>10093</v>
      </c>
      <c r="B4969" t="s">
        <v>10094</v>
      </c>
      <c r="C4969" t="str">
        <f>IFERROR(VLOOKUP(Table1[[#This Row],[Ticker]],[1]!Table1[[Symbol]:[Industry]],2,FALSE),"-")</f>
        <v>-</v>
      </c>
      <c r="D4969" t="s">
        <v>718</v>
      </c>
      <c r="E4969">
        <v>0</v>
      </c>
      <c r="F4969">
        <v>899.55</v>
      </c>
      <c r="G4969">
        <v>-0.45209865073754602</v>
      </c>
      <c r="H4969">
        <v>-2.4969999569876702</v>
      </c>
      <c r="I4969">
        <v>0.105812559991296</v>
      </c>
      <c r="J4969">
        <v>0.64367404396390904</v>
      </c>
      <c r="K4969">
        <v>856.79273250022095</v>
      </c>
      <c r="L4969">
        <v>803.91123404692905</v>
      </c>
      <c r="M4969">
        <v>36.216852662223999</v>
      </c>
      <c r="N4969">
        <v>0.80512780055095101</v>
      </c>
      <c r="O4969">
        <v>1.4840753710188399</v>
      </c>
      <c r="P4969">
        <v>27.595744680850999</v>
      </c>
      <c r="Q4969">
        <v>1.1367808071405999E-2</v>
      </c>
    </row>
    <row r="4970" spans="1:17" hidden="1" x14ac:dyDescent="0.3">
      <c r="A4970" t="s">
        <v>10095</v>
      </c>
      <c r="B4970" t="s">
        <v>10096</v>
      </c>
      <c r="C4970" t="str">
        <f>IFERROR(VLOOKUP(Table1[[#This Row],[Ticker]],[1]!Table1[[Symbol]:[Industry]],2,FALSE),"-")</f>
        <v>-</v>
      </c>
      <c r="D4970" t="s">
        <v>718</v>
      </c>
      <c r="E4970">
        <v>0</v>
      </c>
      <c r="F4970">
        <v>871.55</v>
      </c>
      <c r="G4970">
        <v>-1.3377651471467999</v>
      </c>
      <c r="H4970">
        <v>-2.5391626253248498</v>
      </c>
      <c r="I4970">
        <v>-0.21710564839322899</v>
      </c>
      <c r="J4970">
        <v>-0.51591043337446896</v>
      </c>
      <c r="K4970">
        <v>830.89716511852396</v>
      </c>
      <c r="L4970">
        <v>779.64502774706398</v>
      </c>
      <c r="M4970">
        <v>37.423081017166801</v>
      </c>
      <c r="N4970">
        <v>0.58113927283857503</v>
      </c>
      <c r="O4970">
        <v>0.77448224427742995</v>
      </c>
      <c r="P4970">
        <v>27.767027296449399</v>
      </c>
      <c r="Q4970">
        <v>2.5475784075280001E-3</v>
      </c>
    </row>
    <row r="4971" spans="1:17" hidden="1" x14ac:dyDescent="0.3">
      <c r="A4971" t="s">
        <v>10097</v>
      </c>
      <c r="B4971" t="s">
        <v>10098</v>
      </c>
      <c r="C4971" t="str">
        <f>IFERROR(VLOOKUP(Table1[[#This Row],[Ticker]],[1]!Table1[[Symbol]:[Industry]],2,FALSE),"-")</f>
        <v>-</v>
      </c>
      <c r="D4971" t="s">
        <v>718</v>
      </c>
      <c r="E4971">
        <v>0</v>
      </c>
      <c r="F4971">
        <v>266.39999999999998</v>
      </c>
      <c r="G4971">
        <v>-10.5397478291108</v>
      </c>
      <c r="H4971">
        <v>-0.29944187424156299</v>
      </c>
      <c r="I4971">
        <v>-5.8633254855496597</v>
      </c>
      <c r="J4971">
        <v>-0.693339198031098</v>
      </c>
      <c r="K4971">
        <v>252.95422770247799</v>
      </c>
      <c r="L4971">
        <v>241.21825023611501</v>
      </c>
      <c r="M4971">
        <v>45.289626408737497</v>
      </c>
      <c r="N4971">
        <v>0.620817272551212</v>
      </c>
      <c r="O4971">
        <v>1.1711711711711801</v>
      </c>
      <c r="P4971">
        <v>20.542986425339301</v>
      </c>
    </row>
    <row r="4972" spans="1:17" hidden="1" x14ac:dyDescent="0.3">
      <c r="A4972" t="s">
        <v>10099</v>
      </c>
      <c r="B4972" t="s">
        <v>10100</v>
      </c>
      <c r="C4972" t="str">
        <f>IFERROR(VLOOKUP(Table1[[#This Row],[Ticker]],[1]!Table1[[Symbol]:[Industry]],2,FALSE),"-")</f>
        <v>-</v>
      </c>
      <c r="D4972" t="s">
        <v>718</v>
      </c>
      <c r="E4972">
        <v>0</v>
      </c>
      <c r="F4972">
        <v>401.82</v>
      </c>
      <c r="G4972">
        <v>4.0146228372982398</v>
      </c>
      <c r="H4972">
        <v>5.1695059444068496</v>
      </c>
      <c r="I4972">
        <v>-2.7058738206034998</v>
      </c>
      <c r="J4972">
        <v>1.35610698348488</v>
      </c>
      <c r="K4972">
        <v>372.65952394741601</v>
      </c>
      <c r="L4972">
        <v>361.11315396712399</v>
      </c>
      <c r="M4972">
        <v>43.691570787736502</v>
      </c>
      <c r="N4972">
        <v>1.3863399452318299</v>
      </c>
      <c r="O4972">
        <v>2.7325668209646099</v>
      </c>
      <c r="P4972">
        <v>32.434659371807101</v>
      </c>
    </row>
    <row r="4973" spans="1:17" hidden="1" x14ac:dyDescent="0.3">
      <c r="A4973" t="s">
        <v>10101</v>
      </c>
      <c r="B4973" t="s">
        <v>10102</v>
      </c>
      <c r="C4973" t="str">
        <f>IFERROR(VLOOKUP(Table1[[#This Row],[Ticker]],[1]!Table1[[Symbol]:[Industry]],2,FALSE),"-")</f>
        <v>-</v>
      </c>
      <c r="D4973" t="s">
        <v>718</v>
      </c>
      <c r="E4973">
        <v>0</v>
      </c>
      <c r="F4973">
        <v>540.32000000000005</v>
      </c>
      <c r="G4973">
        <v>-7.0044597141909604</v>
      </c>
      <c r="H4973">
        <v>2.3016018309117201</v>
      </c>
      <c r="I4973">
        <v>-1.4312446344255401</v>
      </c>
      <c r="J4973">
        <v>-1.71129105285954</v>
      </c>
      <c r="K4973">
        <v>510.99287529420502</v>
      </c>
      <c r="L4973">
        <v>480.89575215795497</v>
      </c>
      <c r="M4973">
        <v>38.951823625668403</v>
      </c>
      <c r="N4973">
        <v>3.3297523843409902</v>
      </c>
      <c r="O4973">
        <v>0.71809298193663496</v>
      </c>
      <c r="P4973">
        <v>26.361085126286198</v>
      </c>
    </row>
    <row r="4974" spans="1:17" hidden="1" x14ac:dyDescent="0.3">
      <c r="A4974" t="s">
        <v>10103</v>
      </c>
      <c r="B4974" t="s">
        <v>10104</v>
      </c>
      <c r="C4974" t="str">
        <f>IFERROR(VLOOKUP(Table1[[#This Row],[Ticker]],[1]!Table1[[Symbol]:[Industry]],2,FALSE),"-")</f>
        <v>-</v>
      </c>
      <c r="D4974" t="s">
        <v>1318</v>
      </c>
      <c r="E4974">
        <v>0</v>
      </c>
      <c r="F4974">
        <v>122.3</v>
      </c>
      <c r="G4974">
        <v>-18.438824349181601</v>
      </c>
      <c r="H4974">
        <v>-9.6889323201014292</v>
      </c>
      <c r="I4974">
        <v>-8.4203918462861598</v>
      </c>
      <c r="J4974">
        <v>-0.37985816831470298</v>
      </c>
      <c r="K4974">
        <v>121.555899483939</v>
      </c>
      <c r="L4974">
        <v>119.085856232875</v>
      </c>
      <c r="M4974">
        <v>42.831285615245399</v>
      </c>
      <c r="N4974">
        <v>0.54620727386388501</v>
      </c>
      <c r="O4974">
        <v>3.0253475061324502</v>
      </c>
      <c r="P4974">
        <v>7.0459518599562196</v>
      </c>
    </row>
    <row r="4975" spans="1:17" hidden="1" x14ac:dyDescent="0.3">
      <c r="A4975" t="s">
        <v>10105</v>
      </c>
      <c r="B4975" t="s">
        <v>10106</v>
      </c>
      <c r="C4975" t="str">
        <f>IFERROR(VLOOKUP(Table1[[#This Row],[Ticker]],[1]!Table1[[Symbol]:[Industry]],2,FALSE),"-")</f>
        <v>-</v>
      </c>
      <c r="D4975" t="s">
        <v>718</v>
      </c>
      <c r="E4975">
        <v>0</v>
      </c>
      <c r="F4975">
        <v>40.869999999999997</v>
      </c>
      <c r="G4975">
        <v>6.0482841892450603</v>
      </c>
      <c r="H4975">
        <v>5.2062500599370196</v>
      </c>
      <c r="I4975">
        <v>2.2547455720167902</v>
      </c>
      <c r="J4975">
        <v>1.65669474260922</v>
      </c>
      <c r="K4975">
        <v>38.942296277783797</v>
      </c>
      <c r="L4975">
        <v>36.173124871952297</v>
      </c>
      <c r="M4975">
        <v>40.246772189485696</v>
      </c>
      <c r="N4975">
        <v>0.995833168481562</v>
      </c>
      <c r="O4975">
        <v>2.2265720577440802</v>
      </c>
      <c r="P4975">
        <v>32.179818887451397</v>
      </c>
    </row>
    <row r="4976" spans="1:17" hidden="1" x14ac:dyDescent="0.3">
      <c r="A4976" t="s">
        <v>10107</v>
      </c>
      <c r="B4976" t="s">
        <v>10108</v>
      </c>
      <c r="C4976" t="str">
        <f>IFERROR(VLOOKUP(Table1[[#This Row],[Ticker]],[1]!Table1[[Symbol]:[Industry]],2,FALSE),"-")</f>
        <v>-</v>
      </c>
      <c r="D4976" t="s">
        <v>1318</v>
      </c>
      <c r="E4976">
        <v>0</v>
      </c>
      <c r="F4976">
        <v>56.49</v>
      </c>
      <c r="G4976">
        <v>-17.219793174458601</v>
      </c>
      <c r="H4976">
        <v>-7.9458704456701303</v>
      </c>
      <c r="I4976">
        <v>-7.41127005571279</v>
      </c>
      <c r="J4976">
        <v>-1.4541128772273599</v>
      </c>
      <c r="K4976">
        <v>55.532535425495702</v>
      </c>
      <c r="L4976">
        <v>54.395002741488398</v>
      </c>
      <c r="M4976">
        <v>51.453169897924603</v>
      </c>
      <c r="N4976">
        <v>1.8963123623339799</v>
      </c>
      <c r="O4976">
        <v>1.4338821030270801</v>
      </c>
      <c r="P4976">
        <v>8.3013803680981706</v>
      </c>
    </row>
    <row r="4977" spans="1:16" hidden="1" x14ac:dyDescent="0.3">
      <c r="A4977" t="s">
        <v>10109</v>
      </c>
      <c r="B4977" t="s">
        <v>10110</v>
      </c>
      <c r="C4977" t="str">
        <f>IFERROR(VLOOKUP(Table1[[#This Row],[Ticker]],[1]!Table1[[Symbol]:[Industry]],2,FALSE),"-")</f>
        <v>-</v>
      </c>
      <c r="D4977" t="s">
        <v>617</v>
      </c>
      <c r="M4977">
        <v>50</v>
      </c>
    </row>
    <row r="4978" spans="1:16" hidden="1" x14ac:dyDescent="0.3">
      <c r="A4978" t="s">
        <v>10111</v>
      </c>
      <c r="B4978" t="s">
        <v>10112</v>
      </c>
      <c r="C4978" t="str">
        <f>IFERROR(VLOOKUP(Table1[[#This Row],[Ticker]],[1]!Table1[[Symbol]:[Industry]],2,FALSE),"-")</f>
        <v>-</v>
      </c>
    </row>
    <row r="4979" spans="1:16" hidden="1" x14ac:dyDescent="0.3">
      <c r="A4979" t="s">
        <v>10113</v>
      </c>
      <c r="B4979" t="s">
        <v>10114</v>
      </c>
      <c r="C4979" t="str">
        <f>IFERROR(VLOOKUP(Table1[[#This Row],[Ticker]],[1]!Table1[[Symbol]:[Industry]],2,FALSE),"-")</f>
        <v>-</v>
      </c>
      <c r="D4979" t="s">
        <v>653</v>
      </c>
      <c r="F4979">
        <v>250</v>
      </c>
      <c r="G4979">
        <v>-5.5931859894901201</v>
      </c>
      <c r="H4979">
        <v>-1.87035303188851</v>
      </c>
      <c r="I4979">
        <v>-12.2495918825592</v>
      </c>
      <c r="J4979">
        <v>1.0670674632677399</v>
      </c>
      <c r="N4979">
        <v>1</v>
      </c>
    </row>
    <row r="4980" spans="1:16" hidden="1" x14ac:dyDescent="0.3">
      <c r="A4980" t="s">
        <v>10115</v>
      </c>
      <c r="B4980" t="s">
        <v>10116</v>
      </c>
      <c r="C4980" t="str">
        <f>IFERROR(VLOOKUP(Table1[[#This Row],[Ticker]],[1]!Table1[[Symbol]:[Industry]],2,FALSE),"-")</f>
        <v>-</v>
      </c>
      <c r="F4980">
        <v>10.28</v>
      </c>
      <c r="G4980">
        <v>-5.5931859894901201</v>
      </c>
      <c r="H4980">
        <v>-1.87035303188851</v>
      </c>
      <c r="I4980">
        <v>-12.2495918825592</v>
      </c>
      <c r="J4980">
        <v>1.0670674632677399</v>
      </c>
    </row>
    <row r="4981" spans="1:16" hidden="1" x14ac:dyDescent="0.3">
      <c r="A4981" t="s">
        <v>10117</v>
      </c>
      <c r="B4981" t="s">
        <v>10118</v>
      </c>
      <c r="C4981" t="str">
        <f>IFERROR(VLOOKUP(Table1[[#This Row],[Ticker]],[1]!Table1[[Symbol]:[Industry]],2,FALSE),"-")</f>
        <v>-</v>
      </c>
      <c r="F4981">
        <v>1.1499999999999999</v>
      </c>
      <c r="G4981">
        <v>-5.5931859894901201</v>
      </c>
      <c r="H4981">
        <v>-1.87035303188851</v>
      </c>
      <c r="I4981">
        <v>-12.2495918825592</v>
      </c>
      <c r="J4981">
        <v>1.0670674632677399</v>
      </c>
    </row>
    <row r="4982" spans="1:16" hidden="1" x14ac:dyDescent="0.3">
      <c r="A4982" t="s">
        <v>10119</v>
      </c>
      <c r="B4982" t="s">
        <v>10120</v>
      </c>
      <c r="C4982" t="str">
        <f>IFERROR(VLOOKUP(Table1[[#This Row],[Ticker]],[1]!Table1[[Symbol]:[Industry]],2,FALSE),"-")</f>
        <v>-</v>
      </c>
      <c r="D4982" t="s">
        <v>130</v>
      </c>
      <c r="F4982">
        <v>76.349999999999994</v>
      </c>
      <c r="G4982">
        <v>-17.086606213346801</v>
      </c>
      <c r="H4982">
        <v>-12.2081013350441</v>
      </c>
      <c r="I4982">
        <v>-41.308567881218302</v>
      </c>
      <c r="J4982">
        <v>-0.68489791325771199</v>
      </c>
      <c r="K4982">
        <v>85.4891783466269</v>
      </c>
      <c r="L4982">
        <v>86.346701798528898</v>
      </c>
      <c r="N4982">
        <v>1.04265322902817</v>
      </c>
      <c r="O4982">
        <v>64.702030124426898</v>
      </c>
      <c r="P4982">
        <v>34.490047560331099</v>
      </c>
    </row>
    <row r="4983" spans="1:16" hidden="1" x14ac:dyDescent="0.3">
      <c r="A4983" t="s">
        <v>10121</v>
      </c>
      <c r="B4983" t="s">
        <v>10122</v>
      </c>
      <c r="C4983" t="str">
        <f>IFERROR(VLOOKUP(Table1[[#This Row],[Ticker]],[1]!Table1[[Symbol]:[Industry]],2,FALSE),"-")</f>
        <v>-</v>
      </c>
    </row>
    <row r="4984" spans="1:16" hidden="1" x14ac:dyDescent="0.3">
      <c r="A4984" t="s">
        <v>10123</v>
      </c>
      <c r="B4984" t="s">
        <v>10124</v>
      </c>
      <c r="C4984" t="str">
        <f>IFERROR(VLOOKUP(Table1[[#This Row],[Ticker]],[1]!Table1[[Symbol]:[Industry]],2,FALSE),"-")</f>
        <v>-</v>
      </c>
    </row>
    <row r="4985" spans="1:16" hidden="1" x14ac:dyDescent="0.3">
      <c r="A4985" t="s">
        <v>10125</v>
      </c>
      <c r="B4985" t="s">
        <v>10126</v>
      </c>
      <c r="C4985" t="str">
        <f>IFERROR(VLOOKUP(Table1[[#This Row],[Ticker]],[1]!Table1[[Symbol]:[Industry]],2,FALSE),"-")</f>
        <v>-</v>
      </c>
    </row>
    <row r="4986" spans="1:16" hidden="1" x14ac:dyDescent="0.3">
      <c r="A4986" t="s">
        <v>10127</v>
      </c>
      <c r="B4986" t="s">
        <v>10128</v>
      </c>
      <c r="C4986" t="str">
        <f>IFERROR(VLOOKUP(Table1[[#This Row],[Ticker]],[1]!Table1[[Symbol]:[Industry]],2,FALSE),"-")</f>
        <v>-</v>
      </c>
    </row>
    <row r="4987" spans="1:16" hidden="1" x14ac:dyDescent="0.3">
      <c r="A4987" t="s">
        <v>10129</v>
      </c>
      <c r="B4987" t="s">
        <v>10130</v>
      </c>
      <c r="C4987" t="str">
        <f>IFERROR(VLOOKUP(Table1[[#This Row],[Ticker]],[1]!Table1[[Symbol]:[Industry]],2,FALSE),"-")</f>
        <v>-</v>
      </c>
    </row>
    <row r="4988" spans="1:16" hidden="1" x14ac:dyDescent="0.3">
      <c r="A4988" t="s">
        <v>10131</v>
      </c>
      <c r="B4988" t="s">
        <v>10132</v>
      </c>
      <c r="C4988" t="str">
        <f>IFERROR(VLOOKUP(Table1[[#This Row],[Ticker]],[1]!Table1[[Symbol]:[Industry]],2,FALSE),"-")</f>
        <v>-</v>
      </c>
    </row>
    <row r="4989" spans="1:16" hidden="1" x14ac:dyDescent="0.3">
      <c r="A4989" t="s">
        <v>10133</v>
      </c>
      <c r="B4989" t="s">
        <v>10134</v>
      </c>
      <c r="C4989" t="str">
        <f>IFERROR(VLOOKUP(Table1[[#This Row],[Ticker]],[1]!Table1[[Symbol]:[Industry]],2,FALSE),"-")</f>
        <v>-</v>
      </c>
    </row>
    <row r="4990" spans="1:16" hidden="1" x14ac:dyDescent="0.3">
      <c r="A4990" t="s">
        <v>10135</v>
      </c>
      <c r="B4990" t="s">
        <v>10136</v>
      </c>
      <c r="C4990" t="str">
        <f>IFERROR(VLOOKUP(Table1[[#This Row],[Ticker]],[1]!Table1[[Symbol]:[Industry]],2,FALSE),"-")</f>
        <v>-</v>
      </c>
    </row>
    <row r="4991" spans="1:16" hidden="1" x14ac:dyDescent="0.3">
      <c r="A4991" t="s">
        <v>10137</v>
      </c>
      <c r="B4991" t="s">
        <v>10138</v>
      </c>
      <c r="C4991" t="str">
        <f>IFERROR(VLOOKUP(Table1[[#This Row],[Ticker]],[1]!Table1[[Symbol]:[Industry]],2,FALSE),"-")</f>
        <v>-</v>
      </c>
      <c r="D4991" t="s">
        <v>546</v>
      </c>
      <c r="F4991">
        <v>0</v>
      </c>
      <c r="G4991">
        <v>-25.353764466324701</v>
      </c>
      <c r="M4991">
        <v>50</v>
      </c>
    </row>
    <row r="4992" spans="1:16" hidden="1" x14ac:dyDescent="0.3">
      <c r="A4992" t="s">
        <v>10139</v>
      </c>
      <c r="B4992" t="s">
        <v>10140</v>
      </c>
      <c r="C4992" t="str">
        <f>IFERROR(VLOOKUP(Table1[[#This Row],[Ticker]],[1]!Table1[[Symbol]:[Industry]],2,FALSE),"-")</f>
        <v>-</v>
      </c>
    </row>
    <row r="4993" spans="1:16" hidden="1" x14ac:dyDescent="0.3">
      <c r="A4993" t="s">
        <v>10141</v>
      </c>
      <c r="B4993" t="s">
        <v>10142</v>
      </c>
      <c r="C4993" t="str">
        <f>IFERROR(VLOOKUP(Table1[[#This Row],[Ticker]],[1]!Table1[[Symbol]:[Industry]],2,FALSE),"-")</f>
        <v>-</v>
      </c>
      <c r="F4993">
        <v>0.88</v>
      </c>
      <c r="G4993">
        <v>-3.4359562471466201</v>
      </c>
      <c r="H4993">
        <v>14.722780347980599</v>
      </c>
      <c r="I4993">
        <v>-13.126607831280699</v>
      </c>
      <c r="J4993">
        <v>6.0420113230477597</v>
      </c>
      <c r="K4993">
        <v>0.78146681269218199</v>
      </c>
      <c r="L4993">
        <v>0.82646737815362503</v>
      </c>
      <c r="N4993">
        <v>1.98220471797554</v>
      </c>
      <c r="O4993">
        <v>10.2272727272727</v>
      </c>
      <c r="P4993">
        <v>79.5918367346938</v>
      </c>
    </row>
    <row r="4994" spans="1:16" hidden="1" x14ac:dyDescent="0.3">
      <c r="A4994" t="s">
        <v>10143</v>
      </c>
      <c r="B4994" t="s">
        <v>10144</v>
      </c>
      <c r="C4994" t="str">
        <f>IFERROR(VLOOKUP(Table1[[#This Row],[Ticker]],[1]!Table1[[Symbol]:[Industry]],2,FALSE),"-")</f>
        <v>-</v>
      </c>
      <c r="D4994" t="s">
        <v>130</v>
      </c>
      <c r="F4994">
        <v>0</v>
      </c>
      <c r="G4994">
        <v>-25.353764466324701</v>
      </c>
      <c r="M4994">
        <v>50</v>
      </c>
    </row>
    <row r="4995" spans="1:16" hidden="1" x14ac:dyDescent="0.3">
      <c r="A4995" t="s">
        <v>10145</v>
      </c>
      <c r="B4995" t="s">
        <v>10146</v>
      </c>
      <c r="C4995" t="str">
        <f>IFERROR(VLOOKUP(Table1[[#This Row],[Ticker]],[1]!Table1[[Symbol]:[Industry]],2,FALSE),"-")</f>
        <v>-</v>
      </c>
      <c r="F4995">
        <v>0</v>
      </c>
      <c r="G4995">
        <v>-25.353764466324701</v>
      </c>
      <c r="M4995">
        <v>50</v>
      </c>
    </row>
    <row r="4996" spans="1:16" hidden="1" x14ac:dyDescent="0.3">
      <c r="A4996" t="s">
        <v>10147</v>
      </c>
      <c r="B4996" t="s">
        <v>10148</v>
      </c>
      <c r="C4996" t="str">
        <f>IFERROR(VLOOKUP(Table1[[#This Row],[Ticker]],[1]!Table1[[Symbol]:[Industry]],2,FALSE),"-")</f>
        <v>-</v>
      </c>
      <c r="D4996" t="s">
        <v>401</v>
      </c>
      <c r="F4996">
        <v>0</v>
      </c>
      <c r="G4996">
        <v>-25.353764466324701</v>
      </c>
      <c r="M4996">
        <v>50</v>
      </c>
    </row>
    <row r="4997" spans="1:16" hidden="1" x14ac:dyDescent="0.3">
      <c r="A4997" t="s">
        <v>10149</v>
      </c>
      <c r="B4997" t="s">
        <v>10150</v>
      </c>
      <c r="C4997" t="str">
        <f>IFERROR(VLOOKUP(Table1[[#This Row],[Ticker]],[1]!Table1[[Symbol]:[Industry]],2,FALSE),"-")</f>
        <v>-</v>
      </c>
      <c r="D4997" t="s">
        <v>546</v>
      </c>
    </row>
    <row r="4998" spans="1:16" hidden="1" x14ac:dyDescent="0.3">
      <c r="A4998" t="s">
        <v>10151</v>
      </c>
      <c r="B4998" t="s">
        <v>10152</v>
      </c>
      <c r="C4998" t="str">
        <f>IFERROR(VLOOKUP(Table1[[#This Row],[Ticker]],[1]!Table1[[Symbol]:[Industry]],2,FALSE),"-")</f>
        <v>-</v>
      </c>
      <c r="D4998" t="s">
        <v>230</v>
      </c>
    </row>
    <row r="4999" spans="1:16" hidden="1" x14ac:dyDescent="0.3">
      <c r="A4999" t="s">
        <v>10153</v>
      </c>
      <c r="B4999" t="s">
        <v>10154</v>
      </c>
      <c r="C4999" t="str">
        <f>IFERROR(VLOOKUP(Table1[[#This Row],[Ticker]],[1]!Table1[[Symbol]:[Industry]],2,FALSE),"-")</f>
        <v>-</v>
      </c>
      <c r="D4999" t="s">
        <v>140</v>
      </c>
      <c r="F4999">
        <v>0</v>
      </c>
      <c r="G4999">
        <v>-25.353764466324701</v>
      </c>
    </row>
    <row r="5000" spans="1:16" hidden="1" x14ac:dyDescent="0.3">
      <c r="A5000" t="s">
        <v>10155</v>
      </c>
      <c r="B5000" t="s">
        <v>10156</v>
      </c>
      <c r="C5000" t="str">
        <f>IFERROR(VLOOKUP(Table1[[#This Row],[Ticker]],[1]!Table1[[Symbol]:[Industry]],2,FALSE),"-")</f>
        <v>-</v>
      </c>
      <c r="D5000" t="s">
        <v>617</v>
      </c>
      <c r="F5000">
        <v>0</v>
      </c>
      <c r="G5000">
        <v>-25.353764466324701</v>
      </c>
      <c r="M5000">
        <v>50</v>
      </c>
    </row>
    <row r="5001" spans="1:16" hidden="1" x14ac:dyDescent="0.3">
      <c r="A5001" t="s">
        <v>10157</v>
      </c>
      <c r="B5001" t="s">
        <v>10158</v>
      </c>
      <c r="C5001" t="str">
        <f>IFERROR(VLOOKUP(Table1[[#This Row],[Ticker]],[1]!Table1[[Symbol]:[Industry]],2,FALSE),"-")</f>
        <v>-</v>
      </c>
      <c r="F5001">
        <v>0</v>
      </c>
      <c r="G5001">
        <v>-25.353764466324701</v>
      </c>
      <c r="M5001">
        <v>50</v>
      </c>
    </row>
    <row r="5002" spans="1:16" hidden="1" x14ac:dyDescent="0.3">
      <c r="A5002" t="s">
        <v>10159</v>
      </c>
      <c r="B5002" t="s">
        <v>10160</v>
      </c>
      <c r="C5002" t="str">
        <f>IFERROR(VLOOKUP(Table1[[#This Row],[Ticker]],[1]!Table1[[Symbol]:[Industry]],2,FALSE),"-")</f>
        <v>-</v>
      </c>
      <c r="D5002" t="s">
        <v>617</v>
      </c>
      <c r="F5002">
        <v>0</v>
      </c>
      <c r="G5002">
        <v>-25.353764466324701</v>
      </c>
      <c r="M5002">
        <v>50</v>
      </c>
    </row>
    <row r="5003" spans="1:16" hidden="1" x14ac:dyDescent="0.3">
      <c r="A5003" t="s">
        <v>10161</v>
      </c>
      <c r="B5003" t="s">
        <v>10162</v>
      </c>
      <c r="C5003" t="str">
        <f>IFERROR(VLOOKUP(Table1[[#This Row],[Ticker]],[1]!Table1[[Symbol]:[Industry]],2,FALSE),"-")</f>
        <v>-</v>
      </c>
      <c r="D5003" t="s">
        <v>122</v>
      </c>
      <c r="F5003">
        <v>0</v>
      </c>
      <c r="G5003">
        <v>-25.353764466324701</v>
      </c>
      <c r="M5003">
        <v>50</v>
      </c>
    </row>
    <row r="5004" spans="1:16" hidden="1" x14ac:dyDescent="0.3">
      <c r="A5004" t="s">
        <v>10163</v>
      </c>
      <c r="B5004" t="s">
        <v>10164</v>
      </c>
      <c r="C5004" t="str">
        <f>IFERROR(VLOOKUP(Table1[[#This Row],[Ticker]],[1]!Table1[[Symbol]:[Industry]],2,FALSE),"-")</f>
        <v>-</v>
      </c>
      <c r="D5004" t="s">
        <v>617</v>
      </c>
      <c r="F5004">
        <v>0</v>
      </c>
      <c r="G5004">
        <v>-25.353764466324701</v>
      </c>
      <c r="M5004">
        <v>50</v>
      </c>
    </row>
    <row r="5005" spans="1:16" hidden="1" x14ac:dyDescent="0.3">
      <c r="A5005" t="s">
        <v>10165</v>
      </c>
      <c r="B5005" t="s">
        <v>10166</v>
      </c>
      <c r="C5005" t="str">
        <f>IFERROR(VLOOKUP(Table1[[#This Row],[Ticker]],[1]!Table1[[Symbol]:[Industry]],2,FALSE),"-")</f>
        <v>-</v>
      </c>
      <c r="F5005">
        <v>0</v>
      </c>
      <c r="G5005">
        <v>-25.353764466324701</v>
      </c>
      <c r="M5005">
        <v>50</v>
      </c>
    </row>
    <row r="5006" spans="1:16" hidden="1" x14ac:dyDescent="0.3">
      <c r="A5006" t="s">
        <v>10167</v>
      </c>
      <c r="B5006" t="s">
        <v>10168</v>
      </c>
      <c r="C5006" t="str">
        <f>IFERROR(VLOOKUP(Table1[[#This Row],[Ticker]],[1]!Table1[[Symbol]:[Industry]],2,FALSE),"-")</f>
        <v>-</v>
      </c>
      <c r="F5006">
        <v>0</v>
      </c>
      <c r="G5006">
        <v>-25.353764466324701</v>
      </c>
      <c r="M5006">
        <v>50</v>
      </c>
    </row>
    <row r="5007" spans="1:16" hidden="1" x14ac:dyDescent="0.3">
      <c r="A5007" t="s">
        <v>10169</v>
      </c>
      <c r="B5007" t="s">
        <v>10170</v>
      </c>
      <c r="C5007" t="str">
        <f>IFERROR(VLOOKUP(Table1[[#This Row],[Ticker]],[1]!Table1[[Symbol]:[Industry]],2,FALSE),"-")</f>
        <v>-</v>
      </c>
      <c r="D5007" t="s">
        <v>46</v>
      </c>
      <c r="F5007">
        <v>0</v>
      </c>
      <c r="G5007">
        <v>-25.353764466324701</v>
      </c>
      <c r="M5007">
        <v>50</v>
      </c>
    </row>
    <row r="5008" spans="1:16" hidden="1" x14ac:dyDescent="0.3">
      <c r="A5008" t="s">
        <v>10171</v>
      </c>
      <c r="B5008" t="s">
        <v>10172</v>
      </c>
      <c r="C5008" t="str">
        <f>IFERROR(VLOOKUP(Table1[[#This Row],[Ticker]],[1]!Table1[[Symbol]:[Industry]],2,FALSE),"-")</f>
        <v>-</v>
      </c>
      <c r="F5008">
        <v>9</v>
      </c>
      <c r="G5008">
        <v>-9.9502246723883392</v>
      </c>
      <c r="H5008">
        <v>1.7306277852290901</v>
      </c>
      <c r="I5008">
        <v>-11.570190621216501</v>
      </c>
      <c r="J5008">
        <v>0.45143758765778003</v>
      </c>
      <c r="N5008">
        <v>1</v>
      </c>
    </row>
    <row r="5009" spans="1:16" hidden="1" x14ac:dyDescent="0.3">
      <c r="A5009" t="s">
        <v>10173</v>
      </c>
      <c r="B5009" t="s">
        <v>10174</v>
      </c>
      <c r="C5009" t="str">
        <f>IFERROR(VLOOKUP(Table1[[#This Row],[Ticker]],[1]!Table1[[Symbol]:[Industry]],2,FALSE),"-")</f>
        <v>-</v>
      </c>
      <c r="D5009" t="s">
        <v>686</v>
      </c>
    </row>
    <row r="5010" spans="1:16" hidden="1" x14ac:dyDescent="0.3">
      <c r="A5010" t="s">
        <v>10175</v>
      </c>
      <c r="B5010" t="s">
        <v>10176</v>
      </c>
      <c r="C5010" t="str">
        <f>IFERROR(VLOOKUP(Table1[[#This Row],[Ticker]],[1]!Table1[[Symbol]:[Industry]],2,FALSE),"-")</f>
        <v>-</v>
      </c>
      <c r="F5010">
        <v>0</v>
      </c>
      <c r="G5010">
        <v>-25.353764466324701</v>
      </c>
      <c r="M5010">
        <v>50</v>
      </c>
    </row>
    <row r="5011" spans="1:16" hidden="1" x14ac:dyDescent="0.3">
      <c r="A5011" t="s">
        <v>10177</v>
      </c>
      <c r="B5011" t="s">
        <v>10178</v>
      </c>
      <c r="C5011" t="str">
        <f>IFERROR(VLOOKUP(Table1[[#This Row],[Ticker]],[1]!Table1[[Symbol]:[Industry]],2,FALSE),"-")</f>
        <v>-</v>
      </c>
      <c r="D5011" t="s">
        <v>75</v>
      </c>
      <c r="F5011">
        <v>0</v>
      </c>
      <c r="G5011">
        <v>-25.353764466324701</v>
      </c>
      <c r="M5011">
        <v>50</v>
      </c>
    </row>
    <row r="5012" spans="1:16" hidden="1" x14ac:dyDescent="0.3">
      <c r="A5012" t="s">
        <v>10179</v>
      </c>
      <c r="B5012" t="s">
        <v>10180</v>
      </c>
      <c r="C5012" t="str">
        <f>IFERROR(VLOOKUP(Table1[[#This Row],[Ticker]],[1]!Table1[[Symbol]:[Industry]],2,FALSE),"-")</f>
        <v>-</v>
      </c>
      <c r="D5012" t="s">
        <v>247</v>
      </c>
      <c r="F5012">
        <v>0</v>
      </c>
      <c r="G5012">
        <v>-25.353764466324701</v>
      </c>
      <c r="M5012">
        <v>50</v>
      </c>
    </row>
    <row r="5013" spans="1:16" hidden="1" x14ac:dyDescent="0.3">
      <c r="A5013" t="s">
        <v>10181</v>
      </c>
      <c r="B5013" t="s">
        <v>10182</v>
      </c>
      <c r="C5013" t="str">
        <f>IFERROR(VLOOKUP(Table1[[#This Row],[Ticker]],[1]!Table1[[Symbol]:[Industry]],2,FALSE),"-")</f>
        <v>-</v>
      </c>
      <c r="D5013" t="s">
        <v>401</v>
      </c>
      <c r="F5013">
        <v>0</v>
      </c>
      <c r="G5013">
        <v>-25.353764466324701</v>
      </c>
      <c r="M5013">
        <v>50</v>
      </c>
    </row>
    <row r="5014" spans="1:16" hidden="1" x14ac:dyDescent="0.3">
      <c r="A5014" t="s">
        <v>10183</v>
      </c>
      <c r="B5014" t="s">
        <v>10184</v>
      </c>
      <c r="C5014" t="str">
        <f>IFERROR(VLOOKUP(Table1[[#This Row],[Ticker]],[1]!Table1[[Symbol]:[Industry]],2,FALSE),"-")</f>
        <v>-</v>
      </c>
      <c r="D5014" t="s">
        <v>122</v>
      </c>
      <c r="F5014">
        <v>0</v>
      </c>
      <c r="G5014">
        <v>-25.353764466324701</v>
      </c>
      <c r="M5014">
        <v>50</v>
      </c>
    </row>
    <row r="5015" spans="1:16" hidden="1" x14ac:dyDescent="0.3">
      <c r="A5015" t="s">
        <v>10185</v>
      </c>
      <c r="B5015" t="s">
        <v>10186</v>
      </c>
      <c r="C5015" t="str">
        <f>IFERROR(VLOOKUP(Table1[[#This Row],[Ticker]],[1]!Table1[[Symbol]:[Industry]],2,FALSE),"-")</f>
        <v>-</v>
      </c>
      <c r="F5015">
        <v>24.8</v>
      </c>
      <c r="G5015">
        <v>-20.3579981665787</v>
      </c>
      <c r="H5015">
        <v>-2.52166409646378</v>
      </c>
      <c r="I5015">
        <v>-7.0072460259168299</v>
      </c>
      <c r="J5015">
        <v>3.7027159300938299</v>
      </c>
      <c r="M5015">
        <v>100</v>
      </c>
      <c r="O5015">
        <v>0</v>
      </c>
      <c r="P5015">
        <v>10.2222222222222</v>
      </c>
    </row>
    <row r="5016" spans="1:16" hidden="1" x14ac:dyDescent="0.3">
      <c r="A5016" t="s">
        <v>10187</v>
      </c>
      <c r="B5016" t="s">
        <v>10188</v>
      </c>
      <c r="C5016" t="str">
        <f>IFERROR(VLOOKUP(Table1[[#This Row],[Ticker]],[1]!Table1[[Symbol]:[Industry]],2,FALSE),"-")</f>
        <v>-</v>
      </c>
      <c r="F5016">
        <v>20.49</v>
      </c>
      <c r="G5016">
        <v>-34.043604038517202</v>
      </c>
      <c r="H5016">
        <v>3.9543026191504902</v>
      </c>
      <c r="I5016">
        <v>-25.364534524394301</v>
      </c>
      <c r="J5016">
        <v>2.5198099471878401</v>
      </c>
      <c r="K5016">
        <v>19.515034866441098</v>
      </c>
      <c r="L5016">
        <v>20.319629592463201</v>
      </c>
      <c r="N5016">
        <v>2.0125475202369301</v>
      </c>
      <c r="O5016">
        <v>39.043435822352301</v>
      </c>
      <c r="P5016">
        <v>28.867924528301799</v>
      </c>
    </row>
    <row r="5017" spans="1:16" hidden="1" x14ac:dyDescent="0.3">
      <c r="A5017" t="s">
        <v>10189</v>
      </c>
      <c r="B5017" t="s">
        <v>10190</v>
      </c>
      <c r="C5017" t="str">
        <f>IFERROR(VLOOKUP(Table1[[#This Row],[Ticker]],[1]!Table1[[Symbol]:[Industry]],2,FALSE),"-")</f>
        <v>-</v>
      </c>
      <c r="D5017" t="s">
        <v>1141</v>
      </c>
    </row>
    <row r="5018" spans="1:16" hidden="1" x14ac:dyDescent="0.3">
      <c r="A5018" t="s">
        <v>10191</v>
      </c>
      <c r="B5018" t="s">
        <v>10192</v>
      </c>
      <c r="C5018" t="str">
        <f>IFERROR(VLOOKUP(Table1[[#This Row],[Ticker]],[1]!Table1[[Symbol]:[Industry]],2,FALSE),"-")</f>
        <v>-</v>
      </c>
      <c r="F5018">
        <v>0</v>
      </c>
      <c r="G5018">
        <v>-25.353764466324701</v>
      </c>
      <c r="M5018">
        <v>50</v>
      </c>
    </row>
    <row r="5019" spans="1:16" hidden="1" x14ac:dyDescent="0.3">
      <c r="A5019" t="s">
        <v>10193</v>
      </c>
      <c r="B5019" t="s">
        <v>10194</v>
      </c>
      <c r="C5019" t="str">
        <f>IFERROR(VLOOKUP(Table1[[#This Row],[Ticker]],[1]!Table1[[Symbol]:[Industry]],2,FALSE),"-")</f>
        <v>-</v>
      </c>
      <c r="D5019" t="s">
        <v>546</v>
      </c>
      <c r="F5019">
        <v>0</v>
      </c>
      <c r="G5019">
        <v>-25.353764466324701</v>
      </c>
      <c r="M5019">
        <v>50</v>
      </c>
    </row>
    <row r="5020" spans="1:16" hidden="1" x14ac:dyDescent="0.3">
      <c r="A5020" t="s">
        <v>10195</v>
      </c>
      <c r="B5020" t="s">
        <v>10196</v>
      </c>
      <c r="C5020" t="str">
        <f>IFERROR(VLOOKUP(Table1[[#This Row],[Ticker]],[1]!Table1[[Symbol]:[Industry]],2,FALSE),"-")</f>
        <v>-</v>
      </c>
      <c r="D5020" t="s">
        <v>546</v>
      </c>
      <c r="F5020">
        <v>0</v>
      </c>
      <c r="G5020">
        <v>-25.353764466324701</v>
      </c>
      <c r="M5020">
        <v>50</v>
      </c>
    </row>
    <row r="5021" spans="1:16" hidden="1" x14ac:dyDescent="0.3">
      <c r="A5021" t="s">
        <v>10197</v>
      </c>
      <c r="B5021" t="s">
        <v>10198</v>
      </c>
      <c r="C5021" t="str">
        <f>IFERROR(VLOOKUP(Table1[[#This Row],[Ticker]],[1]!Table1[[Symbol]:[Industry]],2,FALSE),"-")</f>
        <v>-</v>
      </c>
      <c r="F5021">
        <v>0</v>
      </c>
      <c r="G5021">
        <v>-25.353764466324701</v>
      </c>
      <c r="M5021">
        <v>50</v>
      </c>
    </row>
    <row r="5022" spans="1:16" hidden="1" x14ac:dyDescent="0.3">
      <c r="A5022" t="s">
        <v>10199</v>
      </c>
      <c r="B5022" t="s">
        <v>10200</v>
      </c>
      <c r="C5022" t="str">
        <f>IFERROR(VLOOKUP(Table1[[#This Row],[Ticker]],[1]!Table1[[Symbol]:[Industry]],2,FALSE),"-")</f>
        <v>-</v>
      </c>
      <c r="F5022">
        <v>0</v>
      </c>
      <c r="G5022">
        <v>-25.353764466324701</v>
      </c>
      <c r="M5022">
        <v>50</v>
      </c>
    </row>
    <row r="5023" spans="1:16" hidden="1" x14ac:dyDescent="0.3">
      <c r="A5023" t="s">
        <v>10201</v>
      </c>
      <c r="B5023" t="s">
        <v>10202</v>
      </c>
      <c r="C5023" t="str">
        <f>IFERROR(VLOOKUP(Table1[[#This Row],[Ticker]],[1]!Table1[[Symbol]:[Industry]],2,FALSE),"-")</f>
        <v>-</v>
      </c>
      <c r="D5023" t="s">
        <v>75</v>
      </c>
      <c r="F5023">
        <v>0</v>
      </c>
      <c r="G5023">
        <v>-25.353764466324701</v>
      </c>
      <c r="M5023">
        <v>50</v>
      </c>
    </row>
    <row r="5024" spans="1:16" hidden="1" x14ac:dyDescent="0.3">
      <c r="A5024" t="s">
        <v>10203</v>
      </c>
      <c r="B5024" t="s">
        <v>10204</v>
      </c>
      <c r="C5024" t="str">
        <f>IFERROR(VLOOKUP(Table1[[#This Row],[Ticker]],[1]!Table1[[Symbol]:[Industry]],2,FALSE),"-")</f>
        <v>-</v>
      </c>
      <c r="D5024" t="s">
        <v>21</v>
      </c>
      <c r="F5024">
        <v>0</v>
      </c>
      <c r="G5024">
        <v>-25.7121860209961</v>
      </c>
      <c r="M5024">
        <v>50</v>
      </c>
    </row>
    <row r="5025" spans="1:13" hidden="1" x14ac:dyDescent="0.3">
      <c r="A5025" t="s">
        <v>10205</v>
      </c>
      <c r="B5025" t="s">
        <v>10206</v>
      </c>
      <c r="C5025" t="str">
        <f>IFERROR(VLOOKUP(Table1[[#This Row],[Ticker]],[1]!Table1[[Symbol]:[Industry]],2,FALSE),"-")</f>
        <v>-</v>
      </c>
      <c r="D5025" t="s">
        <v>49</v>
      </c>
      <c r="F5025">
        <v>0</v>
      </c>
      <c r="G5025">
        <v>-25.353764466324701</v>
      </c>
      <c r="M5025">
        <v>50</v>
      </c>
    </row>
    <row r="5026" spans="1:13" hidden="1" x14ac:dyDescent="0.3">
      <c r="A5026" t="s">
        <v>10207</v>
      </c>
      <c r="B5026" t="s">
        <v>10208</v>
      </c>
      <c r="C5026" t="str">
        <f>IFERROR(VLOOKUP(Table1[[#This Row],[Ticker]],[1]!Table1[[Symbol]:[Industry]],2,FALSE),"-")</f>
        <v>-</v>
      </c>
      <c r="F5026">
        <v>0</v>
      </c>
      <c r="G5026">
        <v>-25.353764466324701</v>
      </c>
      <c r="M5026">
        <v>50</v>
      </c>
    </row>
    <row r="5027" spans="1:13" hidden="1" x14ac:dyDescent="0.3">
      <c r="A5027" t="s">
        <v>10209</v>
      </c>
      <c r="B5027" t="s">
        <v>10210</v>
      </c>
      <c r="C5027" t="str">
        <f>IFERROR(VLOOKUP(Table1[[#This Row],[Ticker]],[1]!Table1[[Symbol]:[Industry]],2,FALSE),"-")</f>
        <v>-</v>
      </c>
      <c r="D5027" t="s">
        <v>546</v>
      </c>
      <c r="F5027">
        <v>0</v>
      </c>
      <c r="G5027">
        <v>-25.353764466324701</v>
      </c>
      <c r="M5027">
        <v>50</v>
      </c>
    </row>
    <row r="5028" spans="1:13" hidden="1" x14ac:dyDescent="0.3">
      <c r="A5028" t="s">
        <v>10211</v>
      </c>
      <c r="B5028" t="s">
        <v>10212</v>
      </c>
      <c r="C5028" t="str">
        <f>IFERROR(VLOOKUP(Table1[[#This Row],[Ticker]],[1]!Table1[[Symbol]:[Industry]],2,FALSE),"-")</f>
        <v>-</v>
      </c>
      <c r="D5028" t="s">
        <v>122</v>
      </c>
      <c r="F5028">
        <v>0</v>
      </c>
      <c r="G5028">
        <v>-25.353764466324701</v>
      </c>
    </row>
    <row r="5029" spans="1:13" hidden="1" x14ac:dyDescent="0.3">
      <c r="A5029" t="s">
        <v>10213</v>
      </c>
      <c r="B5029" t="s">
        <v>10214</v>
      </c>
      <c r="C5029" t="str">
        <f>IFERROR(VLOOKUP(Table1[[#This Row],[Ticker]],[1]!Table1[[Symbol]:[Industry]],2,FALSE),"-")</f>
        <v>-</v>
      </c>
      <c r="D5029" t="s">
        <v>546</v>
      </c>
      <c r="F5029">
        <v>0</v>
      </c>
      <c r="G5029">
        <v>-25.353764466324701</v>
      </c>
      <c r="M5029">
        <v>50</v>
      </c>
    </row>
    <row r="5030" spans="1:13" hidden="1" x14ac:dyDescent="0.3">
      <c r="A5030" t="s">
        <v>10215</v>
      </c>
      <c r="B5030" t="s">
        <v>10216</v>
      </c>
      <c r="C5030" t="str">
        <f>IFERROR(VLOOKUP(Table1[[#This Row],[Ticker]],[1]!Table1[[Symbol]:[Industry]],2,FALSE),"-")</f>
        <v>-</v>
      </c>
      <c r="D5030" t="s">
        <v>140</v>
      </c>
      <c r="F5030">
        <v>0</v>
      </c>
      <c r="G5030">
        <v>-25.353764466324701</v>
      </c>
      <c r="M5030">
        <v>50</v>
      </c>
    </row>
    <row r="5031" spans="1:13" hidden="1" x14ac:dyDescent="0.3">
      <c r="A5031" t="s">
        <v>10217</v>
      </c>
      <c r="B5031" t="s">
        <v>10218</v>
      </c>
      <c r="C5031" t="str">
        <f>IFERROR(VLOOKUP(Table1[[#This Row],[Ticker]],[1]!Table1[[Symbol]:[Industry]],2,FALSE),"-")</f>
        <v>-</v>
      </c>
      <c r="D5031" t="s">
        <v>140</v>
      </c>
      <c r="F5031">
        <v>0</v>
      </c>
      <c r="G5031">
        <v>-25.353764466324701</v>
      </c>
      <c r="M5031">
        <v>50</v>
      </c>
    </row>
    <row r="5032" spans="1:13" hidden="1" x14ac:dyDescent="0.3">
      <c r="A5032" t="s">
        <v>10219</v>
      </c>
      <c r="B5032" t="s">
        <v>10220</v>
      </c>
      <c r="C5032" t="str">
        <f>IFERROR(VLOOKUP(Table1[[#This Row],[Ticker]],[1]!Table1[[Symbol]:[Industry]],2,FALSE),"-")</f>
        <v>-</v>
      </c>
      <c r="D5032" t="s">
        <v>546</v>
      </c>
      <c r="F5032">
        <v>0</v>
      </c>
      <c r="G5032">
        <v>-25.353764466324701</v>
      </c>
      <c r="M5032">
        <v>50</v>
      </c>
    </row>
    <row r="5033" spans="1:13" hidden="1" x14ac:dyDescent="0.3">
      <c r="A5033" t="s">
        <v>10221</v>
      </c>
      <c r="B5033" t="s">
        <v>10222</v>
      </c>
      <c r="C5033" t="str">
        <f>IFERROR(VLOOKUP(Table1[[#This Row],[Ticker]],[1]!Table1[[Symbol]:[Industry]],2,FALSE),"-")</f>
        <v>-</v>
      </c>
      <c r="F5033">
        <v>0</v>
      </c>
      <c r="G5033">
        <v>-25.353764466324701</v>
      </c>
      <c r="M5033">
        <v>50</v>
      </c>
    </row>
    <row r="5034" spans="1:13" hidden="1" x14ac:dyDescent="0.3">
      <c r="A5034" t="s">
        <v>10223</v>
      </c>
      <c r="B5034" t="s">
        <v>10224</v>
      </c>
      <c r="C5034" t="str">
        <f>IFERROR(VLOOKUP(Table1[[#This Row],[Ticker]],[1]!Table1[[Symbol]:[Industry]],2,FALSE),"-")</f>
        <v>-</v>
      </c>
      <c r="D5034" t="s">
        <v>401</v>
      </c>
      <c r="F5034">
        <v>0</v>
      </c>
      <c r="G5034">
        <v>-25.353764466324701</v>
      </c>
      <c r="M5034">
        <v>50</v>
      </c>
    </row>
    <row r="5035" spans="1:13" hidden="1" x14ac:dyDescent="0.3">
      <c r="A5035" t="s">
        <v>10225</v>
      </c>
      <c r="B5035" t="s">
        <v>10226</v>
      </c>
      <c r="C5035" t="str">
        <f>IFERROR(VLOOKUP(Table1[[#This Row],[Ticker]],[1]!Table1[[Symbol]:[Industry]],2,FALSE),"-")</f>
        <v>-</v>
      </c>
      <c r="D5035" t="s">
        <v>546</v>
      </c>
      <c r="F5035">
        <v>0</v>
      </c>
      <c r="G5035">
        <v>-25.353764466324701</v>
      </c>
    </row>
    <row r="5036" spans="1:13" hidden="1" x14ac:dyDescent="0.3">
      <c r="A5036" t="s">
        <v>10227</v>
      </c>
      <c r="B5036" t="s">
        <v>10228</v>
      </c>
      <c r="C5036" t="str">
        <f>IFERROR(VLOOKUP(Table1[[#This Row],[Ticker]],[1]!Table1[[Symbol]:[Industry]],2,FALSE),"-")</f>
        <v>-</v>
      </c>
      <c r="F5036">
        <v>0</v>
      </c>
      <c r="G5036">
        <v>-25.353764466324701</v>
      </c>
      <c r="M5036">
        <v>50</v>
      </c>
    </row>
    <row r="5037" spans="1:13" hidden="1" x14ac:dyDescent="0.3">
      <c r="A5037" t="s">
        <v>10229</v>
      </c>
      <c r="B5037" t="s">
        <v>10230</v>
      </c>
      <c r="C5037" t="str">
        <f>IFERROR(VLOOKUP(Table1[[#This Row],[Ticker]],[1]!Table1[[Symbol]:[Industry]],2,FALSE),"-")</f>
        <v>-</v>
      </c>
      <c r="D5037" t="s">
        <v>546</v>
      </c>
      <c r="F5037">
        <v>0</v>
      </c>
      <c r="G5037">
        <v>-25.353764466324701</v>
      </c>
      <c r="M5037">
        <v>50</v>
      </c>
    </row>
    <row r="5038" spans="1:13" hidden="1" x14ac:dyDescent="0.3">
      <c r="A5038" t="s">
        <v>10231</v>
      </c>
      <c r="B5038" t="s">
        <v>10232</v>
      </c>
      <c r="C5038" t="str">
        <f>IFERROR(VLOOKUP(Table1[[#This Row],[Ticker]],[1]!Table1[[Symbol]:[Industry]],2,FALSE),"-")</f>
        <v>-</v>
      </c>
      <c r="D5038" t="s">
        <v>122</v>
      </c>
      <c r="F5038">
        <v>0</v>
      </c>
      <c r="G5038">
        <v>-25.353764466324701</v>
      </c>
      <c r="M5038">
        <v>50</v>
      </c>
    </row>
    <row r="5039" spans="1:13" hidden="1" x14ac:dyDescent="0.3">
      <c r="A5039" t="s">
        <v>10233</v>
      </c>
      <c r="B5039" t="s">
        <v>10234</v>
      </c>
      <c r="C5039" t="str">
        <f>IFERROR(VLOOKUP(Table1[[#This Row],[Ticker]],[1]!Table1[[Symbol]:[Industry]],2,FALSE),"-")</f>
        <v>-</v>
      </c>
      <c r="D5039" t="s">
        <v>59</v>
      </c>
      <c r="F5039">
        <v>0</v>
      </c>
      <c r="G5039">
        <v>-25.353764466324701</v>
      </c>
      <c r="M5039">
        <v>50</v>
      </c>
    </row>
    <row r="5040" spans="1:13" hidden="1" x14ac:dyDescent="0.3">
      <c r="A5040" t="s">
        <v>10235</v>
      </c>
      <c r="B5040" t="s">
        <v>10236</v>
      </c>
      <c r="C5040" t="str">
        <f>IFERROR(VLOOKUP(Table1[[#This Row],[Ticker]],[1]!Table1[[Symbol]:[Industry]],2,FALSE),"-")</f>
        <v>-</v>
      </c>
      <c r="D5040" t="s">
        <v>653</v>
      </c>
      <c r="F5040">
        <v>0</v>
      </c>
      <c r="G5040">
        <v>-25.353764466324701</v>
      </c>
      <c r="M5040">
        <v>50</v>
      </c>
    </row>
    <row r="5041" spans="1:16" hidden="1" x14ac:dyDescent="0.3">
      <c r="A5041" t="s">
        <v>10237</v>
      </c>
      <c r="B5041" t="s">
        <v>10238</v>
      </c>
      <c r="C5041" t="str">
        <f>IFERROR(VLOOKUP(Table1[[#This Row],[Ticker]],[1]!Table1[[Symbol]:[Industry]],2,FALSE),"-")</f>
        <v>-</v>
      </c>
      <c r="D5041" t="s">
        <v>216</v>
      </c>
      <c r="F5041">
        <v>0</v>
      </c>
      <c r="G5041">
        <v>-25.353764466324701</v>
      </c>
      <c r="M5041">
        <v>50</v>
      </c>
    </row>
    <row r="5042" spans="1:16" hidden="1" x14ac:dyDescent="0.3">
      <c r="A5042" t="s">
        <v>10239</v>
      </c>
      <c r="B5042" t="s">
        <v>10240</v>
      </c>
      <c r="C5042" t="str">
        <f>IFERROR(VLOOKUP(Table1[[#This Row],[Ticker]],[1]!Table1[[Symbol]:[Industry]],2,FALSE),"-")</f>
        <v>-</v>
      </c>
      <c r="D5042" t="s">
        <v>216</v>
      </c>
      <c r="F5042">
        <v>0</v>
      </c>
      <c r="G5042">
        <v>-25.353764466324701</v>
      </c>
      <c r="M5042">
        <v>50</v>
      </c>
    </row>
    <row r="5043" spans="1:16" hidden="1" x14ac:dyDescent="0.3">
      <c r="A5043" t="s">
        <v>10241</v>
      </c>
      <c r="B5043" t="s">
        <v>10242</v>
      </c>
      <c r="C5043" t="str">
        <f>IFERROR(VLOOKUP(Table1[[#This Row],[Ticker]],[1]!Table1[[Symbol]:[Industry]],2,FALSE),"-")</f>
        <v>-</v>
      </c>
      <c r="F5043">
        <v>0</v>
      </c>
      <c r="G5043">
        <v>-25.353764466324701</v>
      </c>
      <c r="M5043">
        <v>50</v>
      </c>
    </row>
    <row r="5044" spans="1:16" hidden="1" x14ac:dyDescent="0.3">
      <c r="A5044" t="s">
        <v>10243</v>
      </c>
      <c r="B5044" t="s">
        <v>10244</v>
      </c>
      <c r="C5044" t="str">
        <f>IFERROR(VLOOKUP(Table1[[#This Row],[Ticker]],[1]!Table1[[Symbol]:[Industry]],2,FALSE),"-")</f>
        <v>-</v>
      </c>
      <c r="F5044">
        <v>25.5</v>
      </c>
      <c r="G5044">
        <v>-9.9502246723883392</v>
      </c>
      <c r="H5044">
        <v>1.7306277852290901</v>
      </c>
      <c r="I5044">
        <v>-11.570190621216501</v>
      </c>
      <c r="J5044">
        <v>0.45143758765778003</v>
      </c>
      <c r="N5044">
        <v>1</v>
      </c>
    </row>
    <row r="5045" spans="1:16" hidden="1" x14ac:dyDescent="0.3">
      <c r="A5045" t="s">
        <v>10245</v>
      </c>
      <c r="B5045" t="s">
        <v>10246</v>
      </c>
      <c r="C5045" t="str">
        <f>IFERROR(VLOOKUP(Table1[[#This Row],[Ticker]],[1]!Table1[[Symbol]:[Industry]],2,FALSE),"-")</f>
        <v>-</v>
      </c>
      <c r="F5045">
        <v>0</v>
      </c>
      <c r="G5045">
        <v>-25.353764466324701</v>
      </c>
      <c r="M5045">
        <v>50</v>
      </c>
    </row>
    <row r="5046" spans="1:16" hidden="1" x14ac:dyDescent="0.3">
      <c r="A5046" t="s">
        <v>10247</v>
      </c>
      <c r="B5046" t="s">
        <v>10248</v>
      </c>
      <c r="C5046" t="str">
        <f>IFERROR(VLOOKUP(Table1[[#This Row],[Ticker]],[1]!Table1[[Symbol]:[Industry]],2,FALSE),"-")</f>
        <v>-</v>
      </c>
      <c r="D5046" t="s">
        <v>328</v>
      </c>
      <c r="F5046">
        <v>0</v>
      </c>
      <c r="G5046">
        <v>-25.353764466324701</v>
      </c>
      <c r="M5046">
        <v>50</v>
      </c>
    </row>
    <row r="5047" spans="1:16" hidden="1" x14ac:dyDescent="0.3">
      <c r="A5047" t="s">
        <v>10249</v>
      </c>
      <c r="B5047" t="s">
        <v>10250</v>
      </c>
      <c r="C5047" t="str">
        <f>IFERROR(VLOOKUP(Table1[[#This Row],[Ticker]],[1]!Table1[[Symbol]:[Industry]],2,FALSE),"-")</f>
        <v>-</v>
      </c>
      <c r="D5047" t="s">
        <v>242</v>
      </c>
      <c r="F5047">
        <v>0</v>
      </c>
      <c r="G5047">
        <v>-25.353764466324701</v>
      </c>
      <c r="M5047">
        <v>50</v>
      </c>
    </row>
    <row r="5048" spans="1:16" hidden="1" x14ac:dyDescent="0.3">
      <c r="A5048" t="s">
        <v>10251</v>
      </c>
      <c r="B5048" t="s">
        <v>10252</v>
      </c>
      <c r="C5048" t="str">
        <f>IFERROR(VLOOKUP(Table1[[#This Row],[Ticker]],[1]!Table1[[Symbol]:[Industry]],2,FALSE),"-")</f>
        <v>-</v>
      </c>
      <c r="D5048" t="s">
        <v>46</v>
      </c>
    </row>
    <row r="5049" spans="1:16" hidden="1" x14ac:dyDescent="0.3">
      <c r="A5049" t="s">
        <v>27</v>
      </c>
      <c r="B5049" t="s">
        <v>10253</v>
      </c>
      <c r="C5049" t="str">
        <f>IFERROR(VLOOKUP(Table1[[#This Row],[Ticker]],[1]!Table1[[Symbol]:[Industry]],2,FALSE),"-")</f>
        <v>-</v>
      </c>
      <c r="D5049" t="s">
        <v>29</v>
      </c>
      <c r="F5049">
        <v>1027.5</v>
      </c>
      <c r="G5049">
        <v>92.106721372224101</v>
      </c>
      <c r="H5049">
        <v>-3.2889155584520902</v>
      </c>
      <c r="I5049">
        <v>43.643431664339403</v>
      </c>
      <c r="J5049">
        <v>-6.6427089065074796</v>
      </c>
      <c r="K5049">
        <v>981.86460196282201</v>
      </c>
      <c r="L5049">
        <v>786.10958318810901</v>
      </c>
      <c r="N5049">
        <v>1.4225703862827801</v>
      </c>
      <c r="O5049">
        <v>14.5206812652068</v>
      </c>
      <c r="P5049">
        <v>124.835886214442</v>
      </c>
    </row>
    <row r="5050" spans="1:16" hidden="1" x14ac:dyDescent="0.3">
      <c r="A5050" t="s">
        <v>10254</v>
      </c>
      <c r="B5050" t="s">
        <v>10255</v>
      </c>
      <c r="C5050" t="str">
        <f>IFERROR(VLOOKUP(Table1[[#This Row],[Ticker]],[1]!Table1[[Symbol]:[Industry]],2,FALSE),"-")</f>
        <v>-</v>
      </c>
      <c r="F5050">
        <v>127.15</v>
      </c>
      <c r="G5050">
        <v>71.625321513535795</v>
      </c>
      <c r="H5050">
        <v>3.7090452106292702</v>
      </c>
      <c r="I5050">
        <v>80.066474079171002</v>
      </c>
      <c r="J5050">
        <v>0.28348912114503</v>
      </c>
      <c r="K5050">
        <v>110.780147815191</v>
      </c>
      <c r="L5050">
        <v>89.125353365199999</v>
      </c>
      <c r="N5050">
        <v>1.1604003795319899</v>
      </c>
      <c r="O5050">
        <v>4.4828942194258703</v>
      </c>
      <c r="P5050">
        <v>108.10147299509001</v>
      </c>
    </row>
    <row r="5051" spans="1:16" hidden="1" x14ac:dyDescent="0.3">
      <c r="A5051" t="s">
        <v>10256</v>
      </c>
      <c r="B5051" t="s">
        <v>10257</v>
      </c>
      <c r="C5051" t="str">
        <f>IFERROR(VLOOKUP(Table1[[#This Row],[Ticker]],[1]!Table1[[Symbol]:[Industry]],2,FALSE),"-")</f>
        <v>-</v>
      </c>
      <c r="F5051">
        <v>0</v>
      </c>
      <c r="G5051">
        <v>-25.353764466324701</v>
      </c>
      <c r="M5051">
        <v>50</v>
      </c>
    </row>
    <row r="5052" spans="1:16" hidden="1" x14ac:dyDescent="0.3">
      <c r="A5052" t="s">
        <v>10258</v>
      </c>
      <c r="B5052" t="s">
        <v>10259</v>
      </c>
      <c r="C5052" t="str">
        <f>IFERROR(VLOOKUP(Table1[[#This Row],[Ticker]],[1]!Table1[[Symbol]:[Industry]],2,FALSE),"-")</f>
        <v>-</v>
      </c>
      <c r="D5052" t="s">
        <v>46</v>
      </c>
    </row>
    <row r="5053" spans="1:16" hidden="1" x14ac:dyDescent="0.3">
      <c r="A5053" t="s">
        <v>10260</v>
      </c>
      <c r="B5053" t="s">
        <v>10261</v>
      </c>
      <c r="C5053" t="str">
        <f>IFERROR(VLOOKUP(Table1[[#This Row],[Ticker]],[1]!Table1[[Symbol]:[Industry]],2,FALSE),"-")</f>
        <v>-</v>
      </c>
      <c r="D5053" t="s">
        <v>89</v>
      </c>
      <c r="F5053">
        <v>100.9</v>
      </c>
      <c r="G5053">
        <v>-25.353764466324701</v>
      </c>
      <c r="H5053">
        <v>-8.3835283182494091</v>
      </c>
      <c r="I5053">
        <v>-12.887098769670599</v>
      </c>
      <c r="J5053">
        <v>-2.1591482916917899</v>
      </c>
      <c r="K5053">
        <v>86.548721558156501</v>
      </c>
      <c r="N5053">
        <v>3.0909090909090899</v>
      </c>
      <c r="O5053">
        <v>0.89197224975221501</v>
      </c>
    </row>
    <row r="5054" spans="1:16" hidden="1" x14ac:dyDescent="0.3">
      <c r="A5054" t="s">
        <v>10262</v>
      </c>
      <c r="B5054" t="s">
        <v>10263</v>
      </c>
      <c r="C5054" t="str">
        <f>IFERROR(VLOOKUP(Table1[[#This Row],[Ticker]],[1]!Table1[[Symbol]:[Industry]],2,FALSE),"-")</f>
        <v>-</v>
      </c>
      <c r="D5054" t="s">
        <v>718</v>
      </c>
      <c r="F5054">
        <v>25.29</v>
      </c>
      <c r="G5054">
        <v>2.8916716391519501</v>
      </c>
      <c r="H5054">
        <v>3.61166923686954</v>
      </c>
      <c r="I5054">
        <v>-1.7108186928673399</v>
      </c>
      <c r="J5054">
        <v>0.37883085098487301</v>
      </c>
      <c r="K5054">
        <v>24.079557997445399</v>
      </c>
      <c r="L5054">
        <v>22.388988057283999</v>
      </c>
      <c r="N5054">
        <v>0.66487186877620996</v>
      </c>
      <c r="O5054">
        <v>0.316330565440892</v>
      </c>
      <c r="P5054">
        <v>53.272727272727202</v>
      </c>
    </row>
    <row r="5055" spans="1:16" hidden="1" x14ac:dyDescent="0.3">
      <c r="A5055" t="s">
        <v>10264</v>
      </c>
      <c r="B5055" t="s">
        <v>10265</v>
      </c>
      <c r="C5055" t="str">
        <f>IFERROR(VLOOKUP(Table1[[#This Row],[Ticker]],[1]!Table1[[Symbol]:[Industry]],2,FALSE),"-")</f>
        <v>-</v>
      </c>
      <c r="D5055" t="s">
        <v>718</v>
      </c>
      <c r="F5055">
        <v>89.53</v>
      </c>
      <c r="G5055">
        <v>2.2215583457269301</v>
      </c>
      <c r="H5055">
        <v>-6.4010385224127697</v>
      </c>
      <c r="I5055">
        <v>13.248806364879901</v>
      </c>
      <c r="J5055">
        <v>2.3100408324413602</v>
      </c>
      <c r="K5055">
        <v>86.049725343876801</v>
      </c>
      <c r="L5055">
        <v>78.254954750813297</v>
      </c>
      <c r="N5055">
        <v>0.78612617848142397</v>
      </c>
      <c r="O5055">
        <v>5.0485870657879897</v>
      </c>
      <c r="P5055">
        <v>32.853539100756699</v>
      </c>
    </row>
    <row r="5056" spans="1:16" hidden="1" x14ac:dyDescent="0.3">
      <c r="A5056" t="s">
        <v>10266</v>
      </c>
      <c r="B5056" t="s">
        <v>10267</v>
      </c>
      <c r="C5056" t="str">
        <f>IFERROR(VLOOKUP(Table1[[#This Row],[Ticker]],[1]!Table1[[Symbol]:[Industry]],2,FALSE),"-")</f>
        <v>-</v>
      </c>
      <c r="D5056" t="s">
        <v>1318</v>
      </c>
      <c r="F5056">
        <v>232.6</v>
      </c>
      <c r="G5056">
        <v>-17.966876193009799</v>
      </c>
      <c r="H5056">
        <v>-6.9533727054801897</v>
      </c>
      <c r="I5056">
        <v>-7.3272551590186401</v>
      </c>
      <c r="J5056">
        <v>-1.42569666584619</v>
      </c>
      <c r="K5056">
        <v>230.33937134207699</v>
      </c>
      <c r="L5056">
        <v>223.69550907278801</v>
      </c>
      <c r="N5056">
        <v>0.25967660286496302</v>
      </c>
      <c r="O5056">
        <v>0.35683576956149199</v>
      </c>
      <c r="P5056">
        <v>7.6801999907411602</v>
      </c>
    </row>
    <row r="5057" spans="1:16" hidden="1" x14ac:dyDescent="0.3">
      <c r="A5057" t="s">
        <v>10268</v>
      </c>
      <c r="B5057" t="s">
        <v>10269</v>
      </c>
      <c r="C5057" t="str">
        <f>IFERROR(VLOOKUP(Table1[[#This Row],[Ticker]],[1]!Table1[[Symbol]:[Industry]],2,FALSE),"-")</f>
        <v>-</v>
      </c>
      <c r="D5057" t="s">
        <v>718</v>
      </c>
      <c r="F5057">
        <v>1131.49</v>
      </c>
      <c r="G5057">
        <v>-17.576388866233199</v>
      </c>
      <c r="H5057">
        <v>-6.3380693920432902</v>
      </c>
      <c r="I5057">
        <v>-7.0400720386471498</v>
      </c>
      <c r="J5057">
        <v>-1.18544339160586</v>
      </c>
      <c r="K5057">
        <v>1119.11139697054</v>
      </c>
      <c r="L5057">
        <v>1092.16848200653</v>
      </c>
      <c r="N5057">
        <v>0.28407600237575997</v>
      </c>
      <c r="O5057">
        <v>11.5873759379225</v>
      </c>
      <c r="P5057">
        <v>31.769323038582002</v>
      </c>
    </row>
    <row r="5058" spans="1:16" hidden="1" x14ac:dyDescent="0.3">
      <c r="A5058" t="s">
        <v>10270</v>
      </c>
      <c r="B5058" t="s">
        <v>10271</v>
      </c>
      <c r="C5058" t="str">
        <f>IFERROR(VLOOKUP(Table1[[#This Row],[Ticker]],[1]!Table1[[Symbol]:[Industry]],2,FALSE),"-")</f>
        <v>-</v>
      </c>
      <c r="D5058" t="s">
        <v>718</v>
      </c>
      <c r="F5058">
        <v>94.1</v>
      </c>
      <c r="G5058">
        <v>28.832701206295202</v>
      </c>
      <c r="H5058">
        <v>-2.4821215032503798</v>
      </c>
      <c r="I5058">
        <v>9.7462437229851204</v>
      </c>
      <c r="J5058">
        <v>0.21521892985386101</v>
      </c>
      <c r="K5058">
        <v>90.175938578585701</v>
      </c>
      <c r="L5058">
        <v>80.375823314116801</v>
      </c>
      <c r="N5058">
        <v>0.97526973613930101</v>
      </c>
      <c r="O5058">
        <v>0.95642933049946399</v>
      </c>
      <c r="P5058">
        <v>55.537190082644599</v>
      </c>
    </row>
    <row r="5059" spans="1:16" hidden="1" x14ac:dyDescent="0.3">
      <c r="A5059" t="s">
        <v>10272</v>
      </c>
      <c r="B5059" t="s">
        <v>10273</v>
      </c>
      <c r="C5059" t="str">
        <f>IFERROR(VLOOKUP(Table1[[#This Row],[Ticker]],[1]!Table1[[Symbol]:[Industry]],2,FALSE),"-")</f>
        <v>-</v>
      </c>
      <c r="D5059" t="s">
        <v>718</v>
      </c>
      <c r="F5059">
        <v>53.56</v>
      </c>
      <c r="G5059">
        <v>-6.4108375287275496</v>
      </c>
      <c r="H5059">
        <v>-0.49408366824830802</v>
      </c>
      <c r="I5059">
        <v>-1.4560567013078001</v>
      </c>
      <c r="J5059">
        <v>-1.14507113273501</v>
      </c>
      <c r="K5059">
        <v>50.825992025782398</v>
      </c>
      <c r="L5059">
        <v>47.779997639346099</v>
      </c>
      <c r="N5059">
        <v>0.21872210118634899</v>
      </c>
      <c r="O5059">
        <v>10.007468259895401</v>
      </c>
      <c r="P5059">
        <v>48.201438848920802</v>
      </c>
    </row>
    <row r="5060" spans="1:16" hidden="1" x14ac:dyDescent="0.3">
      <c r="A5060" t="s">
        <v>10274</v>
      </c>
      <c r="B5060" t="s">
        <v>10275</v>
      </c>
      <c r="C5060" t="str">
        <f>IFERROR(VLOOKUP(Table1[[#This Row],[Ticker]],[1]!Table1[[Symbol]:[Industry]],2,FALSE),"-")</f>
        <v>-</v>
      </c>
      <c r="D5060" t="s">
        <v>1318</v>
      </c>
      <c r="F5060">
        <v>999.99</v>
      </c>
      <c r="G5060">
        <v>-25.353764466324701</v>
      </c>
      <c r="H5060">
        <v>-7.4994418742415601</v>
      </c>
      <c r="I5060">
        <v>-12.004012325662799</v>
      </c>
      <c r="J5060">
        <v>-1.27606184768394</v>
      </c>
      <c r="K5060">
        <v>999.99771504423597</v>
      </c>
      <c r="L5060">
        <v>999.99870288669899</v>
      </c>
      <c r="N5060">
        <v>1.24631608978397</v>
      </c>
      <c r="O5060">
        <v>4.5000450004500001</v>
      </c>
      <c r="P5060">
        <v>9.9099099099109106E-2</v>
      </c>
    </row>
    <row r="5061" spans="1:16" hidden="1" x14ac:dyDescent="0.3">
      <c r="A5061" t="s">
        <v>10276</v>
      </c>
      <c r="B5061" t="s">
        <v>10277</v>
      </c>
      <c r="C5061" t="str">
        <f>IFERROR(VLOOKUP(Table1[[#This Row],[Ticker]],[1]!Table1[[Symbol]:[Industry]],2,FALSE),"-")</f>
        <v>-</v>
      </c>
      <c r="D5061" t="s">
        <v>718</v>
      </c>
      <c r="F5061">
        <v>178.19</v>
      </c>
      <c r="G5061">
        <v>41.393672625939899</v>
      </c>
      <c r="H5061">
        <v>4.9759189701661199</v>
      </c>
      <c r="I5061">
        <v>11.559847392803301</v>
      </c>
      <c r="J5061">
        <v>1.6996732786404101</v>
      </c>
      <c r="K5061">
        <v>163.98069136426099</v>
      </c>
      <c r="L5061">
        <v>144.53408452982501</v>
      </c>
      <c r="N5061">
        <v>0.82379782942159097</v>
      </c>
      <c r="O5061">
        <v>0.70711038778830104</v>
      </c>
      <c r="P5061">
        <v>66.610565684899399</v>
      </c>
    </row>
    <row r="5062" spans="1:16" hidden="1" x14ac:dyDescent="0.3">
      <c r="A5062" t="s">
        <v>10278</v>
      </c>
      <c r="B5062" t="s">
        <v>10279</v>
      </c>
      <c r="C5062" t="str">
        <f>IFERROR(VLOOKUP(Table1[[#This Row],[Ticker]],[1]!Table1[[Symbol]:[Industry]],2,FALSE),"-")</f>
        <v>-</v>
      </c>
      <c r="D5062" t="s">
        <v>718</v>
      </c>
      <c r="F5062">
        <v>21.49</v>
      </c>
      <c r="G5062">
        <v>33.7488594323058</v>
      </c>
      <c r="H5062">
        <v>-3.0770195043558601E-2</v>
      </c>
      <c r="I5062">
        <v>10.4471301244796</v>
      </c>
      <c r="J5062">
        <v>1.3086702097323299</v>
      </c>
      <c r="K5062">
        <v>19.964596080340201</v>
      </c>
      <c r="L5062">
        <v>17.6134589642507</v>
      </c>
      <c r="N5062">
        <v>0.65484058840591097</v>
      </c>
      <c r="O5062">
        <v>0.511865984178694</v>
      </c>
      <c r="P5062">
        <v>61.587906224800101</v>
      </c>
    </row>
    <row r="5063" spans="1:16" hidden="1" x14ac:dyDescent="0.3">
      <c r="A5063" t="s">
        <v>10280</v>
      </c>
      <c r="B5063" t="s">
        <v>10281</v>
      </c>
      <c r="C5063" t="str">
        <f>IFERROR(VLOOKUP(Table1[[#This Row],[Ticker]],[1]!Table1[[Symbol]:[Industry]],2,FALSE),"-")</f>
        <v>-</v>
      </c>
      <c r="D5063" t="s">
        <v>718</v>
      </c>
      <c r="F5063">
        <v>36.880000000000003</v>
      </c>
      <c r="G5063">
        <v>16.450458182427599</v>
      </c>
      <c r="H5063">
        <v>-0.346283524082934</v>
      </c>
      <c r="I5063">
        <v>6.3158840490564696</v>
      </c>
      <c r="J5063">
        <v>2.14921432158107</v>
      </c>
      <c r="K5063">
        <v>34.719266681552398</v>
      </c>
      <c r="L5063">
        <v>31.725966441100201</v>
      </c>
      <c r="N5063">
        <v>0.48239404003188102</v>
      </c>
      <c r="O5063">
        <v>0.732104121475041</v>
      </c>
      <c r="P5063">
        <v>44.570756566052502</v>
      </c>
    </row>
    <row r="5064" spans="1:16" hidden="1" x14ac:dyDescent="0.3">
      <c r="A5064" t="s">
        <v>10282</v>
      </c>
      <c r="B5064" t="s">
        <v>10283</v>
      </c>
      <c r="C5064" t="str">
        <f>IFERROR(VLOOKUP(Table1[[#This Row],[Ticker]],[1]!Table1[[Symbol]:[Industry]],2,FALSE),"-")</f>
        <v>-</v>
      </c>
      <c r="D5064" t="s">
        <v>1637</v>
      </c>
      <c r="F5064">
        <v>71.86</v>
      </c>
      <c r="G5064">
        <v>-1.50496721546561</v>
      </c>
      <c r="H5064">
        <v>-6.28526708954581</v>
      </c>
      <c r="I5064">
        <v>2.4601925166436498</v>
      </c>
      <c r="J5064">
        <v>-0.26054867310313801</v>
      </c>
      <c r="K5064">
        <v>70.820557474096304</v>
      </c>
      <c r="L5064">
        <v>66.218825742193104</v>
      </c>
      <c r="N5064">
        <v>0.60177565644374598</v>
      </c>
      <c r="O5064">
        <v>14.110770943501199</v>
      </c>
      <c r="P5064">
        <v>48.9326424870466</v>
      </c>
    </row>
    <row r="5065" spans="1:16" hidden="1" x14ac:dyDescent="0.3">
      <c r="A5065" t="s">
        <v>10284</v>
      </c>
      <c r="B5065" t="s">
        <v>10285</v>
      </c>
      <c r="C5065" t="str">
        <f>IFERROR(VLOOKUP(Table1[[#This Row],[Ticker]],[1]!Table1[[Symbol]:[Industry]],2,FALSE),"-")</f>
        <v>-</v>
      </c>
      <c r="D5065" t="s">
        <v>718</v>
      </c>
      <c r="F5065">
        <v>1000</v>
      </c>
      <c r="G5065">
        <v>-25.3527644563246</v>
      </c>
      <c r="H5065">
        <v>-7.4984418642414603</v>
      </c>
      <c r="I5065">
        <v>-12.0020123156627</v>
      </c>
      <c r="J5065">
        <v>-1.27606183768404</v>
      </c>
      <c r="K5065">
        <v>999.99833006710298</v>
      </c>
      <c r="L5065">
        <v>999.99854502947505</v>
      </c>
      <c r="N5065">
        <v>0.71146887041201501</v>
      </c>
      <c r="O5065">
        <v>3</v>
      </c>
      <c r="P5065">
        <v>0.59957345780854399</v>
      </c>
    </row>
    <row r="5066" spans="1:16" hidden="1" x14ac:dyDescent="0.3">
      <c r="A5066" t="s">
        <v>10286</v>
      </c>
      <c r="B5066" t="s">
        <v>10287</v>
      </c>
      <c r="C5066" t="str">
        <f>IFERROR(VLOOKUP(Table1[[#This Row],[Ticker]],[1]!Table1[[Symbol]:[Industry]],2,FALSE),"-")</f>
        <v>-</v>
      </c>
      <c r="D5066" t="s">
        <v>718</v>
      </c>
      <c r="F5066">
        <v>74.209999999999994</v>
      </c>
      <c r="G5066">
        <v>43.050587301580897</v>
      </c>
      <c r="H5066">
        <v>-8.1345770093766898</v>
      </c>
      <c r="I5066">
        <v>14.462563679790399</v>
      </c>
      <c r="J5066">
        <v>-1.6544142389588401</v>
      </c>
      <c r="K5066">
        <v>73.371590617247605</v>
      </c>
      <c r="L5066">
        <v>64.093133073940507</v>
      </c>
      <c r="N5066">
        <v>1.03628222207123</v>
      </c>
      <c r="O5066">
        <v>16.830615819970301</v>
      </c>
      <c r="P5066">
        <v>70.284534189995398</v>
      </c>
    </row>
    <row r="5067" spans="1:16" hidden="1" x14ac:dyDescent="0.3">
      <c r="A5067" t="s">
        <v>10288</v>
      </c>
      <c r="B5067" t="s">
        <v>10289</v>
      </c>
      <c r="C5067" t="str">
        <f>IFERROR(VLOOKUP(Table1[[#This Row],[Ticker]],[1]!Table1[[Symbol]:[Industry]],2,FALSE),"-")</f>
        <v>-</v>
      </c>
      <c r="D5067" t="s">
        <v>718</v>
      </c>
      <c r="F5067">
        <v>80.959999999999994</v>
      </c>
      <c r="G5067">
        <v>-1.9033827869354001</v>
      </c>
      <c r="H5067">
        <v>1.9605662459370701</v>
      </c>
      <c r="I5067">
        <v>-0.148908982197763</v>
      </c>
      <c r="J5067">
        <v>-0.175061847683951</v>
      </c>
      <c r="K5067">
        <v>77.213412920590102</v>
      </c>
      <c r="L5067">
        <v>72.373429284723102</v>
      </c>
      <c r="N5067">
        <v>1.2214398413304901</v>
      </c>
      <c r="O5067">
        <v>4.9901185770750898</v>
      </c>
      <c r="P5067">
        <v>28.610007942811698</v>
      </c>
    </row>
    <row r="5068" spans="1:16" hidden="1" x14ac:dyDescent="0.3">
      <c r="A5068" t="s">
        <v>10290</v>
      </c>
      <c r="B5068" t="s">
        <v>10291</v>
      </c>
      <c r="C5068" t="str">
        <f>IFERROR(VLOOKUP(Table1[[#This Row],[Ticker]],[1]!Table1[[Symbol]:[Industry]],2,FALSE),"-")</f>
        <v>-</v>
      </c>
      <c r="D5068" t="s">
        <v>718</v>
      </c>
      <c r="F5068">
        <v>194.85</v>
      </c>
      <c r="G5068">
        <v>7.1972559418385398</v>
      </c>
      <c r="H5068">
        <v>0.20774044620041901</v>
      </c>
      <c r="I5068">
        <v>0.13441861356371501</v>
      </c>
      <c r="J5068">
        <v>-0.62973402114806498</v>
      </c>
      <c r="K5068">
        <v>187.187671011166</v>
      </c>
      <c r="L5068">
        <v>172.44033431521001</v>
      </c>
      <c r="N5068">
        <v>2.0285813780182802</v>
      </c>
      <c r="O5068">
        <v>1.5293815755709601</v>
      </c>
      <c r="P5068">
        <v>38.1131273036574</v>
      </c>
    </row>
    <row r="5069" spans="1:16" hidden="1" x14ac:dyDescent="0.3">
      <c r="A5069" t="s">
        <v>10292</v>
      </c>
      <c r="B5069" t="s">
        <v>10293</v>
      </c>
      <c r="C5069" t="str">
        <f>IFERROR(VLOOKUP(Table1[[#This Row],[Ticker]],[1]!Table1[[Symbol]:[Industry]],2,FALSE),"-")</f>
        <v>-</v>
      </c>
      <c r="F5069">
        <v>0</v>
      </c>
      <c r="G5069">
        <v>-25.353764466324701</v>
      </c>
    </row>
    <row r="5070" spans="1:16" hidden="1" x14ac:dyDescent="0.3">
      <c r="A5070" t="s">
        <v>10294</v>
      </c>
      <c r="B5070" t="s">
        <v>10295</v>
      </c>
      <c r="C5070" t="str">
        <f>IFERROR(VLOOKUP(Table1[[#This Row],[Ticker]],[1]!Table1[[Symbol]:[Industry]],2,FALSE),"-")</f>
        <v>-</v>
      </c>
      <c r="D5070" t="s">
        <v>1318</v>
      </c>
      <c r="F5070">
        <v>26.78</v>
      </c>
      <c r="G5070">
        <v>-16.4288151762638</v>
      </c>
      <c r="H5070">
        <v>-6.3148793981238702</v>
      </c>
      <c r="I5070">
        <v>-4.5391278954862404</v>
      </c>
      <c r="J5070">
        <v>-0.93402357561119098</v>
      </c>
      <c r="K5070">
        <v>26.149371268593399</v>
      </c>
      <c r="L5070">
        <v>25.542332409609799</v>
      </c>
      <c r="N5070">
        <v>2.9408727313796099</v>
      </c>
      <c r="O5070">
        <v>11.2770724421209</v>
      </c>
      <c r="P5070">
        <v>13.043478260869501</v>
      </c>
    </row>
    <row r="5071" spans="1:16" hidden="1" x14ac:dyDescent="0.3">
      <c r="A5071" t="s">
        <v>10296</v>
      </c>
      <c r="B5071" t="s">
        <v>10297</v>
      </c>
      <c r="C5071" t="str">
        <f>IFERROR(VLOOKUP(Table1[[#This Row],[Ticker]],[1]!Table1[[Symbol]:[Industry]],2,FALSE),"-")</f>
        <v>-</v>
      </c>
      <c r="D5071" t="s">
        <v>718</v>
      </c>
      <c r="F5071">
        <v>91.46</v>
      </c>
      <c r="G5071">
        <v>4.41035276026569</v>
      </c>
      <c r="H5071">
        <v>-6.9130938268911901</v>
      </c>
      <c r="I5071">
        <v>15.3786032732229</v>
      </c>
      <c r="J5071">
        <v>1.1353909570017899</v>
      </c>
      <c r="K5071">
        <v>87.675077192784002</v>
      </c>
      <c r="L5071">
        <v>79.547972503376798</v>
      </c>
      <c r="N5071">
        <v>0.73803009060711</v>
      </c>
      <c r="O5071">
        <v>4.9639186529630601</v>
      </c>
      <c r="P5071">
        <v>34.5</v>
      </c>
    </row>
    <row r="5072" spans="1:16" hidden="1" x14ac:dyDescent="0.3">
      <c r="A5072" t="s">
        <v>10298</v>
      </c>
      <c r="B5072" t="s">
        <v>10299</v>
      </c>
      <c r="C5072" t="str">
        <f>IFERROR(VLOOKUP(Table1[[#This Row],[Ticker]],[1]!Table1[[Symbol]:[Industry]],2,FALSE),"-")</f>
        <v>-</v>
      </c>
      <c r="D5072" t="s">
        <v>1637</v>
      </c>
      <c r="F5072">
        <v>72</v>
      </c>
      <c r="G5072">
        <v>-1.70337886221159</v>
      </c>
      <c r="H5072">
        <v>-8.7355358173812494</v>
      </c>
      <c r="I5072">
        <v>3.51118629458426</v>
      </c>
      <c r="J5072">
        <v>0.43639501228775601</v>
      </c>
      <c r="K5072">
        <v>70.838237003866197</v>
      </c>
      <c r="L5072">
        <v>66.062228523282599</v>
      </c>
      <c r="N5072">
        <v>1.14639352409569</v>
      </c>
      <c r="O5072">
        <v>5.0833333333333197</v>
      </c>
      <c r="P5072">
        <v>30.909090909090899</v>
      </c>
    </row>
    <row r="5073" spans="1:16" hidden="1" x14ac:dyDescent="0.3">
      <c r="A5073" t="s">
        <v>10300</v>
      </c>
      <c r="B5073" t="s">
        <v>10301</v>
      </c>
      <c r="C5073" t="str">
        <f>IFERROR(VLOOKUP(Table1[[#This Row],[Ticker]],[1]!Table1[[Symbol]:[Industry]],2,FALSE),"-")</f>
        <v>-</v>
      </c>
      <c r="F5073">
        <v>369</v>
      </c>
      <c r="G5073">
        <v>91.705059063087006</v>
      </c>
      <c r="H5073">
        <v>81.963972759904706</v>
      </c>
      <c r="I5073">
        <v>54.325588080016701</v>
      </c>
      <c r="J5073">
        <v>34.529133956511799</v>
      </c>
      <c r="K5073">
        <v>257.54160468572502</v>
      </c>
      <c r="L5073">
        <v>231.16040175534101</v>
      </c>
      <c r="N5073">
        <v>3.4809084527515202</v>
      </c>
      <c r="O5073">
        <v>16.3143631436314</v>
      </c>
      <c r="P5073">
        <v>149.32432432432401</v>
      </c>
    </row>
    <row r="5074" spans="1:16" hidden="1" x14ac:dyDescent="0.3">
      <c r="A5074" t="s">
        <v>10302</v>
      </c>
      <c r="B5074" t="s">
        <v>10303</v>
      </c>
      <c r="C5074" t="str">
        <f>IFERROR(VLOOKUP(Table1[[#This Row],[Ticker]],[1]!Table1[[Symbol]:[Industry]],2,FALSE),"-")</f>
        <v>-</v>
      </c>
      <c r="D5074" t="s">
        <v>718</v>
      </c>
      <c r="F5074">
        <v>89.77</v>
      </c>
      <c r="G5074">
        <v>3.2381278127183801</v>
      </c>
      <c r="H5074">
        <v>-6.1144946611640298</v>
      </c>
      <c r="I5074">
        <v>13.042258603435901</v>
      </c>
      <c r="J5074">
        <v>1.4982407990364099</v>
      </c>
      <c r="K5074">
        <v>86.419357924494904</v>
      </c>
      <c r="L5074">
        <v>78.814973072370194</v>
      </c>
      <c r="N5074">
        <v>0.19889435755746401</v>
      </c>
      <c r="O5074">
        <v>5.4361145148713597</v>
      </c>
      <c r="P5074">
        <v>31.995294809586799</v>
      </c>
    </row>
    <row r="5075" spans="1:16" hidden="1" x14ac:dyDescent="0.3">
      <c r="A5075" t="s">
        <v>10304</v>
      </c>
      <c r="B5075" t="s">
        <v>10305</v>
      </c>
      <c r="C5075" t="str">
        <f>IFERROR(VLOOKUP(Table1[[#This Row],[Ticker]],[1]!Table1[[Symbol]:[Industry]],2,FALSE),"-")</f>
        <v>-</v>
      </c>
      <c r="F5075">
        <v>0</v>
      </c>
      <c r="G5075">
        <v>-25.353764466324701</v>
      </c>
    </row>
    <row r="5076" spans="1:16" hidden="1" x14ac:dyDescent="0.3">
      <c r="A5076" t="s">
        <v>10306</v>
      </c>
      <c r="B5076" t="s">
        <v>10307</v>
      </c>
      <c r="C5076" t="str">
        <f>IFERROR(VLOOKUP(Table1[[#This Row],[Ticker]],[1]!Table1[[Symbol]:[Industry]],2,FALSE),"-")</f>
        <v>-</v>
      </c>
    </row>
    <row r="5077" spans="1:16" hidden="1" x14ac:dyDescent="0.3">
      <c r="A5077" t="s">
        <v>10308</v>
      </c>
      <c r="B5077" t="s">
        <v>10309</v>
      </c>
      <c r="C5077" t="str">
        <f>IFERROR(VLOOKUP(Table1[[#This Row],[Ticker]],[1]!Table1[[Symbol]:[Industry]],2,FALSE),"-")</f>
        <v>-</v>
      </c>
      <c r="D5077" t="s">
        <v>718</v>
      </c>
      <c r="F5077">
        <v>38.25</v>
      </c>
      <c r="G5077">
        <v>3.5208986064515599</v>
      </c>
      <c r="H5077">
        <v>10.263516598022701</v>
      </c>
      <c r="I5077">
        <v>-2.8731977750208499</v>
      </c>
      <c r="J5077">
        <v>4.5544124100115004</v>
      </c>
      <c r="K5077">
        <v>35.517607441642099</v>
      </c>
      <c r="L5077">
        <v>34.304163559036603</v>
      </c>
      <c r="N5077">
        <v>0.80319828450729402</v>
      </c>
      <c r="O5077">
        <v>3.0065359477124001</v>
      </c>
      <c r="P5077">
        <v>31.8965517241379</v>
      </c>
    </row>
    <row r="5078" spans="1:16" hidden="1" x14ac:dyDescent="0.3">
      <c r="A5078" t="s">
        <v>10310</v>
      </c>
      <c r="B5078" t="s">
        <v>10311</v>
      </c>
      <c r="C5078" t="str">
        <f>IFERROR(VLOOKUP(Table1[[#This Row],[Ticker]],[1]!Table1[[Symbol]:[Industry]],2,FALSE),"-")</f>
        <v>-</v>
      </c>
      <c r="D5078" t="s">
        <v>718</v>
      </c>
      <c r="F5078">
        <v>529.95000000000005</v>
      </c>
      <c r="G5078">
        <v>-19.117295859155998</v>
      </c>
      <c r="H5078">
        <v>1.0253958742379601</v>
      </c>
      <c r="I5078">
        <v>-2.1278257275536498</v>
      </c>
      <c r="J5078">
        <v>-1.67775898197875</v>
      </c>
      <c r="K5078">
        <v>504.415136362</v>
      </c>
      <c r="L5078">
        <v>474.276873139126</v>
      </c>
      <c r="N5078">
        <v>0.908136254898532</v>
      </c>
      <c r="O5078">
        <v>4.3966411925653297</v>
      </c>
      <c r="P5078">
        <v>25.878859857482102</v>
      </c>
    </row>
    <row r="5079" spans="1:16" hidden="1" x14ac:dyDescent="0.3">
      <c r="A5079" t="s">
        <v>10312</v>
      </c>
      <c r="B5079" t="s">
        <v>10313</v>
      </c>
      <c r="C5079" t="str">
        <f>IFERROR(VLOOKUP(Table1[[#This Row],[Ticker]],[1]!Table1[[Symbol]:[Industry]],2,FALSE),"-")</f>
        <v>-</v>
      </c>
      <c r="D5079" t="s">
        <v>1318</v>
      </c>
      <c r="F5079">
        <v>999.99</v>
      </c>
      <c r="G5079">
        <v>-25.3527644563246</v>
      </c>
      <c r="H5079">
        <v>-7.4994418742415601</v>
      </c>
      <c r="I5079">
        <v>-12.0030123256628</v>
      </c>
      <c r="J5079">
        <v>-1.27606184768394</v>
      </c>
      <c r="K5079">
        <v>999.99039076542294</v>
      </c>
      <c r="L5079">
        <v>999.99054962002799</v>
      </c>
      <c r="N5079">
        <v>1.6427578499178399</v>
      </c>
      <c r="O5079">
        <v>1.8010180101801101</v>
      </c>
      <c r="P5079">
        <v>0.23957497995188401</v>
      </c>
    </row>
    <row r="5080" spans="1:16" hidden="1" x14ac:dyDescent="0.3">
      <c r="A5080" t="s">
        <v>10314</v>
      </c>
      <c r="B5080" t="s">
        <v>10315</v>
      </c>
      <c r="C5080" t="str">
        <f>IFERROR(VLOOKUP(Table1[[#This Row],[Ticker]],[1]!Table1[[Symbol]:[Industry]],2,FALSE),"-")</f>
        <v>-</v>
      </c>
      <c r="D5080" t="s">
        <v>718</v>
      </c>
      <c r="F5080">
        <v>73.849999999999994</v>
      </c>
      <c r="G5080">
        <v>39.383546308385803</v>
      </c>
      <c r="H5080">
        <v>-10.8120985985387</v>
      </c>
      <c r="I5080">
        <v>14.6042223734628</v>
      </c>
      <c r="J5080">
        <v>-2.1545098249535801</v>
      </c>
      <c r="K5080">
        <v>72.868586843322802</v>
      </c>
      <c r="L5080">
        <v>62.825688923691203</v>
      </c>
      <c r="N5080">
        <v>1.00709251602517</v>
      </c>
      <c r="O5080">
        <v>12.2545700744753</v>
      </c>
      <c r="P5080">
        <v>68.146630236794095</v>
      </c>
    </row>
    <row r="5081" spans="1:16" hidden="1" x14ac:dyDescent="0.3">
      <c r="A5081" t="s">
        <v>10316</v>
      </c>
      <c r="B5081" t="s">
        <v>10317</v>
      </c>
      <c r="C5081" t="str">
        <f>IFERROR(VLOOKUP(Table1[[#This Row],[Ticker]],[1]!Table1[[Symbol]:[Industry]],2,FALSE),"-")</f>
        <v>-</v>
      </c>
      <c r="D5081" t="s">
        <v>718</v>
      </c>
      <c r="F5081">
        <v>26.45</v>
      </c>
      <c r="G5081">
        <v>-28.493257866253298</v>
      </c>
      <c r="H5081">
        <v>-3.4162066956000099</v>
      </c>
      <c r="I5081">
        <v>-5.6927229365952803</v>
      </c>
      <c r="J5081">
        <v>-1.80039017789031</v>
      </c>
      <c r="K5081">
        <v>25.145698494719401</v>
      </c>
      <c r="L5081">
        <v>24.0961674141057</v>
      </c>
      <c r="N5081">
        <v>2.9712425215281399</v>
      </c>
      <c r="O5081">
        <v>17.202268431001801</v>
      </c>
      <c r="P5081">
        <v>21.609195402298798</v>
      </c>
    </row>
    <row r="5082" spans="1:16" hidden="1" x14ac:dyDescent="0.3">
      <c r="A5082" t="s">
        <v>10318</v>
      </c>
      <c r="B5082" t="s">
        <v>10319</v>
      </c>
      <c r="C5082" t="str">
        <f>IFERROR(VLOOKUP(Table1[[#This Row],[Ticker]],[1]!Table1[[Symbol]:[Industry]],2,FALSE),"-")</f>
        <v>-</v>
      </c>
      <c r="D5082" t="s">
        <v>718</v>
      </c>
      <c r="F5082">
        <v>80.77</v>
      </c>
      <c r="G5082">
        <v>-23.7690581400764</v>
      </c>
      <c r="H5082">
        <v>5.0887295853352104</v>
      </c>
      <c r="I5082">
        <v>0.11525530343212501</v>
      </c>
      <c r="J5082">
        <v>2.4879085236124698</v>
      </c>
      <c r="K5082">
        <v>76.874039575875202</v>
      </c>
      <c r="L5082">
        <v>71.954711049623</v>
      </c>
      <c r="N5082">
        <v>1.16141738122182</v>
      </c>
      <c r="O5082">
        <v>2.7609260864182201</v>
      </c>
      <c r="P5082">
        <v>28.1453276217674</v>
      </c>
    </row>
    <row r="5083" spans="1:16" hidden="1" x14ac:dyDescent="0.3">
      <c r="A5083" t="s">
        <v>10320</v>
      </c>
      <c r="B5083" t="s">
        <v>10321</v>
      </c>
      <c r="C5083" t="str">
        <f>IFERROR(VLOOKUP(Table1[[#This Row],[Ticker]],[1]!Table1[[Symbol]:[Industry]],2,FALSE),"-")</f>
        <v>-</v>
      </c>
      <c r="D5083" t="s">
        <v>718</v>
      </c>
      <c r="F5083">
        <v>21.49</v>
      </c>
      <c r="G5083">
        <v>9.3882256270980395</v>
      </c>
      <c r="H5083">
        <v>0.30519055274736201</v>
      </c>
      <c r="I5083">
        <v>3.6029912248240299</v>
      </c>
      <c r="J5083">
        <v>1.1651295398758701</v>
      </c>
      <c r="K5083">
        <v>20.2183955236186</v>
      </c>
      <c r="L5083">
        <v>18.4633933476346</v>
      </c>
      <c r="N5083">
        <v>1.41419381496056</v>
      </c>
      <c r="O5083">
        <v>5.6305258259655702</v>
      </c>
      <c r="P5083">
        <v>37.053571428571303</v>
      </c>
    </row>
    <row r="5084" spans="1:16" hidden="1" x14ac:dyDescent="0.3">
      <c r="A5084" t="s">
        <v>10322</v>
      </c>
      <c r="B5084" t="s">
        <v>10323</v>
      </c>
      <c r="C5084" t="str">
        <f>IFERROR(VLOOKUP(Table1[[#This Row],[Ticker]],[1]!Table1[[Symbol]:[Industry]],2,FALSE),"-")</f>
        <v>-</v>
      </c>
      <c r="D5084" t="s">
        <v>1318</v>
      </c>
      <c r="F5084">
        <v>1000</v>
      </c>
      <c r="G5084">
        <v>-25.354764456324801</v>
      </c>
      <c r="H5084">
        <v>-7.4984418642414603</v>
      </c>
      <c r="I5084">
        <v>-12.0040123156629</v>
      </c>
      <c r="J5084">
        <v>-1.27606183768404</v>
      </c>
      <c r="K5084">
        <v>1000.00101238175</v>
      </c>
      <c r="L5084">
        <v>1000.03602628521</v>
      </c>
      <c r="N5084">
        <v>0.278392181876288</v>
      </c>
      <c r="O5084">
        <v>2</v>
      </c>
      <c r="P5084">
        <v>2.0408163265306101</v>
      </c>
    </row>
    <row r="5085" spans="1:16" hidden="1" x14ac:dyDescent="0.3">
      <c r="A5085" t="s">
        <v>10324</v>
      </c>
      <c r="B5085" t="s">
        <v>10325</v>
      </c>
      <c r="C5085" t="str">
        <f>IFERROR(VLOOKUP(Table1[[#This Row],[Ticker]],[1]!Table1[[Symbol]:[Industry]],2,FALSE),"-")</f>
        <v>-</v>
      </c>
      <c r="D5085" t="s">
        <v>1023</v>
      </c>
      <c r="F5085">
        <v>220.22</v>
      </c>
      <c r="G5085">
        <v>-25.353764466324701</v>
      </c>
      <c r="H5085">
        <v>-7.4994418742415601</v>
      </c>
      <c r="I5085">
        <v>-12.0030123256628</v>
      </c>
      <c r="O5085">
        <v>0</v>
      </c>
      <c r="P5085">
        <v>0</v>
      </c>
    </row>
    <row r="5086" spans="1:16" hidden="1" x14ac:dyDescent="0.3">
      <c r="A5086" t="s">
        <v>10326</v>
      </c>
      <c r="B5086" t="s">
        <v>10327</v>
      </c>
      <c r="C5086" t="str">
        <f>IFERROR(VLOOKUP(Table1[[#This Row],[Ticker]],[1]!Table1[[Symbol]:[Industry]],2,FALSE),"-")</f>
        <v>-</v>
      </c>
      <c r="D5086" t="s">
        <v>718</v>
      </c>
      <c r="F5086">
        <v>214.25</v>
      </c>
      <c r="G5086">
        <v>16.642394219680899</v>
      </c>
      <c r="H5086">
        <v>2.44822923088253</v>
      </c>
      <c r="I5086">
        <v>10.628777497472599</v>
      </c>
      <c r="J5086">
        <v>1.1725581194880199</v>
      </c>
      <c r="K5086">
        <v>199.39279036975799</v>
      </c>
      <c r="L5086">
        <v>175.64561097331699</v>
      </c>
      <c r="N5086">
        <v>1.1076594398095201</v>
      </c>
      <c r="O5086">
        <v>0.81213535589266195</v>
      </c>
      <c r="P5086">
        <v>51.338560429469503</v>
      </c>
    </row>
    <row r="5087" spans="1:16" hidden="1" x14ac:dyDescent="0.3">
      <c r="A5087" t="s">
        <v>10328</v>
      </c>
      <c r="B5087" t="s">
        <v>10329</v>
      </c>
      <c r="C5087" t="str">
        <f>IFERROR(VLOOKUP(Table1[[#This Row],[Ticker]],[1]!Table1[[Symbol]:[Industry]],2,FALSE),"-")</f>
        <v>-</v>
      </c>
      <c r="D5087" t="s">
        <v>718</v>
      </c>
      <c r="F5087">
        <v>245.83</v>
      </c>
      <c r="G5087">
        <v>-2.9772212564481602</v>
      </c>
      <c r="H5087">
        <v>-11.373951678163101</v>
      </c>
      <c r="I5087">
        <v>1.8335239095768401</v>
      </c>
      <c r="J5087">
        <v>-9.0335325496121194E-2</v>
      </c>
      <c r="K5087">
        <v>234.41009452575599</v>
      </c>
      <c r="N5087">
        <v>0.88767649920268099</v>
      </c>
      <c r="O5087">
        <v>14.2740918520929</v>
      </c>
      <c r="P5087">
        <v>30.068783068782999</v>
      </c>
    </row>
    <row r="5088" spans="1:16" hidden="1" x14ac:dyDescent="0.3">
      <c r="A5088" t="s">
        <v>10330</v>
      </c>
      <c r="B5088" t="s">
        <v>10331</v>
      </c>
      <c r="C5088" t="str">
        <f>IFERROR(VLOOKUP(Table1[[#This Row],[Ticker]],[1]!Table1[[Symbol]:[Industry]],2,FALSE),"-")</f>
        <v>-</v>
      </c>
      <c r="D5088" t="s">
        <v>718</v>
      </c>
      <c r="F5088">
        <v>23.62</v>
      </c>
      <c r="G5088">
        <v>10.4055478545922</v>
      </c>
      <c r="H5088">
        <v>-0.71899906981352402</v>
      </c>
      <c r="I5088">
        <v>8.32301925864693</v>
      </c>
      <c r="J5088">
        <v>0.797248557959788</v>
      </c>
      <c r="K5088">
        <v>21.860539765617499</v>
      </c>
      <c r="N5088">
        <v>0.74842083324506703</v>
      </c>
      <c r="O5088">
        <v>3.72565622353937</v>
      </c>
      <c r="P5088">
        <v>44.907975460122699</v>
      </c>
    </row>
    <row r="5089" spans="1:16" hidden="1" x14ac:dyDescent="0.3">
      <c r="A5089" t="s">
        <v>10332</v>
      </c>
      <c r="B5089" t="s">
        <v>10333</v>
      </c>
      <c r="C5089" t="str">
        <f>IFERROR(VLOOKUP(Table1[[#This Row],[Ticker]],[1]!Table1[[Symbol]:[Industry]],2,FALSE),"-")</f>
        <v>-</v>
      </c>
      <c r="D5089" t="s">
        <v>718</v>
      </c>
      <c r="F5089">
        <v>80.66</v>
      </c>
      <c r="G5089">
        <v>-3.6290546819134399</v>
      </c>
      <c r="H5089">
        <v>-3.0800535901565498</v>
      </c>
      <c r="I5089">
        <v>-0.47093267964510199</v>
      </c>
      <c r="J5089">
        <v>-0.57514933674782698</v>
      </c>
      <c r="K5089">
        <v>76.966919090056606</v>
      </c>
      <c r="N5089">
        <v>0.96386138613861305</v>
      </c>
      <c r="O5089">
        <v>1.66129432184478</v>
      </c>
      <c r="P5089">
        <v>29.532680263369102</v>
      </c>
    </row>
    <row r="5090" spans="1:16" hidden="1" x14ac:dyDescent="0.3">
      <c r="A5090" t="s">
        <v>10334</v>
      </c>
      <c r="B5090" t="s">
        <v>10335</v>
      </c>
      <c r="C5090" t="str">
        <f>IFERROR(VLOOKUP(Table1[[#This Row],[Ticker]],[1]!Table1[[Symbol]:[Industry]],2,FALSE),"-")</f>
        <v>-</v>
      </c>
      <c r="F5090">
        <v>101.75</v>
      </c>
      <c r="G5090">
        <v>-25.598862505540399</v>
      </c>
      <c r="H5090">
        <v>-7.4994418742415601</v>
      </c>
      <c r="I5090">
        <v>-12.0030123256628</v>
      </c>
      <c r="J5090">
        <v>-1.2750618476839399</v>
      </c>
      <c r="K5090">
        <v>101.75006135068701</v>
      </c>
      <c r="O5090">
        <v>0.24570024570025301</v>
      </c>
      <c r="P5090">
        <v>0</v>
      </c>
    </row>
    <row r="5091" spans="1:16" hidden="1" x14ac:dyDescent="0.3">
      <c r="A5091" t="s">
        <v>10336</v>
      </c>
      <c r="B5091" t="s">
        <v>10337</v>
      </c>
      <c r="C5091" t="str">
        <f>IFERROR(VLOOKUP(Table1[[#This Row],[Ticker]],[1]!Table1[[Symbol]:[Industry]],2,FALSE),"-")</f>
        <v>-</v>
      </c>
      <c r="D5091" t="s">
        <v>718</v>
      </c>
      <c r="F5091">
        <v>28.54</v>
      </c>
      <c r="G5091">
        <v>45.202788495973302</v>
      </c>
      <c r="H5091">
        <v>3.0919767573780601</v>
      </c>
      <c r="I5091">
        <v>21.236950326064498</v>
      </c>
      <c r="J5091">
        <v>3.1409965464766398</v>
      </c>
      <c r="K5091">
        <v>26.268558150621502</v>
      </c>
      <c r="N5091">
        <v>0.82237074698313495</v>
      </c>
      <c r="O5091">
        <v>0.38542396636300702</v>
      </c>
      <c r="P5091">
        <v>72.342995169082101</v>
      </c>
    </row>
    <row r="5092" spans="1:16" hidden="1" x14ac:dyDescent="0.3">
      <c r="A5092" t="s">
        <v>10338</v>
      </c>
      <c r="B5092" t="s">
        <v>10339</v>
      </c>
      <c r="C5092" t="str">
        <f>IFERROR(VLOOKUP(Table1[[#This Row],[Ticker]],[1]!Table1[[Symbol]:[Industry]],2,FALSE),"-")</f>
        <v>-</v>
      </c>
      <c r="D5092" t="s">
        <v>718</v>
      </c>
      <c r="F5092">
        <v>38.340000000000003</v>
      </c>
      <c r="G5092">
        <v>-1.52107964142199</v>
      </c>
      <c r="H5092">
        <v>7.1616509892997797</v>
      </c>
      <c r="I5092">
        <v>-2.4288482787922598</v>
      </c>
      <c r="J5092">
        <v>3.6143126401608998</v>
      </c>
      <c r="K5092">
        <v>35.507145205260102</v>
      </c>
      <c r="N5092">
        <v>1.56222138126984</v>
      </c>
      <c r="O5092">
        <v>4.3296817944704999</v>
      </c>
      <c r="P5092">
        <v>26.1184210526316</v>
      </c>
    </row>
    <row r="5093" spans="1:16" hidden="1" x14ac:dyDescent="0.3">
      <c r="A5093" t="s">
        <v>10340</v>
      </c>
      <c r="B5093" t="s">
        <v>10341</v>
      </c>
      <c r="C5093" t="str">
        <f>IFERROR(VLOOKUP(Table1[[#This Row],[Ticker]],[1]!Table1[[Symbol]:[Industry]],2,FALSE),"-")</f>
        <v>-</v>
      </c>
      <c r="D5093" t="s">
        <v>1318</v>
      </c>
      <c r="F5093">
        <v>1000</v>
      </c>
      <c r="G5093">
        <v>-25.3527644563246</v>
      </c>
      <c r="H5093">
        <v>-7.4984418642414603</v>
      </c>
      <c r="I5093">
        <v>-12.0030123256628</v>
      </c>
      <c r="J5093">
        <v>-1.27406183768384</v>
      </c>
      <c r="K5093">
        <v>1000.0004389259</v>
      </c>
      <c r="N5093">
        <v>2.8535283052934299</v>
      </c>
      <c r="O5093">
        <v>1.0000000000065499E-3</v>
      </c>
      <c r="P5093">
        <v>0.50251256281406098</v>
      </c>
    </row>
    <row r="5094" spans="1:16" hidden="1" x14ac:dyDescent="0.3">
      <c r="A5094" t="s">
        <v>10342</v>
      </c>
      <c r="B5094" t="s">
        <v>10343</v>
      </c>
      <c r="C5094" t="str">
        <f>IFERROR(VLOOKUP(Table1[[#This Row],[Ticker]],[1]!Table1[[Symbol]:[Industry]],2,FALSE),"-")</f>
        <v>-</v>
      </c>
      <c r="D5094" t="s">
        <v>1637</v>
      </c>
      <c r="F5094">
        <v>74.5</v>
      </c>
      <c r="G5094">
        <v>-10.584533697093899</v>
      </c>
      <c r="H5094">
        <v>-6.9570689928856204</v>
      </c>
      <c r="I5094">
        <v>4.1310484693488698</v>
      </c>
      <c r="J5094">
        <v>0.57933375671166998</v>
      </c>
      <c r="K5094">
        <v>73.136467940306602</v>
      </c>
      <c r="N5094">
        <v>0.62227268572739802</v>
      </c>
      <c r="O5094">
        <v>3.15436241610738</v>
      </c>
      <c r="P5094">
        <v>40.301318267419902</v>
      </c>
    </row>
    <row r="5095" spans="1:16" hidden="1" x14ac:dyDescent="0.3">
      <c r="A5095" t="s">
        <v>10344</v>
      </c>
      <c r="B5095" t="s">
        <v>10345</v>
      </c>
      <c r="C5095" t="str">
        <f>IFERROR(VLOOKUP(Table1[[#This Row],[Ticker]],[1]!Table1[[Symbol]:[Industry]],2,FALSE),"-")</f>
        <v>-</v>
      </c>
      <c r="D5095" t="s">
        <v>718</v>
      </c>
      <c r="F5095">
        <v>92.49</v>
      </c>
      <c r="G5095">
        <v>-5.9111202667135698</v>
      </c>
      <c r="H5095">
        <v>-6.0077291670592396</v>
      </c>
      <c r="I5095">
        <v>13.305211492248</v>
      </c>
      <c r="J5095">
        <v>1.47692383304096</v>
      </c>
      <c r="K5095">
        <v>88.903749369326903</v>
      </c>
      <c r="N5095">
        <v>0.644389604533391</v>
      </c>
      <c r="O5095">
        <v>5.9249648610660604</v>
      </c>
      <c r="P5095">
        <v>30.801866779804801</v>
      </c>
    </row>
    <row r="5096" spans="1:16" hidden="1" x14ac:dyDescent="0.3">
      <c r="A5096" t="s">
        <v>10346</v>
      </c>
      <c r="B5096" t="s">
        <v>10347</v>
      </c>
      <c r="C5096" t="str">
        <f>IFERROR(VLOOKUP(Table1[[#This Row],[Ticker]],[1]!Table1[[Symbol]:[Industry]],2,FALSE),"-")</f>
        <v>-</v>
      </c>
      <c r="D5096" t="s">
        <v>1637</v>
      </c>
      <c r="F5096">
        <v>71.900000000000006</v>
      </c>
      <c r="G5096">
        <v>-9.2924246761713594</v>
      </c>
      <c r="H5096">
        <v>-5.40007168529824</v>
      </c>
      <c r="I5096">
        <v>2.9450292410838101</v>
      </c>
      <c r="J5096">
        <v>1.9073992555692301</v>
      </c>
      <c r="K5096">
        <v>70.790331506480996</v>
      </c>
      <c r="N5096">
        <v>0.42609691671146999</v>
      </c>
      <c r="O5096">
        <v>5.1460361613351697</v>
      </c>
      <c r="P5096">
        <v>33.148148148148103</v>
      </c>
    </row>
    <row r="5097" spans="1:16" hidden="1" x14ac:dyDescent="0.3">
      <c r="A5097" t="s">
        <v>10348</v>
      </c>
      <c r="B5097" t="s">
        <v>10349</v>
      </c>
      <c r="C5097" t="str">
        <f>IFERROR(VLOOKUP(Table1[[#This Row],[Ticker]],[1]!Table1[[Symbol]:[Industry]],2,FALSE),"-")</f>
        <v>-</v>
      </c>
      <c r="D5097" t="s">
        <v>233</v>
      </c>
      <c r="F5097">
        <v>100.5</v>
      </c>
      <c r="G5097">
        <v>-24.853764466324701</v>
      </c>
      <c r="I5097">
        <v>-11.5030123256628</v>
      </c>
      <c r="N5097">
        <v>1.7777777777777699</v>
      </c>
      <c r="O5097">
        <v>6.4676616915422898</v>
      </c>
      <c r="P5097">
        <v>0.49999999999998901</v>
      </c>
    </row>
    <row r="5098" spans="1:16" hidden="1" x14ac:dyDescent="0.3">
      <c r="A5098" t="s">
        <v>10350</v>
      </c>
      <c r="B5098" t="s">
        <v>10351</v>
      </c>
      <c r="C5098" t="str">
        <f>IFERROR(VLOOKUP(Table1[[#This Row],[Ticker]],[1]!Table1[[Symbol]:[Industry]],2,FALSE),"-")</f>
        <v>-</v>
      </c>
      <c r="D5098" t="s">
        <v>1637</v>
      </c>
      <c r="F5098">
        <v>7.22</v>
      </c>
      <c r="G5098">
        <v>-23.663623621254199</v>
      </c>
      <c r="H5098">
        <v>-6.80014117494086</v>
      </c>
      <c r="I5098">
        <v>-10.3128714805923</v>
      </c>
      <c r="J5098">
        <v>-9.2390628738212507E-3</v>
      </c>
      <c r="K5098">
        <v>7.0875955177020602</v>
      </c>
      <c r="N5098">
        <v>0.79323127294266604</v>
      </c>
      <c r="O5098">
        <v>17.728531855955602</v>
      </c>
      <c r="P5098">
        <v>20.3333333333333</v>
      </c>
    </row>
    <row r="5099" spans="1:16" hidden="1" x14ac:dyDescent="0.3">
      <c r="A5099" t="s">
        <v>10352</v>
      </c>
      <c r="B5099" t="s">
        <v>10353</v>
      </c>
      <c r="C5099" t="str">
        <f>IFERROR(VLOOKUP(Table1[[#This Row],[Ticker]],[1]!Table1[[Symbol]:[Industry]],2,FALSE),"-")</f>
        <v>-</v>
      </c>
      <c r="D5099" t="s">
        <v>718</v>
      </c>
      <c r="F5099">
        <v>8.9499999999999993</v>
      </c>
      <c r="G5099">
        <v>-14.586437733651399</v>
      </c>
      <c r="H5099">
        <v>-7.4994418742415601</v>
      </c>
      <c r="I5099">
        <v>-1.2356855929895501</v>
      </c>
      <c r="J5099">
        <v>2.4200882677894899</v>
      </c>
      <c r="K5099">
        <v>8.6129248514535295</v>
      </c>
      <c r="N5099">
        <v>1.0419270804905501</v>
      </c>
      <c r="O5099">
        <v>15.3072625698324</v>
      </c>
      <c r="P5099">
        <v>32.789317507418303</v>
      </c>
    </row>
    <row r="5100" spans="1:16" hidden="1" x14ac:dyDescent="0.3">
      <c r="A5100" t="s">
        <v>10354</v>
      </c>
      <c r="B5100" t="s">
        <v>10355</v>
      </c>
      <c r="C5100" t="str">
        <f>IFERROR(VLOOKUP(Table1[[#This Row],[Ticker]],[1]!Table1[[Symbol]:[Industry]],2,FALSE),"-")</f>
        <v>-</v>
      </c>
      <c r="D5100" t="s">
        <v>1318</v>
      </c>
      <c r="F5100">
        <v>103.11</v>
      </c>
      <c r="G5100">
        <v>-22.470108509429799</v>
      </c>
      <c r="H5100">
        <v>-6.9436154481079599</v>
      </c>
      <c r="I5100">
        <v>-9.1193563687679706</v>
      </c>
      <c r="J5100">
        <v>-1.12938835054885</v>
      </c>
      <c r="K5100">
        <v>102.461309771454</v>
      </c>
      <c r="N5100">
        <v>0.84317531905290899</v>
      </c>
      <c r="O5100">
        <v>2.9483076326253399</v>
      </c>
      <c r="P5100">
        <v>4.8398576512455396</v>
      </c>
    </row>
    <row r="5101" spans="1:16" hidden="1" x14ac:dyDescent="0.3">
      <c r="A5101" t="s">
        <v>10356</v>
      </c>
      <c r="B5101" t="s">
        <v>10357</v>
      </c>
      <c r="C5101" t="str">
        <f>IFERROR(VLOOKUP(Table1[[#This Row],[Ticker]],[1]!Table1[[Symbol]:[Industry]],2,FALSE),"-")</f>
        <v>-</v>
      </c>
      <c r="D5101" t="s">
        <v>718</v>
      </c>
      <c r="F5101">
        <v>52.96</v>
      </c>
      <c r="G5101">
        <v>-9.2897714792548101</v>
      </c>
      <c r="H5101">
        <v>-1.89215041396813</v>
      </c>
      <c r="I5101">
        <v>4.0609806614070898</v>
      </c>
      <c r="J5101">
        <v>-0.860593121233307</v>
      </c>
      <c r="K5101">
        <v>50.453313752061099</v>
      </c>
      <c r="N5101">
        <v>1.19292946015424</v>
      </c>
      <c r="O5101">
        <v>13.2930513595166</v>
      </c>
      <c r="P5101">
        <v>18.5848634124496</v>
      </c>
    </row>
    <row r="5102" spans="1:16" hidden="1" x14ac:dyDescent="0.3">
      <c r="A5102" t="s">
        <v>10358</v>
      </c>
      <c r="B5102" t="s">
        <v>10359</v>
      </c>
      <c r="C5102" t="str">
        <f>IFERROR(VLOOKUP(Table1[[#This Row],[Ticker]],[1]!Table1[[Symbol]:[Industry]],2,FALSE),"-")</f>
        <v>-</v>
      </c>
      <c r="D5102" t="s">
        <v>718</v>
      </c>
      <c r="F5102">
        <v>243.9</v>
      </c>
      <c r="G5102">
        <v>-13.293116637241299</v>
      </c>
      <c r="H5102">
        <v>1.0854094309926701</v>
      </c>
      <c r="I5102">
        <v>5.7635503420582802E-2</v>
      </c>
      <c r="J5102">
        <v>6.51102237919019E-2</v>
      </c>
      <c r="K5102">
        <v>233.07077083372499</v>
      </c>
      <c r="N5102">
        <v>0.65880545383789002</v>
      </c>
      <c r="O5102">
        <v>5.4284542845428296</v>
      </c>
      <c r="P5102">
        <v>13.4207589285714</v>
      </c>
    </row>
    <row r="5103" spans="1:16" hidden="1" x14ac:dyDescent="0.3">
      <c r="A5103" t="s">
        <v>10360</v>
      </c>
      <c r="B5103" t="s">
        <v>10361</v>
      </c>
      <c r="C5103" t="str">
        <f>IFERROR(VLOOKUP(Table1[[#This Row],[Ticker]],[1]!Table1[[Symbol]:[Industry]],2,FALSE),"-")</f>
        <v>-</v>
      </c>
      <c r="D5103" t="s">
        <v>718</v>
      </c>
      <c r="F5103">
        <v>378.87</v>
      </c>
      <c r="G5103">
        <v>-21.305759632886101</v>
      </c>
      <c r="H5103">
        <v>4.6554006338538203</v>
      </c>
      <c r="I5103">
        <v>-7.9550074922241896</v>
      </c>
      <c r="J5103">
        <v>5.1407808426685504</v>
      </c>
      <c r="K5103">
        <v>353.16246163904998</v>
      </c>
      <c r="N5103">
        <v>0.92603871480405897</v>
      </c>
      <c r="O5103">
        <v>14.023279752949501</v>
      </c>
      <c r="P5103">
        <v>17.778537677194699</v>
      </c>
    </row>
    <row r="5104" spans="1:16" hidden="1" x14ac:dyDescent="0.3">
      <c r="A5104" t="s">
        <v>10362</v>
      </c>
      <c r="B5104" t="s">
        <v>10363</v>
      </c>
      <c r="C5104" t="str">
        <f>IFERROR(VLOOKUP(Table1[[#This Row],[Ticker]],[1]!Table1[[Symbol]:[Industry]],2,FALSE),"-")</f>
        <v>-</v>
      </c>
      <c r="D5104" t="s">
        <v>1318</v>
      </c>
      <c r="F5104">
        <v>23.53</v>
      </c>
      <c r="G5104">
        <v>-38.6551646137086</v>
      </c>
      <c r="H5104">
        <v>-5.9239495328848903</v>
      </c>
      <c r="I5104">
        <v>-25.3044124730467</v>
      </c>
      <c r="J5104">
        <v>-1.4471048584366299</v>
      </c>
      <c r="K5104">
        <v>23.242058540769801</v>
      </c>
      <c r="N5104">
        <v>2.8564646587537799</v>
      </c>
      <c r="O5104">
        <v>16.022099447513799</v>
      </c>
      <c r="P5104">
        <v>8.9351851851851904</v>
      </c>
    </row>
    <row r="5105" spans="1:16" hidden="1" x14ac:dyDescent="0.3">
      <c r="A5105" t="s">
        <v>10364</v>
      </c>
      <c r="B5105" t="s">
        <v>10365</v>
      </c>
      <c r="C5105" t="str">
        <f>IFERROR(VLOOKUP(Table1[[#This Row],[Ticker]],[1]!Table1[[Symbol]:[Industry]],2,FALSE),"-")</f>
        <v>-</v>
      </c>
      <c r="D5105" t="s">
        <v>1318</v>
      </c>
      <c r="F5105">
        <v>56.9</v>
      </c>
      <c r="G5105">
        <v>-34.878331170093197</v>
      </c>
      <c r="H5105">
        <v>-6.2270404405497999</v>
      </c>
      <c r="I5105">
        <v>-21.527579029431202</v>
      </c>
      <c r="J5105">
        <v>-1.4340724483906599</v>
      </c>
      <c r="K5105">
        <v>56.518351938282301</v>
      </c>
      <c r="N5105">
        <v>2.3052301137956102</v>
      </c>
      <c r="O5105">
        <v>16.239015817223201</v>
      </c>
      <c r="P5105">
        <v>6.9548872180451102</v>
      </c>
    </row>
    <row r="5106" spans="1:16" hidden="1" x14ac:dyDescent="0.3">
      <c r="A5106" t="s">
        <v>10366</v>
      </c>
      <c r="B5106" t="s">
        <v>10367</v>
      </c>
      <c r="C5106" t="str">
        <f>IFERROR(VLOOKUP(Table1[[#This Row],[Ticker]],[1]!Table1[[Symbol]:[Industry]],2,FALSE),"-")</f>
        <v>-</v>
      </c>
      <c r="D5106" t="s">
        <v>718</v>
      </c>
      <c r="F5106">
        <v>74</v>
      </c>
      <c r="G5106">
        <v>-15.3002249065388</v>
      </c>
      <c r="H5106">
        <v>-10.134156557149</v>
      </c>
      <c r="I5106">
        <v>-1.94947276587695</v>
      </c>
      <c r="J5106">
        <v>-1.0023593660913499</v>
      </c>
      <c r="K5106">
        <v>73.311787802348803</v>
      </c>
      <c r="N5106">
        <v>1.60939663836479</v>
      </c>
      <c r="O5106">
        <v>10.3378378378378</v>
      </c>
      <c r="P5106">
        <v>13.149847094801199</v>
      </c>
    </row>
    <row r="5107" spans="1:16" hidden="1" x14ac:dyDescent="0.3">
      <c r="A5107" t="s">
        <v>10368</v>
      </c>
      <c r="B5107" t="s">
        <v>10369</v>
      </c>
      <c r="C5107" t="str">
        <f>IFERROR(VLOOKUP(Table1[[#This Row],[Ticker]],[1]!Table1[[Symbol]:[Industry]],2,FALSE),"-")</f>
        <v>-</v>
      </c>
      <c r="D5107" t="s">
        <v>718</v>
      </c>
      <c r="F5107">
        <v>129.69999999999999</v>
      </c>
      <c r="G5107">
        <v>-14.9331957620849</v>
      </c>
      <c r="H5107">
        <v>1.3601405080392699</v>
      </c>
      <c r="I5107">
        <v>-1.5824436214230599</v>
      </c>
      <c r="J5107">
        <v>1.3305158415590901</v>
      </c>
      <c r="K5107">
        <v>122.940122103663</v>
      </c>
      <c r="N5107">
        <v>0.67186427380602098</v>
      </c>
      <c r="O5107">
        <v>1.7733230531997</v>
      </c>
      <c r="P5107">
        <v>12.8807658833768</v>
      </c>
    </row>
    <row r="5108" spans="1:16" hidden="1" x14ac:dyDescent="0.3">
      <c r="A5108" t="s">
        <v>10370</v>
      </c>
      <c r="B5108" t="s">
        <v>10371</v>
      </c>
      <c r="C5108" t="str">
        <f>IFERROR(VLOOKUP(Table1[[#This Row],[Ticker]],[1]!Table1[[Symbol]:[Industry]],2,FALSE),"-")</f>
        <v>-</v>
      </c>
      <c r="D5108" t="s">
        <v>387</v>
      </c>
      <c r="F5108">
        <v>103.75</v>
      </c>
      <c r="G5108">
        <v>-25.5941490817093</v>
      </c>
      <c r="H5108">
        <v>-7.2578959805217496</v>
      </c>
      <c r="I5108">
        <v>-12.243396941047401</v>
      </c>
      <c r="N5108">
        <v>0.46666666666666601</v>
      </c>
      <c r="O5108">
        <v>0.24096385542169399</v>
      </c>
      <c r="P5108">
        <v>3.3881415047334298</v>
      </c>
    </row>
    <row r="5109" spans="1:16" hidden="1" x14ac:dyDescent="0.3">
      <c r="A5109" t="s">
        <v>10372</v>
      </c>
      <c r="B5109" t="s">
        <v>10373</v>
      </c>
      <c r="C5109" t="str">
        <f>IFERROR(VLOOKUP(Table1[[#This Row],[Ticker]],[1]!Table1[[Symbol]:[Industry]],2,FALSE),"-")</f>
        <v>-</v>
      </c>
      <c r="D5109" t="s">
        <v>718</v>
      </c>
      <c r="F5109">
        <v>57.25</v>
      </c>
      <c r="G5109">
        <v>-6.7611107312855099</v>
      </c>
      <c r="H5109">
        <v>3.9551756445852302</v>
      </c>
      <c r="I5109">
        <v>6.1356587432600103</v>
      </c>
      <c r="J5109">
        <v>0.16793959531750499</v>
      </c>
      <c r="K5109">
        <v>52.782754687353197</v>
      </c>
      <c r="N5109">
        <v>2.6955721535957098</v>
      </c>
      <c r="O5109">
        <v>0.61135371179039599</v>
      </c>
      <c r="P5109">
        <v>29.8185941043083</v>
      </c>
    </row>
    <row r="5110" spans="1:16" hidden="1" x14ac:dyDescent="0.3">
      <c r="A5110" t="s">
        <v>10374</v>
      </c>
      <c r="B5110" t="s">
        <v>10375</v>
      </c>
      <c r="C5110" t="str">
        <f>IFERROR(VLOOKUP(Table1[[#This Row],[Ticker]],[1]!Table1[[Symbol]:[Industry]],2,FALSE),"-")</f>
        <v>-</v>
      </c>
      <c r="F5110">
        <v>75</v>
      </c>
      <c r="G5110">
        <v>-55.212919395902098</v>
      </c>
      <c r="H5110">
        <v>26.4090999721777</v>
      </c>
      <c r="I5110">
        <v>-41.580477114395201</v>
      </c>
      <c r="J5110">
        <v>4.30316944483305</v>
      </c>
      <c r="K5110">
        <v>75.183193400515606</v>
      </c>
      <c r="N5110">
        <v>0.99035486846057397</v>
      </c>
      <c r="O5110">
        <v>54.466666666666598</v>
      </c>
      <c r="P5110">
        <v>41.509433962264097</v>
      </c>
    </row>
    <row r="5111" spans="1:16" hidden="1" x14ac:dyDescent="0.3">
      <c r="A5111" t="s">
        <v>10376</v>
      </c>
      <c r="B5111" t="s">
        <v>10377</v>
      </c>
      <c r="C5111" t="str">
        <f>IFERROR(VLOOKUP(Table1[[#This Row],[Ticker]],[1]!Table1[[Symbol]:[Industry]],2,FALSE),"-")</f>
        <v>-</v>
      </c>
      <c r="F5111">
        <v>242.15</v>
      </c>
      <c r="G5111">
        <v>5.9179892150675197</v>
      </c>
      <c r="H5111">
        <v>55.776075137099298</v>
      </c>
      <c r="I5111">
        <v>17.6623156529181</v>
      </c>
      <c r="J5111">
        <v>21.683993666006</v>
      </c>
      <c r="K5111">
        <v>190.83333978582201</v>
      </c>
      <c r="N5111">
        <v>0.82374085615637305</v>
      </c>
      <c r="O5111">
        <v>6.5042329134833601</v>
      </c>
      <c r="P5111">
        <v>113.630348478164</v>
      </c>
    </row>
    <row r="5112" spans="1:16" hidden="1" x14ac:dyDescent="0.3">
      <c r="A5112" t="s">
        <v>10378</v>
      </c>
      <c r="B5112" t="s">
        <v>10379</v>
      </c>
      <c r="C5112" t="str">
        <f>IFERROR(VLOOKUP(Table1[[#This Row],[Ticker]],[1]!Table1[[Symbol]:[Industry]],2,FALSE),"-")</f>
        <v>-</v>
      </c>
      <c r="D5112" t="s">
        <v>718</v>
      </c>
      <c r="F5112">
        <v>53.59</v>
      </c>
      <c r="G5112">
        <v>-5.4340678346048801</v>
      </c>
      <c r="H5112">
        <v>8.5259188603452198</v>
      </c>
      <c r="I5112">
        <v>7.5374739558451198</v>
      </c>
      <c r="J5112">
        <v>3.1934420893239301</v>
      </c>
      <c r="K5112">
        <v>48.636948293522998</v>
      </c>
      <c r="N5112">
        <v>1.0405058003637599</v>
      </c>
      <c r="O5112">
        <v>0.76506810972196604</v>
      </c>
      <c r="P5112">
        <v>36.569826707441301</v>
      </c>
    </row>
    <row r="5113" spans="1:16" hidden="1" x14ac:dyDescent="0.3">
      <c r="A5113" t="s">
        <v>10380</v>
      </c>
      <c r="B5113" t="s">
        <v>10381</v>
      </c>
      <c r="C5113" t="str">
        <f>IFERROR(VLOOKUP(Table1[[#This Row],[Ticker]],[1]!Table1[[Symbol]:[Industry]],2,FALSE),"-")</f>
        <v>-</v>
      </c>
      <c r="D5113" t="s">
        <v>1637</v>
      </c>
      <c r="F5113">
        <v>11.68</v>
      </c>
      <c r="G5113">
        <v>-9.6111902088989698</v>
      </c>
      <c r="H5113">
        <v>-6.1117575724202204</v>
      </c>
      <c r="I5113">
        <v>3.6405520307728301</v>
      </c>
      <c r="J5113">
        <v>0.37711206535952801</v>
      </c>
      <c r="K5113">
        <v>11.450900981790699</v>
      </c>
      <c r="N5113">
        <v>0.71936756590925999</v>
      </c>
      <c r="O5113">
        <v>9.4178082191780792</v>
      </c>
      <c r="P5113">
        <v>16.799999999999901</v>
      </c>
    </row>
    <row r="5114" spans="1:16" hidden="1" x14ac:dyDescent="0.3">
      <c r="A5114" t="s">
        <v>10382</v>
      </c>
      <c r="B5114" t="s">
        <v>10383</v>
      </c>
      <c r="C5114" t="str">
        <f>IFERROR(VLOOKUP(Table1[[#This Row],[Ticker]],[1]!Table1[[Symbol]:[Industry]],2,FALSE),"-")</f>
        <v>-</v>
      </c>
      <c r="F5114">
        <v>4.05</v>
      </c>
      <c r="G5114">
        <v>-60.553764466324701</v>
      </c>
      <c r="I5114">
        <v>-47.203012325662797</v>
      </c>
      <c r="N5114">
        <v>0.76401587992327402</v>
      </c>
      <c r="O5114">
        <v>54.320987654320902</v>
      </c>
      <c r="P5114">
        <v>20.8955223880596</v>
      </c>
    </row>
    <row r="5115" spans="1:16" hidden="1" x14ac:dyDescent="0.3">
      <c r="A5115" t="s">
        <v>10384</v>
      </c>
      <c r="B5115" t="s">
        <v>10385</v>
      </c>
      <c r="C5115" t="str">
        <f>IFERROR(VLOOKUP(Table1[[#This Row],[Ticker]],[1]!Table1[[Symbol]:[Industry]],2,FALSE),"-")</f>
        <v>-</v>
      </c>
      <c r="F5115">
        <v>9</v>
      </c>
      <c r="G5115">
        <v>-62.2843881523793</v>
      </c>
      <c r="H5115">
        <v>-8.5005542212938394</v>
      </c>
      <c r="I5115">
        <v>-48.933636011717397</v>
      </c>
      <c r="J5115">
        <v>-8.3731829332789296</v>
      </c>
      <c r="K5115">
        <v>8.9060136857207102</v>
      </c>
      <c r="N5115">
        <v>0.30131663531383501</v>
      </c>
      <c r="O5115">
        <v>58.5555555555555</v>
      </c>
      <c r="P5115">
        <v>57.894736842105203</v>
      </c>
    </row>
    <row r="5116" spans="1:16" hidden="1" x14ac:dyDescent="0.3">
      <c r="A5116" t="s">
        <v>10386</v>
      </c>
      <c r="B5116" t="s">
        <v>10387</v>
      </c>
      <c r="C5116" t="str">
        <f>IFERROR(VLOOKUP(Table1[[#This Row],[Ticker]],[1]!Table1[[Symbol]:[Industry]],2,FALSE),"-")</f>
        <v>-</v>
      </c>
      <c r="D5116" t="s">
        <v>1023</v>
      </c>
      <c r="F5116">
        <v>105.73</v>
      </c>
      <c r="G5116">
        <v>-22.927757673505599</v>
      </c>
      <c r="H5116">
        <v>-6.5834113398904099</v>
      </c>
      <c r="I5116">
        <v>-9.4023330437608106</v>
      </c>
      <c r="J5116">
        <v>-1.9698975284351099</v>
      </c>
      <c r="K5116">
        <v>106.305748422736</v>
      </c>
      <c r="N5116">
        <v>0.81531555721873905</v>
      </c>
      <c r="O5116">
        <v>5.8356190296037003</v>
      </c>
      <c r="P5116">
        <v>4.5796241345202802</v>
      </c>
    </row>
    <row r="5117" spans="1:16" hidden="1" x14ac:dyDescent="0.3">
      <c r="A5117" t="s">
        <v>10388</v>
      </c>
      <c r="B5117" t="s">
        <v>10389</v>
      </c>
      <c r="C5117" t="str">
        <f>IFERROR(VLOOKUP(Table1[[#This Row],[Ticker]],[1]!Table1[[Symbol]:[Industry]],2,FALSE),"-")</f>
        <v>-</v>
      </c>
      <c r="D5117" t="s">
        <v>718</v>
      </c>
      <c r="F5117">
        <v>17.8</v>
      </c>
      <c r="G5117">
        <v>1.47897574719841</v>
      </c>
      <c r="H5117">
        <v>7.3367816325021602</v>
      </c>
      <c r="I5117">
        <v>14.6873791334119</v>
      </c>
      <c r="J5117">
        <v>3.2863416610879699</v>
      </c>
      <c r="K5117">
        <v>16.369091406500502</v>
      </c>
      <c r="N5117">
        <v>2.9645683421906499</v>
      </c>
      <c r="O5117">
        <v>0.449438202247187</v>
      </c>
      <c r="P5117">
        <v>36.923076923076898</v>
      </c>
    </row>
    <row r="5118" spans="1:16" hidden="1" x14ac:dyDescent="0.3">
      <c r="A5118" t="s">
        <v>10390</v>
      </c>
      <c r="B5118" t="s">
        <v>10391</v>
      </c>
      <c r="C5118" t="str">
        <f>IFERROR(VLOOKUP(Table1[[#This Row],[Ticker]],[1]!Table1[[Symbol]:[Industry]],2,FALSE),"-")</f>
        <v>-</v>
      </c>
      <c r="D5118" t="s">
        <v>718</v>
      </c>
      <c r="F5118">
        <v>111.9</v>
      </c>
      <c r="G5118">
        <v>4.6276783543665303</v>
      </c>
      <c r="H5118">
        <v>2.1340351935749702</v>
      </c>
      <c r="I5118">
        <v>17.781260464873</v>
      </c>
      <c r="J5118">
        <v>0.42493815231605803</v>
      </c>
      <c r="K5118">
        <v>104.84580399563799</v>
      </c>
      <c r="N5118">
        <v>1.04676270650477</v>
      </c>
      <c r="O5118">
        <v>3.4763181411974799</v>
      </c>
      <c r="P5118">
        <v>31.184056271981198</v>
      </c>
    </row>
    <row r="5119" spans="1:16" hidden="1" x14ac:dyDescent="0.3">
      <c r="A5119" t="s">
        <v>10392</v>
      </c>
      <c r="B5119" t="s">
        <v>10393</v>
      </c>
      <c r="C5119" t="str">
        <f>IFERROR(VLOOKUP(Table1[[#This Row],[Ticker]],[1]!Table1[[Symbol]:[Industry]],2,FALSE),"-")</f>
        <v>-</v>
      </c>
      <c r="D5119" t="s">
        <v>718</v>
      </c>
      <c r="F5119">
        <v>1018.7</v>
      </c>
      <c r="G5119">
        <v>-23.737804366574</v>
      </c>
      <c r="H5119">
        <v>-7.0227250026096604</v>
      </c>
      <c r="I5119">
        <v>-10.3870522259121</v>
      </c>
      <c r="J5119">
        <v>-2.1504269888718701</v>
      </c>
      <c r="K5119">
        <v>1012.46973795134</v>
      </c>
      <c r="N5119">
        <v>1.2410177773949</v>
      </c>
      <c r="O5119">
        <v>19.731029743791101</v>
      </c>
      <c r="P5119">
        <v>1.91994077097779</v>
      </c>
    </row>
    <row r="5120" spans="1:16" hidden="1" x14ac:dyDescent="0.3">
      <c r="A5120" t="s">
        <v>10394</v>
      </c>
      <c r="B5120" t="s">
        <v>10395</v>
      </c>
      <c r="C5120" t="str">
        <f>IFERROR(VLOOKUP(Table1[[#This Row],[Ticker]],[1]!Table1[[Symbol]:[Industry]],2,FALSE),"-")</f>
        <v>-</v>
      </c>
      <c r="D5120" t="s">
        <v>718</v>
      </c>
      <c r="F5120">
        <v>11.07</v>
      </c>
      <c r="G5120">
        <v>-24.808805338259301</v>
      </c>
      <c r="H5120">
        <v>-2.1148264896261701</v>
      </c>
      <c r="I5120">
        <v>-11.458053197597399</v>
      </c>
      <c r="J5120">
        <v>0.96374412246531005</v>
      </c>
      <c r="O5120">
        <v>4.7877145438120996</v>
      </c>
      <c r="P5120">
        <v>19.546436285097201</v>
      </c>
    </row>
    <row r="5121" spans="1:16" hidden="1" x14ac:dyDescent="0.3">
      <c r="A5121" t="s">
        <v>10396</v>
      </c>
      <c r="B5121" t="s">
        <v>10397</v>
      </c>
      <c r="C5121" t="str">
        <f>IFERROR(VLOOKUP(Table1[[#This Row],[Ticker]],[1]!Table1[[Symbol]:[Industry]],2,FALSE),"-")</f>
        <v>-</v>
      </c>
      <c r="F5121">
        <v>12.24</v>
      </c>
      <c r="G5121">
        <v>64.119919744201596</v>
      </c>
      <c r="H5121">
        <v>111.293661574034</v>
      </c>
      <c r="I5121">
        <v>77.470671884863506</v>
      </c>
      <c r="J5121">
        <v>11.3247606900267</v>
      </c>
      <c r="O5121">
        <v>6.5359477124182996</v>
      </c>
      <c r="P5121">
        <v>120.54054054053999</v>
      </c>
    </row>
    <row r="5122" spans="1:16" hidden="1" x14ac:dyDescent="0.3">
      <c r="A5122" t="s">
        <v>10398</v>
      </c>
      <c r="B5122" t="s">
        <v>10399</v>
      </c>
      <c r="C5122" t="str">
        <f>IFERROR(VLOOKUP(Table1[[#This Row],[Ticker]],[1]!Table1[[Symbol]:[Industry]],2,FALSE),"-")</f>
        <v>-</v>
      </c>
      <c r="D5122" t="s">
        <v>718</v>
      </c>
      <c r="F5122">
        <v>55.06</v>
      </c>
      <c r="G5122">
        <v>-12.896529610216801</v>
      </c>
      <c r="H5122">
        <v>5.6463914590917703</v>
      </c>
      <c r="I5122">
        <v>-1.1960089044512801</v>
      </c>
      <c r="J5122">
        <v>3.2275358048078799</v>
      </c>
      <c r="O5122">
        <v>2.3428986560116201</v>
      </c>
      <c r="P5122">
        <v>21.010989010989</v>
      </c>
    </row>
    <row r="5123" spans="1:16" hidden="1" x14ac:dyDescent="0.3">
      <c r="A5123" t="s">
        <v>10400</v>
      </c>
      <c r="B5123" t="s">
        <v>10401</v>
      </c>
      <c r="C5123" t="str">
        <f>IFERROR(VLOOKUP(Table1[[#This Row],[Ticker]],[1]!Table1[[Symbol]:[Industry]],2,FALSE),"-")</f>
        <v>-</v>
      </c>
      <c r="D5123" t="s">
        <v>546</v>
      </c>
      <c r="F5123">
        <v>2.1</v>
      </c>
      <c r="G5123">
        <v>-25.353764466324701</v>
      </c>
      <c r="H5123">
        <v>-7.4994418742415601</v>
      </c>
      <c r="I5123">
        <v>-12.0030123256628</v>
      </c>
      <c r="J5123">
        <v>-1.2750618476839399</v>
      </c>
      <c r="O5123">
        <v>0</v>
      </c>
      <c r="P5123">
        <v>0</v>
      </c>
    </row>
    <row r="5124" spans="1:16" hidden="1" x14ac:dyDescent="0.3">
      <c r="A5124" t="s">
        <v>10402</v>
      </c>
      <c r="B5124" t="s">
        <v>10403</v>
      </c>
      <c r="C5124" t="str">
        <f>IFERROR(VLOOKUP(Table1[[#This Row],[Ticker]],[1]!Table1[[Symbol]:[Industry]],2,FALSE),"-")</f>
        <v>-</v>
      </c>
      <c r="D5124" t="s">
        <v>122</v>
      </c>
    </row>
    <row r="5125" spans="1:16" hidden="1" x14ac:dyDescent="0.3">
      <c r="A5125" t="s">
        <v>10404</v>
      </c>
      <c r="B5125" t="s">
        <v>10405</v>
      </c>
      <c r="C5125" t="str">
        <f>IFERROR(VLOOKUP(Table1[[#This Row],[Ticker]],[1]!Table1[[Symbol]:[Industry]],2,FALSE),"-")</f>
        <v>-</v>
      </c>
      <c r="D5125" t="s">
        <v>1318</v>
      </c>
      <c r="F5125">
        <v>999.99</v>
      </c>
      <c r="G5125">
        <v>-25.353764466324701</v>
      </c>
      <c r="H5125">
        <v>-6.9994418742415601</v>
      </c>
      <c r="I5125">
        <v>-12.0030123256628</v>
      </c>
      <c r="J5125">
        <v>-0.77506184768394504</v>
      </c>
      <c r="O5125">
        <v>3.0010300103000902</v>
      </c>
      <c r="P5125">
        <v>11.116173120728901</v>
      </c>
    </row>
    <row r="5126" spans="1:16" hidden="1" x14ac:dyDescent="0.3">
      <c r="A5126" t="s">
        <v>10406</v>
      </c>
      <c r="B5126" t="s">
        <v>10407</v>
      </c>
      <c r="C5126" t="str">
        <f>IFERROR(VLOOKUP(Table1[[#This Row],[Ticker]],[1]!Table1[[Symbol]:[Industry]],2,FALSE),"-")</f>
        <v>-</v>
      </c>
      <c r="F5126">
        <v>18.77</v>
      </c>
      <c r="G5126">
        <v>-21.5373927849087</v>
      </c>
      <c r="H5126">
        <v>2.2837710218118001</v>
      </c>
      <c r="I5126">
        <v>-8.1866406442468698</v>
      </c>
      <c r="J5126">
        <v>-6.0943389561176797</v>
      </c>
      <c r="O5126">
        <v>10.548748002130999</v>
      </c>
      <c r="P5126">
        <v>14.7310513447432</v>
      </c>
    </row>
    <row r="5127" spans="1:16" hidden="1" x14ac:dyDescent="0.3">
      <c r="A5127" t="s">
        <v>10408</v>
      </c>
      <c r="B5127" t="s">
        <v>10409</v>
      </c>
      <c r="C5127" t="str">
        <f>IFERROR(VLOOKUP(Table1[[#This Row],[Ticker]],[1]!Table1[[Symbol]:[Industry]],2,FALSE),"-")</f>
        <v>-</v>
      </c>
      <c r="D5127" t="s">
        <v>718</v>
      </c>
      <c r="F5127">
        <v>10.46</v>
      </c>
      <c r="G5127">
        <v>-22.296565255279301</v>
      </c>
      <c r="H5127">
        <v>-12.7721691469688</v>
      </c>
      <c r="I5127">
        <v>-8.8471937852288693</v>
      </c>
      <c r="J5127">
        <v>0.78174520422593696</v>
      </c>
      <c r="O5127">
        <v>14.6271510516252</v>
      </c>
      <c r="P5127">
        <v>4.5999999999999996</v>
      </c>
    </row>
    <row r="5128" spans="1:16" hidden="1" x14ac:dyDescent="0.3">
      <c r="A5128" t="s">
        <v>10410</v>
      </c>
      <c r="B5128" t="s">
        <v>10411</v>
      </c>
      <c r="C5128" t="str">
        <f>IFERROR(VLOOKUP(Table1[[#This Row],[Ticker]],[1]!Table1[[Symbol]:[Industry]],2,FALSE),"-")</f>
        <v>-</v>
      </c>
      <c r="D5128" t="s">
        <v>718</v>
      </c>
      <c r="F5128">
        <v>10.5</v>
      </c>
      <c r="G5128">
        <v>-21.511399934305</v>
      </c>
      <c r="H5128">
        <v>-19.1855854468626</v>
      </c>
      <c r="I5128">
        <v>-8.5547364635938408</v>
      </c>
      <c r="J5128">
        <v>2.7564032457280501</v>
      </c>
      <c r="O5128">
        <v>14.095238095238001</v>
      </c>
      <c r="P5128">
        <v>4.1666666666666696</v>
      </c>
    </row>
    <row r="5129" spans="1:16" hidden="1" x14ac:dyDescent="0.3">
      <c r="A5129" t="s">
        <v>10412</v>
      </c>
      <c r="B5129" t="s">
        <v>10413</v>
      </c>
      <c r="C5129" t="str">
        <f>IFERROR(VLOOKUP(Table1[[#This Row],[Ticker]],[1]!Table1[[Symbol]:[Industry]],2,FALSE),"-")</f>
        <v>-</v>
      </c>
      <c r="D5129" t="s">
        <v>718</v>
      </c>
      <c r="F5129">
        <v>52.9</v>
      </c>
      <c r="G5129">
        <v>-22.530005946363602</v>
      </c>
      <c r="H5129">
        <v>-4.5360484982973501</v>
      </c>
      <c r="I5129">
        <v>-8.9845118388078902</v>
      </c>
      <c r="J5129">
        <v>0.36929761694320401</v>
      </c>
      <c r="O5129">
        <v>3.2136105860113502</v>
      </c>
      <c r="P5129">
        <v>5.5466879489225898</v>
      </c>
    </row>
    <row r="5130" spans="1:16" hidden="1" x14ac:dyDescent="0.3">
      <c r="A5130" t="s">
        <v>10414</v>
      </c>
      <c r="B5130" t="s">
        <v>10415</v>
      </c>
      <c r="C5130" t="str">
        <f>IFERROR(VLOOKUP(Table1[[#This Row],[Ticker]],[1]!Table1[[Symbol]:[Industry]],2,FALSE),"-")</f>
        <v>-</v>
      </c>
      <c r="F5130">
        <v>298.05</v>
      </c>
      <c r="G5130">
        <v>15.8667171796888</v>
      </c>
      <c r="H5130">
        <v>27.8524402861512</v>
      </c>
      <c r="I5130">
        <v>27.370380239219099</v>
      </c>
      <c r="J5130">
        <v>43.3776118154844</v>
      </c>
      <c r="O5130">
        <v>1.9292065089750099</v>
      </c>
      <c r="P5130">
        <v>49.024999999999999</v>
      </c>
    </row>
    <row r="5131" spans="1:16" hidden="1" x14ac:dyDescent="0.3">
      <c r="A5131" t="s">
        <v>10416</v>
      </c>
      <c r="B5131" t="s">
        <v>10417</v>
      </c>
      <c r="C5131" t="str">
        <f>IFERROR(VLOOKUP(Table1[[#This Row],[Ticker]],[1]!Table1[[Symbol]:[Industry]],2,FALSE),"-")</f>
        <v>-</v>
      </c>
      <c r="D5131" t="s">
        <v>1023</v>
      </c>
      <c r="F5131">
        <v>101.6</v>
      </c>
      <c r="G5131">
        <v>-23.9565588775023</v>
      </c>
      <c r="H5131">
        <v>-7.10024027743518</v>
      </c>
      <c r="I5131">
        <v>-10.6058067368404</v>
      </c>
      <c r="J5131">
        <v>-0.87586025087756703</v>
      </c>
      <c r="O5131">
        <v>0.39370078740157399</v>
      </c>
      <c r="P5131">
        <v>1.39720558882234</v>
      </c>
    </row>
    <row r="5132" spans="1:16" hidden="1" x14ac:dyDescent="0.3">
      <c r="A5132" t="s">
        <v>10418</v>
      </c>
      <c r="B5132" t="s">
        <v>10419</v>
      </c>
      <c r="C5132" t="str">
        <f>IFERROR(VLOOKUP(Table1[[#This Row],[Ticker]],[1]!Table1[[Symbol]:[Industry]],2,FALSE),"-")</f>
        <v>-</v>
      </c>
      <c r="D5132" t="s">
        <v>130</v>
      </c>
      <c r="F5132">
        <v>260.14</v>
      </c>
      <c r="G5132">
        <v>-20.353764466324701</v>
      </c>
      <c r="H5132">
        <v>2.7505581257584399</v>
      </c>
      <c r="I5132">
        <v>-8.7728535955040794</v>
      </c>
      <c r="J5132">
        <v>8.9749381523160601</v>
      </c>
      <c r="M5132">
        <v>71.001284552066906</v>
      </c>
      <c r="O5132">
        <v>4.9434919658645402</v>
      </c>
      <c r="P5132">
        <v>8.3916666666666604</v>
      </c>
    </row>
    <row r="5133" spans="1:16" hidden="1" x14ac:dyDescent="0.3">
      <c r="A5133" t="s">
        <v>10420</v>
      </c>
      <c r="B5133" t="s">
        <v>10421</v>
      </c>
      <c r="C5133" t="str">
        <f>IFERROR(VLOOKUP(Table1[[#This Row],[Ticker]],[1]!Table1[[Symbol]:[Industry]],2,FALSE),"-")</f>
        <v>-</v>
      </c>
      <c r="D5133" t="s">
        <v>21</v>
      </c>
      <c r="F5133">
        <v>244.2</v>
      </c>
      <c r="G5133">
        <v>-28.4490025615628</v>
      </c>
      <c r="H5133">
        <v>-0.39527520757489198</v>
      </c>
      <c r="I5133">
        <v>-15.0982504209009</v>
      </c>
      <c r="J5133">
        <v>5.8291048189827199</v>
      </c>
      <c r="O5133">
        <v>8.3538083538083594</v>
      </c>
      <c r="P5133">
        <v>1.74999999999998</v>
      </c>
    </row>
    <row r="5134" spans="1:16" hidden="1" x14ac:dyDescent="0.3">
      <c r="A5134" t="s">
        <v>10422</v>
      </c>
      <c r="B5134" t="s">
        <v>10423</v>
      </c>
      <c r="C5134" t="str">
        <f>IFERROR(VLOOKUP(Table1[[#This Row],[Ticker]],[1]!Table1[[Symbol]:[Industry]],2,FALSE),"-")</f>
        <v>-</v>
      </c>
      <c r="F5134">
        <v>959.95</v>
      </c>
      <c r="G5134">
        <v>-20.355131707232498</v>
      </c>
      <c r="H5134">
        <v>-2.5037485064551701</v>
      </c>
      <c r="I5134">
        <v>-7.0043795665706501</v>
      </c>
      <c r="J5134">
        <v>3.7206315201024398</v>
      </c>
      <c r="O5134">
        <v>0</v>
      </c>
      <c r="P5134">
        <v>10.2440424921045</v>
      </c>
    </row>
    <row r="5135" spans="1:16" hidden="1" x14ac:dyDescent="0.3">
      <c r="A5135" t="s">
        <v>10424</v>
      </c>
      <c r="B5135" t="s">
        <v>10425</v>
      </c>
      <c r="C5135" t="str">
        <f>IFERROR(VLOOKUP(Table1[[#This Row],[Ticker]],[1]!Table1[[Symbol]:[Industry]],2,FALSE),"-")</f>
        <v>-</v>
      </c>
      <c r="D5135" t="s">
        <v>292</v>
      </c>
      <c r="F5135">
        <v>179.55</v>
      </c>
      <c r="G5135">
        <v>-25.353764466324701</v>
      </c>
      <c r="I5135">
        <v>-12.0030123256628</v>
      </c>
      <c r="M5135">
        <v>50</v>
      </c>
      <c r="O5135">
        <v>0</v>
      </c>
      <c r="P5135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Price_Filter_06_07_2024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2024-07-06T03:40:08Z</dcterms:created>
  <dcterms:modified xsi:type="dcterms:W3CDTF">2024-10-22T03:30:27Z</dcterms:modified>
</cp:coreProperties>
</file>